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สถาบันอ้างอิง\งานบริหารโครงการ\ไฟล์ใช้เงินโครงการ\สกสว\ก.ย. 68\"/>
    </mc:Choice>
  </mc:AlternateContent>
  <xr:revisionPtr revIDLastSave="0" documentId="13_ncr:1_{11596963-ECDF-4B85-B5D5-35896EA6EA69}" xr6:coauthVersionLast="47" xr6:coauthVersionMax="47" xr10:uidLastSave="{00000000-0000-0000-0000-000000000000}"/>
  <bookViews>
    <workbookView xWindow="-120" yWindow="-120" windowWidth="38640" windowHeight="21120" firstSheet="5" activeTab="7" xr2:uid="{00000000-000D-0000-FFFF-FFFF00000000}"/>
  </bookViews>
  <sheets>
    <sheet name="ST-67 (7 คก.)" sheetId="5" state="hidden" r:id="rId1"/>
    <sheet name="FF-67 Data " sheetId="23" state="hidden" r:id="rId2"/>
    <sheet name="FF-67 (25 คก.)" sheetId="7" state="hidden" r:id="rId3"/>
    <sheet name="FF-67 (25 คก.) งวด 3" sheetId="15" state="hidden" r:id="rId4"/>
    <sheet name="FF-68 (44 คก.)" sheetId="1" state="hidden" r:id="rId5"/>
    <sheet name="FF-68 Data" sheetId="19" r:id="rId6"/>
    <sheet name="ST-68 (16 คก.)" sheetId="2" state="hidden" r:id="rId7"/>
    <sheet name="ST-68 DATA" sheetId="20" r:id="rId8"/>
    <sheet name="SF (9 คก.)" sheetId="9" state="hidden" r:id="rId9"/>
    <sheet name="SF DATA" sheetId="21" r:id="rId10"/>
    <sheet name="กราฟรายจ่ายประจำ ใช้งาน" sheetId="13" state="hidden" r:id="rId11"/>
    <sheet name="กราฟภาพรวม ใช้งาน " sheetId="18" state="hidden" r:id="rId12"/>
    <sheet name="กราฟลงทุน ใช้งาน" sheetId="17" state="hidden" r:id="rId13"/>
  </sheets>
  <definedNames>
    <definedName name="JR_PAGE_ANCHOR_0_1" localSheetId="11">#REF!</definedName>
    <definedName name="JR_PAGE_ANCHOR_0_1" localSheetId="10">#REF!</definedName>
    <definedName name="JR_PAGE_ANCHOR_0_1" localSheetId="12">#REF!</definedName>
    <definedName name="JR_PAGE_ANCHOR_0_1">#REF!</definedName>
    <definedName name="กราฟ" localSheetId="11">#REF!</definedName>
    <definedName name="กราฟ" localSheetId="10">#REF!</definedName>
    <definedName name="กราฟ" localSheetId="12">#REF!</definedName>
    <definedName name="กราฟ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36" i="20" l="1"/>
  <c r="O336" i="20"/>
  <c r="N336" i="20"/>
  <c r="M336" i="20"/>
  <c r="L336" i="20"/>
  <c r="P335" i="20"/>
  <c r="O335" i="20"/>
  <c r="N335" i="20"/>
  <c r="M335" i="20"/>
  <c r="L335" i="20"/>
  <c r="P334" i="20"/>
  <c r="O334" i="20"/>
  <c r="N334" i="20"/>
  <c r="M334" i="20"/>
  <c r="L334" i="20"/>
  <c r="P333" i="20"/>
  <c r="O333" i="20"/>
  <c r="N333" i="20"/>
  <c r="M333" i="20"/>
  <c r="L333" i="20"/>
  <c r="P332" i="20"/>
  <c r="O332" i="20"/>
  <c r="N332" i="20"/>
  <c r="M332" i="20"/>
  <c r="L332" i="20"/>
  <c r="L337" i="20"/>
  <c r="M337" i="20"/>
  <c r="N337" i="20"/>
  <c r="O337" i="20"/>
  <c r="P337" i="20"/>
  <c r="P318" i="20"/>
  <c r="O318" i="20"/>
  <c r="N318" i="20"/>
  <c r="M318" i="20"/>
  <c r="L318" i="20"/>
  <c r="P200" i="20"/>
  <c r="O200" i="20"/>
  <c r="N200" i="20"/>
  <c r="M200" i="20"/>
  <c r="L200" i="20"/>
  <c r="F251" i="20"/>
  <c r="P224" i="20"/>
  <c r="O224" i="20"/>
  <c r="N224" i="20"/>
  <c r="M224" i="20"/>
  <c r="L224" i="20"/>
  <c r="L214" i="20"/>
  <c r="M214" i="20"/>
  <c r="N214" i="20"/>
  <c r="O214" i="20"/>
  <c r="P214" i="20"/>
  <c r="F202" i="20"/>
  <c r="F201" i="20"/>
  <c r="P139" i="20"/>
  <c r="O139" i="20"/>
  <c r="N139" i="20"/>
  <c r="M139" i="20"/>
  <c r="L139" i="20"/>
  <c r="P138" i="20"/>
  <c r="O138" i="20"/>
  <c r="N138" i="20"/>
  <c r="M138" i="20"/>
  <c r="L138" i="20"/>
  <c r="P137" i="20"/>
  <c r="O137" i="20"/>
  <c r="N137" i="20"/>
  <c r="M137" i="20"/>
  <c r="L137" i="20"/>
  <c r="P136" i="20"/>
  <c r="O136" i="20"/>
  <c r="N136" i="20"/>
  <c r="M136" i="20"/>
  <c r="L136" i="20"/>
  <c r="P135" i="20"/>
  <c r="O135" i="20"/>
  <c r="N135" i="20"/>
  <c r="M135" i="20"/>
  <c r="L135" i="20"/>
  <c r="P134" i="20"/>
  <c r="O134" i="20"/>
  <c r="N134" i="20"/>
  <c r="M134" i="20"/>
  <c r="L134" i="20"/>
  <c r="P133" i="20"/>
  <c r="O133" i="20"/>
  <c r="N133" i="20"/>
  <c r="M133" i="20"/>
  <c r="L133" i="20"/>
  <c r="F104" i="20"/>
  <c r="F105" i="20"/>
  <c r="F78" i="20"/>
  <c r="F51" i="20"/>
  <c r="F50" i="20"/>
  <c r="P68" i="20"/>
  <c r="O68" i="20"/>
  <c r="N68" i="20"/>
  <c r="M68" i="20"/>
  <c r="L68" i="20"/>
  <c r="P67" i="20"/>
  <c r="O67" i="20"/>
  <c r="N67" i="20"/>
  <c r="M67" i="20"/>
  <c r="L67" i="20"/>
  <c r="P66" i="20"/>
  <c r="O66" i="20"/>
  <c r="N66" i="20"/>
  <c r="M66" i="20"/>
  <c r="L66" i="20"/>
  <c r="P65" i="20"/>
  <c r="O65" i="20"/>
  <c r="N65" i="20"/>
  <c r="M65" i="20"/>
  <c r="L65" i="20"/>
  <c r="P37" i="20"/>
  <c r="O37" i="20"/>
  <c r="N37" i="20"/>
  <c r="M37" i="20"/>
  <c r="L37" i="20"/>
  <c r="P36" i="20"/>
  <c r="O36" i="20"/>
  <c r="N36" i="20"/>
  <c r="M36" i="20"/>
  <c r="L36" i="20"/>
  <c r="P35" i="20"/>
  <c r="O35" i="20"/>
  <c r="N35" i="20"/>
  <c r="M35" i="20"/>
  <c r="L35" i="20"/>
  <c r="P34" i="20"/>
  <c r="O34" i="20"/>
  <c r="N34" i="20"/>
  <c r="M34" i="20"/>
  <c r="L34" i="20"/>
  <c r="F23" i="20"/>
  <c r="F20" i="20"/>
  <c r="N1229" i="19"/>
  <c r="P1225" i="19"/>
  <c r="O1225" i="19"/>
  <c r="N1225" i="19"/>
  <c r="M1225" i="19"/>
  <c r="L1225" i="19"/>
  <c r="O1231" i="19"/>
  <c r="N1231" i="19"/>
  <c r="M1231" i="19"/>
  <c r="Q1231" i="19"/>
  <c r="F1230" i="19"/>
  <c r="F1229" i="19"/>
  <c r="F1228" i="19"/>
  <c r="P1278" i="19"/>
  <c r="O1278" i="19"/>
  <c r="N1278" i="19"/>
  <c r="M1278" i="19"/>
  <c r="L1278" i="19"/>
  <c r="P1277" i="19"/>
  <c r="O1277" i="19"/>
  <c r="N1277" i="19"/>
  <c r="M1277" i="19"/>
  <c r="L1277" i="19"/>
  <c r="P1276" i="19"/>
  <c r="O1276" i="19"/>
  <c r="N1276" i="19"/>
  <c r="M1276" i="19"/>
  <c r="L1276" i="19"/>
  <c r="P1275" i="19"/>
  <c r="O1275" i="19"/>
  <c r="N1275" i="19"/>
  <c r="M1275" i="19"/>
  <c r="L1275" i="19"/>
  <c r="P1274" i="19"/>
  <c r="O1274" i="19"/>
  <c r="N1274" i="19"/>
  <c r="M1274" i="19"/>
  <c r="L1274" i="19"/>
  <c r="P1272" i="19"/>
  <c r="O1272" i="19"/>
  <c r="N1272" i="19"/>
  <c r="M1272" i="19"/>
  <c r="L1272" i="19"/>
  <c r="P1271" i="19"/>
  <c r="O1271" i="19"/>
  <c r="N1271" i="19"/>
  <c r="M1271" i="19"/>
  <c r="L1271" i="19"/>
  <c r="P1212" i="19"/>
  <c r="O1212" i="19"/>
  <c r="N1212" i="19"/>
  <c r="M1212" i="19"/>
  <c r="L1212" i="19"/>
  <c r="P1211" i="19"/>
  <c r="O1211" i="19"/>
  <c r="N1211" i="19"/>
  <c r="M1211" i="19"/>
  <c r="L1211" i="19"/>
  <c r="P1210" i="19"/>
  <c r="O1210" i="19"/>
  <c r="N1210" i="19"/>
  <c r="M1210" i="19"/>
  <c r="L1210" i="19"/>
  <c r="P1209" i="19"/>
  <c r="O1209" i="19"/>
  <c r="N1209" i="19"/>
  <c r="M1209" i="19"/>
  <c r="L1209" i="19"/>
  <c r="P1208" i="19"/>
  <c r="O1208" i="19"/>
  <c r="N1208" i="19"/>
  <c r="M1208" i="19"/>
  <c r="L1208" i="19"/>
  <c r="P1207" i="19"/>
  <c r="O1207" i="19"/>
  <c r="N1207" i="19"/>
  <c r="M1207" i="19"/>
  <c r="L1207" i="19"/>
  <c r="P1206" i="19"/>
  <c r="O1206" i="19"/>
  <c r="N1206" i="19"/>
  <c r="M1206" i="19"/>
  <c r="L1206" i="19"/>
  <c r="L1200" i="19"/>
  <c r="M1200" i="19"/>
  <c r="N1200" i="19"/>
  <c r="O1200" i="19"/>
  <c r="P1200" i="19"/>
  <c r="P1205" i="19"/>
  <c r="O1205" i="19"/>
  <c r="N1205" i="19"/>
  <c r="M1205" i="19"/>
  <c r="L1205" i="19"/>
  <c r="P1204" i="19"/>
  <c r="O1204" i="19"/>
  <c r="N1204" i="19"/>
  <c r="M1204" i="19"/>
  <c r="L1204" i="19"/>
  <c r="P1203" i="19"/>
  <c r="O1203" i="19"/>
  <c r="N1203" i="19"/>
  <c r="M1203" i="19"/>
  <c r="L1203" i="19"/>
  <c r="P1202" i="19"/>
  <c r="O1202" i="19"/>
  <c r="N1202" i="19"/>
  <c r="M1202" i="19"/>
  <c r="L1202" i="19"/>
  <c r="P1201" i="19"/>
  <c r="O1201" i="19"/>
  <c r="N1201" i="19"/>
  <c r="M1201" i="19"/>
  <c r="L1201" i="19"/>
  <c r="P1199" i="19"/>
  <c r="O1199" i="19"/>
  <c r="N1199" i="19"/>
  <c r="M1199" i="19"/>
  <c r="L1199" i="19"/>
  <c r="P1198" i="19"/>
  <c r="O1198" i="19"/>
  <c r="N1198" i="19"/>
  <c r="M1198" i="19"/>
  <c r="L1198" i="19"/>
  <c r="P1197" i="19"/>
  <c r="O1197" i="19"/>
  <c r="N1197" i="19"/>
  <c r="M1197" i="19"/>
  <c r="L1197" i="19"/>
  <c r="P1195" i="19"/>
  <c r="O1195" i="19"/>
  <c r="N1195" i="19"/>
  <c r="M1195" i="19"/>
  <c r="L1195" i="19"/>
  <c r="P1194" i="19"/>
  <c r="O1194" i="19"/>
  <c r="N1194" i="19"/>
  <c r="M1194" i="19"/>
  <c r="L1194" i="19"/>
  <c r="P1193" i="19"/>
  <c r="O1193" i="19"/>
  <c r="N1193" i="19"/>
  <c r="M1193" i="19"/>
  <c r="L1193" i="19"/>
  <c r="F1095" i="19"/>
  <c r="F1094" i="19"/>
  <c r="F1098" i="19"/>
  <c r="F1099" i="19"/>
  <c r="F1096" i="19"/>
  <c r="F1097" i="19"/>
  <c r="P1080" i="19"/>
  <c r="O1080" i="19"/>
  <c r="N1080" i="19"/>
  <c r="M1080" i="19"/>
  <c r="L1080" i="19"/>
  <c r="P1079" i="19"/>
  <c r="O1079" i="19"/>
  <c r="N1079" i="19"/>
  <c r="M1079" i="19"/>
  <c r="L1079" i="19"/>
  <c r="P1078" i="19"/>
  <c r="O1078" i="19"/>
  <c r="N1078" i="19"/>
  <c r="M1078" i="19"/>
  <c r="L1078" i="19"/>
  <c r="P1077" i="19"/>
  <c r="O1077" i="19"/>
  <c r="N1077" i="19"/>
  <c r="M1077" i="19"/>
  <c r="L1077" i="19"/>
  <c r="P1076" i="19"/>
  <c r="O1076" i="19"/>
  <c r="N1076" i="19"/>
  <c r="M1076" i="19"/>
  <c r="L1076" i="19"/>
  <c r="P1075" i="19"/>
  <c r="O1075" i="19"/>
  <c r="N1075" i="19"/>
  <c r="M1075" i="19"/>
  <c r="L1075" i="19"/>
  <c r="P1074" i="19"/>
  <c r="O1074" i="19"/>
  <c r="N1074" i="19"/>
  <c r="M1074" i="19"/>
  <c r="L1074" i="19"/>
  <c r="F1028" i="19"/>
  <c r="P974" i="19"/>
  <c r="O974" i="19"/>
  <c r="N974" i="19"/>
  <c r="M974" i="19"/>
  <c r="L974" i="19"/>
  <c r="P973" i="19"/>
  <c r="O973" i="19"/>
  <c r="N973" i="19"/>
  <c r="M973" i="19"/>
  <c r="L973" i="19"/>
  <c r="P972" i="19"/>
  <c r="O972" i="19"/>
  <c r="N972" i="19"/>
  <c r="M972" i="19"/>
  <c r="L972" i="19"/>
  <c r="P971" i="19"/>
  <c r="O971" i="19"/>
  <c r="N971" i="19"/>
  <c r="M971" i="19"/>
  <c r="L971" i="19"/>
  <c r="P970" i="19"/>
  <c r="O970" i="19"/>
  <c r="N970" i="19"/>
  <c r="M970" i="19"/>
  <c r="L970" i="19"/>
  <c r="P969" i="19"/>
  <c r="O969" i="19"/>
  <c r="N969" i="19"/>
  <c r="M969" i="19"/>
  <c r="L969" i="19"/>
  <c r="P968" i="19"/>
  <c r="O968" i="19"/>
  <c r="N968" i="19"/>
  <c r="M968" i="19"/>
  <c r="L968" i="19"/>
  <c r="P922" i="19"/>
  <c r="O922" i="19"/>
  <c r="N922" i="19"/>
  <c r="M922" i="19"/>
  <c r="L922" i="19"/>
  <c r="P921" i="19"/>
  <c r="O921" i="19"/>
  <c r="N921" i="19"/>
  <c r="M921" i="19"/>
  <c r="L921" i="19"/>
  <c r="P920" i="19"/>
  <c r="O920" i="19"/>
  <c r="N920" i="19"/>
  <c r="M920" i="19"/>
  <c r="L920" i="19"/>
  <c r="P914" i="19"/>
  <c r="O914" i="19"/>
  <c r="N914" i="19"/>
  <c r="M914" i="19"/>
  <c r="L914" i="19"/>
  <c r="P915" i="19"/>
  <c r="O915" i="19"/>
  <c r="N915" i="19"/>
  <c r="M915" i="19"/>
  <c r="L915" i="19"/>
  <c r="P916" i="19"/>
  <c r="O916" i="19"/>
  <c r="N916" i="19"/>
  <c r="M916" i="19"/>
  <c r="L916" i="19"/>
  <c r="P913" i="19"/>
  <c r="O913" i="19"/>
  <c r="N913" i="19"/>
  <c r="M913" i="19"/>
  <c r="L913" i="19"/>
  <c r="P926" i="19"/>
  <c r="O926" i="19"/>
  <c r="N926" i="19"/>
  <c r="M926" i="19"/>
  <c r="L926" i="19"/>
  <c r="P925" i="19"/>
  <c r="O925" i="19"/>
  <c r="N925" i="19"/>
  <c r="M925" i="19"/>
  <c r="L925" i="19"/>
  <c r="P924" i="19"/>
  <c r="O924" i="19"/>
  <c r="N924" i="19"/>
  <c r="M924" i="19"/>
  <c r="L924" i="19"/>
  <c r="P923" i="19"/>
  <c r="O923" i="19"/>
  <c r="N923" i="19"/>
  <c r="M923" i="19"/>
  <c r="L923" i="19"/>
  <c r="P919" i="19"/>
  <c r="O919" i="19"/>
  <c r="N919" i="19"/>
  <c r="M919" i="19"/>
  <c r="L919" i="19"/>
  <c r="P918" i="19"/>
  <c r="O918" i="19"/>
  <c r="N918" i="19"/>
  <c r="M918" i="19"/>
  <c r="L918" i="19"/>
  <c r="P917" i="19"/>
  <c r="O917" i="19"/>
  <c r="N917" i="19"/>
  <c r="M917" i="19"/>
  <c r="L917" i="19"/>
  <c r="P912" i="19"/>
  <c r="O912" i="19"/>
  <c r="N912" i="19"/>
  <c r="M912" i="19"/>
  <c r="L912" i="19"/>
  <c r="P911" i="19"/>
  <c r="O911" i="19"/>
  <c r="N911" i="19"/>
  <c r="M911" i="19"/>
  <c r="L911" i="19"/>
  <c r="F874" i="19"/>
  <c r="F873" i="19"/>
  <c r="P829" i="19"/>
  <c r="O829" i="19"/>
  <c r="N829" i="19"/>
  <c r="M829" i="19"/>
  <c r="L829" i="19"/>
  <c r="F831" i="19"/>
  <c r="P736" i="19"/>
  <c r="O736" i="19"/>
  <c r="N736" i="19"/>
  <c r="M736" i="19"/>
  <c r="L736" i="19"/>
  <c r="P767" i="19"/>
  <c r="O767" i="19"/>
  <c r="N767" i="19"/>
  <c r="M767" i="19"/>
  <c r="L767" i="19"/>
  <c r="P766" i="19"/>
  <c r="O766" i="19"/>
  <c r="N766" i="19"/>
  <c r="M766" i="19"/>
  <c r="L766" i="19"/>
  <c r="P765" i="19"/>
  <c r="O765" i="19"/>
  <c r="N765" i="19"/>
  <c r="M765" i="19"/>
  <c r="L765" i="19"/>
  <c r="F739" i="19"/>
  <c r="F738" i="19"/>
  <c r="F692" i="19"/>
  <c r="P682" i="19"/>
  <c r="O682" i="19"/>
  <c r="N682" i="19"/>
  <c r="M682" i="19"/>
  <c r="L682" i="19"/>
  <c r="P681" i="19"/>
  <c r="O681" i="19"/>
  <c r="N681" i="19"/>
  <c r="M681" i="19"/>
  <c r="L681" i="19"/>
  <c r="P680" i="19"/>
  <c r="O680" i="19"/>
  <c r="N680" i="19"/>
  <c r="M680" i="19"/>
  <c r="L680" i="19"/>
  <c r="P679" i="19"/>
  <c r="O679" i="19"/>
  <c r="N679" i="19"/>
  <c r="M679" i="19"/>
  <c r="L679" i="19"/>
  <c r="P678" i="19"/>
  <c r="O678" i="19"/>
  <c r="N678" i="19"/>
  <c r="M678" i="19"/>
  <c r="L678" i="19"/>
  <c r="P677" i="19"/>
  <c r="O677" i="19"/>
  <c r="N677" i="19"/>
  <c r="M677" i="19"/>
  <c r="L677" i="19"/>
  <c r="P676" i="19"/>
  <c r="O676" i="19"/>
  <c r="N676" i="19"/>
  <c r="M676" i="19"/>
  <c r="L676" i="19"/>
  <c r="P675" i="19"/>
  <c r="O675" i="19"/>
  <c r="N675" i="19"/>
  <c r="M675" i="19"/>
  <c r="L675" i="19"/>
  <c r="P674" i="19"/>
  <c r="O674" i="19"/>
  <c r="N674" i="19"/>
  <c r="M674" i="19"/>
  <c r="L674" i="19"/>
  <c r="P673" i="19"/>
  <c r="O673" i="19"/>
  <c r="N673" i="19"/>
  <c r="M673" i="19"/>
  <c r="L673" i="19"/>
  <c r="F658" i="19"/>
  <c r="P646" i="19"/>
  <c r="O646" i="19"/>
  <c r="N646" i="19"/>
  <c r="M646" i="19"/>
  <c r="L646" i="19"/>
  <c r="P641" i="19"/>
  <c r="O641" i="19"/>
  <c r="N641" i="19"/>
  <c r="M641" i="19"/>
  <c r="L641" i="19"/>
  <c r="P640" i="19"/>
  <c r="O640" i="19"/>
  <c r="N640" i="19"/>
  <c r="M640" i="19"/>
  <c r="L640" i="19"/>
  <c r="P639" i="19"/>
  <c r="O639" i="19"/>
  <c r="N639" i="19"/>
  <c r="M639" i="19"/>
  <c r="L639" i="19"/>
  <c r="P638" i="19"/>
  <c r="O638" i="19"/>
  <c r="N638" i="19"/>
  <c r="M638" i="19"/>
  <c r="L638" i="19"/>
  <c r="P637" i="19"/>
  <c r="O637" i="19"/>
  <c r="N637" i="19"/>
  <c r="M637" i="19"/>
  <c r="L637" i="19"/>
  <c r="F624" i="19"/>
  <c r="P611" i="19"/>
  <c r="O611" i="19"/>
  <c r="N611" i="19"/>
  <c r="M611" i="19"/>
  <c r="L611" i="19"/>
  <c r="P610" i="19"/>
  <c r="O610" i="19"/>
  <c r="N610" i="19"/>
  <c r="M610" i="19"/>
  <c r="L610" i="19"/>
  <c r="P609" i="19"/>
  <c r="O609" i="19"/>
  <c r="N609" i="19"/>
  <c r="M609" i="19"/>
  <c r="L609" i="19"/>
  <c r="P608" i="19"/>
  <c r="O608" i="19"/>
  <c r="N608" i="19"/>
  <c r="M608" i="19"/>
  <c r="L608" i="19"/>
  <c r="P607" i="19"/>
  <c r="O607" i="19"/>
  <c r="N607" i="19"/>
  <c r="M607" i="19"/>
  <c r="L607" i="19"/>
  <c r="F576" i="19"/>
  <c r="P563" i="19"/>
  <c r="O563" i="19"/>
  <c r="N563" i="19"/>
  <c r="M563" i="19"/>
  <c r="L563" i="19"/>
  <c r="P562" i="19"/>
  <c r="O562" i="19"/>
  <c r="N562" i="19"/>
  <c r="M562" i="19"/>
  <c r="L562" i="19"/>
  <c r="P561" i="19"/>
  <c r="O561" i="19"/>
  <c r="N561" i="19"/>
  <c r="M561" i="19"/>
  <c r="L561" i="19"/>
  <c r="P560" i="19"/>
  <c r="O560" i="19"/>
  <c r="N560" i="19"/>
  <c r="M560" i="19"/>
  <c r="L560" i="19"/>
  <c r="P559" i="19"/>
  <c r="O559" i="19"/>
  <c r="N559" i="19"/>
  <c r="M559" i="19"/>
  <c r="L559" i="19"/>
  <c r="P558" i="19"/>
  <c r="O558" i="19"/>
  <c r="N558" i="19"/>
  <c r="M558" i="19"/>
  <c r="L558" i="19"/>
  <c r="P557" i="19"/>
  <c r="O557" i="19"/>
  <c r="N557" i="19"/>
  <c r="M557" i="19"/>
  <c r="L557" i="19"/>
  <c r="P556" i="19"/>
  <c r="O556" i="19"/>
  <c r="N556" i="19"/>
  <c r="M556" i="19"/>
  <c r="L556" i="19"/>
  <c r="F541" i="19"/>
  <c r="F540" i="19"/>
  <c r="F539" i="19"/>
  <c r="G478" i="19"/>
  <c r="F490" i="19"/>
  <c r="F489" i="19"/>
  <c r="P474" i="19"/>
  <c r="O474" i="19"/>
  <c r="N474" i="19"/>
  <c r="M474" i="19"/>
  <c r="L474" i="19"/>
  <c r="P473" i="19"/>
  <c r="O473" i="19"/>
  <c r="N473" i="19"/>
  <c r="M473" i="19"/>
  <c r="L473" i="19"/>
  <c r="P472" i="19"/>
  <c r="O472" i="19"/>
  <c r="N472" i="19"/>
  <c r="M472" i="19"/>
  <c r="L472" i="19"/>
  <c r="P471" i="19"/>
  <c r="O471" i="19"/>
  <c r="N471" i="19"/>
  <c r="M471" i="19"/>
  <c r="L471" i="19"/>
  <c r="F452" i="19"/>
  <c r="F453" i="19"/>
  <c r="P369" i="19"/>
  <c r="O369" i="19"/>
  <c r="N369" i="19"/>
  <c r="M369" i="19"/>
  <c r="L369" i="19"/>
  <c r="P368" i="19"/>
  <c r="O368" i="19"/>
  <c r="N368" i="19"/>
  <c r="M368" i="19"/>
  <c r="L368" i="19"/>
  <c r="P442" i="19"/>
  <c r="O442" i="19"/>
  <c r="N442" i="19"/>
  <c r="M442" i="19"/>
  <c r="L442" i="19"/>
  <c r="P441" i="19"/>
  <c r="O441" i="19"/>
  <c r="N441" i="19"/>
  <c r="M441" i="19"/>
  <c r="L441" i="19"/>
  <c r="P440" i="19"/>
  <c r="O440" i="19"/>
  <c r="N440" i="19"/>
  <c r="M440" i="19"/>
  <c r="L440" i="19"/>
  <c r="P439" i="19"/>
  <c r="O439" i="19"/>
  <c r="N439" i="19"/>
  <c r="M439" i="19"/>
  <c r="L439" i="19"/>
  <c r="P438" i="19"/>
  <c r="O438" i="19"/>
  <c r="N438" i="19"/>
  <c r="M438" i="19"/>
  <c r="L438" i="19"/>
  <c r="P437" i="19"/>
  <c r="O437" i="19"/>
  <c r="N437" i="19"/>
  <c r="M437" i="19"/>
  <c r="L437" i="19"/>
  <c r="P436" i="19"/>
  <c r="O436" i="19"/>
  <c r="N436" i="19"/>
  <c r="M436" i="19"/>
  <c r="L436" i="19"/>
  <c r="P435" i="19"/>
  <c r="O435" i="19"/>
  <c r="N435" i="19"/>
  <c r="M435" i="19"/>
  <c r="L435" i="19"/>
  <c r="P434" i="19"/>
  <c r="O434" i="19"/>
  <c r="N434" i="19"/>
  <c r="M434" i="19"/>
  <c r="L434" i="19"/>
  <c r="P433" i="19"/>
  <c r="O433" i="19"/>
  <c r="N433" i="19"/>
  <c r="M433" i="19"/>
  <c r="L433" i="19"/>
  <c r="F371" i="19"/>
  <c r="F370" i="19"/>
  <c r="O339" i="19"/>
  <c r="P354" i="19"/>
  <c r="O354" i="19"/>
  <c r="N354" i="19"/>
  <c r="M354" i="19"/>
  <c r="L354" i="19"/>
  <c r="P356" i="19"/>
  <c r="O356" i="19"/>
  <c r="N356" i="19"/>
  <c r="M356" i="19"/>
  <c r="L356" i="19"/>
  <c r="P355" i="19"/>
  <c r="O355" i="19"/>
  <c r="N355" i="19"/>
  <c r="M355" i="19"/>
  <c r="L355" i="19"/>
  <c r="P353" i="19"/>
  <c r="O353" i="19"/>
  <c r="N353" i="19"/>
  <c r="M353" i="19"/>
  <c r="L353" i="19"/>
  <c r="P352" i="19"/>
  <c r="O352" i="19"/>
  <c r="N352" i="19"/>
  <c r="M352" i="19"/>
  <c r="L352" i="19"/>
  <c r="F340" i="19"/>
  <c r="F283" i="19"/>
  <c r="F281" i="19"/>
  <c r="P261" i="19"/>
  <c r="O261" i="19"/>
  <c r="N261" i="19"/>
  <c r="M261" i="19"/>
  <c r="L261" i="19"/>
  <c r="G261" i="19"/>
  <c r="P156" i="19"/>
  <c r="O156" i="19"/>
  <c r="N156" i="19"/>
  <c r="M156" i="19"/>
  <c r="L156" i="19"/>
  <c r="P153" i="19"/>
  <c r="O153" i="19"/>
  <c r="N153" i="19"/>
  <c r="M153" i="19"/>
  <c r="L153" i="19"/>
  <c r="P151" i="19"/>
  <c r="O151" i="19"/>
  <c r="N151" i="19"/>
  <c r="M151" i="19"/>
  <c r="L151" i="19"/>
  <c r="P150" i="19"/>
  <c r="O150" i="19"/>
  <c r="N150" i="19"/>
  <c r="M150" i="19"/>
  <c r="L150" i="19"/>
  <c r="F114" i="19"/>
  <c r="F82" i="19"/>
  <c r="F81" i="19"/>
  <c r="P72" i="19"/>
  <c r="O72" i="19"/>
  <c r="N72" i="19"/>
  <c r="M72" i="19"/>
  <c r="L72" i="19"/>
  <c r="P71" i="19"/>
  <c r="O71" i="19"/>
  <c r="N71" i="19"/>
  <c r="M71" i="19"/>
  <c r="L71" i="19"/>
  <c r="P70" i="19"/>
  <c r="O70" i="19"/>
  <c r="N70" i="19"/>
  <c r="M70" i="19"/>
  <c r="L70" i="19"/>
  <c r="P69" i="19"/>
  <c r="O69" i="19"/>
  <c r="N69" i="19"/>
  <c r="M69" i="19"/>
  <c r="L69" i="19"/>
  <c r="P66" i="19"/>
  <c r="O66" i="19"/>
  <c r="N66" i="19"/>
  <c r="M66" i="19"/>
  <c r="L66" i="19"/>
  <c r="P64" i="19"/>
  <c r="O64" i="19"/>
  <c r="N64" i="19"/>
  <c r="M64" i="19"/>
  <c r="L64" i="19"/>
  <c r="P63" i="19"/>
  <c r="O63" i="19"/>
  <c r="N63" i="19"/>
  <c r="M63" i="19"/>
  <c r="L63" i="19"/>
  <c r="P62" i="19"/>
  <c r="O62" i="19"/>
  <c r="N62" i="19"/>
  <c r="M62" i="19"/>
  <c r="L62" i="19"/>
  <c r="P61" i="19"/>
  <c r="O61" i="19"/>
  <c r="N61" i="19"/>
  <c r="M61" i="19"/>
  <c r="L61" i="19"/>
  <c r="P60" i="19"/>
  <c r="O60" i="19"/>
  <c r="N60" i="19"/>
  <c r="M60" i="19"/>
  <c r="L60" i="19"/>
  <c r="P59" i="19"/>
  <c r="O59" i="19"/>
  <c r="N59" i="19"/>
  <c r="M59" i="19"/>
  <c r="L59" i="19"/>
  <c r="P58" i="19"/>
  <c r="O58" i="19"/>
  <c r="N58" i="19"/>
  <c r="M58" i="19"/>
  <c r="L58" i="19"/>
  <c r="P57" i="19"/>
  <c r="O57" i="19"/>
  <c r="N57" i="19"/>
  <c r="M57" i="19"/>
  <c r="L57" i="19"/>
  <c r="P56" i="19"/>
  <c r="O56" i="19"/>
  <c r="N56" i="19"/>
  <c r="M56" i="19"/>
  <c r="L56" i="19"/>
  <c r="F18" i="19"/>
  <c r="F17" i="19"/>
  <c r="R136" i="21"/>
  <c r="Q136" i="21"/>
  <c r="P136" i="21"/>
  <c r="O136" i="21"/>
  <c r="N136" i="21"/>
  <c r="R135" i="21"/>
  <c r="Q135" i="21"/>
  <c r="P135" i="21"/>
  <c r="O135" i="21"/>
  <c r="N135" i="21"/>
  <c r="R134" i="21"/>
  <c r="Q134" i="21"/>
  <c r="P134" i="21"/>
  <c r="O134" i="21"/>
  <c r="N134" i="21"/>
  <c r="R133" i="21"/>
  <c r="Q133" i="21"/>
  <c r="P133" i="21"/>
  <c r="O133" i="21"/>
  <c r="N133" i="21"/>
  <c r="R132" i="21"/>
  <c r="Q132" i="21"/>
  <c r="P132" i="21"/>
  <c r="O132" i="21"/>
  <c r="N132" i="21"/>
  <c r="R131" i="21"/>
  <c r="Q131" i="21"/>
  <c r="P131" i="21"/>
  <c r="O131" i="21"/>
  <c r="N131" i="21"/>
  <c r="N119" i="9"/>
  <c r="P253" i="19"/>
  <c r="O253" i="19"/>
  <c r="N253" i="19"/>
  <c r="M253" i="19"/>
  <c r="L253" i="19"/>
  <c r="L1231" i="19" l="1"/>
  <c r="P1231" i="19"/>
  <c r="P1279" i="19"/>
  <c r="O1279" i="19"/>
  <c r="N1279" i="19"/>
  <c r="M1279" i="19"/>
  <c r="L1279" i="19"/>
  <c r="P1270" i="19"/>
  <c r="O1270" i="19"/>
  <c r="N1270" i="19"/>
  <c r="M1270" i="19"/>
  <c r="L1270" i="19"/>
  <c r="P1269" i="19"/>
  <c r="O1269" i="19"/>
  <c r="N1269" i="19"/>
  <c r="M1269" i="19"/>
  <c r="L1269" i="19"/>
  <c r="P1268" i="19"/>
  <c r="O1268" i="19"/>
  <c r="N1268" i="19"/>
  <c r="M1268" i="19"/>
  <c r="L1268" i="19"/>
  <c r="P1267" i="19"/>
  <c r="O1267" i="19"/>
  <c r="N1267" i="19"/>
  <c r="M1267" i="19"/>
  <c r="L1267" i="19"/>
  <c r="L111" i="20" l="1"/>
  <c r="P132" i="20"/>
  <c r="O132" i="20"/>
  <c r="N132" i="20"/>
  <c r="M132" i="20"/>
  <c r="L132" i="20"/>
  <c r="P858" i="19"/>
  <c r="O858" i="19"/>
  <c r="N858" i="19"/>
  <c r="M858" i="19"/>
  <c r="L858" i="19"/>
  <c r="P857" i="19"/>
  <c r="O857" i="19"/>
  <c r="N857" i="19"/>
  <c r="M857" i="19"/>
  <c r="L857" i="19"/>
  <c r="P856" i="19"/>
  <c r="O856" i="19"/>
  <c r="N856" i="19"/>
  <c r="M856" i="19"/>
  <c r="L856" i="19"/>
  <c r="P855" i="19"/>
  <c r="O855" i="19"/>
  <c r="N855" i="19"/>
  <c r="M855" i="19"/>
  <c r="L855" i="19"/>
  <c r="P854" i="19"/>
  <c r="O854" i="19"/>
  <c r="N854" i="19"/>
  <c r="M854" i="19"/>
  <c r="L854" i="19"/>
  <c r="P853" i="19"/>
  <c r="O853" i="19"/>
  <c r="N853" i="19"/>
  <c r="M853" i="19"/>
  <c r="L853" i="19"/>
  <c r="P852" i="19"/>
  <c r="O852" i="19"/>
  <c r="N852" i="19"/>
  <c r="M852" i="19"/>
  <c r="L852" i="19"/>
  <c r="P851" i="19"/>
  <c r="O851" i="19"/>
  <c r="N851" i="19"/>
  <c r="M851" i="19"/>
  <c r="L851" i="19"/>
  <c r="P850" i="19"/>
  <c r="O850" i="19"/>
  <c r="N850" i="19"/>
  <c r="M850" i="19"/>
  <c r="L850" i="19"/>
  <c r="P849" i="19"/>
  <c r="O849" i="19"/>
  <c r="N849" i="19"/>
  <c r="M849" i="19"/>
  <c r="L849" i="19"/>
  <c r="R146" i="21"/>
  <c r="Q146" i="21"/>
  <c r="P146" i="21"/>
  <c r="O146" i="21"/>
  <c r="N146" i="21"/>
  <c r="R183" i="21"/>
  <c r="Q183" i="21"/>
  <c r="P183" i="21"/>
  <c r="O183" i="21"/>
  <c r="N183" i="21"/>
  <c r="R182" i="21"/>
  <c r="Q182" i="21"/>
  <c r="P182" i="21"/>
  <c r="O182" i="21"/>
  <c r="N182" i="21"/>
  <c r="R181" i="21"/>
  <c r="Q181" i="21"/>
  <c r="P181" i="21"/>
  <c r="O181" i="21"/>
  <c r="N181" i="21"/>
  <c r="R177" i="21"/>
  <c r="Q177" i="21"/>
  <c r="P177" i="21"/>
  <c r="O177" i="21"/>
  <c r="N177" i="21"/>
  <c r="R176" i="21"/>
  <c r="Q176" i="21"/>
  <c r="P176" i="21"/>
  <c r="O176" i="21"/>
  <c r="N176" i="21"/>
  <c r="R175" i="21"/>
  <c r="Q175" i="21"/>
  <c r="P175" i="21"/>
  <c r="O175" i="21"/>
  <c r="N175" i="21"/>
  <c r="R174" i="21"/>
  <c r="Q174" i="21"/>
  <c r="P174" i="21"/>
  <c r="O174" i="21"/>
  <c r="N174" i="21"/>
  <c r="Q147" i="21"/>
  <c r="P147" i="21"/>
  <c r="O147" i="21"/>
  <c r="F147" i="21"/>
  <c r="S147" i="21" s="1"/>
  <c r="P820" i="19"/>
  <c r="O820" i="19"/>
  <c r="N820" i="19"/>
  <c r="M820" i="19"/>
  <c r="L820" i="19"/>
  <c r="P819" i="19"/>
  <c r="O819" i="19"/>
  <c r="N819" i="19"/>
  <c r="M819" i="19"/>
  <c r="L819" i="19"/>
  <c r="P818" i="19"/>
  <c r="O818" i="19"/>
  <c r="N818" i="19"/>
  <c r="M818" i="19"/>
  <c r="L818" i="19"/>
  <c r="P817" i="19"/>
  <c r="O817" i="19"/>
  <c r="N817" i="19"/>
  <c r="M817" i="19"/>
  <c r="L817" i="19"/>
  <c r="P816" i="19"/>
  <c r="O816" i="19"/>
  <c r="N816" i="19"/>
  <c r="M816" i="19"/>
  <c r="L816" i="19"/>
  <c r="P815" i="19"/>
  <c r="O815" i="19"/>
  <c r="N815" i="19"/>
  <c r="M815" i="19"/>
  <c r="L815" i="19"/>
  <c r="P814" i="19"/>
  <c r="O814" i="19"/>
  <c r="N814" i="19"/>
  <c r="M814" i="19"/>
  <c r="L814" i="19"/>
  <c r="P813" i="19"/>
  <c r="O813" i="19"/>
  <c r="N813" i="19"/>
  <c r="M813" i="19"/>
  <c r="L813" i="19"/>
  <c r="P812" i="19"/>
  <c r="O812" i="19"/>
  <c r="N812" i="19"/>
  <c r="M812" i="19"/>
  <c r="L812" i="19"/>
  <c r="P811" i="19"/>
  <c r="O811" i="19"/>
  <c r="N811" i="19"/>
  <c r="M811" i="19"/>
  <c r="L811" i="19"/>
  <c r="T147" i="21" l="1"/>
  <c r="R147" i="21" s="1"/>
  <c r="N147" i="21"/>
  <c r="P443" i="19"/>
  <c r="O443" i="19"/>
  <c r="N443" i="19"/>
  <c r="M443" i="19"/>
  <c r="L443" i="19"/>
  <c r="P432" i="19"/>
  <c r="O432" i="19"/>
  <c r="N432" i="19"/>
  <c r="M432" i="19"/>
  <c r="L432" i="19"/>
  <c r="P431" i="19"/>
  <c r="O431" i="19"/>
  <c r="N431" i="19"/>
  <c r="M431" i="19"/>
  <c r="L431" i="19"/>
  <c r="P430" i="19"/>
  <c r="O430" i="19"/>
  <c r="N430" i="19"/>
  <c r="M430" i="19"/>
  <c r="L430" i="19"/>
  <c r="P429" i="19"/>
  <c r="O429" i="19"/>
  <c r="N429" i="19"/>
  <c r="M429" i="19"/>
  <c r="L429" i="19"/>
  <c r="P720" i="19" l="1"/>
  <c r="O720" i="19"/>
  <c r="N720" i="19"/>
  <c r="M720" i="19"/>
  <c r="L720" i="19"/>
  <c r="P719" i="19"/>
  <c r="O719" i="19"/>
  <c r="N719" i="19"/>
  <c r="M719" i="19"/>
  <c r="L719" i="19"/>
  <c r="P718" i="19"/>
  <c r="O718" i="19"/>
  <c r="N718" i="19"/>
  <c r="M718" i="19"/>
  <c r="L718" i="19"/>
  <c r="P717" i="19"/>
  <c r="O717" i="19"/>
  <c r="N717" i="19"/>
  <c r="M717" i="19"/>
  <c r="L717" i="19"/>
  <c r="P716" i="19"/>
  <c r="O716" i="19"/>
  <c r="N716" i="19"/>
  <c r="M716" i="19"/>
  <c r="L716" i="19"/>
  <c r="P715" i="19"/>
  <c r="O715" i="19"/>
  <c r="N715" i="19"/>
  <c r="M715" i="19"/>
  <c r="L715" i="19"/>
  <c r="P714" i="19"/>
  <c r="O714" i="19"/>
  <c r="N714" i="19"/>
  <c r="M714" i="19"/>
  <c r="L714" i="19"/>
  <c r="P713" i="19"/>
  <c r="O713" i="19"/>
  <c r="N713" i="19"/>
  <c r="M713" i="19"/>
  <c r="L713" i="19"/>
  <c r="P712" i="19"/>
  <c r="O712" i="19"/>
  <c r="N712" i="19"/>
  <c r="M712" i="19"/>
  <c r="L712" i="19"/>
  <c r="P711" i="19"/>
  <c r="O711" i="19"/>
  <c r="N711" i="19"/>
  <c r="M711" i="19"/>
  <c r="L711" i="19"/>
  <c r="G43" i="19" l="1"/>
  <c r="R93" i="21"/>
  <c r="Q93" i="21"/>
  <c r="P93" i="21"/>
  <c r="O93" i="21"/>
  <c r="N93" i="21"/>
  <c r="R92" i="21"/>
  <c r="Q92" i="21"/>
  <c r="P92" i="21"/>
  <c r="O92" i="21"/>
  <c r="N92" i="21"/>
  <c r="P104" i="19" l="1"/>
  <c r="O104" i="19"/>
  <c r="N104" i="19"/>
  <c r="M104" i="19"/>
  <c r="L104" i="19"/>
  <c r="P103" i="19"/>
  <c r="O103" i="19"/>
  <c r="N103" i="19"/>
  <c r="M103" i="19"/>
  <c r="L103" i="19"/>
  <c r="P102" i="19"/>
  <c r="O102" i="19"/>
  <c r="N102" i="19"/>
  <c r="M102" i="19"/>
  <c r="L102" i="19"/>
  <c r="P101" i="19"/>
  <c r="O101" i="19"/>
  <c r="N101" i="19"/>
  <c r="M101" i="19"/>
  <c r="L101" i="19"/>
  <c r="P100" i="19"/>
  <c r="O100" i="19"/>
  <c r="N100" i="19"/>
  <c r="M100" i="19"/>
  <c r="L100" i="19"/>
  <c r="P99" i="19"/>
  <c r="O99" i="19"/>
  <c r="N99" i="19"/>
  <c r="M99" i="19"/>
  <c r="L99" i="19"/>
  <c r="P98" i="19"/>
  <c r="O98" i="19"/>
  <c r="N98" i="19"/>
  <c r="M98" i="19"/>
  <c r="L98" i="19"/>
  <c r="P97" i="19"/>
  <c r="O97" i="19"/>
  <c r="N97" i="19"/>
  <c r="M97" i="19"/>
  <c r="L97" i="19"/>
  <c r="P96" i="19"/>
  <c r="O96" i="19"/>
  <c r="N96" i="19"/>
  <c r="M96" i="19"/>
  <c r="L96" i="19"/>
  <c r="P95" i="19"/>
  <c r="O95" i="19"/>
  <c r="N95" i="19"/>
  <c r="M95" i="19"/>
  <c r="L95" i="19"/>
  <c r="P94" i="19"/>
  <c r="O94" i="19"/>
  <c r="N94" i="19"/>
  <c r="M94" i="19"/>
  <c r="L94" i="19"/>
  <c r="P302" i="20" l="1"/>
  <c r="O302" i="20"/>
  <c r="N302" i="20"/>
  <c r="M302" i="20"/>
  <c r="L302" i="20"/>
  <c r="P301" i="20"/>
  <c r="O301" i="20"/>
  <c r="N301" i="20"/>
  <c r="M301" i="20"/>
  <c r="L301" i="20"/>
  <c r="P300" i="20"/>
  <c r="O300" i="20"/>
  <c r="N300" i="20"/>
  <c r="M300" i="20"/>
  <c r="L300" i="20"/>
  <c r="P190" i="20"/>
  <c r="O190" i="20"/>
  <c r="N190" i="20"/>
  <c r="M190" i="20"/>
  <c r="L190" i="20"/>
  <c r="P189" i="20"/>
  <c r="O189" i="20"/>
  <c r="N189" i="20"/>
  <c r="M189" i="20"/>
  <c r="L189" i="20"/>
  <c r="P188" i="20"/>
  <c r="O188" i="20"/>
  <c r="N188" i="20"/>
  <c r="M188" i="20"/>
  <c r="L188" i="20"/>
  <c r="P187" i="20"/>
  <c r="O187" i="20"/>
  <c r="N187" i="20"/>
  <c r="M187" i="20"/>
  <c r="L187" i="20"/>
  <c r="P186" i="20"/>
  <c r="O186" i="20"/>
  <c r="N186" i="20"/>
  <c r="M186" i="20"/>
  <c r="L186" i="20"/>
  <c r="P185" i="20"/>
  <c r="O185" i="20"/>
  <c r="N185" i="20"/>
  <c r="M185" i="20"/>
  <c r="L185" i="20"/>
  <c r="P184" i="20"/>
  <c r="O184" i="20"/>
  <c r="N184" i="20"/>
  <c r="M184" i="20"/>
  <c r="L184" i="20"/>
  <c r="P183" i="20"/>
  <c r="O183" i="20"/>
  <c r="N183" i="20"/>
  <c r="M183" i="20"/>
  <c r="L183" i="20"/>
  <c r="P182" i="20"/>
  <c r="O182" i="20"/>
  <c r="N182" i="20"/>
  <c r="M182" i="20"/>
  <c r="L182" i="20"/>
  <c r="P181" i="20"/>
  <c r="O181" i="20"/>
  <c r="N181" i="20"/>
  <c r="M181" i="20"/>
  <c r="L181" i="20"/>
  <c r="P180" i="20"/>
  <c r="O180" i="20"/>
  <c r="N180" i="20"/>
  <c r="M180" i="20"/>
  <c r="L180" i="20"/>
  <c r="P179" i="20"/>
  <c r="O179" i="20"/>
  <c r="N179" i="20"/>
  <c r="M179" i="20"/>
  <c r="L179" i="20"/>
  <c r="P178" i="20"/>
  <c r="O178" i="20"/>
  <c r="N178" i="20"/>
  <c r="M178" i="20"/>
  <c r="L178" i="20"/>
  <c r="P1018" i="19"/>
  <c r="O1018" i="19"/>
  <c r="N1018" i="19"/>
  <c r="M1018" i="19"/>
  <c r="L1018" i="19"/>
  <c r="P1017" i="19"/>
  <c r="O1017" i="19"/>
  <c r="N1017" i="19"/>
  <c r="M1017" i="19"/>
  <c r="L1017" i="19"/>
  <c r="P1016" i="19"/>
  <c r="O1016" i="19"/>
  <c r="N1016" i="19"/>
  <c r="M1016" i="19"/>
  <c r="L1016" i="19"/>
  <c r="P1015" i="19"/>
  <c r="O1015" i="19"/>
  <c r="N1015" i="19"/>
  <c r="M1015" i="19"/>
  <c r="L1015" i="19"/>
  <c r="P1014" i="19"/>
  <c r="O1014" i="19"/>
  <c r="N1014" i="19"/>
  <c r="M1014" i="19"/>
  <c r="L1014" i="19"/>
  <c r="P1013" i="19"/>
  <c r="O1013" i="19"/>
  <c r="N1013" i="19"/>
  <c r="M1013" i="19"/>
  <c r="L1013" i="19"/>
  <c r="P1012" i="19"/>
  <c r="O1012" i="19"/>
  <c r="N1012" i="19"/>
  <c r="M1012" i="19"/>
  <c r="L1012" i="19"/>
  <c r="P967" i="19"/>
  <c r="O967" i="19"/>
  <c r="N967" i="19"/>
  <c r="M967" i="19"/>
  <c r="L967" i="19"/>
  <c r="P966" i="19"/>
  <c r="O966" i="19"/>
  <c r="N966" i="19"/>
  <c r="M966" i="19"/>
  <c r="L966" i="19"/>
  <c r="P965" i="19"/>
  <c r="O965" i="19"/>
  <c r="N965" i="19"/>
  <c r="M965" i="19"/>
  <c r="L965" i="19"/>
  <c r="F12" i="23" l="1"/>
  <c r="F13" i="23" s="1"/>
  <c r="M16" i="23"/>
  <c r="N16" i="23"/>
  <c r="O16" i="23"/>
  <c r="L16" i="23"/>
  <c r="P16" i="23"/>
  <c r="L17" i="23"/>
  <c r="M17" i="23"/>
  <c r="N17" i="23"/>
  <c r="O17" i="23"/>
  <c r="G12" i="23"/>
  <c r="G14" i="23" s="1"/>
  <c r="M18" i="23"/>
  <c r="N18" i="23"/>
  <c r="O18" i="23"/>
  <c r="P18" i="23"/>
  <c r="L18" i="23"/>
  <c r="L19" i="23"/>
  <c r="M19" i="23"/>
  <c r="N19" i="23"/>
  <c r="O19" i="23"/>
  <c r="P19" i="23"/>
  <c r="L20" i="23"/>
  <c r="M20" i="23"/>
  <c r="N20" i="23"/>
  <c r="O20" i="23"/>
  <c r="P20" i="23"/>
  <c r="L21" i="23"/>
  <c r="M21" i="23"/>
  <c r="N21" i="23"/>
  <c r="O21" i="23"/>
  <c r="P21" i="23"/>
  <c r="L22" i="23"/>
  <c r="M22" i="23"/>
  <c r="N22" i="23"/>
  <c r="O22" i="23"/>
  <c r="P22" i="23"/>
  <c r="L23" i="23"/>
  <c r="M23" i="23"/>
  <c r="N23" i="23"/>
  <c r="O23" i="23"/>
  <c r="P23" i="23"/>
  <c r="L24" i="23"/>
  <c r="M24" i="23"/>
  <c r="N24" i="23"/>
  <c r="O24" i="23"/>
  <c r="P24" i="23"/>
  <c r="L25" i="23"/>
  <c r="M25" i="23"/>
  <c r="N25" i="23"/>
  <c r="O25" i="23"/>
  <c r="P25" i="23"/>
  <c r="L26" i="23"/>
  <c r="M26" i="23"/>
  <c r="N26" i="23"/>
  <c r="O26" i="23"/>
  <c r="P26" i="23"/>
  <c r="L27" i="23"/>
  <c r="M27" i="23"/>
  <c r="N27" i="23"/>
  <c r="O27" i="23"/>
  <c r="P27" i="23"/>
  <c r="L28" i="23"/>
  <c r="M28" i="23"/>
  <c r="N28" i="23"/>
  <c r="O28" i="23"/>
  <c r="P28" i="23"/>
  <c r="L29" i="23"/>
  <c r="M29" i="23"/>
  <c r="N29" i="23"/>
  <c r="O29" i="23"/>
  <c r="P29" i="23"/>
  <c r="L30" i="23"/>
  <c r="M30" i="23"/>
  <c r="N30" i="23"/>
  <c r="O30" i="23"/>
  <c r="P30" i="23"/>
  <c r="L31" i="23"/>
  <c r="M31" i="23"/>
  <c r="N31" i="23"/>
  <c r="O31" i="23"/>
  <c r="P31" i="23"/>
  <c r="L32" i="23"/>
  <c r="M32" i="23"/>
  <c r="N32" i="23"/>
  <c r="O32" i="23"/>
  <c r="P32" i="23"/>
  <c r="L33" i="23"/>
  <c r="M33" i="23"/>
  <c r="N33" i="23"/>
  <c r="O33" i="23"/>
  <c r="P33" i="23"/>
  <c r="L34" i="23"/>
  <c r="M34" i="23"/>
  <c r="N34" i="23"/>
  <c r="O34" i="23"/>
  <c r="P34" i="23"/>
  <c r="L35" i="23"/>
  <c r="M35" i="23"/>
  <c r="N35" i="23"/>
  <c r="O35" i="23"/>
  <c r="P35" i="23"/>
  <c r="L36" i="23"/>
  <c r="M36" i="23"/>
  <c r="N36" i="23"/>
  <c r="O36" i="23"/>
  <c r="P36" i="23"/>
  <c r="L37" i="23"/>
  <c r="M37" i="23"/>
  <c r="N37" i="23"/>
  <c r="O37" i="23"/>
  <c r="P37" i="23"/>
  <c r="L38" i="23"/>
  <c r="M38" i="23"/>
  <c r="N38" i="23"/>
  <c r="O38" i="23"/>
  <c r="P38" i="23"/>
  <c r="L39" i="23"/>
  <c r="M39" i="23"/>
  <c r="N39" i="23"/>
  <c r="O39" i="23"/>
  <c r="P39" i="23"/>
  <c r="L40" i="23"/>
  <c r="M40" i="23"/>
  <c r="N40" i="23"/>
  <c r="O40" i="23"/>
  <c r="P40" i="23"/>
  <c r="L41" i="23"/>
  <c r="M41" i="23"/>
  <c r="N41" i="23"/>
  <c r="O41" i="23"/>
  <c r="P41" i="23"/>
  <c r="L42" i="23"/>
  <c r="M42" i="23"/>
  <c r="N42" i="23"/>
  <c r="O42" i="23"/>
  <c r="P42" i="23"/>
  <c r="L43" i="23"/>
  <c r="M43" i="23"/>
  <c r="N43" i="23"/>
  <c r="O43" i="23"/>
  <c r="P43" i="23"/>
  <c r="L44" i="23"/>
  <c r="M44" i="23"/>
  <c r="N44" i="23"/>
  <c r="O44" i="23"/>
  <c r="P44" i="23"/>
  <c r="L45" i="23"/>
  <c r="M45" i="23"/>
  <c r="N45" i="23"/>
  <c r="O45" i="23"/>
  <c r="P45" i="23"/>
  <c r="L46" i="23"/>
  <c r="M46" i="23"/>
  <c r="N46" i="23"/>
  <c r="O46" i="23"/>
  <c r="P46" i="23"/>
  <c r="L47" i="23"/>
  <c r="M47" i="23"/>
  <c r="N47" i="23"/>
  <c r="O47" i="23"/>
  <c r="P47" i="23"/>
  <c r="L48" i="23"/>
  <c r="M48" i="23"/>
  <c r="N48" i="23"/>
  <c r="O48" i="23"/>
  <c r="P48" i="23"/>
  <c r="L49" i="23"/>
  <c r="M49" i="23"/>
  <c r="N49" i="23"/>
  <c r="O49" i="23"/>
  <c r="P49" i="23"/>
  <c r="L50" i="23"/>
  <c r="M50" i="23"/>
  <c r="N50" i="23"/>
  <c r="O50" i="23"/>
  <c r="P50" i="23"/>
  <c r="L51" i="23"/>
  <c r="M51" i="23"/>
  <c r="N51" i="23"/>
  <c r="O51" i="23"/>
  <c r="P51" i="23"/>
  <c r="L52" i="23"/>
  <c r="M52" i="23"/>
  <c r="N52" i="23"/>
  <c r="O52" i="23"/>
  <c r="P52" i="23"/>
  <c r="L53" i="23"/>
  <c r="M53" i="23"/>
  <c r="N53" i="23"/>
  <c r="O53" i="23"/>
  <c r="P53" i="23"/>
  <c r="L54" i="23"/>
  <c r="M54" i="23"/>
  <c r="N54" i="23"/>
  <c r="O54" i="23"/>
  <c r="P54" i="23"/>
  <c r="L58" i="23"/>
  <c r="M58" i="23"/>
  <c r="N58" i="23"/>
  <c r="O58" i="23"/>
  <c r="P58" i="23"/>
  <c r="T6" i="23"/>
  <c r="AG6" i="23"/>
  <c r="AJ6" i="23"/>
  <c r="V6" i="23"/>
  <c r="AL6" i="23"/>
  <c r="AD6" i="23"/>
  <c r="AC6" i="23"/>
  <c r="AK6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K12" i="23"/>
  <c r="K13" i="23" s="1"/>
  <c r="J12" i="23"/>
  <c r="J14" i="23" s="1"/>
  <c r="I12" i="23"/>
  <c r="I13" i="23" s="1"/>
  <c r="H12" i="23"/>
  <c r="H14" i="23" s="1"/>
  <c r="D11" i="23"/>
  <c r="A11" i="23"/>
  <c r="D10" i="23"/>
  <c r="B10" i="23"/>
  <c r="AO6" i="23"/>
  <c r="AN6" i="23"/>
  <c r="K5" i="23"/>
  <c r="J5" i="23"/>
  <c r="I5" i="23"/>
  <c r="H5" i="23"/>
  <c r="G5" i="23"/>
  <c r="F5" i="23"/>
  <c r="K4" i="23"/>
  <c r="J4" i="23"/>
  <c r="I4" i="23"/>
  <c r="H4" i="23"/>
  <c r="G4" i="23"/>
  <c r="F4" i="23"/>
  <c r="R216" i="21"/>
  <c r="Q216" i="21"/>
  <c r="P216" i="21"/>
  <c r="O216" i="21"/>
  <c r="N216" i="21"/>
  <c r="R215" i="21"/>
  <c r="Q215" i="21"/>
  <c r="P215" i="21"/>
  <c r="O215" i="21"/>
  <c r="N215" i="21"/>
  <c r="R214" i="21"/>
  <c r="Q214" i="21"/>
  <c r="P214" i="21"/>
  <c r="O214" i="21"/>
  <c r="N214" i="21"/>
  <c r="R213" i="21"/>
  <c r="Q213" i="21"/>
  <c r="P213" i="21"/>
  <c r="O213" i="21"/>
  <c r="N213" i="21"/>
  <c r="R212" i="21"/>
  <c r="Q212" i="21"/>
  <c r="P212" i="21"/>
  <c r="O212" i="21"/>
  <c r="N212" i="21"/>
  <c r="R211" i="21"/>
  <c r="Q211" i="21"/>
  <c r="P211" i="21"/>
  <c r="O211" i="21"/>
  <c r="N211" i="21"/>
  <c r="R210" i="21"/>
  <c r="Q210" i="21"/>
  <c r="P210" i="21"/>
  <c r="O210" i="21"/>
  <c r="N210" i="21"/>
  <c r="R209" i="21"/>
  <c r="Q209" i="21"/>
  <c r="P209" i="21"/>
  <c r="O209" i="21"/>
  <c r="N209" i="21"/>
  <c r="R208" i="21"/>
  <c r="Q208" i="21"/>
  <c r="P208" i="21"/>
  <c r="O208" i="21"/>
  <c r="N208" i="21"/>
  <c r="R207" i="21"/>
  <c r="Q207" i="21"/>
  <c r="P207" i="21"/>
  <c r="O207" i="21"/>
  <c r="N207" i="21"/>
  <c r="R206" i="21"/>
  <c r="Q206" i="21"/>
  <c r="P206" i="21"/>
  <c r="O206" i="21"/>
  <c r="N206" i="21"/>
  <c r="R205" i="21"/>
  <c r="Q205" i="21"/>
  <c r="P205" i="21"/>
  <c r="O205" i="21"/>
  <c r="N205" i="21"/>
  <c r="R204" i="21"/>
  <c r="Q204" i="21"/>
  <c r="P204" i="21"/>
  <c r="O204" i="21"/>
  <c r="N204" i="21"/>
  <c r="R203" i="21"/>
  <c r="Q203" i="21"/>
  <c r="P203" i="21"/>
  <c r="O203" i="21"/>
  <c r="N203" i="21"/>
  <c r="R202" i="21"/>
  <c r="Q202" i="21"/>
  <c r="P202" i="21"/>
  <c r="O202" i="21"/>
  <c r="N202" i="21"/>
  <c r="R201" i="21"/>
  <c r="Q201" i="21"/>
  <c r="P201" i="21"/>
  <c r="O201" i="21"/>
  <c r="N201" i="21"/>
  <c r="R200" i="21"/>
  <c r="Q200" i="21"/>
  <c r="P200" i="21"/>
  <c r="O200" i="21"/>
  <c r="N200" i="21"/>
  <c r="R199" i="21"/>
  <c r="Q199" i="21"/>
  <c r="P199" i="21"/>
  <c r="O199" i="21"/>
  <c r="N199" i="21"/>
  <c r="R198" i="21"/>
  <c r="Q198" i="21"/>
  <c r="P198" i="21"/>
  <c r="O198" i="21"/>
  <c r="N198" i="21"/>
  <c r="R197" i="21"/>
  <c r="Q197" i="21"/>
  <c r="P197" i="21"/>
  <c r="O197" i="21"/>
  <c r="N197" i="21"/>
  <c r="R196" i="21"/>
  <c r="Q196" i="21"/>
  <c r="P196" i="21"/>
  <c r="O196" i="21"/>
  <c r="N196" i="21"/>
  <c r="R195" i="21"/>
  <c r="Q195" i="21"/>
  <c r="P195" i="21"/>
  <c r="O195" i="21"/>
  <c r="N195" i="21"/>
  <c r="R194" i="21"/>
  <c r="Q194" i="21"/>
  <c r="P194" i="21"/>
  <c r="O194" i="21"/>
  <c r="N194" i="21"/>
  <c r="R193" i="21"/>
  <c r="Q193" i="21"/>
  <c r="P193" i="21"/>
  <c r="O193" i="21"/>
  <c r="N193" i="21"/>
  <c r="Q192" i="21"/>
  <c r="P192" i="21"/>
  <c r="O192" i="21"/>
  <c r="F192" i="21"/>
  <c r="S192" i="21" s="1"/>
  <c r="Q191" i="21"/>
  <c r="P191" i="21"/>
  <c r="O191" i="21"/>
  <c r="F191" i="21"/>
  <c r="S191" i="21" s="1"/>
  <c r="R173" i="21"/>
  <c r="Q173" i="21"/>
  <c r="P173" i="21"/>
  <c r="O173" i="21"/>
  <c r="N173" i="21"/>
  <c r="R172" i="21"/>
  <c r="Q172" i="21"/>
  <c r="P172" i="21"/>
  <c r="O172" i="21"/>
  <c r="N172" i="21"/>
  <c r="R171" i="21"/>
  <c r="Q171" i="21"/>
  <c r="P171" i="21"/>
  <c r="O171" i="21"/>
  <c r="N171" i="21"/>
  <c r="R170" i="21"/>
  <c r="Q170" i="21"/>
  <c r="P170" i="21"/>
  <c r="O170" i="21"/>
  <c r="N170" i="21"/>
  <c r="R169" i="21"/>
  <c r="Q169" i="21"/>
  <c r="P169" i="21"/>
  <c r="O169" i="21"/>
  <c r="N169" i="21"/>
  <c r="R168" i="21"/>
  <c r="Q168" i="21"/>
  <c r="P168" i="21"/>
  <c r="O168" i="21"/>
  <c r="N168" i="21"/>
  <c r="R167" i="21"/>
  <c r="Q167" i="21"/>
  <c r="P167" i="21"/>
  <c r="O167" i="21"/>
  <c r="N167" i="21"/>
  <c r="R166" i="21"/>
  <c r="Q166" i="21"/>
  <c r="P166" i="21"/>
  <c r="O166" i="21"/>
  <c r="N166" i="21"/>
  <c r="R165" i="21"/>
  <c r="Q165" i="21"/>
  <c r="P165" i="21"/>
  <c r="O165" i="21"/>
  <c r="N165" i="21"/>
  <c r="R164" i="21"/>
  <c r="Q164" i="21"/>
  <c r="P164" i="21"/>
  <c r="O164" i="21"/>
  <c r="N164" i="21"/>
  <c r="R163" i="21"/>
  <c r="Q163" i="21"/>
  <c r="P163" i="21"/>
  <c r="O163" i="21"/>
  <c r="N163" i="21"/>
  <c r="R162" i="21"/>
  <c r="Q162" i="21"/>
  <c r="P162" i="21"/>
  <c r="O162" i="21"/>
  <c r="N162" i="21"/>
  <c r="R161" i="21"/>
  <c r="Q161" i="21"/>
  <c r="P161" i="21"/>
  <c r="O161" i="21"/>
  <c r="N161" i="21"/>
  <c r="R160" i="21"/>
  <c r="Q160" i="21"/>
  <c r="P160" i="21"/>
  <c r="O160" i="21"/>
  <c r="N160" i="21"/>
  <c r="R159" i="21"/>
  <c r="Q159" i="21"/>
  <c r="P159" i="21"/>
  <c r="O159" i="21"/>
  <c r="N159" i="21"/>
  <c r="R158" i="21"/>
  <c r="Q158" i="21"/>
  <c r="P158" i="21"/>
  <c r="O158" i="21"/>
  <c r="N158" i="21"/>
  <c r="R157" i="21"/>
  <c r="Q157" i="21"/>
  <c r="P157" i="21"/>
  <c r="O157" i="21"/>
  <c r="N157" i="21"/>
  <c r="R156" i="21"/>
  <c r="Q156" i="21"/>
  <c r="P156" i="21"/>
  <c r="O156" i="21"/>
  <c r="N156" i="21"/>
  <c r="R155" i="21"/>
  <c r="Q155" i="21"/>
  <c r="P155" i="21"/>
  <c r="O155" i="21"/>
  <c r="N155" i="21"/>
  <c r="R154" i="21"/>
  <c r="Q154" i="21"/>
  <c r="P154" i="21"/>
  <c r="O154" i="21"/>
  <c r="N154" i="21"/>
  <c r="R153" i="21"/>
  <c r="Q153" i="21"/>
  <c r="P153" i="21"/>
  <c r="O153" i="21"/>
  <c r="N153" i="21"/>
  <c r="R152" i="21"/>
  <c r="Q152" i="21"/>
  <c r="P152" i="21"/>
  <c r="O152" i="21"/>
  <c r="N152" i="21"/>
  <c r="Q151" i="21"/>
  <c r="P151" i="21"/>
  <c r="O151" i="21"/>
  <c r="F151" i="21"/>
  <c r="S151" i="21" s="1"/>
  <c r="N151" i="21" s="1"/>
  <c r="Q150" i="21"/>
  <c r="P150" i="21"/>
  <c r="O150" i="21"/>
  <c r="F150" i="21"/>
  <c r="S150" i="21" s="1"/>
  <c r="Q149" i="21"/>
  <c r="P149" i="21"/>
  <c r="O149" i="21"/>
  <c r="F149" i="21"/>
  <c r="S149" i="21" s="1"/>
  <c r="N149" i="21" s="1"/>
  <c r="R148" i="21"/>
  <c r="Q148" i="21"/>
  <c r="P148" i="21"/>
  <c r="O148" i="21"/>
  <c r="F148" i="21"/>
  <c r="S148" i="21" s="1"/>
  <c r="N148" i="21" s="1"/>
  <c r="R130" i="21"/>
  <c r="Q130" i="21"/>
  <c r="P130" i="21"/>
  <c r="O130" i="21"/>
  <c r="N130" i="21"/>
  <c r="R129" i="21"/>
  <c r="Q129" i="21"/>
  <c r="P129" i="21"/>
  <c r="O129" i="21"/>
  <c r="N129" i="21"/>
  <c r="R128" i="21"/>
  <c r="Q128" i="21"/>
  <c r="P128" i="21"/>
  <c r="O128" i="21"/>
  <c r="N128" i="21"/>
  <c r="R127" i="21"/>
  <c r="Q127" i="21"/>
  <c r="P127" i="21"/>
  <c r="O127" i="21"/>
  <c r="N127" i="21"/>
  <c r="R126" i="21"/>
  <c r="Q126" i="21"/>
  <c r="P126" i="21"/>
  <c r="O126" i="21"/>
  <c r="N126" i="21"/>
  <c r="R125" i="21"/>
  <c r="Q125" i="21"/>
  <c r="P125" i="21"/>
  <c r="O125" i="21"/>
  <c r="N125" i="21"/>
  <c r="R124" i="21"/>
  <c r="Q124" i="21"/>
  <c r="P124" i="21"/>
  <c r="O124" i="21"/>
  <c r="N124" i="21"/>
  <c r="R123" i="21"/>
  <c r="Q123" i="21"/>
  <c r="P123" i="21"/>
  <c r="O123" i="21"/>
  <c r="N123" i="21"/>
  <c r="R122" i="21"/>
  <c r="Q122" i="21"/>
  <c r="P122" i="21"/>
  <c r="O122" i="21"/>
  <c r="N122" i="21"/>
  <c r="R121" i="21"/>
  <c r="Q121" i="21"/>
  <c r="P121" i="21"/>
  <c r="O121" i="21"/>
  <c r="N121" i="21"/>
  <c r="R120" i="21"/>
  <c r="Q120" i="21"/>
  <c r="P120" i="21"/>
  <c r="O120" i="21"/>
  <c r="N120" i="21"/>
  <c r="R119" i="21"/>
  <c r="Q119" i="21"/>
  <c r="P119" i="21"/>
  <c r="O119" i="21"/>
  <c r="N119" i="21"/>
  <c r="R118" i="21"/>
  <c r="Q118" i="21"/>
  <c r="P118" i="21"/>
  <c r="O118" i="21"/>
  <c r="N118" i="21"/>
  <c r="R117" i="21"/>
  <c r="Q117" i="21"/>
  <c r="P117" i="21"/>
  <c r="O117" i="21"/>
  <c r="N117" i="21"/>
  <c r="R116" i="21"/>
  <c r="Q116" i="21"/>
  <c r="P116" i="21"/>
  <c r="O116" i="21"/>
  <c r="N116" i="21"/>
  <c r="R115" i="21"/>
  <c r="Q115" i="21"/>
  <c r="P115" i="21"/>
  <c r="O115" i="21"/>
  <c r="N115" i="21"/>
  <c r="R114" i="21"/>
  <c r="Q114" i="21"/>
  <c r="P114" i="21"/>
  <c r="O114" i="21"/>
  <c r="N114" i="21"/>
  <c r="R113" i="21"/>
  <c r="Q113" i="21"/>
  <c r="P113" i="21"/>
  <c r="O113" i="21"/>
  <c r="N113" i="21"/>
  <c r="R112" i="21"/>
  <c r="Q112" i="21"/>
  <c r="P112" i="21"/>
  <c r="O112" i="21"/>
  <c r="N112" i="21"/>
  <c r="F112" i="21"/>
  <c r="R111" i="21"/>
  <c r="Q111" i="21"/>
  <c r="P111" i="21"/>
  <c r="O111" i="21"/>
  <c r="N111" i="21"/>
  <c r="R110" i="21"/>
  <c r="Q110" i="21"/>
  <c r="P110" i="21"/>
  <c r="O110" i="21"/>
  <c r="N110" i="21"/>
  <c r="R109" i="21"/>
  <c r="Q109" i="21"/>
  <c r="P109" i="21"/>
  <c r="O109" i="21"/>
  <c r="N109" i="21"/>
  <c r="R108" i="21"/>
  <c r="Q108" i="21"/>
  <c r="P108" i="21"/>
  <c r="O108" i="21"/>
  <c r="N108" i="21"/>
  <c r="R95" i="21"/>
  <c r="Q95" i="21"/>
  <c r="P95" i="21"/>
  <c r="O95" i="21"/>
  <c r="N95" i="21"/>
  <c r="R94" i="21"/>
  <c r="Q94" i="21"/>
  <c r="P94" i="21"/>
  <c r="O94" i="21"/>
  <c r="N94" i="21"/>
  <c r="R91" i="21"/>
  <c r="Q91" i="21"/>
  <c r="P91" i="21"/>
  <c r="O91" i="21"/>
  <c r="N91" i="21"/>
  <c r="R90" i="21"/>
  <c r="Q90" i="21"/>
  <c r="P90" i="21"/>
  <c r="O90" i="21"/>
  <c r="N90" i="21"/>
  <c r="R89" i="21"/>
  <c r="Q89" i="21"/>
  <c r="P89" i="21"/>
  <c r="O89" i="21"/>
  <c r="N89" i="21"/>
  <c r="R88" i="21"/>
  <c r="Q88" i="21"/>
  <c r="P88" i="21"/>
  <c r="O88" i="21"/>
  <c r="N88" i="21"/>
  <c r="R87" i="21"/>
  <c r="Q87" i="21"/>
  <c r="P87" i="21"/>
  <c r="O87" i="21"/>
  <c r="N87" i="21"/>
  <c r="R86" i="21"/>
  <c r="Q86" i="21"/>
  <c r="P86" i="21"/>
  <c r="O86" i="21"/>
  <c r="N86" i="21"/>
  <c r="R85" i="21"/>
  <c r="Q85" i="21"/>
  <c r="P85" i="21"/>
  <c r="O85" i="21"/>
  <c r="N85" i="21"/>
  <c r="R84" i="21"/>
  <c r="Q84" i="21"/>
  <c r="P84" i="21"/>
  <c r="O84" i="21"/>
  <c r="N84" i="21"/>
  <c r="R83" i="21"/>
  <c r="Q83" i="21"/>
  <c r="P83" i="21"/>
  <c r="O83" i="21"/>
  <c r="N83" i="21"/>
  <c r="R82" i="21"/>
  <c r="Q82" i="21"/>
  <c r="P82" i="21"/>
  <c r="O82" i="21"/>
  <c r="N82" i="21"/>
  <c r="R81" i="21"/>
  <c r="Q81" i="21"/>
  <c r="P81" i="21"/>
  <c r="O81" i="21"/>
  <c r="N81" i="21"/>
  <c r="R80" i="21"/>
  <c r="Q80" i="21"/>
  <c r="P80" i="21"/>
  <c r="O80" i="21"/>
  <c r="N80" i="21"/>
  <c r="R79" i="21"/>
  <c r="Q79" i="21"/>
  <c r="P79" i="21"/>
  <c r="O79" i="21"/>
  <c r="N79" i="21"/>
  <c r="R78" i="21"/>
  <c r="Q78" i="21"/>
  <c r="P78" i="21"/>
  <c r="O78" i="21"/>
  <c r="N78" i="21"/>
  <c r="R77" i="21"/>
  <c r="Q77" i="21"/>
  <c r="P77" i="21"/>
  <c r="O77" i="21"/>
  <c r="N77" i="21"/>
  <c r="R76" i="21"/>
  <c r="Q76" i="21"/>
  <c r="P76" i="21"/>
  <c r="O76" i="21"/>
  <c r="N76" i="21"/>
  <c r="R75" i="21"/>
  <c r="Q75" i="21"/>
  <c r="P75" i="21"/>
  <c r="O75" i="21"/>
  <c r="N75" i="21"/>
  <c r="R74" i="21"/>
  <c r="Q74" i="21"/>
  <c r="P74" i="21"/>
  <c r="O74" i="21"/>
  <c r="N74" i="21"/>
  <c r="R73" i="21"/>
  <c r="Q73" i="21"/>
  <c r="P73" i="21"/>
  <c r="O73" i="21"/>
  <c r="N73" i="21"/>
  <c r="R72" i="21"/>
  <c r="Q72" i="21"/>
  <c r="P72" i="21"/>
  <c r="O72" i="21"/>
  <c r="N72" i="21"/>
  <c r="R71" i="21"/>
  <c r="Q71" i="21"/>
  <c r="P71" i="21"/>
  <c r="O71" i="21"/>
  <c r="N71" i="21"/>
  <c r="R70" i="21"/>
  <c r="Q70" i="21"/>
  <c r="P70" i="21"/>
  <c r="O70" i="21"/>
  <c r="N70" i="21"/>
  <c r="R69" i="21"/>
  <c r="Q69" i="21"/>
  <c r="P69" i="21"/>
  <c r="O69" i="21"/>
  <c r="N69" i="21"/>
  <c r="R68" i="21"/>
  <c r="Q68" i="21"/>
  <c r="P68" i="21"/>
  <c r="O68" i="21"/>
  <c r="N68" i="21"/>
  <c r="R67" i="21"/>
  <c r="Q67" i="21"/>
  <c r="P67" i="21"/>
  <c r="O67" i="21"/>
  <c r="N67" i="21"/>
  <c r="R66" i="21"/>
  <c r="Q66" i="21"/>
  <c r="P66" i="21"/>
  <c r="O66" i="21"/>
  <c r="N66" i="21"/>
  <c r="R65" i="21"/>
  <c r="Q65" i="21"/>
  <c r="P65" i="21"/>
  <c r="O65" i="21"/>
  <c r="N65" i="21"/>
  <c r="R64" i="21"/>
  <c r="Q64" i="21"/>
  <c r="P64" i="21"/>
  <c r="O64" i="21"/>
  <c r="N64" i="21"/>
  <c r="R63" i="21"/>
  <c r="Q63" i="21"/>
  <c r="P63" i="21"/>
  <c r="O63" i="21"/>
  <c r="N63" i="21"/>
  <c r="R62" i="21"/>
  <c r="Q62" i="21"/>
  <c r="P62" i="21"/>
  <c r="O62" i="21"/>
  <c r="N62" i="21"/>
  <c r="N61" i="21"/>
  <c r="N60" i="21"/>
  <c r="N59" i="21"/>
  <c r="N58" i="21"/>
  <c r="R57" i="21"/>
  <c r="Q57" i="21"/>
  <c r="P57" i="21"/>
  <c r="O57" i="21"/>
  <c r="N57" i="21"/>
  <c r="R56" i="21"/>
  <c r="Q56" i="21"/>
  <c r="P56" i="21"/>
  <c r="O56" i="21"/>
  <c r="N56" i="21"/>
  <c r="R55" i="21"/>
  <c r="Q55" i="21"/>
  <c r="P55" i="21"/>
  <c r="O55" i="21"/>
  <c r="N55" i="21"/>
  <c r="R54" i="21"/>
  <c r="Q54" i="21"/>
  <c r="P54" i="21"/>
  <c r="O54" i="21"/>
  <c r="N54" i="21"/>
  <c r="R53" i="21"/>
  <c r="Q53" i="21"/>
  <c r="P53" i="21"/>
  <c r="O53" i="21"/>
  <c r="N53" i="21"/>
  <c r="R52" i="21"/>
  <c r="Q52" i="21"/>
  <c r="P52" i="21"/>
  <c r="O52" i="21"/>
  <c r="F52" i="21"/>
  <c r="S52" i="21" s="1"/>
  <c r="N52" i="21" s="1"/>
  <c r="R51" i="21"/>
  <c r="Q51" i="21"/>
  <c r="P51" i="21"/>
  <c r="O51" i="21"/>
  <c r="F51" i="21"/>
  <c r="S51" i="21" s="1"/>
  <c r="N51" i="21" s="1"/>
  <c r="R50" i="21"/>
  <c r="Q50" i="21"/>
  <c r="P50" i="21"/>
  <c r="O50" i="21"/>
  <c r="N50" i="21"/>
  <c r="R36" i="21"/>
  <c r="Q36" i="21"/>
  <c r="P36" i="21"/>
  <c r="O36" i="21"/>
  <c r="N36" i="21"/>
  <c r="R35" i="21"/>
  <c r="Q35" i="21"/>
  <c r="P35" i="21"/>
  <c r="O35" i="21"/>
  <c r="N35" i="21"/>
  <c r="R34" i="21"/>
  <c r="Q34" i="21"/>
  <c r="P34" i="21"/>
  <c r="O34" i="21"/>
  <c r="N34" i="21"/>
  <c r="R33" i="21"/>
  <c r="Q33" i="21"/>
  <c r="P33" i="21"/>
  <c r="O33" i="21"/>
  <c r="N33" i="21"/>
  <c r="R32" i="21"/>
  <c r="Q32" i="21"/>
  <c r="P32" i="21"/>
  <c r="O32" i="21"/>
  <c r="N32" i="21"/>
  <c r="R31" i="21"/>
  <c r="Q31" i="21"/>
  <c r="P31" i="21"/>
  <c r="O31" i="21"/>
  <c r="N31" i="21"/>
  <c r="R30" i="21"/>
  <c r="Q30" i="21"/>
  <c r="P30" i="21"/>
  <c r="O30" i="21"/>
  <c r="N30" i="21"/>
  <c r="R29" i="21"/>
  <c r="Q29" i="21"/>
  <c r="P29" i="21"/>
  <c r="O29" i="21"/>
  <c r="N29" i="21"/>
  <c r="R28" i="21"/>
  <c r="Q28" i="21"/>
  <c r="P28" i="21"/>
  <c r="O28" i="21"/>
  <c r="N28" i="21"/>
  <c r="R27" i="21"/>
  <c r="Q27" i="21"/>
  <c r="P27" i="21"/>
  <c r="O27" i="21"/>
  <c r="N27" i="21"/>
  <c r="R26" i="21"/>
  <c r="Q26" i="21"/>
  <c r="P26" i="21"/>
  <c r="O26" i="21"/>
  <c r="N26" i="21"/>
  <c r="R25" i="21"/>
  <c r="Q25" i="21"/>
  <c r="P25" i="21"/>
  <c r="O25" i="21"/>
  <c r="N25" i="21"/>
  <c r="R24" i="21"/>
  <c r="Q24" i="21"/>
  <c r="P24" i="21"/>
  <c r="O24" i="21"/>
  <c r="N24" i="21"/>
  <c r="R23" i="21"/>
  <c r="Q23" i="21"/>
  <c r="P23" i="21"/>
  <c r="O23" i="21"/>
  <c r="N23" i="21"/>
  <c r="R22" i="21"/>
  <c r="Q22" i="21"/>
  <c r="P22" i="21"/>
  <c r="O22" i="21"/>
  <c r="N22" i="21"/>
  <c r="R21" i="21"/>
  <c r="Q21" i="21"/>
  <c r="P21" i="21"/>
  <c r="O21" i="21"/>
  <c r="N21" i="21"/>
  <c r="R20" i="21"/>
  <c r="Q20" i="21"/>
  <c r="P20" i="21"/>
  <c r="O20" i="21"/>
  <c r="N20" i="21"/>
  <c r="R19" i="21"/>
  <c r="Q19" i="21"/>
  <c r="P19" i="21"/>
  <c r="O19" i="21"/>
  <c r="N19" i="21"/>
  <c r="R18" i="21"/>
  <c r="Q18" i="21"/>
  <c r="P18" i="21"/>
  <c r="O18" i="21"/>
  <c r="N18" i="21"/>
  <c r="R17" i="21"/>
  <c r="Q17" i="21"/>
  <c r="P17" i="21"/>
  <c r="O17" i="21"/>
  <c r="N17" i="21"/>
  <c r="R16" i="21"/>
  <c r="Q16" i="21"/>
  <c r="P16" i="21"/>
  <c r="O16" i="21"/>
  <c r="N16" i="21"/>
  <c r="P331" i="20"/>
  <c r="O331" i="20"/>
  <c r="N331" i="20"/>
  <c r="M331" i="20"/>
  <c r="L331" i="20"/>
  <c r="P330" i="20"/>
  <c r="O330" i="20"/>
  <c r="N330" i="20"/>
  <c r="M330" i="20"/>
  <c r="L330" i="20"/>
  <c r="P329" i="20"/>
  <c r="O329" i="20"/>
  <c r="N329" i="20"/>
  <c r="M329" i="20"/>
  <c r="L329" i="20"/>
  <c r="P328" i="20"/>
  <c r="O328" i="20"/>
  <c r="N328" i="20"/>
  <c r="M328" i="20"/>
  <c r="L328" i="20"/>
  <c r="P327" i="20"/>
  <c r="O327" i="20"/>
  <c r="N327" i="20"/>
  <c r="M327" i="20"/>
  <c r="L327" i="20"/>
  <c r="P326" i="20"/>
  <c r="O326" i="20"/>
  <c r="N326" i="20"/>
  <c r="M326" i="20"/>
  <c r="L326" i="20"/>
  <c r="P325" i="20"/>
  <c r="O325" i="20"/>
  <c r="N325" i="20"/>
  <c r="M325" i="20"/>
  <c r="L325" i="20"/>
  <c r="P324" i="20"/>
  <c r="O324" i="20"/>
  <c r="N324" i="20"/>
  <c r="M324" i="20"/>
  <c r="L324" i="20"/>
  <c r="P323" i="20"/>
  <c r="O323" i="20"/>
  <c r="N323" i="20"/>
  <c r="M323" i="20"/>
  <c r="L323" i="20"/>
  <c r="P322" i="20"/>
  <c r="O322" i="20"/>
  <c r="N322" i="20"/>
  <c r="M322" i="20"/>
  <c r="L322" i="20"/>
  <c r="P321" i="20"/>
  <c r="O321" i="20"/>
  <c r="N321" i="20"/>
  <c r="M321" i="20"/>
  <c r="L321" i="20"/>
  <c r="P320" i="20"/>
  <c r="O320" i="20"/>
  <c r="N320" i="20"/>
  <c r="M320" i="20"/>
  <c r="L320" i="20"/>
  <c r="P319" i="20"/>
  <c r="O319" i="20"/>
  <c r="N319" i="20"/>
  <c r="M319" i="20"/>
  <c r="L319" i="20"/>
  <c r="P299" i="20"/>
  <c r="O299" i="20"/>
  <c r="N299" i="20"/>
  <c r="M299" i="20"/>
  <c r="L299" i="20"/>
  <c r="P298" i="20"/>
  <c r="O298" i="20"/>
  <c r="N298" i="20"/>
  <c r="M298" i="20"/>
  <c r="L298" i="20"/>
  <c r="P297" i="20"/>
  <c r="O297" i="20"/>
  <c r="N297" i="20"/>
  <c r="M297" i="20"/>
  <c r="L297" i="20"/>
  <c r="P296" i="20"/>
  <c r="O296" i="20"/>
  <c r="N296" i="20"/>
  <c r="M296" i="20"/>
  <c r="L296" i="20"/>
  <c r="P295" i="20"/>
  <c r="O295" i="20"/>
  <c r="N295" i="20"/>
  <c r="M295" i="20"/>
  <c r="L295" i="20"/>
  <c r="P294" i="20"/>
  <c r="O294" i="20"/>
  <c r="N294" i="20"/>
  <c r="M294" i="20"/>
  <c r="L294" i="20"/>
  <c r="P293" i="20"/>
  <c r="O293" i="20"/>
  <c r="N293" i="20"/>
  <c r="M293" i="20"/>
  <c r="L293" i="20"/>
  <c r="O292" i="20"/>
  <c r="N292" i="20"/>
  <c r="M292" i="20"/>
  <c r="F292" i="20"/>
  <c r="Q292" i="20" s="1"/>
  <c r="O291" i="20"/>
  <c r="N291" i="20"/>
  <c r="M291" i="20"/>
  <c r="F291" i="20"/>
  <c r="Q291" i="20" s="1"/>
  <c r="P290" i="20"/>
  <c r="O290" i="20"/>
  <c r="N290" i="20"/>
  <c r="M290" i="20"/>
  <c r="F290" i="20"/>
  <c r="Q290" i="20" s="1"/>
  <c r="L290" i="20" s="1"/>
  <c r="P289" i="20"/>
  <c r="O289" i="20"/>
  <c r="N289" i="20"/>
  <c r="M289" i="20"/>
  <c r="F289" i="20"/>
  <c r="Q289" i="20" s="1"/>
  <c r="L289" i="20" s="1"/>
  <c r="O288" i="20"/>
  <c r="N288" i="20"/>
  <c r="M288" i="20"/>
  <c r="F288" i="20"/>
  <c r="Q288" i="20" s="1"/>
  <c r="O287" i="20"/>
  <c r="N287" i="20"/>
  <c r="M287" i="20"/>
  <c r="F287" i="20"/>
  <c r="Q287" i="20" s="1"/>
  <c r="R287" i="20" s="1"/>
  <c r="P287" i="20" s="1"/>
  <c r="P286" i="20"/>
  <c r="O286" i="20"/>
  <c r="N286" i="20"/>
  <c r="M286" i="20"/>
  <c r="L286" i="20"/>
  <c r="P285" i="20"/>
  <c r="O285" i="20"/>
  <c r="N285" i="20"/>
  <c r="M285" i="20"/>
  <c r="L285" i="20"/>
  <c r="P284" i="20"/>
  <c r="O284" i="20"/>
  <c r="N284" i="20"/>
  <c r="M284" i="20"/>
  <c r="L284" i="20"/>
  <c r="P283" i="20"/>
  <c r="O283" i="20"/>
  <c r="N283" i="20"/>
  <c r="M283" i="20"/>
  <c r="L283" i="20"/>
  <c r="P282" i="20"/>
  <c r="O282" i="20"/>
  <c r="N282" i="20"/>
  <c r="M282" i="20"/>
  <c r="L282" i="20"/>
  <c r="P281" i="20"/>
  <c r="O281" i="20"/>
  <c r="N281" i="20"/>
  <c r="M281" i="20"/>
  <c r="L281" i="20"/>
  <c r="P280" i="20"/>
  <c r="O280" i="20"/>
  <c r="N280" i="20"/>
  <c r="M280" i="20"/>
  <c r="L280" i="20"/>
  <c r="G280" i="20"/>
  <c r="G272" i="20" s="1"/>
  <c r="P279" i="20"/>
  <c r="O279" i="20"/>
  <c r="N279" i="20"/>
  <c r="M279" i="20"/>
  <c r="L279" i="20"/>
  <c r="P278" i="20"/>
  <c r="O278" i="20"/>
  <c r="N278" i="20"/>
  <c r="M278" i="20"/>
  <c r="L278" i="20"/>
  <c r="P261" i="20"/>
  <c r="O261" i="20"/>
  <c r="N261" i="20"/>
  <c r="M261" i="20"/>
  <c r="L261" i="20"/>
  <c r="P260" i="20"/>
  <c r="O260" i="20"/>
  <c r="N260" i="20"/>
  <c r="M260" i="20"/>
  <c r="L260" i="20"/>
  <c r="P259" i="20"/>
  <c r="O259" i="20"/>
  <c r="N259" i="20"/>
  <c r="M259" i="20"/>
  <c r="L259" i="20"/>
  <c r="P258" i="20"/>
  <c r="O258" i="20"/>
  <c r="N258" i="20"/>
  <c r="M258" i="20"/>
  <c r="L258" i="20"/>
  <c r="P257" i="20"/>
  <c r="O257" i="20"/>
  <c r="N257" i="20"/>
  <c r="M257" i="20"/>
  <c r="L257" i="20"/>
  <c r="P256" i="20"/>
  <c r="O256" i="20"/>
  <c r="N256" i="20"/>
  <c r="M256" i="20"/>
  <c r="L256" i="20"/>
  <c r="P255" i="20"/>
  <c r="O255" i="20"/>
  <c r="N255" i="20"/>
  <c r="M255" i="20"/>
  <c r="L255" i="20"/>
  <c r="P254" i="20"/>
  <c r="O254" i="20"/>
  <c r="N254" i="20"/>
  <c r="M254" i="20"/>
  <c r="L254" i="20"/>
  <c r="P253" i="20"/>
  <c r="O253" i="20"/>
  <c r="N253" i="20"/>
  <c r="M253" i="20"/>
  <c r="L253" i="20"/>
  <c r="P252" i="20"/>
  <c r="O252" i="20"/>
  <c r="N252" i="20"/>
  <c r="M252" i="20"/>
  <c r="L252" i="20"/>
  <c r="O251" i="20"/>
  <c r="N251" i="20"/>
  <c r="M251" i="20"/>
  <c r="Q251" i="20"/>
  <c r="P250" i="20"/>
  <c r="O250" i="20"/>
  <c r="N250" i="20"/>
  <c r="M250" i="20"/>
  <c r="L250" i="20"/>
  <c r="P236" i="20"/>
  <c r="O236" i="20"/>
  <c r="N236" i="20"/>
  <c r="M236" i="20"/>
  <c r="L236" i="20"/>
  <c r="P235" i="20"/>
  <c r="O235" i="20"/>
  <c r="N235" i="20"/>
  <c r="M235" i="20"/>
  <c r="L235" i="20"/>
  <c r="P234" i="20"/>
  <c r="O234" i="20"/>
  <c r="N234" i="20"/>
  <c r="M234" i="20"/>
  <c r="L234" i="20"/>
  <c r="P233" i="20"/>
  <c r="O233" i="20"/>
  <c r="N233" i="20"/>
  <c r="M233" i="20"/>
  <c r="L233" i="20"/>
  <c r="P232" i="20"/>
  <c r="O232" i="20"/>
  <c r="N232" i="20"/>
  <c r="M232" i="20"/>
  <c r="L232" i="20"/>
  <c r="P231" i="20"/>
  <c r="O231" i="20"/>
  <c r="N231" i="20"/>
  <c r="M231" i="20"/>
  <c r="L231" i="20"/>
  <c r="P230" i="20"/>
  <c r="O230" i="20"/>
  <c r="N230" i="20"/>
  <c r="M230" i="20"/>
  <c r="L230" i="20"/>
  <c r="P229" i="20"/>
  <c r="O229" i="20"/>
  <c r="N229" i="20"/>
  <c r="M229" i="20"/>
  <c r="L229" i="20"/>
  <c r="P228" i="20"/>
  <c r="O228" i="20"/>
  <c r="N228" i="20"/>
  <c r="M228" i="20"/>
  <c r="L228" i="20"/>
  <c r="P227" i="20"/>
  <c r="O227" i="20"/>
  <c r="N227" i="20"/>
  <c r="M227" i="20"/>
  <c r="L227" i="20"/>
  <c r="P226" i="20"/>
  <c r="O226" i="20"/>
  <c r="N226" i="20"/>
  <c r="M226" i="20"/>
  <c r="L226" i="20"/>
  <c r="P225" i="20"/>
  <c r="O225" i="20"/>
  <c r="N225" i="20"/>
  <c r="M225" i="20"/>
  <c r="L225" i="20"/>
  <c r="P212" i="20"/>
  <c r="O212" i="20"/>
  <c r="N212" i="20"/>
  <c r="M212" i="20"/>
  <c r="L212" i="20"/>
  <c r="P211" i="20"/>
  <c r="O211" i="20"/>
  <c r="N211" i="20"/>
  <c r="M211" i="20"/>
  <c r="L211" i="20"/>
  <c r="P210" i="20"/>
  <c r="O210" i="20"/>
  <c r="N210" i="20"/>
  <c r="M210" i="20"/>
  <c r="L210" i="20"/>
  <c r="P209" i="20"/>
  <c r="O209" i="20"/>
  <c r="N209" i="20"/>
  <c r="M209" i="20"/>
  <c r="L209" i="20"/>
  <c r="L208" i="20"/>
  <c r="P207" i="20"/>
  <c r="O207" i="20"/>
  <c r="N207" i="20"/>
  <c r="M207" i="20"/>
  <c r="L207" i="20"/>
  <c r="P206" i="20"/>
  <c r="O206" i="20"/>
  <c r="N206" i="20"/>
  <c r="M206" i="20"/>
  <c r="L206" i="20"/>
  <c r="P205" i="20"/>
  <c r="O205" i="20"/>
  <c r="N205" i="20"/>
  <c r="M205" i="20"/>
  <c r="L205" i="20"/>
  <c r="P204" i="20"/>
  <c r="O204" i="20"/>
  <c r="N204" i="20"/>
  <c r="M204" i="20"/>
  <c r="L204" i="20"/>
  <c r="P203" i="20"/>
  <c r="O203" i="20"/>
  <c r="N203" i="20"/>
  <c r="M203" i="20"/>
  <c r="L203" i="20"/>
  <c r="O202" i="20"/>
  <c r="N202" i="20"/>
  <c r="M202" i="20"/>
  <c r="Q202" i="20"/>
  <c r="O201" i="20"/>
  <c r="N201" i="20"/>
  <c r="M201" i="20"/>
  <c r="Q201" i="20"/>
  <c r="P177" i="20"/>
  <c r="O177" i="20"/>
  <c r="N177" i="20"/>
  <c r="M177" i="20"/>
  <c r="L177" i="20"/>
  <c r="P176" i="20"/>
  <c r="O176" i="20"/>
  <c r="N176" i="20"/>
  <c r="M176" i="20"/>
  <c r="L176" i="20"/>
  <c r="P175" i="20"/>
  <c r="O175" i="20"/>
  <c r="N175" i="20"/>
  <c r="M175" i="20"/>
  <c r="L175" i="20"/>
  <c r="P174" i="20"/>
  <c r="O174" i="20"/>
  <c r="N174" i="20"/>
  <c r="M174" i="20"/>
  <c r="L174" i="20"/>
  <c r="P173" i="20"/>
  <c r="O173" i="20"/>
  <c r="N173" i="20"/>
  <c r="M173" i="20"/>
  <c r="L173" i="20"/>
  <c r="P172" i="20"/>
  <c r="O172" i="20"/>
  <c r="N172" i="20"/>
  <c r="M172" i="20"/>
  <c r="L172" i="20"/>
  <c r="P171" i="20"/>
  <c r="O171" i="20"/>
  <c r="N171" i="20"/>
  <c r="M171" i="20"/>
  <c r="L171" i="20"/>
  <c r="P170" i="20"/>
  <c r="O170" i="20"/>
  <c r="N170" i="20"/>
  <c r="M170" i="20"/>
  <c r="L170" i="20"/>
  <c r="P169" i="20"/>
  <c r="O169" i="20"/>
  <c r="N169" i="20"/>
  <c r="M169" i="20"/>
  <c r="L169" i="20"/>
  <c r="P168" i="20"/>
  <c r="O168" i="20"/>
  <c r="N168" i="20"/>
  <c r="M168" i="20"/>
  <c r="L168" i="20"/>
  <c r="P167" i="20"/>
  <c r="O167" i="20"/>
  <c r="N167" i="20"/>
  <c r="M167" i="20"/>
  <c r="L167" i="20"/>
  <c r="P166" i="20"/>
  <c r="O166" i="20"/>
  <c r="N166" i="20"/>
  <c r="M166" i="20"/>
  <c r="L166" i="20"/>
  <c r="P165" i="20"/>
  <c r="O165" i="20"/>
  <c r="N165" i="20"/>
  <c r="M165" i="20"/>
  <c r="L165" i="20"/>
  <c r="P164" i="20"/>
  <c r="O164" i="20"/>
  <c r="N164" i="20"/>
  <c r="M164" i="20"/>
  <c r="L164" i="20"/>
  <c r="P163" i="20"/>
  <c r="O163" i="20"/>
  <c r="N163" i="20"/>
  <c r="M163" i="20"/>
  <c r="L163" i="20"/>
  <c r="P162" i="20"/>
  <c r="O162" i="20"/>
  <c r="N162" i="20"/>
  <c r="M162" i="20"/>
  <c r="L162" i="20"/>
  <c r="P161" i="20"/>
  <c r="O161" i="20"/>
  <c r="N161" i="20"/>
  <c r="M161" i="20"/>
  <c r="L161" i="20"/>
  <c r="P160" i="20"/>
  <c r="O160" i="20"/>
  <c r="N160" i="20"/>
  <c r="M160" i="20"/>
  <c r="L160" i="20"/>
  <c r="P159" i="20"/>
  <c r="O159" i="20"/>
  <c r="N159" i="20"/>
  <c r="M159" i="20"/>
  <c r="L159" i="20"/>
  <c r="P158" i="20"/>
  <c r="O158" i="20"/>
  <c r="N158" i="20"/>
  <c r="M158" i="20"/>
  <c r="L158" i="20"/>
  <c r="P157" i="20"/>
  <c r="O157" i="20"/>
  <c r="N157" i="20"/>
  <c r="M157" i="20"/>
  <c r="L157" i="20"/>
  <c r="P156" i="20"/>
  <c r="O156" i="20"/>
  <c r="N156" i="20"/>
  <c r="M156" i="20"/>
  <c r="L156" i="20"/>
  <c r="P155" i="20"/>
  <c r="O155" i="20"/>
  <c r="N155" i="20"/>
  <c r="M155" i="20"/>
  <c r="L155" i="20"/>
  <c r="P154" i="20"/>
  <c r="O154" i="20"/>
  <c r="N154" i="20"/>
  <c r="M154" i="20"/>
  <c r="L154" i="20"/>
  <c r="O153" i="20"/>
  <c r="N153" i="20"/>
  <c r="M153" i="20"/>
  <c r="F153" i="20"/>
  <c r="Q153" i="20" s="1"/>
  <c r="O152" i="20"/>
  <c r="N152" i="20"/>
  <c r="M152" i="20"/>
  <c r="F152" i="20"/>
  <c r="Q152" i="20" s="1"/>
  <c r="P151" i="20"/>
  <c r="O151" i="20"/>
  <c r="N151" i="20"/>
  <c r="M151" i="20"/>
  <c r="L151" i="20"/>
  <c r="P150" i="20"/>
  <c r="O150" i="20"/>
  <c r="N150" i="20"/>
  <c r="M150" i="20"/>
  <c r="L150" i="20"/>
  <c r="L191" i="20"/>
  <c r="M191" i="20"/>
  <c r="N191" i="20"/>
  <c r="O191" i="20"/>
  <c r="P191" i="20"/>
  <c r="B193" i="20"/>
  <c r="D193" i="20"/>
  <c r="P131" i="20"/>
  <c r="O131" i="20"/>
  <c r="N131" i="20"/>
  <c r="M131" i="20"/>
  <c r="L131" i="20"/>
  <c r="P130" i="20"/>
  <c r="O130" i="20"/>
  <c r="N130" i="20"/>
  <c r="M130" i="20"/>
  <c r="L130" i="20"/>
  <c r="P129" i="20"/>
  <c r="O129" i="20"/>
  <c r="N129" i="20"/>
  <c r="M129" i="20"/>
  <c r="L129" i="20"/>
  <c r="P128" i="20"/>
  <c r="O128" i="20"/>
  <c r="N128" i="20"/>
  <c r="M128" i="20"/>
  <c r="L128" i="20"/>
  <c r="P127" i="20"/>
  <c r="O127" i="20"/>
  <c r="N127" i="20"/>
  <c r="M127" i="20"/>
  <c r="L127" i="20"/>
  <c r="L126" i="20"/>
  <c r="P125" i="20"/>
  <c r="O125" i="20"/>
  <c r="N125" i="20"/>
  <c r="M125" i="20"/>
  <c r="L125" i="20"/>
  <c r="P124" i="20"/>
  <c r="O124" i="20"/>
  <c r="N124" i="20"/>
  <c r="M124" i="20"/>
  <c r="L124" i="20"/>
  <c r="P123" i="20"/>
  <c r="O123" i="20"/>
  <c r="N123" i="20"/>
  <c r="M123" i="20"/>
  <c r="L123" i="20"/>
  <c r="P122" i="20"/>
  <c r="O122" i="20"/>
  <c r="N122" i="20"/>
  <c r="M122" i="20"/>
  <c r="L122" i="20"/>
  <c r="P121" i="20"/>
  <c r="O121" i="20"/>
  <c r="N121" i="20"/>
  <c r="M121" i="20"/>
  <c r="L121" i="20"/>
  <c r="P120" i="20"/>
  <c r="O120" i="20"/>
  <c r="N120" i="20"/>
  <c r="M120" i="20"/>
  <c r="L120" i="20"/>
  <c r="P119" i="20"/>
  <c r="O119" i="20"/>
  <c r="N119" i="20"/>
  <c r="M119" i="20"/>
  <c r="L119" i="20"/>
  <c r="S118" i="20"/>
  <c r="L118" i="20" s="1"/>
  <c r="P118" i="20"/>
  <c r="O118" i="20"/>
  <c r="N118" i="20"/>
  <c r="M118" i="20"/>
  <c r="G118" i="20"/>
  <c r="P117" i="20"/>
  <c r="O117" i="20"/>
  <c r="N117" i="20"/>
  <c r="M117" i="20"/>
  <c r="L117" i="20"/>
  <c r="S116" i="20"/>
  <c r="L116" i="20" s="1"/>
  <c r="P116" i="20"/>
  <c r="O116" i="20"/>
  <c r="N116" i="20"/>
  <c r="M116" i="20"/>
  <c r="G116" i="20"/>
  <c r="P115" i="20"/>
  <c r="O115" i="20"/>
  <c r="N115" i="20"/>
  <c r="M115" i="20"/>
  <c r="L115" i="20"/>
  <c r="P114" i="20"/>
  <c r="O114" i="20"/>
  <c r="N114" i="20"/>
  <c r="M114" i="20"/>
  <c r="L114" i="20"/>
  <c r="P113" i="20"/>
  <c r="O113" i="20"/>
  <c r="N113" i="20"/>
  <c r="M113" i="20"/>
  <c r="L113" i="20"/>
  <c r="P112" i="20"/>
  <c r="O112" i="20"/>
  <c r="N112" i="20"/>
  <c r="M112" i="20"/>
  <c r="L112" i="20"/>
  <c r="P111" i="20"/>
  <c r="O111" i="20"/>
  <c r="N111" i="20"/>
  <c r="M111" i="20"/>
  <c r="P110" i="20"/>
  <c r="O110" i="20"/>
  <c r="N110" i="20"/>
  <c r="M110" i="20"/>
  <c r="L110" i="20"/>
  <c r="P109" i="20"/>
  <c r="O109" i="20"/>
  <c r="N109" i="20"/>
  <c r="M109" i="20"/>
  <c r="L109" i="20"/>
  <c r="P108" i="20"/>
  <c r="O108" i="20"/>
  <c r="N108" i="20"/>
  <c r="M108" i="20"/>
  <c r="L108" i="20"/>
  <c r="P107" i="20"/>
  <c r="O107" i="20"/>
  <c r="N107" i="20"/>
  <c r="M107" i="20"/>
  <c r="L107" i="20"/>
  <c r="P106" i="20"/>
  <c r="O106" i="20"/>
  <c r="N106" i="20"/>
  <c r="M106" i="20"/>
  <c r="L106" i="20"/>
  <c r="O105" i="20"/>
  <c r="N105" i="20"/>
  <c r="M105" i="20"/>
  <c r="Q105" i="20"/>
  <c r="O104" i="20"/>
  <c r="N104" i="20"/>
  <c r="M104" i="20"/>
  <c r="Q104" i="20"/>
  <c r="L104" i="20" s="1"/>
  <c r="P89" i="20"/>
  <c r="O89" i="20"/>
  <c r="N89" i="20"/>
  <c r="M89" i="20"/>
  <c r="L89" i="20"/>
  <c r="P88" i="20"/>
  <c r="O88" i="20"/>
  <c r="N88" i="20"/>
  <c r="M88" i="20"/>
  <c r="L88" i="20"/>
  <c r="P87" i="20"/>
  <c r="O87" i="20"/>
  <c r="N87" i="20"/>
  <c r="M87" i="20"/>
  <c r="L87" i="20"/>
  <c r="P86" i="20"/>
  <c r="O86" i="20"/>
  <c r="N86" i="20"/>
  <c r="M86" i="20"/>
  <c r="L86" i="20"/>
  <c r="P85" i="20"/>
  <c r="O85" i="20"/>
  <c r="N85" i="20"/>
  <c r="M85" i="20"/>
  <c r="L85" i="20"/>
  <c r="P84" i="20"/>
  <c r="O84" i="20"/>
  <c r="N84" i="20"/>
  <c r="M84" i="20"/>
  <c r="L84" i="20"/>
  <c r="P83" i="20"/>
  <c r="O83" i="20"/>
  <c r="N83" i="20"/>
  <c r="M83" i="20"/>
  <c r="L83" i="20"/>
  <c r="P82" i="20"/>
  <c r="O82" i="20"/>
  <c r="N82" i="20"/>
  <c r="M82" i="20"/>
  <c r="L82" i="20"/>
  <c r="P81" i="20"/>
  <c r="O81" i="20"/>
  <c r="N81" i="20"/>
  <c r="M81" i="20"/>
  <c r="L81" i="20"/>
  <c r="P80" i="20"/>
  <c r="O80" i="20"/>
  <c r="N80" i="20"/>
  <c r="M80" i="20"/>
  <c r="L80" i="20"/>
  <c r="P79" i="20"/>
  <c r="O79" i="20"/>
  <c r="N79" i="20"/>
  <c r="M79" i="20"/>
  <c r="L79" i="20"/>
  <c r="O78" i="20"/>
  <c r="N78" i="20"/>
  <c r="M78" i="20"/>
  <c r="Q78" i="20"/>
  <c r="P61" i="20"/>
  <c r="O61" i="20"/>
  <c r="N61" i="20"/>
  <c r="M61" i="20"/>
  <c r="L61" i="20"/>
  <c r="P60" i="20"/>
  <c r="O60" i="20"/>
  <c r="N60" i="20"/>
  <c r="M60" i="20"/>
  <c r="L60" i="20"/>
  <c r="P59" i="20"/>
  <c r="O59" i="20"/>
  <c r="N59" i="20"/>
  <c r="M59" i="20"/>
  <c r="L59" i="20"/>
  <c r="P58" i="20"/>
  <c r="O58" i="20"/>
  <c r="N58" i="20"/>
  <c r="M58" i="20"/>
  <c r="L58" i="20"/>
  <c r="P57" i="20"/>
  <c r="O57" i="20"/>
  <c r="N57" i="20"/>
  <c r="M57" i="20"/>
  <c r="L57" i="20"/>
  <c r="P56" i="20"/>
  <c r="O56" i="20"/>
  <c r="N56" i="20"/>
  <c r="M56" i="20"/>
  <c r="L56" i="20"/>
  <c r="P55" i="20"/>
  <c r="O55" i="20"/>
  <c r="N55" i="20"/>
  <c r="M55" i="20"/>
  <c r="L55" i="20"/>
  <c r="P54" i="20"/>
  <c r="O54" i="20"/>
  <c r="N54" i="20"/>
  <c r="M54" i="20"/>
  <c r="L54" i="20"/>
  <c r="P53" i="20"/>
  <c r="O53" i="20"/>
  <c r="N53" i="20"/>
  <c r="M53" i="20"/>
  <c r="L53" i="20"/>
  <c r="P52" i="20"/>
  <c r="O52" i="20"/>
  <c r="N52" i="20"/>
  <c r="M52" i="20"/>
  <c r="L52" i="20"/>
  <c r="O51" i="20"/>
  <c r="N51" i="20"/>
  <c r="M51" i="20"/>
  <c r="Q51" i="20"/>
  <c r="L51" i="20" s="1"/>
  <c r="O50" i="20"/>
  <c r="N50" i="20"/>
  <c r="M50" i="20"/>
  <c r="Q50" i="20"/>
  <c r="P49" i="20"/>
  <c r="O49" i="20"/>
  <c r="N49" i="20"/>
  <c r="M49" i="20"/>
  <c r="L49" i="20"/>
  <c r="P48" i="20"/>
  <c r="O48" i="20"/>
  <c r="N48" i="20"/>
  <c r="M48" i="20"/>
  <c r="L48" i="20"/>
  <c r="P33" i="20"/>
  <c r="O33" i="20"/>
  <c r="N33" i="20"/>
  <c r="M33" i="20"/>
  <c r="L33" i="20"/>
  <c r="P32" i="20"/>
  <c r="O32" i="20"/>
  <c r="N32" i="20"/>
  <c r="M32" i="20"/>
  <c r="L32" i="20"/>
  <c r="P31" i="20"/>
  <c r="O31" i="20"/>
  <c r="N31" i="20"/>
  <c r="M31" i="20"/>
  <c r="L31" i="20"/>
  <c r="P30" i="20"/>
  <c r="O30" i="20"/>
  <c r="N30" i="20"/>
  <c r="M30" i="20"/>
  <c r="L30" i="20"/>
  <c r="P29" i="20"/>
  <c r="O29" i="20"/>
  <c r="N29" i="20"/>
  <c r="M29" i="20"/>
  <c r="L29" i="20"/>
  <c r="P28" i="20"/>
  <c r="O28" i="20"/>
  <c r="N28" i="20"/>
  <c r="M28" i="20"/>
  <c r="L28" i="20"/>
  <c r="P27" i="20"/>
  <c r="O27" i="20"/>
  <c r="N27" i="20"/>
  <c r="M27" i="20"/>
  <c r="L27" i="20"/>
  <c r="P26" i="20"/>
  <c r="O26" i="20"/>
  <c r="N26" i="20"/>
  <c r="M26" i="20"/>
  <c r="L26" i="20"/>
  <c r="P25" i="20"/>
  <c r="O25" i="20"/>
  <c r="N25" i="20"/>
  <c r="M25" i="20"/>
  <c r="L25" i="20"/>
  <c r="P24" i="20"/>
  <c r="O24" i="20"/>
  <c r="N24" i="20"/>
  <c r="M24" i="20"/>
  <c r="L24" i="20"/>
  <c r="O23" i="20"/>
  <c r="N23" i="20"/>
  <c r="M23" i="20"/>
  <c r="Q23" i="20"/>
  <c r="O22" i="20"/>
  <c r="N22" i="20"/>
  <c r="M22" i="20"/>
  <c r="F22" i="20"/>
  <c r="Q22" i="20" s="1"/>
  <c r="L22" i="20" s="1"/>
  <c r="P21" i="20"/>
  <c r="O21" i="20"/>
  <c r="N21" i="20"/>
  <c r="M21" i="20"/>
  <c r="F21" i="20"/>
  <c r="Q21" i="20" s="1"/>
  <c r="L21" i="20" s="1"/>
  <c r="O20" i="20"/>
  <c r="N20" i="20"/>
  <c r="M20" i="20"/>
  <c r="Q20" i="20"/>
  <c r="P19" i="20"/>
  <c r="O19" i="20"/>
  <c r="N19" i="20"/>
  <c r="M19" i="20"/>
  <c r="L19" i="20"/>
  <c r="P18" i="20"/>
  <c r="O18" i="20"/>
  <c r="N18" i="20"/>
  <c r="M18" i="20"/>
  <c r="L18" i="20"/>
  <c r="P17" i="20"/>
  <c r="O17" i="20"/>
  <c r="N17" i="20"/>
  <c r="M17" i="20"/>
  <c r="L17" i="20"/>
  <c r="P1266" i="19"/>
  <c r="O1266" i="19"/>
  <c r="N1266" i="19"/>
  <c r="M1266" i="19"/>
  <c r="L1266" i="19"/>
  <c r="P1265" i="19"/>
  <c r="O1265" i="19"/>
  <c r="N1265" i="19"/>
  <c r="M1265" i="19"/>
  <c r="L1265" i="19"/>
  <c r="P1264" i="19"/>
  <c r="O1264" i="19"/>
  <c r="N1264" i="19"/>
  <c r="M1264" i="19"/>
  <c r="L1264" i="19"/>
  <c r="P1263" i="19"/>
  <c r="O1263" i="19"/>
  <c r="N1263" i="19"/>
  <c r="M1263" i="19"/>
  <c r="L1263" i="19"/>
  <c r="P1262" i="19"/>
  <c r="O1262" i="19"/>
  <c r="N1262" i="19"/>
  <c r="M1262" i="19"/>
  <c r="L1262" i="19"/>
  <c r="P1261" i="19"/>
  <c r="O1261" i="19"/>
  <c r="N1261" i="19"/>
  <c r="M1261" i="19"/>
  <c r="L1261" i="19"/>
  <c r="P1260" i="19"/>
  <c r="O1260" i="19"/>
  <c r="N1260" i="19"/>
  <c r="M1260" i="19"/>
  <c r="L1260" i="19"/>
  <c r="P1259" i="19"/>
  <c r="O1259" i="19"/>
  <c r="N1259" i="19"/>
  <c r="M1259" i="19"/>
  <c r="L1259" i="19"/>
  <c r="P1258" i="19"/>
  <c r="O1258" i="19"/>
  <c r="N1258" i="19"/>
  <c r="M1258" i="19"/>
  <c r="L1258" i="19"/>
  <c r="P1257" i="19"/>
  <c r="O1257" i="19"/>
  <c r="N1257" i="19"/>
  <c r="M1257" i="19"/>
  <c r="L1257" i="19"/>
  <c r="P1256" i="19"/>
  <c r="O1256" i="19"/>
  <c r="N1256" i="19"/>
  <c r="M1256" i="19"/>
  <c r="L1256" i="19"/>
  <c r="P1255" i="19"/>
  <c r="O1255" i="19"/>
  <c r="N1255" i="19"/>
  <c r="M1255" i="19"/>
  <c r="L1255" i="19"/>
  <c r="P1254" i="19"/>
  <c r="O1254" i="19"/>
  <c r="N1254" i="19"/>
  <c r="M1254" i="19"/>
  <c r="L1254" i="19"/>
  <c r="P1253" i="19"/>
  <c r="O1253" i="19"/>
  <c r="N1253" i="19"/>
  <c r="M1253" i="19"/>
  <c r="L1253" i="19"/>
  <c r="P1252" i="19"/>
  <c r="O1252" i="19"/>
  <c r="N1252" i="19"/>
  <c r="M1252" i="19"/>
  <c r="L1252" i="19"/>
  <c r="P1251" i="19"/>
  <c r="O1251" i="19"/>
  <c r="N1251" i="19"/>
  <c r="M1251" i="19"/>
  <c r="L1251" i="19"/>
  <c r="P1250" i="19"/>
  <c r="O1250" i="19"/>
  <c r="N1250" i="19"/>
  <c r="M1250" i="19"/>
  <c r="L1250" i="19"/>
  <c r="P1249" i="19"/>
  <c r="O1249" i="19"/>
  <c r="N1249" i="19"/>
  <c r="M1249" i="19"/>
  <c r="L1249" i="19"/>
  <c r="P1248" i="19"/>
  <c r="O1248" i="19"/>
  <c r="N1248" i="19"/>
  <c r="M1248" i="19"/>
  <c r="L1248" i="19"/>
  <c r="P1247" i="19"/>
  <c r="O1247" i="19"/>
  <c r="N1247" i="19"/>
  <c r="M1247" i="19"/>
  <c r="L1247" i="19"/>
  <c r="P1246" i="19"/>
  <c r="O1246" i="19"/>
  <c r="N1246" i="19"/>
  <c r="M1246" i="19"/>
  <c r="L1246" i="19"/>
  <c r="P1245" i="19"/>
  <c r="O1245" i="19"/>
  <c r="N1245" i="19"/>
  <c r="M1245" i="19"/>
  <c r="L1245" i="19"/>
  <c r="P1244" i="19"/>
  <c r="O1244" i="19"/>
  <c r="N1244" i="19"/>
  <c r="M1244" i="19"/>
  <c r="L1244" i="19"/>
  <c r="P1243" i="19"/>
  <c r="O1243" i="19"/>
  <c r="N1243" i="19"/>
  <c r="M1243" i="19"/>
  <c r="L1243" i="19"/>
  <c r="P1242" i="19"/>
  <c r="O1242" i="19"/>
  <c r="N1242" i="19"/>
  <c r="M1242" i="19"/>
  <c r="L1242" i="19"/>
  <c r="P1241" i="19"/>
  <c r="O1241" i="19"/>
  <c r="N1241" i="19"/>
  <c r="M1241" i="19"/>
  <c r="L1241" i="19"/>
  <c r="P1240" i="19"/>
  <c r="O1240" i="19"/>
  <c r="N1240" i="19"/>
  <c r="M1240" i="19"/>
  <c r="L1240" i="19"/>
  <c r="P1239" i="19"/>
  <c r="O1239" i="19"/>
  <c r="N1239" i="19"/>
  <c r="M1239" i="19"/>
  <c r="L1239" i="19"/>
  <c r="P1238" i="19"/>
  <c r="O1238" i="19"/>
  <c r="N1238" i="19"/>
  <c r="M1238" i="19"/>
  <c r="L1238" i="19"/>
  <c r="P1237" i="19"/>
  <c r="O1237" i="19"/>
  <c r="N1237" i="19"/>
  <c r="M1237" i="19"/>
  <c r="L1237" i="19"/>
  <c r="P1236" i="19"/>
  <c r="O1236" i="19"/>
  <c r="N1236" i="19"/>
  <c r="M1236" i="19"/>
  <c r="L1236" i="19"/>
  <c r="P1235" i="19"/>
  <c r="O1235" i="19"/>
  <c r="N1235" i="19"/>
  <c r="M1235" i="19"/>
  <c r="L1235" i="19"/>
  <c r="P1234" i="19"/>
  <c r="O1234" i="19"/>
  <c r="N1234" i="19"/>
  <c r="M1234" i="19"/>
  <c r="L1234" i="19"/>
  <c r="P1233" i="19"/>
  <c r="O1233" i="19"/>
  <c r="N1233" i="19"/>
  <c r="M1233" i="19"/>
  <c r="L1233" i="19"/>
  <c r="Q1232" i="19"/>
  <c r="L1232" i="19" s="1"/>
  <c r="P1232" i="19"/>
  <c r="O1232" i="19"/>
  <c r="N1232" i="19"/>
  <c r="M1232" i="19"/>
  <c r="O1230" i="19"/>
  <c r="N1230" i="19"/>
  <c r="M1230" i="19"/>
  <c r="Q1230" i="19"/>
  <c r="O1229" i="19"/>
  <c r="M1229" i="19"/>
  <c r="Q1229" i="19"/>
  <c r="R1229" i="19" s="1"/>
  <c r="P1229" i="19" s="1"/>
  <c r="O1228" i="19"/>
  <c r="N1228" i="19"/>
  <c r="M1228" i="19"/>
  <c r="Q1228" i="19"/>
  <c r="L1228" i="19" s="1"/>
  <c r="P1227" i="19"/>
  <c r="O1227" i="19"/>
  <c r="N1227" i="19"/>
  <c r="M1227" i="19"/>
  <c r="L1227" i="19"/>
  <c r="P1226" i="19"/>
  <c r="O1226" i="19"/>
  <c r="N1226" i="19"/>
  <c r="M1226" i="19"/>
  <c r="L1226" i="19"/>
  <c r="P1224" i="19"/>
  <c r="O1224" i="19"/>
  <c r="N1224" i="19"/>
  <c r="M1224" i="19"/>
  <c r="L1224" i="19"/>
  <c r="P1223" i="19"/>
  <c r="O1223" i="19"/>
  <c r="N1223" i="19"/>
  <c r="M1223" i="19"/>
  <c r="L1223" i="19"/>
  <c r="P1190" i="19"/>
  <c r="O1190" i="19"/>
  <c r="N1190" i="19"/>
  <c r="M1190" i="19"/>
  <c r="L1190" i="19"/>
  <c r="P1189" i="19"/>
  <c r="O1189" i="19"/>
  <c r="N1189" i="19"/>
  <c r="M1189" i="19"/>
  <c r="L1189" i="19"/>
  <c r="P1188" i="19"/>
  <c r="O1188" i="19"/>
  <c r="N1188" i="19"/>
  <c r="M1188" i="19"/>
  <c r="L1188" i="19"/>
  <c r="P1187" i="19"/>
  <c r="O1187" i="19"/>
  <c r="N1187" i="19"/>
  <c r="M1187" i="19"/>
  <c r="L1187" i="19"/>
  <c r="P1186" i="19"/>
  <c r="O1186" i="19"/>
  <c r="N1186" i="19"/>
  <c r="M1186" i="19"/>
  <c r="L1186" i="19"/>
  <c r="P1185" i="19"/>
  <c r="O1185" i="19"/>
  <c r="N1185" i="19"/>
  <c r="M1185" i="19"/>
  <c r="L1185" i="19"/>
  <c r="P1184" i="19"/>
  <c r="O1184" i="19"/>
  <c r="N1184" i="19"/>
  <c r="M1184" i="19"/>
  <c r="L1184" i="19"/>
  <c r="P1183" i="19"/>
  <c r="O1183" i="19"/>
  <c r="N1183" i="19"/>
  <c r="M1183" i="19"/>
  <c r="L1183" i="19"/>
  <c r="P1182" i="19"/>
  <c r="O1182" i="19"/>
  <c r="N1182" i="19"/>
  <c r="M1182" i="19"/>
  <c r="L1182" i="19"/>
  <c r="P1181" i="19"/>
  <c r="O1181" i="19"/>
  <c r="N1181" i="19"/>
  <c r="M1181" i="19"/>
  <c r="L1181" i="19"/>
  <c r="P1180" i="19"/>
  <c r="O1180" i="19"/>
  <c r="N1180" i="19"/>
  <c r="M1180" i="19"/>
  <c r="L1180" i="19"/>
  <c r="P1179" i="19"/>
  <c r="O1179" i="19"/>
  <c r="N1179" i="19"/>
  <c r="M1179" i="19"/>
  <c r="L1179" i="19"/>
  <c r="P1178" i="19"/>
  <c r="O1178" i="19"/>
  <c r="N1178" i="19"/>
  <c r="M1178" i="19"/>
  <c r="L1178" i="19"/>
  <c r="P1177" i="19"/>
  <c r="O1177" i="19"/>
  <c r="N1177" i="19"/>
  <c r="M1177" i="19"/>
  <c r="L1177" i="19"/>
  <c r="P1176" i="19"/>
  <c r="O1176" i="19"/>
  <c r="N1176" i="19"/>
  <c r="M1176" i="19"/>
  <c r="L1176" i="19"/>
  <c r="P1175" i="19"/>
  <c r="O1175" i="19"/>
  <c r="N1175" i="19"/>
  <c r="M1175" i="19"/>
  <c r="L1175" i="19"/>
  <c r="P1174" i="19"/>
  <c r="O1174" i="19"/>
  <c r="N1174" i="19"/>
  <c r="M1174" i="19"/>
  <c r="L1174" i="19"/>
  <c r="P1173" i="19"/>
  <c r="O1173" i="19"/>
  <c r="N1173" i="19"/>
  <c r="M1173" i="19"/>
  <c r="L1173" i="19"/>
  <c r="P1172" i="19"/>
  <c r="O1172" i="19"/>
  <c r="N1172" i="19"/>
  <c r="M1172" i="19"/>
  <c r="L1172" i="19"/>
  <c r="P1171" i="19"/>
  <c r="O1171" i="19"/>
  <c r="N1171" i="19"/>
  <c r="M1171" i="19"/>
  <c r="L1171" i="19"/>
  <c r="P1170" i="19"/>
  <c r="O1170" i="19"/>
  <c r="N1170" i="19"/>
  <c r="M1170" i="19"/>
  <c r="L1170" i="19"/>
  <c r="P1169" i="19"/>
  <c r="O1169" i="19"/>
  <c r="N1169" i="19"/>
  <c r="M1169" i="19"/>
  <c r="L1169" i="19"/>
  <c r="P1168" i="19"/>
  <c r="O1168" i="19"/>
  <c r="N1168" i="19"/>
  <c r="M1168" i="19"/>
  <c r="L1168" i="19"/>
  <c r="P1167" i="19"/>
  <c r="O1167" i="19"/>
  <c r="N1167" i="19"/>
  <c r="M1167" i="19"/>
  <c r="L1167" i="19"/>
  <c r="P1166" i="19"/>
  <c r="O1166" i="19"/>
  <c r="N1166" i="19"/>
  <c r="M1166" i="19"/>
  <c r="L1166" i="19"/>
  <c r="P1165" i="19"/>
  <c r="O1165" i="19"/>
  <c r="N1165" i="19"/>
  <c r="M1165" i="19"/>
  <c r="L1165" i="19"/>
  <c r="P1164" i="19"/>
  <c r="O1164" i="19"/>
  <c r="N1164" i="19"/>
  <c r="M1164" i="19"/>
  <c r="L1164" i="19"/>
  <c r="P1163" i="19"/>
  <c r="O1163" i="19"/>
  <c r="N1163" i="19"/>
  <c r="M1163" i="19"/>
  <c r="L1163" i="19"/>
  <c r="P1162" i="19"/>
  <c r="O1162" i="19"/>
  <c r="N1162" i="19"/>
  <c r="M1162" i="19"/>
  <c r="L1162" i="19"/>
  <c r="P1161" i="19"/>
  <c r="O1161" i="19"/>
  <c r="N1161" i="19"/>
  <c r="M1161" i="19"/>
  <c r="L1161" i="19"/>
  <c r="P1160" i="19"/>
  <c r="O1160" i="19"/>
  <c r="N1160" i="19"/>
  <c r="M1160" i="19"/>
  <c r="L1160" i="19"/>
  <c r="P1159" i="19"/>
  <c r="O1159" i="19"/>
  <c r="N1159" i="19"/>
  <c r="M1159" i="19"/>
  <c r="L1159" i="19"/>
  <c r="P1158" i="19"/>
  <c r="O1158" i="19"/>
  <c r="N1158" i="19"/>
  <c r="M1158" i="19"/>
  <c r="L1158" i="19"/>
  <c r="P1157" i="19"/>
  <c r="O1157" i="19"/>
  <c r="N1157" i="19"/>
  <c r="M1157" i="19"/>
  <c r="L1157" i="19"/>
  <c r="P1156" i="19"/>
  <c r="O1156" i="19"/>
  <c r="N1156" i="19"/>
  <c r="M1156" i="19"/>
  <c r="L1156" i="19"/>
  <c r="P1155" i="19"/>
  <c r="O1155" i="19"/>
  <c r="N1155" i="19"/>
  <c r="M1155" i="19"/>
  <c r="L1155" i="19"/>
  <c r="P1154" i="19"/>
  <c r="O1154" i="19"/>
  <c r="N1154" i="19"/>
  <c r="M1154" i="19"/>
  <c r="L1154" i="19"/>
  <c r="P1153" i="19"/>
  <c r="O1153" i="19"/>
  <c r="N1153" i="19"/>
  <c r="M1153" i="19"/>
  <c r="L1153" i="19"/>
  <c r="P1152" i="19"/>
  <c r="O1152" i="19"/>
  <c r="N1152" i="19"/>
  <c r="M1152" i="19"/>
  <c r="L1152" i="19"/>
  <c r="P1151" i="19"/>
  <c r="O1151" i="19"/>
  <c r="N1151" i="19"/>
  <c r="M1151" i="19"/>
  <c r="L1151" i="19"/>
  <c r="P1150" i="19"/>
  <c r="O1150" i="19"/>
  <c r="N1150" i="19"/>
  <c r="M1150" i="19"/>
  <c r="L1150" i="19"/>
  <c r="P1149" i="19"/>
  <c r="O1149" i="19"/>
  <c r="N1149" i="19"/>
  <c r="M1149" i="19"/>
  <c r="L1149" i="19"/>
  <c r="P1148" i="19"/>
  <c r="O1148" i="19"/>
  <c r="N1148" i="19"/>
  <c r="M1148" i="19"/>
  <c r="L1148" i="19"/>
  <c r="P1147" i="19"/>
  <c r="O1147" i="19"/>
  <c r="N1147" i="19"/>
  <c r="M1147" i="19"/>
  <c r="L1147" i="19"/>
  <c r="P1146" i="19"/>
  <c r="O1146" i="19"/>
  <c r="N1146" i="19"/>
  <c r="M1146" i="19"/>
  <c r="L1146" i="19"/>
  <c r="P1145" i="19"/>
  <c r="O1145" i="19"/>
  <c r="N1145" i="19"/>
  <c r="M1145" i="19"/>
  <c r="L1145" i="19"/>
  <c r="P1144" i="19"/>
  <c r="O1144" i="19"/>
  <c r="N1144" i="19"/>
  <c r="M1144" i="19"/>
  <c r="L1144" i="19"/>
  <c r="P1143" i="19"/>
  <c r="O1143" i="19"/>
  <c r="N1143" i="19"/>
  <c r="M1143" i="19"/>
  <c r="L1143" i="19"/>
  <c r="P1142" i="19"/>
  <c r="O1142" i="19"/>
  <c r="N1142" i="19"/>
  <c r="M1142" i="19"/>
  <c r="L1142" i="19"/>
  <c r="P1141" i="19"/>
  <c r="O1141" i="19"/>
  <c r="N1141" i="19"/>
  <c r="M1141" i="19"/>
  <c r="L1141" i="19"/>
  <c r="P1140" i="19"/>
  <c r="O1140" i="19"/>
  <c r="N1140" i="19"/>
  <c r="M1140" i="19"/>
  <c r="L1140" i="19"/>
  <c r="P1139" i="19"/>
  <c r="O1139" i="19"/>
  <c r="N1139" i="19"/>
  <c r="M1139" i="19"/>
  <c r="L1139" i="19"/>
  <c r="P1138" i="19"/>
  <c r="O1138" i="19"/>
  <c r="N1138" i="19"/>
  <c r="M1138" i="19"/>
  <c r="L1138" i="19"/>
  <c r="P1137" i="19"/>
  <c r="O1137" i="19"/>
  <c r="N1137" i="19"/>
  <c r="M1137" i="19"/>
  <c r="L1137" i="19"/>
  <c r="P1136" i="19"/>
  <c r="O1136" i="19"/>
  <c r="N1136" i="19"/>
  <c r="M1136" i="19"/>
  <c r="L1136" i="19"/>
  <c r="P1135" i="19"/>
  <c r="O1135" i="19"/>
  <c r="N1135" i="19"/>
  <c r="M1135" i="19"/>
  <c r="L1135" i="19"/>
  <c r="P1134" i="19"/>
  <c r="O1134" i="19"/>
  <c r="N1134" i="19"/>
  <c r="M1134" i="19"/>
  <c r="L1134" i="19"/>
  <c r="P1133" i="19"/>
  <c r="O1133" i="19"/>
  <c r="N1133" i="19"/>
  <c r="M1133" i="19"/>
  <c r="L1133" i="19"/>
  <c r="P1132" i="19"/>
  <c r="O1132" i="19"/>
  <c r="N1132" i="19"/>
  <c r="M1132" i="19"/>
  <c r="L1132" i="19"/>
  <c r="P1131" i="19"/>
  <c r="O1131" i="19"/>
  <c r="N1131" i="19"/>
  <c r="M1131" i="19"/>
  <c r="L1131" i="19"/>
  <c r="P1130" i="19"/>
  <c r="O1130" i="19"/>
  <c r="N1130" i="19"/>
  <c r="M1130" i="19"/>
  <c r="L1130" i="19"/>
  <c r="P1129" i="19"/>
  <c r="O1129" i="19"/>
  <c r="N1129" i="19"/>
  <c r="M1129" i="19"/>
  <c r="L1129" i="19"/>
  <c r="P1128" i="19"/>
  <c r="O1128" i="19"/>
  <c r="N1128" i="19"/>
  <c r="M1128" i="19"/>
  <c r="L1128" i="19"/>
  <c r="P1127" i="19"/>
  <c r="O1127" i="19"/>
  <c r="N1127" i="19"/>
  <c r="M1127" i="19"/>
  <c r="L1127" i="19"/>
  <c r="P1126" i="19"/>
  <c r="O1126" i="19"/>
  <c r="N1126" i="19"/>
  <c r="M1126" i="19"/>
  <c r="L1126" i="19"/>
  <c r="P1125" i="19"/>
  <c r="O1125" i="19"/>
  <c r="N1125" i="19"/>
  <c r="M1125" i="19"/>
  <c r="L1125" i="19"/>
  <c r="P1124" i="19"/>
  <c r="O1124" i="19"/>
  <c r="N1124" i="19"/>
  <c r="M1124" i="19"/>
  <c r="L1124" i="19"/>
  <c r="P1123" i="19"/>
  <c r="O1123" i="19"/>
  <c r="N1123" i="19"/>
  <c r="M1123" i="19"/>
  <c r="L1123" i="19"/>
  <c r="P1122" i="19"/>
  <c r="O1122" i="19"/>
  <c r="N1122" i="19"/>
  <c r="M1122" i="19"/>
  <c r="L1122" i="19"/>
  <c r="P1121" i="19"/>
  <c r="O1121" i="19"/>
  <c r="N1121" i="19"/>
  <c r="M1121" i="19"/>
  <c r="L1121" i="19"/>
  <c r="P1120" i="19"/>
  <c r="O1120" i="19"/>
  <c r="N1120" i="19"/>
  <c r="M1120" i="19"/>
  <c r="L1120" i="19"/>
  <c r="P1119" i="19"/>
  <c r="O1119" i="19"/>
  <c r="N1119" i="19"/>
  <c r="M1119" i="19"/>
  <c r="L1119" i="19"/>
  <c r="P1118" i="19"/>
  <c r="O1118" i="19"/>
  <c r="N1118" i="19"/>
  <c r="M1118" i="19"/>
  <c r="L1118" i="19"/>
  <c r="P1117" i="19"/>
  <c r="O1117" i="19"/>
  <c r="N1117" i="19"/>
  <c r="M1117" i="19"/>
  <c r="L1117" i="19"/>
  <c r="P1116" i="19"/>
  <c r="O1116" i="19"/>
  <c r="N1116" i="19"/>
  <c r="M1116" i="19"/>
  <c r="L1116" i="19"/>
  <c r="P1115" i="19"/>
  <c r="O1115" i="19"/>
  <c r="N1115" i="19"/>
  <c r="M1115" i="19"/>
  <c r="L1115" i="19"/>
  <c r="P1114" i="19"/>
  <c r="O1114" i="19"/>
  <c r="N1114" i="19"/>
  <c r="M1114" i="19"/>
  <c r="L1114" i="19"/>
  <c r="P1113" i="19"/>
  <c r="O1113" i="19"/>
  <c r="N1113" i="19"/>
  <c r="M1113" i="19"/>
  <c r="L1113" i="19"/>
  <c r="P1112" i="19"/>
  <c r="O1112" i="19"/>
  <c r="N1112" i="19"/>
  <c r="M1112" i="19"/>
  <c r="L1112" i="19"/>
  <c r="P1111" i="19"/>
  <c r="O1111" i="19"/>
  <c r="N1111" i="19"/>
  <c r="M1111" i="19"/>
  <c r="L1111" i="19"/>
  <c r="P1110" i="19"/>
  <c r="O1110" i="19"/>
  <c r="N1110" i="19"/>
  <c r="M1110" i="19"/>
  <c r="L1110" i="19"/>
  <c r="P1109" i="19"/>
  <c r="O1109" i="19"/>
  <c r="N1109" i="19"/>
  <c r="M1109" i="19"/>
  <c r="L1109" i="19"/>
  <c r="P1108" i="19"/>
  <c r="O1108" i="19"/>
  <c r="N1108" i="19"/>
  <c r="M1108" i="19"/>
  <c r="L1108" i="19"/>
  <c r="P1107" i="19"/>
  <c r="O1107" i="19"/>
  <c r="N1107" i="19"/>
  <c r="M1107" i="19"/>
  <c r="L1107" i="19"/>
  <c r="P1106" i="19"/>
  <c r="O1106" i="19"/>
  <c r="N1106" i="19"/>
  <c r="M1106" i="19"/>
  <c r="L1106" i="19"/>
  <c r="P1105" i="19"/>
  <c r="O1105" i="19"/>
  <c r="N1105" i="19"/>
  <c r="M1105" i="19"/>
  <c r="L1105" i="19"/>
  <c r="P1104" i="19"/>
  <c r="O1104" i="19"/>
  <c r="N1104" i="19"/>
  <c r="M1104" i="19"/>
  <c r="L1104" i="19"/>
  <c r="P1103" i="19"/>
  <c r="O1103" i="19"/>
  <c r="N1103" i="19"/>
  <c r="M1103" i="19"/>
  <c r="L1103" i="19"/>
  <c r="P1102" i="19"/>
  <c r="O1102" i="19"/>
  <c r="N1102" i="19"/>
  <c r="M1102" i="19"/>
  <c r="L1102" i="19"/>
  <c r="P1101" i="19"/>
  <c r="O1101" i="19"/>
  <c r="N1101" i="19"/>
  <c r="M1101" i="19"/>
  <c r="L1101" i="19"/>
  <c r="P1100" i="19"/>
  <c r="O1100" i="19"/>
  <c r="N1100" i="19"/>
  <c r="M1100" i="19"/>
  <c r="L1100" i="19"/>
  <c r="O1099" i="19"/>
  <c r="N1099" i="19"/>
  <c r="M1099" i="19"/>
  <c r="Q1099" i="19"/>
  <c r="O1098" i="19"/>
  <c r="N1098" i="19"/>
  <c r="M1098" i="19"/>
  <c r="Q1098" i="19"/>
  <c r="L1098" i="19" s="1"/>
  <c r="O1097" i="19"/>
  <c r="N1097" i="19"/>
  <c r="M1097" i="19"/>
  <c r="Q1097" i="19"/>
  <c r="O1096" i="19"/>
  <c r="N1096" i="19"/>
  <c r="M1096" i="19"/>
  <c r="Q1096" i="19"/>
  <c r="L1096" i="19" s="1"/>
  <c r="O1095" i="19"/>
  <c r="N1095" i="19"/>
  <c r="M1095" i="19"/>
  <c r="Q1095" i="19"/>
  <c r="O1094" i="19"/>
  <c r="N1094" i="19"/>
  <c r="M1094" i="19"/>
  <c r="Q1094" i="19"/>
  <c r="L1094" i="19" s="1"/>
  <c r="P1093" i="19"/>
  <c r="O1093" i="19"/>
  <c r="N1093" i="19"/>
  <c r="M1093" i="19"/>
  <c r="L1093" i="19"/>
  <c r="P1092" i="19"/>
  <c r="O1092" i="19"/>
  <c r="N1092" i="19"/>
  <c r="M1092" i="19"/>
  <c r="L1092" i="19"/>
  <c r="P1072" i="19"/>
  <c r="O1072" i="19"/>
  <c r="N1072" i="19"/>
  <c r="M1072" i="19"/>
  <c r="L1072" i="19"/>
  <c r="P1071" i="19"/>
  <c r="O1071" i="19"/>
  <c r="N1071" i="19"/>
  <c r="M1071" i="19"/>
  <c r="L1071" i="19"/>
  <c r="P1070" i="19"/>
  <c r="O1070" i="19"/>
  <c r="N1070" i="19"/>
  <c r="M1070" i="19"/>
  <c r="L1070" i="19"/>
  <c r="P1069" i="19"/>
  <c r="O1069" i="19"/>
  <c r="N1069" i="19"/>
  <c r="M1069" i="19"/>
  <c r="L1069" i="19"/>
  <c r="P1068" i="19"/>
  <c r="O1068" i="19"/>
  <c r="N1068" i="19"/>
  <c r="M1068" i="19"/>
  <c r="L1068" i="19"/>
  <c r="P1067" i="19"/>
  <c r="O1067" i="19"/>
  <c r="N1067" i="19"/>
  <c r="M1067" i="19"/>
  <c r="L1067" i="19"/>
  <c r="P1066" i="19"/>
  <c r="O1066" i="19"/>
  <c r="N1066" i="19"/>
  <c r="M1066" i="19"/>
  <c r="L1066" i="19"/>
  <c r="P1065" i="19"/>
  <c r="O1065" i="19"/>
  <c r="N1065" i="19"/>
  <c r="M1065" i="19"/>
  <c r="L1065" i="19"/>
  <c r="P1064" i="19"/>
  <c r="O1064" i="19"/>
  <c r="N1064" i="19"/>
  <c r="M1064" i="19"/>
  <c r="L1064" i="19"/>
  <c r="P1063" i="19"/>
  <c r="O1063" i="19"/>
  <c r="N1063" i="19"/>
  <c r="M1063" i="19"/>
  <c r="L1063" i="19"/>
  <c r="P1062" i="19"/>
  <c r="O1062" i="19"/>
  <c r="N1062" i="19"/>
  <c r="M1062" i="19"/>
  <c r="L1062" i="19"/>
  <c r="O1061" i="19"/>
  <c r="N1061" i="19"/>
  <c r="M1061" i="19"/>
  <c r="F1061" i="19"/>
  <c r="Q1061" i="19" s="1"/>
  <c r="P1045" i="19"/>
  <c r="O1045" i="19"/>
  <c r="N1045" i="19"/>
  <c r="M1045" i="19"/>
  <c r="L1045" i="19"/>
  <c r="P1044" i="19"/>
  <c r="O1044" i="19"/>
  <c r="N1044" i="19"/>
  <c r="M1044" i="19"/>
  <c r="L1044" i="19"/>
  <c r="P1043" i="19"/>
  <c r="O1043" i="19"/>
  <c r="N1043" i="19"/>
  <c r="M1043" i="19"/>
  <c r="L1043" i="19"/>
  <c r="P1042" i="19"/>
  <c r="O1042" i="19"/>
  <c r="N1042" i="19"/>
  <c r="M1042" i="19"/>
  <c r="L1042" i="19"/>
  <c r="P1041" i="19"/>
  <c r="O1041" i="19"/>
  <c r="N1041" i="19"/>
  <c r="M1041" i="19"/>
  <c r="L1041" i="19"/>
  <c r="P1040" i="19"/>
  <c r="O1040" i="19"/>
  <c r="N1040" i="19"/>
  <c r="M1040" i="19"/>
  <c r="L1040" i="19"/>
  <c r="P1039" i="19"/>
  <c r="O1039" i="19"/>
  <c r="N1039" i="19"/>
  <c r="M1039" i="19"/>
  <c r="L1039" i="19"/>
  <c r="P1038" i="19"/>
  <c r="O1038" i="19"/>
  <c r="N1038" i="19"/>
  <c r="M1038" i="19"/>
  <c r="L1038" i="19"/>
  <c r="P1037" i="19"/>
  <c r="O1037" i="19"/>
  <c r="N1037" i="19"/>
  <c r="M1037" i="19"/>
  <c r="L1037" i="19"/>
  <c r="P1036" i="19"/>
  <c r="O1036" i="19"/>
  <c r="N1036" i="19"/>
  <c r="M1036" i="19"/>
  <c r="L1036" i="19"/>
  <c r="P1035" i="19"/>
  <c r="O1035" i="19"/>
  <c r="N1035" i="19"/>
  <c r="M1035" i="19"/>
  <c r="L1035" i="19"/>
  <c r="P1034" i="19"/>
  <c r="O1034" i="19"/>
  <c r="N1034" i="19"/>
  <c r="M1034" i="19"/>
  <c r="L1034" i="19"/>
  <c r="P1033" i="19"/>
  <c r="O1033" i="19"/>
  <c r="N1033" i="19"/>
  <c r="M1033" i="19"/>
  <c r="L1033" i="19"/>
  <c r="P1032" i="19"/>
  <c r="O1032" i="19"/>
  <c r="N1032" i="19"/>
  <c r="M1032" i="19"/>
  <c r="L1032" i="19"/>
  <c r="P1031" i="19"/>
  <c r="O1031" i="19"/>
  <c r="N1031" i="19"/>
  <c r="M1031" i="19"/>
  <c r="L1031" i="19"/>
  <c r="P1030" i="19"/>
  <c r="O1030" i="19"/>
  <c r="N1030" i="19"/>
  <c r="M1030" i="19"/>
  <c r="L1030" i="19"/>
  <c r="P1029" i="19"/>
  <c r="O1029" i="19"/>
  <c r="N1029" i="19"/>
  <c r="M1029" i="19"/>
  <c r="L1029" i="19"/>
  <c r="O1028" i="19"/>
  <c r="N1028" i="19"/>
  <c r="M1028" i="19"/>
  <c r="Q1028" i="19"/>
  <c r="L1028" i="19" s="1"/>
  <c r="P1011" i="19"/>
  <c r="O1011" i="19"/>
  <c r="N1011" i="19"/>
  <c r="M1011" i="19"/>
  <c r="L1011" i="19"/>
  <c r="P1010" i="19"/>
  <c r="O1010" i="19"/>
  <c r="N1010" i="19"/>
  <c r="M1010" i="19"/>
  <c r="L1010" i="19"/>
  <c r="P1009" i="19"/>
  <c r="O1009" i="19"/>
  <c r="N1009" i="19"/>
  <c r="M1009" i="19"/>
  <c r="L1009" i="19"/>
  <c r="L1008" i="19"/>
  <c r="P1007" i="19"/>
  <c r="O1007" i="19"/>
  <c r="N1007" i="19"/>
  <c r="M1007" i="19"/>
  <c r="L1007" i="19"/>
  <c r="P1006" i="19"/>
  <c r="O1006" i="19"/>
  <c r="N1006" i="19"/>
  <c r="M1006" i="19"/>
  <c r="L1006" i="19"/>
  <c r="P1005" i="19"/>
  <c r="O1005" i="19"/>
  <c r="N1005" i="19"/>
  <c r="M1005" i="19"/>
  <c r="L1005" i="19"/>
  <c r="P1004" i="19"/>
  <c r="O1004" i="19"/>
  <c r="N1004" i="19"/>
  <c r="M1004" i="19"/>
  <c r="L1004" i="19"/>
  <c r="P1003" i="19"/>
  <c r="O1003" i="19"/>
  <c r="N1003" i="19"/>
  <c r="M1003" i="19"/>
  <c r="L1003" i="19"/>
  <c r="P1002" i="19"/>
  <c r="O1002" i="19"/>
  <c r="N1002" i="19"/>
  <c r="M1002" i="19"/>
  <c r="L1002" i="19"/>
  <c r="P1001" i="19"/>
  <c r="O1001" i="19"/>
  <c r="N1001" i="19"/>
  <c r="M1001" i="19"/>
  <c r="L1001" i="19"/>
  <c r="P1000" i="19"/>
  <c r="O1000" i="19"/>
  <c r="N1000" i="19"/>
  <c r="M1000" i="19"/>
  <c r="L1000" i="19"/>
  <c r="P999" i="19"/>
  <c r="O999" i="19"/>
  <c r="N999" i="19"/>
  <c r="M999" i="19"/>
  <c r="L999" i="19"/>
  <c r="P998" i="19"/>
  <c r="O998" i="19"/>
  <c r="N998" i="19"/>
  <c r="M998" i="19"/>
  <c r="L998" i="19"/>
  <c r="P997" i="19"/>
  <c r="O997" i="19"/>
  <c r="N997" i="19"/>
  <c r="M997" i="19"/>
  <c r="L997" i="19"/>
  <c r="P996" i="19"/>
  <c r="O996" i="19"/>
  <c r="N996" i="19"/>
  <c r="M996" i="19"/>
  <c r="L996" i="19"/>
  <c r="P995" i="19"/>
  <c r="O995" i="19"/>
  <c r="N995" i="19"/>
  <c r="M995" i="19"/>
  <c r="L995" i="19"/>
  <c r="P994" i="19"/>
  <c r="O994" i="19"/>
  <c r="N994" i="19"/>
  <c r="M994" i="19"/>
  <c r="L994" i="19"/>
  <c r="P993" i="19"/>
  <c r="O993" i="19"/>
  <c r="N993" i="19"/>
  <c r="M993" i="19"/>
  <c r="L993" i="19"/>
  <c r="P992" i="19"/>
  <c r="O992" i="19"/>
  <c r="N992" i="19"/>
  <c r="M992" i="19"/>
  <c r="L992" i="19"/>
  <c r="P991" i="19"/>
  <c r="O991" i="19"/>
  <c r="N991" i="19"/>
  <c r="M991" i="19"/>
  <c r="L991" i="19"/>
  <c r="P990" i="19"/>
  <c r="O990" i="19"/>
  <c r="N990" i="19"/>
  <c r="M990" i="19"/>
  <c r="L990" i="19"/>
  <c r="P989" i="19"/>
  <c r="O989" i="19"/>
  <c r="N989" i="19"/>
  <c r="M989" i="19"/>
  <c r="L989" i="19"/>
  <c r="P988" i="19"/>
  <c r="O988" i="19"/>
  <c r="N988" i="19"/>
  <c r="M988" i="19"/>
  <c r="L988" i="19"/>
  <c r="P987" i="19"/>
  <c r="O987" i="19"/>
  <c r="N987" i="19"/>
  <c r="M987" i="19"/>
  <c r="L987" i="19"/>
  <c r="P963" i="19"/>
  <c r="O963" i="19"/>
  <c r="N963" i="19"/>
  <c r="M963" i="19"/>
  <c r="L963" i="19"/>
  <c r="P962" i="19"/>
  <c r="O962" i="19"/>
  <c r="N962" i="19"/>
  <c r="M962" i="19"/>
  <c r="L962" i="19"/>
  <c r="P961" i="19"/>
  <c r="O961" i="19"/>
  <c r="N961" i="19"/>
  <c r="M961" i="19"/>
  <c r="L961" i="19"/>
  <c r="P960" i="19"/>
  <c r="O960" i="19"/>
  <c r="N960" i="19"/>
  <c r="M960" i="19"/>
  <c r="L960" i="19"/>
  <c r="P959" i="19"/>
  <c r="O959" i="19"/>
  <c r="N959" i="19"/>
  <c r="M959" i="19"/>
  <c r="L959" i="19"/>
  <c r="P958" i="19"/>
  <c r="O958" i="19"/>
  <c r="N958" i="19"/>
  <c r="M958" i="19"/>
  <c r="L958" i="19"/>
  <c r="P957" i="19"/>
  <c r="O957" i="19"/>
  <c r="N957" i="19"/>
  <c r="M957" i="19"/>
  <c r="L957" i="19"/>
  <c r="P956" i="19"/>
  <c r="O956" i="19"/>
  <c r="N956" i="19"/>
  <c r="M956" i="19"/>
  <c r="L956" i="19"/>
  <c r="P955" i="19"/>
  <c r="O955" i="19"/>
  <c r="N955" i="19"/>
  <c r="M955" i="19"/>
  <c r="L955" i="19"/>
  <c r="P954" i="19"/>
  <c r="O954" i="19"/>
  <c r="N954" i="19"/>
  <c r="M954" i="19"/>
  <c r="L954" i="19"/>
  <c r="P953" i="19"/>
  <c r="O953" i="19"/>
  <c r="N953" i="19"/>
  <c r="M953" i="19"/>
  <c r="L953" i="19"/>
  <c r="P952" i="19"/>
  <c r="O952" i="19"/>
  <c r="N952" i="19"/>
  <c r="M952" i="19"/>
  <c r="L952" i="19"/>
  <c r="P951" i="19"/>
  <c r="O951" i="19"/>
  <c r="N951" i="19"/>
  <c r="M951" i="19"/>
  <c r="L951" i="19"/>
  <c r="P950" i="19"/>
  <c r="O950" i="19"/>
  <c r="N950" i="19"/>
  <c r="M950" i="19"/>
  <c r="L950" i="19"/>
  <c r="P949" i="19"/>
  <c r="O949" i="19"/>
  <c r="N949" i="19"/>
  <c r="M949" i="19"/>
  <c r="L949" i="19"/>
  <c r="P948" i="19"/>
  <c r="O948" i="19"/>
  <c r="N948" i="19"/>
  <c r="M948" i="19"/>
  <c r="L948" i="19"/>
  <c r="P947" i="19"/>
  <c r="O947" i="19"/>
  <c r="N947" i="19"/>
  <c r="M947" i="19"/>
  <c r="L947" i="19"/>
  <c r="P946" i="19"/>
  <c r="O946" i="19"/>
  <c r="N946" i="19"/>
  <c r="M946" i="19"/>
  <c r="L946" i="19"/>
  <c r="P945" i="19"/>
  <c r="O945" i="19"/>
  <c r="N945" i="19"/>
  <c r="M945" i="19"/>
  <c r="L945" i="19"/>
  <c r="P944" i="19"/>
  <c r="O944" i="19"/>
  <c r="N944" i="19"/>
  <c r="M944" i="19"/>
  <c r="L944" i="19"/>
  <c r="P943" i="19"/>
  <c r="O943" i="19"/>
  <c r="N943" i="19"/>
  <c r="M943" i="19"/>
  <c r="L943" i="19"/>
  <c r="P942" i="19"/>
  <c r="O942" i="19"/>
  <c r="N942" i="19"/>
  <c r="M942" i="19"/>
  <c r="L942" i="19"/>
  <c r="P941" i="19"/>
  <c r="O941" i="19"/>
  <c r="N941" i="19"/>
  <c r="M941" i="19"/>
  <c r="L941" i="19"/>
  <c r="P940" i="19"/>
  <c r="O940" i="19"/>
  <c r="N940" i="19"/>
  <c r="M940" i="19"/>
  <c r="L940" i="19"/>
  <c r="P939" i="19"/>
  <c r="O939" i="19"/>
  <c r="N939" i="19"/>
  <c r="M939" i="19"/>
  <c r="L939" i="19"/>
  <c r="P938" i="19"/>
  <c r="O938" i="19"/>
  <c r="N938" i="19"/>
  <c r="M938" i="19"/>
  <c r="L938" i="19"/>
  <c r="P937" i="19"/>
  <c r="O937" i="19"/>
  <c r="N937" i="19"/>
  <c r="M937" i="19"/>
  <c r="L937" i="19"/>
  <c r="P936" i="19"/>
  <c r="O936" i="19"/>
  <c r="N936" i="19"/>
  <c r="M936" i="19"/>
  <c r="L936" i="19"/>
  <c r="P935" i="19"/>
  <c r="O935" i="19"/>
  <c r="N935" i="19"/>
  <c r="M935" i="19"/>
  <c r="G935" i="19"/>
  <c r="P910" i="19"/>
  <c r="O910" i="19"/>
  <c r="N910" i="19"/>
  <c r="M910" i="19"/>
  <c r="L910" i="19"/>
  <c r="P909" i="19"/>
  <c r="O909" i="19"/>
  <c r="N909" i="19"/>
  <c r="M909" i="19"/>
  <c r="L909" i="19"/>
  <c r="P908" i="19"/>
  <c r="O908" i="19"/>
  <c r="N908" i="19"/>
  <c r="M908" i="19"/>
  <c r="L908" i="19"/>
  <c r="P907" i="19"/>
  <c r="O907" i="19"/>
  <c r="N907" i="19"/>
  <c r="M907" i="19"/>
  <c r="L907" i="19"/>
  <c r="P906" i="19"/>
  <c r="O906" i="19"/>
  <c r="N906" i="19"/>
  <c r="M906" i="19"/>
  <c r="L906" i="19"/>
  <c r="P905" i="19"/>
  <c r="O905" i="19"/>
  <c r="N905" i="19"/>
  <c r="M905" i="19"/>
  <c r="L905" i="19"/>
  <c r="P904" i="19"/>
  <c r="O904" i="19"/>
  <c r="N904" i="19"/>
  <c r="M904" i="19"/>
  <c r="L904" i="19"/>
  <c r="P903" i="19"/>
  <c r="O903" i="19"/>
  <c r="N903" i="19"/>
  <c r="M903" i="19"/>
  <c r="L903" i="19"/>
  <c r="P902" i="19"/>
  <c r="O902" i="19"/>
  <c r="N902" i="19"/>
  <c r="M902" i="19"/>
  <c r="L902" i="19"/>
  <c r="P901" i="19"/>
  <c r="O901" i="19"/>
  <c r="N901" i="19"/>
  <c r="M901" i="19"/>
  <c r="L901" i="19"/>
  <c r="P900" i="19"/>
  <c r="O900" i="19"/>
  <c r="N900" i="19"/>
  <c r="M900" i="19"/>
  <c r="L900" i="19"/>
  <c r="P899" i="19"/>
  <c r="O899" i="19"/>
  <c r="N899" i="19"/>
  <c r="M899" i="19"/>
  <c r="L899" i="19"/>
  <c r="P898" i="19"/>
  <c r="O898" i="19"/>
  <c r="N898" i="19"/>
  <c r="M898" i="19"/>
  <c r="L898" i="19"/>
  <c r="P897" i="19"/>
  <c r="O897" i="19"/>
  <c r="N897" i="19"/>
  <c r="M897" i="19"/>
  <c r="L897" i="19"/>
  <c r="P896" i="19"/>
  <c r="O896" i="19"/>
  <c r="N896" i="19"/>
  <c r="M896" i="19"/>
  <c r="L896" i="19"/>
  <c r="P895" i="19"/>
  <c r="O895" i="19"/>
  <c r="N895" i="19"/>
  <c r="M895" i="19"/>
  <c r="L895" i="19"/>
  <c r="P894" i="19"/>
  <c r="O894" i="19"/>
  <c r="N894" i="19"/>
  <c r="M894" i="19"/>
  <c r="L894" i="19"/>
  <c r="P893" i="19"/>
  <c r="O893" i="19"/>
  <c r="N893" i="19"/>
  <c r="M893" i="19"/>
  <c r="L893" i="19"/>
  <c r="P892" i="19"/>
  <c r="O892" i="19"/>
  <c r="N892" i="19"/>
  <c r="M892" i="19"/>
  <c r="L892" i="19"/>
  <c r="P891" i="19"/>
  <c r="O891" i="19"/>
  <c r="N891" i="19"/>
  <c r="M891" i="19"/>
  <c r="L891" i="19"/>
  <c r="P890" i="19"/>
  <c r="O890" i="19"/>
  <c r="N890" i="19"/>
  <c r="M890" i="19"/>
  <c r="L890" i="19"/>
  <c r="P889" i="19"/>
  <c r="O889" i="19"/>
  <c r="N889" i="19"/>
  <c r="M889" i="19"/>
  <c r="L889" i="19"/>
  <c r="P888" i="19"/>
  <c r="O888" i="19"/>
  <c r="N888" i="19"/>
  <c r="M888" i="19"/>
  <c r="L888" i="19"/>
  <c r="P887" i="19"/>
  <c r="O887" i="19"/>
  <c r="N887" i="19"/>
  <c r="M887" i="19"/>
  <c r="L887" i="19"/>
  <c r="P886" i="19"/>
  <c r="O886" i="19"/>
  <c r="N886" i="19"/>
  <c r="M886" i="19"/>
  <c r="L886" i="19"/>
  <c r="P885" i="19"/>
  <c r="O885" i="19"/>
  <c r="N885" i="19"/>
  <c r="M885" i="19"/>
  <c r="L885" i="19"/>
  <c r="P884" i="19"/>
  <c r="O884" i="19"/>
  <c r="N884" i="19"/>
  <c r="M884" i="19"/>
  <c r="L884" i="19"/>
  <c r="P883" i="19"/>
  <c r="O883" i="19"/>
  <c r="N883" i="19"/>
  <c r="M883" i="19"/>
  <c r="L883" i="19"/>
  <c r="P882" i="19"/>
  <c r="O882" i="19"/>
  <c r="N882" i="19"/>
  <c r="M882" i="19"/>
  <c r="L882" i="19"/>
  <c r="P881" i="19"/>
  <c r="O881" i="19"/>
  <c r="N881" i="19"/>
  <c r="M881" i="19"/>
  <c r="L881" i="19"/>
  <c r="P880" i="19"/>
  <c r="O880" i="19"/>
  <c r="N880" i="19"/>
  <c r="M880" i="19"/>
  <c r="L880" i="19"/>
  <c r="P879" i="19"/>
  <c r="O879" i="19"/>
  <c r="N879" i="19"/>
  <c r="M879" i="19"/>
  <c r="L879" i="19"/>
  <c r="P878" i="19"/>
  <c r="O878" i="19"/>
  <c r="N878" i="19"/>
  <c r="M878" i="19"/>
  <c r="L878" i="19"/>
  <c r="P877" i="19"/>
  <c r="O877" i="19"/>
  <c r="N877" i="19"/>
  <c r="M877" i="19"/>
  <c r="L877" i="19"/>
  <c r="P876" i="19"/>
  <c r="O876" i="19"/>
  <c r="N876" i="19"/>
  <c r="M876" i="19"/>
  <c r="L876" i="19"/>
  <c r="P875" i="19"/>
  <c r="O875" i="19"/>
  <c r="N875" i="19"/>
  <c r="M875" i="19"/>
  <c r="L875" i="19"/>
  <c r="O874" i="19"/>
  <c r="N874" i="19"/>
  <c r="M874" i="19"/>
  <c r="Q874" i="19"/>
  <c r="O873" i="19"/>
  <c r="N873" i="19"/>
  <c r="M873" i="19"/>
  <c r="Q873" i="19"/>
  <c r="P872" i="19"/>
  <c r="O872" i="19"/>
  <c r="N872" i="19"/>
  <c r="M872" i="19"/>
  <c r="L872" i="19"/>
  <c r="P871" i="19"/>
  <c r="O871" i="19"/>
  <c r="N871" i="19"/>
  <c r="M871" i="19"/>
  <c r="L871" i="19"/>
  <c r="P870" i="19"/>
  <c r="O870" i="19"/>
  <c r="N870" i="19"/>
  <c r="M870" i="19"/>
  <c r="L870" i="19"/>
  <c r="P869" i="19"/>
  <c r="O869" i="19"/>
  <c r="N869" i="19"/>
  <c r="M869" i="19"/>
  <c r="L869" i="19"/>
  <c r="P868" i="19"/>
  <c r="O868" i="19"/>
  <c r="N868" i="19"/>
  <c r="M868" i="19"/>
  <c r="L868" i="19"/>
  <c r="P848" i="19"/>
  <c r="O848" i="19"/>
  <c r="N848" i="19"/>
  <c r="M848" i="19"/>
  <c r="L848" i="19"/>
  <c r="P847" i="19"/>
  <c r="O847" i="19"/>
  <c r="N847" i="19"/>
  <c r="M847" i="19"/>
  <c r="L847" i="19"/>
  <c r="P846" i="19"/>
  <c r="O846" i="19"/>
  <c r="N846" i="19"/>
  <c r="M846" i="19"/>
  <c r="L846" i="19"/>
  <c r="P845" i="19"/>
  <c r="O845" i="19"/>
  <c r="N845" i="19"/>
  <c r="M845" i="19"/>
  <c r="L845" i="19"/>
  <c r="P844" i="19"/>
  <c r="O844" i="19"/>
  <c r="N844" i="19"/>
  <c r="M844" i="19"/>
  <c r="L844" i="19"/>
  <c r="P843" i="19"/>
  <c r="O843" i="19"/>
  <c r="N843" i="19"/>
  <c r="M843" i="19"/>
  <c r="L843" i="19"/>
  <c r="P842" i="19"/>
  <c r="O842" i="19"/>
  <c r="N842" i="19"/>
  <c r="M842" i="19"/>
  <c r="L842" i="19"/>
  <c r="P841" i="19"/>
  <c r="O841" i="19"/>
  <c r="N841" i="19"/>
  <c r="M841" i="19"/>
  <c r="L841" i="19"/>
  <c r="P840" i="19"/>
  <c r="O840" i="19"/>
  <c r="N840" i="19"/>
  <c r="M840" i="19"/>
  <c r="L840" i="19"/>
  <c r="P839" i="19"/>
  <c r="O839" i="19"/>
  <c r="N839" i="19"/>
  <c r="M839" i="19"/>
  <c r="L839" i="19"/>
  <c r="P838" i="19"/>
  <c r="O838" i="19"/>
  <c r="N838" i="19"/>
  <c r="M838" i="19"/>
  <c r="L838" i="19"/>
  <c r="P837" i="19"/>
  <c r="O837" i="19"/>
  <c r="N837" i="19"/>
  <c r="M837" i="19"/>
  <c r="L837" i="19"/>
  <c r="P836" i="19"/>
  <c r="O836" i="19"/>
  <c r="N836" i="19"/>
  <c r="M836" i="19"/>
  <c r="L836" i="19"/>
  <c r="P835" i="19"/>
  <c r="O835" i="19"/>
  <c r="N835" i="19"/>
  <c r="M835" i="19"/>
  <c r="L835" i="19"/>
  <c r="P834" i="19"/>
  <c r="O834" i="19"/>
  <c r="N834" i="19"/>
  <c r="M834" i="19"/>
  <c r="L834" i="19"/>
  <c r="P833" i="19"/>
  <c r="O833" i="19"/>
  <c r="N833" i="19"/>
  <c r="M833" i="19"/>
  <c r="L833" i="19"/>
  <c r="P832" i="19"/>
  <c r="O832" i="19"/>
  <c r="N832" i="19"/>
  <c r="M832" i="19"/>
  <c r="L832" i="19"/>
  <c r="O831" i="19"/>
  <c r="N831" i="19"/>
  <c r="M831" i="19"/>
  <c r="Q831" i="19"/>
  <c r="P830" i="19"/>
  <c r="O830" i="19"/>
  <c r="N830" i="19"/>
  <c r="M830" i="19"/>
  <c r="F830" i="19"/>
  <c r="Q830" i="19" s="1"/>
  <c r="L830" i="19" s="1"/>
  <c r="P810" i="19"/>
  <c r="O810" i="19"/>
  <c r="N810" i="19"/>
  <c r="M810" i="19"/>
  <c r="L810" i="19"/>
  <c r="P809" i="19"/>
  <c r="O809" i="19"/>
  <c r="N809" i="19"/>
  <c r="M809" i="19"/>
  <c r="L809" i="19"/>
  <c r="P808" i="19"/>
  <c r="O808" i="19"/>
  <c r="N808" i="19"/>
  <c r="M808" i="19"/>
  <c r="L808" i="19"/>
  <c r="P807" i="19"/>
  <c r="O807" i="19"/>
  <c r="N807" i="19"/>
  <c r="M807" i="19"/>
  <c r="L807" i="19"/>
  <c r="P806" i="19"/>
  <c r="O806" i="19"/>
  <c r="N806" i="19"/>
  <c r="M806" i="19"/>
  <c r="L806" i="19"/>
  <c r="P805" i="19"/>
  <c r="O805" i="19"/>
  <c r="N805" i="19"/>
  <c r="M805" i="19"/>
  <c r="L805" i="19"/>
  <c r="P804" i="19"/>
  <c r="O804" i="19"/>
  <c r="N804" i="19"/>
  <c r="M804" i="19"/>
  <c r="L804" i="19"/>
  <c r="P803" i="19"/>
  <c r="O803" i="19"/>
  <c r="N803" i="19"/>
  <c r="M803" i="19"/>
  <c r="L803" i="19"/>
  <c r="P802" i="19"/>
  <c r="O802" i="19"/>
  <c r="N802" i="19"/>
  <c r="M802" i="19"/>
  <c r="L802" i="19"/>
  <c r="P801" i="19"/>
  <c r="O801" i="19"/>
  <c r="N801" i="19"/>
  <c r="M801" i="19"/>
  <c r="L801" i="19"/>
  <c r="P800" i="19"/>
  <c r="O800" i="19"/>
  <c r="N800" i="19"/>
  <c r="M800" i="19"/>
  <c r="L800" i="19"/>
  <c r="P799" i="19"/>
  <c r="O799" i="19"/>
  <c r="N799" i="19"/>
  <c r="M799" i="19"/>
  <c r="L799" i="19"/>
  <c r="P798" i="19"/>
  <c r="O798" i="19"/>
  <c r="N798" i="19"/>
  <c r="M798" i="19"/>
  <c r="L798" i="19"/>
  <c r="P797" i="19"/>
  <c r="O797" i="19"/>
  <c r="N797" i="19"/>
  <c r="M797" i="19"/>
  <c r="L797" i="19"/>
  <c r="P796" i="19"/>
  <c r="O796" i="19"/>
  <c r="N796" i="19"/>
  <c r="M796" i="19"/>
  <c r="L796" i="19"/>
  <c r="P795" i="19"/>
  <c r="O795" i="19"/>
  <c r="N795" i="19"/>
  <c r="M795" i="19"/>
  <c r="L795" i="19"/>
  <c r="P794" i="19"/>
  <c r="O794" i="19"/>
  <c r="N794" i="19"/>
  <c r="M794" i="19"/>
  <c r="L794" i="19"/>
  <c r="P793" i="19"/>
  <c r="O793" i="19"/>
  <c r="N793" i="19"/>
  <c r="M793" i="19"/>
  <c r="L793" i="19"/>
  <c r="P792" i="19"/>
  <c r="O792" i="19"/>
  <c r="N792" i="19"/>
  <c r="M792" i="19"/>
  <c r="L792" i="19"/>
  <c r="P791" i="19"/>
  <c r="O791" i="19"/>
  <c r="N791" i="19"/>
  <c r="M791" i="19"/>
  <c r="L791" i="19"/>
  <c r="P790" i="19"/>
  <c r="O790" i="19"/>
  <c r="N790" i="19"/>
  <c r="M790" i="19"/>
  <c r="L790" i="19"/>
  <c r="P789" i="19"/>
  <c r="O789" i="19"/>
  <c r="N789" i="19"/>
  <c r="M789" i="19"/>
  <c r="L789" i="19"/>
  <c r="P788" i="19"/>
  <c r="O788" i="19"/>
  <c r="N788" i="19"/>
  <c r="M788" i="19"/>
  <c r="L788" i="19"/>
  <c r="P787" i="19"/>
  <c r="O787" i="19"/>
  <c r="N787" i="19"/>
  <c r="M787" i="19"/>
  <c r="L787" i="19"/>
  <c r="P786" i="19"/>
  <c r="O786" i="19"/>
  <c r="N786" i="19"/>
  <c r="M786" i="19"/>
  <c r="L786" i="19"/>
  <c r="P785" i="19"/>
  <c r="O785" i="19"/>
  <c r="N785" i="19"/>
  <c r="M785" i="19"/>
  <c r="L785" i="19"/>
  <c r="P784" i="19"/>
  <c r="O784" i="19"/>
  <c r="N784" i="19"/>
  <c r="M784" i="19"/>
  <c r="L784" i="19"/>
  <c r="P783" i="19"/>
  <c r="O783" i="19"/>
  <c r="N783" i="19"/>
  <c r="M783" i="19"/>
  <c r="L783" i="19"/>
  <c r="P782" i="19"/>
  <c r="O782" i="19"/>
  <c r="N782" i="19"/>
  <c r="M782" i="19"/>
  <c r="L782" i="19"/>
  <c r="P781" i="19"/>
  <c r="O781" i="19"/>
  <c r="N781" i="19"/>
  <c r="M781" i="19"/>
  <c r="L781" i="19"/>
  <c r="P764" i="19"/>
  <c r="O764" i="19"/>
  <c r="N764" i="19"/>
  <c r="M764" i="19"/>
  <c r="L764" i="19"/>
  <c r="P763" i="19"/>
  <c r="O763" i="19"/>
  <c r="N763" i="19"/>
  <c r="M763" i="19"/>
  <c r="L763" i="19"/>
  <c r="P762" i="19"/>
  <c r="O762" i="19"/>
  <c r="N762" i="19"/>
  <c r="M762" i="19"/>
  <c r="L762" i="19"/>
  <c r="P761" i="19"/>
  <c r="O761" i="19"/>
  <c r="N761" i="19"/>
  <c r="M761" i="19"/>
  <c r="L761" i="19"/>
  <c r="P760" i="19"/>
  <c r="O760" i="19"/>
  <c r="N760" i="19"/>
  <c r="M760" i="19"/>
  <c r="L760" i="19"/>
  <c r="P759" i="19"/>
  <c r="O759" i="19"/>
  <c r="N759" i="19"/>
  <c r="M759" i="19"/>
  <c r="L759" i="19"/>
  <c r="P758" i="19"/>
  <c r="O758" i="19"/>
  <c r="N758" i="19"/>
  <c r="M758" i="19"/>
  <c r="L758" i="19"/>
  <c r="P757" i="19"/>
  <c r="O757" i="19"/>
  <c r="N757" i="19"/>
  <c r="M757" i="19"/>
  <c r="L757" i="19"/>
  <c r="P756" i="19"/>
  <c r="O756" i="19"/>
  <c r="N756" i="19"/>
  <c r="M756" i="19"/>
  <c r="L756" i="19"/>
  <c r="G756" i="19"/>
  <c r="P755" i="19"/>
  <c r="O755" i="19"/>
  <c r="N755" i="19"/>
  <c r="M755" i="19"/>
  <c r="L755" i="19"/>
  <c r="P754" i="19"/>
  <c r="O754" i="19"/>
  <c r="N754" i="19"/>
  <c r="M754" i="19"/>
  <c r="L754" i="19"/>
  <c r="P753" i="19"/>
  <c r="O753" i="19"/>
  <c r="N753" i="19"/>
  <c r="M753" i="19"/>
  <c r="L753" i="19"/>
  <c r="S752" i="19"/>
  <c r="L752" i="19" s="1"/>
  <c r="P752" i="19"/>
  <c r="O752" i="19"/>
  <c r="N752" i="19"/>
  <c r="M752" i="19"/>
  <c r="G752" i="19"/>
  <c r="P751" i="19"/>
  <c r="O751" i="19"/>
  <c r="N751" i="19"/>
  <c r="M751" i="19"/>
  <c r="L751" i="19"/>
  <c r="P750" i="19"/>
  <c r="O750" i="19"/>
  <c r="N750" i="19"/>
  <c r="M750" i="19"/>
  <c r="L750" i="19"/>
  <c r="P749" i="19"/>
  <c r="O749" i="19"/>
  <c r="N749" i="19"/>
  <c r="M749" i="19"/>
  <c r="L749" i="19"/>
  <c r="P748" i="19"/>
  <c r="O748" i="19"/>
  <c r="N748" i="19"/>
  <c r="M748" i="19"/>
  <c r="L748" i="19"/>
  <c r="P747" i="19"/>
  <c r="O747" i="19"/>
  <c r="N747" i="19"/>
  <c r="M747" i="19"/>
  <c r="L747" i="19"/>
  <c r="P746" i="19"/>
  <c r="O746" i="19"/>
  <c r="N746" i="19"/>
  <c r="M746" i="19"/>
  <c r="L746" i="19"/>
  <c r="P745" i="19"/>
  <c r="O745" i="19"/>
  <c r="N745" i="19"/>
  <c r="M745" i="19"/>
  <c r="L745" i="19"/>
  <c r="P744" i="19"/>
  <c r="O744" i="19"/>
  <c r="N744" i="19"/>
  <c r="M744" i="19"/>
  <c r="L744" i="19"/>
  <c r="P743" i="19"/>
  <c r="O743" i="19"/>
  <c r="N743" i="19"/>
  <c r="M743" i="19"/>
  <c r="L743" i="19"/>
  <c r="P742" i="19"/>
  <c r="O742" i="19"/>
  <c r="N742" i="19"/>
  <c r="M742" i="19"/>
  <c r="L742" i="19"/>
  <c r="P741" i="19"/>
  <c r="O741" i="19"/>
  <c r="N741" i="19"/>
  <c r="M741" i="19"/>
  <c r="L741" i="19"/>
  <c r="P740" i="19"/>
  <c r="O740" i="19"/>
  <c r="N740" i="19"/>
  <c r="M740" i="19"/>
  <c r="L740" i="19"/>
  <c r="O739" i="19"/>
  <c r="N739" i="19"/>
  <c r="M739" i="19"/>
  <c r="Q739" i="19"/>
  <c r="O738" i="19"/>
  <c r="N738" i="19"/>
  <c r="M738" i="19"/>
  <c r="Q738" i="19"/>
  <c r="R738" i="19" s="1"/>
  <c r="P738" i="19" s="1"/>
  <c r="P737" i="19"/>
  <c r="O737" i="19"/>
  <c r="N737" i="19"/>
  <c r="M737" i="19"/>
  <c r="L737" i="19"/>
  <c r="P735" i="19"/>
  <c r="O735" i="19"/>
  <c r="N735" i="19"/>
  <c r="M735" i="19"/>
  <c r="L735" i="19"/>
  <c r="P734" i="19"/>
  <c r="O734" i="19"/>
  <c r="N734" i="19"/>
  <c r="M734" i="19"/>
  <c r="L734" i="19"/>
  <c r="P733" i="19"/>
  <c r="O733" i="19"/>
  <c r="N733" i="19"/>
  <c r="M733" i="19"/>
  <c r="L733" i="19"/>
  <c r="P710" i="19"/>
  <c r="O710" i="19"/>
  <c r="N710" i="19"/>
  <c r="M710" i="19"/>
  <c r="L710" i="19"/>
  <c r="P709" i="19"/>
  <c r="O709" i="19"/>
  <c r="N709" i="19"/>
  <c r="M709" i="19"/>
  <c r="L709" i="19"/>
  <c r="P708" i="19"/>
  <c r="O708" i="19"/>
  <c r="N708" i="19"/>
  <c r="M708" i="19"/>
  <c r="L708" i="19"/>
  <c r="P707" i="19"/>
  <c r="O707" i="19"/>
  <c r="N707" i="19"/>
  <c r="M707" i="19"/>
  <c r="L707" i="19"/>
  <c r="P706" i="19"/>
  <c r="O706" i="19"/>
  <c r="N706" i="19"/>
  <c r="M706" i="19"/>
  <c r="L706" i="19"/>
  <c r="P705" i="19"/>
  <c r="O705" i="19"/>
  <c r="N705" i="19"/>
  <c r="M705" i="19"/>
  <c r="L705" i="19"/>
  <c r="P704" i="19"/>
  <c r="O704" i="19"/>
  <c r="N704" i="19"/>
  <c r="M704" i="19"/>
  <c r="L704" i="19"/>
  <c r="P703" i="19"/>
  <c r="O703" i="19"/>
  <c r="N703" i="19"/>
  <c r="M703" i="19"/>
  <c r="L703" i="19"/>
  <c r="P702" i="19"/>
  <c r="O702" i="19"/>
  <c r="N702" i="19"/>
  <c r="M702" i="19"/>
  <c r="L702" i="19"/>
  <c r="P701" i="19"/>
  <c r="O701" i="19"/>
  <c r="N701" i="19"/>
  <c r="M701" i="19"/>
  <c r="L701" i="19"/>
  <c r="P700" i="19"/>
  <c r="O700" i="19"/>
  <c r="N700" i="19"/>
  <c r="M700" i="19"/>
  <c r="L700" i="19"/>
  <c r="P699" i="19"/>
  <c r="O699" i="19"/>
  <c r="N699" i="19"/>
  <c r="M699" i="19"/>
  <c r="L699" i="19"/>
  <c r="P698" i="19"/>
  <c r="O698" i="19"/>
  <c r="N698" i="19"/>
  <c r="M698" i="19"/>
  <c r="L698" i="19"/>
  <c r="P697" i="19"/>
  <c r="O697" i="19"/>
  <c r="N697" i="19"/>
  <c r="M697" i="19"/>
  <c r="L697" i="19"/>
  <c r="P696" i="19"/>
  <c r="O696" i="19"/>
  <c r="N696" i="19"/>
  <c r="M696" i="19"/>
  <c r="L696" i="19"/>
  <c r="P695" i="19"/>
  <c r="O695" i="19"/>
  <c r="N695" i="19"/>
  <c r="M695" i="19"/>
  <c r="L695" i="19"/>
  <c r="P694" i="19"/>
  <c r="O694" i="19"/>
  <c r="N694" i="19"/>
  <c r="M694" i="19"/>
  <c r="L694" i="19"/>
  <c r="P693" i="19"/>
  <c r="O693" i="19"/>
  <c r="N693" i="19"/>
  <c r="M693" i="19"/>
  <c r="L693" i="19"/>
  <c r="O692" i="19"/>
  <c r="N692" i="19"/>
  <c r="M692" i="19"/>
  <c r="Q692" i="19"/>
  <c r="P670" i="19"/>
  <c r="O670" i="19"/>
  <c r="N670" i="19"/>
  <c r="M670" i="19"/>
  <c r="L670" i="19"/>
  <c r="P669" i="19"/>
  <c r="O669" i="19"/>
  <c r="N669" i="19"/>
  <c r="M669" i="19"/>
  <c r="L669" i="19"/>
  <c r="P668" i="19"/>
  <c r="O668" i="19"/>
  <c r="N668" i="19"/>
  <c r="M668" i="19"/>
  <c r="L668" i="19"/>
  <c r="P667" i="19"/>
  <c r="O667" i="19"/>
  <c r="N667" i="19"/>
  <c r="M667" i="19"/>
  <c r="L667" i="19"/>
  <c r="P666" i="19"/>
  <c r="O666" i="19"/>
  <c r="N666" i="19"/>
  <c r="M666" i="19"/>
  <c r="L666" i="19"/>
  <c r="P665" i="19"/>
  <c r="O665" i="19"/>
  <c r="N665" i="19"/>
  <c r="M665" i="19"/>
  <c r="L665" i="19"/>
  <c r="P664" i="19"/>
  <c r="O664" i="19"/>
  <c r="N664" i="19"/>
  <c r="M664" i="19"/>
  <c r="L664" i="19"/>
  <c r="P663" i="19"/>
  <c r="O663" i="19"/>
  <c r="N663" i="19"/>
  <c r="M663" i="19"/>
  <c r="L663" i="19"/>
  <c r="P662" i="19"/>
  <c r="O662" i="19"/>
  <c r="N662" i="19"/>
  <c r="M662" i="19"/>
  <c r="L662" i="19"/>
  <c r="P661" i="19"/>
  <c r="O661" i="19"/>
  <c r="N661" i="19"/>
  <c r="M661" i="19"/>
  <c r="L661" i="19"/>
  <c r="P660" i="19"/>
  <c r="O660" i="19"/>
  <c r="N660" i="19"/>
  <c r="M660" i="19"/>
  <c r="L660" i="19"/>
  <c r="P659" i="19"/>
  <c r="O659" i="19"/>
  <c r="N659" i="19"/>
  <c r="M659" i="19"/>
  <c r="L659" i="19"/>
  <c r="O658" i="19"/>
  <c r="N658" i="19"/>
  <c r="M658" i="19"/>
  <c r="Q658" i="19"/>
  <c r="L658" i="19" s="1"/>
  <c r="P657" i="19"/>
  <c r="O657" i="19"/>
  <c r="N657" i="19"/>
  <c r="M657" i="19"/>
  <c r="L657" i="19"/>
  <c r="P636" i="19"/>
  <c r="O636" i="19"/>
  <c r="N636" i="19"/>
  <c r="M636" i="19"/>
  <c r="L636" i="19"/>
  <c r="P635" i="19"/>
  <c r="O635" i="19"/>
  <c r="N635" i="19"/>
  <c r="M635" i="19"/>
  <c r="L635" i="19"/>
  <c r="P634" i="19"/>
  <c r="O634" i="19"/>
  <c r="N634" i="19"/>
  <c r="M634" i="19"/>
  <c r="L634" i="19"/>
  <c r="P633" i="19"/>
  <c r="O633" i="19"/>
  <c r="N633" i="19"/>
  <c r="M633" i="19"/>
  <c r="L633" i="19"/>
  <c r="P632" i="19"/>
  <c r="O632" i="19"/>
  <c r="N632" i="19"/>
  <c r="M632" i="19"/>
  <c r="L632" i="19"/>
  <c r="P631" i="19"/>
  <c r="O631" i="19"/>
  <c r="N631" i="19"/>
  <c r="M631" i="19"/>
  <c r="L631" i="19"/>
  <c r="P630" i="19"/>
  <c r="O630" i="19"/>
  <c r="N630" i="19"/>
  <c r="M630" i="19"/>
  <c r="L630" i="19"/>
  <c r="P629" i="19"/>
  <c r="O629" i="19"/>
  <c r="N629" i="19"/>
  <c r="M629" i="19"/>
  <c r="L629" i="19"/>
  <c r="P628" i="19"/>
  <c r="O628" i="19"/>
  <c r="N628" i="19"/>
  <c r="M628" i="19"/>
  <c r="L628" i="19"/>
  <c r="P627" i="19"/>
  <c r="O627" i="19"/>
  <c r="N627" i="19"/>
  <c r="M627" i="19"/>
  <c r="L627" i="19"/>
  <c r="P626" i="19"/>
  <c r="O626" i="19"/>
  <c r="N626" i="19"/>
  <c r="M626" i="19"/>
  <c r="L626" i="19"/>
  <c r="P625" i="19"/>
  <c r="O625" i="19"/>
  <c r="N625" i="19"/>
  <c r="M625" i="19"/>
  <c r="L625" i="19"/>
  <c r="O624" i="19"/>
  <c r="N624" i="19"/>
  <c r="M624" i="19"/>
  <c r="Q624" i="19"/>
  <c r="L624" i="19" s="1"/>
  <c r="P623" i="19"/>
  <c r="O623" i="19"/>
  <c r="N623" i="19"/>
  <c r="M623" i="19"/>
  <c r="F623" i="19"/>
  <c r="Q623" i="19" s="1"/>
  <c r="L623" i="19" s="1"/>
  <c r="P622" i="19"/>
  <c r="O622" i="19"/>
  <c r="N622" i="19"/>
  <c r="M622" i="19"/>
  <c r="L622" i="19"/>
  <c r="P606" i="19"/>
  <c r="O606" i="19"/>
  <c r="N606" i="19"/>
  <c r="M606" i="19"/>
  <c r="L606" i="19"/>
  <c r="P605" i="19"/>
  <c r="O605" i="19"/>
  <c r="N605" i="19"/>
  <c r="M605" i="19"/>
  <c r="L605" i="19"/>
  <c r="P604" i="19"/>
  <c r="O604" i="19"/>
  <c r="N604" i="19"/>
  <c r="M604" i="19"/>
  <c r="L604" i="19"/>
  <c r="P603" i="19"/>
  <c r="O603" i="19"/>
  <c r="N603" i="19"/>
  <c r="M603" i="19"/>
  <c r="L603" i="19"/>
  <c r="P602" i="19"/>
  <c r="O602" i="19"/>
  <c r="N602" i="19"/>
  <c r="M602" i="19"/>
  <c r="L602" i="19"/>
  <c r="P601" i="19"/>
  <c r="O601" i="19"/>
  <c r="N601" i="19"/>
  <c r="M601" i="19"/>
  <c r="L601" i="19"/>
  <c r="P600" i="19"/>
  <c r="O600" i="19"/>
  <c r="N600" i="19"/>
  <c r="M600" i="19"/>
  <c r="L600" i="19"/>
  <c r="P599" i="19"/>
  <c r="O599" i="19"/>
  <c r="N599" i="19"/>
  <c r="M599" i="19"/>
  <c r="L599" i="19"/>
  <c r="P598" i="19"/>
  <c r="O598" i="19"/>
  <c r="N598" i="19"/>
  <c r="M598" i="19"/>
  <c r="L598" i="19"/>
  <c r="P597" i="19"/>
  <c r="O597" i="19"/>
  <c r="N597" i="19"/>
  <c r="M597" i="19"/>
  <c r="L597" i="19"/>
  <c r="P596" i="19"/>
  <c r="O596" i="19"/>
  <c r="N596" i="19"/>
  <c r="M596" i="19"/>
  <c r="L596" i="19"/>
  <c r="P595" i="19"/>
  <c r="O595" i="19"/>
  <c r="N595" i="19"/>
  <c r="M595" i="19"/>
  <c r="L595" i="19"/>
  <c r="P594" i="19"/>
  <c r="O594" i="19"/>
  <c r="N594" i="19"/>
  <c r="M594" i="19"/>
  <c r="L594" i="19"/>
  <c r="P593" i="19"/>
  <c r="O593" i="19"/>
  <c r="N593" i="19"/>
  <c r="M593" i="19"/>
  <c r="L593" i="19"/>
  <c r="P592" i="19"/>
  <c r="O592" i="19"/>
  <c r="N592" i="19"/>
  <c r="M592" i="19"/>
  <c r="L592" i="19"/>
  <c r="P591" i="19"/>
  <c r="O591" i="19"/>
  <c r="N591" i="19"/>
  <c r="M591" i="19"/>
  <c r="L591" i="19"/>
  <c r="P590" i="19"/>
  <c r="O590" i="19"/>
  <c r="N590" i="19"/>
  <c r="M590" i="19"/>
  <c r="L590" i="19"/>
  <c r="P589" i="19"/>
  <c r="O589" i="19"/>
  <c r="N589" i="19"/>
  <c r="M589" i="19"/>
  <c r="L589" i="19"/>
  <c r="P588" i="19"/>
  <c r="O588" i="19"/>
  <c r="N588" i="19"/>
  <c r="M588" i="19"/>
  <c r="L588" i="19"/>
  <c r="P587" i="19"/>
  <c r="O587" i="19"/>
  <c r="N587" i="19"/>
  <c r="M587" i="19"/>
  <c r="L587" i="19"/>
  <c r="P586" i="19"/>
  <c r="O586" i="19"/>
  <c r="N586" i="19"/>
  <c r="M586" i="19"/>
  <c r="L586" i="19"/>
  <c r="P585" i="19"/>
  <c r="O585" i="19"/>
  <c r="N585" i="19"/>
  <c r="M585" i="19"/>
  <c r="L585" i="19"/>
  <c r="P584" i="19"/>
  <c r="O584" i="19"/>
  <c r="N584" i="19"/>
  <c r="M584" i="19"/>
  <c r="L584" i="19"/>
  <c r="P583" i="19"/>
  <c r="O583" i="19"/>
  <c r="N583" i="19"/>
  <c r="M583" i="19"/>
  <c r="L583" i="19"/>
  <c r="P582" i="19"/>
  <c r="O582" i="19"/>
  <c r="N582" i="19"/>
  <c r="M582" i="19"/>
  <c r="L582" i="19"/>
  <c r="P581" i="19"/>
  <c r="O581" i="19"/>
  <c r="N581" i="19"/>
  <c r="M581" i="19"/>
  <c r="L581" i="19"/>
  <c r="P580" i="19"/>
  <c r="O580" i="19"/>
  <c r="N580" i="19"/>
  <c r="M580" i="19"/>
  <c r="L580" i="19"/>
  <c r="P579" i="19"/>
  <c r="O579" i="19"/>
  <c r="N579" i="19"/>
  <c r="M579" i="19"/>
  <c r="L579" i="19"/>
  <c r="P578" i="19"/>
  <c r="O578" i="19"/>
  <c r="N578" i="19"/>
  <c r="M578" i="19"/>
  <c r="L578" i="19"/>
  <c r="P577" i="19"/>
  <c r="O577" i="19"/>
  <c r="N577" i="19"/>
  <c r="M577" i="19"/>
  <c r="L577" i="19"/>
  <c r="O576" i="19"/>
  <c r="N576" i="19"/>
  <c r="M576" i="19"/>
  <c r="Q576" i="19"/>
  <c r="P575" i="19"/>
  <c r="O575" i="19"/>
  <c r="N575" i="19"/>
  <c r="M575" i="19"/>
  <c r="F575" i="19"/>
  <c r="Q575" i="19" s="1"/>
  <c r="L575" i="19" s="1"/>
  <c r="P574" i="19"/>
  <c r="O574" i="19"/>
  <c r="N574" i="19"/>
  <c r="M574" i="19"/>
  <c r="L574" i="19"/>
  <c r="P555" i="19"/>
  <c r="O555" i="19"/>
  <c r="N555" i="19"/>
  <c r="M555" i="19"/>
  <c r="L555" i="19"/>
  <c r="P554" i="19"/>
  <c r="O554" i="19"/>
  <c r="N554" i="19"/>
  <c r="M554" i="19"/>
  <c r="L554" i="19"/>
  <c r="P553" i="19"/>
  <c r="O553" i="19"/>
  <c r="N553" i="19"/>
  <c r="M553" i="19"/>
  <c r="L553" i="19"/>
  <c r="P552" i="19"/>
  <c r="O552" i="19"/>
  <c r="N552" i="19"/>
  <c r="M552" i="19"/>
  <c r="L552" i="19"/>
  <c r="P551" i="19"/>
  <c r="O551" i="19"/>
  <c r="N551" i="19"/>
  <c r="M551" i="19"/>
  <c r="L551" i="19"/>
  <c r="P550" i="19"/>
  <c r="O550" i="19"/>
  <c r="N550" i="19"/>
  <c r="M550" i="19"/>
  <c r="L550" i="19"/>
  <c r="P549" i="19"/>
  <c r="O549" i="19"/>
  <c r="N549" i="19"/>
  <c r="M549" i="19"/>
  <c r="L549" i="19"/>
  <c r="P548" i="19"/>
  <c r="O548" i="19"/>
  <c r="N548" i="19"/>
  <c r="M548" i="19"/>
  <c r="L548" i="19"/>
  <c r="P547" i="19"/>
  <c r="O547" i="19"/>
  <c r="N547" i="19"/>
  <c r="M547" i="19"/>
  <c r="L547" i="19"/>
  <c r="P546" i="19"/>
  <c r="O546" i="19"/>
  <c r="N546" i="19"/>
  <c r="M546" i="19"/>
  <c r="L546" i="19"/>
  <c r="P545" i="19"/>
  <c r="O545" i="19"/>
  <c r="N545" i="19"/>
  <c r="M545" i="19"/>
  <c r="L545" i="19"/>
  <c r="P544" i="19"/>
  <c r="O544" i="19"/>
  <c r="N544" i="19"/>
  <c r="M544" i="19"/>
  <c r="L544" i="19"/>
  <c r="P543" i="19"/>
  <c r="O543" i="19"/>
  <c r="N543" i="19"/>
  <c r="M543" i="19"/>
  <c r="L543" i="19"/>
  <c r="P542" i="19"/>
  <c r="O542" i="19"/>
  <c r="N542" i="19"/>
  <c r="M542" i="19"/>
  <c r="L542" i="19"/>
  <c r="O541" i="19"/>
  <c r="N541" i="19"/>
  <c r="M541" i="19"/>
  <c r="Q541" i="19"/>
  <c r="O540" i="19"/>
  <c r="N540" i="19"/>
  <c r="M540" i="19"/>
  <c r="Q540" i="19"/>
  <c r="L540" i="19" s="1"/>
  <c r="O539" i="19"/>
  <c r="N539" i="19"/>
  <c r="M539" i="19"/>
  <c r="Q539" i="19"/>
  <c r="P538" i="19"/>
  <c r="O538" i="19"/>
  <c r="N538" i="19"/>
  <c r="M538" i="19"/>
  <c r="L538" i="19"/>
  <c r="P511" i="19"/>
  <c r="O511" i="19"/>
  <c r="N511" i="19"/>
  <c r="M511" i="19"/>
  <c r="L511" i="19"/>
  <c r="P510" i="19"/>
  <c r="O510" i="19"/>
  <c r="N510" i="19"/>
  <c r="M510" i="19"/>
  <c r="L510" i="19"/>
  <c r="P509" i="19"/>
  <c r="O509" i="19"/>
  <c r="N509" i="19"/>
  <c r="M509" i="19"/>
  <c r="L509" i="19"/>
  <c r="P508" i="19"/>
  <c r="O508" i="19"/>
  <c r="N508" i="19"/>
  <c r="M508" i="19"/>
  <c r="L508" i="19"/>
  <c r="S507" i="19"/>
  <c r="L507" i="19" s="1"/>
  <c r="P507" i="19"/>
  <c r="O507" i="19"/>
  <c r="N507" i="19"/>
  <c r="M507" i="19"/>
  <c r="G507" i="19"/>
  <c r="P506" i="19"/>
  <c r="O506" i="19"/>
  <c r="N506" i="19"/>
  <c r="M506" i="19"/>
  <c r="L506" i="19"/>
  <c r="P505" i="19"/>
  <c r="O505" i="19"/>
  <c r="N505" i="19"/>
  <c r="M505" i="19"/>
  <c r="L505" i="19"/>
  <c r="P504" i="19"/>
  <c r="O504" i="19"/>
  <c r="N504" i="19"/>
  <c r="M504" i="19"/>
  <c r="L504" i="19"/>
  <c r="P503" i="19"/>
  <c r="O503" i="19"/>
  <c r="N503" i="19"/>
  <c r="M503" i="19"/>
  <c r="L503" i="19"/>
  <c r="P502" i="19"/>
  <c r="O502" i="19"/>
  <c r="N502" i="19"/>
  <c r="M502" i="19"/>
  <c r="L502" i="19"/>
  <c r="P501" i="19"/>
  <c r="O501" i="19"/>
  <c r="N501" i="19"/>
  <c r="M501" i="19"/>
  <c r="L501" i="19"/>
  <c r="P500" i="19"/>
  <c r="O500" i="19"/>
  <c r="N500" i="19"/>
  <c r="M500" i="19"/>
  <c r="L500" i="19"/>
  <c r="P499" i="19"/>
  <c r="O499" i="19"/>
  <c r="N499" i="19"/>
  <c r="M499" i="19"/>
  <c r="L499" i="19"/>
  <c r="P498" i="19"/>
  <c r="O498" i="19"/>
  <c r="N498" i="19"/>
  <c r="M498" i="19"/>
  <c r="L498" i="19"/>
  <c r="P497" i="19"/>
  <c r="O497" i="19"/>
  <c r="N497" i="19"/>
  <c r="M497" i="19"/>
  <c r="L497" i="19"/>
  <c r="P496" i="19"/>
  <c r="O496" i="19"/>
  <c r="N496" i="19"/>
  <c r="M496" i="19"/>
  <c r="L496" i="19"/>
  <c r="P495" i="19"/>
  <c r="O495" i="19"/>
  <c r="N495" i="19"/>
  <c r="M495" i="19"/>
  <c r="L495" i="19"/>
  <c r="P494" i="19"/>
  <c r="O494" i="19"/>
  <c r="N494" i="19"/>
  <c r="M494" i="19"/>
  <c r="L494" i="19"/>
  <c r="P493" i="19"/>
  <c r="O493" i="19"/>
  <c r="N493" i="19"/>
  <c r="M493" i="19"/>
  <c r="L493" i="19"/>
  <c r="P492" i="19"/>
  <c r="O492" i="19"/>
  <c r="N492" i="19"/>
  <c r="M492" i="19"/>
  <c r="L492" i="19"/>
  <c r="P491" i="19"/>
  <c r="O491" i="19"/>
  <c r="N491" i="19"/>
  <c r="M491" i="19"/>
  <c r="L491" i="19"/>
  <c r="O490" i="19"/>
  <c r="N490" i="19"/>
  <c r="M490" i="19"/>
  <c r="Q490" i="19"/>
  <c r="L490" i="19" s="1"/>
  <c r="O489" i="19"/>
  <c r="N489" i="19"/>
  <c r="M489" i="19"/>
  <c r="Q489" i="19"/>
  <c r="P488" i="19"/>
  <c r="O488" i="19"/>
  <c r="N488" i="19"/>
  <c r="M488" i="19"/>
  <c r="L488" i="19"/>
  <c r="P486" i="19"/>
  <c r="O486" i="19"/>
  <c r="N486" i="19"/>
  <c r="M486" i="19"/>
  <c r="L486" i="19"/>
  <c r="P467" i="19"/>
  <c r="O467" i="19"/>
  <c r="N467" i="19"/>
  <c r="M467" i="19"/>
  <c r="L467" i="19"/>
  <c r="P466" i="19"/>
  <c r="O466" i="19"/>
  <c r="N466" i="19"/>
  <c r="M466" i="19"/>
  <c r="L466" i="19"/>
  <c r="P465" i="19"/>
  <c r="O465" i="19"/>
  <c r="N465" i="19"/>
  <c r="M465" i="19"/>
  <c r="L465" i="19"/>
  <c r="P464" i="19"/>
  <c r="O464" i="19"/>
  <c r="N464" i="19"/>
  <c r="M464" i="19"/>
  <c r="L464" i="19"/>
  <c r="P463" i="19"/>
  <c r="O463" i="19"/>
  <c r="N463" i="19"/>
  <c r="M463" i="19"/>
  <c r="L463" i="19"/>
  <c r="P462" i="19"/>
  <c r="O462" i="19"/>
  <c r="N462" i="19"/>
  <c r="M462" i="19"/>
  <c r="L462" i="19"/>
  <c r="P461" i="19"/>
  <c r="O461" i="19"/>
  <c r="N461" i="19"/>
  <c r="M461" i="19"/>
  <c r="L461" i="19"/>
  <c r="P460" i="19"/>
  <c r="O460" i="19"/>
  <c r="N460" i="19"/>
  <c r="M460" i="19"/>
  <c r="L460" i="19"/>
  <c r="P459" i="19"/>
  <c r="O459" i="19"/>
  <c r="N459" i="19"/>
  <c r="M459" i="19"/>
  <c r="L459" i="19"/>
  <c r="P458" i="19"/>
  <c r="O458" i="19"/>
  <c r="N458" i="19"/>
  <c r="M458" i="19"/>
  <c r="L458" i="19"/>
  <c r="P457" i="19"/>
  <c r="O457" i="19"/>
  <c r="N457" i="19"/>
  <c r="M457" i="19"/>
  <c r="L457" i="19"/>
  <c r="P456" i="19"/>
  <c r="O456" i="19"/>
  <c r="N456" i="19"/>
  <c r="M456" i="19"/>
  <c r="L456" i="19"/>
  <c r="P455" i="19"/>
  <c r="O455" i="19"/>
  <c r="N455" i="19"/>
  <c r="M455" i="19"/>
  <c r="L455" i="19"/>
  <c r="P454" i="19"/>
  <c r="O454" i="19"/>
  <c r="N454" i="19"/>
  <c r="M454" i="19"/>
  <c r="L454" i="19"/>
  <c r="O453" i="19"/>
  <c r="N453" i="19"/>
  <c r="M453" i="19"/>
  <c r="Q453" i="19"/>
  <c r="L453" i="19" s="1"/>
  <c r="O452" i="19"/>
  <c r="N452" i="19"/>
  <c r="M452" i="19"/>
  <c r="Q452" i="19"/>
  <c r="P428" i="19"/>
  <c r="O428" i="19"/>
  <c r="N428" i="19"/>
  <c r="M428" i="19"/>
  <c r="L428" i="19"/>
  <c r="P427" i="19"/>
  <c r="O427" i="19"/>
  <c r="N427" i="19"/>
  <c r="M427" i="19"/>
  <c r="L427" i="19"/>
  <c r="P426" i="19"/>
  <c r="O426" i="19"/>
  <c r="N426" i="19"/>
  <c r="M426" i="19"/>
  <c r="L426" i="19"/>
  <c r="P425" i="19"/>
  <c r="O425" i="19"/>
  <c r="N425" i="19"/>
  <c r="M425" i="19"/>
  <c r="L425" i="19"/>
  <c r="P424" i="19"/>
  <c r="O424" i="19"/>
  <c r="N424" i="19"/>
  <c r="M424" i="19"/>
  <c r="L424" i="19"/>
  <c r="P423" i="19"/>
  <c r="O423" i="19"/>
  <c r="N423" i="19"/>
  <c r="M423" i="19"/>
  <c r="L423" i="19"/>
  <c r="P422" i="19"/>
  <c r="O422" i="19"/>
  <c r="N422" i="19"/>
  <c r="M422" i="19"/>
  <c r="L422" i="19"/>
  <c r="P421" i="19"/>
  <c r="O421" i="19"/>
  <c r="N421" i="19"/>
  <c r="M421" i="19"/>
  <c r="L421" i="19"/>
  <c r="P420" i="19"/>
  <c r="O420" i="19"/>
  <c r="N420" i="19"/>
  <c r="M420" i="19"/>
  <c r="L420" i="19"/>
  <c r="P419" i="19"/>
  <c r="O419" i="19"/>
  <c r="N419" i="19"/>
  <c r="M419" i="19"/>
  <c r="L419" i="19"/>
  <c r="P418" i="19"/>
  <c r="O418" i="19"/>
  <c r="N418" i="19"/>
  <c r="M418" i="19"/>
  <c r="L418" i="19"/>
  <c r="P417" i="19"/>
  <c r="O417" i="19"/>
  <c r="N417" i="19"/>
  <c r="M417" i="19"/>
  <c r="L417" i="19"/>
  <c r="P416" i="19"/>
  <c r="O416" i="19"/>
  <c r="N416" i="19"/>
  <c r="M416" i="19"/>
  <c r="L416" i="19"/>
  <c r="P415" i="19"/>
  <c r="O415" i="19"/>
  <c r="N415" i="19"/>
  <c r="M415" i="19"/>
  <c r="L415" i="19"/>
  <c r="P414" i="19"/>
  <c r="O414" i="19"/>
  <c r="N414" i="19"/>
  <c r="M414" i="19"/>
  <c r="L414" i="19"/>
  <c r="P413" i="19"/>
  <c r="O413" i="19"/>
  <c r="N413" i="19"/>
  <c r="M413" i="19"/>
  <c r="L413" i="19"/>
  <c r="P412" i="19"/>
  <c r="O412" i="19"/>
  <c r="N412" i="19"/>
  <c r="M412" i="19"/>
  <c r="L412" i="19"/>
  <c r="P411" i="19"/>
  <c r="O411" i="19"/>
  <c r="N411" i="19"/>
  <c r="M411" i="19"/>
  <c r="L411" i="19"/>
  <c r="P410" i="19"/>
  <c r="O410" i="19"/>
  <c r="N410" i="19"/>
  <c r="M410" i="19"/>
  <c r="L410" i="19"/>
  <c r="P409" i="19"/>
  <c r="O409" i="19"/>
  <c r="N409" i="19"/>
  <c r="M409" i="19"/>
  <c r="L409" i="19"/>
  <c r="P408" i="19"/>
  <c r="O408" i="19"/>
  <c r="N408" i="19"/>
  <c r="M408" i="19"/>
  <c r="L408" i="19"/>
  <c r="P407" i="19"/>
  <c r="O407" i="19"/>
  <c r="N407" i="19"/>
  <c r="M407" i="19"/>
  <c r="L407" i="19"/>
  <c r="P406" i="19"/>
  <c r="O406" i="19"/>
  <c r="N406" i="19"/>
  <c r="M406" i="19"/>
  <c r="L406" i="19"/>
  <c r="P405" i="19"/>
  <c r="O405" i="19"/>
  <c r="N405" i="19"/>
  <c r="M405" i="19"/>
  <c r="L405" i="19"/>
  <c r="P404" i="19"/>
  <c r="O404" i="19"/>
  <c r="N404" i="19"/>
  <c r="M404" i="19"/>
  <c r="L404" i="19"/>
  <c r="P403" i="19"/>
  <c r="O403" i="19"/>
  <c r="N403" i="19"/>
  <c r="M403" i="19"/>
  <c r="L403" i="19"/>
  <c r="P402" i="19"/>
  <c r="O402" i="19"/>
  <c r="N402" i="19"/>
  <c r="M402" i="19"/>
  <c r="L402" i="19"/>
  <c r="S401" i="19"/>
  <c r="L401" i="19" s="1"/>
  <c r="P401" i="19"/>
  <c r="O401" i="19"/>
  <c r="N401" i="19"/>
  <c r="M401" i="19"/>
  <c r="P400" i="19"/>
  <c r="O400" i="19"/>
  <c r="N400" i="19"/>
  <c r="M400" i="19"/>
  <c r="L400" i="19"/>
  <c r="P399" i="19"/>
  <c r="O399" i="19"/>
  <c r="N399" i="19"/>
  <c r="M399" i="19"/>
  <c r="L399" i="19"/>
  <c r="P398" i="19"/>
  <c r="O398" i="19"/>
  <c r="N398" i="19"/>
  <c r="M398" i="19"/>
  <c r="L398" i="19"/>
  <c r="P397" i="19"/>
  <c r="O397" i="19"/>
  <c r="N397" i="19"/>
  <c r="M397" i="19"/>
  <c r="L397" i="19"/>
  <c r="P396" i="19"/>
  <c r="O396" i="19"/>
  <c r="N396" i="19"/>
  <c r="M396" i="19"/>
  <c r="L396" i="19"/>
  <c r="P395" i="19"/>
  <c r="O395" i="19"/>
  <c r="N395" i="19"/>
  <c r="M395" i="19"/>
  <c r="L395" i="19"/>
  <c r="P394" i="19"/>
  <c r="O394" i="19"/>
  <c r="N394" i="19"/>
  <c r="M394" i="19"/>
  <c r="L394" i="19"/>
  <c r="P393" i="19"/>
  <c r="O393" i="19"/>
  <c r="N393" i="19"/>
  <c r="M393" i="19"/>
  <c r="L393" i="19"/>
  <c r="P392" i="19"/>
  <c r="O392" i="19"/>
  <c r="N392" i="19"/>
  <c r="M392" i="19"/>
  <c r="L392" i="19"/>
  <c r="P391" i="19"/>
  <c r="O391" i="19"/>
  <c r="N391" i="19"/>
  <c r="M391" i="19"/>
  <c r="L391" i="19"/>
  <c r="P390" i="19"/>
  <c r="O390" i="19"/>
  <c r="N390" i="19"/>
  <c r="M390" i="19"/>
  <c r="L390" i="19"/>
  <c r="P389" i="19"/>
  <c r="O389" i="19"/>
  <c r="N389" i="19"/>
  <c r="M389" i="19"/>
  <c r="L389" i="19"/>
  <c r="P388" i="19"/>
  <c r="O388" i="19"/>
  <c r="N388" i="19"/>
  <c r="M388" i="19"/>
  <c r="L388" i="19"/>
  <c r="P387" i="19"/>
  <c r="O387" i="19"/>
  <c r="N387" i="19"/>
  <c r="M387" i="19"/>
  <c r="L387" i="19"/>
  <c r="P386" i="19"/>
  <c r="O386" i="19"/>
  <c r="N386" i="19"/>
  <c r="M386" i="19"/>
  <c r="L386" i="19"/>
  <c r="P385" i="19"/>
  <c r="O385" i="19"/>
  <c r="N385" i="19"/>
  <c r="M385" i="19"/>
  <c r="L385" i="19"/>
  <c r="P384" i="19"/>
  <c r="O384" i="19"/>
  <c r="N384" i="19"/>
  <c r="M384" i="19"/>
  <c r="L384" i="19"/>
  <c r="P383" i="19"/>
  <c r="O383" i="19"/>
  <c r="N383" i="19"/>
  <c r="M383" i="19"/>
  <c r="L383" i="19"/>
  <c r="P382" i="19"/>
  <c r="O382" i="19"/>
  <c r="N382" i="19"/>
  <c r="M382" i="19"/>
  <c r="L382" i="19"/>
  <c r="P381" i="19"/>
  <c r="O381" i="19"/>
  <c r="N381" i="19"/>
  <c r="M381" i="19"/>
  <c r="L381" i="19"/>
  <c r="P380" i="19"/>
  <c r="O380" i="19"/>
  <c r="N380" i="19"/>
  <c r="M380" i="19"/>
  <c r="L380" i="19"/>
  <c r="P379" i="19"/>
  <c r="O379" i="19"/>
  <c r="N379" i="19"/>
  <c r="M379" i="19"/>
  <c r="L379" i="19"/>
  <c r="P378" i="19"/>
  <c r="O378" i="19"/>
  <c r="N378" i="19"/>
  <c r="M378" i="19"/>
  <c r="L378" i="19"/>
  <c r="P377" i="19"/>
  <c r="O377" i="19"/>
  <c r="N377" i="19"/>
  <c r="M377" i="19"/>
  <c r="L377" i="19"/>
  <c r="P376" i="19"/>
  <c r="O376" i="19"/>
  <c r="N376" i="19"/>
  <c r="M376" i="19"/>
  <c r="L376" i="19"/>
  <c r="P375" i="19"/>
  <c r="O375" i="19"/>
  <c r="N375" i="19"/>
  <c r="M375" i="19"/>
  <c r="L375" i="19"/>
  <c r="P374" i="19"/>
  <c r="O374" i="19"/>
  <c r="N374" i="19"/>
  <c r="M374" i="19"/>
  <c r="L374" i="19"/>
  <c r="P373" i="19"/>
  <c r="O373" i="19"/>
  <c r="N373" i="19"/>
  <c r="M373" i="19"/>
  <c r="L373" i="19"/>
  <c r="P372" i="19"/>
  <c r="O372" i="19"/>
  <c r="N372" i="19"/>
  <c r="M372" i="19"/>
  <c r="L372" i="19"/>
  <c r="O371" i="19"/>
  <c r="N371" i="19"/>
  <c r="M371" i="19"/>
  <c r="Q371" i="19"/>
  <c r="O370" i="19"/>
  <c r="N370" i="19"/>
  <c r="M370" i="19"/>
  <c r="Q370" i="19"/>
  <c r="L370" i="19" s="1"/>
  <c r="P367" i="19"/>
  <c r="O367" i="19"/>
  <c r="N367" i="19"/>
  <c r="M367" i="19"/>
  <c r="L367" i="19"/>
  <c r="P351" i="19"/>
  <c r="O351" i="19"/>
  <c r="N351" i="19"/>
  <c r="M351" i="19"/>
  <c r="L351" i="19"/>
  <c r="P350" i="19"/>
  <c r="O350" i="19"/>
  <c r="N350" i="19"/>
  <c r="M350" i="19"/>
  <c r="L350" i="19"/>
  <c r="P349" i="19"/>
  <c r="O349" i="19"/>
  <c r="N349" i="19"/>
  <c r="M349" i="19"/>
  <c r="L349" i="19"/>
  <c r="P348" i="19"/>
  <c r="O348" i="19"/>
  <c r="N348" i="19"/>
  <c r="M348" i="19"/>
  <c r="L348" i="19"/>
  <c r="P347" i="19"/>
  <c r="O347" i="19"/>
  <c r="N347" i="19"/>
  <c r="M347" i="19"/>
  <c r="L347" i="19"/>
  <c r="G347" i="19"/>
  <c r="P346" i="19"/>
  <c r="O346" i="19"/>
  <c r="N346" i="19"/>
  <c r="M346" i="19"/>
  <c r="L346" i="19"/>
  <c r="S345" i="19"/>
  <c r="L345" i="19" s="1"/>
  <c r="P345" i="19"/>
  <c r="O345" i="19"/>
  <c r="N345" i="19"/>
  <c r="M345" i="19"/>
  <c r="G345" i="19"/>
  <c r="P344" i="19"/>
  <c r="O344" i="19"/>
  <c r="N344" i="19"/>
  <c r="M344" i="19"/>
  <c r="L344" i="19"/>
  <c r="P343" i="19"/>
  <c r="O343" i="19"/>
  <c r="N343" i="19"/>
  <c r="M343" i="19"/>
  <c r="L343" i="19"/>
  <c r="P342" i="19"/>
  <c r="O342" i="19"/>
  <c r="N342" i="19"/>
  <c r="M342" i="19"/>
  <c r="L342" i="19"/>
  <c r="P341" i="19"/>
  <c r="O341" i="19"/>
  <c r="N341" i="19"/>
  <c r="M341" i="19"/>
  <c r="L341" i="19"/>
  <c r="O340" i="19"/>
  <c r="N340" i="19"/>
  <c r="M340" i="19"/>
  <c r="Q340" i="19"/>
  <c r="L340" i="19" s="1"/>
  <c r="R340" i="19" s="1"/>
  <c r="P340" i="19" s="1"/>
  <c r="P339" i="19"/>
  <c r="N339" i="19"/>
  <c r="M339" i="19"/>
  <c r="L339" i="19"/>
  <c r="P338" i="19"/>
  <c r="O338" i="19"/>
  <c r="N338" i="19"/>
  <c r="M338" i="19"/>
  <c r="L338" i="19"/>
  <c r="P322" i="19"/>
  <c r="O322" i="19"/>
  <c r="N322" i="19"/>
  <c r="M322" i="19"/>
  <c r="L322" i="19"/>
  <c r="P321" i="19"/>
  <c r="O321" i="19"/>
  <c r="N321" i="19"/>
  <c r="M321" i="19"/>
  <c r="L321" i="19"/>
  <c r="P320" i="19"/>
  <c r="O320" i="19"/>
  <c r="N320" i="19"/>
  <c r="M320" i="19"/>
  <c r="L320" i="19"/>
  <c r="P319" i="19"/>
  <c r="O319" i="19"/>
  <c r="N319" i="19"/>
  <c r="M319" i="19"/>
  <c r="L319" i="19"/>
  <c r="P318" i="19"/>
  <c r="O318" i="19"/>
  <c r="N318" i="19"/>
  <c r="M318" i="19"/>
  <c r="L318" i="19"/>
  <c r="P317" i="19"/>
  <c r="O317" i="19"/>
  <c r="N317" i="19"/>
  <c r="M317" i="19"/>
  <c r="L317" i="19"/>
  <c r="P316" i="19"/>
  <c r="O316" i="19"/>
  <c r="N316" i="19"/>
  <c r="M316" i="19"/>
  <c r="L316" i="19"/>
  <c r="P315" i="19"/>
  <c r="O315" i="19"/>
  <c r="N315" i="19"/>
  <c r="M315" i="19"/>
  <c r="L315" i="19"/>
  <c r="P314" i="19"/>
  <c r="O314" i="19"/>
  <c r="N314" i="19"/>
  <c r="M314" i="19"/>
  <c r="L314" i="19"/>
  <c r="P313" i="19"/>
  <c r="O313" i="19"/>
  <c r="N313" i="19"/>
  <c r="M313" i="19"/>
  <c r="L313" i="19"/>
  <c r="P312" i="19"/>
  <c r="O312" i="19"/>
  <c r="N312" i="19"/>
  <c r="M312" i="19"/>
  <c r="L312" i="19"/>
  <c r="P311" i="19"/>
  <c r="O311" i="19"/>
  <c r="N311" i="19"/>
  <c r="M311" i="19"/>
  <c r="L311" i="19"/>
  <c r="P310" i="19"/>
  <c r="O310" i="19"/>
  <c r="N310" i="19"/>
  <c r="M310" i="19"/>
  <c r="L310" i="19"/>
  <c r="P309" i="19"/>
  <c r="O309" i="19"/>
  <c r="N309" i="19"/>
  <c r="M309" i="19"/>
  <c r="L309" i="19"/>
  <c r="P308" i="19"/>
  <c r="O308" i="19"/>
  <c r="N308" i="19"/>
  <c r="M308" i="19"/>
  <c r="L308" i="19"/>
  <c r="P292" i="19"/>
  <c r="O292" i="19"/>
  <c r="N292" i="19"/>
  <c r="M292" i="19"/>
  <c r="L292" i="19"/>
  <c r="P291" i="19"/>
  <c r="O291" i="19"/>
  <c r="N291" i="19"/>
  <c r="M291" i="19"/>
  <c r="L291" i="19"/>
  <c r="P290" i="19"/>
  <c r="O290" i="19"/>
  <c r="N290" i="19"/>
  <c r="M290" i="19"/>
  <c r="L290" i="19"/>
  <c r="P289" i="19"/>
  <c r="O289" i="19"/>
  <c r="N289" i="19"/>
  <c r="M289" i="19"/>
  <c r="L289" i="19"/>
  <c r="P288" i="19"/>
  <c r="O288" i="19"/>
  <c r="N288" i="19"/>
  <c r="M288" i="19"/>
  <c r="L288" i="19"/>
  <c r="P287" i="19"/>
  <c r="O287" i="19"/>
  <c r="N287" i="19"/>
  <c r="M287" i="19"/>
  <c r="L287" i="19"/>
  <c r="P286" i="19"/>
  <c r="O286" i="19"/>
  <c r="N286" i="19"/>
  <c r="M286" i="19"/>
  <c r="L286" i="19"/>
  <c r="P285" i="19"/>
  <c r="O285" i="19"/>
  <c r="N285" i="19"/>
  <c r="M285" i="19"/>
  <c r="L285" i="19"/>
  <c r="P284" i="19"/>
  <c r="O284" i="19"/>
  <c r="N284" i="19"/>
  <c r="M284" i="19"/>
  <c r="L284" i="19"/>
  <c r="O283" i="19"/>
  <c r="N283" i="19"/>
  <c r="M283" i="19"/>
  <c r="Q283" i="19"/>
  <c r="L283" i="19" s="1"/>
  <c r="P282" i="19"/>
  <c r="O282" i="19"/>
  <c r="N282" i="19"/>
  <c r="M282" i="19"/>
  <c r="F282" i="19"/>
  <c r="Q282" i="19" s="1"/>
  <c r="L282" i="19" s="1"/>
  <c r="O281" i="19"/>
  <c r="N281" i="19"/>
  <c r="M281" i="19"/>
  <c r="Q281" i="19"/>
  <c r="L281" i="19" s="1"/>
  <c r="P280" i="19"/>
  <c r="O280" i="19"/>
  <c r="N280" i="19"/>
  <c r="M280" i="19"/>
  <c r="L280" i="19"/>
  <c r="P259" i="19"/>
  <c r="O259" i="19"/>
  <c r="N259" i="19"/>
  <c r="M259" i="19"/>
  <c r="L259" i="19"/>
  <c r="P258" i="19"/>
  <c r="O258" i="19"/>
  <c r="N258" i="19"/>
  <c r="M258" i="19"/>
  <c r="L258" i="19"/>
  <c r="P257" i="19"/>
  <c r="O257" i="19"/>
  <c r="N257" i="19"/>
  <c r="M257" i="19"/>
  <c r="L257" i="19"/>
  <c r="S256" i="19"/>
  <c r="L256" i="19" s="1"/>
  <c r="P256" i="19"/>
  <c r="O256" i="19"/>
  <c r="N256" i="19"/>
  <c r="M256" i="19"/>
  <c r="G256" i="19"/>
  <c r="P255" i="19"/>
  <c r="O255" i="19"/>
  <c r="N255" i="19"/>
  <c r="M255" i="19"/>
  <c r="L255" i="19"/>
  <c r="P254" i="19"/>
  <c r="O254" i="19"/>
  <c r="N254" i="19"/>
  <c r="M254" i="19"/>
  <c r="L254" i="19"/>
  <c r="P252" i="19"/>
  <c r="O252" i="19"/>
  <c r="N252" i="19"/>
  <c r="M252" i="19"/>
  <c r="L252" i="19"/>
  <c r="P251" i="19"/>
  <c r="O251" i="19"/>
  <c r="N251" i="19"/>
  <c r="M251" i="19"/>
  <c r="L251" i="19"/>
  <c r="P231" i="19"/>
  <c r="O231" i="19"/>
  <c r="N231" i="19"/>
  <c r="M231" i="19"/>
  <c r="L231" i="19"/>
  <c r="P230" i="19"/>
  <c r="O230" i="19"/>
  <c r="N230" i="19"/>
  <c r="M230" i="19"/>
  <c r="L230" i="19"/>
  <c r="P229" i="19"/>
  <c r="O229" i="19"/>
  <c r="N229" i="19"/>
  <c r="M229" i="19"/>
  <c r="L229" i="19"/>
  <c r="P228" i="19"/>
  <c r="O228" i="19"/>
  <c r="N228" i="19"/>
  <c r="M228" i="19"/>
  <c r="L228" i="19"/>
  <c r="P227" i="19"/>
  <c r="O227" i="19"/>
  <c r="N227" i="19"/>
  <c r="M227" i="19"/>
  <c r="L227" i="19"/>
  <c r="P226" i="19"/>
  <c r="O226" i="19"/>
  <c r="N226" i="19"/>
  <c r="M226" i="19"/>
  <c r="L226" i="19"/>
  <c r="P225" i="19"/>
  <c r="O225" i="19"/>
  <c r="N225" i="19"/>
  <c r="M225" i="19"/>
  <c r="L225" i="19"/>
  <c r="P224" i="19"/>
  <c r="O224" i="19"/>
  <c r="N224" i="19"/>
  <c r="M224" i="19"/>
  <c r="L224" i="19"/>
  <c r="P223" i="19"/>
  <c r="O223" i="19"/>
  <c r="N223" i="19"/>
  <c r="M223" i="19"/>
  <c r="L223" i="19"/>
  <c r="P222" i="19"/>
  <c r="O222" i="19"/>
  <c r="N222" i="19"/>
  <c r="M222" i="19"/>
  <c r="L222" i="19"/>
  <c r="P221" i="19"/>
  <c r="O221" i="19"/>
  <c r="N221" i="19"/>
  <c r="M221" i="19"/>
  <c r="L221" i="19"/>
  <c r="P220" i="19"/>
  <c r="O220" i="19"/>
  <c r="N220" i="19"/>
  <c r="M220" i="19"/>
  <c r="L220" i="19"/>
  <c r="P204" i="19"/>
  <c r="O204" i="19"/>
  <c r="N204" i="19"/>
  <c r="M204" i="19"/>
  <c r="L204" i="19"/>
  <c r="P203" i="19"/>
  <c r="O203" i="19"/>
  <c r="N203" i="19"/>
  <c r="M203" i="19"/>
  <c r="L203" i="19"/>
  <c r="P202" i="19"/>
  <c r="O202" i="19"/>
  <c r="N202" i="19"/>
  <c r="M202" i="19"/>
  <c r="L202" i="19"/>
  <c r="P201" i="19"/>
  <c r="O201" i="19"/>
  <c r="N201" i="19"/>
  <c r="M201" i="19"/>
  <c r="L201" i="19"/>
  <c r="P200" i="19"/>
  <c r="O200" i="19"/>
  <c r="N200" i="19"/>
  <c r="M200" i="19"/>
  <c r="L200" i="19"/>
  <c r="P199" i="19"/>
  <c r="O199" i="19"/>
  <c r="N199" i="19"/>
  <c r="M199" i="19"/>
  <c r="L199" i="19"/>
  <c r="P198" i="19"/>
  <c r="O198" i="19"/>
  <c r="N198" i="19"/>
  <c r="M198" i="19"/>
  <c r="L198" i="19"/>
  <c r="P197" i="19"/>
  <c r="O197" i="19"/>
  <c r="N197" i="19"/>
  <c r="M197" i="19"/>
  <c r="L197" i="19"/>
  <c r="P196" i="19"/>
  <c r="O196" i="19"/>
  <c r="N196" i="19"/>
  <c r="M196" i="19"/>
  <c r="L196" i="19"/>
  <c r="P195" i="19"/>
  <c r="O195" i="19"/>
  <c r="N195" i="19"/>
  <c r="M195" i="19"/>
  <c r="L195" i="19"/>
  <c r="P194" i="19"/>
  <c r="O194" i="19"/>
  <c r="N194" i="19"/>
  <c r="M194" i="19"/>
  <c r="L194" i="19"/>
  <c r="P193" i="19"/>
  <c r="O193" i="19"/>
  <c r="N193" i="19"/>
  <c r="M193" i="19"/>
  <c r="L193" i="19"/>
  <c r="P192" i="19"/>
  <c r="O192" i="19"/>
  <c r="N192" i="19"/>
  <c r="M192" i="19"/>
  <c r="L192" i="19"/>
  <c r="P191" i="19"/>
  <c r="O191" i="19"/>
  <c r="N191" i="19"/>
  <c r="M191" i="19"/>
  <c r="L191" i="19"/>
  <c r="P190" i="19"/>
  <c r="O190" i="19"/>
  <c r="N190" i="19"/>
  <c r="M190" i="19"/>
  <c r="L190" i="19"/>
  <c r="P189" i="19"/>
  <c r="O189" i="19"/>
  <c r="N189" i="19"/>
  <c r="M189" i="19"/>
  <c r="L189" i="19"/>
  <c r="P188" i="19"/>
  <c r="O188" i="19"/>
  <c r="N188" i="19"/>
  <c r="M188" i="19"/>
  <c r="L188" i="19"/>
  <c r="P187" i="19"/>
  <c r="O187" i="19"/>
  <c r="N187" i="19"/>
  <c r="M187" i="19"/>
  <c r="L187" i="19"/>
  <c r="P186" i="19"/>
  <c r="O186" i="19"/>
  <c r="N186" i="19"/>
  <c r="M186" i="19"/>
  <c r="L186" i="19"/>
  <c r="P185" i="19"/>
  <c r="O185" i="19"/>
  <c r="N185" i="19"/>
  <c r="M185" i="19"/>
  <c r="L185" i="19"/>
  <c r="P184" i="19"/>
  <c r="O184" i="19"/>
  <c r="N184" i="19"/>
  <c r="M184" i="19"/>
  <c r="L184" i="19"/>
  <c r="P183" i="19"/>
  <c r="O183" i="19"/>
  <c r="N183" i="19"/>
  <c r="M183" i="19"/>
  <c r="L183" i="19"/>
  <c r="P182" i="19"/>
  <c r="O182" i="19"/>
  <c r="N182" i="19"/>
  <c r="M182" i="19"/>
  <c r="L182" i="19"/>
  <c r="P181" i="19"/>
  <c r="O181" i="19"/>
  <c r="N181" i="19"/>
  <c r="M181" i="19"/>
  <c r="L181" i="19"/>
  <c r="P180" i="19"/>
  <c r="O180" i="19"/>
  <c r="N180" i="19"/>
  <c r="M180" i="19"/>
  <c r="L180" i="19"/>
  <c r="O179" i="19"/>
  <c r="N179" i="19"/>
  <c r="M179" i="19"/>
  <c r="F179" i="19"/>
  <c r="Q179" i="19" s="1"/>
  <c r="L179" i="19" s="1"/>
  <c r="P149" i="19"/>
  <c r="O149" i="19"/>
  <c r="N149" i="19"/>
  <c r="M149" i="19"/>
  <c r="L149" i="19"/>
  <c r="P148" i="19"/>
  <c r="O148" i="19"/>
  <c r="N148" i="19"/>
  <c r="M148" i="19"/>
  <c r="L148" i="19"/>
  <c r="P147" i="19"/>
  <c r="O147" i="19"/>
  <c r="N147" i="19"/>
  <c r="M147" i="19"/>
  <c r="L147" i="19"/>
  <c r="P146" i="19"/>
  <c r="O146" i="19"/>
  <c r="N146" i="19"/>
  <c r="M146" i="19"/>
  <c r="L146" i="19"/>
  <c r="P145" i="19"/>
  <c r="O145" i="19"/>
  <c r="N145" i="19"/>
  <c r="M145" i="19"/>
  <c r="L145" i="19"/>
  <c r="P144" i="19"/>
  <c r="O144" i="19"/>
  <c r="N144" i="19"/>
  <c r="M144" i="19"/>
  <c r="L144" i="19"/>
  <c r="P143" i="19"/>
  <c r="O143" i="19"/>
  <c r="N143" i="19"/>
  <c r="M143" i="19"/>
  <c r="L143" i="19"/>
  <c r="P142" i="19"/>
  <c r="O142" i="19"/>
  <c r="N142" i="19"/>
  <c r="M142" i="19"/>
  <c r="L142" i="19"/>
  <c r="P141" i="19"/>
  <c r="O141" i="19"/>
  <c r="N141" i="19"/>
  <c r="M141" i="19"/>
  <c r="L141" i="19"/>
  <c r="P140" i="19"/>
  <c r="O140" i="19"/>
  <c r="N140" i="19"/>
  <c r="M140" i="19"/>
  <c r="L140" i="19"/>
  <c r="P139" i="19"/>
  <c r="O139" i="19"/>
  <c r="N139" i="19"/>
  <c r="M139" i="19"/>
  <c r="L139" i="19"/>
  <c r="P138" i="19"/>
  <c r="O138" i="19"/>
  <c r="N138" i="19"/>
  <c r="M138" i="19"/>
  <c r="L138" i="19"/>
  <c r="P137" i="19"/>
  <c r="O137" i="19"/>
  <c r="N137" i="19"/>
  <c r="M137" i="19"/>
  <c r="L137" i="19"/>
  <c r="P136" i="19"/>
  <c r="O136" i="19"/>
  <c r="N136" i="19"/>
  <c r="M136" i="19"/>
  <c r="L136" i="19"/>
  <c r="P135" i="19"/>
  <c r="O135" i="19"/>
  <c r="N135" i="19"/>
  <c r="M135" i="19"/>
  <c r="L135" i="19"/>
  <c r="P121" i="19"/>
  <c r="O121" i="19"/>
  <c r="N121" i="19"/>
  <c r="M121" i="19"/>
  <c r="L121" i="19"/>
  <c r="P120" i="19"/>
  <c r="O120" i="19"/>
  <c r="N120" i="19"/>
  <c r="M120" i="19"/>
  <c r="L120" i="19"/>
  <c r="P119" i="19"/>
  <c r="O119" i="19"/>
  <c r="N119" i="19"/>
  <c r="M119" i="19"/>
  <c r="L119" i="19"/>
  <c r="P118" i="19"/>
  <c r="O118" i="19"/>
  <c r="N118" i="19"/>
  <c r="M118" i="19"/>
  <c r="L118" i="19"/>
  <c r="P117" i="19"/>
  <c r="O117" i="19"/>
  <c r="N117" i="19"/>
  <c r="M117" i="19"/>
  <c r="L117" i="19"/>
  <c r="P116" i="19"/>
  <c r="O116" i="19"/>
  <c r="N116" i="19"/>
  <c r="M116" i="19"/>
  <c r="L116" i="19"/>
  <c r="P115" i="19"/>
  <c r="O115" i="19"/>
  <c r="N115" i="19"/>
  <c r="M115" i="19"/>
  <c r="L115" i="19"/>
  <c r="O114" i="19"/>
  <c r="N114" i="19"/>
  <c r="M114" i="19"/>
  <c r="Q114" i="19"/>
  <c r="P113" i="19"/>
  <c r="O113" i="19"/>
  <c r="N113" i="19"/>
  <c r="M113" i="19"/>
  <c r="L113" i="19"/>
  <c r="P93" i="19"/>
  <c r="O93" i="19"/>
  <c r="N93" i="19"/>
  <c r="M93" i="19"/>
  <c r="L93" i="19"/>
  <c r="P92" i="19"/>
  <c r="O92" i="19"/>
  <c r="N92" i="19"/>
  <c r="M92" i="19"/>
  <c r="L92" i="19"/>
  <c r="P91" i="19"/>
  <c r="O91" i="19"/>
  <c r="N91" i="19"/>
  <c r="M91" i="19"/>
  <c r="L91" i="19"/>
  <c r="P90" i="19"/>
  <c r="O90" i="19"/>
  <c r="N90" i="19"/>
  <c r="M90" i="19"/>
  <c r="L90" i="19"/>
  <c r="P89" i="19"/>
  <c r="O89" i="19"/>
  <c r="N89" i="19"/>
  <c r="M89" i="19"/>
  <c r="L89" i="19"/>
  <c r="P88" i="19"/>
  <c r="O88" i="19"/>
  <c r="N88" i="19"/>
  <c r="M88" i="19"/>
  <c r="L88" i="19"/>
  <c r="P87" i="19"/>
  <c r="O87" i="19"/>
  <c r="N87" i="19"/>
  <c r="M87" i="19"/>
  <c r="L87" i="19"/>
  <c r="P86" i="19"/>
  <c r="O86" i="19"/>
  <c r="N86" i="19"/>
  <c r="M86" i="19"/>
  <c r="L86" i="19"/>
  <c r="P85" i="19"/>
  <c r="O85" i="19"/>
  <c r="N85" i="19"/>
  <c r="M85" i="19"/>
  <c r="L85" i="19"/>
  <c r="P84" i="19"/>
  <c r="O84" i="19"/>
  <c r="N84" i="19"/>
  <c r="M84" i="19"/>
  <c r="L84" i="19"/>
  <c r="Q83" i="19"/>
  <c r="L83" i="19" s="1"/>
  <c r="P83" i="19"/>
  <c r="O83" i="19"/>
  <c r="N83" i="19"/>
  <c r="M83" i="19"/>
  <c r="O82" i="19"/>
  <c r="N82" i="19"/>
  <c r="M82" i="19"/>
  <c r="Q82" i="19"/>
  <c r="O81" i="19"/>
  <c r="N81" i="19"/>
  <c r="M81" i="19"/>
  <c r="Q81" i="19"/>
  <c r="P55" i="19"/>
  <c r="O55" i="19"/>
  <c r="N55" i="19"/>
  <c r="M55" i="19"/>
  <c r="L55" i="19"/>
  <c r="P54" i="19"/>
  <c r="O54" i="19"/>
  <c r="N54" i="19"/>
  <c r="M54" i="19"/>
  <c r="L54" i="19"/>
  <c r="P53" i="19"/>
  <c r="O53" i="19"/>
  <c r="N53" i="19"/>
  <c r="M53" i="19"/>
  <c r="L53" i="19"/>
  <c r="P52" i="19"/>
  <c r="O52" i="19"/>
  <c r="N52" i="19"/>
  <c r="M52" i="19"/>
  <c r="L52" i="19"/>
  <c r="P51" i="19"/>
  <c r="O51" i="19"/>
  <c r="N51" i="19"/>
  <c r="M51" i="19"/>
  <c r="L51" i="19"/>
  <c r="P50" i="19"/>
  <c r="O50" i="19"/>
  <c r="N50" i="19"/>
  <c r="M50" i="19"/>
  <c r="L50" i="19"/>
  <c r="P49" i="19"/>
  <c r="O49" i="19"/>
  <c r="N49" i="19"/>
  <c r="M49" i="19"/>
  <c r="L49" i="19"/>
  <c r="P48" i="19"/>
  <c r="O48" i="19"/>
  <c r="N48" i="19"/>
  <c r="M48" i="19"/>
  <c r="L48" i="19"/>
  <c r="P47" i="19"/>
  <c r="O47" i="19"/>
  <c r="N47" i="19"/>
  <c r="M47" i="19"/>
  <c r="L47" i="19"/>
  <c r="P46" i="19"/>
  <c r="O46" i="19"/>
  <c r="N46" i="19"/>
  <c r="M46" i="19"/>
  <c r="L46" i="19"/>
  <c r="P45" i="19"/>
  <c r="O45" i="19"/>
  <c r="N45" i="19"/>
  <c r="M45" i="19"/>
  <c r="L45" i="19"/>
  <c r="P44" i="19"/>
  <c r="O44" i="19"/>
  <c r="N44" i="19"/>
  <c r="M44" i="19"/>
  <c r="L44" i="19"/>
  <c r="P43" i="19"/>
  <c r="O43" i="19"/>
  <c r="N43" i="19"/>
  <c r="M43" i="19"/>
  <c r="L43" i="19"/>
  <c r="P42" i="19"/>
  <c r="O42" i="19"/>
  <c r="N42" i="19"/>
  <c r="M42" i="19"/>
  <c r="L42" i="19"/>
  <c r="P41" i="19"/>
  <c r="O41" i="19"/>
  <c r="N41" i="19"/>
  <c r="M41" i="19"/>
  <c r="L41" i="19"/>
  <c r="P40" i="19"/>
  <c r="O40" i="19"/>
  <c r="N40" i="19"/>
  <c r="M40" i="19"/>
  <c r="L40" i="19"/>
  <c r="P39" i="19"/>
  <c r="O39" i="19"/>
  <c r="N39" i="19"/>
  <c r="M39" i="19"/>
  <c r="L39" i="19"/>
  <c r="P38" i="19"/>
  <c r="O38" i="19"/>
  <c r="N38" i="19"/>
  <c r="M38" i="19"/>
  <c r="L38" i="19"/>
  <c r="P37" i="19"/>
  <c r="O37" i="19"/>
  <c r="N37" i="19"/>
  <c r="M37" i="19"/>
  <c r="L37" i="19"/>
  <c r="P36" i="19"/>
  <c r="O36" i="19"/>
  <c r="N36" i="19"/>
  <c r="M36" i="19"/>
  <c r="L36" i="19"/>
  <c r="P35" i="19"/>
  <c r="O35" i="19"/>
  <c r="N35" i="19"/>
  <c r="M35" i="19"/>
  <c r="L35" i="19"/>
  <c r="P34" i="19"/>
  <c r="O34" i="19"/>
  <c r="N34" i="19"/>
  <c r="M34" i="19"/>
  <c r="L34" i="19"/>
  <c r="P33" i="19"/>
  <c r="O33" i="19"/>
  <c r="N33" i="19"/>
  <c r="M33" i="19"/>
  <c r="L33" i="19"/>
  <c r="P32" i="19"/>
  <c r="O32" i="19"/>
  <c r="N32" i="19"/>
  <c r="M32" i="19"/>
  <c r="L32" i="19"/>
  <c r="P31" i="19"/>
  <c r="O31" i="19"/>
  <c r="N31" i="19"/>
  <c r="M31" i="19"/>
  <c r="L31" i="19"/>
  <c r="P30" i="19"/>
  <c r="O30" i="19"/>
  <c r="N30" i="19"/>
  <c r="M30" i="19"/>
  <c r="L30" i="19"/>
  <c r="P29" i="19"/>
  <c r="O29" i="19"/>
  <c r="N29" i="19"/>
  <c r="M29" i="19"/>
  <c r="L29" i="19"/>
  <c r="P28" i="19"/>
  <c r="O28" i="19"/>
  <c r="N28" i="19"/>
  <c r="M28" i="19"/>
  <c r="L28" i="19"/>
  <c r="P27" i="19"/>
  <c r="O27" i="19"/>
  <c r="N27" i="19"/>
  <c r="M27" i="19"/>
  <c r="L27" i="19"/>
  <c r="P26" i="19"/>
  <c r="O26" i="19"/>
  <c r="N26" i="19"/>
  <c r="M26" i="19"/>
  <c r="L26" i="19"/>
  <c r="P25" i="19"/>
  <c r="O25" i="19"/>
  <c r="N25" i="19"/>
  <c r="M25" i="19"/>
  <c r="L25" i="19"/>
  <c r="P24" i="19"/>
  <c r="O24" i="19"/>
  <c r="N24" i="19"/>
  <c r="M24" i="19"/>
  <c r="L24" i="19"/>
  <c r="P23" i="19"/>
  <c r="O23" i="19"/>
  <c r="N23" i="19"/>
  <c r="M23" i="19"/>
  <c r="L23" i="19"/>
  <c r="P22" i="19"/>
  <c r="O22" i="19"/>
  <c r="N22" i="19"/>
  <c r="M22" i="19"/>
  <c r="L22" i="19"/>
  <c r="P21" i="19"/>
  <c r="O21" i="19"/>
  <c r="N21" i="19"/>
  <c r="M21" i="19"/>
  <c r="L21" i="19"/>
  <c r="P20" i="19"/>
  <c r="O20" i="19"/>
  <c r="N20" i="19"/>
  <c r="M20" i="19"/>
  <c r="L20" i="19"/>
  <c r="S19" i="19"/>
  <c r="L19" i="19" s="1"/>
  <c r="P19" i="19"/>
  <c r="O19" i="19"/>
  <c r="N19" i="19"/>
  <c r="M19" i="19"/>
  <c r="G19" i="19"/>
  <c r="O18" i="19"/>
  <c r="N18" i="19"/>
  <c r="M18" i="19"/>
  <c r="Q18" i="19"/>
  <c r="L18" i="19" s="1"/>
  <c r="O17" i="19"/>
  <c r="N17" i="19"/>
  <c r="M17" i="19"/>
  <c r="Q17" i="19"/>
  <c r="B74" i="19"/>
  <c r="D74" i="19"/>
  <c r="A75" i="19"/>
  <c r="D75" i="19"/>
  <c r="G76" i="19"/>
  <c r="G77" i="19" s="1"/>
  <c r="H76" i="19"/>
  <c r="H77" i="19" s="1"/>
  <c r="I76" i="19"/>
  <c r="I78" i="19" s="1"/>
  <c r="J76" i="19"/>
  <c r="J78" i="19" s="1"/>
  <c r="K76" i="19"/>
  <c r="K77" i="19" s="1"/>
  <c r="L1230" i="19" l="1"/>
  <c r="R1230" i="19"/>
  <c r="P1230" i="19" s="1"/>
  <c r="R1228" i="19"/>
  <c r="P1228" i="19" s="1"/>
  <c r="R152" i="20"/>
  <c r="P152" i="20" s="1"/>
  <c r="L152" i="20"/>
  <c r="H13" i="23"/>
  <c r="O15" i="23"/>
  <c r="N15" i="23"/>
  <c r="AA6" i="23"/>
  <c r="Z6" i="23"/>
  <c r="W6" i="23"/>
  <c r="I7" i="23"/>
  <c r="AF6" i="23"/>
  <c r="M6" i="23"/>
  <c r="AB6" i="23"/>
  <c r="D4" i="23"/>
  <c r="N6" i="23"/>
  <c r="AH6" i="23"/>
  <c r="K14" i="23"/>
  <c r="U6" i="23"/>
  <c r="AE6" i="23"/>
  <c r="O6" i="23"/>
  <c r="K6" i="23"/>
  <c r="P17" i="23"/>
  <c r="W9" i="23"/>
  <c r="X9" i="23" s="1"/>
  <c r="D5" i="23"/>
  <c r="J13" i="23"/>
  <c r="I14" i="23"/>
  <c r="G13" i="23"/>
  <c r="D13" i="23" s="1"/>
  <c r="Q15" i="23"/>
  <c r="G8" i="23"/>
  <c r="S9" i="23"/>
  <c r="T9" i="23" s="1"/>
  <c r="H6" i="23"/>
  <c r="I6" i="23"/>
  <c r="F14" i="23"/>
  <c r="AI6" i="23"/>
  <c r="M15" i="23"/>
  <c r="G6" i="23"/>
  <c r="D12" i="23"/>
  <c r="B12" i="23" s="1"/>
  <c r="J6" i="23"/>
  <c r="X6" i="23"/>
  <c r="Y6" i="23"/>
  <c r="L15" i="23"/>
  <c r="T192" i="21"/>
  <c r="R192" i="21" s="1"/>
  <c r="N192" i="21"/>
  <c r="T191" i="21"/>
  <c r="R191" i="21" s="1"/>
  <c r="N191" i="21"/>
  <c r="T150" i="21"/>
  <c r="R150" i="21" s="1"/>
  <c r="N150" i="21"/>
  <c r="T149" i="21"/>
  <c r="R149" i="21" s="1"/>
  <c r="T151" i="21"/>
  <c r="R151" i="21" s="1"/>
  <c r="L292" i="20"/>
  <c r="R292" i="20"/>
  <c r="P292" i="20" s="1"/>
  <c r="R291" i="20"/>
  <c r="P291" i="20" s="1"/>
  <c r="L291" i="20"/>
  <c r="R288" i="20"/>
  <c r="P288" i="20" s="1"/>
  <c r="L288" i="20"/>
  <c r="L287" i="20"/>
  <c r="L251" i="20"/>
  <c r="R251" i="20"/>
  <c r="P251" i="20" s="1"/>
  <c r="L201" i="20"/>
  <c r="R201" i="20"/>
  <c r="P201" i="20" s="1"/>
  <c r="L202" i="20"/>
  <c r="R202" i="20"/>
  <c r="P202" i="20" s="1"/>
  <c r="L153" i="20"/>
  <c r="R153" i="20"/>
  <c r="P153" i="20" s="1"/>
  <c r="R20" i="20"/>
  <c r="P20" i="20" s="1"/>
  <c r="L20" i="20"/>
  <c r="R105" i="20"/>
  <c r="P105" i="20" s="1"/>
  <c r="L105" i="20"/>
  <c r="R104" i="20"/>
  <c r="P104" i="20" s="1"/>
  <c r="L78" i="20"/>
  <c r="R78" i="20"/>
  <c r="P78" i="20" s="1"/>
  <c r="R50" i="20"/>
  <c r="P50" i="20" s="1"/>
  <c r="L50" i="20"/>
  <c r="R51" i="20"/>
  <c r="P51" i="20" s="1"/>
  <c r="R23" i="20"/>
  <c r="P23" i="20" s="1"/>
  <c r="L23" i="20"/>
  <c r="P22" i="20"/>
  <c r="L1229" i="19"/>
  <c r="L1095" i="19"/>
  <c r="R1095" i="19"/>
  <c r="P1095" i="19" s="1"/>
  <c r="L1099" i="19"/>
  <c r="R1099" i="19"/>
  <c r="P1099" i="19" s="1"/>
  <c r="L1097" i="19"/>
  <c r="R1097" i="19"/>
  <c r="P1097" i="19" s="1"/>
  <c r="R1094" i="19"/>
  <c r="P1094" i="19" s="1"/>
  <c r="R1096" i="19"/>
  <c r="P1096" i="19" s="1"/>
  <c r="R1098" i="19"/>
  <c r="P1098" i="19" s="1"/>
  <c r="R1061" i="19"/>
  <c r="P1061" i="19" s="1"/>
  <c r="L1061" i="19"/>
  <c r="R1028" i="19"/>
  <c r="P1028" i="19" s="1"/>
  <c r="R874" i="19"/>
  <c r="P874" i="19" s="1"/>
  <c r="L874" i="19"/>
  <c r="R873" i="19"/>
  <c r="P873" i="19" s="1"/>
  <c r="L873" i="19"/>
  <c r="L831" i="19"/>
  <c r="R831" i="19"/>
  <c r="P831" i="19" s="1"/>
  <c r="R739" i="19"/>
  <c r="P739" i="19" s="1"/>
  <c r="L739" i="19"/>
  <c r="L738" i="19"/>
  <c r="L692" i="19"/>
  <c r="R692" i="19"/>
  <c r="P692" i="19" s="1"/>
  <c r="R658" i="19"/>
  <c r="P658" i="19" s="1"/>
  <c r="R624" i="19"/>
  <c r="P624" i="19" s="1"/>
  <c r="L576" i="19"/>
  <c r="R576" i="19"/>
  <c r="P576" i="19" s="1"/>
  <c r="R541" i="19"/>
  <c r="P541" i="19" s="1"/>
  <c r="L541" i="19"/>
  <c r="R539" i="19"/>
  <c r="P539" i="19" s="1"/>
  <c r="L539" i="19"/>
  <c r="R540" i="19"/>
  <c r="P540" i="19" s="1"/>
  <c r="L489" i="19"/>
  <c r="R489" i="19"/>
  <c r="P489" i="19" s="1"/>
  <c r="R490" i="19"/>
  <c r="P490" i="19" s="1"/>
  <c r="R452" i="19"/>
  <c r="P452" i="19" s="1"/>
  <c r="L452" i="19"/>
  <c r="R453" i="19"/>
  <c r="P453" i="19" s="1"/>
  <c r="R371" i="19"/>
  <c r="P371" i="19" s="1"/>
  <c r="L371" i="19"/>
  <c r="R370" i="19"/>
  <c r="P370" i="19" s="1"/>
  <c r="R281" i="19"/>
  <c r="P281" i="19" s="1"/>
  <c r="R283" i="19"/>
  <c r="P283" i="19" s="1"/>
  <c r="R179" i="19"/>
  <c r="P179" i="19" s="1"/>
  <c r="R114" i="19"/>
  <c r="P114" i="19" s="1"/>
  <c r="L114" i="19"/>
  <c r="R82" i="19"/>
  <c r="P82" i="19" s="1"/>
  <c r="L82" i="19"/>
  <c r="R81" i="19"/>
  <c r="P81" i="19" s="1"/>
  <c r="L81" i="19"/>
  <c r="R17" i="19"/>
  <c r="P17" i="19" s="1"/>
  <c r="L17" i="19"/>
  <c r="R18" i="19"/>
  <c r="P18" i="19" s="1"/>
  <c r="G78" i="19"/>
  <c r="K78" i="19"/>
  <c r="H78" i="19"/>
  <c r="J77" i="19"/>
  <c r="I77" i="19"/>
  <c r="K7" i="23" l="1"/>
  <c r="G7" i="23"/>
  <c r="Q6" i="23"/>
  <c r="D14" i="23"/>
  <c r="H8" i="23"/>
  <c r="J8" i="23"/>
  <c r="H7" i="23"/>
  <c r="J7" i="23"/>
  <c r="K8" i="23"/>
  <c r="B13" i="23"/>
  <c r="B14" i="23"/>
  <c r="I8" i="23"/>
  <c r="P15" i="23"/>
  <c r="R15" i="23"/>
  <c r="F6" i="23"/>
  <c r="D6" i="23" s="1"/>
  <c r="B6" i="23" s="1"/>
  <c r="S6" i="23"/>
  <c r="D1290" i="19"/>
  <c r="D451" i="20"/>
  <c r="F8" i="23" l="1"/>
  <c r="D8" i="23" s="1"/>
  <c r="R6" i="23"/>
  <c r="P6" i="23"/>
  <c r="L6" i="23"/>
  <c r="B7" i="23" s="1"/>
  <c r="F7" i="23"/>
  <c r="D7" i="23" s="1"/>
  <c r="D1291" i="19"/>
  <c r="M104" i="21" l="1"/>
  <c r="L104" i="21"/>
  <c r="K104" i="21"/>
  <c r="J104" i="21"/>
  <c r="I104" i="21"/>
  <c r="H104" i="21"/>
  <c r="G104" i="21"/>
  <c r="P723" i="19" l="1"/>
  <c r="O723" i="19"/>
  <c r="N723" i="19"/>
  <c r="M723" i="19"/>
  <c r="L723" i="19"/>
  <c r="P722" i="19"/>
  <c r="O722" i="19"/>
  <c r="N722" i="19"/>
  <c r="M722" i="19"/>
  <c r="L722" i="19"/>
  <c r="P721" i="19"/>
  <c r="O721" i="19"/>
  <c r="N721" i="19"/>
  <c r="M721" i="19"/>
  <c r="L721" i="19"/>
  <c r="P154" i="19"/>
  <c r="O154" i="19"/>
  <c r="N154" i="19"/>
  <c r="M154" i="19"/>
  <c r="L154" i="19"/>
  <c r="P152" i="19"/>
  <c r="O152" i="19"/>
  <c r="N152" i="19"/>
  <c r="M152" i="19"/>
  <c r="L152" i="19"/>
  <c r="P126" i="19"/>
  <c r="O126" i="19"/>
  <c r="N126" i="19"/>
  <c r="M126" i="19"/>
  <c r="L126" i="19"/>
  <c r="P125" i="19"/>
  <c r="O125" i="19"/>
  <c r="N125" i="19"/>
  <c r="M125" i="19"/>
  <c r="L125" i="19"/>
  <c r="P124" i="19"/>
  <c r="O124" i="19"/>
  <c r="N124" i="19"/>
  <c r="M124" i="19"/>
  <c r="L124" i="19"/>
  <c r="P122" i="19"/>
  <c r="O122" i="19"/>
  <c r="N122" i="19"/>
  <c r="M122" i="19"/>
  <c r="L122" i="19"/>
  <c r="P1280" i="19" l="1"/>
  <c r="O1280" i="19"/>
  <c r="N1280" i="19"/>
  <c r="M1280" i="19"/>
  <c r="L1280" i="19"/>
  <c r="P1213" i="19" l="1"/>
  <c r="O1213" i="19"/>
  <c r="N1213" i="19"/>
  <c r="M1213" i="19"/>
  <c r="L1213" i="19"/>
  <c r="P1196" i="19"/>
  <c r="O1196" i="19"/>
  <c r="N1196" i="19"/>
  <c r="M1196" i="19"/>
  <c r="L1196" i="19"/>
  <c r="P1192" i="19"/>
  <c r="O1192" i="19"/>
  <c r="N1192" i="19"/>
  <c r="M1192" i="19"/>
  <c r="L1192" i="19"/>
  <c r="P1191" i="19"/>
  <c r="O1191" i="19"/>
  <c r="N1191" i="19"/>
  <c r="M1191" i="19"/>
  <c r="L1191" i="19"/>
  <c r="B614" i="19" l="1"/>
  <c r="D614" i="19"/>
  <c r="P1052" i="19" l="1"/>
  <c r="O1052" i="19"/>
  <c r="N1052" i="19"/>
  <c r="M1052" i="19"/>
  <c r="L1052" i="19"/>
  <c r="P1051" i="19"/>
  <c r="O1051" i="19"/>
  <c r="N1051" i="19"/>
  <c r="M1051" i="19"/>
  <c r="L1051" i="19"/>
  <c r="P1050" i="19"/>
  <c r="O1050" i="19"/>
  <c r="N1050" i="19"/>
  <c r="M1050" i="19"/>
  <c r="L1050" i="19"/>
  <c r="P1048" i="19"/>
  <c r="O1048" i="19"/>
  <c r="N1048" i="19"/>
  <c r="M1048" i="19"/>
  <c r="L1048" i="19"/>
  <c r="P1047" i="19"/>
  <c r="O1047" i="19"/>
  <c r="N1047" i="19"/>
  <c r="M1047" i="19"/>
  <c r="L1047" i="19"/>
  <c r="P1046" i="19"/>
  <c r="O1046" i="19"/>
  <c r="N1046" i="19"/>
  <c r="M1046" i="19"/>
  <c r="L1046" i="19"/>
  <c r="H219" i="20" l="1"/>
  <c r="P94" i="20"/>
  <c r="O94" i="20"/>
  <c r="N94" i="20"/>
  <c r="M94" i="20"/>
  <c r="L94" i="20"/>
  <c r="P93" i="20"/>
  <c r="O93" i="20"/>
  <c r="N93" i="20"/>
  <c r="M93" i="20"/>
  <c r="L93" i="20"/>
  <c r="P91" i="20"/>
  <c r="O91" i="20"/>
  <c r="N91" i="20"/>
  <c r="M91" i="20"/>
  <c r="L91" i="20"/>
  <c r="P90" i="20"/>
  <c r="O90" i="20"/>
  <c r="N90" i="20"/>
  <c r="M90" i="20"/>
  <c r="L90" i="20"/>
  <c r="P769" i="19"/>
  <c r="O769" i="19"/>
  <c r="N769" i="19"/>
  <c r="M769" i="19"/>
  <c r="L769" i="19"/>
  <c r="P768" i="19"/>
  <c r="O768" i="19"/>
  <c r="N768" i="19"/>
  <c r="M768" i="19"/>
  <c r="L768" i="19"/>
  <c r="P239" i="19"/>
  <c r="O239" i="19"/>
  <c r="N239" i="19"/>
  <c r="M239" i="19"/>
  <c r="L239" i="19"/>
  <c r="P234" i="19"/>
  <c r="O234" i="19"/>
  <c r="N234" i="19"/>
  <c r="M234" i="19"/>
  <c r="L234" i="19"/>
  <c r="P232" i="19"/>
  <c r="O232" i="19"/>
  <c r="N232" i="19"/>
  <c r="M232" i="19"/>
  <c r="L232" i="19"/>
  <c r="P211" i="19"/>
  <c r="O211" i="19"/>
  <c r="N211" i="19"/>
  <c r="M211" i="19"/>
  <c r="L211" i="19"/>
  <c r="P210" i="19"/>
  <c r="O210" i="19"/>
  <c r="N210" i="19"/>
  <c r="M210" i="19"/>
  <c r="L210" i="19"/>
  <c r="P209" i="19"/>
  <c r="O209" i="19"/>
  <c r="N209" i="19"/>
  <c r="M209" i="19"/>
  <c r="L209" i="19"/>
  <c r="AO4" i="20" l="1"/>
  <c r="F76" i="19" l="1"/>
  <c r="AO6" i="19"/>
  <c r="AN6" i="19"/>
  <c r="AV57" i="2"/>
  <c r="AV105" i="1"/>
  <c r="D76" i="19" l="1"/>
  <c r="B76" i="19" s="1"/>
  <c r="F77" i="19"/>
  <c r="D77" i="19" s="1"/>
  <c r="F78" i="19"/>
  <c r="D78" i="19" s="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P101" i="9" s="1"/>
  <c r="AE107" i="21"/>
  <c r="O101" i="9" s="1"/>
  <c r="AD107" i="21"/>
  <c r="N101" i="9" s="1"/>
  <c r="AC107" i="21"/>
  <c r="M101" i="9" s="1"/>
  <c r="AB107" i="21"/>
  <c r="P100" i="9" s="1"/>
  <c r="AA107" i="21"/>
  <c r="O100" i="9" s="1"/>
  <c r="Z107" i="21"/>
  <c r="N100" i="9" s="1"/>
  <c r="Y107" i="21"/>
  <c r="M100" i="9" s="1"/>
  <c r="X107" i="21"/>
  <c r="P99" i="9" s="1"/>
  <c r="W107" i="21"/>
  <c r="O99" i="9" s="1"/>
  <c r="V107" i="21"/>
  <c r="N99" i="9" s="1"/>
  <c r="U107" i="21"/>
  <c r="M99" i="9" s="1"/>
  <c r="T107" i="21"/>
  <c r="S107" i="21"/>
  <c r="M98" i="9" s="1"/>
  <c r="M164" i="2"/>
  <c r="P231" i="1"/>
  <c r="O231" i="1"/>
  <c r="N231" i="1"/>
  <c r="R222" i="21" l="1"/>
  <c r="Q222" i="21"/>
  <c r="P222" i="21"/>
  <c r="O222" i="21"/>
  <c r="N222" i="21"/>
  <c r="R221" i="21"/>
  <c r="Q221" i="21"/>
  <c r="P221" i="21"/>
  <c r="O221" i="21"/>
  <c r="N221" i="21"/>
  <c r="R220" i="21"/>
  <c r="Q220" i="21"/>
  <c r="P220" i="21"/>
  <c r="O220" i="21"/>
  <c r="N220" i="21"/>
  <c r="R219" i="21"/>
  <c r="Q219" i="21"/>
  <c r="P219" i="21"/>
  <c r="O219" i="21"/>
  <c r="N219" i="21"/>
  <c r="R218" i="21"/>
  <c r="Q218" i="21"/>
  <c r="P218" i="21"/>
  <c r="O218" i="21"/>
  <c r="N218" i="21"/>
  <c r="R217" i="21"/>
  <c r="Q217" i="21"/>
  <c r="P217" i="21"/>
  <c r="O217" i="21"/>
  <c r="N217" i="21"/>
  <c r="F187" i="21"/>
  <c r="AV190" i="21"/>
  <c r="AU190" i="21"/>
  <c r="AT190" i="21"/>
  <c r="AS190" i="21"/>
  <c r="AR190" i="21"/>
  <c r="AQ190" i="21"/>
  <c r="AP190" i="21"/>
  <c r="AO190" i="21"/>
  <c r="AN190" i="21"/>
  <c r="AM190" i="21"/>
  <c r="AL190" i="21"/>
  <c r="AK190" i="21"/>
  <c r="AJ190" i="21"/>
  <c r="AI190" i="21"/>
  <c r="AH190" i="21"/>
  <c r="AG190" i="21"/>
  <c r="AF190" i="21"/>
  <c r="AE190" i="21"/>
  <c r="O129" i="9" s="1"/>
  <c r="AD190" i="21"/>
  <c r="N129" i="9" s="1"/>
  <c r="AC190" i="21"/>
  <c r="M129" i="9" s="1"/>
  <c r="AB190" i="21"/>
  <c r="AA190" i="21"/>
  <c r="O128" i="9" s="1"/>
  <c r="Z190" i="21"/>
  <c r="N128" i="9" s="1"/>
  <c r="Y190" i="21"/>
  <c r="M128" i="9" s="1"/>
  <c r="X190" i="21"/>
  <c r="W190" i="21"/>
  <c r="O127" i="9" s="1"/>
  <c r="V190" i="21"/>
  <c r="N127" i="9" s="1"/>
  <c r="U190" i="21"/>
  <c r="M127" i="9" s="1"/>
  <c r="T190" i="21"/>
  <c r="S190" i="21"/>
  <c r="M126" i="9" s="1"/>
  <c r="G189" i="21"/>
  <c r="G188" i="21"/>
  <c r="M187" i="21"/>
  <c r="M189" i="21" s="1"/>
  <c r="L187" i="21"/>
  <c r="L188" i="21" s="1"/>
  <c r="K187" i="21"/>
  <c r="K189" i="21" s="1"/>
  <c r="J187" i="21"/>
  <c r="J189" i="21" s="1"/>
  <c r="I187" i="21"/>
  <c r="I189" i="21" s="1"/>
  <c r="H187" i="21"/>
  <c r="H188" i="21" s="1"/>
  <c r="D186" i="21"/>
  <c r="A186" i="21"/>
  <c r="D185" i="21"/>
  <c r="B185" i="21"/>
  <c r="AV145" i="21"/>
  <c r="AU145" i="21"/>
  <c r="AT145" i="21"/>
  <c r="AS145" i="21"/>
  <c r="AR145" i="21"/>
  <c r="AQ145" i="21"/>
  <c r="AP145" i="21"/>
  <c r="AO145" i="21"/>
  <c r="AN145" i="21"/>
  <c r="AM145" i="21"/>
  <c r="O117" i="9" s="1"/>
  <c r="AL145" i="21"/>
  <c r="N117" i="9" s="1"/>
  <c r="AK145" i="21"/>
  <c r="M117" i="9" s="1"/>
  <c r="AJ145" i="21"/>
  <c r="AI145" i="21"/>
  <c r="AH145" i="21"/>
  <c r="AG145" i="21"/>
  <c r="AF145" i="21"/>
  <c r="AE145" i="21"/>
  <c r="O115" i="9" s="1"/>
  <c r="AD145" i="21"/>
  <c r="N115" i="9" s="1"/>
  <c r="AC145" i="21"/>
  <c r="M115" i="9" s="1"/>
  <c r="AB145" i="21"/>
  <c r="AA145" i="21"/>
  <c r="O114" i="9" s="1"/>
  <c r="Z145" i="21"/>
  <c r="N114" i="9" s="1"/>
  <c r="Y145" i="21"/>
  <c r="X145" i="21"/>
  <c r="W145" i="21"/>
  <c r="V145" i="21"/>
  <c r="U145" i="21"/>
  <c r="G144" i="21"/>
  <c r="G143" i="21"/>
  <c r="M142" i="21"/>
  <c r="M144" i="21" s="1"/>
  <c r="L142" i="21"/>
  <c r="L143" i="21" s="1"/>
  <c r="K142" i="21"/>
  <c r="K144" i="21" s="1"/>
  <c r="J142" i="21"/>
  <c r="J144" i="21" s="1"/>
  <c r="I142" i="21"/>
  <c r="I144" i="21" s="1"/>
  <c r="H142" i="21"/>
  <c r="H143" i="21" s="1"/>
  <c r="D141" i="21"/>
  <c r="A141" i="21"/>
  <c r="D140" i="21"/>
  <c r="B140" i="21"/>
  <c r="R138" i="21"/>
  <c r="Q138" i="21"/>
  <c r="P138" i="21"/>
  <c r="O138" i="21"/>
  <c r="N138" i="21"/>
  <c r="R137" i="21"/>
  <c r="Q137" i="21"/>
  <c r="P137" i="21"/>
  <c r="O137" i="21"/>
  <c r="N137" i="21"/>
  <c r="F104" i="21"/>
  <c r="F106" i="21" s="1"/>
  <c r="AK101" i="21"/>
  <c r="AG101" i="21"/>
  <c r="Y101" i="21"/>
  <c r="U101" i="21"/>
  <c r="G106" i="21"/>
  <c r="G105" i="21"/>
  <c r="M106" i="21"/>
  <c r="L106" i="21"/>
  <c r="K105" i="21"/>
  <c r="J106" i="21"/>
  <c r="I106" i="21"/>
  <c r="H106" i="21"/>
  <c r="D103" i="21"/>
  <c r="A103" i="21"/>
  <c r="D102" i="21"/>
  <c r="B102" i="21"/>
  <c r="AC101" i="21"/>
  <c r="R100" i="21"/>
  <c r="Q100" i="21"/>
  <c r="P100" i="21"/>
  <c r="O100" i="21"/>
  <c r="N100" i="21"/>
  <c r="R99" i="21"/>
  <c r="R6" i="21" s="1"/>
  <c r="Q99" i="21"/>
  <c r="Q6" i="21" s="1"/>
  <c r="P99" i="21"/>
  <c r="P6" i="21" s="1"/>
  <c r="O99" i="21"/>
  <c r="O6" i="21" s="1"/>
  <c r="N99" i="21"/>
  <c r="N6" i="21" s="1"/>
  <c r="R98" i="21"/>
  <c r="Q98" i="21"/>
  <c r="P98" i="21"/>
  <c r="O98" i="21"/>
  <c r="N98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P88" i="9" s="1"/>
  <c r="AI49" i="21"/>
  <c r="O88" i="9" s="1"/>
  <c r="AH49" i="21"/>
  <c r="N88" i="9" s="1"/>
  <c r="AG49" i="21"/>
  <c r="M88" i="9" s="1"/>
  <c r="AF49" i="21"/>
  <c r="AE49" i="21"/>
  <c r="O87" i="9" s="1"/>
  <c r="AD49" i="21"/>
  <c r="N87" i="9" s="1"/>
  <c r="AC49" i="21"/>
  <c r="M87" i="9" s="1"/>
  <c r="AB49" i="21"/>
  <c r="AA49" i="21"/>
  <c r="O85" i="9" s="1"/>
  <c r="Z49" i="21"/>
  <c r="N85" i="9" s="1"/>
  <c r="Y49" i="21"/>
  <c r="M85" i="9" s="1"/>
  <c r="X49" i="21"/>
  <c r="W49" i="21"/>
  <c r="V49" i="21"/>
  <c r="U49" i="21"/>
  <c r="T49" i="21"/>
  <c r="G48" i="21"/>
  <c r="G47" i="21"/>
  <c r="M46" i="21"/>
  <c r="M48" i="21" s="1"/>
  <c r="L46" i="21"/>
  <c r="L47" i="21" s="1"/>
  <c r="K46" i="21"/>
  <c r="K48" i="21" s="1"/>
  <c r="J46" i="21"/>
  <c r="J48" i="21" s="1"/>
  <c r="I46" i="21"/>
  <c r="I48" i="21" s="1"/>
  <c r="H46" i="21"/>
  <c r="H47" i="21" s="1"/>
  <c r="D45" i="21"/>
  <c r="A45" i="21"/>
  <c r="D44" i="21"/>
  <c r="B44" i="21"/>
  <c r="R42" i="21"/>
  <c r="Q42" i="21"/>
  <c r="P42" i="21"/>
  <c r="O42" i="21"/>
  <c r="N42" i="21"/>
  <c r="R41" i="21"/>
  <c r="Q41" i="21"/>
  <c r="P41" i="21"/>
  <c r="O41" i="21"/>
  <c r="N41" i="21"/>
  <c r="R40" i="21"/>
  <c r="Q40" i="21"/>
  <c r="P40" i="21"/>
  <c r="O40" i="21"/>
  <c r="N40" i="21"/>
  <c r="R39" i="21"/>
  <c r="Q39" i="21"/>
  <c r="P39" i="21"/>
  <c r="O39" i="21"/>
  <c r="N39" i="21"/>
  <c r="R37" i="21"/>
  <c r="Q37" i="21"/>
  <c r="P37" i="21"/>
  <c r="O37" i="21"/>
  <c r="N37" i="21"/>
  <c r="AV15" i="21"/>
  <c r="AU15" i="21"/>
  <c r="AT15" i="21"/>
  <c r="AS15" i="21"/>
  <c r="AR15" i="21"/>
  <c r="AQ15" i="21"/>
  <c r="AP15" i="21"/>
  <c r="AO15" i="21"/>
  <c r="AN15" i="21"/>
  <c r="P74" i="9" s="1"/>
  <c r="AM15" i="21"/>
  <c r="O74" i="9" s="1"/>
  <c r="AL15" i="21"/>
  <c r="AK15" i="21"/>
  <c r="M74" i="9" s="1"/>
  <c r="AJ15" i="21"/>
  <c r="P73" i="9" s="1"/>
  <c r="AI15" i="21"/>
  <c r="O73" i="9" s="1"/>
  <c r="AH15" i="21"/>
  <c r="AG15" i="21"/>
  <c r="M73" i="9" s="1"/>
  <c r="AF15" i="21"/>
  <c r="P72" i="9" s="1"/>
  <c r="AE15" i="21"/>
  <c r="O72" i="9" s="1"/>
  <c r="AD15" i="21"/>
  <c r="AC15" i="21"/>
  <c r="M72" i="9" s="1"/>
  <c r="AB15" i="21"/>
  <c r="P71" i="9" s="1"/>
  <c r="AA15" i="21"/>
  <c r="O71" i="9" s="1"/>
  <c r="Z15" i="21"/>
  <c r="N71" i="9" s="1"/>
  <c r="Y15" i="21"/>
  <c r="M71" i="9" s="1"/>
  <c r="X15" i="21"/>
  <c r="W15" i="21"/>
  <c r="V15" i="21"/>
  <c r="U15" i="21"/>
  <c r="T15" i="21"/>
  <c r="S15" i="21"/>
  <c r="G14" i="21"/>
  <c r="G13" i="21"/>
  <c r="M12" i="21"/>
  <c r="M14" i="21" s="1"/>
  <c r="L12" i="21"/>
  <c r="L14" i="21" s="1"/>
  <c r="K12" i="21"/>
  <c r="K14" i="21" s="1"/>
  <c r="J12" i="21"/>
  <c r="J13" i="21" s="1"/>
  <c r="I12" i="21"/>
  <c r="I14" i="21" s="1"/>
  <c r="H12" i="21"/>
  <c r="H14" i="21" s="1"/>
  <c r="F12" i="21"/>
  <c r="F13" i="21" s="1"/>
  <c r="D11" i="21"/>
  <c r="A11" i="21"/>
  <c r="D10" i="21"/>
  <c r="B10" i="21"/>
  <c r="AV6" i="21"/>
  <c r="AU6" i="21"/>
  <c r="AT6" i="21"/>
  <c r="AS6" i="21"/>
  <c r="AR6" i="21"/>
  <c r="AQ6" i="21"/>
  <c r="AP6" i="21"/>
  <c r="AO6" i="21"/>
  <c r="AN6" i="21"/>
  <c r="AM6" i="21"/>
  <c r="AL6" i="21"/>
  <c r="AJ6" i="21"/>
  <c r="AI6" i="21"/>
  <c r="AH6" i="21"/>
  <c r="AF6" i="21"/>
  <c r="AE6" i="21"/>
  <c r="AD6" i="21"/>
  <c r="AB6" i="21"/>
  <c r="AA6" i="21"/>
  <c r="Z6" i="21"/>
  <c r="X6" i="21"/>
  <c r="W6" i="21"/>
  <c r="V6" i="21"/>
  <c r="T6" i="21"/>
  <c r="S6" i="21"/>
  <c r="G6" i="21"/>
  <c r="M5" i="21"/>
  <c r="L5" i="21"/>
  <c r="K5" i="21"/>
  <c r="J5" i="21"/>
  <c r="I5" i="21"/>
  <c r="H5" i="21"/>
  <c r="G5" i="21"/>
  <c r="F5" i="21"/>
  <c r="M4" i="21"/>
  <c r="L4" i="21"/>
  <c r="K4" i="21"/>
  <c r="J4" i="21"/>
  <c r="I4" i="21"/>
  <c r="H4" i="21"/>
  <c r="G4" i="21"/>
  <c r="F4" i="21"/>
  <c r="D443" i="20"/>
  <c r="D437" i="20"/>
  <c r="D432" i="20"/>
  <c r="D431" i="20" s="1"/>
  <c r="D430" i="20"/>
  <c r="D429" i="20"/>
  <c r="D428" i="20"/>
  <c r="D427" i="20"/>
  <c r="D426" i="20"/>
  <c r="D419" i="20"/>
  <c r="D413" i="20"/>
  <c r="D408" i="20"/>
  <c r="D407" i="20" s="1"/>
  <c r="D406" i="20"/>
  <c r="D405" i="20"/>
  <c r="D404" i="20"/>
  <c r="D403" i="20"/>
  <c r="D402" i="20"/>
  <c r="D395" i="20"/>
  <c r="D389" i="20"/>
  <c r="D384" i="20"/>
  <c r="D383" i="20" s="1"/>
  <c r="D382" i="20"/>
  <c r="D381" i="20"/>
  <c r="D380" i="20"/>
  <c r="D379" i="20"/>
  <c r="D378" i="20"/>
  <c r="D371" i="20"/>
  <c r="D365" i="20"/>
  <c r="D359" i="20"/>
  <c r="D353" i="20"/>
  <c r="D348" i="20"/>
  <c r="D347" i="20" s="1"/>
  <c r="D346" i="20"/>
  <c r="D345" i="20"/>
  <c r="D344" i="20"/>
  <c r="D343" i="20"/>
  <c r="D342" i="20"/>
  <c r="P317" i="20"/>
  <c r="O317" i="20"/>
  <c r="N317" i="20"/>
  <c r="M317" i="20"/>
  <c r="L317" i="20"/>
  <c r="AL316" i="20"/>
  <c r="AK316" i="20"/>
  <c r="AJ316" i="20"/>
  <c r="AI316" i="20"/>
  <c r="AH316" i="20"/>
  <c r="P174" i="2" s="1"/>
  <c r="AG316" i="20"/>
  <c r="O174" i="2" s="1"/>
  <c r="AF316" i="20"/>
  <c r="N174" i="2" s="1"/>
  <c r="AE316" i="20"/>
  <c r="AD316" i="20"/>
  <c r="AC316" i="20"/>
  <c r="AB316" i="20"/>
  <c r="AA316" i="20"/>
  <c r="Z316" i="20"/>
  <c r="Y316" i="20"/>
  <c r="O172" i="2" s="1"/>
  <c r="X316" i="20"/>
  <c r="N172" i="2" s="1"/>
  <c r="W316" i="20"/>
  <c r="V316" i="20"/>
  <c r="U316" i="20"/>
  <c r="T316" i="20"/>
  <c r="S316" i="20"/>
  <c r="R316" i="20"/>
  <c r="Q316" i="20"/>
  <c r="K313" i="20"/>
  <c r="K314" i="20" s="1"/>
  <c r="J313" i="20"/>
  <c r="J314" i="20" s="1"/>
  <c r="I313" i="20"/>
  <c r="I315" i="20" s="1"/>
  <c r="H313" i="20"/>
  <c r="H314" i="20" s="1"/>
  <c r="G313" i="20"/>
  <c r="G314" i="20" s="1"/>
  <c r="F313" i="20"/>
  <c r="F314" i="20" s="1"/>
  <c r="D312" i="20"/>
  <c r="A312" i="20"/>
  <c r="D311" i="20"/>
  <c r="B311" i="20"/>
  <c r="P309" i="20"/>
  <c r="O309" i="20"/>
  <c r="N309" i="20"/>
  <c r="M309" i="20"/>
  <c r="L309" i="20"/>
  <c r="P308" i="20"/>
  <c r="O308" i="20"/>
  <c r="N308" i="20"/>
  <c r="M308" i="20"/>
  <c r="L308" i="20"/>
  <c r="P303" i="20"/>
  <c r="O303" i="20"/>
  <c r="N303" i="20"/>
  <c r="M303" i="20"/>
  <c r="L303" i="20"/>
  <c r="D452" i="20"/>
  <c r="P277" i="20"/>
  <c r="O277" i="20"/>
  <c r="N277" i="20"/>
  <c r="M277" i="20"/>
  <c r="L277" i="20"/>
  <c r="P276" i="20"/>
  <c r="O276" i="20"/>
  <c r="N276" i="20"/>
  <c r="M276" i="20"/>
  <c r="L276" i="20"/>
  <c r="AL275" i="20"/>
  <c r="AK275" i="20"/>
  <c r="AJ275" i="20"/>
  <c r="AI275" i="20"/>
  <c r="AH275" i="20"/>
  <c r="P162" i="2" s="1"/>
  <c r="AG275" i="20"/>
  <c r="O162" i="2" s="1"/>
  <c r="AF275" i="20"/>
  <c r="N162" i="2" s="1"/>
  <c r="AE275" i="20"/>
  <c r="AD275" i="20"/>
  <c r="P161" i="2" s="1"/>
  <c r="AC275" i="20"/>
  <c r="O161" i="2" s="1"/>
  <c r="AB275" i="20"/>
  <c r="N161" i="2" s="1"/>
  <c r="AA275" i="20"/>
  <c r="M161" i="2" s="1"/>
  <c r="Z275" i="20"/>
  <c r="P160" i="2" s="1"/>
  <c r="Y275" i="20"/>
  <c r="O160" i="2" s="1"/>
  <c r="X275" i="20"/>
  <c r="N160" i="2" s="1"/>
  <c r="W275" i="20"/>
  <c r="V275" i="20"/>
  <c r="P159" i="2" s="1"/>
  <c r="U275" i="20"/>
  <c r="O159" i="2" s="1"/>
  <c r="T275" i="20"/>
  <c r="N159" i="2" s="1"/>
  <c r="S275" i="20"/>
  <c r="K272" i="20"/>
  <c r="K273" i="20" s="1"/>
  <c r="J272" i="20"/>
  <c r="J274" i="20" s="1"/>
  <c r="I272" i="20"/>
  <c r="I273" i="20" s="1"/>
  <c r="H272" i="20"/>
  <c r="H273" i="20" s="1"/>
  <c r="D271" i="20"/>
  <c r="A271" i="20"/>
  <c r="D270" i="20"/>
  <c r="B270" i="20"/>
  <c r="P268" i="20"/>
  <c r="O268" i="20"/>
  <c r="N268" i="20"/>
  <c r="M268" i="20"/>
  <c r="L268" i="20"/>
  <c r="P267" i="20"/>
  <c r="O267" i="20"/>
  <c r="N267" i="20"/>
  <c r="M267" i="20"/>
  <c r="L267" i="20"/>
  <c r="P266" i="20"/>
  <c r="O266" i="20"/>
  <c r="N266" i="20"/>
  <c r="M266" i="20"/>
  <c r="L266" i="20"/>
  <c r="P265" i="20"/>
  <c r="O265" i="20"/>
  <c r="N265" i="20"/>
  <c r="M265" i="20"/>
  <c r="L265" i="20"/>
  <c r="P264" i="20"/>
  <c r="O264" i="20"/>
  <c r="N264" i="20"/>
  <c r="M264" i="20"/>
  <c r="L264" i="20"/>
  <c r="P263" i="20"/>
  <c r="O263" i="20"/>
  <c r="N263" i="20"/>
  <c r="M263" i="20"/>
  <c r="L263" i="20"/>
  <c r="P262" i="20"/>
  <c r="O262" i="20"/>
  <c r="N262" i="20"/>
  <c r="M262" i="20"/>
  <c r="L262" i="20"/>
  <c r="P248" i="20"/>
  <c r="O248" i="20"/>
  <c r="N248" i="20"/>
  <c r="M248" i="20"/>
  <c r="L248" i="20"/>
  <c r="AL247" i="20"/>
  <c r="AK247" i="20"/>
  <c r="AJ247" i="20"/>
  <c r="AI247" i="20"/>
  <c r="AH247" i="20"/>
  <c r="P150" i="2" s="1"/>
  <c r="AG247" i="20"/>
  <c r="O150" i="2" s="1"/>
  <c r="AF247" i="20"/>
  <c r="N150" i="2" s="1"/>
  <c r="AE247" i="20"/>
  <c r="AD247" i="20"/>
  <c r="AC247" i="20"/>
  <c r="AB247" i="20"/>
  <c r="AA247" i="20"/>
  <c r="Z247" i="20"/>
  <c r="P148" i="2" s="1"/>
  <c r="Y247" i="20"/>
  <c r="X247" i="20"/>
  <c r="N148" i="2" s="1"/>
  <c r="W247" i="20"/>
  <c r="V247" i="20"/>
  <c r="U247" i="20"/>
  <c r="T247" i="20"/>
  <c r="S247" i="20"/>
  <c r="K244" i="20"/>
  <c r="K245" i="20" s="1"/>
  <c r="J244" i="20"/>
  <c r="J245" i="20" s="1"/>
  <c r="I244" i="20"/>
  <c r="I245" i="20" s="1"/>
  <c r="H244" i="20"/>
  <c r="H246" i="20" s="1"/>
  <c r="G244" i="20"/>
  <c r="G245" i="20" s="1"/>
  <c r="D243" i="20"/>
  <c r="A243" i="20"/>
  <c r="D242" i="20"/>
  <c r="B242" i="20"/>
  <c r="P240" i="20"/>
  <c r="O240" i="20"/>
  <c r="N240" i="20"/>
  <c r="M240" i="20"/>
  <c r="L240" i="20"/>
  <c r="P239" i="20"/>
  <c r="O239" i="20"/>
  <c r="N239" i="20"/>
  <c r="M239" i="20"/>
  <c r="L239" i="20"/>
  <c r="P238" i="20"/>
  <c r="O238" i="20"/>
  <c r="N238" i="20"/>
  <c r="M238" i="20"/>
  <c r="L238" i="20"/>
  <c r="P237" i="20"/>
  <c r="O237" i="20"/>
  <c r="N237" i="20"/>
  <c r="M237" i="20"/>
  <c r="L237" i="20"/>
  <c r="P223" i="20"/>
  <c r="O223" i="20"/>
  <c r="N223" i="20"/>
  <c r="M223" i="20"/>
  <c r="L223" i="20"/>
  <c r="AL222" i="20"/>
  <c r="AK222" i="20"/>
  <c r="AJ222" i="20"/>
  <c r="AI222" i="20"/>
  <c r="AH222" i="20"/>
  <c r="AG222" i="20"/>
  <c r="O138" i="2" s="1"/>
  <c r="AF222" i="20"/>
  <c r="N138" i="2" s="1"/>
  <c r="AE222" i="20"/>
  <c r="M138" i="2" s="1"/>
  <c r="AD222" i="20"/>
  <c r="AC222" i="20"/>
  <c r="AB222" i="20"/>
  <c r="AA222" i="20"/>
  <c r="Z222" i="20"/>
  <c r="P136" i="2" s="1"/>
  <c r="Y222" i="20"/>
  <c r="O136" i="2" s="1"/>
  <c r="X222" i="20"/>
  <c r="N136" i="2" s="1"/>
  <c r="W222" i="20"/>
  <c r="V222" i="20"/>
  <c r="U222" i="20"/>
  <c r="T222" i="20"/>
  <c r="S222" i="20"/>
  <c r="R222" i="20"/>
  <c r="Q222" i="20"/>
  <c r="K219" i="20"/>
  <c r="K220" i="20" s="1"/>
  <c r="J219" i="20"/>
  <c r="J220" i="20" s="1"/>
  <c r="I219" i="20"/>
  <c r="I221" i="20" s="1"/>
  <c r="H220" i="20"/>
  <c r="G219" i="20"/>
  <c r="G220" i="20" s="1"/>
  <c r="F219" i="20"/>
  <c r="F220" i="20" s="1"/>
  <c r="D218" i="20"/>
  <c r="A218" i="20"/>
  <c r="D217" i="20"/>
  <c r="B217" i="20"/>
  <c r="P215" i="20"/>
  <c r="O215" i="20"/>
  <c r="N215" i="20"/>
  <c r="M215" i="20"/>
  <c r="L215" i="20"/>
  <c r="P213" i="20"/>
  <c r="O213" i="20"/>
  <c r="N213" i="20"/>
  <c r="M213" i="20"/>
  <c r="L213" i="20"/>
  <c r="F195" i="20"/>
  <c r="P199" i="20"/>
  <c r="O199" i="20"/>
  <c r="N199" i="20"/>
  <c r="M199" i="20"/>
  <c r="L199" i="20"/>
  <c r="AL198" i="20"/>
  <c r="AK198" i="20"/>
  <c r="AJ198" i="20"/>
  <c r="AI198" i="20"/>
  <c r="AH198" i="20"/>
  <c r="P126" i="2" s="1"/>
  <c r="AG198" i="20"/>
  <c r="AF198" i="20"/>
  <c r="N126" i="2" s="1"/>
  <c r="AE198" i="20"/>
  <c r="AD198" i="20"/>
  <c r="AC198" i="20"/>
  <c r="AB198" i="20"/>
  <c r="AA198" i="20"/>
  <c r="Z198" i="20"/>
  <c r="P124" i="2" s="1"/>
  <c r="Y198" i="20"/>
  <c r="O124" i="2" s="1"/>
  <c r="X198" i="20"/>
  <c r="W198" i="20"/>
  <c r="V198" i="20"/>
  <c r="U198" i="20"/>
  <c r="T198" i="20"/>
  <c r="S198" i="20"/>
  <c r="K195" i="20"/>
  <c r="K196" i="20" s="1"/>
  <c r="J195" i="20"/>
  <c r="J196" i="20" s="1"/>
  <c r="I195" i="20"/>
  <c r="I196" i="20" s="1"/>
  <c r="H195" i="20"/>
  <c r="H197" i="20" s="1"/>
  <c r="G195" i="20"/>
  <c r="G196" i="20" s="1"/>
  <c r="D194" i="20"/>
  <c r="A194" i="20"/>
  <c r="P149" i="20"/>
  <c r="O149" i="20"/>
  <c r="N149" i="20"/>
  <c r="M149" i="20"/>
  <c r="L149" i="20"/>
  <c r="AL148" i="20"/>
  <c r="AK148" i="20"/>
  <c r="AJ148" i="20"/>
  <c r="AI148" i="20"/>
  <c r="AH148" i="20"/>
  <c r="P114" i="2" s="1"/>
  <c r="AG148" i="20"/>
  <c r="AF148" i="20"/>
  <c r="N114" i="2" s="1"/>
  <c r="AE148" i="20"/>
  <c r="M114" i="2" s="1"/>
  <c r="AD148" i="20"/>
  <c r="P113" i="2" s="1"/>
  <c r="AC148" i="20"/>
  <c r="O113" i="2" s="1"/>
  <c r="AB148" i="20"/>
  <c r="AA148" i="20"/>
  <c r="M113" i="2" s="1"/>
  <c r="Z148" i="20"/>
  <c r="P112" i="2" s="1"/>
  <c r="Y148" i="20"/>
  <c r="O112" i="2" s="1"/>
  <c r="X148" i="20"/>
  <c r="W148" i="20"/>
  <c r="V148" i="20"/>
  <c r="P111" i="2" s="1"/>
  <c r="U148" i="20"/>
  <c r="T148" i="20"/>
  <c r="N111" i="2" s="1"/>
  <c r="S148" i="20"/>
  <c r="K145" i="20"/>
  <c r="K146" i="20" s="1"/>
  <c r="J145" i="20"/>
  <c r="J146" i="20" s="1"/>
  <c r="I145" i="20"/>
  <c r="I146" i="20" s="1"/>
  <c r="H145" i="20"/>
  <c r="H147" i="20" s="1"/>
  <c r="G145" i="20"/>
  <c r="G146" i="20" s="1"/>
  <c r="D144" i="20"/>
  <c r="A144" i="20"/>
  <c r="D143" i="20"/>
  <c r="B143" i="20"/>
  <c r="P141" i="20"/>
  <c r="O141" i="20"/>
  <c r="N141" i="20"/>
  <c r="M141" i="20"/>
  <c r="L141" i="20"/>
  <c r="P140" i="20"/>
  <c r="O140" i="20"/>
  <c r="N140" i="20"/>
  <c r="M140" i="20"/>
  <c r="L140" i="20"/>
  <c r="F98" i="20"/>
  <c r="P102" i="20"/>
  <c r="O102" i="20"/>
  <c r="N102" i="20"/>
  <c r="M102" i="20"/>
  <c r="L102" i="20"/>
  <c r="AL101" i="20"/>
  <c r="AK101" i="20"/>
  <c r="AJ101" i="20"/>
  <c r="AI101" i="20"/>
  <c r="AH101" i="20"/>
  <c r="P102" i="2" s="1"/>
  <c r="AG101" i="20"/>
  <c r="AF101" i="20"/>
  <c r="N102" i="2" s="1"/>
  <c r="AE101" i="20"/>
  <c r="M102" i="2" s="1"/>
  <c r="AD101" i="20"/>
  <c r="P101" i="2" s="1"/>
  <c r="AC101" i="20"/>
  <c r="O101" i="2" s="1"/>
  <c r="AB101" i="20"/>
  <c r="AA101" i="20"/>
  <c r="M101" i="2" s="1"/>
  <c r="Z101" i="20"/>
  <c r="P100" i="2" s="1"/>
  <c r="Y101" i="20"/>
  <c r="O100" i="2" s="1"/>
  <c r="X101" i="20"/>
  <c r="W101" i="20"/>
  <c r="V101" i="20"/>
  <c r="P99" i="2" s="1"/>
  <c r="U101" i="20"/>
  <c r="O99" i="2" s="1"/>
  <c r="T101" i="20"/>
  <c r="N99" i="2" s="1"/>
  <c r="K98" i="20"/>
  <c r="K99" i="20" s="1"/>
  <c r="J98" i="20"/>
  <c r="J99" i="20" s="1"/>
  <c r="I98" i="20"/>
  <c r="I99" i="20" s="1"/>
  <c r="H98" i="20"/>
  <c r="H100" i="20" s="1"/>
  <c r="D97" i="20"/>
  <c r="A97" i="20"/>
  <c r="D96" i="20"/>
  <c r="B96" i="20"/>
  <c r="P77" i="20"/>
  <c r="O77" i="20"/>
  <c r="N77" i="20"/>
  <c r="M77" i="20"/>
  <c r="L77" i="20"/>
  <c r="AL76" i="20"/>
  <c r="AK76" i="20"/>
  <c r="AJ76" i="20"/>
  <c r="AI76" i="20"/>
  <c r="AH76" i="20"/>
  <c r="P90" i="2" s="1"/>
  <c r="AG76" i="20"/>
  <c r="O90" i="2" s="1"/>
  <c r="AF76" i="20"/>
  <c r="N90" i="2" s="1"/>
  <c r="AE76" i="20"/>
  <c r="M90" i="2" s="1"/>
  <c r="AD76" i="20"/>
  <c r="P89" i="2" s="1"/>
  <c r="AC76" i="20"/>
  <c r="O89" i="2" s="1"/>
  <c r="AB76" i="20"/>
  <c r="AA76" i="20"/>
  <c r="M89" i="2" s="1"/>
  <c r="Z76" i="20"/>
  <c r="P88" i="2" s="1"/>
  <c r="Y76" i="20"/>
  <c r="O88" i="2" s="1"/>
  <c r="X76" i="20"/>
  <c r="N88" i="2" s="1"/>
  <c r="W76" i="20"/>
  <c r="V76" i="20"/>
  <c r="P87" i="2" s="1"/>
  <c r="U76" i="20"/>
  <c r="O87" i="2" s="1"/>
  <c r="T76" i="20"/>
  <c r="N87" i="2" s="1"/>
  <c r="S76" i="20"/>
  <c r="K73" i="20"/>
  <c r="K75" i="20" s="1"/>
  <c r="J73" i="20"/>
  <c r="J74" i="20" s="1"/>
  <c r="I73" i="20"/>
  <c r="I74" i="20" s="1"/>
  <c r="H73" i="20"/>
  <c r="H74" i="20" s="1"/>
  <c r="G73" i="20"/>
  <c r="G75" i="20" s="1"/>
  <c r="D72" i="20"/>
  <c r="A72" i="20"/>
  <c r="D71" i="20"/>
  <c r="B71" i="20"/>
  <c r="P69" i="20"/>
  <c r="O69" i="20"/>
  <c r="N69" i="20"/>
  <c r="M69" i="20"/>
  <c r="L69" i="20"/>
  <c r="P64" i="20"/>
  <c r="O64" i="20"/>
  <c r="N64" i="20"/>
  <c r="M64" i="20"/>
  <c r="L64" i="20"/>
  <c r="P63" i="20"/>
  <c r="O63" i="20"/>
  <c r="N63" i="20"/>
  <c r="M63" i="20"/>
  <c r="L63" i="20"/>
  <c r="P62" i="20"/>
  <c r="O62" i="20"/>
  <c r="N62" i="20"/>
  <c r="M62" i="20"/>
  <c r="L62" i="20"/>
  <c r="O6" i="20"/>
  <c r="N6" i="20"/>
  <c r="M6" i="20"/>
  <c r="Q6" i="20"/>
  <c r="P47" i="20"/>
  <c r="O47" i="20"/>
  <c r="N47" i="20"/>
  <c r="M47" i="20"/>
  <c r="L47" i="20"/>
  <c r="AL46" i="20"/>
  <c r="AK46" i="20"/>
  <c r="AJ46" i="20"/>
  <c r="AI46" i="20"/>
  <c r="AH46" i="20"/>
  <c r="P78" i="2" s="1"/>
  <c r="AG46" i="20"/>
  <c r="O78" i="2" s="1"/>
  <c r="AF46" i="20"/>
  <c r="N78" i="2" s="1"/>
  <c r="AE46" i="20"/>
  <c r="M78" i="2" s="1"/>
  <c r="AD46" i="20"/>
  <c r="P77" i="2" s="1"/>
  <c r="AC46" i="20"/>
  <c r="O77" i="2" s="1"/>
  <c r="AB46" i="20"/>
  <c r="N77" i="2" s="1"/>
  <c r="AA46" i="20"/>
  <c r="M77" i="2" s="1"/>
  <c r="Z46" i="20"/>
  <c r="P76" i="2" s="1"/>
  <c r="Y46" i="20"/>
  <c r="O76" i="2" s="1"/>
  <c r="X46" i="20"/>
  <c r="N76" i="2" s="1"/>
  <c r="W46" i="20"/>
  <c r="V46" i="20"/>
  <c r="U46" i="20"/>
  <c r="O75" i="2" s="1"/>
  <c r="T46" i="20"/>
  <c r="N75" i="2" s="1"/>
  <c r="S46" i="20"/>
  <c r="K43" i="20"/>
  <c r="J43" i="20"/>
  <c r="J44" i="20" s="1"/>
  <c r="I43" i="20"/>
  <c r="I45" i="20" s="1"/>
  <c r="H43" i="20"/>
  <c r="G43" i="20"/>
  <c r="G45" i="20" s="1"/>
  <c r="D42" i="20"/>
  <c r="A42" i="20"/>
  <c r="D41" i="20"/>
  <c r="B41" i="20"/>
  <c r="P39" i="20"/>
  <c r="O39" i="20"/>
  <c r="N39" i="20"/>
  <c r="M39" i="20"/>
  <c r="L39" i="20"/>
  <c r="P38" i="20"/>
  <c r="O38" i="20"/>
  <c r="N38" i="20"/>
  <c r="M38" i="20"/>
  <c r="L38" i="20"/>
  <c r="P16" i="20"/>
  <c r="O16" i="20"/>
  <c r="N16" i="20"/>
  <c r="M16" i="20"/>
  <c r="L16" i="20"/>
  <c r="AL15" i="20"/>
  <c r="AK15" i="20"/>
  <c r="AJ15" i="20"/>
  <c r="N68" i="2" s="1"/>
  <c r="AI15" i="20"/>
  <c r="M68" i="2" s="1"/>
  <c r="AH15" i="20"/>
  <c r="P66" i="2" s="1"/>
  <c r="AG15" i="20"/>
  <c r="O66" i="2" s="1"/>
  <c r="AF15" i="20"/>
  <c r="N66" i="2" s="1"/>
  <c r="AE15" i="20"/>
  <c r="M66" i="2" s="1"/>
  <c r="AD15" i="20"/>
  <c r="P65" i="2" s="1"/>
  <c r="AC15" i="20"/>
  <c r="O65" i="2" s="1"/>
  <c r="AB15" i="20"/>
  <c r="AA15" i="20"/>
  <c r="M65" i="2" s="1"/>
  <c r="Z15" i="20"/>
  <c r="P64" i="2" s="1"/>
  <c r="Y15" i="20"/>
  <c r="O64" i="2" s="1"/>
  <c r="X15" i="20"/>
  <c r="W15" i="20"/>
  <c r="M64" i="2" s="1"/>
  <c r="V15" i="20"/>
  <c r="P63" i="2" s="1"/>
  <c r="U15" i="20"/>
  <c r="O63" i="2" s="1"/>
  <c r="T15" i="20"/>
  <c r="S15" i="20"/>
  <c r="M63" i="2" s="1"/>
  <c r="K12" i="20"/>
  <c r="K14" i="20" s="1"/>
  <c r="J12" i="20"/>
  <c r="J13" i="20" s="1"/>
  <c r="I12" i="20"/>
  <c r="I13" i="20" s="1"/>
  <c r="H12" i="20"/>
  <c r="H14" i="20" s="1"/>
  <c r="G12" i="20"/>
  <c r="G14" i="20" s="1"/>
  <c r="D11" i="20"/>
  <c r="A11" i="20"/>
  <c r="D10" i="20"/>
  <c r="B10" i="20"/>
  <c r="AL6" i="20"/>
  <c r="AK6" i="20"/>
  <c r="AJ6" i="20"/>
  <c r="AI6" i="20"/>
  <c r="AH6" i="20"/>
  <c r="AG6" i="20"/>
  <c r="AF6" i="20"/>
  <c r="AD6" i="20"/>
  <c r="AC6" i="20"/>
  <c r="AB6" i="20"/>
  <c r="Z6" i="20"/>
  <c r="Y6" i="20"/>
  <c r="V6" i="20"/>
  <c r="U6" i="20"/>
  <c r="K5" i="20"/>
  <c r="J5" i="20"/>
  <c r="I5" i="20"/>
  <c r="H5" i="20"/>
  <c r="G5" i="20"/>
  <c r="F5" i="20"/>
  <c r="K4" i="20"/>
  <c r="J4" i="20"/>
  <c r="I4" i="20"/>
  <c r="H4" i="20"/>
  <c r="G4" i="20"/>
  <c r="F4" i="20"/>
  <c r="P1222" i="19"/>
  <c r="O1222" i="19"/>
  <c r="N1222" i="19"/>
  <c r="M1222" i="19"/>
  <c r="L1222" i="19"/>
  <c r="P1221" i="19"/>
  <c r="O1221" i="19"/>
  <c r="N1221" i="19"/>
  <c r="M1221" i="19"/>
  <c r="L1221" i="19"/>
  <c r="AL1220" i="19"/>
  <c r="AK1220" i="19"/>
  <c r="AJ1220" i="19"/>
  <c r="AI1220" i="19"/>
  <c r="AH1220" i="19"/>
  <c r="P438" i="1" s="1"/>
  <c r="AG1220" i="19"/>
  <c r="O438" i="1" s="1"/>
  <c r="AF1220" i="19"/>
  <c r="N438" i="1" s="1"/>
  <c r="AE1220" i="19"/>
  <c r="M438" i="1" s="1"/>
  <c r="AD1220" i="19"/>
  <c r="P437" i="1" s="1"/>
  <c r="AC1220" i="19"/>
  <c r="O437" i="1" s="1"/>
  <c r="AB1220" i="19"/>
  <c r="N437" i="1" s="1"/>
  <c r="AA1220" i="19"/>
  <c r="M437" i="1" s="1"/>
  <c r="Z1220" i="19"/>
  <c r="P436" i="1" s="1"/>
  <c r="Y1220" i="19"/>
  <c r="X1220" i="19"/>
  <c r="N436" i="1" s="1"/>
  <c r="W1220" i="19"/>
  <c r="M436" i="1" s="1"/>
  <c r="V1220" i="19"/>
  <c r="P435" i="1" s="1"/>
  <c r="U1220" i="19"/>
  <c r="T1220" i="19"/>
  <c r="N435" i="1" s="1"/>
  <c r="S1220" i="19"/>
  <c r="M435" i="1" s="1"/>
  <c r="K1217" i="19"/>
  <c r="K1218" i="19" s="1"/>
  <c r="J1217" i="19"/>
  <c r="J1218" i="19" s="1"/>
  <c r="I1217" i="19"/>
  <c r="I1218" i="19" s="1"/>
  <c r="H1217" i="19"/>
  <c r="H1219" i="19" s="1"/>
  <c r="G1217" i="19"/>
  <c r="G1218" i="19" s="1"/>
  <c r="D1216" i="19"/>
  <c r="A1216" i="19"/>
  <c r="D1215" i="19"/>
  <c r="B1215" i="19"/>
  <c r="P1091" i="19"/>
  <c r="O1091" i="19"/>
  <c r="N1091" i="19"/>
  <c r="M1091" i="19"/>
  <c r="L1091" i="19"/>
  <c r="P1090" i="19"/>
  <c r="O1090" i="19"/>
  <c r="N1090" i="19"/>
  <c r="M1090" i="19"/>
  <c r="L1090" i="19"/>
  <c r="AL1089" i="19"/>
  <c r="AK1089" i="19"/>
  <c r="AJ1089" i="19"/>
  <c r="AI1089" i="19"/>
  <c r="AH1089" i="19"/>
  <c r="P402" i="1" s="1"/>
  <c r="AG1089" i="19"/>
  <c r="O402" i="1" s="1"/>
  <c r="AF1089" i="19"/>
  <c r="N402" i="1" s="1"/>
  <c r="AE1089" i="19"/>
  <c r="M402" i="1" s="1"/>
  <c r="AD1089" i="19"/>
  <c r="AC1089" i="19"/>
  <c r="AB1089" i="19"/>
  <c r="AA1089" i="19"/>
  <c r="Z1089" i="19"/>
  <c r="P400" i="1" s="1"/>
  <c r="Y1089" i="19"/>
  <c r="O400" i="1" s="1"/>
  <c r="X1089" i="19"/>
  <c r="N400" i="1" s="1"/>
  <c r="W1089" i="19"/>
  <c r="V1089" i="19"/>
  <c r="P399" i="1" s="1"/>
  <c r="U1089" i="19"/>
  <c r="O399" i="1" s="1"/>
  <c r="T1089" i="19"/>
  <c r="N399" i="1" s="1"/>
  <c r="S1089" i="19"/>
  <c r="K1086" i="19"/>
  <c r="K1087" i="19" s="1"/>
  <c r="J1086" i="19"/>
  <c r="J1088" i="19" s="1"/>
  <c r="I1086" i="19"/>
  <c r="I1087" i="19" s="1"/>
  <c r="H1086" i="19"/>
  <c r="H1087" i="19" s="1"/>
  <c r="G1086" i="19"/>
  <c r="G1087" i="19" s="1"/>
  <c r="D1085" i="19"/>
  <c r="A1085" i="19"/>
  <c r="D1084" i="19"/>
  <c r="B1084" i="19"/>
  <c r="P1082" i="19"/>
  <c r="O1082" i="19"/>
  <c r="N1082" i="19"/>
  <c r="M1082" i="19"/>
  <c r="L1082" i="19"/>
  <c r="P1081" i="19"/>
  <c r="O1081" i="19"/>
  <c r="N1081" i="19"/>
  <c r="M1081" i="19"/>
  <c r="L1081" i="19"/>
  <c r="P1073" i="19"/>
  <c r="O1073" i="19"/>
  <c r="N1073" i="19"/>
  <c r="M1073" i="19"/>
  <c r="L1073" i="19"/>
  <c r="P1060" i="19"/>
  <c r="O1060" i="19"/>
  <c r="N1060" i="19"/>
  <c r="M1060" i="19"/>
  <c r="L1060" i="19"/>
  <c r="AL1059" i="19"/>
  <c r="AK1059" i="19"/>
  <c r="AJ1059" i="19"/>
  <c r="AI1059" i="19"/>
  <c r="AH1059" i="19"/>
  <c r="P390" i="1" s="1"/>
  <c r="AG1059" i="19"/>
  <c r="O390" i="1" s="1"/>
  <c r="AF1059" i="19"/>
  <c r="N390" i="1" s="1"/>
  <c r="AE1059" i="19"/>
  <c r="M390" i="1" s="1"/>
  <c r="AD1059" i="19"/>
  <c r="AC1059" i="19"/>
  <c r="AB1059" i="19"/>
  <c r="AA1059" i="19"/>
  <c r="Z1059" i="19"/>
  <c r="P388" i="1" s="1"/>
  <c r="Y1059" i="19"/>
  <c r="O388" i="1" s="1"/>
  <c r="X1059" i="19"/>
  <c r="N388" i="1" s="1"/>
  <c r="W1059" i="19"/>
  <c r="V1059" i="19"/>
  <c r="U1059" i="19"/>
  <c r="T1059" i="19"/>
  <c r="S1059" i="19"/>
  <c r="K1056" i="19"/>
  <c r="K1057" i="19" s="1"/>
  <c r="J1056" i="19"/>
  <c r="J1057" i="19" s="1"/>
  <c r="I1056" i="19"/>
  <c r="I1057" i="19" s="1"/>
  <c r="H1056" i="19"/>
  <c r="H1057" i="19" s="1"/>
  <c r="G1056" i="19"/>
  <c r="G1057" i="19" s="1"/>
  <c r="D1055" i="19"/>
  <c r="A1055" i="19"/>
  <c r="D1054" i="19"/>
  <c r="B1054" i="19"/>
  <c r="P1026" i="19"/>
  <c r="O1026" i="19"/>
  <c r="N1026" i="19"/>
  <c r="M1026" i="19"/>
  <c r="L1026" i="19"/>
  <c r="AL1025" i="19"/>
  <c r="AK1025" i="19"/>
  <c r="AJ1025" i="19"/>
  <c r="AI1025" i="19"/>
  <c r="AH1025" i="19"/>
  <c r="P378" i="1" s="1"/>
  <c r="AG1025" i="19"/>
  <c r="O378" i="1" s="1"/>
  <c r="AF1025" i="19"/>
  <c r="N378" i="1" s="1"/>
  <c r="AE1025" i="19"/>
  <c r="AD1025" i="19"/>
  <c r="AC1025" i="19"/>
  <c r="AB1025" i="19"/>
  <c r="AA1025" i="19"/>
  <c r="Z1025" i="19"/>
  <c r="P376" i="1" s="1"/>
  <c r="Y1025" i="19"/>
  <c r="O376" i="1" s="1"/>
  <c r="X1025" i="19"/>
  <c r="N376" i="1" s="1"/>
  <c r="W1025" i="19"/>
  <c r="V1025" i="19"/>
  <c r="U1025" i="19"/>
  <c r="T1025" i="19"/>
  <c r="S1025" i="19"/>
  <c r="K1022" i="19"/>
  <c r="K1023" i="19" s="1"/>
  <c r="J1022" i="19"/>
  <c r="J1023" i="19" s="1"/>
  <c r="I1022" i="19"/>
  <c r="I1024" i="19" s="1"/>
  <c r="H1022" i="19"/>
  <c r="H1023" i="19" s="1"/>
  <c r="G1022" i="19"/>
  <c r="G1023" i="19" s="1"/>
  <c r="D1021" i="19"/>
  <c r="A1021" i="19"/>
  <c r="D1020" i="19"/>
  <c r="B1020" i="19"/>
  <c r="P986" i="19"/>
  <c r="O986" i="19"/>
  <c r="N986" i="19"/>
  <c r="M986" i="19"/>
  <c r="L986" i="19"/>
  <c r="P985" i="19"/>
  <c r="O985" i="19"/>
  <c r="N985" i="19"/>
  <c r="M985" i="19"/>
  <c r="L985" i="19"/>
  <c r="AL984" i="19"/>
  <c r="AK984" i="19"/>
  <c r="AJ984" i="19"/>
  <c r="AI984" i="19"/>
  <c r="AH984" i="19"/>
  <c r="P366" i="1" s="1"/>
  <c r="AG984" i="19"/>
  <c r="O366" i="1" s="1"/>
  <c r="AF984" i="19"/>
  <c r="N366" i="1" s="1"/>
  <c r="AE984" i="19"/>
  <c r="M366" i="1" s="1"/>
  <c r="AD984" i="19"/>
  <c r="AC984" i="19"/>
  <c r="AB984" i="19"/>
  <c r="AA984" i="19"/>
  <c r="Z984" i="19"/>
  <c r="P364" i="1" s="1"/>
  <c r="Y984" i="19"/>
  <c r="O364" i="1" s="1"/>
  <c r="X984" i="19"/>
  <c r="N364" i="1" s="1"/>
  <c r="W984" i="19"/>
  <c r="V984" i="19"/>
  <c r="U984" i="19"/>
  <c r="T984" i="19"/>
  <c r="S984" i="19"/>
  <c r="R984" i="19"/>
  <c r="Q984" i="19"/>
  <c r="K981" i="19"/>
  <c r="K982" i="19" s="1"/>
  <c r="J981" i="19"/>
  <c r="J982" i="19" s="1"/>
  <c r="I981" i="19"/>
  <c r="I983" i="19" s="1"/>
  <c r="H981" i="19"/>
  <c r="H982" i="19" s="1"/>
  <c r="G981" i="19"/>
  <c r="F981" i="19"/>
  <c r="F982" i="19" s="1"/>
  <c r="D980" i="19"/>
  <c r="A980" i="19"/>
  <c r="D979" i="19"/>
  <c r="B979" i="19"/>
  <c r="P977" i="19"/>
  <c r="O977" i="19"/>
  <c r="N977" i="19"/>
  <c r="M977" i="19"/>
  <c r="L977" i="19"/>
  <c r="P976" i="19"/>
  <c r="O976" i="19"/>
  <c r="N976" i="19"/>
  <c r="M976" i="19"/>
  <c r="L976" i="19"/>
  <c r="P975" i="19"/>
  <c r="O975" i="19"/>
  <c r="N975" i="19"/>
  <c r="M975" i="19"/>
  <c r="L975" i="19"/>
  <c r="P964" i="19"/>
  <c r="O964" i="19"/>
  <c r="N964" i="19"/>
  <c r="M964" i="19"/>
  <c r="L964" i="19"/>
  <c r="G930" i="19"/>
  <c r="G931" i="19" s="1"/>
  <c r="P934" i="19"/>
  <c r="O934" i="19"/>
  <c r="N934" i="19"/>
  <c r="M934" i="19"/>
  <c r="L934" i="19"/>
  <c r="AL933" i="19"/>
  <c r="AK933" i="19"/>
  <c r="AJ933" i="19"/>
  <c r="AI933" i="19"/>
  <c r="AH933" i="19"/>
  <c r="P354" i="1" s="1"/>
  <c r="AG933" i="19"/>
  <c r="O354" i="1" s="1"/>
  <c r="AF933" i="19"/>
  <c r="AE933" i="19"/>
  <c r="M354" i="1" s="1"/>
  <c r="AD933" i="19"/>
  <c r="AC933" i="19"/>
  <c r="AB933" i="19"/>
  <c r="AA933" i="19"/>
  <c r="Z933" i="19"/>
  <c r="P352" i="1" s="1"/>
  <c r="Y933" i="19"/>
  <c r="O352" i="1" s="1"/>
  <c r="X933" i="19"/>
  <c r="N352" i="1" s="1"/>
  <c r="W933" i="19"/>
  <c r="V933" i="19"/>
  <c r="P351" i="1" s="1"/>
  <c r="U933" i="19"/>
  <c r="O351" i="1" s="1"/>
  <c r="T933" i="19"/>
  <c r="N351" i="1" s="1"/>
  <c r="S933" i="19"/>
  <c r="R933" i="19"/>
  <c r="Q933" i="19"/>
  <c r="K930" i="19"/>
  <c r="K931" i="19" s="1"/>
  <c r="J930" i="19"/>
  <c r="J932" i="19" s="1"/>
  <c r="I930" i="19"/>
  <c r="I931" i="19" s="1"/>
  <c r="H930" i="19"/>
  <c r="H931" i="19" s="1"/>
  <c r="F930" i="19"/>
  <c r="D929" i="19"/>
  <c r="A929" i="19"/>
  <c r="D928" i="19"/>
  <c r="B928" i="19"/>
  <c r="P867" i="19"/>
  <c r="O867" i="19"/>
  <c r="N867" i="19"/>
  <c r="M867" i="19"/>
  <c r="L867" i="19"/>
  <c r="P866" i="19"/>
  <c r="O866" i="19"/>
  <c r="N866" i="19"/>
  <c r="M866" i="19"/>
  <c r="L866" i="19"/>
  <c r="AL865" i="19"/>
  <c r="AK865" i="19"/>
  <c r="AJ865" i="19"/>
  <c r="AI865" i="19"/>
  <c r="AH865" i="19"/>
  <c r="P342" i="1" s="1"/>
  <c r="AG865" i="19"/>
  <c r="O342" i="1" s="1"/>
  <c r="AF865" i="19"/>
  <c r="N342" i="1" s="1"/>
  <c r="AE865" i="19"/>
  <c r="M342" i="1" s="1"/>
  <c r="AD865" i="19"/>
  <c r="AC865" i="19"/>
  <c r="AB865" i="19"/>
  <c r="AA865" i="19"/>
  <c r="Z865" i="19"/>
  <c r="P340" i="1" s="1"/>
  <c r="Y865" i="19"/>
  <c r="O340" i="1" s="1"/>
  <c r="X865" i="19"/>
  <c r="N340" i="1" s="1"/>
  <c r="W865" i="19"/>
  <c r="V865" i="19"/>
  <c r="P339" i="1" s="1"/>
  <c r="U865" i="19"/>
  <c r="O339" i="1" s="1"/>
  <c r="T865" i="19"/>
  <c r="N339" i="1" s="1"/>
  <c r="S865" i="19"/>
  <c r="K862" i="19"/>
  <c r="K863" i="19" s="1"/>
  <c r="J862" i="19"/>
  <c r="J863" i="19" s="1"/>
  <c r="I862" i="19"/>
  <c r="I863" i="19" s="1"/>
  <c r="H862" i="19"/>
  <c r="G862" i="19"/>
  <c r="D861" i="19"/>
  <c r="A861" i="19"/>
  <c r="D860" i="19"/>
  <c r="B860" i="19"/>
  <c r="F824" i="19"/>
  <c r="P828" i="19"/>
  <c r="O828" i="19"/>
  <c r="N828" i="19"/>
  <c r="M828" i="19"/>
  <c r="L828" i="19"/>
  <c r="AL827" i="19"/>
  <c r="AK827" i="19"/>
  <c r="AJ827" i="19"/>
  <c r="AI827" i="19"/>
  <c r="AH827" i="19"/>
  <c r="P330" i="1" s="1"/>
  <c r="AG827" i="19"/>
  <c r="O330" i="1" s="1"/>
  <c r="AF827" i="19"/>
  <c r="N330" i="1" s="1"/>
  <c r="AE827" i="19"/>
  <c r="M330" i="1" s="1"/>
  <c r="AD827" i="19"/>
  <c r="AC827" i="19"/>
  <c r="AB827" i="19"/>
  <c r="AA827" i="19"/>
  <c r="Z827" i="19"/>
  <c r="P328" i="1" s="1"/>
  <c r="Y827" i="19"/>
  <c r="O328" i="1" s="1"/>
  <c r="X827" i="19"/>
  <c r="N328" i="1" s="1"/>
  <c r="W827" i="19"/>
  <c r="V827" i="19"/>
  <c r="U827" i="19"/>
  <c r="T827" i="19"/>
  <c r="S827" i="19"/>
  <c r="K824" i="19"/>
  <c r="K825" i="19" s="1"/>
  <c r="J824" i="19"/>
  <c r="J825" i="19" s="1"/>
  <c r="I824" i="19"/>
  <c r="I825" i="19" s="1"/>
  <c r="H824" i="19"/>
  <c r="G824" i="19"/>
  <c r="G825" i="19" s="1"/>
  <c r="D823" i="19"/>
  <c r="A823" i="19"/>
  <c r="D822" i="19"/>
  <c r="B822" i="19"/>
  <c r="P778" i="19"/>
  <c r="O778" i="19"/>
  <c r="N778" i="19"/>
  <c r="M778" i="19"/>
  <c r="L778" i="19"/>
  <c r="AL777" i="19"/>
  <c r="AK777" i="19"/>
  <c r="AJ777" i="19"/>
  <c r="AI777" i="19"/>
  <c r="AH777" i="19"/>
  <c r="P318" i="1" s="1"/>
  <c r="AG777" i="19"/>
  <c r="O318" i="1" s="1"/>
  <c r="AF777" i="19"/>
  <c r="N318" i="1" s="1"/>
  <c r="AE777" i="19"/>
  <c r="M318" i="1" s="1"/>
  <c r="AD777" i="19"/>
  <c r="AC777" i="19"/>
  <c r="AB777" i="19"/>
  <c r="AA777" i="19"/>
  <c r="Z777" i="19"/>
  <c r="P316" i="1" s="1"/>
  <c r="Y777" i="19"/>
  <c r="O316" i="1" s="1"/>
  <c r="X777" i="19"/>
  <c r="N316" i="1" s="1"/>
  <c r="W777" i="19"/>
  <c r="V777" i="19"/>
  <c r="P315" i="1" s="1"/>
  <c r="U777" i="19"/>
  <c r="O315" i="1" s="1"/>
  <c r="T777" i="19"/>
  <c r="N315" i="1" s="1"/>
  <c r="S777" i="19"/>
  <c r="R777" i="19"/>
  <c r="Q777" i="19"/>
  <c r="K774" i="19"/>
  <c r="K775" i="19" s="1"/>
  <c r="J774" i="19"/>
  <c r="J775" i="19" s="1"/>
  <c r="I774" i="19"/>
  <c r="H774" i="19"/>
  <c r="H775" i="19" s="1"/>
  <c r="G774" i="19"/>
  <c r="G775" i="19" s="1"/>
  <c r="F774" i="19"/>
  <c r="F776" i="19" s="1"/>
  <c r="D773" i="19"/>
  <c r="A773" i="19"/>
  <c r="D772" i="19"/>
  <c r="B772" i="19"/>
  <c r="P770" i="19"/>
  <c r="O770" i="19"/>
  <c r="N770" i="19"/>
  <c r="M770" i="19"/>
  <c r="L770" i="19"/>
  <c r="P732" i="19"/>
  <c r="O732" i="19"/>
  <c r="N732" i="19"/>
  <c r="M732" i="19"/>
  <c r="L732" i="19"/>
  <c r="P731" i="19"/>
  <c r="O731" i="19"/>
  <c r="N731" i="19"/>
  <c r="M731" i="19"/>
  <c r="L731" i="19"/>
  <c r="AL730" i="19"/>
  <c r="AK730" i="19"/>
  <c r="AJ730" i="19"/>
  <c r="AI730" i="19"/>
  <c r="AH730" i="19"/>
  <c r="P306" i="1" s="1"/>
  <c r="AG730" i="19"/>
  <c r="O306" i="1" s="1"/>
  <c r="AF730" i="19"/>
  <c r="N306" i="1" s="1"/>
  <c r="AE730" i="19"/>
  <c r="M306" i="1" s="1"/>
  <c r="AD730" i="19"/>
  <c r="AC730" i="19"/>
  <c r="AB730" i="19"/>
  <c r="AA730" i="19"/>
  <c r="Z730" i="19"/>
  <c r="P304" i="1" s="1"/>
  <c r="Y730" i="19"/>
  <c r="O304" i="1" s="1"/>
  <c r="X730" i="19"/>
  <c r="W730" i="19"/>
  <c r="V730" i="19"/>
  <c r="U730" i="19"/>
  <c r="O303" i="1" s="1"/>
  <c r="T730" i="19"/>
  <c r="N303" i="1" s="1"/>
  <c r="K727" i="19"/>
  <c r="K728" i="19" s="1"/>
  <c r="J727" i="19"/>
  <c r="J728" i="19" s="1"/>
  <c r="I727" i="19"/>
  <c r="I729" i="19" s="1"/>
  <c r="H727" i="19"/>
  <c r="D726" i="19"/>
  <c r="A726" i="19"/>
  <c r="D725" i="19"/>
  <c r="B725" i="19"/>
  <c r="P691" i="19"/>
  <c r="O691" i="19"/>
  <c r="N691" i="19"/>
  <c r="M691" i="19"/>
  <c r="L691" i="19"/>
  <c r="AL690" i="19"/>
  <c r="AK690" i="19"/>
  <c r="AJ690" i="19"/>
  <c r="AI690" i="19"/>
  <c r="AH690" i="19"/>
  <c r="P294" i="1" s="1"/>
  <c r="AG690" i="19"/>
  <c r="O294" i="1" s="1"/>
  <c r="AF690" i="19"/>
  <c r="N294" i="1" s="1"/>
  <c r="AE690" i="19"/>
  <c r="M294" i="1" s="1"/>
  <c r="AD690" i="19"/>
  <c r="AC690" i="19"/>
  <c r="AB690" i="19"/>
  <c r="AA690" i="19"/>
  <c r="Z690" i="19"/>
  <c r="P292" i="1" s="1"/>
  <c r="Y690" i="19"/>
  <c r="O292" i="1" s="1"/>
  <c r="X690" i="19"/>
  <c r="N292" i="1" s="1"/>
  <c r="W690" i="19"/>
  <c r="V690" i="19"/>
  <c r="U690" i="19"/>
  <c r="T690" i="19"/>
  <c r="S690" i="19"/>
  <c r="K687" i="19"/>
  <c r="K688" i="19" s="1"/>
  <c r="J687" i="19"/>
  <c r="J688" i="19" s="1"/>
  <c r="I687" i="19"/>
  <c r="I689" i="19" s="1"/>
  <c r="H687" i="19"/>
  <c r="H688" i="19" s="1"/>
  <c r="G687" i="19"/>
  <c r="G688" i="19" s="1"/>
  <c r="D686" i="19"/>
  <c r="A686" i="19"/>
  <c r="D685" i="19"/>
  <c r="B685" i="19"/>
  <c r="P683" i="19"/>
  <c r="O683" i="19"/>
  <c r="N683" i="19"/>
  <c r="M683" i="19"/>
  <c r="L683" i="19"/>
  <c r="P672" i="19"/>
  <c r="O672" i="19"/>
  <c r="N672" i="19"/>
  <c r="M672" i="19"/>
  <c r="L672" i="19"/>
  <c r="P671" i="19"/>
  <c r="O671" i="19"/>
  <c r="N671" i="19"/>
  <c r="M671" i="19"/>
  <c r="L671" i="19"/>
  <c r="P656" i="19"/>
  <c r="O656" i="19"/>
  <c r="N656" i="19"/>
  <c r="M656" i="19"/>
  <c r="L656" i="19"/>
  <c r="AL655" i="19"/>
  <c r="AK655" i="19"/>
  <c r="AJ655" i="19"/>
  <c r="AI655" i="19"/>
  <c r="AH655" i="19"/>
  <c r="P282" i="1" s="1"/>
  <c r="AG655" i="19"/>
  <c r="O282" i="1" s="1"/>
  <c r="AF655" i="19"/>
  <c r="N282" i="1" s="1"/>
  <c r="AE655" i="19"/>
  <c r="M282" i="1" s="1"/>
  <c r="AD655" i="19"/>
  <c r="AC655" i="19"/>
  <c r="AB655" i="19"/>
  <c r="AA655" i="19"/>
  <c r="Z655" i="19"/>
  <c r="P280" i="1" s="1"/>
  <c r="Y655" i="19"/>
  <c r="O280" i="1" s="1"/>
  <c r="X655" i="19"/>
  <c r="N280" i="1" s="1"/>
  <c r="W655" i="19"/>
  <c r="V655" i="19"/>
  <c r="P279" i="1" s="1"/>
  <c r="U655" i="19"/>
  <c r="O279" i="1" s="1"/>
  <c r="T655" i="19"/>
  <c r="N279" i="1" s="1"/>
  <c r="S655" i="19"/>
  <c r="K652" i="19"/>
  <c r="K654" i="19" s="1"/>
  <c r="J652" i="19"/>
  <c r="J653" i="19" s="1"/>
  <c r="I652" i="19"/>
  <c r="I653" i="19" s="1"/>
  <c r="H652" i="19"/>
  <c r="H653" i="19" s="1"/>
  <c r="G652" i="19"/>
  <c r="G654" i="19" s="1"/>
  <c r="D651" i="19"/>
  <c r="A651" i="19"/>
  <c r="D650" i="19"/>
  <c r="B650" i="19"/>
  <c r="P648" i="19"/>
  <c r="O648" i="19"/>
  <c r="N648" i="19"/>
  <c r="M648" i="19"/>
  <c r="L648" i="19"/>
  <c r="P647" i="19"/>
  <c r="O647" i="19"/>
  <c r="N647" i="19"/>
  <c r="M647" i="19"/>
  <c r="L647" i="19"/>
  <c r="P620" i="19"/>
  <c r="O620" i="19"/>
  <c r="N620" i="19"/>
  <c r="M620" i="19"/>
  <c r="L620" i="19"/>
  <c r="AL619" i="19"/>
  <c r="AK619" i="19"/>
  <c r="AJ619" i="19"/>
  <c r="AI619" i="19"/>
  <c r="AH619" i="19"/>
  <c r="P270" i="1" s="1"/>
  <c r="AG619" i="19"/>
  <c r="O270" i="1" s="1"/>
  <c r="AF619" i="19"/>
  <c r="N270" i="1" s="1"/>
  <c r="AE619" i="19"/>
  <c r="M270" i="1" s="1"/>
  <c r="AD619" i="19"/>
  <c r="AC619" i="19"/>
  <c r="AB619" i="19"/>
  <c r="AA619" i="19"/>
  <c r="Z619" i="19"/>
  <c r="P268" i="1" s="1"/>
  <c r="Y619" i="19"/>
  <c r="O268" i="1" s="1"/>
  <c r="X619" i="19"/>
  <c r="N268" i="1" s="1"/>
  <c r="W619" i="19"/>
  <c r="V619" i="19"/>
  <c r="P267" i="1" s="1"/>
  <c r="U619" i="19"/>
  <c r="O267" i="1" s="1"/>
  <c r="T619" i="19"/>
  <c r="N267" i="1" s="1"/>
  <c r="S619" i="19"/>
  <c r="K616" i="19"/>
  <c r="K617" i="19" s="1"/>
  <c r="J616" i="19"/>
  <c r="J618" i="19" s="1"/>
  <c r="I616" i="19"/>
  <c r="I617" i="19" s="1"/>
  <c r="H616" i="19"/>
  <c r="H617" i="19" s="1"/>
  <c r="G616" i="19"/>
  <c r="G617" i="19" s="1"/>
  <c r="D615" i="19"/>
  <c r="A615" i="19"/>
  <c r="P612" i="19"/>
  <c r="O612" i="19"/>
  <c r="N612" i="19"/>
  <c r="M612" i="19"/>
  <c r="L612" i="19"/>
  <c r="P572" i="19"/>
  <c r="O572" i="19"/>
  <c r="N572" i="19"/>
  <c r="M572" i="19"/>
  <c r="L572" i="19"/>
  <c r="AL571" i="19"/>
  <c r="AK571" i="19"/>
  <c r="AJ571" i="19"/>
  <c r="AI571" i="19"/>
  <c r="AH571" i="19"/>
  <c r="P258" i="1" s="1"/>
  <c r="AG571" i="19"/>
  <c r="O258" i="1" s="1"/>
  <c r="AF571" i="19"/>
  <c r="N258" i="1" s="1"/>
  <c r="AE571" i="19"/>
  <c r="M258" i="1" s="1"/>
  <c r="AD571" i="19"/>
  <c r="AC571" i="19"/>
  <c r="AB571" i="19"/>
  <c r="AA571" i="19"/>
  <c r="Z571" i="19"/>
  <c r="P256" i="1" s="1"/>
  <c r="Y571" i="19"/>
  <c r="O256" i="1" s="1"/>
  <c r="X571" i="19"/>
  <c r="N256" i="1" s="1"/>
  <c r="W571" i="19"/>
  <c r="V571" i="19"/>
  <c r="P255" i="1" s="1"/>
  <c r="U571" i="19"/>
  <c r="O255" i="1" s="1"/>
  <c r="T571" i="19"/>
  <c r="N255" i="1" s="1"/>
  <c r="S571" i="19"/>
  <c r="D569" i="19"/>
  <c r="K568" i="19"/>
  <c r="K570" i="19" s="1"/>
  <c r="J568" i="19"/>
  <c r="J570" i="19" s="1"/>
  <c r="I568" i="19"/>
  <c r="I570" i="19" s="1"/>
  <c r="H568" i="19"/>
  <c r="H570" i="19" s="1"/>
  <c r="G568" i="19"/>
  <c r="G570" i="19" s="1"/>
  <c r="D567" i="19"/>
  <c r="A567" i="19"/>
  <c r="D566" i="19"/>
  <c r="B566" i="19"/>
  <c r="P564" i="19"/>
  <c r="O564" i="19"/>
  <c r="N564" i="19"/>
  <c r="M564" i="19"/>
  <c r="L564" i="19"/>
  <c r="P536" i="19"/>
  <c r="O536" i="19"/>
  <c r="N536" i="19"/>
  <c r="M536" i="19"/>
  <c r="L536" i="19"/>
  <c r="AL535" i="19"/>
  <c r="AK535" i="19"/>
  <c r="AJ535" i="19"/>
  <c r="AI535" i="19"/>
  <c r="AH535" i="19"/>
  <c r="P246" i="1" s="1"/>
  <c r="AG535" i="19"/>
  <c r="O246" i="1" s="1"/>
  <c r="AF535" i="19"/>
  <c r="N246" i="1" s="1"/>
  <c r="AE535" i="19"/>
  <c r="M246" i="1" s="1"/>
  <c r="AD535" i="19"/>
  <c r="AC535" i="19"/>
  <c r="AB535" i="19"/>
  <c r="AA535" i="19"/>
  <c r="Z535" i="19"/>
  <c r="P244" i="1" s="1"/>
  <c r="Y535" i="19"/>
  <c r="O244" i="1" s="1"/>
  <c r="X535" i="19"/>
  <c r="N244" i="1" s="1"/>
  <c r="W535" i="19"/>
  <c r="V535" i="19"/>
  <c r="U535" i="19"/>
  <c r="O243" i="1" s="1"/>
  <c r="T535" i="19"/>
  <c r="N243" i="1" s="1"/>
  <c r="S535" i="19"/>
  <c r="K532" i="19"/>
  <c r="K533" i="19" s="1"/>
  <c r="J532" i="19"/>
  <c r="J533" i="19" s="1"/>
  <c r="I532" i="19"/>
  <c r="I534" i="19" s="1"/>
  <c r="H532" i="19"/>
  <c r="H534" i="19" s="1"/>
  <c r="G532" i="19"/>
  <c r="G533" i="19" s="1"/>
  <c r="D531" i="19"/>
  <c r="A531" i="19"/>
  <c r="D530" i="19"/>
  <c r="B530" i="19"/>
  <c r="P528" i="19"/>
  <c r="O528" i="19"/>
  <c r="N528" i="19"/>
  <c r="M528" i="19"/>
  <c r="L528" i="19"/>
  <c r="P527" i="19"/>
  <c r="O527" i="19"/>
  <c r="N527" i="19"/>
  <c r="M527" i="19"/>
  <c r="L527" i="19"/>
  <c r="P485" i="19"/>
  <c r="O485" i="19"/>
  <c r="N485" i="19"/>
  <c r="M485" i="19"/>
  <c r="L485" i="19"/>
  <c r="P484" i="19"/>
  <c r="O484" i="19"/>
  <c r="N484" i="19"/>
  <c r="M484" i="19"/>
  <c r="L484" i="19"/>
  <c r="AL483" i="19"/>
  <c r="AK483" i="19"/>
  <c r="AJ483" i="19"/>
  <c r="AI483" i="19"/>
  <c r="AH483" i="19"/>
  <c r="P234" i="1" s="1"/>
  <c r="AG483" i="19"/>
  <c r="O234" i="1" s="1"/>
  <c r="AF483" i="19"/>
  <c r="N234" i="1" s="1"/>
  <c r="AE483" i="19"/>
  <c r="M234" i="1" s="1"/>
  <c r="AD483" i="19"/>
  <c r="AC483" i="19"/>
  <c r="AB483" i="19"/>
  <c r="AA483" i="19"/>
  <c r="Z483" i="19"/>
  <c r="P232" i="1" s="1"/>
  <c r="Y483" i="19"/>
  <c r="O232" i="1" s="1"/>
  <c r="X483" i="19"/>
  <c r="N232" i="1" s="1"/>
  <c r="W483" i="19"/>
  <c r="V483" i="19"/>
  <c r="U483" i="19"/>
  <c r="T483" i="19"/>
  <c r="S483" i="19"/>
  <c r="K480" i="19"/>
  <c r="K481" i="19" s="1"/>
  <c r="J480" i="19"/>
  <c r="J481" i="19" s="1"/>
  <c r="I480" i="19"/>
  <c r="I482" i="19" s="1"/>
  <c r="H480" i="19"/>
  <c r="H481" i="19" s="1"/>
  <c r="G480" i="19"/>
  <c r="G481" i="19" s="1"/>
  <c r="D479" i="19"/>
  <c r="A479" i="19"/>
  <c r="D478" i="19"/>
  <c r="B478" i="19"/>
  <c r="P476" i="19"/>
  <c r="O476" i="19"/>
  <c r="N476" i="19"/>
  <c r="M476" i="19"/>
  <c r="L476" i="19"/>
  <c r="P475" i="19"/>
  <c r="O475" i="19"/>
  <c r="N475" i="19"/>
  <c r="M475" i="19"/>
  <c r="L475" i="19"/>
  <c r="F447" i="19"/>
  <c r="F448" i="19" s="1"/>
  <c r="P451" i="19"/>
  <c r="O451" i="19"/>
  <c r="N451" i="19"/>
  <c r="M451" i="19"/>
  <c r="L451" i="19"/>
  <c r="AL450" i="19"/>
  <c r="AK450" i="19"/>
  <c r="AJ450" i="19"/>
  <c r="AI450" i="19"/>
  <c r="AH450" i="19"/>
  <c r="P222" i="1" s="1"/>
  <c r="AG450" i="19"/>
  <c r="O222" i="1" s="1"/>
  <c r="AF450" i="19"/>
  <c r="N222" i="1" s="1"/>
  <c r="AE450" i="19"/>
  <c r="M222" i="1" s="1"/>
  <c r="AD450" i="19"/>
  <c r="AC450" i="19"/>
  <c r="AB450" i="19"/>
  <c r="AA450" i="19"/>
  <c r="Z450" i="19"/>
  <c r="Y450" i="19"/>
  <c r="O220" i="1" s="1"/>
  <c r="X450" i="19"/>
  <c r="N220" i="1" s="1"/>
  <c r="W450" i="19"/>
  <c r="V450" i="19"/>
  <c r="U450" i="19"/>
  <c r="T450" i="19"/>
  <c r="S450" i="19"/>
  <c r="K447" i="19"/>
  <c r="K449" i="19" s="1"/>
  <c r="J447" i="19"/>
  <c r="J448" i="19" s="1"/>
  <c r="I447" i="19"/>
  <c r="I449" i="19" s="1"/>
  <c r="H447" i="19"/>
  <c r="H449" i="19" s="1"/>
  <c r="G447" i="19"/>
  <c r="G449" i="19" s="1"/>
  <c r="D446" i="19"/>
  <c r="A446" i="19"/>
  <c r="D445" i="19"/>
  <c r="B445" i="19"/>
  <c r="P366" i="19"/>
  <c r="O366" i="19"/>
  <c r="N366" i="19"/>
  <c r="M366" i="19"/>
  <c r="L366" i="19"/>
  <c r="P365" i="19"/>
  <c r="O365" i="19"/>
  <c r="N365" i="19"/>
  <c r="M365" i="19"/>
  <c r="L365" i="19"/>
  <c r="AL364" i="19"/>
  <c r="AK364" i="19"/>
  <c r="AJ364" i="19"/>
  <c r="AI364" i="19"/>
  <c r="AH364" i="19"/>
  <c r="P210" i="1" s="1"/>
  <c r="AG364" i="19"/>
  <c r="O210" i="1" s="1"/>
  <c r="AF364" i="19"/>
  <c r="N210" i="1" s="1"/>
  <c r="AE364" i="19"/>
  <c r="M210" i="1" s="1"/>
  <c r="AD364" i="19"/>
  <c r="AC364" i="19"/>
  <c r="AB364" i="19"/>
  <c r="AA364" i="19"/>
  <c r="Z364" i="19"/>
  <c r="Y364" i="19"/>
  <c r="O208" i="1" s="1"/>
  <c r="X364" i="19"/>
  <c r="N208" i="1" s="1"/>
  <c r="W364" i="19"/>
  <c r="V364" i="19"/>
  <c r="P207" i="1" s="1"/>
  <c r="U364" i="19"/>
  <c r="O207" i="1" s="1"/>
  <c r="T364" i="19"/>
  <c r="N207" i="1" s="1"/>
  <c r="K361" i="19"/>
  <c r="K362" i="19" s="1"/>
  <c r="J361" i="19"/>
  <c r="J362" i="19" s="1"/>
  <c r="I361" i="19"/>
  <c r="I362" i="19" s="1"/>
  <c r="H361" i="19"/>
  <c r="H363" i="19" s="1"/>
  <c r="G361" i="19"/>
  <c r="G362" i="19" s="1"/>
  <c r="F361" i="19"/>
  <c r="F362" i="19" s="1"/>
  <c r="D360" i="19"/>
  <c r="A360" i="19"/>
  <c r="D359" i="19"/>
  <c r="B359" i="19"/>
  <c r="P357" i="19"/>
  <c r="O357" i="19"/>
  <c r="N357" i="19"/>
  <c r="M357" i="19"/>
  <c r="L357" i="19"/>
  <c r="G333" i="19"/>
  <c r="G335" i="19" s="1"/>
  <c r="F333" i="19"/>
  <c r="P337" i="19"/>
  <c r="O337" i="19"/>
  <c r="N337" i="19"/>
  <c r="M337" i="19"/>
  <c r="L337" i="19"/>
  <c r="AL336" i="19"/>
  <c r="AK336" i="19"/>
  <c r="AJ336" i="19"/>
  <c r="AI336" i="19"/>
  <c r="AH336" i="19"/>
  <c r="AG336" i="19"/>
  <c r="AF336" i="19"/>
  <c r="AE336" i="19"/>
  <c r="AD336" i="19"/>
  <c r="AC336" i="19"/>
  <c r="AB336" i="19"/>
  <c r="AA336" i="19"/>
  <c r="Z336" i="19"/>
  <c r="P196" i="1" s="1"/>
  <c r="Y336" i="19"/>
  <c r="X336" i="19"/>
  <c r="N196" i="1" s="1"/>
  <c r="W336" i="19"/>
  <c r="V336" i="19"/>
  <c r="P195" i="1" s="1"/>
  <c r="U336" i="19"/>
  <c r="O195" i="1" s="1"/>
  <c r="T336" i="19"/>
  <c r="N195" i="1" s="1"/>
  <c r="K333" i="19"/>
  <c r="K335" i="19" s="1"/>
  <c r="J333" i="19"/>
  <c r="J334" i="19" s="1"/>
  <c r="I333" i="19"/>
  <c r="I334" i="19" s="1"/>
  <c r="H333" i="19"/>
  <c r="H334" i="19" s="1"/>
  <c r="D332" i="19"/>
  <c r="A332" i="19"/>
  <c r="D331" i="19"/>
  <c r="B331" i="19"/>
  <c r="P329" i="19"/>
  <c r="O329" i="19"/>
  <c r="N329" i="19"/>
  <c r="M329" i="19"/>
  <c r="L329" i="19"/>
  <c r="P328" i="19"/>
  <c r="O328" i="19"/>
  <c r="N328" i="19"/>
  <c r="M328" i="19"/>
  <c r="L328" i="19"/>
  <c r="P323" i="19"/>
  <c r="O323" i="19"/>
  <c r="N323" i="19"/>
  <c r="M323" i="19"/>
  <c r="L323" i="19"/>
  <c r="P307" i="19"/>
  <c r="O307" i="19"/>
  <c r="N307" i="19"/>
  <c r="M307" i="19"/>
  <c r="L307" i="19"/>
  <c r="H302" i="19"/>
  <c r="P306" i="19"/>
  <c r="O306" i="19"/>
  <c r="N306" i="19"/>
  <c r="M306" i="19"/>
  <c r="L306" i="19"/>
  <c r="AL305" i="19"/>
  <c r="AK305" i="19"/>
  <c r="AJ305" i="19"/>
  <c r="AI305" i="19"/>
  <c r="AH305" i="19"/>
  <c r="P186" i="1" s="1"/>
  <c r="AG305" i="19"/>
  <c r="O186" i="1" s="1"/>
  <c r="AF305" i="19"/>
  <c r="N186" i="1" s="1"/>
  <c r="AE305" i="19"/>
  <c r="M186" i="1" s="1"/>
  <c r="AD305" i="19"/>
  <c r="AC305" i="19"/>
  <c r="AB305" i="19"/>
  <c r="AA305" i="19"/>
  <c r="Z305" i="19"/>
  <c r="P184" i="1" s="1"/>
  <c r="Y305" i="19"/>
  <c r="O184" i="1" s="1"/>
  <c r="X305" i="19"/>
  <c r="N184" i="1" s="1"/>
  <c r="W305" i="19"/>
  <c r="V305" i="19"/>
  <c r="P183" i="1" s="1"/>
  <c r="U305" i="19"/>
  <c r="O183" i="1" s="1"/>
  <c r="T305" i="19"/>
  <c r="N183" i="1" s="1"/>
  <c r="S305" i="19"/>
  <c r="R305" i="19"/>
  <c r="Q305" i="19"/>
  <c r="K302" i="19"/>
  <c r="K303" i="19" s="1"/>
  <c r="J302" i="19"/>
  <c r="J304" i="19" s="1"/>
  <c r="I302" i="19"/>
  <c r="I303" i="19" s="1"/>
  <c r="G302" i="19"/>
  <c r="G303" i="19" s="1"/>
  <c r="F302" i="19"/>
  <c r="F304" i="19" s="1"/>
  <c r="D301" i="19"/>
  <c r="A301" i="19"/>
  <c r="D300" i="19"/>
  <c r="B300" i="19"/>
  <c r="P298" i="19"/>
  <c r="O298" i="19"/>
  <c r="N298" i="19"/>
  <c r="M298" i="19"/>
  <c r="L298" i="19"/>
  <c r="P297" i="19"/>
  <c r="O297" i="19"/>
  <c r="N297" i="19"/>
  <c r="M297" i="19"/>
  <c r="L297" i="19"/>
  <c r="P296" i="19"/>
  <c r="O296" i="19"/>
  <c r="N296" i="19"/>
  <c r="M296" i="19"/>
  <c r="L296" i="19"/>
  <c r="P279" i="19"/>
  <c r="O279" i="19"/>
  <c r="N279" i="19"/>
  <c r="M279" i="19"/>
  <c r="L279" i="19"/>
  <c r="AL278" i="19"/>
  <c r="AK278" i="19"/>
  <c r="AJ278" i="19"/>
  <c r="AI278" i="19"/>
  <c r="AH278" i="19"/>
  <c r="AG278" i="19"/>
  <c r="AF278" i="19"/>
  <c r="AE278" i="19"/>
  <c r="AD278" i="19"/>
  <c r="AC278" i="19"/>
  <c r="AB278" i="19"/>
  <c r="AA278" i="19"/>
  <c r="Z278" i="19"/>
  <c r="P172" i="1" s="1"/>
  <c r="Y278" i="19"/>
  <c r="O172" i="1" s="1"/>
  <c r="X278" i="19"/>
  <c r="N172" i="1" s="1"/>
  <c r="W278" i="19"/>
  <c r="M172" i="1" s="1"/>
  <c r="V278" i="19"/>
  <c r="P171" i="1" s="1"/>
  <c r="U278" i="19"/>
  <c r="O171" i="1" s="1"/>
  <c r="T278" i="19"/>
  <c r="N171" i="1" s="1"/>
  <c r="S278" i="19"/>
  <c r="M171" i="1" s="1"/>
  <c r="K275" i="19"/>
  <c r="K276" i="19" s="1"/>
  <c r="J275" i="19"/>
  <c r="J276" i="19" s="1"/>
  <c r="I275" i="19"/>
  <c r="I277" i="19" s="1"/>
  <c r="H275" i="19"/>
  <c r="H277" i="19" s="1"/>
  <c r="G275" i="19"/>
  <c r="G276" i="19" s="1"/>
  <c r="D274" i="19"/>
  <c r="A274" i="19"/>
  <c r="D273" i="19"/>
  <c r="B273" i="19"/>
  <c r="P271" i="19"/>
  <c r="O271" i="19"/>
  <c r="N271" i="19"/>
  <c r="M271" i="19"/>
  <c r="L271" i="19"/>
  <c r="P270" i="19"/>
  <c r="O270" i="19"/>
  <c r="N270" i="19"/>
  <c r="M270" i="19"/>
  <c r="L270" i="19"/>
  <c r="P269" i="19"/>
  <c r="O269" i="19"/>
  <c r="N269" i="19"/>
  <c r="M269" i="19"/>
  <c r="L269" i="19"/>
  <c r="P263" i="19"/>
  <c r="O263" i="19"/>
  <c r="N263" i="19"/>
  <c r="M263" i="19"/>
  <c r="L263" i="19"/>
  <c r="P262" i="19"/>
  <c r="O262" i="19"/>
  <c r="N262" i="19"/>
  <c r="M262" i="19"/>
  <c r="L262" i="19"/>
  <c r="P260" i="19"/>
  <c r="O260" i="19"/>
  <c r="N260" i="19"/>
  <c r="M260" i="19"/>
  <c r="L260" i="19"/>
  <c r="P250" i="19"/>
  <c r="O250" i="19"/>
  <c r="N250" i="19"/>
  <c r="M250" i="19"/>
  <c r="L250" i="19"/>
  <c r="H245" i="19"/>
  <c r="H246" i="19" s="1"/>
  <c r="P249" i="19"/>
  <c r="O249" i="19"/>
  <c r="N249" i="19"/>
  <c r="M249" i="19"/>
  <c r="L249" i="19"/>
  <c r="AL248" i="19"/>
  <c r="AK248" i="19"/>
  <c r="AJ248" i="19"/>
  <c r="AI248" i="19"/>
  <c r="AH248" i="19"/>
  <c r="AG248" i="19"/>
  <c r="AF248" i="19"/>
  <c r="AE248" i="19"/>
  <c r="AD248" i="19"/>
  <c r="AC248" i="19"/>
  <c r="AB248" i="19"/>
  <c r="AA248" i="19"/>
  <c r="Z248" i="19"/>
  <c r="P160" i="1" s="1"/>
  <c r="Y248" i="19"/>
  <c r="O160" i="1" s="1"/>
  <c r="X248" i="19"/>
  <c r="N160" i="1" s="1"/>
  <c r="W248" i="19"/>
  <c r="V248" i="19"/>
  <c r="P159" i="1" s="1"/>
  <c r="U248" i="19"/>
  <c r="O159" i="1" s="1"/>
  <c r="T248" i="19"/>
  <c r="N159" i="1" s="1"/>
  <c r="S248" i="19"/>
  <c r="R248" i="19"/>
  <c r="Q248" i="19"/>
  <c r="K245" i="19"/>
  <c r="K247" i="19" s="1"/>
  <c r="J245" i="19"/>
  <c r="J247" i="19" s="1"/>
  <c r="I245" i="19"/>
  <c r="I246" i="19" s="1"/>
  <c r="G245" i="19"/>
  <c r="G247" i="19" s="1"/>
  <c r="F245" i="19"/>
  <c r="F247" i="19" s="1"/>
  <c r="D244" i="19"/>
  <c r="A244" i="19"/>
  <c r="D243" i="19"/>
  <c r="B243" i="19"/>
  <c r="P241" i="19"/>
  <c r="O241" i="19"/>
  <c r="N241" i="19"/>
  <c r="M241" i="19"/>
  <c r="L241" i="19"/>
  <c r="P240" i="19"/>
  <c r="O240" i="19"/>
  <c r="N240" i="19"/>
  <c r="M240" i="19"/>
  <c r="L240" i="19"/>
  <c r="P219" i="19"/>
  <c r="O219" i="19"/>
  <c r="N219" i="19"/>
  <c r="M219" i="19"/>
  <c r="L219" i="19"/>
  <c r="AL218" i="19"/>
  <c r="AK218" i="19"/>
  <c r="AJ218" i="19"/>
  <c r="AI218" i="19"/>
  <c r="AH218" i="19"/>
  <c r="AG218" i="19"/>
  <c r="AF218" i="19"/>
  <c r="AE218" i="19"/>
  <c r="AD218" i="19"/>
  <c r="AC218" i="19"/>
  <c r="AB218" i="19"/>
  <c r="AA218" i="19"/>
  <c r="Z218" i="19"/>
  <c r="P148" i="1" s="1"/>
  <c r="Y218" i="19"/>
  <c r="O148" i="1" s="1"/>
  <c r="X218" i="19"/>
  <c r="N148" i="1" s="1"/>
  <c r="W218" i="19"/>
  <c r="V218" i="19"/>
  <c r="P147" i="1" s="1"/>
  <c r="U218" i="19"/>
  <c r="O147" i="1" s="1"/>
  <c r="T218" i="19"/>
  <c r="N147" i="1" s="1"/>
  <c r="S218" i="19"/>
  <c r="R218" i="19"/>
  <c r="Q218" i="19"/>
  <c r="K215" i="19"/>
  <c r="K216" i="19" s="1"/>
  <c r="J215" i="19"/>
  <c r="J216" i="19" s="1"/>
  <c r="I215" i="19"/>
  <c r="I217" i="19" s="1"/>
  <c r="H215" i="19"/>
  <c r="H217" i="19" s="1"/>
  <c r="G215" i="19"/>
  <c r="G216" i="19" s="1"/>
  <c r="F215" i="19"/>
  <c r="F216" i="19" s="1"/>
  <c r="D214" i="19"/>
  <c r="A214" i="19"/>
  <c r="D213" i="19"/>
  <c r="B213" i="19"/>
  <c r="F173" i="19"/>
  <c r="F175" i="19" s="1"/>
  <c r="P177" i="19"/>
  <c r="O177" i="19"/>
  <c r="N177" i="19"/>
  <c r="M177" i="19"/>
  <c r="L177" i="19"/>
  <c r="AL176" i="19"/>
  <c r="AK176" i="19"/>
  <c r="AJ176" i="19"/>
  <c r="AI176" i="19"/>
  <c r="AH176" i="19"/>
  <c r="P138" i="1" s="1"/>
  <c r="AG176" i="19"/>
  <c r="AF176" i="19"/>
  <c r="N138" i="1" s="1"/>
  <c r="AE176" i="19"/>
  <c r="M138" i="1" s="1"/>
  <c r="AD176" i="19"/>
  <c r="AC176" i="19"/>
  <c r="AB176" i="19"/>
  <c r="AA176" i="19"/>
  <c r="Z176" i="19"/>
  <c r="P136" i="1" s="1"/>
  <c r="Y176" i="19"/>
  <c r="O136" i="1" s="1"/>
  <c r="X176" i="19"/>
  <c r="N136" i="1" s="1"/>
  <c r="W176" i="19"/>
  <c r="V176" i="19"/>
  <c r="P135" i="1" s="1"/>
  <c r="U176" i="19"/>
  <c r="O135" i="1" s="1"/>
  <c r="T176" i="19"/>
  <c r="N135" i="1" s="1"/>
  <c r="S176" i="19"/>
  <c r="K173" i="19"/>
  <c r="K174" i="19" s="1"/>
  <c r="J173" i="19"/>
  <c r="J174" i="19" s="1"/>
  <c r="I173" i="19"/>
  <c r="H173" i="19"/>
  <c r="H175" i="19" s="1"/>
  <c r="G173" i="19"/>
  <c r="G174" i="19" s="1"/>
  <c r="D172" i="19"/>
  <c r="A172" i="19"/>
  <c r="D171" i="19"/>
  <c r="B171" i="19"/>
  <c r="P169" i="19"/>
  <c r="O169" i="19"/>
  <c r="N169" i="19"/>
  <c r="M169" i="19"/>
  <c r="L169" i="19"/>
  <c r="P168" i="19"/>
  <c r="O168" i="19"/>
  <c r="N168" i="19"/>
  <c r="M168" i="19"/>
  <c r="L168" i="19"/>
  <c r="P155" i="19"/>
  <c r="O155" i="19"/>
  <c r="N155" i="19"/>
  <c r="M155" i="19"/>
  <c r="L155" i="19"/>
  <c r="P134" i="19"/>
  <c r="O134" i="19"/>
  <c r="N134" i="19"/>
  <c r="M134" i="19"/>
  <c r="L134" i="19"/>
  <c r="AL133" i="19"/>
  <c r="AK133" i="19"/>
  <c r="AJ133" i="19"/>
  <c r="AI133" i="19"/>
  <c r="AH133" i="19"/>
  <c r="P126" i="1" s="1"/>
  <c r="AG133" i="19"/>
  <c r="O126" i="1" s="1"/>
  <c r="AF133" i="19"/>
  <c r="AE133" i="19"/>
  <c r="M126" i="1" s="1"/>
  <c r="AD133" i="19"/>
  <c r="AC133" i="19"/>
  <c r="AB133" i="19"/>
  <c r="AA133" i="19"/>
  <c r="Z133" i="19"/>
  <c r="P124" i="1" s="1"/>
  <c r="Y133" i="19"/>
  <c r="O124" i="1" s="1"/>
  <c r="X133" i="19"/>
  <c r="W133" i="19"/>
  <c r="V133" i="19"/>
  <c r="P123" i="1" s="1"/>
  <c r="U133" i="19"/>
  <c r="O123" i="1" s="1"/>
  <c r="T133" i="19"/>
  <c r="N123" i="1" s="1"/>
  <c r="S133" i="19"/>
  <c r="R133" i="19"/>
  <c r="Q133" i="19"/>
  <c r="K130" i="19"/>
  <c r="K132" i="19" s="1"/>
  <c r="J130" i="19"/>
  <c r="J132" i="19" s="1"/>
  <c r="I130" i="19"/>
  <c r="I131" i="19" s="1"/>
  <c r="H130" i="19"/>
  <c r="H131" i="19" s="1"/>
  <c r="G130" i="19"/>
  <c r="G132" i="19" s="1"/>
  <c r="F130" i="19"/>
  <c r="F132" i="19" s="1"/>
  <c r="D129" i="19"/>
  <c r="A129" i="19"/>
  <c r="D128" i="19"/>
  <c r="B128" i="19"/>
  <c r="P112" i="19"/>
  <c r="O112" i="19"/>
  <c r="N112" i="19"/>
  <c r="M112" i="19"/>
  <c r="L112" i="19"/>
  <c r="AL111" i="19"/>
  <c r="AK111" i="19"/>
  <c r="AJ111" i="19"/>
  <c r="N116" i="1" s="1"/>
  <c r="AI111" i="19"/>
  <c r="M116" i="1" s="1"/>
  <c r="AH111" i="19"/>
  <c r="P114" i="1" s="1"/>
  <c r="AG111" i="19"/>
  <c r="O114" i="1" s="1"/>
  <c r="AF111" i="19"/>
  <c r="AE111" i="19"/>
  <c r="M114" i="1" s="1"/>
  <c r="AD111" i="19"/>
  <c r="AC111" i="19"/>
  <c r="AB111" i="19"/>
  <c r="AA111" i="19"/>
  <c r="Z111" i="19"/>
  <c r="P112" i="1" s="1"/>
  <c r="Y111" i="19"/>
  <c r="O112" i="1" s="1"/>
  <c r="X111" i="19"/>
  <c r="W111" i="19"/>
  <c r="V111" i="19"/>
  <c r="P111" i="1" s="1"/>
  <c r="U111" i="19"/>
  <c r="O111" i="1" s="1"/>
  <c r="T111" i="19"/>
  <c r="N111" i="1" s="1"/>
  <c r="S111" i="19"/>
  <c r="K108" i="19"/>
  <c r="J108" i="19"/>
  <c r="I108" i="19"/>
  <c r="H108" i="19"/>
  <c r="G108" i="19"/>
  <c r="G110" i="19" s="1"/>
  <c r="D107" i="19"/>
  <c r="A107" i="19"/>
  <c r="D106" i="19"/>
  <c r="B106" i="19"/>
  <c r="P80" i="19"/>
  <c r="O80" i="19"/>
  <c r="N80" i="19"/>
  <c r="M80" i="19"/>
  <c r="L80" i="19"/>
  <c r="AL79" i="19"/>
  <c r="AK79" i="19"/>
  <c r="AJ79" i="19"/>
  <c r="AI79" i="19"/>
  <c r="AH79" i="19"/>
  <c r="P426" i="1" s="1"/>
  <c r="AG79" i="19"/>
  <c r="O426" i="1" s="1"/>
  <c r="AF79" i="19"/>
  <c r="N426" i="1" s="1"/>
  <c r="AE79" i="19"/>
  <c r="M426" i="1" s="1"/>
  <c r="AD79" i="19"/>
  <c r="AC79" i="19"/>
  <c r="AB79" i="19"/>
  <c r="AA79" i="19"/>
  <c r="Z79" i="19"/>
  <c r="P424" i="1" s="1"/>
  <c r="Y79" i="19"/>
  <c r="O424" i="1" s="1"/>
  <c r="X79" i="19"/>
  <c r="N424" i="1" s="1"/>
  <c r="W79" i="19"/>
  <c r="V79" i="19"/>
  <c r="P423" i="1" s="1"/>
  <c r="U79" i="19"/>
  <c r="O423" i="1" s="1"/>
  <c r="T79" i="19"/>
  <c r="N423" i="1" s="1"/>
  <c r="S79" i="19"/>
  <c r="G12" i="19"/>
  <c r="G14" i="19" s="1"/>
  <c r="F12" i="19"/>
  <c r="P16" i="19"/>
  <c r="O16" i="19"/>
  <c r="N16" i="19"/>
  <c r="M16" i="19"/>
  <c r="L16" i="19"/>
  <c r="AL15" i="19"/>
  <c r="AK15" i="19"/>
  <c r="AJ15" i="19"/>
  <c r="AI15" i="19"/>
  <c r="AH15" i="19"/>
  <c r="P414" i="1" s="1"/>
  <c r="AG15" i="19"/>
  <c r="O414" i="1" s="1"/>
  <c r="AF15" i="19"/>
  <c r="N414" i="1" s="1"/>
  <c r="AE15" i="19"/>
  <c r="M414" i="1" s="1"/>
  <c r="AD15" i="19"/>
  <c r="AC15" i="19"/>
  <c r="AB15" i="19"/>
  <c r="AA15" i="19"/>
  <c r="Z15" i="19"/>
  <c r="P412" i="1" s="1"/>
  <c r="Y15" i="19"/>
  <c r="O412" i="1" s="1"/>
  <c r="X15" i="19"/>
  <c r="N412" i="1" s="1"/>
  <c r="W15" i="19"/>
  <c r="V15" i="19"/>
  <c r="P411" i="1" s="1"/>
  <c r="U15" i="19"/>
  <c r="O411" i="1" s="1"/>
  <c r="T15" i="19"/>
  <c r="N411" i="1" s="1"/>
  <c r="K12" i="19"/>
  <c r="K14" i="19" s="1"/>
  <c r="J12" i="19"/>
  <c r="J13" i="19" s="1"/>
  <c r="I12" i="19"/>
  <c r="I13" i="19" s="1"/>
  <c r="H12" i="19"/>
  <c r="H14" i="19" s="1"/>
  <c r="D11" i="19"/>
  <c r="A11" i="19"/>
  <c r="D10" i="19"/>
  <c r="B10" i="19"/>
  <c r="K5" i="19"/>
  <c r="J5" i="19"/>
  <c r="I5" i="19"/>
  <c r="H5" i="19"/>
  <c r="G5" i="19"/>
  <c r="F5" i="19"/>
  <c r="K4" i="19"/>
  <c r="J4" i="19"/>
  <c r="I4" i="19"/>
  <c r="H4" i="19"/>
  <c r="G4" i="19"/>
  <c r="F4" i="19"/>
  <c r="F644" i="1"/>
  <c r="F643" i="1" s="1"/>
  <c r="H643" i="1"/>
  <c r="G643" i="1"/>
  <c r="F642" i="1"/>
  <c r="F641" i="1"/>
  <c r="F640" i="1"/>
  <c r="F639" i="1"/>
  <c r="F638" i="1"/>
  <c r="F637" i="1" s="1"/>
  <c r="H637" i="1"/>
  <c r="G637" i="1"/>
  <c r="F620" i="1"/>
  <c r="H619" i="1"/>
  <c r="G619" i="1"/>
  <c r="F619" i="1"/>
  <c r="F618" i="1"/>
  <c r="F617" i="1"/>
  <c r="F616" i="1"/>
  <c r="F615" i="1"/>
  <c r="F614" i="1"/>
  <c r="F613" i="1" s="1"/>
  <c r="H613" i="1"/>
  <c r="G613" i="1"/>
  <c r="F596" i="1"/>
  <c r="F595" i="1" s="1"/>
  <c r="H595" i="1"/>
  <c r="G595" i="1"/>
  <c r="F594" i="1"/>
  <c r="F593" i="1"/>
  <c r="F592" i="1"/>
  <c r="F591" i="1"/>
  <c r="F589" i="1" s="1"/>
  <c r="F590" i="1"/>
  <c r="H589" i="1"/>
  <c r="G589" i="1"/>
  <c r="F572" i="1"/>
  <c r="F571" i="1" s="1"/>
  <c r="H571" i="1"/>
  <c r="G571" i="1"/>
  <c r="F570" i="1"/>
  <c r="F569" i="1"/>
  <c r="F568" i="1"/>
  <c r="F567" i="1"/>
  <c r="F566" i="1"/>
  <c r="H565" i="1"/>
  <c r="G565" i="1"/>
  <c r="F560" i="1"/>
  <c r="F559" i="1" s="1"/>
  <c r="H559" i="1"/>
  <c r="G559" i="1"/>
  <c r="F558" i="1"/>
  <c r="F557" i="1"/>
  <c r="F556" i="1"/>
  <c r="F555" i="1"/>
  <c r="F554" i="1"/>
  <c r="H553" i="1"/>
  <c r="G553" i="1"/>
  <c r="F536" i="1"/>
  <c r="F535" i="1" s="1"/>
  <c r="H535" i="1"/>
  <c r="G535" i="1"/>
  <c r="F534" i="1"/>
  <c r="F533" i="1"/>
  <c r="F532" i="1"/>
  <c r="F531" i="1"/>
  <c r="F530" i="1"/>
  <c r="H529" i="1"/>
  <c r="G529" i="1"/>
  <c r="F524" i="1"/>
  <c r="F523" i="1" s="1"/>
  <c r="H523" i="1"/>
  <c r="G523" i="1"/>
  <c r="F522" i="1"/>
  <c r="F521" i="1"/>
  <c r="F520" i="1"/>
  <c r="F519" i="1"/>
  <c r="F518" i="1"/>
  <c r="H517" i="1"/>
  <c r="G517" i="1"/>
  <c r="F512" i="1"/>
  <c r="F511" i="1" s="1"/>
  <c r="H511" i="1"/>
  <c r="G511" i="1"/>
  <c r="F510" i="1"/>
  <c r="F509" i="1"/>
  <c r="F508" i="1"/>
  <c r="F507" i="1"/>
  <c r="F506" i="1"/>
  <c r="H505" i="1"/>
  <c r="G505" i="1"/>
  <c r="F488" i="1"/>
  <c r="F487" i="1" s="1"/>
  <c r="H487" i="1"/>
  <c r="G487" i="1"/>
  <c r="F486" i="1"/>
  <c r="F485" i="1"/>
  <c r="F484" i="1"/>
  <c r="F483" i="1"/>
  <c r="F482" i="1"/>
  <c r="H481" i="1"/>
  <c r="G481" i="1"/>
  <c r="F476" i="1"/>
  <c r="F475" i="1" s="1"/>
  <c r="H475" i="1"/>
  <c r="G475" i="1"/>
  <c r="F474" i="1"/>
  <c r="F473" i="1"/>
  <c r="F472" i="1"/>
  <c r="F471" i="1"/>
  <c r="F470" i="1"/>
  <c r="H469" i="1"/>
  <c r="G469" i="1"/>
  <c r="F464" i="1"/>
  <c r="F463" i="1" s="1"/>
  <c r="H463" i="1"/>
  <c r="G463" i="1"/>
  <c r="F462" i="1"/>
  <c r="F461" i="1"/>
  <c r="F460" i="1"/>
  <c r="F459" i="1"/>
  <c r="F458" i="1"/>
  <c r="H457" i="1"/>
  <c r="G457" i="1"/>
  <c r="F440" i="1"/>
  <c r="F439" i="1" s="1"/>
  <c r="H439" i="1"/>
  <c r="G439" i="1"/>
  <c r="F438" i="1"/>
  <c r="F437" i="1"/>
  <c r="F436" i="1"/>
  <c r="F435" i="1"/>
  <c r="F434" i="1"/>
  <c r="H433" i="1"/>
  <c r="G433" i="1"/>
  <c r="F428" i="1"/>
  <c r="F427" i="1" s="1"/>
  <c r="H427" i="1"/>
  <c r="G427" i="1"/>
  <c r="F426" i="1"/>
  <c r="F425" i="1"/>
  <c r="F424" i="1"/>
  <c r="F423" i="1"/>
  <c r="F422" i="1"/>
  <c r="F421" i="1" s="1"/>
  <c r="H421" i="1"/>
  <c r="G421" i="1"/>
  <c r="F416" i="1"/>
  <c r="F415" i="1" s="1"/>
  <c r="H415" i="1"/>
  <c r="G415" i="1"/>
  <c r="F414" i="1"/>
  <c r="F413" i="1"/>
  <c r="F412" i="1"/>
  <c r="F411" i="1"/>
  <c r="F410" i="1"/>
  <c r="F409" i="1" s="1"/>
  <c r="H409" i="1"/>
  <c r="G409" i="1"/>
  <c r="F404" i="1"/>
  <c r="F403" i="1" s="1"/>
  <c r="H403" i="1"/>
  <c r="G403" i="1"/>
  <c r="F402" i="1"/>
  <c r="F401" i="1"/>
  <c r="F400" i="1"/>
  <c r="F399" i="1"/>
  <c r="F398" i="1"/>
  <c r="H397" i="1"/>
  <c r="G397" i="1"/>
  <c r="F392" i="1"/>
  <c r="F391" i="1" s="1"/>
  <c r="H391" i="1"/>
  <c r="G391" i="1"/>
  <c r="F390" i="1"/>
  <c r="F389" i="1"/>
  <c r="F388" i="1"/>
  <c r="F387" i="1"/>
  <c r="F386" i="1"/>
  <c r="H385" i="1"/>
  <c r="G385" i="1"/>
  <c r="F380" i="1"/>
  <c r="F379" i="1" s="1"/>
  <c r="H379" i="1"/>
  <c r="G379" i="1"/>
  <c r="F378" i="1"/>
  <c r="F377" i="1"/>
  <c r="F376" i="1"/>
  <c r="F375" i="1"/>
  <c r="F374" i="1"/>
  <c r="H373" i="1"/>
  <c r="G373" i="1"/>
  <c r="F368" i="1"/>
  <c r="H367" i="1"/>
  <c r="G367" i="1"/>
  <c r="F367" i="1"/>
  <c r="F366" i="1"/>
  <c r="F365" i="1"/>
  <c r="F364" i="1"/>
  <c r="F361" i="1" s="1"/>
  <c r="F363" i="1"/>
  <c r="F362" i="1"/>
  <c r="H361" i="1"/>
  <c r="G361" i="1"/>
  <c r="F356" i="1"/>
  <c r="F355" i="1" s="1"/>
  <c r="H355" i="1"/>
  <c r="G355" i="1"/>
  <c r="F354" i="1"/>
  <c r="F353" i="1"/>
  <c r="F352" i="1"/>
  <c r="F351" i="1"/>
  <c r="F350" i="1"/>
  <c r="H349" i="1"/>
  <c r="G349" i="1"/>
  <c r="F349" i="1"/>
  <c r="F344" i="1"/>
  <c r="H343" i="1"/>
  <c r="G343" i="1"/>
  <c r="F343" i="1"/>
  <c r="F342" i="1"/>
  <c r="F341" i="1"/>
  <c r="F340" i="1"/>
  <c r="F339" i="1"/>
  <c r="F338" i="1"/>
  <c r="F337" i="1" s="1"/>
  <c r="H337" i="1"/>
  <c r="G337" i="1"/>
  <c r="F332" i="1"/>
  <c r="H331" i="1"/>
  <c r="G331" i="1"/>
  <c r="F331" i="1"/>
  <c r="F330" i="1"/>
  <c r="F329" i="1"/>
  <c r="F328" i="1"/>
  <c r="F327" i="1"/>
  <c r="F325" i="1" s="1"/>
  <c r="F326" i="1"/>
  <c r="H325" i="1"/>
  <c r="G325" i="1"/>
  <c r="F320" i="1"/>
  <c r="F319" i="1" s="1"/>
  <c r="H319" i="1"/>
  <c r="G319" i="1"/>
  <c r="F318" i="1"/>
  <c r="F317" i="1"/>
  <c r="F316" i="1"/>
  <c r="F315" i="1"/>
  <c r="F314" i="1"/>
  <c r="F313" i="1" s="1"/>
  <c r="H313" i="1"/>
  <c r="G313" i="1"/>
  <c r="F308" i="1"/>
  <c r="F307" i="1" s="1"/>
  <c r="H307" i="1"/>
  <c r="G307" i="1"/>
  <c r="F306" i="1"/>
  <c r="F305" i="1"/>
  <c r="F304" i="1"/>
  <c r="F303" i="1"/>
  <c r="F302" i="1"/>
  <c r="F301" i="1" s="1"/>
  <c r="H301" i="1"/>
  <c r="G301" i="1"/>
  <c r="F296" i="1"/>
  <c r="F295" i="1" s="1"/>
  <c r="H295" i="1"/>
  <c r="G295" i="1"/>
  <c r="F294" i="1"/>
  <c r="F293" i="1"/>
  <c r="F292" i="1"/>
  <c r="F291" i="1"/>
  <c r="F290" i="1"/>
  <c r="F289" i="1" s="1"/>
  <c r="H289" i="1"/>
  <c r="G289" i="1"/>
  <c r="F284" i="1"/>
  <c r="F283" i="1" s="1"/>
  <c r="H283" i="1"/>
  <c r="G283" i="1"/>
  <c r="F282" i="1"/>
  <c r="F281" i="1"/>
  <c r="F280" i="1"/>
  <c r="F279" i="1"/>
  <c r="F278" i="1"/>
  <c r="F277" i="1" s="1"/>
  <c r="H277" i="1"/>
  <c r="G277" i="1"/>
  <c r="F272" i="1"/>
  <c r="F271" i="1" s="1"/>
  <c r="H271" i="1"/>
  <c r="G271" i="1"/>
  <c r="F270" i="1"/>
  <c r="F269" i="1"/>
  <c r="F268" i="1"/>
  <c r="F267" i="1"/>
  <c r="F266" i="1"/>
  <c r="H265" i="1"/>
  <c r="G265" i="1"/>
  <c r="F260" i="1"/>
  <c r="F259" i="1" s="1"/>
  <c r="H259" i="1"/>
  <c r="G259" i="1"/>
  <c r="F258" i="1"/>
  <c r="F257" i="1"/>
  <c r="F256" i="1"/>
  <c r="F255" i="1"/>
  <c r="F254" i="1"/>
  <c r="H253" i="1"/>
  <c r="G253" i="1"/>
  <c r="F248" i="1"/>
  <c r="F247" i="1" s="1"/>
  <c r="H247" i="1"/>
  <c r="G247" i="1"/>
  <c r="F246" i="1"/>
  <c r="F245" i="1"/>
  <c r="F244" i="1"/>
  <c r="F243" i="1"/>
  <c r="F242" i="1"/>
  <c r="H241" i="1"/>
  <c r="G241" i="1"/>
  <c r="F236" i="1"/>
  <c r="F235" i="1" s="1"/>
  <c r="H235" i="1"/>
  <c r="G235" i="1"/>
  <c r="F234" i="1"/>
  <c r="F233" i="1"/>
  <c r="F232" i="1"/>
  <c r="F231" i="1"/>
  <c r="F230" i="1"/>
  <c r="H229" i="1"/>
  <c r="G229" i="1"/>
  <c r="F224" i="1"/>
  <c r="F223" i="1" s="1"/>
  <c r="H223" i="1"/>
  <c r="G223" i="1"/>
  <c r="F222" i="1"/>
  <c r="F221" i="1"/>
  <c r="F220" i="1"/>
  <c r="F219" i="1"/>
  <c r="F218" i="1"/>
  <c r="H217" i="1"/>
  <c r="G217" i="1"/>
  <c r="F212" i="1"/>
  <c r="F211" i="1" s="1"/>
  <c r="H211" i="1"/>
  <c r="G211" i="1"/>
  <c r="F210" i="1"/>
  <c r="F209" i="1"/>
  <c r="F208" i="1"/>
  <c r="F207" i="1"/>
  <c r="F206" i="1"/>
  <c r="H205" i="1"/>
  <c r="G205" i="1"/>
  <c r="F200" i="1"/>
  <c r="H199" i="1"/>
  <c r="G199" i="1"/>
  <c r="F199" i="1"/>
  <c r="F198" i="1"/>
  <c r="F197" i="1"/>
  <c r="F196" i="1"/>
  <c r="F193" i="1" s="1"/>
  <c r="F195" i="1"/>
  <c r="F194" i="1"/>
  <c r="H193" i="1"/>
  <c r="G193" i="1"/>
  <c r="F188" i="1"/>
  <c r="F187" i="1" s="1"/>
  <c r="H187" i="1"/>
  <c r="G187" i="1"/>
  <c r="F186" i="1"/>
  <c r="F185" i="1"/>
  <c r="F184" i="1"/>
  <c r="F183" i="1"/>
  <c r="F182" i="1"/>
  <c r="H181" i="1"/>
  <c r="G181" i="1"/>
  <c r="F176" i="1"/>
  <c r="F175" i="1" s="1"/>
  <c r="H175" i="1"/>
  <c r="G175" i="1"/>
  <c r="F174" i="1"/>
  <c r="F173" i="1"/>
  <c r="F172" i="1"/>
  <c r="F171" i="1"/>
  <c r="F170" i="1"/>
  <c r="H169" i="1"/>
  <c r="G169" i="1"/>
  <c r="F164" i="1"/>
  <c r="F163" i="1" s="1"/>
  <c r="H163" i="1"/>
  <c r="G163" i="1"/>
  <c r="F162" i="1"/>
  <c r="F161" i="1"/>
  <c r="F160" i="1"/>
  <c r="F159" i="1"/>
  <c r="F158" i="1"/>
  <c r="H157" i="1"/>
  <c r="G157" i="1"/>
  <c r="H151" i="1"/>
  <c r="H145" i="1"/>
  <c r="F152" i="1"/>
  <c r="F151" i="1" s="1"/>
  <c r="F150" i="1"/>
  <c r="F149" i="1"/>
  <c r="F148" i="1"/>
  <c r="F147" i="1"/>
  <c r="F146" i="1"/>
  <c r="H139" i="1"/>
  <c r="H133" i="1"/>
  <c r="F140" i="1"/>
  <c r="F139" i="1" s="1"/>
  <c r="F138" i="1"/>
  <c r="F137" i="1"/>
  <c r="F136" i="1"/>
  <c r="F135" i="1"/>
  <c r="F134" i="1"/>
  <c r="H127" i="1"/>
  <c r="H121" i="1"/>
  <c r="F128" i="1"/>
  <c r="F127" i="1" s="1"/>
  <c r="F126" i="1"/>
  <c r="F125" i="1"/>
  <c r="F124" i="1"/>
  <c r="F123" i="1"/>
  <c r="F122" i="1"/>
  <c r="H115" i="1"/>
  <c r="H109" i="1"/>
  <c r="F116" i="1"/>
  <c r="F115" i="1" s="1"/>
  <c r="F114" i="1"/>
  <c r="F113" i="1"/>
  <c r="F112" i="1"/>
  <c r="F111" i="1"/>
  <c r="F110" i="1"/>
  <c r="H91" i="1"/>
  <c r="H85" i="1"/>
  <c r="F92" i="1"/>
  <c r="F91" i="1" s="1"/>
  <c r="F90" i="1"/>
  <c r="F89" i="1"/>
  <c r="F88" i="1"/>
  <c r="F87" i="1"/>
  <c r="F86" i="1"/>
  <c r="H79" i="1"/>
  <c r="H73" i="1"/>
  <c r="F80" i="1"/>
  <c r="F79" i="1" s="1"/>
  <c r="F78" i="1"/>
  <c r="F77" i="1"/>
  <c r="F76" i="1"/>
  <c r="F75" i="1"/>
  <c r="F74" i="1"/>
  <c r="H67" i="1"/>
  <c r="H61" i="1"/>
  <c r="F68" i="1"/>
  <c r="F67" i="1" s="1"/>
  <c r="F66" i="1"/>
  <c r="F65" i="1"/>
  <c r="F64" i="1"/>
  <c r="F63" i="1"/>
  <c r="F62" i="1"/>
  <c r="H55" i="1"/>
  <c r="H49" i="1"/>
  <c r="F56" i="1"/>
  <c r="F55" i="1" s="1"/>
  <c r="F54" i="1"/>
  <c r="F53" i="1"/>
  <c r="F52" i="1"/>
  <c r="F51" i="1"/>
  <c r="F50" i="1"/>
  <c r="H43" i="1"/>
  <c r="H37" i="1"/>
  <c r="F44" i="1"/>
  <c r="F43" i="1" s="1"/>
  <c r="F42" i="1"/>
  <c r="F41" i="1"/>
  <c r="F40" i="1"/>
  <c r="F39" i="1"/>
  <c r="F38" i="1"/>
  <c r="H175" i="2"/>
  <c r="H169" i="2"/>
  <c r="H139" i="2"/>
  <c r="H133" i="2"/>
  <c r="H283" i="2"/>
  <c r="H259" i="2"/>
  <c r="H235" i="2"/>
  <c r="H211" i="2"/>
  <c r="H199" i="2"/>
  <c r="H163" i="2"/>
  <c r="H151" i="2"/>
  <c r="H127" i="2"/>
  <c r="H115" i="2"/>
  <c r="H103" i="2"/>
  <c r="H91" i="2"/>
  <c r="H79" i="2"/>
  <c r="H67" i="2"/>
  <c r="H43" i="2"/>
  <c r="M150" i="2" l="1"/>
  <c r="AE241" i="20"/>
  <c r="M174" i="2"/>
  <c r="AE310" i="20"/>
  <c r="M378" i="1"/>
  <c r="AE1019" i="19"/>
  <c r="O138" i="1"/>
  <c r="AE170" i="19"/>
  <c r="W192" i="20"/>
  <c r="X192" i="20" s="1"/>
  <c r="AA192" i="20"/>
  <c r="S192" i="20"/>
  <c r="T192" i="20" s="1"/>
  <c r="M126" i="2"/>
  <c r="AE192" i="20"/>
  <c r="W73" i="19"/>
  <c r="S73" i="19"/>
  <c r="G982" i="19"/>
  <c r="G983" i="19"/>
  <c r="D387" i="20"/>
  <c r="D435" i="20"/>
  <c r="S269" i="20"/>
  <c r="K110" i="19"/>
  <c r="K6" i="19"/>
  <c r="S1083" i="19"/>
  <c r="T1083" i="19" s="1"/>
  <c r="J110" i="19"/>
  <c r="J6" i="19"/>
  <c r="H109" i="19"/>
  <c r="H6" i="19"/>
  <c r="I109" i="19"/>
  <c r="I6" i="19"/>
  <c r="G863" i="19"/>
  <c r="S821" i="19"/>
  <c r="T821" i="19" s="1"/>
  <c r="S1019" i="19"/>
  <c r="T1019" i="19" s="1"/>
  <c r="S444" i="19"/>
  <c r="T444" i="19" s="1"/>
  <c r="S1053" i="19"/>
  <c r="T1053" i="19" s="1"/>
  <c r="S70" i="20"/>
  <c r="T70" i="20" s="1"/>
  <c r="S978" i="19"/>
  <c r="T978" i="19" s="1"/>
  <c r="M184" i="1"/>
  <c r="W299" i="19"/>
  <c r="X299" i="19" s="1"/>
  <c r="M351" i="1"/>
  <c r="S927" i="19"/>
  <c r="T927" i="19" s="1"/>
  <c r="S216" i="20"/>
  <c r="T216" i="20" s="1"/>
  <c r="M160" i="1"/>
  <c r="W242" i="19"/>
  <c r="X242" i="19" s="1"/>
  <c r="M244" i="1"/>
  <c r="W529" i="19"/>
  <c r="X529" i="19" s="1"/>
  <c r="M267" i="1"/>
  <c r="S613" i="19"/>
  <c r="T613" i="19" s="1"/>
  <c r="M304" i="1"/>
  <c r="W724" i="19"/>
  <c r="X724" i="19" s="1"/>
  <c r="M339" i="1"/>
  <c r="S859" i="19"/>
  <c r="T859" i="19" s="1"/>
  <c r="F157" i="1"/>
  <c r="F253" i="1"/>
  <c r="M424" i="1"/>
  <c r="M135" i="1"/>
  <c r="S170" i="19"/>
  <c r="M280" i="1"/>
  <c r="W649" i="19"/>
  <c r="X649" i="19" s="1"/>
  <c r="M292" i="1"/>
  <c r="W684" i="19"/>
  <c r="X684" i="19" s="1"/>
  <c r="M75" i="2"/>
  <c r="S40" i="20"/>
  <c r="T40" i="20" s="1"/>
  <c r="S241" i="20"/>
  <c r="T241" i="20" s="1"/>
  <c r="S310" i="20"/>
  <c r="T310" i="20" s="1"/>
  <c r="D425" i="20"/>
  <c r="D424" i="20" s="1"/>
  <c r="M220" i="1"/>
  <c r="W444" i="19"/>
  <c r="X444" i="19" s="1"/>
  <c r="M328" i="1"/>
  <c r="W821" i="19"/>
  <c r="X821" i="19" s="1"/>
  <c r="M376" i="1"/>
  <c r="W1019" i="19"/>
  <c r="X1019" i="19" s="1"/>
  <c r="F241" i="1"/>
  <c r="M147" i="1"/>
  <c r="S212" i="19"/>
  <c r="T212" i="19" s="1"/>
  <c r="M340" i="1"/>
  <c r="W859" i="19"/>
  <c r="X859" i="19" s="1"/>
  <c r="M148" i="2"/>
  <c r="W241" i="20"/>
  <c r="X241" i="20" s="1"/>
  <c r="F385" i="1"/>
  <c r="M232" i="1"/>
  <c r="W477" i="19"/>
  <c r="X477" i="19" s="1"/>
  <c r="M112" i="2"/>
  <c r="W142" i="20"/>
  <c r="X142" i="20" s="1"/>
  <c r="W269" i="20"/>
  <c r="X269" i="20" s="1"/>
  <c r="M412" i="1"/>
  <c r="W9" i="19"/>
  <c r="M136" i="1"/>
  <c r="W170" i="19"/>
  <c r="X170" i="19" s="1"/>
  <c r="M123" i="1"/>
  <c r="S127" i="19"/>
  <c r="W1083" i="19"/>
  <c r="X1083" i="19" s="1"/>
  <c r="M100" i="2"/>
  <c r="W95" i="20"/>
  <c r="M124" i="2"/>
  <c r="M148" i="1"/>
  <c r="W212" i="19"/>
  <c r="X212" i="19" s="1"/>
  <c r="M183" i="1"/>
  <c r="S299" i="19"/>
  <c r="T299" i="19" s="1"/>
  <c r="M255" i="1"/>
  <c r="S565" i="19"/>
  <c r="T565" i="19" s="1"/>
  <c r="M256" i="1"/>
  <c r="W565" i="19"/>
  <c r="X565" i="19" s="1"/>
  <c r="M112" i="1"/>
  <c r="W105" i="19"/>
  <c r="M316" i="1"/>
  <c r="W771" i="19"/>
  <c r="X771" i="19" s="1"/>
  <c r="M352" i="1"/>
  <c r="W927" i="19"/>
  <c r="X927" i="19" s="1"/>
  <c r="M268" i="1"/>
  <c r="W613" i="19"/>
  <c r="X613" i="19" s="1"/>
  <c r="M111" i="2"/>
  <c r="S142" i="20"/>
  <c r="T142" i="20" s="1"/>
  <c r="M196" i="1"/>
  <c r="W330" i="19"/>
  <c r="X330" i="19" s="1"/>
  <c r="M172" i="2"/>
  <c r="W310" i="20"/>
  <c r="X310" i="20" s="1"/>
  <c r="M208" i="1"/>
  <c r="W358" i="19"/>
  <c r="X358" i="19" s="1"/>
  <c r="M388" i="1"/>
  <c r="W1053" i="19"/>
  <c r="X1053" i="19" s="1"/>
  <c r="F265" i="1"/>
  <c r="M159" i="1"/>
  <c r="S242" i="19"/>
  <c r="T242" i="19" s="1"/>
  <c r="M243" i="1"/>
  <c r="S529" i="19"/>
  <c r="T529" i="19" s="1"/>
  <c r="M231" i="1"/>
  <c r="S477" i="19"/>
  <c r="T477" i="19" s="1"/>
  <c r="F205" i="1"/>
  <c r="F109" i="1"/>
  <c r="F133" i="1"/>
  <c r="F229" i="1"/>
  <c r="F373" i="1"/>
  <c r="M423" i="1"/>
  <c r="M279" i="1"/>
  <c r="S649" i="19"/>
  <c r="T649" i="19" s="1"/>
  <c r="S684" i="19"/>
  <c r="T684" i="19" s="1"/>
  <c r="W978" i="19"/>
  <c r="X978" i="19" s="1"/>
  <c r="D363" i="20"/>
  <c r="D411" i="20"/>
  <c r="M136" i="2"/>
  <c r="W216" i="20"/>
  <c r="X216" i="20" s="1"/>
  <c r="F217" i="1"/>
  <c r="M76" i="2"/>
  <c r="W40" i="20"/>
  <c r="X40" i="20" s="1"/>
  <c r="F433" i="1"/>
  <c r="S105" i="19"/>
  <c r="M124" i="1"/>
  <c r="W127" i="19"/>
  <c r="M315" i="1"/>
  <c r="S771" i="19"/>
  <c r="T771" i="19" s="1"/>
  <c r="W70" i="20"/>
  <c r="X70" i="20" s="1"/>
  <c r="P303" i="1"/>
  <c r="O435" i="1"/>
  <c r="S1214" i="19"/>
  <c r="T1214" i="19" s="1"/>
  <c r="O436" i="1"/>
  <c r="W1214" i="19"/>
  <c r="X1214" i="19" s="1"/>
  <c r="AK184" i="21"/>
  <c r="P190" i="21"/>
  <c r="O190" i="21"/>
  <c r="N190" i="21"/>
  <c r="B188" i="21" s="1"/>
  <c r="R190" i="21"/>
  <c r="AG184" i="21"/>
  <c r="H6" i="21"/>
  <c r="D5" i="21"/>
  <c r="P107" i="21"/>
  <c r="F46" i="21"/>
  <c r="D46" i="21" s="1"/>
  <c r="B46" i="21" s="1"/>
  <c r="M6" i="21"/>
  <c r="F14" i="21"/>
  <c r="D14" i="21" s="1"/>
  <c r="H144" i="21"/>
  <c r="H189" i="21"/>
  <c r="Q190" i="21"/>
  <c r="G8" i="21"/>
  <c r="N49" i="21"/>
  <c r="B47" i="21" s="1"/>
  <c r="D104" i="21"/>
  <c r="B104" i="21" s="1"/>
  <c r="AG139" i="21"/>
  <c r="AG6" i="21" s="1"/>
  <c r="P145" i="21"/>
  <c r="L189" i="21"/>
  <c r="L105" i="21"/>
  <c r="R15" i="21"/>
  <c r="U43" i="21"/>
  <c r="AK43" i="21"/>
  <c r="P49" i="21"/>
  <c r="H105" i="21"/>
  <c r="I188" i="21"/>
  <c r="AG43" i="21"/>
  <c r="D4" i="21"/>
  <c r="B7" i="21" s="1"/>
  <c r="K13" i="21"/>
  <c r="U9" i="21"/>
  <c r="AG9" i="21"/>
  <c r="N73" i="9"/>
  <c r="AK9" i="21"/>
  <c r="N74" i="9"/>
  <c r="P15" i="21"/>
  <c r="M47" i="21"/>
  <c r="M114" i="9"/>
  <c r="U184" i="21"/>
  <c r="P127" i="9"/>
  <c r="Y184" i="21"/>
  <c r="P128" i="9"/>
  <c r="AC184" i="21"/>
  <c r="P129" i="9"/>
  <c r="N15" i="21"/>
  <c r="B13" i="21" s="1"/>
  <c r="AC43" i="21"/>
  <c r="P87" i="9"/>
  <c r="K106" i="21"/>
  <c r="K8" i="21" s="1"/>
  <c r="Q107" i="21"/>
  <c r="D187" i="21"/>
  <c r="B187" i="21" s="1"/>
  <c r="I6" i="21"/>
  <c r="I47" i="21"/>
  <c r="H48" i="21"/>
  <c r="R49" i="21"/>
  <c r="N107" i="21"/>
  <c r="B105" i="21" s="1"/>
  <c r="R107" i="21"/>
  <c r="F142" i="21"/>
  <c r="D142" i="21" s="1"/>
  <c r="B142" i="21" s="1"/>
  <c r="I143" i="21"/>
  <c r="L144" i="21"/>
  <c r="M188" i="21"/>
  <c r="L6" i="21"/>
  <c r="Y9" i="21"/>
  <c r="G7" i="21"/>
  <c r="J14" i="21"/>
  <c r="J8" i="21" s="1"/>
  <c r="J47" i="21"/>
  <c r="L48" i="21"/>
  <c r="O107" i="21"/>
  <c r="M143" i="21"/>
  <c r="U139" i="21"/>
  <c r="U6" i="21" s="1"/>
  <c r="Y139" i="21"/>
  <c r="Y6" i="21" s="1"/>
  <c r="P114" i="9"/>
  <c r="AC139" i="21"/>
  <c r="AC6" i="21" s="1"/>
  <c r="P115" i="9"/>
  <c r="AK139" i="21"/>
  <c r="AK6" i="21" s="1"/>
  <c r="P117" i="9"/>
  <c r="Q145" i="21"/>
  <c r="O145" i="21"/>
  <c r="O49" i="21"/>
  <c r="Y43" i="21"/>
  <c r="P85" i="9"/>
  <c r="Q49" i="21"/>
  <c r="Q15" i="21"/>
  <c r="AC9" i="21"/>
  <c r="N72" i="9"/>
  <c r="O15" i="21"/>
  <c r="G98" i="20"/>
  <c r="G99" i="20" s="1"/>
  <c r="F272" i="20"/>
  <c r="F273" i="20" s="1"/>
  <c r="N46" i="20"/>
  <c r="M198" i="20"/>
  <c r="M46" i="20"/>
  <c r="I100" i="20"/>
  <c r="G273" i="20"/>
  <c r="F1217" i="19"/>
  <c r="F1218" i="19" s="1"/>
  <c r="F1056" i="19"/>
  <c r="F1057" i="19" s="1"/>
  <c r="D1057" i="19" s="1"/>
  <c r="M1059" i="19"/>
  <c r="F616" i="19"/>
  <c r="F617" i="19" s="1"/>
  <c r="O1059" i="19"/>
  <c r="G448" i="19"/>
  <c r="K983" i="19"/>
  <c r="K1058" i="19"/>
  <c r="N984" i="19"/>
  <c r="O305" i="19"/>
  <c r="G109" i="19"/>
  <c r="F687" i="19"/>
  <c r="F688" i="19" s="1"/>
  <c r="S730" i="19"/>
  <c r="M303" i="1" s="1"/>
  <c r="M535" i="19"/>
  <c r="M619" i="19"/>
  <c r="M364" i="19"/>
  <c r="J864" i="19"/>
  <c r="P933" i="19"/>
  <c r="F217" i="19"/>
  <c r="J277" i="19"/>
  <c r="K482" i="19"/>
  <c r="AA477" i="19"/>
  <c r="O483" i="19"/>
  <c r="O1089" i="19"/>
  <c r="N176" i="19"/>
  <c r="J217" i="19"/>
  <c r="I728" i="19"/>
  <c r="M865" i="19"/>
  <c r="M15" i="19"/>
  <c r="D4" i="20"/>
  <c r="AE9" i="20"/>
  <c r="D313" i="20"/>
  <c r="B313" i="20" s="1"/>
  <c r="H221" i="20"/>
  <c r="O15" i="20"/>
  <c r="F43" i="20"/>
  <c r="F44" i="20" s="1"/>
  <c r="M148" i="20"/>
  <c r="M247" i="20"/>
  <c r="N316" i="20"/>
  <c r="M76" i="20"/>
  <c r="N222" i="20"/>
  <c r="O275" i="20"/>
  <c r="J315" i="20"/>
  <c r="P75" i="2"/>
  <c r="AA70" i="20"/>
  <c r="N89" i="2"/>
  <c r="AE70" i="20"/>
  <c r="N112" i="2"/>
  <c r="AA142" i="20"/>
  <c r="N113" i="2"/>
  <c r="O148" i="20"/>
  <c r="O198" i="20"/>
  <c r="O247" i="20"/>
  <c r="D341" i="20"/>
  <c r="D340" i="20" s="1"/>
  <c r="J14" i="20"/>
  <c r="O101" i="20"/>
  <c r="D5" i="20"/>
  <c r="I6" i="20"/>
  <c r="S9" i="20"/>
  <c r="T9" i="20" s="1"/>
  <c r="N63" i="2"/>
  <c r="W9" i="20"/>
  <c r="X9" i="20" s="1"/>
  <c r="N64" i="2"/>
  <c r="AA9" i="20"/>
  <c r="N65" i="2"/>
  <c r="M15" i="20"/>
  <c r="F12" i="20"/>
  <c r="D12" i="20" s="1"/>
  <c r="B12" i="20" s="1"/>
  <c r="AA40" i="20"/>
  <c r="G44" i="20"/>
  <c r="N76" i="20"/>
  <c r="N100" i="2"/>
  <c r="AA95" i="20"/>
  <c r="AA6" i="20" s="1"/>
  <c r="N101" i="2"/>
  <c r="I147" i="20"/>
  <c r="O111" i="2"/>
  <c r="AE142" i="20"/>
  <c r="O114" i="2"/>
  <c r="N148" i="20"/>
  <c r="N124" i="2"/>
  <c r="F221" i="20"/>
  <c r="I246" i="20"/>
  <c r="O148" i="2"/>
  <c r="N247" i="20"/>
  <c r="D377" i="20"/>
  <c r="D376" i="20" s="1"/>
  <c r="J221" i="20"/>
  <c r="I14" i="20"/>
  <c r="N15" i="20"/>
  <c r="AE40" i="20"/>
  <c r="J45" i="20"/>
  <c r="M87" i="2"/>
  <c r="M88" i="2"/>
  <c r="O76" i="20"/>
  <c r="AE95" i="20"/>
  <c r="AE6" i="20" s="1"/>
  <c r="O102" i="2"/>
  <c r="M101" i="20"/>
  <c r="I197" i="20"/>
  <c r="O126" i="2"/>
  <c r="N198" i="20"/>
  <c r="D219" i="20"/>
  <c r="B219" i="20" s="1"/>
  <c r="AA216" i="20"/>
  <c r="AE216" i="20"/>
  <c r="P138" i="2"/>
  <c r="O222" i="20"/>
  <c r="M222" i="20"/>
  <c r="L222" i="20"/>
  <c r="B220" i="20" s="1"/>
  <c r="P222" i="20"/>
  <c r="F315" i="20"/>
  <c r="P172" i="2"/>
  <c r="O316" i="20"/>
  <c r="M316" i="20"/>
  <c r="L316" i="20"/>
  <c r="B314" i="20" s="1"/>
  <c r="P316" i="20"/>
  <c r="D351" i="20"/>
  <c r="D401" i="20"/>
  <c r="D400" i="20" s="1"/>
  <c r="N79" i="19"/>
  <c r="P248" i="19"/>
  <c r="K304" i="19"/>
  <c r="S336" i="19"/>
  <c r="P243" i="1"/>
  <c r="O535" i="19"/>
  <c r="K776" i="19"/>
  <c r="J826" i="19"/>
  <c r="K1024" i="19"/>
  <c r="O1025" i="19"/>
  <c r="F1086" i="19"/>
  <c r="AA1083" i="19"/>
  <c r="P220" i="1"/>
  <c r="F108" i="19"/>
  <c r="F110" i="19" s="1"/>
  <c r="M111" i="19"/>
  <c r="K131" i="19"/>
  <c r="N124" i="1"/>
  <c r="AE127" i="19"/>
  <c r="N126" i="1"/>
  <c r="L133" i="19"/>
  <c r="B131" i="19" s="1"/>
  <c r="O133" i="19"/>
  <c r="O218" i="19"/>
  <c r="N218" i="19"/>
  <c r="M218" i="19"/>
  <c r="K246" i="19"/>
  <c r="M305" i="19"/>
  <c r="O364" i="19"/>
  <c r="D447" i="19"/>
  <c r="B447" i="19" s="1"/>
  <c r="F480" i="19"/>
  <c r="F481" i="19" s="1"/>
  <c r="O571" i="19"/>
  <c r="G618" i="19"/>
  <c r="N690" i="19"/>
  <c r="R730" i="19"/>
  <c r="Q302" i="1" s="1"/>
  <c r="J931" i="19"/>
  <c r="L984" i="19"/>
  <c r="B982" i="19" s="1"/>
  <c r="P984" i="19"/>
  <c r="F1022" i="19"/>
  <c r="D1022" i="19" s="1"/>
  <c r="B1022" i="19" s="1"/>
  <c r="I1058" i="19"/>
  <c r="O196" i="1"/>
  <c r="N336" i="19"/>
  <c r="AE649" i="19"/>
  <c r="AA771" i="19"/>
  <c r="O777" i="19"/>
  <c r="N777" i="19"/>
  <c r="M827" i="19"/>
  <c r="AE927" i="19"/>
  <c r="N354" i="1"/>
  <c r="AI927" i="19"/>
  <c r="M933" i="19"/>
  <c r="O933" i="19"/>
  <c r="L933" i="19"/>
  <c r="B931" i="19" s="1"/>
  <c r="N1059" i="19"/>
  <c r="J6" i="20"/>
  <c r="K274" i="20"/>
  <c r="M275" i="20"/>
  <c r="AA269" i="20"/>
  <c r="J273" i="20"/>
  <c r="J7" i="20" s="1"/>
  <c r="M159" i="2"/>
  <c r="M160" i="2"/>
  <c r="AE269" i="20"/>
  <c r="M162" i="2"/>
  <c r="M399" i="1"/>
  <c r="M400" i="1"/>
  <c r="M364" i="1"/>
  <c r="I982" i="19"/>
  <c r="AA859" i="19"/>
  <c r="N304" i="1"/>
  <c r="AB6" i="19"/>
  <c r="AF6" i="19"/>
  <c r="AE6" i="19"/>
  <c r="G482" i="19"/>
  <c r="M483" i="19"/>
  <c r="Y6" i="19"/>
  <c r="AC6" i="19"/>
  <c r="AK6" i="19"/>
  <c r="AG6" i="19"/>
  <c r="P208" i="1"/>
  <c r="AA6" i="19"/>
  <c r="AI6" i="19"/>
  <c r="W6" i="19"/>
  <c r="U6" i="19"/>
  <c r="X6" i="19"/>
  <c r="H245" i="20"/>
  <c r="H75" i="20"/>
  <c r="H6" i="20"/>
  <c r="H654" i="19"/>
  <c r="H132" i="19"/>
  <c r="F61" i="1"/>
  <c r="F73" i="1"/>
  <c r="F121" i="1"/>
  <c r="F397" i="1"/>
  <c r="F469" i="1"/>
  <c r="F505" i="1"/>
  <c r="F37" i="1"/>
  <c r="F49" i="1"/>
  <c r="F85" i="1"/>
  <c r="F145" i="1"/>
  <c r="F181" i="1"/>
  <c r="F169" i="1"/>
  <c r="F457" i="1"/>
  <c r="F481" i="1"/>
  <c r="F517" i="1"/>
  <c r="F529" i="1"/>
  <c r="F565" i="1"/>
  <c r="F553" i="1"/>
  <c r="L364" i="19"/>
  <c r="B362" i="19" s="1"/>
  <c r="Q364" i="19"/>
  <c r="M206" i="1" s="1"/>
  <c r="R1059" i="19"/>
  <c r="Q386" i="1" s="1"/>
  <c r="Q1059" i="19"/>
  <c r="M386" i="1" s="1"/>
  <c r="L1059" i="19"/>
  <c r="B1057" i="19" s="1"/>
  <c r="Q1220" i="19"/>
  <c r="M434" i="1" s="1"/>
  <c r="F825" i="19"/>
  <c r="F826" i="19"/>
  <c r="L111" i="19"/>
  <c r="B109" i="19" s="1"/>
  <c r="P111" i="19"/>
  <c r="S15" i="19"/>
  <c r="O15" i="19"/>
  <c r="N111" i="19"/>
  <c r="J175" i="19"/>
  <c r="V6" i="19"/>
  <c r="Z6" i="19"/>
  <c r="AD6" i="19"/>
  <c r="AH6" i="19"/>
  <c r="AL6" i="19"/>
  <c r="O176" i="19"/>
  <c r="O278" i="19"/>
  <c r="N278" i="19"/>
  <c r="L305" i="19"/>
  <c r="B303" i="19" s="1"/>
  <c r="P305" i="19"/>
  <c r="N305" i="19"/>
  <c r="M336" i="19"/>
  <c r="J363" i="19"/>
  <c r="AA358" i="19"/>
  <c r="AI358" i="19"/>
  <c r="N364" i="19"/>
  <c r="H448" i="19"/>
  <c r="N450" i="19"/>
  <c r="J534" i="19"/>
  <c r="N535" i="19"/>
  <c r="O619" i="19"/>
  <c r="K653" i="19"/>
  <c r="K689" i="19"/>
  <c r="AA684" i="19"/>
  <c r="AE684" i="19"/>
  <c r="O690" i="19"/>
  <c r="D774" i="19"/>
  <c r="B774" i="19" s="1"/>
  <c r="G776" i="19"/>
  <c r="N865" i="19"/>
  <c r="J983" i="19"/>
  <c r="O984" i="19"/>
  <c r="M984" i="19"/>
  <c r="J1024" i="19"/>
  <c r="J1058" i="19"/>
  <c r="K1088" i="19"/>
  <c r="H1218" i="19"/>
  <c r="Q79" i="19"/>
  <c r="M422" i="1" s="1"/>
  <c r="T6" i="19"/>
  <c r="AJ6" i="19"/>
  <c r="P133" i="19"/>
  <c r="H335" i="19"/>
  <c r="J449" i="19"/>
  <c r="G727" i="19"/>
  <c r="G728" i="19" s="1"/>
  <c r="J1087" i="19"/>
  <c r="I1219" i="19"/>
  <c r="M111" i="1"/>
  <c r="I14" i="19"/>
  <c r="M79" i="19"/>
  <c r="AE105" i="19"/>
  <c r="K109" i="19"/>
  <c r="D215" i="19"/>
  <c r="B215" i="19" s="1"/>
  <c r="M248" i="19"/>
  <c r="O248" i="19"/>
  <c r="L248" i="19"/>
  <c r="B246" i="19" s="1"/>
  <c r="M278" i="19"/>
  <c r="I335" i="19"/>
  <c r="F363" i="19"/>
  <c r="AE477" i="19"/>
  <c r="N483" i="19"/>
  <c r="I533" i="19"/>
  <c r="F568" i="19"/>
  <c r="H618" i="19"/>
  <c r="I654" i="19"/>
  <c r="G689" i="19"/>
  <c r="J729" i="19"/>
  <c r="AE724" i="19"/>
  <c r="N730" i="19"/>
  <c r="AE771" i="19"/>
  <c r="L777" i="19"/>
  <c r="B775" i="19" s="1"/>
  <c r="P777" i="19"/>
  <c r="N827" i="19"/>
  <c r="H932" i="19"/>
  <c r="D981" i="19"/>
  <c r="B981" i="19" s="1"/>
  <c r="F983" i="19"/>
  <c r="G1024" i="19"/>
  <c r="N1025" i="19"/>
  <c r="G1058" i="19"/>
  <c r="G1088" i="19"/>
  <c r="AE1083" i="19"/>
  <c r="M1220" i="19"/>
  <c r="N112" i="1"/>
  <c r="N114" i="1"/>
  <c r="O79" i="19"/>
  <c r="H110" i="19"/>
  <c r="O111" i="19"/>
  <c r="G131" i="19"/>
  <c r="G304" i="19"/>
  <c r="O336" i="19"/>
  <c r="I363" i="19"/>
  <c r="AE358" i="19"/>
  <c r="AA444" i="19"/>
  <c r="AE444" i="19"/>
  <c r="AI444" i="19"/>
  <c r="M450" i="19"/>
  <c r="I481" i="19"/>
  <c r="AE565" i="19"/>
  <c r="K618" i="19"/>
  <c r="G653" i="19"/>
  <c r="J689" i="19"/>
  <c r="AA724" i="19"/>
  <c r="AI724" i="19"/>
  <c r="O730" i="19"/>
  <c r="M730" i="19"/>
  <c r="F775" i="19"/>
  <c r="K932" i="19"/>
  <c r="H1024" i="19"/>
  <c r="H1088" i="19"/>
  <c r="AA1214" i="19"/>
  <c r="AE1214" i="19"/>
  <c r="S145" i="21"/>
  <c r="M112" i="9" s="1"/>
  <c r="D106" i="21"/>
  <c r="I8" i="21"/>
  <c r="M8" i="21"/>
  <c r="J6" i="21"/>
  <c r="D12" i="21"/>
  <c r="B12" i="21" s="1"/>
  <c r="H13" i="21"/>
  <c r="L13" i="21"/>
  <c r="I105" i="21"/>
  <c r="M105" i="21"/>
  <c r="J143" i="21"/>
  <c r="F188" i="21"/>
  <c r="J188" i="21"/>
  <c r="K6" i="21"/>
  <c r="I13" i="21"/>
  <c r="M13" i="21"/>
  <c r="K47" i="21"/>
  <c r="F105" i="21"/>
  <c r="J105" i="21"/>
  <c r="K143" i="21"/>
  <c r="K188" i="21"/>
  <c r="F189" i="21"/>
  <c r="H13" i="20"/>
  <c r="G74" i="20"/>
  <c r="N101" i="20"/>
  <c r="I220" i="20"/>
  <c r="D220" i="20" s="1"/>
  <c r="N275" i="20"/>
  <c r="I314" i="20"/>
  <c r="D314" i="20" s="1"/>
  <c r="K13" i="20"/>
  <c r="K6" i="20"/>
  <c r="K44" i="20"/>
  <c r="K45" i="20"/>
  <c r="I44" i="20"/>
  <c r="O46" i="20"/>
  <c r="Q46" i="20"/>
  <c r="M74" i="2" s="1"/>
  <c r="L6" i="20"/>
  <c r="K74" i="20"/>
  <c r="F145" i="20"/>
  <c r="H196" i="20"/>
  <c r="L275" i="20"/>
  <c r="B273" i="20" s="1"/>
  <c r="Q275" i="20"/>
  <c r="M158" i="2" s="1"/>
  <c r="G13" i="20"/>
  <c r="F99" i="20"/>
  <c r="F100" i="20"/>
  <c r="F196" i="20"/>
  <c r="F197" i="20"/>
  <c r="D195" i="20"/>
  <c r="B195" i="20" s="1"/>
  <c r="H44" i="20"/>
  <c r="H45" i="20"/>
  <c r="F73" i="20"/>
  <c r="H99" i="20"/>
  <c r="H146" i="20"/>
  <c r="F244" i="20"/>
  <c r="I75" i="20"/>
  <c r="J100" i="20"/>
  <c r="J147" i="20"/>
  <c r="J197" i="20"/>
  <c r="G221" i="20"/>
  <c r="K221" i="20"/>
  <c r="J246" i="20"/>
  <c r="H274" i="20"/>
  <c r="G315" i="20"/>
  <c r="K315" i="20"/>
  <c r="J75" i="20"/>
  <c r="K100" i="20"/>
  <c r="S101" i="20"/>
  <c r="S95" i="20" s="1"/>
  <c r="T95" i="20" s="1"/>
  <c r="T6" i="20" s="1"/>
  <c r="G147" i="20"/>
  <c r="K147" i="20"/>
  <c r="G197" i="20"/>
  <c r="K197" i="20"/>
  <c r="G246" i="20"/>
  <c r="K246" i="20"/>
  <c r="I274" i="20"/>
  <c r="H315" i="20"/>
  <c r="F13" i="19"/>
  <c r="F14" i="19"/>
  <c r="D12" i="19"/>
  <c r="B12" i="19" s="1"/>
  <c r="D5" i="19"/>
  <c r="N15" i="19"/>
  <c r="D4" i="19"/>
  <c r="H13" i="19"/>
  <c r="F174" i="19"/>
  <c r="I216" i="19"/>
  <c r="AE212" i="19"/>
  <c r="L218" i="19"/>
  <c r="B216" i="19" s="1"/>
  <c r="P218" i="19"/>
  <c r="H247" i="19"/>
  <c r="S272" i="19"/>
  <c r="T272" i="19" s="1"/>
  <c r="N133" i="19"/>
  <c r="M176" i="19"/>
  <c r="N248" i="19"/>
  <c r="W272" i="19"/>
  <c r="X272" i="19" s="1"/>
  <c r="Q278" i="19"/>
  <c r="M170" i="1" s="1"/>
  <c r="F334" i="19"/>
  <c r="F335" i="19"/>
  <c r="D333" i="19"/>
  <c r="B333" i="19" s="1"/>
  <c r="M133" i="19"/>
  <c r="I175" i="19"/>
  <c r="I174" i="19"/>
  <c r="G246" i="19"/>
  <c r="I276" i="19"/>
  <c r="H303" i="19"/>
  <c r="H304" i="19"/>
  <c r="D173" i="19"/>
  <c r="B173" i="19" s="1"/>
  <c r="G13" i="19"/>
  <c r="K13" i="19"/>
  <c r="J109" i="19"/>
  <c r="F131" i="19"/>
  <c r="J131" i="19"/>
  <c r="H174" i="19"/>
  <c r="H216" i="19"/>
  <c r="F246" i="19"/>
  <c r="J246" i="19"/>
  <c r="H276" i="19"/>
  <c r="F303" i="19"/>
  <c r="J303" i="19"/>
  <c r="G334" i="19"/>
  <c r="K334" i="19"/>
  <c r="H362" i="19"/>
  <c r="D362" i="19" s="1"/>
  <c r="J482" i="19"/>
  <c r="D361" i="19"/>
  <c r="B361" i="19" s="1"/>
  <c r="F449" i="19"/>
  <c r="AI477" i="19"/>
  <c r="L571" i="19"/>
  <c r="B569" i="19" s="1"/>
  <c r="Q571" i="19"/>
  <c r="M254" i="1" s="1"/>
  <c r="AI684" i="19"/>
  <c r="H864" i="19"/>
  <c r="H863" i="19"/>
  <c r="J14" i="19"/>
  <c r="I110" i="19"/>
  <c r="Q111" i="19"/>
  <c r="M110" i="1" s="1"/>
  <c r="I132" i="19"/>
  <c r="G175" i="19"/>
  <c r="K175" i="19"/>
  <c r="G217" i="19"/>
  <c r="K217" i="19"/>
  <c r="I247" i="19"/>
  <c r="F275" i="19"/>
  <c r="G277" i="19"/>
  <c r="K277" i="19"/>
  <c r="I304" i="19"/>
  <c r="J335" i="19"/>
  <c r="G363" i="19"/>
  <c r="K363" i="19"/>
  <c r="S364" i="19"/>
  <c r="I448" i="19"/>
  <c r="O450" i="19"/>
  <c r="L483" i="19"/>
  <c r="B481" i="19" s="1"/>
  <c r="Q483" i="19"/>
  <c r="M230" i="1" s="1"/>
  <c r="N571" i="19"/>
  <c r="J617" i="19"/>
  <c r="L619" i="19"/>
  <c r="B617" i="19" s="1"/>
  <c r="Q619" i="19"/>
  <c r="M266" i="1" s="1"/>
  <c r="M655" i="19"/>
  <c r="O655" i="19"/>
  <c r="I688" i="19"/>
  <c r="L690" i="19"/>
  <c r="B688" i="19" s="1"/>
  <c r="Q690" i="19"/>
  <c r="M290" i="1" s="1"/>
  <c r="H729" i="19"/>
  <c r="H728" i="19"/>
  <c r="I776" i="19"/>
  <c r="I775" i="19"/>
  <c r="D130" i="19"/>
  <c r="B130" i="19" s="1"/>
  <c r="D245" i="19"/>
  <c r="B245" i="19" s="1"/>
  <c r="D302" i="19"/>
  <c r="B302" i="19" s="1"/>
  <c r="K448" i="19"/>
  <c r="H533" i="19"/>
  <c r="AE529" i="19"/>
  <c r="F532" i="19"/>
  <c r="M571" i="19"/>
  <c r="N619" i="19"/>
  <c r="N655" i="19"/>
  <c r="L655" i="19"/>
  <c r="B653" i="19" s="1"/>
  <c r="Q655" i="19"/>
  <c r="M278" i="1" s="1"/>
  <c r="M690" i="19"/>
  <c r="H826" i="19"/>
  <c r="H825" i="19"/>
  <c r="D824" i="19"/>
  <c r="B824" i="19" s="1"/>
  <c r="F932" i="19"/>
  <c r="D930" i="19"/>
  <c r="B930" i="19" s="1"/>
  <c r="F931" i="19"/>
  <c r="J776" i="19"/>
  <c r="I1023" i="19"/>
  <c r="N1089" i="19"/>
  <c r="H482" i="19"/>
  <c r="G534" i="19"/>
  <c r="K534" i="19"/>
  <c r="I618" i="19"/>
  <c r="J654" i="19"/>
  <c r="H689" i="19"/>
  <c r="F727" i="19"/>
  <c r="M777" i="19"/>
  <c r="I826" i="19"/>
  <c r="AA821" i="19"/>
  <c r="AE821" i="19"/>
  <c r="I864" i="19"/>
  <c r="AE859" i="19"/>
  <c r="AI859" i="19"/>
  <c r="G932" i="19"/>
  <c r="AA927" i="19"/>
  <c r="N933" i="19"/>
  <c r="M1025" i="19"/>
  <c r="L1025" i="19"/>
  <c r="B1023" i="19" s="1"/>
  <c r="Q1025" i="19"/>
  <c r="M374" i="1" s="1"/>
  <c r="M1089" i="19"/>
  <c r="L1089" i="19"/>
  <c r="B1087" i="19" s="1"/>
  <c r="Q1089" i="19"/>
  <c r="F652" i="19"/>
  <c r="Q730" i="19"/>
  <c r="M302" i="1" s="1"/>
  <c r="P730" i="19"/>
  <c r="O827" i="19"/>
  <c r="O865" i="19"/>
  <c r="F862" i="19"/>
  <c r="H1058" i="19"/>
  <c r="N1220" i="19"/>
  <c r="O1220" i="19"/>
  <c r="J1219" i="19"/>
  <c r="K729" i="19"/>
  <c r="H776" i="19"/>
  <c r="G826" i="19"/>
  <c r="K826" i="19"/>
  <c r="G864" i="19"/>
  <c r="K864" i="19"/>
  <c r="I932" i="19"/>
  <c r="H983" i="19"/>
  <c r="I1088" i="19"/>
  <c r="G1219" i="19"/>
  <c r="K1219" i="19"/>
  <c r="F283" i="2"/>
  <c r="F259" i="2"/>
  <c r="F235" i="2"/>
  <c r="F211" i="2"/>
  <c r="F199" i="2"/>
  <c r="F175" i="2"/>
  <c r="F163" i="2"/>
  <c r="F151" i="2"/>
  <c r="F139" i="2"/>
  <c r="F127" i="2"/>
  <c r="F115" i="2"/>
  <c r="F103" i="2"/>
  <c r="F91" i="2"/>
  <c r="X95" i="20" l="1"/>
  <c r="X6" i="20" s="1"/>
  <c r="D982" i="19"/>
  <c r="F47" i="21"/>
  <c r="D47" i="21" s="1"/>
  <c r="L7" i="21"/>
  <c r="F274" i="20"/>
  <c r="D98" i="20"/>
  <c r="B98" i="20" s="1"/>
  <c r="G6" i="19"/>
  <c r="M398" i="1"/>
  <c r="D568" i="19"/>
  <c r="B568" i="19" s="1"/>
  <c r="F570" i="19"/>
  <c r="D570" i="19" s="1"/>
  <c r="F1088" i="19"/>
  <c r="D1088" i="19" s="1"/>
  <c r="F6" i="19"/>
  <c r="G100" i="20"/>
  <c r="D100" i="20" s="1"/>
  <c r="B7" i="20"/>
  <c r="S724" i="19"/>
  <c r="T724" i="19" s="1"/>
  <c r="T269" i="20"/>
  <c r="M207" i="1"/>
  <c r="S358" i="19"/>
  <c r="T358" i="19" s="1"/>
  <c r="M195" i="1"/>
  <c r="S330" i="19"/>
  <c r="T330" i="19" s="1"/>
  <c r="F14" i="20"/>
  <c r="D14" i="20" s="1"/>
  <c r="M411" i="1"/>
  <c r="S9" i="19"/>
  <c r="W6" i="20"/>
  <c r="D272" i="20"/>
  <c r="B272" i="20" s="1"/>
  <c r="G6" i="20"/>
  <c r="F618" i="19"/>
  <c r="D618" i="19" s="1"/>
  <c r="F1219" i="19"/>
  <c r="D1219" i="19" s="1"/>
  <c r="D1218" i="19"/>
  <c r="D1217" i="19"/>
  <c r="B1217" i="19" s="1"/>
  <c r="L8" i="21"/>
  <c r="F48" i="21"/>
  <c r="D48" i="21" s="1"/>
  <c r="F144" i="21"/>
  <c r="D144" i="21" s="1"/>
  <c r="F143" i="21"/>
  <c r="F6" i="21"/>
  <c r="D6" i="21" s="1"/>
  <c r="B6" i="21" s="1"/>
  <c r="H7" i="21"/>
  <c r="J7" i="21"/>
  <c r="M7" i="21"/>
  <c r="S49" i="21"/>
  <c r="M83" i="9" s="1"/>
  <c r="H8" i="21"/>
  <c r="D189" i="21"/>
  <c r="D188" i="21"/>
  <c r="K7" i="21"/>
  <c r="D273" i="20"/>
  <c r="P15" i="20"/>
  <c r="F45" i="20"/>
  <c r="D45" i="20" s="1"/>
  <c r="D196" i="20"/>
  <c r="G274" i="20"/>
  <c r="AN4" i="20"/>
  <c r="F482" i="19"/>
  <c r="D482" i="19" s="1"/>
  <c r="Q176" i="19"/>
  <c r="M134" i="1" s="1"/>
  <c r="L176" i="19"/>
  <c r="B174" i="19" s="1"/>
  <c r="D616" i="19"/>
  <c r="B616" i="19" s="1"/>
  <c r="D617" i="19"/>
  <c r="P1059" i="19"/>
  <c r="D1056" i="19"/>
  <c r="B1056" i="19" s="1"/>
  <c r="F1058" i="19"/>
  <c r="D1058" i="19" s="1"/>
  <c r="D1086" i="19"/>
  <c r="B1086" i="19" s="1"/>
  <c r="F109" i="19"/>
  <c r="D109" i="19" s="1"/>
  <c r="F1087" i="19"/>
  <c r="D1087" i="19" s="1"/>
  <c r="D449" i="19"/>
  <c r="D688" i="19"/>
  <c r="D687" i="19"/>
  <c r="B687" i="19" s="1"/>
  <c r="F689" i="19"/>
  <c r="D689" i="19" s="1"/>
  <c r="P1220" i="19"/>
  <c r="G729" i="19"/>
  <c r="G8" i="19" s="1"/>
  <c r="L278" i="19"/>
  <c r="B276" i="19" s="1"/>
  <c r="L730" i="19"/>
  <c r="B728" i="19" s="1"/>
  <c r="L79" i="19"/>
  <c r="B77" i="19" s="1"/>
  <c r="Q827" i="19"/>
  <c r="M326" i="1" s="1"/>
  <c r="D931" i="19"/>
  <c r="D825" i="19"/>
  <c r="D132" i="19"/>
  <c r="D108" i="19"/>
  <c r="B108" i="19" s="1"/>
  <c r="L1220" i="19"/>
  <c r="B1218" i="19" s="1"/>
  <c r="D481" i="19"/>
  <c r="D480" i="19"/>
  <c r="B480" i="19" s="1"/>
  <c r="L15" i="20"/>
  <c r="B13" i="20" s="1"/>
  <c r="Q15" i="20"/>
  <c r="M62" i="2" s="1"/>
  <c r="D221" i="20"/>
  <c r="D43" i="20"/>
  <c r="B43" i="20" s="1"/>
  <c r="S6" i="20"/>
  <c r="M99" i="2"/>
  <c r="K8" i="20"/>
  <c r="D44" i="20"/>
  <c r="F13" i="20"/>
  <c r="D13" i="20" s="1"/>
  <c r="G7" i="20"/>
  <c r="D315" i="20"/>
  <c r="J8" i="20"/>
  <c r="L827" i="19"/>
  <c r="B825" i="19" s="1"/>
  <c r="R111" i="19"/>
  <c r="Q110" i="1" s="1"/>
  <c r="R79" i="19"/>
  <c r="Q422" i="1" s="1"/>
  <c r="D776" i="19"/>
  <c r="D775" i="19"/>
  <c r="R1220" i="19"/>
  <c r="Q434" i="1" s="1"/>
  <c r="D14" i="19"/>
  <c r="F1023" i="19"/>
  <c r="D1023" i="19" s="1"/>
  <c r="F1024" i="19"/>
  <c r="D1024" i="19" s="1"/>
  <c r="I8" i="20"/>
  <c r="D983" i="19"/>
  <c r="D246" i="19"/>
  <c r="I7" i="20"/>
  <c r="H8" i="20"/>
  <c r="G7" i="19"/>
  <c r="D304" i="19"/>
  <c r="D216" i="19"/>
  <c r="D131" i="19"/>
  <c r="M6" i="19"/>
  <c r="D247" i="19"/>
  <c r="D826" i="19"/>
  <c r="D448" i="19"/>
  <c r="D217" i="19"/>
  <c r="K7" i="19"/>
  <c r="H7" i="19"/>
  <c r="N6" i="19"/>
  <c r="P827" i="19"/>
  <c r="R827" i="19"/>
  <c r="Q326" i="1" s="1"/>
  <c r="H8" i="19"/>
  <c r="K8" i="19"/>
  <c r="O6" i="19"/>
  <c r="J8" i="19"/>
  <c r="D105" i="21"/>
  <c r="I7" i="21"/>
  <c r="D13" i="21"/>
  <c r="R145" i="21"/>
  <c r="T145" i="21"/>
  <c r="Q112" i="9" s="1"/>
  <c r="N145" i="21"/>
  <c r="B143" i="21" s="1"/>
  <c r="L247" i="20"/>
  <c r="B245" i="20" s="1"/>
  <c r="Q247" i="20"/>
  <c r="M146" i="2" s="1"/>
  <c r="F146" i="20"/>
  <c r="D146" i="20" s="1"/>
  <c r="F147" i="20"/>
  <c r="D147" i="20" s="1"/>
  <c r="D145" i="20"/>
  <c r="B145" i="20" s="1"/>
  <c r="P6" i="20"/>
  <c r="R6" i="20"/>
  <c r="L148" i="20"/>
  <c r="B146" i="20" s="1"/>
  <c r="Q148" i="20"/>
  <c r="M110" i="2" s="1"/>
  <c r="L46" i="20"/>
  <c r="B44" i="20" s="1"/>
  <c r="Q101" i="20"/>
  <c r="M98" i="2" s="1"/>
  <c r="L101" i="20"/>
  <c r="B99" i="20" s="1"/>
  <c r="L76" i="20"/>
  <c r="B74" i="20" s="1"/>
  <c r="Q76" i="20"/>
  <c r="M86" i="2" s="1"/>
  <c r="D197" i="20"/>
  <c r="D99" i="20"/>
  <c r="K7" i="20"/>
  <c r="H7" i="20"/>
  <c r="Q198" i="20"/>
  <c r="M122" i="2" s="1"/>
  <c r="L198" i="20"/>
  <c r="B196" i="20" s="1"/>
  <c r="F245" i="20"/>
  <c r="D245" i="20" s="1"/>
  <c r="F246" i="20"/>
  <c r="D246" i="20" s="1"/>
  <c r="D244" i="20"/>
  <c r="B244" i="20" s="1"/>
  <c r="F74" i="20"/>
  <c r="D74" i="20" s="1"/>
  <c r="F75" i="20"/>
  <c r="D75" i="20" s="1"/>
  <c r="D73" i="20"/>
  <c r="B73" i="20" s="1"/>
  <c r="R275" i="20"/>
  <c r="Q158" i="2" s="1"/>
  <c r="P275" i="20"/>
  <c r="R46" i="20"/>
  <c r="Q74" i="2" s="1"/>
  <c r="F6" i="20"/>
  <c r="P655" i="19"/>
  <c r="R655" i="19"/>
  <c r="Q278" i="1" s="1"/>
  <c r="Q535" i="19"/>
  <c r="M242" i="1" s="1"/>
  <c r="L535" i="19"/>
  <c r="B533" i="19" s="1"/>
  <c r="Q336" i="19"/>
  <c r="M194" i="1" s="1"/>
  <c r="L15" i="19"/>
  <c r="Q15" i="19"/>
  <c r="M410" i="1" s="1"/>
  <c r="F863" i="19"/>
  <c r="D863" i="19" s="1"/>
  <c r="D862" i="19"/>
  <c r="B862" i="19" s="1"/>
  <c r="F864" i="19"/>
  <c r="D864" i="19" s="1"/>
  <c r="F653" i="19"/>
  <c r="D653" i="19" s="1"/>
  <c r="F654" i="19"/>
  <c r="D654" i="19" s="1"/>
  <c r="D652" i="19"/>
  <c r="B652" i="19" s="1"/>
  <c r="F729" i="19"/>
  <c r="F728" i="19"/>
  <c r="D728" i="19" s="1"/>
  <c r="D727" i="19"/>
  <c r="B727" i="19" s="1"/>
  <c r="R571" i="19"/>
  <c r="Q254" i="1" s="1"/>
  <c r="P571" i="19"/>
  <c r="S6" i="19"/>
  <c r="F276" i="19"/>
  <c r="D276" i="19" s="1"/>
  <c r="F277" i="19"/>
  <c r="D275" i="19"/>
  <c r="B275" i="19" s="1"/>
  <c r="I8" i="19"/>
  <c r="D175" i="19"/>
  <c r="D110" i="19"/>
  <c r="I7" i="19"/>
  <c r="D335" i="19"/>
  <c r="D334" i="19"/>
  <c r="P176" i="19"/>
  <c r="R176" i="19"/>
  <c r="Q134" i="1" s="1"/>
  <c r="L865" i="19"/>
  <c r="B863" i="19" s="1"/>
  <c r="Q865" i="19"/>
  <c r="M338" i="1" s="1"/>
  <c r="L450" i="19"/>
  <c r="B448" i="19" s="1"/>
  <c r="Q450" i="19"/>
  <c r="R1089" i="19"/>
  <c r="Q398" i="1" s="1"/>
  <c r="P1089" i="19"/>
  <c r="P1025" i="19"/>
  <c r="R1025" i="19"/>
  <c r="Q374" i="1" s="1"/>
  <c r="D932" i="19"/>
  <c r="F533" i="19"/>
  <c r="D533" i="19" s="1"/>
  <c r="D532" i="19"/>
  <c r="B532" i="19" s="1"/>
  <c r="F534" i="19"/>
  <c r="D534" i="19" s="1"/>
  <c r="P690" i="19"/>
  <c r="R690" i="19"/>
  <c r="Q290" i="1" s="1"/>
  <c r="D363" i="19"/>
  <c r="P483" i="19"/>
  <c r="R483" i="19"/>
  <c r="Q230" i="1" s="1"/>
  <c r="P364" i="19"/>
  <c r="R364" i="19"/>
  <c r="Q206" i="1" s="1"/>
  <c r="D303" i="19"/>
  <c r="J7" i="19"/>
  <c r="D174" i="19"/>
  <c r="D13" i="19"/>
  <c r="R619" i="19"/>
  <c r="Q266" i="1" s="1"/>
  <c r="P619" i="19"/>
  <c r="P278" i="19"/>
  <c r="R278" i="19"/>
  <c r="Q170" i="1" s="1"/>
  <c r="J86" i="9"/>
  <c r="L86" i="9" s="1"/>
  <c r="R230" i="2"/>
  <c r="G8" i="20" l="1"/>
  <c r="F8" i="21"/>
  <c r="F7" i="21"/>
  <c r="D143" i="21"/>
  <c r="Q1083" i="19"/>
  <c r="R1083" i="19" s="1"/>
  <c r="D6" i="20"/>
  <c r="B6" i="20" s="1"/>
  <c r="P46" i="20"/>
  <c r="R15" i="20"/>
  <c r="Q62" i="2" s="1"/>
  <c r="AB62" i="2" s="1"/>
  <c r="AP62" i="2" s="1"/>
  <c r="D8" i="21"/>
  <c r="D7" i="21"/>
  <c r="D274" i="20"/>
  <c r="P79" i="19"/>
  <c r="D729" i="19"/>
  <c r="Q6" i="19"/>
  <c r="M218" i="1"/>
  <c r="R218" i="1" s="1"/>
  <c r="B13" i="19"/>
  <c r="B14" i="19"/>
  <c r="D6" i="19"/>
  <c r="B6" i="19" s="1"/>
  <c r="F7" i="19"/>
  <c r="D7" i="19" s="1"/>
  <c r="P247" i="20"/>
  <c r="R247" i="20"/>
  <c r="Q146" i="2" s="1"/>
  <c r="AB146" i="2" s="1"/>
  <c r="F7" i="20"/>
  <c r="D7" i="20" s="1"/>
  <c r="R76" i="20"/>
  <c r="Q86" i="2" s="1"/>
  <c r="AB86" i="2" s="1"/>
  <c r="AP86" i="2" s="1"/>
  <c r="P76" i="20"/>
  <c r="R198" i="20"/>
  <c r="Q122" i="2" s="1"/>
  <c r="AB122" i="2" s="1"/>
  <c r="AG122" i="2" s="1"/>
  <c r="P198" i="20"/>
  <c r="R101" i="20"/>
  <c r="Q98" i="2" s="1"/>
  <c r="W98" i="2" s="1"/>
  <c r="AA98" i="2" s="1"/>
  <c r="P101" i="20"/>
  <c r="F8" i="20"/>
  <c r="D8" i="20" s="1"/>
  <c r="P148" i="20"/>
  <c r="R148" i="20"/>
  <c r="Q110" i="2" s="1"/>
  <c r="AB110" i="2" s="1"/>
  <c r="P865" i="19"/>
  <c r="R865" i="19"/>
  <c r="Q338" i="1" s="1"/>
  <c r="AB338" i="1" s="1"/>
  <c r="D277" i="19"/>
  <c r="F8" i="19"/>
  <c r="D8" i="19" s="1"/>
  <c r="P535" i="19"/>
  <c r="R535" i="19"/>
  <c r="Q242" i="1" s="1"/>
  <c r="AB242" i="1" s="1"/>
  <c r="R15" i="19"/>
  <c r="Q410" i="1" s="1"/>
  <c r="AB410" i="1" s="1"/>
  <c r="P15" i="19"/>
  <c r="L336" i="19"/>
  <c r="R450" i="19"/>
  <c r="Q218" i="1" s="1"/>
  <c r="Q217" i="1" s="1"/>
  <c r="P450" i="19"/>
  <c r="AB284" i="2"/>
  <c r="AP284" i="2" s="1"/>
  <c r="W284" i="2"/>
  <c r="AA284" i="2" s="1"/>
  <c r="AA283" i="2" s="1"/>
  <c r="R284" i="2"/>
  <c r="V284" i="2" s="1"/>
  <c r="V283" i="2" s="1"/>
  <c r="L284" i="2"/>
  <c r="J284" i="2"/>
  <c r="W283" i="2"/>
  <c r="Q283" i="2"/>
  <c r="P283" i="2"/>
  <c r="O283" i="2"/>
  <c r="N283" i="2"/>
  <c r="N275" i="2" s="1"/>
  <c r="M283" i="2"/>
  <c r="K283" i="2"/>
  <c r="I283" i="2"/>
  <c r="G283" i="2"/>
  <c r="E283" i="2"/>
  <c r="D283" i="2"/>
  <c r="AB282" i="2"/>
  <c r="AP282" i="2" s="1"/>
  <c r="AQ282" i="2" s="1"/>
  <c r="W282" i="2"/>
  <c r="R282" i="2"/>
  <c r="V282" i="2" s="1"/>
  <c r="L282" i="2"/>
  <c r="J282" i="2"/>
  <c r="AB281" i="2"/>
  <c r="AP281" i="2" s="1"/>
  <c r="AQ281" i="2" s="1"/>
  <c r="W281" i="2"/>
  <c r="R281" i="2"/>
  <c r="V281" i="2" s="1"/>
  <c r="L281" i="2"/>
  <c r="J281" i="2"/>
  <c r="AJ281" i="2" s="1"/>
  <c r="AB280" i="2"/>
  <c r="AP280" i="2" s="1"/>
  <c r="AQ280" i="2" s="1"/>
  <c r="W280" i="2"/>
  <c r="R280" i="2"/>
  <c r="V280" i="2" s="1"/>
  <c r="L280" i="2"/>
  <c r="J280" i="2"/>
  <c r="AB279" i="2"/>
  <c r="AP279" i="2" s="1"/>
  <c r="AQ279" i="2" s="1"/>
  <c r="W279" i="2"/>
  <c r="R279" i="2"/>
  <c r="L279" i="2"/>
  <c r="J279" i="2"/>
  <c r="AB278" i="2"/>
  <c r="W278" i="2"/>
  <c r="R278" i="2"/>
  <c r="V278" i="2" s="1"/>
  <c r="L278" i="2"/>
  <c r="J278" i="2"/>
  <c r="Q277" i="2"/>
  <c r="P277" i="2"/>
  <c r="O277" i="2"/>
  <c r="N277" i="2"/>
  <c r="M277" i="2"/>
  <c r="K277" i="2"/>
  <c r="K274" i="2" s="1"/>
  <c r="I277" i="2"/>
  <c r="I274" i="2" s="1"/>
  <c r="H277" i="2"/>
  <c r="H274" i="2" s="1"/>
  <c r="G277" i="2"/>
  <c r="F277" i="2"/>
  <c r="E277" i="2"/>
  <c r="E275" i="2" s="1"/>
  <c r="D277" i="2"/>
  <c r="Q272" i="2"/>
  <c r="Q271" i="2" s="1"/>
  <c r="P272" i="2"/>
  <c r="P271" i="2" s="1"/>
  <c r="O272" i="2"/>
  <c r="O271" i="2" s="1"/>
  <c r="N272" i="2"/>
  <c r="N271" i="2" s="1"/>
  <c r="M272" i="2"/>
  <c r="M271" i="2" s="1"/>
  <c r="K272" i="2"/>
  <c r="K271" i="2" s="1"/>
  <c r="I272" i="2"/>
  <c r="I271" i="2" s="1"/>
  <c r="H272" i="2"/>
  <c r="H271" i="2" s="1"/>
  <c r="G272" i="2"/>
  <c r="F272" i="2"/>
  <c r="F271" i="2" s="1"/>
  <c r="E272" i="2"/>
  <c r="E271" i="2" s="1"/>
  <c r="D272" i="2"/>
  <c r="G271" i="2"/>
  <c r="D271" i="2"/>
  <c r="Q270" i="2"/>
  <c r="P270" i="2"/>
  <c r="O270" i="2"/>
  <c r="N270" i="2"/>
  <c r="M270" i="2"/>
  <c r="K270" i="2"/>
  <c r="I270" i="2"/>
  <c r="H270" i="2"/>
  <c r="G270" i="2"/>
  <c r="F270" i="2"/>
  <c r="E270" i="2"/>
  <c r="D270" i="2"/>
  <c r="Q269" i="2"/>
  <c r="P269" i="2"/>
  <c r="O269" i="2"/>
  <c r="N269" i="2"/>
  <c r="M269" i="2"/>
  <c r="K269" i="2"/>
  <c r="K265" i="2" s="1"/>
  <c r="I269" i="2"/>
  <c r="H269" i="2"/>
  <c r="G269" i="2"/>
  <c r="F269" i="2"/>
  <c r="E269" i="2"/>
  <c r="D269" i="2"/>
  <c r="Q268" i="2"/>
  <c r="P268" i="2"/>
  <c r="O268" i="2"/>
  <c r="N268" i="2"/>
  <c r="M268" i="2"/>
  <c r="K268" i="2"/>
  <c r="I268" i="2"/>
  <c r="H268" i="2"/>
  <c r="G268" i="2"/>
  <c r="F268" i="2"/>
  <c r="E268" i="2"/>
  <c r="D268" i="2"/>
  <c r="Q267" i="2"/>
  <c r="P267" i="2"/>
  <c r="O267" i="2"/>
  <c r="N267" i="2"/>
  <c r="M267" i="2"/>
  <c r="K267" i="2"/>
  <c r="I267" i="2"/>
  <c r="H267" i="2"/>
  <c r="G267" i="2"/>
  <c r="F267" i="2"/>
  <c r="E267" i="2"/>
  <c r="D267" i="2"/>
  <c r="Q266" i="2"/>
  <c r="Q265" i="2" s="1"/>
  <c r="P266" i="2"/>
  <c r="P265" i="2" s="1"/>
  <c r="P264" i="2" s="1"/>
  <c r="O266" i="2"/>
  <c r="O265" i="2" s="1"/>
  <c r="N266" i="2"/>
  <c r="M266" i="2"/>
  <c r="K266" i="2"/>
  <c r="I266" i="2"/>
  <c r="H266" i="2"/>
  <c r="H265" i="2" s="1"/>
  <c r="G266" i="2"/>
  <c r="G265" i="2" s="1"/>
  <c r="G264" i="2" s="1"/>
  <c r="F266" i="2"/>
  <c r="F265" i="2" s="1"/>
  <c r="E266" i="2"/>
  <c r="D266" i="2"/>
  <c r="N265" i="2"/>
  <c r="M265" i="2"/>
  <c r="I265" i="2"/>
  <c r="AB260" i="2"/>
  <c r="AG260" i="2" s="1"/>
  <c r="W260" i="2"/>
  <c r="AA260" i="2" s="1"/>
  <c r="AA259" i="2" s="1"/>
  <c r="R260" i="2"/>
  <c r="L260" i="2"/>
  <c r="J260" i="2"/>
  <c r="AJ260" i="2" s="1"/>
  <c r="AB259" i="2"/>
  <c r="R259" i="2"/>
  <c r="Q259" i="2"/>
  <c r="P259" i="2"/>
  <c r="O259" i="2"/>
  <c r="N259" i="2"/>
  <c r="M259" i="2"/>
  <c r="K259" i="2"/>
  <c r="I259" i="2"/>
  <c r="G259" i="2"/>
  <c r="E259" i="2"/>
  <c r="D259" i="2"/>
  <c r="AB258" i="2"/>
  <c r="AG258" i="2" s="1"/>
  <c r="W258" i="2"/>
  <c r="AA258" i="2" s="1"/>
  <c r="R258" i="2"/>
  <c r="L258" i="2"/>
  <c r="J258" i="2"/>
  <c r="AB257" i="2"/>
  <c r="AG257" i="2" s="1"/>
  <c r="W257" i="2"/>
  <c r="R257" i="2"/>
  <c r="L257" i="2"/>
  <c r="J257" i="2"/>
  <c r="AJ257" i="2" s="1"/>
  <c r="AB256" i="2"/>
  <c r="AG256" i="2" s="1"/>
  <c r="W256" i="2"/>
  <c r="AA256" i="2" s="1"/>
  <c r="R256" i="2"/>
  <c r="L256" i="2"/>
  <c r="J256" i="2"/>
  <c r="AB255" i="2"/>
  <c r="AG255" i="2" s="1"/>
  <c r="W255" i="2"/>
  <c r="R255" i="2"/>
  <c r="L255" i="2"/>
  <c r="J255" i="2"/>
  <c r="AB254" i="2"/>
  <c r="W254" i="2"/>
  <c r="R254" i="2"/>
  <c r="L254" i="2"/>
  <c r="J254" i="2"/>
  <c r="Q253" i="2"/>
  <c r="P253" i="2"/>
  <c r="P251" i="2" s="1"/>
  <c r="O253" i="2"/>
  <c r="N253" i="2"/>
  <c r="M253" i="2"/>
  <c r="K253" i="2"/>
  <c r="K250" i="2" s="1"/>
  <c r="I253" i="2"/>
  <c r="H253" i="2"/>
  <c r="G253" i="2"/>
  <c r="G250" i="2" s="1"/>
  <c r="F253" i="2"/>
  <c r="E253" i="2"/>
  <c r="D253" i="2"/>
  <c r="I250" i="2"/>
  <c r="Q248" i="2"/>
  <c r="Q247" i="2" s="1"/>
  <c r="P248" i="2"/>
  <c r="O248" i="2"/>
  <c r="O247" i="2" s="1"/>
  <c r="N248" i="2"/>
  <c r="N247" i="2" s="1"/>
  <c r="M248" i="2"/>
  <c r="M247" i="2" s="1"/>
  <c r="K248" i="2"/>
  <c r="K247" i="2" s="1"/>
  <c r="I248" i="2"/>
  <c r="I247" i="2" s="1"/>
  <c r="H248" i="2"/>
  <c r="H247" i="2" s="1"/>
  <c r="G248" i="2"/>
  <c r="G247" i="2" s="1"/>
  <c r="F248" i="2"/>
  <c r="E248" i="2"/>
  <c r="E247" i="2" s="1"/>
  <c r="D248" i="2"/>
  <c r="D247" i="2" s="1"/>
  <c r="F247" i="2"/>
  <c r="Q246" i="2"/>
  <c r="P246" i="2"/>
  <c r="O246" i="2"/>
  <c r="N246" i="2"/>
  <c r="M246" i="2"/>
  <c r="K246" i="2"/>
  <c r="I246" i="2"/>
  <c r="H246" i="2"/>
  <c r="G246" i="2"/>
  <c r="F246" i="2"/>
  <c r="E246" i="2"/>
  <c r="D246" i="2"/>
  <c r="Q245" i="2"/>
  <c r="P245" i="2"/>
  <c r="O245" i="2"/>
  <c r="N245" i="2"/>
  <c r="M245" i="2"/>
  <c r="K245" i="2"/>
  <c r="I245" i="2"/>
  <c r="H245" i="2"/>
  <c r="G245" i="2"/>
  <c r="F245" i="2"/>
  <c r="E245" i="2"/>
  <c r="D245" i="2"/>
  <c r="Q244" i="2"/>
  <c r="P244" i="2"/>
  <c r="O244" i="2"/>
  <c r="N244" i="2"/>
  <c r="M244" i="2"/>
  <c r="K244" i="2"/>
  <c r="I244" i="2"/>
  <c r="H244" i="2"/>
  <c r="G244" i="2"/>
  <c r="F244" i="2"/>
  <c r="E244" i="2"/>
  <c r="D244" i="2"/>
  <c r="Q243" i="2"/>
  <c r="Q241" i="2" s="1"/>
  <c r="P243" i="2"/>
  <c r="O243" i="2"/>
  <c r="N243" i="2"/>
  <c r="M243" i="2"/>
  <c r="K243" i="2"/>
  <c r="I243" i="2"/>
  <c r="H243" i="2"/>
  <c r="G243" i="2"/>
  <c r="F243" i="2"/>
  <c r="E243" i="2"/>
  <c r="E241" i="2" s="1"/>
  <c r="E240" i="2" s="1"/>
  <c r="D243" i="2"/>
  <c r="Q242" i="2"/>
  <c r="P242" i="2"/>
  <c r="P241" i="2" s="1"/>
  <c r="O242" i="2"/>
  <c r="O241" i="2" s="1"/>
  <c r="N242" i="2"/>
  <c r="N241" i="2" s="1"/>
  <c r="M242" i="2"/>
  <c r="M241" i="2" s="1"/>
  <c r="K242" i="2"/>
  <c r="K241" i="2" s="1"/>
  <c r="K240" i="2" s="1"/>
  <c r="I242" i="2"/>
  <c r="I241" i="2" s="1"/>
  <c r="I240" i="2" s="1"/>
  <c r="H242" i="2"/>
  <c r="G242" i="2"/>
  <c r="F242" i="2"/>
  <c r="E242" i="2"/>
  <c r="D242" i="2"/>
  <c r="AB236" i="2"/>
  <c r="W236" i="2"/>
  <c r="R236" i="2"/>
  <c r="L236" i="2"/>
  <c r="L235" i="2" s="1"/>
  <c r="J236" i="2"/>
  <c r="J235" i="2" s="1"/>
  <c r="W235" i="2"/>
  <c r="Q235" i="2"/>
  <c r="P235" i="2"/>
  <c r="O235" i="2"/>
  <c r="N235" i="2"/>
  <c r="M235" i="2"/>
  <c r="K235" i="2"/>
  <c r="I235" i="2"/>
  <c r="G235" i="2"/>
  <c r="E235" i="2"/>
  <c r="D235" i="2"/>
  <c r="AB234" i="2"/>
  <c r="W234" i="2"/>
  <c r="R234" i="2"/>
  <c r="L234" i="2"/>
  <c r="J234" i="2"/>
  <c r="AB233" i="2"/>
  <c r="AP233" i="2" s="1"/>
  <c r="AQ233" i="2" s="1"/>
  <c r="W233" i="2"/>
  <c r="R233" i="2"/>
  <c r="V233" i="2" s="1"/>
  <c r="L233" i="2"/>
  <c r="J233" i="2"/>
  <c r="AB232" i="2"/>
  <c r="W232" i="2"/>
  <c r="R232" i="2"/>
  <c r="L232" i="2"/>
  <c r="J232" i="2"/>
  <c r="AB231" i="2"/>
  <c r="W231" i="2"/>
  <c r="R231" i="2"/>
  <c r="V231" i="2" s="1"/>
  <c r="L231" i="2"/>
  <c r="J231" i="2"/>
  <c r="AB230" i="2"/>
  <c r="AC230" i="2" s="1"/>
  <c r="W230" i="2"/>
  <c r="S230" i="2"/>
  <c r="V230" i="2"/>
  <c r="L230" i="2"/>
  <c r="J230" i="2"/>
  <c r="Q229" i="2"/>
  <c r="P229" i="2"/>
  <c r="O229" i="2"/>
  <c r="N229" i="2"/>
  <c r="M229" i="2"/>
  <c r="K229" i="2"/>
  <c r="I229" i="2"/>
  <c r="I226" i="2" s="1"/>
  <c r="H229" i="2"/>
  <c r="G229" i="2"/>
  <c r="F229" i="2"/>
  <c r="F227" i="2" s="1"/>
  <c r="E229" i="2"/>
  <c r="D229" i="2"/>
  <c r="Q224" i="2"/>
  <c r="P224" i="2"/>
  <c r="O224" i="2"/>
  <c r="N224" i="2"/>
  <c r="N223" i="2" s="1"/>
  <c r="M224" i="2"/>
  <c r="M223" i="2" s="1"/>
  <c r="K224" i="2"/>
  <c r="K223" i="2" s="1"/>
  <c r="I224" i="2"/>
  <c r="I223" i="2" s="1"/>
  <c r="H224" i="2"/>
  <c r="H223" i="2" s="1"/>
  <c r="G224" i="2"/>
  <c r="G223" i="2" s="1"/>
  <c r="F224" i="2"/>
  <c r="F223" i="2" s="1"/>
  <c r="E224" i="2"/>
  <c r="E223" i="2" s="1"/>
  <c r="D224" i="2"/>
  <c r="D223" i="2" s="1"/>
  <c r="Q223" i="2"/>
  <c r="P223" i="2"/>
  <c r="O223" i="2"/>
  <c r="Q222" i="2"/>
  <c r="P222" i="2"/>
  <c r="O222" i="2"/>
  <c r="N222" i="2"/>
  <c r="M222" i="2"/>
  <c r="K222" i="2"/>
  <c r="I222" i="2"/>
  <c r="H222" i="2"/>
  <c r="G222" i="2"/>
  <c r="F222" i="2"/>
  <c r="E222" i="2"/>
  <c r="D222" i="2"/>
  <c r="Q221" i="2"/>
  <c r="P221" i="2"/>
  <c r="O221" i="2"/>
  <c r="N221" i="2"/>
  <c r="M221" i="2"/>
  <c r="K221" i="2"/>
  <c r="I221" i="2"/>
  <c r="H221" i="2"/>
  <c r="G221" i="2"/>
  <c r="F221" i="2"/>
  <c r="E221" i="2"/>
  <c r="D221" i="2"/>
  <c r="Q220" i="2"/>
  <c r="P220" i="2"/>
  <c r="O220" i="2"/>
  <c r="N220" i="2"/>
  <c r="M220" i="2"/>
  <c r="K220" i="2"/>
  <c r="I220" i="2"/>
  <c r="H220" i="2"/>
  <c r="G220" i="2"/>
  <c r="F220" i="2"/>
  <c r="E220" i="2"/>
  <c r="D220" i="2"/>
  <c r="Q219" i="2"/>
  <c r="P219" i="2"/>
  <c r="O219" i="2"/>
  <c r="N219" i="2"/>
  <c r="M219" i="2"/>
  <c r="K219" i="2"/>
  <c r="I219" i="2"/>
  <c r="H219" i="2"/>
  <c r="G219" i="2"/>
  <c r="J219" i="2" s="1"/>
  <c r="F219" i="2"/>
  <c r="E219" i="2"/>
  <c r="D219" i="2"/>
  <c r="Q218" i="2"/>
  <c r="P218" i="2"/>
  <c r="P217" i="2" s="1"/>
  <c r="P216" i="2" s="1"/>
  <c r="O218" i="2"/>
  <c r="O217" i="2" s="1"/>
  <c r="N218" i="2"/>
  <c r="N217" i="2" s="1"/>
  <c r="N216" i="2" s="1"/>
  <c r="M218" i="2"/>
  <c r="K218" i="2"/>
  <c r="I218" i="2"/>
  <c r="I217" i="2" s="1"/>
  <c r="I216" i="2" s="1"/>
  <c r="H218" i="2"/>
  <c r="G218" i="2"/>
  <c r="J218" i="2" s="1"/>
  <c r="F218" i="2"/>
  <c r="F217" i="2" s="1"/>
  <c r="E218" i="2"/>
  <c r="E217" i="2" s="1"/>
  <c r="D218" i="2"/>
  <c r="D217" i="2" s="1"/>
  <c r="Q217" i="2"/>
  <c r="Q216" i="2" s="1"/>
  <c r="AB212" i="2"/>
  <c r="W212" i="2"/>
  <c r="R212" i="2"/>
  <c r="V212" i="2" s="1"/>
  <c r="V211" i="2" s="1"/>
  <c r="L212" i="2"/>
  <c r="J212" i="2"/>
  <c r="J211" i="2" s="1"/>
  <c r="W211" i="2"/>
  <c r="Q211" i="2"/>
  <c r="P211" i="2"/>
  <c r="O211" i="2"/>
  <c r="N211" i="2"/>
  <c r="M211" i="2"/>
  <c r="K211" i="2"/>
  <c r="I211" i="2"/>
  <c r="G211" i="2"/>
  <c r="E211" i="2"/>
  <c r="D211" i="2"/>
  <c r="AB210" i="2"/>
  <c r="AP210" i="2" s="1"/>
  <c r="AQ210" i="2" s="1"/>
  <c r="W210" i="2"/>
  <c r="R210" i="2"/>
  <c r="V210" i="2" s="1"/>
  <c r="L210" i="2"/>
  <c r="J210" i="2"/>
  <c r="AB209" i="2"/>
  <c r="AP209" i="2" s="1"/>
  <c r="AQ209" i="2" s="1"/>
  <c r="W209" i="2"/>
  <c r="R209" i="2"/>
  <c r="V209" i="2" s="1"/>
  <c r="L209" i="2"/>
  <c r="J209" i="2"/>
  <c r="AB208" i="2"/>
  <c r="AP208" i="2" s="1"/>
  <c r="AQ208" i="2" s="1"/>
  <c r="W208" i="2"/>
  <c r="R208" i="2"/>
  <c r="V208" i="2" s="1"/>
  <c r="L208" i="2"/>
  <c r="J208" i="2"/>
  <c r="AB207" i="2"/>
  <c r="AP207" i="2" s="1"/>
  <c r="AQ207" i="2" s="1"/>
  <c r="W207" i="2"/>
  <c r="R207" i="2"/>
  <c r="V207" i="2" s="1"/>
  <c r="L207" i="2"/>
  <c r="J207" i="2"/>
  <c r="AJ207" i="2" s="1"/>
  <c r="AB206" i="2"/>
  <c r="W206" i="2"/>
  <c r="R206" i="2"/>
  <c r="L206" i="2"/>
  <c r="J206" i="2"/>
  <c r="Q205" i="2"/>
  <c r="P205" i="2"/>
  <c r="O205" i="2"/>
  <c r="O203" i="2" s="1"/>
  <c r="N205" i="2"/>
  <c r="M205" i="2"/>
  <c r="K205" i="2"/>
  <c r="I205" i="2"/>
  <c r="I202" i="2" s="1"/>
  <c r="H205" i="2"/>
  <c r="H202" i="2" s="1"/>
  <c r="G205" i="2"/>
  <c r="F205" i="2"/>
  <c r="F203" i="2" s="1"/>
  <c r="E205" i="2"/>
  <c r="D205" i="2"/>
  <c r="AB200" i="2"/>
  <c r="AP200" i="2" s="1"/>
  <c r="W200" i="2"/>
  <c r="R200" i="2"/>
  <c r="L200" i="2"/>
  <c r="L199" i="2" s="1"/>
  <c r="J200" i="2"/>
  <c r="J199" i="2" s="1"/>
  <c r="Q199" i="2"/>
  <c r="P199" i="2"/>
  <c r="O199" i="2"/>
  <c r="N199" i="2"/>
  <c r="M199" i="2"/>
  <c r="M191" i="2" s="1"/>
  <c r="K199" i="2"/>
  <c r="I199" i="2"/>
  <c r="I190" i="2" s="1"/>
  <c r="G199" i="2"/>
  <c r="E199" i="2"/>
  <c r="D199" i="2"/>
  <c r="AB198" i="2"/>
  <c r="W198" i="2"/>
  <c r="R198" i="2"/>
  <c r="L198" i="2"/>
  <c r="J198" i="2"/>
  <c r="AB197" i="2"/>
  <c r="W197" i="2"/>
  <c r="R197" i="2"/>
  <c r="V197" i="2" s="1"/>
  <c r="L197" i="2"/>
  <c r="J197" i="2"/>
  <c r="AB196" i="2"/>
  <c r="AP196" i="2" s="1"/>
  <c r="AQ196" i="2" s="1"/>
  <c r="W196" i="2"/>
  <c r="AA196" i="2" s="1"/>
  <c r="R196" i="2"/>
  <c r="L196" i="2"/>
  <c r="J196" i="2"/>
  <c r="AB195" i="2"/>
  <c r="AG195" i="2" s="1"/>
  <c r="W195" i="2"/>
  <c r="R195" i="2"/>
  <c r="L195" i="2"/>
  <c r="J195" i="2"/>
  <c r="AB194" i="2"/>
  <c r="AG194" i="2" s="1"/>
  <c r="W194" i="2"/>
  <c r="R194" i="2"/>
  <c r="L194" i="2"/>
  <c r="J194" i="2"/>
  <c r="AJ194" i="2" s="1"/>
  <c r="Q193" i="2"/>
  <c r="P193" i="2"/>
  <c r="O193" i="2"/>
  <c r="N193" i="2"/>
  <c r="M193" i="2"/>
  <c r="K193" i="2"/>
  <c r="I193" i="2"/>
  <c r="H193" i="2"/>
  <c r="G193" i="2"/>
  <c r="G190" i="2" s="1"/>
  <c r="F193" i="2"/>
  <c r="F191" i="2" s="1"/>
  <c r="E193" i="2"/>
  <c r="D193" i="2"/>
  <c r="Q188" i="2"/>
  <c r="P188" i="2"/>
  <c r="O188" i="2"/>
  <c r="N188" i="2"/>
  <c r="N187" i="2" s="1"/>
  <c r="M188" i="2"/>
  <c r="M187" i="2" s="1"/>
  <c r="K188" i="2"/>
  <c r="K187" i="2" s="1"/>
  <c r="I188" i="2"/>
  <c r="I187" i="2" s="1"/>
  <c r="H188" i="2"/>
  <c r="H187" i="2" s="1"/>
  <c r="G188" i="2"/>
  <c r="G187" i="2" s="1"/>
  <c r="F188" i="2"/>
  <c r="F187" i="2" s="1"/>
  <c r="E188" i="2"/>
  <c r="E187" i="2" s="1"/>
  <c r="D188" i="2"/>
  <c r="D187" i="2" s="1"/>
  <c r="Q187" i="2"/>
  <c r="P187" i="2"/>
  <c r="O187" i="2"/>
  <c r="Q186" i="2"/>
  <c r="P186" i="2"/>
  <c r="O186" i="2"/>
  <c r="N186" i="2"/>
  <c r="M186" i="2"/>
  <c r="K186" i="2"/>
  <c r="I186" i="2"/>
  <c r="H186" i="2"/>
  <c r="G186" i="2"/>
  <c r="F186" i="2"/>
  <c r="E186" i="2"/>
  <c r="D186" i="2"/>
  <c r="Q185" i="2"/>
  <c r="P185" i="2"/>
  <c r="O185" i="2"/>
  <c r="N185" i="2"/>
  <c r="M185" i="2"/>
  <c r="K185" i="2"/>
  <c r="I185" i="2"/>
  <c r="H185" i="2"/>
  <c r="G185" i="2"/>
  <c r="F185" i="2"/>
  <c r="E185" i="2"/>
  <c r="D185" i="2"/>
  <c r="Q184" i="2"/>
  <c r="P184" i="2"/>
  <c r="O184" i="2"/>
  <c r="N184" i="2"/>
  <c r="M184" i="2"/>
  <c r="K184" i="2"/>
  <c r="I184" i="2"/>
  <c r="H184" i="2"/>
  <c r="G184" i="2"/>
  <c r="F184" i="2"/>
  <c r="E184" i="2"/>
  <c r="D184" i="2"/>
  <c r="Q183" i="2"/>
  <c r="P183" i="2"/>
  <c r="O183" i="2"/>
  <c r="N183" i="2"/>
  <c r="M183" i="2"/>
  <c r="K183" i="2"/>
  <c r="I183" i="2"/>
  <c r="H183" i="2"/>
  <c r="G183" i="2"/>
  <c r="F183" i="2"/>
  <c r="E183" i="2"/>
  <c r="D183" i="2"/>
  <c r="Q182" i="2"/>
  <c r="P182" i="2"/>
  <c r="O182" i="2"/>
  <c r="N182" i="2"/>
  <c r="M182" i="2"/>
  <c r="K182" i="2"/>
  <c r="I182" i="2"/>
  <c r="H182" i="2"/>
  <c r="G182" i="2"/>
  <c r="F182" i="2"/>
  <c r="E182" i="2"/>
  <c r="E181" i="2" s="1"/>
  <c r="D182" i="2"/>
  <c r="D181" i="2" s="1"/>
  <c r="D180" i="2" s="1"/>
  <c r="O181" i="2"/>
  <c r="I181" i="2"/>
  <c r="I180" i="2" s="1"/>
  <c r="AB176" i="2"/>
  <c r="W176" i="2"/>
  <c r="R176" i="2"/>
  <c r="L176" i="2"/>
  <c r="J176" i="2"/>
  <c r="J175" i="2" s="1"/>
  <c r="R175" i="2"/>
  <c r="Q175" i="2"/>
  <c r="P175" i="2"/>
  <c r="O175" i="2"/>
  <c r="N175" i="2"/>
  <c r="M175" i="2"/>
  <c r="K175" i="2"/>
  <c r="I175" i="2"/>
  <c r="G175" i="2"/>
  <c r="E175" i="2"/>
  <c r="D175" i="2"/>
  <c r="AB174" i="2"/>
  <c r="AG174" i="2" s="1"/>
  <c r="W174" i="2"/>
  <c r="AA174" i="2" s="1"/>
  <c r="R174" i="2"/>
  <c r="L174" i="2"/>
  <c r="J174" i="2"/>
  <c r="AB173" i="2"/>
  <c r="AG173" i="2" s="1"/>
  <c r="W173" i="2"/>
  <c r="AA173" i="2" s="1"/>
  <c r="R173" i="2"/>
  <c r="L173" i="2"/>
  <c r="J173" i="2"/>
  <c r="AB172" i="2"/>
  <c r="AG172" i="2" s="1"/>
  <c r="W172" i="2"/>
  <c r="AA172" i="2" s="1"/>
  <c r="R172" i="2"/>
  <c r="L172" i="2"/>
  <c r="J172" i="2"/>
  <c r="AB171" i="2"/>
  <c r="AG171" i="2" s="1"/>
  <c r="W171" i="2"/>
  <c r="AA171" i="2" s="1"/>
  <c r="R171" i="2"/>
  <c r="L171" i="2"/>
  <c r="J171" i="2"/>
  <c r="AB170" i="2"/>
  <c r="W170" i="2"/>
  <c r="R170" i="2"/>
  <c r="L170" i="2"/>
  <c r="J170" i="2"/>
  <c r="Q169" i="2"/>
  <c r="P169" i="2"/>
  <c r="P167" i="2" s="1"/>
  <c r="O169" i="2"/>
  <c r="N169" i="2"/>
  <c r="M169" i="2"/>
  <c r="K169" i="2"/>
  <c r="K166" i="2" s="1"/>
  <c r="I169" i="2"/>
  <c r="I166" i="2" s="1"/>
  <c r="H166" i="2"/>
  <c r="G169" i="2"/>
  <c r="F169" i="2"/>
  <c r="E169" i="2"/>
  <c r="D169" i="2"/>
  <c r="Q167" i="2"/>
  <c r="F167" i="2"/>
  <c r="AB164" i="2"/>
  <c r="AG164" i="2" s="1"/>
  <c r="W164" i="2"/>
  <c r="AA164" i="2" s="1"/>
  <c r="AA163" i="2" s="1"/>
  <c r="R164" i="2"/>
  <c r="L164" i="2"/>
  <c r="L163" i="2" s="1"/>
  <c r="J164" i="2"/>
  <c r="J163" i="2" s="1"/>
  <c r="W163" i="2"/>
  <c r="Q163" i="2"/>
  <c r="P163" i="2"/>
  <c r="O163" i="2"/>
  <c r="N163" i="2"/>
  <c r="M163" i="2"/>
  <c r="K163" i="2"/>
  <c r="I163" i="2"/>
  <c r="G163" i="2"/>
  <c r="G154" i="2" s="1"/>
  <c r="E163" i="2"/>
  <c r="D163" i="2"/>
  <c r="AB162" i="2"/>
  <c r="AG162" i="2" s="1"/>
  <c r="W162" i="2"/>
  <c r="AA162" i="2" s="1"/>
  <c r="R162" i="2"/>
  <c r="S162" i="2" s="1"/>
  <c r="L162" i="2"/>
  <c r="J162" i="2"/>
  <c r="AB161" i="2"/>
  <c r="AG161" i="2" s="1"/>
  <c r="W161" i="2"/>
  <c r="AA161" i="2" s="1"/>
  <c r="R161" i="2"/>
  <c r="S161" i="2" s="1"/>
  <c r="L161" i="2"/>
  <c r="J161" i="2"/>
  <c r="AB160" i="2"/>
  <c r="AP160" i="2" s="1"/>
  <c r="AQ160" i="2" s="1"/>
  <c r="W160" i="2"/>
  <c r="AA160" i="2" s="1"/>
  <c r="R160" i="2"/>
  <c r="L160" i="2"/>
  <c r="J160" i="2"/>
  <c r="AB159" i="2"/>
  <c r="AG159" i="2" s="1"/>
  <c r="W159" i="2"/>
  <c r="R159" i="2"/>
  <c r="L159" i="2"/>
  <c r="J159" i="2"/>
  <c r="AB158" i="2"/>
  <c r="W158" i="2"/>
  <c r="R158" i="2"/>
  <c r="L158" i="2"/>
  <c r="L157" i="2" s="1"/>
  <c r="J158" i="2"/>
  <c r="Q157" i="2"/>
  <c r="P157" i="2"/>
  <c r="O157" i="2"/>
  <c r="O155" i="2" s="1"/>
  <c r="N157" i="2"/>
  <c r="M157" i="2"/>
  <c r="M155" i="2" s="1"/>
  <c r="K157" i="2"/>
  <c r="K154" i="2" s="1"/>
  <c r="I157" i="2"/>
  <c r="H157" i="2"/>
  <c r="H154" i="2" s="1"/>
  <c r="G157" i="2"/>
  <c r="F157" i="2"/>
  <c r="F155" i="2" s="1"/>
  <c r="E157" i="2"/>
  <c r="D157" i="2"/>
  <c r="I154" i="2"/>
  <c r="AB152" i="2"/>
  <c r="X152" i="2"/>
  <c r="X151" i="2" s="1"/>
  <c r="W152" i="2"/>
  <c r="AA152" i="2" s="1"/>
  <c r="AA151" i="2" s="1"/>
  <c r="R152" i="2"/>
  <c r="R151" i="2" s="1"/>
  <c r="L152" i="2"/>
  <c r="Z152" i="2" s="1"/>
  <c r="J152" i="2"/>
  <c r="J151" i="2" s="1"/>
  <c r="W151" i="2"/>
  <c r="Q151" i="2"/>
  <c r="P151" i="2"/>
  <c r="O151" i="2"/>
  <c r="N151" i="2"/>
  <c r="M151" i="2"/>
  <c r="K151" i="2"/>
  <c r="I151" i="2"/>
  <c r="G151" i="2"/>
  <c r="E151" i="2"/>
  <c r="D151" i="2"/>
  <c r="AB150" i="2"/>
  <c r="AG150" i="2" s="1"/>
  <c r="W150" i="2"/>
  <c r="AA150" i="2" s="1"/>
  <c r="R150" i="2"/>
  <c r="L150" i="2"/>
  <c r="J150" i="2"/>
  <c r="AB149" i="2"/>
  <c r="AG149" i="2" s="1"/>
  <c r="W149" i="2"/>
  <c r="R149" i="2"/>
  <c r="L149" i="2"/>
  <c r="J149" i="2"/>
  <c r="AB148" i="2"/>
  <c r="AG148" i="2" s="1"/>
  <c r="W148" i="2"/>
  <c r="R148" i="2"/>
  <c r="L148" i="2"/>
  <c r="J148" i="2"/>
  <c r="AB147" i="2"/>
  <c r="AG147" i="2" s="1"/>
  <c r="W147" i="2"/>
  <c r="R147" i="2"/>
  <c r="U147" i="2" s="1"/>
  <c r="L147" i="2"/>
  <c r="J147" i="2"/>
  <c r="R146" i="2"/>
  <c r="L146" i="2"/>
  <c r="J146" i="2"/>
  <c r="P145" i="2"/>
  <c r="O145" i="2"/>
  <c r="N145" i="2"/>
  <c r="M145" i="2"/>
  <c r="M143" i="2" s="1"/>
  <c r="K145" i="2"/>
  <c r="K142" i="2" s="1"/>
  <c r="I145" i="2"/>
  <c r="H145" i="2"/>
  <c r="H142" i="2" s="1"/>
  <c r="G145" i="2"/>
  <c r="G142" i="2" s="1"/>
  <c r="F145" i="2"/>
  <c r="E145" i="2"/>
  <c r="D145" i="2"/>
  <c r="AB140" i="2"/>
  <c r="W140" i="2"/>
  <c r="R140" i="2"/>
  <c r="R139" i="2" s="1"/>
  <c r="L140" i="2"/>
  <c r="J140" i="2"/>
  <c r="Q139" i="2"/>
  <c r="P139" i="2"/>
  <c r="O139" i="2"/>
  <c r="N139" i="2"/>
  <c r="M139" i="2"/>
  <c r="K139" i="2"/>
  <c r="I139" i="2"/>
  <c r="G139" i="2"/>
  <c r="E139" i="2"/>
  <c r="D139" i="2"/>
  <c r="AB138" i="2"/>
  <c r="AG138" i="2" s="1"/>
  <c r="W138" i="2"/>
  <c r="AA138" i="2" s="1"/>
  <c r="R138" i="2"/>
  <c r="L138" i="2"/>
  <c r="J138" i="2"/>
  <c r="AB137" i="2"/>
  <c r="AG137" i="2" s="1"/>
  <c r="W137" i="2"/>
  <c r="AA137" i="2" s="1"/>
  <c r="R137" i="2"/>
  <c r="L137" i="2"/>
  <c r="AM137" i="2" s="1"/>
  <c r="J137" i="2"/>
  <c r="AB136" i="2"/>
  <c r="AG136" i="2" s="1"/>
  <c r="W136" i="2"/>
  <c r="AA136" i="2" s="1"/>
  <c r="R136" i="2"/>
  <c r="L136" i="2"/>
  <c r="J136" i="2"/>
  <c r="AB135" i="2"/>
  <c r="AG135" i="2" s="1"/>
  <c r="W135" i="2"/>
  <c r="R135" i="2"/>
  <c r="L135" i="2"/>
  <c r="J135" i="2"/>
  <c r="AB134" i="2"/>
  <c r="W134" i="2"/>
  <c r="AA134" i="2" s="1"/>
  <c r="R134" i="2"/>
  <c r="L134" i="2"/>
  <c r="J134" i="2"/>
  <c r="Q133" i="2"/>
  <c r="Q131" i="2" s="1"/>
  <c r="P133" i="2"/>
  <c r="P131" i="2" s="1"/>
  <c r="O133" i="2"/>
  <c r="N133" i="2"/>
  <c r="N131" i="2" s="1"/>
  <c r="M133" i="2"/>
  <c r="M131" i="2" s="1"/>
  <c r="K133" i="2"/>
  <c r="I133" i="2"/>
  <c r="I130" i="2" s="1"/>
  <c r="H130" i="2"/>
  <c r="G133" i="2"/>
  <c r="F133" i="2"/>
  <c r="F131" i="2" s="1"/>
  <c r="E133" i="2"/>
  <c r="D133" i="2"/>
  <c r="AB128" i="2"/>
  <c r="AG128" i="2" s="1"/>
  <c r="W128" i="2"/>
  <c r="AA128" i="2" s="1"/>
  <c r="AA127" i="2" s="1"/>
  <c r="R128" i="2"/>
  <c r="R127" i="2" s="1"/>
  <c r="L128" i="2"/>
  <c r="J128" i="2"/>
  <c r="J127" i="2" s="1"/>
  <c r="Q127" i="2"/>
  <c r="P127" i="2"/>
  <c r="O127" i="2"/>
  <c r="N127" i="2"/>
  <c r="M127" i="2"/>
  <c r="K127" i="2"/>
  <c r="I127" i="2"/>
  <c r="G127" i="2"/>
  <c r="E127" i="2"/>
  <c r="D127" i="2"/>
  <c r="AB126" i="2"/>
  <c r="AG126" i="2" s="1"/>
  <c r="W126" i="2"/>
  <c r="AA126" i="2" s="1"/>
  <c r="R126" i="2"/>
  <c r="L126" i="2"/>
  <c r="J126" i="2"/>
  <c r="AB125" i="2"/>
  <c r="W125" i="2"/>
  <c r="AA125" i="2" s="1"/>
  <c r="R125" i="2"/>
  <c r="L125" i="2"/>
  <c r="J125" i="2"/>
  <c r="AB124" i="2"/>
  <c r="AG124" i="2" s="1"/>
  <c r="W124" i="2"/>
  <c r="AA124" i="2" s="1"/>
  <c r="R124" i="2"/>
  <c r="L124" i="2"/>
  <c r="J124" i="2"/>
  <c r="AB123" i="2"/>
  <c r="AG123" i="2" s="1"/>
  <c r="W123" i="2"/>
  <c r="AA123" i="2" s="1"/>
  <c r="R123" i="2"/>
  <c r="L123" i="2"/>
  <c r="AM123" i="2" s="1"/>
  <c r="J123" i="2"/>
  <c r="R122" i="2"/>
  <c r="V122" i="2" s="1"/>
  <c r="L122" i="2"/>
  <c r="J122" i="2"/>
  <c r="P121" i="2"/>
  <c r="P119" i="2" s="1"/>
  <c r="O121" i="2"/>
  <c r="O119" i="2" s="1"/>
  <c r="N121" i="2"/>
  <c r="N119" i="2" s="1"/>
  <c r="M121" i="2"/>
  <c r="K121" i="2"/>
  <c r="I121" i="2"/>
  <c r="H121" i="2"/>
  <c r="G121" i="2"/>
  <c r="G118" i="2" s="1"/>
  <c r="F121" i="2"/>
  <c r="E121" i="2"/>
  <c r="D121" i="2"/>
  <c r="AB116" i="2"/>
  <c r="AG116" i="2" s="1"/>
  <c r="W116" i="2"/>
  <c r="R116" i="2"/>
  <c r="R115" i="2" s="1"/>
  <c r="L116" i="2"/>
  <c r="L115" i="2" s="1"/>
  <c r="J116" i="2"/>
  <c r="Q115" i="2"/>
  <c r="P115" i="2"/>
  <c r="O115" i="2"/>
  <c r="N115" i="2"/>
  <c r="M115" i="2"/>
  <c r="K115" i="2"/>
  <c r="I115" i="2"/>
  <c r="G115" i="2"/>
  <c r="E115" i="2"/>
  <c r="D115" i="2"/>
  <c r="AB114" i="2"/>
  <c r="AG114" i="2" s="1"/>
  <c r="W114" i="2"/>
  <c r="AA114" i="2" s="1"/>
  <c r="R114" i="2"/>
  <c r="L114" i="2"/>
  <c r="J114" i="2"/>
  <c r="AB113" i="2"/>
  <c r="AG113" i="2" s="1"/>
  <c r="W113" i="2"/>
  <c r="AA113" i="2" s="1"/>
  <c r="R113" i="2"/>
  <c r="L113" i="2"/>
  <c r="J113" i="2"/>
  <c r="AB112" i="2"/>
  <c r="AG112" i="2" s="1"/>
  <c r="W112" i="2"/>
  <c r="AA112" i="2" s="1"/>
  <c r="R112" i="2"/>
  <c r="L112" i="2"/>
  <c r="J112" i="2"/>
  <c r="AB111" i="2"/>
  <c r="W111" i="2"/>
  <c r="AA111" i="2" s="1"/>
  <c r="R111" i="2"/>
  <c r="L111" i="2"/>
  <c r="J111" i="2"/>
  <c r="R110" i="2"/>
  <c r="L110" i="2"/>
  <c r="J110" i="2"/>
  <c r="P109" i="2"/>
  <c r="P107" i="2" s="1"/>
  <c r="O109" i="2"/>
  <c r="N109" i="2"/>
  <c r="M109" i="2"/>
  <c r="K109" i="2"/>
  <c r="I109" i="2"/>
  <c r="I106" i="2" s="1"/>
  <c r="H109" i="2"/>
  <c r="H106" i="2" s="1"/>
  <c r="G109" i="2"/>
  <c r="G106" i="2" s="1"/>
  <c r="F109" i="2"/>
  <c r="E109" i="2"/>
  <c r="D109" i="2"/>
  <c r="D107" i="2" s="1"/>
  <c r="F107" i="2"/>
  <c r="AB104" i="2"/>
  <c r="W104" i="2"/>
  <c r="R104" i="2"/>
  <c r="S104" i="2" s="1"/>
  <c r="S103" i="2" s="1"/>
  <c r="L104" i="2"/>
  <c r="L103" i="2" s="1"/>
  <c r="J104" i="2"/>
  <c r="Q103" i="2"/>
  <c r="P103" i="2"/>
  <c r="O103" i="2"/>
  <c r="N103" i="2"/>
  <c r="M103" i="2"/>
  <c r="K103" i="2"/>
  <c r="I103" i="2"/>
  <c r="G103" i="2"/>
  <c r="E103" i="2"/>
  <c r="D103" i="2"/>
  <c r="AB102" i="2"/>
  <c r="W102" i="2"/>
  <c r="R102" i="2"/>
  <c r="L102" i="2"/>
  <c r="J102" i="2"/>
  <c r="AB101" i="2"/>
  <c r="AG101" i="2" s="1"/>
  <c r="W101" i="2"/>
  <c r="AA101" i="2" s="1"/>
  <c r="R101" i="2"/>
  <c r="L101" i="2"/>
  <c r="J101" i="2"/>
  <c r="AB100" i="2"/>
  <c r="AG100" i="2" s="1"/>
  <c r="W100" i="2"/>
  <c r="AA100" i="2" s="1"/>
  <c r="R100" i="2"/>
  <c r="L100" i="2"/>
  <c r="J100" i="2"/>
  <c r="AB99" i="2"/>
  <c r="AG99" i="2" s="1"/>
  <c r="W99" i="2"/>
  <c r="AA99" i="2" s="1"/>
  <c r="R99" i="2"/>
  <c r="L99" i="2"/>
  <c r="J99" i="2"/>
  <c r="R98" i="2"/>
  <c r="L98" i="2"/>
  <c r="J98" i="2"/>
  <c r="P97" i="2"/>
  <c r="O97" i="2"/>
  <c r="N97" i="2"/>
  <c r="M97" i="2"/>
  <c r="K97" i="2"/>
  <c r="I97" i="2"/>
  <c r="I94" i="2" s="1"/>
  <c r="H97" i="2"/>
  <c r="G97" i="2"/>
  <c r="G94" i="2" s="1"/>
  <c r="F97" i="2"/>
  <c r="F95" i="2" s="1"/>
  <c r="E97" i="2"/>
  <c r="D97" i="2"/>
  <c r="H94" i="2"/>
  <c r="AB92" i="2"/>
  <c r="W92" i="2"/>
  <c r="R92" i="2"/>
  <c r="L92" i="2"/>
  <c r="L91" i="2" s="1"/>
  <c r="J92" i="2"/>
  <c r="Q91" i="2"/>
  <c r="P91" i="2"/>
  <c r="O91" i="2"/>
  <c r="N91" i="2"/>
  <c r="M91" i="2"/>
  <c r="K91" i="2"/>
  <c r="I91" i="2"/>
  <c r="G91" i="2"/>
  <c r="E91" i="2"/>
  <c r="D91" i="2"/>
  <c r="AB90" i="2"/>
  <c r="AG90" i="2" s="1"/>
  <c r="W90" i="2"/>
  <c r="AA90" i="2" s="1"/>
  <c r="R90" i="2"/>
  <c r="V90" i="2" s="1"/>
  <c r="L90" i="2"/>
  <c r="J90" i="2"/>
  <c r="AB89" i="2"/>
  <c r="AG89" i="2" s="1"/>
  <c r="W89" i="2"/>
  <c r="AA89" i="2" s="1"/>
  <c r="R89" i="2"/>
  <c r="L89" i="2"/>
  <c r="J89" i="2"/>
  <c r="AB88" i="2"/>
  <c r="W88" i="2"/>
  <c r="AA88" i="2" s="1"/>
  <c r="R88" i="2"/>
  <c r="L88" i="2"/>
  <c r="J88" i="2"/>
  <c r="AB87" i="2"/>
  <c r="W87" i="2"/>
  <c r="R87" i="2"/>
  <c r="L87" i="2"/>
  <c r="J87" i="2"/>
  <c r="R86" i="2"/>
  <c r="S86" i="2" s="1"/>
  <c r="L86" i="2"/>
  <c r="J86" i="2"/>
  <c r="P85" i="2"/>
  <c r="O85" i="2"/>
  <c r="N85" i="2"/>
  <c r="M85" i="2"/>
  <c r="M83" i="2" s="1"/>
  <c r="K85" i="2"/>
  <c r="I85" i="2"/>
  <c r="H85" i="2"/>
  <c r="H82" i="2" s="1"/>
  <c r="G85" i="2"/>
  <c r="F85" i="2"/>
  <c r="E85" i="2"/>
  <c r="D85" i="2"/>
  <c r="F83" i="2"/>
  <c r="G82" i="2"/>
  <c r="AB80" i="2"/>
  <c r="AC80" i="2" s="1"/>
  <c r="AC79" i="2" s="1"/>
  <c r="W80" i="2"/>
  <c r="AA80" i="2" s="1"/>
  <c r="AA79" i="2" s="1"/>
  <c r="R80" i="2"/>
  <c r="L80" i="2"/>
  <c r="L79" i="2" s="1"/>
  <c r="J80" i="2"/>
  <c r="J79" i="2" s="1"/>
  <c r="W79" i="2"/>
  <c r="Q79" i="2"/>
  <c r="P79" i="2"/>
  <c r="O79" i="2"/>
  <c r="N79" i="2"/>
  <c r="M79" i="2"/>
  <c r="K79" i="2"/>
  <c r="I79" i="2"/>
  <c r="G79" i="2"/>
  <c r="G70" i="2" s="1"/>
  <c r="F79" i="2"/>
  <c r="E79" i="2"/>
  <c r="D79" i="2"/>
  <c r="AB78" i="2"/>
  <c r="AP78" i="2" s="1"/>
  <c r="AQ78" i="2" s="1"/>
  <c r="W78" i="2"/>
  <c r="AA78" i="2" s="1"/>
  <c r="R78" i="2"/>
  <c r="V78" i="2" s="1"/>
  <c r="L78" i="2"/>
  <c r="J78" i="2"/>
  <c r="AB77" i="2"/>
  <c r="W77" i="2"/>
  <c r="AA77" i="2" s="1"/>
  <c r="R77" i="2"/>
  <c r="L77" i="2"/>
  <c r="J77" i="2"/>
  <c r="AB76" i="2"/>
  <c r="AP76" i="2" s="1"/>
  <c r="AQ76" i="2" s="1"/>
  <c r="W76" i="2"/>
  <c r="R76" i="2"/>
  <c r="V76" i="2" s="1"/>
  <c r="L76" i="2"/>
  <c r="J76" i="2"/>
  <c r="AB75" i="2"/>
  <c r="W75" i="2"/>
  <c r="AA75" i="2" s="1"/>
  <c r="R75" i="2"/>
  <c r="V75" i="2" s="1"/>
  <c r="L75" i="2"/>
  <c r="J75" i="2"/>
  <c r="AB74" i="2"/>
  <c r="W74" i="2"/>
  <c r="AA74" i="2" s="1"/>
  <c r="R74" i="2"/>
  <c r="V74" i="2" s="1"/>
  <c r="L74" i="2"/>
  <c r="J74" i="2"/>
  <c r="Q73" i="2"/>
  <c r="P73" i="2"/>
  <c r="P71" i="2" s="1"/>
  <c r="O73" i="2"/>
  <c r="N73" i="2"/>
  <c r="N71" i="2" s="1"/>
  <c r="M73" i="2"/>
  <c r="M71" i="2" s="1"/>
  <c r="K73" i="2"/>
  <c r="I73" i="2"/>
  <c r="H73" i="2"/>
  <c r="G73" i="2"/>
  <c r="F73" i="2"/>
  <c r="E73" i="2"/>
  <c r="D73" i="2"/>
  <c r="D71" i="2" s="1"/>
  <c r="H70" i="2"/>
  <c r="AB68" i="2"/>
  <c r="AG68" i="2" s="1"/>
  <c r="W68" i="2"/>
  <c r="R68" i="2"/>
  <c r="V68" i="2" s="1"/>
  <c r="V67" i="2" s="1"/>
  <c r="L68" i="2"/>
  <c r="J68" i="2"/>
  <c r="J67" i="2" s="1"/>
  <c r="Q67" i="2"/>
  <c r="P67" i="2"/>
  <c r="O67" i="2"/>
  <c r="N67" i="2"/>
  <c r="M67" i="2"/>
  <c r="K67" i="2"/>
  <c r="I67" i="2"/>
  <c r="G67" i="2"/>
  <c r="F67" i="2"/>
  <c r="E67" i="2"/>
  <c r="D67" i="2"/>
  <c r="AB66" i="2"/>
  <c r="W66" i="2"/>
  <c r="AA66" i="2" s="1"/>
  <c r="R66" i="2"/>
  <c r="V66" i="2" s="1"/>
  <c r="L66" i="2"/>
  <c r="J66" i="2"/>
  <c r="R65" i="2"/>
  <c r="S65" i="2" s="1"/>
  <c r="W65" i="2"/>
  <c r="L65" i="2"/>
  <c r="J65" i="2"/>
  <c r="AB64" i="2"/>
  <c r="AP64" i="2" s="1"/>
  <c r="AQ64" i="2" s="1"/>
  <c r="W64" i="2"/>
  <c r="AA64" i="2" s="1"/>
  <c r="R64" i="2"/>
  <c r="V64" i="2" s="1"/>
  <c r="L64" i="2"/>
  <c r="J64" i="2"/>
  <c r="AB63" i="2"/>
  <c r="AP63" i="2" s="1"/>
  <c r="AQ63" i="2" s="1"/>
  <c r="W63" i="2"/>
  <c r="X63" i="2" s="1"/>
  <c r="R63" i="2"/>
  <c r="V63" i="2" s="1"/>
  <c r="L63" i="2"/>
  <c r="J63" i="2"/>
  <c r="R62" i="2"/>
  <c r="V62" i="2" s="1"/>
  <c r="L62" i="2"/>
  <c r="J62" i="2"/>
  <c r="O61" i="2"/>
  <c r="N61" i="2"/>
  <c r="M61" i="2"/>
  <c r="K61" i="2"/>
  <c r="I61" i="2"/>
  <c r="H61" i="2"/>
  <c r="H58" i="2" s="1"/>
  <c r="G61" i="2"/>
  <c r="F61" i="2"/>
  <c r="E61" i="2"/>
  <c r="D61" i="2"/>
  <c r="K58" i="2"/>
  <c r="I58" i="2"/>
  <c r="Q56" i="2"/>
  <c r="Q55" i="2" s="1"/>
  <c r="P56" i="2"/>
  <c r="P55" i="2" s="1"/>
  <c r="O56" i="2"/>
  <c r="O55" i="2" s="1"/>
  <c r="N56" i="2"/>
  <c r="M56" i="2"/>
  <c r="K56" i="2"/>
  <c r="I56" i="2"/>
  <c r="H56" i="2"/>
  <c r="G56" i="2"/>
  <c r="G55" i="2" s="1"/>
  <c r="F56" i="2"/>
  <c r="F55" i="2" s="1"/>
  <c r="E56" i="2"/>
  <c r="E55" i="2" s="1"/>
  <c r="D56" i="2"/>
  <c r="K55" i="2"/>
  <c r="I55" i="2"/>
  <c r="D55" i="2"/>
  <c r="AS57" i="2" s="1"/>
  <c r="Q54" i="2"/>
  <c r="P54" i="2"/>
  <c r="O54" i="2"/>
  <c r="N54" i="2"/>
  <c r="M54" i="2"/>
  <c r="K54" i="2"/>
  <c r="I54" i="2"/>
  <c r="H54" i="2"/>
  <c r="G54" i="2"/>
  <c r="F54" i="2"/>
  <c r="E54" i="2"/>
  <c r="D54" i="2"/>
  <c r="Q53" i="2"/>
  <c r="P53" i="2"/>
  <c r="O53" i="2"/>
  <c r="N53" i="2"/>
  <c r="M53" i="2"/>
  <c r="K53" i="2"/>
  <c r="I53" i="2"/>
  <c r="H53" i="2"/>
  <c r="G53" i="2"/>
  <c r="F53" i="2"/>
  <c r="E53" i="2"/>
  <c r="D53" i="2"/>
  <c r="Q52" i="2"/>
  <c r="P52" i="2"/>
  <c r="O52" i="2"/>
  <c r="N52" i="2"/>
  <c r="M52" i="2"/>
  <c r="K52" i="2"/>
  <c r="I52" i="2"/>
  <c r="I49" i="2" s="1"/>
  <c r="I48" i="2" s="1"/>
  <c r="H52" i="2"/>
  <c r="G52" i="2"/>
  <c r="F52" i="2"/>
  <c r="E52" i="2"/>
  <c r="D52" i="2"/>
  <c r="Q51" i="2"/>
  <c r="P51" i="2"/>
  <c r="O51" i="2"/>
  <c r="N51" i="2"/>
  <c r="M51" i="2"/>
  <c r="K51" i="2"/>
  <c r="K49" i="2" s="1"/>
  <c r="K48" i="2" s="1"/>
  <c r="I51" i="2"/>
  <c r="H51" i="2"/>
  <c r="G51" i="2"/>
  <c r="F51" i="2"/>
  <c r="E51" i="2"/>
  <c r="E49" i="2" s="1"/>
  <c r="D51" i="2"/>
  <c r="P50" i="2"/>
  <c r="O50" i="2"/>
  <c r="N50" i="2"/>
  <c r="M50" i="2"/>
  <c r="K50" i="2"/>
  <c r="I50" i="2"/>
  <c r="H50" i="2"/>
  <c r="G50" i="2"/>
  <c r="F50" i="2"/>
  <c r="E50" i="2"/>
  <c r="D50" i="2"/>
  <c r="AB44" i="2"/>
  <c r="W44" i="2"/>
  <c r="R44" i="2"/>
  <c r="V44" i="2" s="1"/>
  <c r="V43" i="2" s="1"/>
  <c r="L44" i="2"/>
  <c r="L43" i="2" s="1"/>
  <c r="J44" i="2"/>
  <c r="J43" i="2" s="1"/>
  <c r="Q43" i="2"/>
  <c r="P43" i="2"/>
  <c r="O43" i="2"/>
  <c r="N43" i="2"/>
  <c r="M43" i="2"/>
  <c r="K43" i="2"/>
  <c r="I43" i="2"/>
  <c r="G43" i="2"/>
  <c r="F43" i="2"/>
  <c r="E43" i="2"/>
  <c r="D43" i="2"/>
  <c r="AB42" i="2"/>
  <c r="AP42" i="2" s="1"/>
  <c r="AQ42" i="2" s="1"/>
  <c r="W42" i="2"/>
  <c r="R42" i="2"/>
  <c r="V42" i="2" s="1"/>
  <c r="L42" i="2"/>
  <c r="J42" i="2"/>
  <c r="AB41" i="2"/>
  <c r="AP41" i="2" s="1"/>
  <c r="AQ41" i="2" s="1"/>
  <c r="W41" i="2"/>
  <c r="R41" i="2"/>
  <c r="V41" i="2" s="1"/>
  <c r="L41" i="2"/>
  <c r="J41" i="2"/>
  <c r="AB40" i="2"/>
  <c r="AP40" i="2" s="1"/>
  <c r="AQ40" i="2" s="1"/>
  <c r="W40" i="2"/>
  <c r="R40" i="2"/>
  <c r="V40" i="2" s="1"/>
  <c r="L40" i="2"/>
  <c r="J40" i="2"/>
  <c r="AB39" i="2"/>
  <c r="W39" i="2"/>
  <c r="R39" i="2"/>
  <c r="V39" i="2" s="1"/>
  <c r="L39" i="2"/>
  <c r="J39" i="2"/>
  <c r="AB38" i="2"/>
  <c r="AP38" i="2" s="1"/>
  <c r="W38" i="2"/>
  <c r="R38" i="2"/>
  <c r="V38" i="2" s="1"/>
  <c r="L38" i="2"/>
  <c r="J38" i="2"/>
  <c r="Q37" i="2"/>
  <c r="P37" i="2"/>
  <c r="O37" i="2"/>
  <c r="N37" i="2"/>
  <c r="M37" i="2"/>
  <c r="K37" i="2"/>
  <c r="I37" i="2"/>
  <c r="H37" i="2"/>
  <c r="G37" i="2"/>
  <c r="G34" i="2" s="1"/>
  <c r="F37" i="2"/>
  <c r="E37" i="2"/>
  <c r="D37" i="2"/>
  <c r="Q32" i="2"/>
  <c r="P32" i="2"/>
  <c r="P31" i="2" s="1"/>
  <c r="O32" i="2"/>
  <c r="O31" i="2" s="1"/>
  <c r="N32" i="2"/>
  <c r="N31" i="2" s="1"/>
  <c r="M32" i="2"/>
  <c r="M31" i="2" s="1"/>
  <c r="K32" i="2"/>
  <c r="K31" i="2" s="1"/>
  <c r="I32" i="2"/>
  <c r="I31" i="2" s="1"/>
  <c r="H32" i="2"/>
  <c r="H31" i="2" s="1"/>
  <c r="G32" i="2"/>
  <c r="G31" i="2" s="1"/>
  <c r="F32" i="2"/>
  <c r="F31" i="2" s="1"/>
  <c r="E32" i="2"/>
  <c r="E31" i="2" s="1"/>
  <c r="D32" i="2"/>
  <c r="D20" i="2" s="1"/>
  <c r="Q30" i="2"/>
  <c r="P30" i="2"/>
  <c r="O30" i="2"/>
  <c r="N30" i="2"/>
  <c r="M30" i="2"/>
  <c r="K30" i="2"/>
  <c r="I30" i="2"/>
  <c r="I18" i="2" s="1"/>
  <c r="H30" i="2"/>
  <c r="G30" i="2"/>
  <c r="F30" i="2"/>
  <c r="E30" i="2"/>
  <c r="D30" i="2"/>
  <c r="Q29" i="2"/>
  <c r="P29" i="2"/>
  <c r="O29" i="2"/>
  <c r="N29" i="2"/>
  <c r="M29" i="2"/>
  <c r="K29" i="2"/>
  <c r="I29" i="2"/>
  <c r="H29" i="2"/>
  <c r="H25" i="2" s="1"/>
  <c r="G29" i="2"/>
  <c r="G25" i="2" s="1"/>
  <c r="F29" i="2"/>
  <c r="E29" i="2"/>
  <c r="D29" i="2"/>
  <c r="D17" i="2" s="1"/>
  <c r="Q28" i="2"/>
  <c r="P28" i="2"/>
  <c r="O28" i="2"/>
  <c r="N28" i="2"/>
  <c r="M28" i="2"/>
  <c r="K28" i="2"/>
  <c r="I28" i="2"/>
  <c r="H28" i="2"/>
  <c r="G28" i="2"/>
  <c r="F28" i="2"/>
  <c r="E28" i="2"/>
  <c r="D28" i="2"/>
  <c r="D16" i="2" s="1"/>
  <c r="Q27" i="2"/>
  <c r="P27" i="2"/>
  <c r="O27" i="2"/>
  <c r="N27" i="2"/>
  <c r="M27" i="2"/>
  <c r="K27" i="2"/>
  <c r="I27" i="2"/>
  <c r="H27" i="2"/>
  <c r="G27" i="2"/>
  <c r="F27" i="2"/>
  <c r="E27" i="2"/>
  <c r="D27" i="2"/>
  <c r="Q26" i="2"/>
  <c r="P26" i="2"/>
  <c r="O26" i="2"/>
  <c r="N26" i="2"/>
  <c r="N25" i="2" s="1"/>
  <c r="M26" i="2"/>
  <c r="M25" i="2" s="1"/>
  <c r="K26" i="2"/>
  <c r="K25" i="2" s="1"/>
  <c r="I26" i="2"/>
  <c r="I14" i="2" s="1"/>
  <c r="H26" i="2"/>
  <c r="G26" i="2"/>
  <c r="F26" i="2"/>
  <c r="E26" i="2"/>
  <c r="D26" i="2"/>
  <c r="AB644" i="1"/>
  <c r="W644" i="1"/>
  <c r="R644" i="1"/>
  <c r="V644" i="1" s="1"/>
  <c r="V643" i="1" s="1"/>
  <c r="L644" i="1"/>
  <c r="L643" i="1" s="1"/>
  <c r="J644" i="1"/>
  <c r="Q643" i="1"/>
  <c r="P643" i="1"/>
  <c r="O643" i="1"/>
  <c r="N643" i="1"/>
  <c r="M643" i="1"/>
  <c r="K643" i="1"/>
  <c r="J643" i="1"/>
  <c r="I643" i="1"/>
  <c r="F635" i="1"/>
  <c r="E643" i="1"/>
  <c r="D643" i="1"/>
  <c r="AB642" i="1"/>
  <c r="AF642" i="1" s="1"/>
  <c r="W642" i="1"/>
  <c r="R642" i="1"/>
  <c r="L642" i="1"/>
  <c r="J642" i="1"/>
  <c r="AB641" i="1"/>
  <c r="W641" i="1"/>
  <c r="AA641" i="1" s="1"/>
  <c r="R641" i="1"/>
  <c r="V641" i="1" s="1"/>
  <c r="L641" i="1"/>
  <c r="J641" i="1"/>
  <c r="AB640" i="1"/>
  <c r="AF640" i="1" s="1"/>
  <c r="W640" i="1"/>
  <c r="AA640" i="1" s="1"/>
  <c r="R640" i="1"/>
  <c r="L640" i="1"/>
  <c r="J640" i="1"/>
  <c r="AB639" i="1"/>
  <c r="W639" i="1"/>
  <c r="AA639" i="1" s="1"/>
  <c r="R639" i="1"/>
  <c r="V639" i="1" s="1"/>
  <c r="L639" i="1"/>
  <c r="J639" i="1"/>
  <c r="AB638" i="1"/>
  <c r="AF638" i="1" s="1"/>
  <c r="W638" i="1"/>
  <c r="X638" i="1" s="1"/>
  <c r="R638" i="1"/>
  <c r="L638" i="1"/>
  <c r="J638" i="1"/>
  <c r="Q637" i="1"/>
  <c r="P637" i="1"/>
  <c r="O637" i="1"/>
  <c r="N637" i="1"/>
  <c r="M637" i="1"/>
  <c r="M635" i="1" s="1"/>
  <c r="K637" i="1"/>
  <c r="I637" i="1"/>
  <c r="I634" i="1" s="1"/>
  <c r="G634" i="1"/>
  <c r="E637" i="1"/>
  <c r="D637" i="1"/>
  <c r="H634" i="1"/>
  <c r="Q632" i="1"/>
  <c r="Q631" i="1" s="1"/>
  <c r="P632" i="1"/>
  <c r="O632" i="1"/>
  <c r="O631" i="1" s="1"/>
  <c r="N632" i="1"/>
  <c r="N631" i="1" s="1"/>
  <c r="M632" i="1"/>
  <c r="M631" i="1" s="1"/>
  <c r="K632" i="1"/>
  <c r="K631" i="1" s="1"/>
  <c r="I632" i="1"/>
  <c r="I631" i="1" s="1"/>
  <c r="H632" i="1"/>
  <c r="H631" i="1" s="1"/>
  <c r="G632" i="1"/>
  <c r="G631" i="1" s="1"/>
  <c r="F632" i="1"/>
  <c r="F631" i="1" s="1"/>
  <c r="E632" i="1"/>
  <c r="E631" i="1" s="1"/>
  <c r="D632" i="1"/>
  <c r="D631" i="1" s="1"/>
  <c r="P631" i="1"/>
  <c r="Q630" i="1"/>
  <c r="P630" i="1"/>
  <c r="O630" i="1"/>
  <c r="N630" i="1"/>
  <c r="M630" i="1"/>
  <c r="K630" i="1"/>
  <c r="I630" i="1"/>
  <c r="H630" i="1"/>
  <c r="G630" i="1"/>
  <c r="F630" i="1"/>
  <c r="E630" i="1"/>
  <c r="D630" i="1"/>
  <c r="Q629" i="1"/>
  <c r="P629" i="1"/>
  <c r="O629" i="1"/>
  <c r="N629" i="1"/>
  <c r="M629" i="1"/>
  <c r="K629" i="1"/>
  <c r="I629" i="1"/>
  <c r="H629" i="1"/>
  <c r="G629" i="1"/>
  <c r="F629" i="1"/>
  <c r="E629" i="1"/>
  <c r="D629" i="1"/>
  <c r="Q628" i="1"/>
  <c r="P628" i="1"/>
  <c r="O628" i="1"/>
  <c r="N628" i="1"/>
  <c r="M628" i="1"/>
  <c r="K628" i="1"/>
  <c r="I628" i="1"/>
  <c r="H628" i="1"/>
  <c r="G628" i="1"/>
  <c r="F628" i="1"/>
  <c r="E628" i="1"/>
  <c r="D628" i="1"/>
  <c r="Q627" i="1"/>
  <c r="P627" i="1"/>
  <c r="O627" i="1"/>
  <c r="N627" i="1"/>
  <c r="M627" i="1"/>
  <c r="K627" i="1"/>
  <c r="I627" i="1"/>
  <c r="H627" i="1"/>
  <c r="G627" i="1"/>
  <c r="F627" i="1"/>
  <c r="E627" i="1"/>
  <c r="D627" i="1"/>
  <c r="Q626" i="1"/>
  <c r="Q625" i="1" s="1"/>
  <c r="P626" i="1"/>
  <c r="P625" i="1" s="1"/>
  <c r="O626" i="1"/>
  <c r="O625" i="1" s="1"/>
  <c r="N626" i="1"/>
  <c r="M626" i="1"/>
  <c r="K626" i="1"/>
  <c r="I626" i="1"/>
  <c r="I625" i="1" s="1"/>
  <c r="H626" i="1"/>
  <c r="G626" i="1"/>
  <c r="F626" i="1"/>
  <c r="E626" i="1"/>
  <c r="D626" i="1"/>
  <c r="AB620" i="1"/>
  <c r="AP620" i="1" s="1"/>
  <c r="AP619" i="1" s="1"/>
  <c r="W620" i="1"/>
  <c r="AA620" i="1" s="1"/>
  <c r="AA619" i="1" s="1"/>
  <c r="R620" i="1"/>
  <c r="S620" i="1" s="1"/>
  <c r="S619" i="1" s="1"/>
  <c r="L620" i="1"/>
  <c r="J620" i="1"/>
  <c r="AJ620" i="1" s="1"/>
  <c r="AK620" i="1" s="1"/>
  <c r="AK619" i="1" s="1"/>
  <c r="Q619" i="1"/>
  <c r="P619" i="1"/>
  <c r="O619" i="1"/>
  <c r="N619" i="1"/>
  <c r="M619" i="1"/>
  <c r="K619" i="1"/>
  <c r="I619" i="1"/>
  <c r="E619" i="1"/>
  <c r="D619" i="1"/>
  <c r="AB618" i="1"/>
  <c r="AC618" i="1" s="1"/>
  <c r="W618" i="1"/>
  <c r="R618" i="1"/>
  <c r="V618" i="1" s="1"/>
  <c r="L618" i="1"/>
  <c r="U618" i="1" s="1"/>
  <c r="J618" i="1"/>
  <c r="AB617" i="1"/>
  <c r="W617" i="1"/>
  <c r="AA617" i="1" s="1"/>
  <c r="R617" i="1"/>
  <c r="V617" i="1" s="1"/>
  <c r="L617" i="1"/>
  <c r="J617" i="1"/>
  <c r="AB616" i="1"/>
  <c r="W616" i="1"/>
  <c r="S616" i="1"/>
  <c r="R616" i="1"/>
  <c r="L616" i="1"/>
  <c r="J616" i="1"/>
  <c r="AB615" i="1"/>
  <c r="AP615" i="1" s="1"/>
  <c r="AQ615" i="1" s="1"/>
  <c r="W615" i="1"/>
  <c r="S615" i="1"/>
  <c r="R615" i="1"/>
  <c r="V615" i="1" s="1"/>
  <c r="L615" i="1"/>
  <c r="J615" i="1"/>
  <c r="AJ615" i="1" s="1"/>
  <c r="AL615" i="1" s="1"/>
  <c r="AB614" i="1"/>
  <c r="AP614" i="1" s="1"/>
  <c r="W614" i="1"/>
  <c r="R614" i="1"/>
  <c r="S614" i="1" s="1"/>
  <c r="L614" i="1"/>
  <c r="J614" i="1"/>
  <c r="AJ614" i="1" s="1"/>
  <c r="Q613" i="1"/>
  <c r="P613" i="1"/>
  <c r="O613" i="1"/>
  <c r="N613" i="1"/>
  <c r="M613" i="1"/>
  <c r="K613" i="1"/>
  <c r="I613" i="1"/>
  <c r="F611" i="1"/>
  <c r="E613" i="1"/>
  <c r="D613" i="1"/>
  <c r="H610" i="1"/>
  <c r="Q608" i="1"/>
  <c r="Q607" i="1" s="1"/>
  <c r="P608" i="1"/>
  <c r="P607" i="1" s="1"/>
  <c r="O608" i="1"/>
  <c r="N608" i="1"/>
  <c r="N607" i="1" s="1"/>
  <c r="M608" i="1"/>
  <c r="K608" i="1"/>
  <c r="K607" i="1" s="1"/>
  <c r="I608" i="1"/>
  <c r="I607" i="1" s="1"/>
  <c r="H608" i="1"/>
  <c r="H607" i="1" s="1"/>
  <c r="G608" i="1"/>
  <c r="F608" i="1"/>
  <c r="F607" i="1" s="1"/>
  <c r="E608" i="1"/>
  <c r="E607" i="1" s="1"/>
  <c r="D608" i="1"/>
  <c r="D607" i="1" s="1"/>
  <c r="Q606" i="1"/>
  <c r="P606" i="1"/>
  <c r="O606" i="1"/>
  <c r="N606" i="1"/>
  <c r="M606" i="1"/>
  <c r="K606" i="1"/>
  <c r="I606" i="1"/>
  <c r="H606" i="1"/>
  <c r="G606" i="1"/>
  <c r="F606" i="1"/>
  <c r="E606" i="1"/>
  <c r="D606" i="1"/>
  <c r="Q605" i="1"/>
  <c r="P605" i="1"/>
  <c r="O605" i="1"/>
  <c r="N605" i="1"/>
  <c r="M605" i="1"/>
  <c r="K605" i="1"/>
  <c r="I605" i="1"/>
  <c r="H605" i="1"/>
  <c r="G605" i="1"/>
  <c r="F605" i="1"/>
  <c r="E605" i="1"/>
  <c r="D605" i="1"/>
  <c r="Q604" i="1"/>
  <c r="P604" i="1"/>
  <c r="O604" i="1"/>
  <c r="N604" i="1"/>
  <c r="M604" i="1"/>
  <c r="K604" i="1"/>
  <c r="I604" i="1"/>
  <c r="H604" i="1"/>
  <c r="G604" i="1"/>
  <c r="F604" i="1"/>
  <c r="E604" i="1"/>
  <c r="D604" i="1"/>
  <c r="Q603" i="1"/>
  <c r="P603" i="1"/>
  <c r="O603" i="1"/>
  <c r="N603" i="1"/>
  <c r="M603" i="1"/>
  <c r="K603" i="1"/>
  <c r="I603" i="1"/>
  <c r="H603" i="1"/>
  <c r="G603" i="1"/>
  <c r="F603" i="1"/>
  <c r="E603" i="1"/>
  <c r="D603" i="1"/>
  <c r="Q602" i="1"/>
  <c r="P602" i="1"/>
  <c r="O602" i="1"/>
  <c r="N602" i="1"/>
  <c r="M602" i="1"/>
  <c r="K602" i="1"/>
  <c r="K601" i="1" s="1"/>
  <c r="I602" i="1"/>
  <c r="H602" i="1"/>
  <c r="G602" i="1"/>
  <c r="F602" i="1"/>
  <c r="E602" i="1"/>
  <c r="D602" i="1"/>
  <c r="AB596" i="1"/>
  <c r="AP596" i="1" s="1"/>
  <c r="AQ596" i="1" s="1"/>
  <c r="W596" i="1"/>
  <c r="AA596" i="1" s="1"/>
  <c r="AA595" i="1" s="1"/>
  <c r="R596" i="1"/>
  <c r="L596" i="1"/>
  <c r="L595" i="1" s="1"/>
  <c r="J596" i="1"/>
  <c r="Q595" i="1"/>
  <c r="P595" i="1"/>
  <c r="O595" i="1"/>
  <c r="N595" i="1"/>
  <c r="M595" i="1"/>
  <c r="K595" i="1"/>
  <c r="I595" i="1"/>
  <c r="E595" i="1"/>
  <c r="D595" i="1"/>
  <c r="AB594" i="1"/>
  <c r="AP594" i="1" s="1"/>
  <c r="AQ594" i="1" s="1"/>
  <c r="W594" i="1"/>
  <c r="R594" i="1"/>
  <c r="L594" i="1"/>
  <c r="J594" i="1"/>
  <c r="AB593" i="1"/>
  <c r="AP593" i="1" s="1"/>
  <c r="AQ593" i="1" s="1"/>
  <c r="W593" i="1"/>
  <c r="R593" i="1"/>
  <c r="L593" i="1"/>
  <c r="J593" i="1"/>
  <c r="AB592" i="1"/>
  <c r="W592" i="1"/>
  <c r="AA592" i="1" s="1"/>
  <c r="R592" i="1"/>
  <c r="L592" i="1"/>
  <c r="J592" i="1"/>
  <c r="AD592" i="1" s="1"/>
  <c r="AB591" i="1"/>
  <c r="AP591" i="1" s="1"/>
  <c r="AQ591" i="1" s="1"/>
  <c r="W591" i="1"/>
  <c r="R591" i="1"/>
  <c r="T591" i="1" s="1"/>
  <c r="L591" i="1"/>
  <c r="AM591" i="1" s="1"/>
  <c r="J591" i="1"/>
  <c r="AB590" i="1"/>
  <c r="AP590" i="1" s="1"/>
  <c r="AQ590" i="1" s="1"/>
  <c r="W590" i="1"/>
  <c r="X590" i="1" s="1"/>
  <c r="R590" i="1"/>
  <c r="L590" i="1"/>
  <c r="J590" i="1"/>
  <c r="Q589" i="1"/>
  <c r="P589" i="1"/>
  <c r="O589" i="1"/>
  <c r="N589" i="1"/>
  <c r="N587" i="1" s="1"/>
  <c r="M589" i="1"/>
  <c r="K589" i="1"/>
  <c r="I589" i="1"/>
  <c r="G586" i="1"/>
  <c r="E589" i="1"/>
  <c r="D589" i="1"/>
  <c r="F587" i="1"/>
  <c r="Q584" i="1"/>
  <c r="Q583" i="1" s="1"/>
  <c r="P584" i="1"/>
  <c r="P583" i="1" s="1"/>
  <c r="O584" i="1"/>
  <c r="N584" i="1"/>
  <c r="M584" i="1"/>
  <c r="M583" i="1" s="1"/>
  <c r="K584" i="1"/>
  <c r="K583" i="1" s="1"/>
  <c r="I584" i="1"/>
  <c r="I583" i="1" s="1"/>
  <c r="H584" i="1"/>
  <c r="G584" i="1"/>
  <c r="G583" i="1" s="1"/>
  <c r="F584" i="1"/>
  <c r="F583" i="1" s="1"/>
  <c r="E584" i="1"/>
  <c r="E583" i="1" s="1"/>
  <c r="D584" i="1"/>
  <c r="Q582" i="1"/>
  <c r="P582" i="1"/>
  <c r="O582" i="1"/>
  <c r="N582" i="1"/>
  <c r="M582" i="1"/>
  <c r="K582" i="1"/>
  <c r="I582" i="1"/>
  <c r="H582" i="1"/>
  <c r="G582" i="1"/>
  <c r="F582" i="1"/>
  <c r="E582" i="1"/>
  <c r="D582" i="1"/>
  <c r="Q581" i="1"/>
  <c r="P581" i="1"/>
  <c r="O581" i="1"/>
  <c r="N581" i="1"/>
  <c r="M581" i="1"/>
  <c r="K581" i="1"/>
  <c r="I581" i="1"/>
  <c r="H581" i="1"/>
  <c r="G581" i="1"/>
  <c r="F581" i="1"/>
  <c r="E581" i="1"/>
  <c r="D581" i="1"/>
  <c r="Q580" i="1"/>
  <c r="P580" i="1"/>
  <c r="O580" i="1"/>
  <c r="N580" i="1"/>
  <c r="M580" i="1"/>
  <c r="K580" i="1"/>
  <c r="I580" i="1"/>
  <c r="H580" i="1"/>
  <c r="G580" i="1"/>
  <c r="F580" i="1"/>
  <c r="E580" i="1"/>
  <c r="D580" i="1"/>
  <c r="Q579" i="1"/>
  <c r="P579" i="1"/>
  <c r="O579" i="1"/>
  <c r="N579" i="1"/>
  <c r="M579" i="1"/>
  <c r="K579" i="1"/>
  <c r="I579" i="1"/>
  <c r="H579" i="1"/>
  <c r="G579" i="1"/>
  <c r="F579" i="1"/>
  <c r="E579" i="1"/>
  <c r="D579" i="1"/>
  <c r="Q578" i="1"/>
  <c r="P578" i="1"/>
  <c r="O578" i="1"/>
  <c r="N578" i="1"/>
  <c r="M578" i="1"/>
  <c r="K578" i="1"/>
  <c r="I578" i="1"/>
  <c r="H578" i="1"/>
  <c r="G578" i="1"/>
  <c r="F578" i="1"/>
  <c r="E578" i="1"/>
  <c r="D578" i="1"/>
  <c r="AB572" i="1"/>
  <c r="AP572" i="1" s="1"/>
  <c r="AQ572" i="1" s="1"/>
  <c r="W572" i="1"/>
  <c r="X572" i="1" s="1"/>
  <c r="X571" i="1" s="1"/>
  <c r="R572" i="1"/>
  <c r="R571" i="1" s="1"/>
  <c r="L572" i="1"/>
  <c r="L571" i="1" s="1"/>
  <c r="J572" i="1"/>
  <c r="J571" i="1" s="1"/>
  <c r="W571" i="1"/>
  <c r="Q571" i="1"/>
  <c r="P571" i="1"/>
  <c r="O571" i="1"/>
  <c r="N571" i="1"/>
  <c r="M571" i="1"/>
  <c r="K571" i="1"/>
  <c r="I571" i="1"/>
  <c r="E571" i="1"/>
  <c r="D571" i="1"/>
  <c r="AB570" i="1"/>
  <c r="AP570" i="1" s="1"/>
  <c r="AQ570" i="1" s="1"/>
  <c r="W570" i="1"/>
  <c r="AA570" i="1" s="1"/>
  <c r="R570" i="1"/>
  <c r="L570" i="1"/>
  <c r="J570" i="1"/>
  <c r="AB569" i="1"/>
  <c r="AP569" i="1" s="1"/>
  <c r="AQ569" i="1" s="1"/>
  <c r="W569" i="1"/>
  <c r="R569" i="1"/>
  <c r="L569" i="1"/>
  <c r="J569" i="1"/>
  <c r="AB568" i="1"/>
  <c r="AP568" i="1" s="1"/>
  <c r="AQ568" i="1" s="1"/>
  <c r="W568" i="1"/>
  <c r="R568" i="1"/>
  <c r="L568" i="1"/>
  <c r="J568" i="1"/>
  <c r="AJ568" i="1" s="1"/>
  <c r="AB567" i="1"/>
  <c r="AP567" i="1" s="1"/>
  <c r="AQ567" i="1" s="1"/>
  <c r="W567" i="1"/>
  <c r="AA567" i="1" s="1"/>
  <c r="R567" i="1"/>
  <c r="L567" i="1"/>
  <c r="J567" i="1"/>
  <c r="AB566" i="1"/>
  <c r="AP566" i="1" s="1"/>
  <c r="W566" i="1"/>
  <c r="R566" i="1"/>
  <c r="L566" i="1"/>
  <c r="J566" i="1"/>
  <c r="Q565" i="1"/>
  <c r="P565" i="1"/>
  <c r="P563" i="1" s="1"/>
  <c r="O565" i="1"/>
  <c r="N565" i="1"/>
  <c r="M565" i="1"/>
  <c r="K565" i="1"/>
  <c r="I565" i="1"/>
  <c r="G562" i="1"/>
  <c r="F563" i="1"/>
  <c r="E565" i="1"/>
  <c r="D565" i="1"/>
  <c r="AB560" i="1"/>
  <c r="W560" i="1"/>
  <c r="AA560" i="1" s="1"/>
  <c r="AA559" i="1" s="1"/>
  <c r="R560" i="1"/>
  <c r="L560" i="1"/>
  <c r="L559" i="1" s="1"/>
  <c r="J560" i="1"/>
  <c r="W559" i="1"/>
  <c r="Q559" i="1"/>
  <c r="P559" i="1"/>
  <c r="O559" i="1"/>
  <c r="N559" i="1"/>
  <c r="M559" i="1"/>
  <c r="K559" i="1"/>
  <c r="I559" i="1"/>
  <c r="G550" i="1"/>
  <c r="F551" i="1"/>
  <c r="E559" i="1"/>
  <c r="D559" i="1"/>
  <c r="AB558" i="1"/>
  <c r="W558" i="1"/>
  <c r="AA558" i="1" s="1"/>
  <c r="R558" i="1"/>
  <c r="V558" i="1" s="1"/>
  <c r="L558" i="1"/>
  <c r="J558" i="1"/>
  <c r="AB557" i="1"/>
  <c r="AF557" i="1" s="1"/>
  <c r="W557" i="1"/>
  <c r="R557" i="1"/>
  <c r="L557" i="1"/>
  <c r="J557" i="1"/>
  <c r="AB556" i="1"/>
  <c r="W556" i="1"/>
  <c r="R556" i="1"/>
  <c r="V556" i="1" s="1"/>
  <c r="L556" i="1"/>
  <c r="J556" i="1"/>
  <c r="AB555" i="1"/>
  <c r="AF555" i="1" s="1"/>
  <c r="W555" i="1"/>
  <c r="AA555" i="1" s="1"/>
  <c r="R555" i="1"/>
  <c r="L555" i="1"/>
  <c r="J555" i="1"/>
  <c r="AB554" i="1"/>
  <c r="W554" i="1"/>
  <c r="R554" i="1"/>
  <c r="V554" i="1" s="1"/>
  <c r="L554" i="1"/>
  <c r="J554" i="1"/>
  <c r="Q553" i="1"/>
  <c r="P553" i="1"/>
  <c r="O553" i="1"/>
  <c r="O551" i="1" s="1"/>
  <c r="N553" i="1"/>
  <c r="M553" i="1"/>
  <c r="K553" i="1"/>
  <c r="I553" i="1"/>
  <c r="E553" i="1"/>
  <c r="E551" i="1" s="1"/>
  <c r="D553" i="1"/>
  <c r="Q548" i="1"/>
  <c r="Q547" i="1" s="1"/>
  <c r="P548" i="1"/>
  <c r="P547" i="1" s="1"/>
  <c r="O548" i="1"/>
  <c r="O547" i="1" s="1"/>
  <c r="N548" i="1"/>
  <c r="M548" i="1"/>
  <c r="M547" i="1" s="1"/>
  <c r="K548" i="1"/>
  <c r="K547" i="1" s="1"/>
  <c r="I548" i="1"/>
  <c r="I547" i="1" s="1"/>
  <c r="H548" i="1"/>
  <c r="H547" i="1" s="1"/>
  <c r="G548" i="1"/>
  <c r="G547" i="1" s="1"/>
  <c r="F548" i="1"/>
  <c r="F547" i="1" s="1"/>
  <c r="E548" i="1"/>
  <c r="D548" i="1"/>
  <c r="D547" i="1" s="1"/>
  <c r="E547" i="1"/>
  <c r="Q546" i="1"/>
  <c r="P546" i="1"/>
  <c r="O546" i="1"/>
  <c r="N546" i="1"/>
  <c r="M546" i="1"/>
  <c r="K546" i="1"/>
  <c r="I546" i="1"/>
  <c r="H546" i="1"/>
  <c r="G546" i="1"/>
  <c r="F546" i="1"/>
  <c r="E546" i="1"/>
  <c r="D546" i="1"/>
  <c r="Q545" i="1"/>
  <c r="P545" i="1"/>
  <c r="O545" i="1"/>
  <c r="N545" i="1"/>
  <c r="M545" i="1"/>
  <c r="K545" i="1"/>
  <c r="I545" i="1"/>
  <c r="H545" i="1"/>
  <c r="G545" i="1"/>
  <c r="F545" i="1"/>
  <c r="E545" i="1"/>
  <c r="D545" i="1"/>
  <c r="Q544" i="1"/>
  <c r="P544" i="1"/>
  <c r="O544" i="1"/>
  <c r="N544" i="1"/>
  <c r="M544" i="1"/>
  <c r="K544" i="1"/>
  <c r="I544" i="1"/>
  <c r="H544" i="1"/>
  <c r="G544" i="1"/>
  <c r="F544" i="1"/>
  <c r="E544" i="1"/>
  <c r="D544" i="1"/>
  <c r="Q543" i="1"/>
  <c r="P543" i="1"/>
  <c r="O543" i="1"/>
  <c r="N543" i="1"/>
  <c r="M543" i="1"/>
  <c r="K543" i="1"/>
  <c r="I543" i="1"/>
  <c r="H543" i="1"/>
  <c r="G543" i="1"/>
  <c r="F543" i="1"/>
  <c r="E543" i="1"/>
  <c r="D543" i="1"/>
  <c r="Q542" i="1"/>
  <c r="P542" i="1"/>
  <c r="O542" i="1"/>
  <c r="N542" i="1"/>
  <c r="M542" i="1"/>
  <c r="M541" i="1" s="1"/>
  <c r="K542" i="1"/>
  <c r="I542" i="1"/>
  <c r="H542" i="1"/>
  <c r="G542" i="1"/>
  <c r="F542" i="1"/>
  <c r="E542" i="1"/>
  <c r="D542" i="1"/>
  <c r="AB536" i="1"/>
  <c r="W536" i="1"/>
  <c r="AA536" i="1" s="1"/>
  <c r="AA535" i="1" s="1"/>
  <c r="R536" i="1"/>
  <c r="L536" i="1"/>
  <c r="J536" i="1"/>
  <c r="W535" i="1"/>
  <c r="Q535" i="1"/>
  <c r="P535" i="1"/>
  <c r="O535" i="1"/>
  <c r="N535" i="1"/>
  <c r="M535" i="1"/>
  <c r="L535" i="1"/>
  <c r="K535" i="1"/>
  <c r="I535" i="1"/>
  <c r="E535" i="1"/>
  <c r="D535" i="1"/>
  <c r="AB534" i="1"/>
  <c r="W534" i="1"/>
  <c r="AA534" i="1" s="1"/>
  <c r="R534" i="1"/>
  <c r="L534" i="1"/>
  <c r="J534" i="1"/>
  <c r="AB533" i="1"/>
  <c r="AP533" i="1" s="1"/>
  <c r="AQ533" i="1" s="1"/>
  <c r="W533" i="1"/>
  <c r="R533" i="1"/>
  <c r="L533" i="1"/>
  <c r="J533" i="1"/>
  <c r="AB532" i="1"/>
  <c r="AP532" i="1" s="1"/>
  <c r="AQ532" i="1" s="1"/>
  <c r="W532" i="1"/>
  <c r="R532" i="1"/>
  <c r="L532" i="1"/>
  <c r="J532" i="1"/>
  <c r="AB531" i="1"/>
  <c r="AP531" i="1" s="1"/>
  <c r="AQ531" i="1" s="1"/>
  <c r="W531" i="1"/>
  <c r="R531" i="1"/>
  <c r="L531" i="1"/>
  <c r="AM531" i="1" s="1"/>
  <c r="J531" i="1"/>
  <c r="AJ531" i="1" s="1"/>
  <c r="AK531" i="1" s="1"/>
  <c r="AB530" i="1"/>
  <c r="W530" i="1"/>
  <c r="AA530" i="1" s="1"/>
  <c r="R530" i="1"/>
  <c r="L530" i="1"/>
  <c r="J530" i="1"/>
  <c r="Q529" i="1"/>
  <c r="P529" i="1"/>
  <c r="O529" i="1"/>
  <c r="N529" i="1"/>
  <c r="M529" i="1"/>
  <c r="M527" i="1" s="1"/>
  <c r="K529" i="1"/>
  <c r="I529" i="1"/>
  <c r="H526" i="1"/>
  <c r="E529" i="1"/>
  <c r="E527" i="1" s="1"/>
  <c r="D529" i="1"/>
  <c r="F527" i="1"/>
  <c r="G526" i="1"/>
  <c r="AB524" i="1"/>
  <c r="W524" i="1"/>
  <c r="R524" i="1"/>
  <c r="V524" i="1" s="1"/>
  <c r="V523" i="1" s="1"/>
  <c r="L524" i="1"/>
  <c r="L523" i="1" s="1"/>
  <c r="J524" i="1"/>
  <c r="J523" i="1" s="1"/>
  <c r="Q523" i="1"/>
  <c r="P523" i="1"/>
  <c r="O523" i="1"/>
  <c r="N523" i="1"/>
  <c r="M523" i="1"/>
  <c r="K523" i="1"/>
  <c r="I523" i="1"/>
  <c r="G514" i="1"/>
  <c r="E523" i="1"/>
  <c r="D523" i="1"/>
  <c r="AB522" i="1"/>
  <c r="AF522" i="1" s="1"/>
  <c r="W522" i="1"/>
  <c r="R522" i="1"/>
  <c r="L522" i="1"/>
  <c r="J522" i="1"/>
  <c r="AB521" i="1"/>
  <c r="W521" i="1"/>
  <c r="X521" i="1" s="1"/>
  <c r="R521" i="1"/>
  <c r="V521" i="1" s="1"/>
  <c r="L521" i="1"/>
  <c r="J521" i="1"/>
  <c r="AB520" i="1"/>
  <c r="AF520" i="1" s="1"/>
  <c r="W520" i="1"/>
  <c r="R520" i="1"/>
  <c r="L520" i="1"/>
  <c r="Z520" i="1" s="1"/>
  <c r="J520" i="1"/>
  <c r="AB519" i="1"/>
  <c r="W519" i="1"/>
  <c r="R519" i="1"/>
  <c r="L519" i="1"/>
  <c r="J519" i="1"/>
  <c r="AB518" i="1"/>
  <c r="W518" i="1"/>
  <c r="AA518" i="1" s="1"/>
  <c r="R518" i="1"/>
  <c r="L518" i="1"/>
  <c r="J518" i="1"/>
  <c r="Q517" i="1"/>
  <c r="P517" i="1"/>
  <c r="O517" i="1"/>
  <c r="N517" i="1"/>
  <c r="M517" i="1"/>
  <c r="M515" i="1" s="1"/>
  <c r="K517" i="1"/>
  <c r="K514" i="1" s="1"/>
  <c r="I517" i="1"/>
  <c r="H514" i="1"/>
  <c r="E517" i="1"/>
  <c r="D517" i="1"/>
  <c r="AB512" i="1"/>
  <c r="W512" i="1"/>
  <c r="AA512" i="1" s="1"/>
  <c r="AA511" i="1" s="1"/>
  <c r="R512" i="1"/>
  <c r="L512" i="1"/>
  <c r="L511" i="1" s="1"/>
  <c r="J512" i="1"/>
  <c r="W511" i="1"/>
  <c r="R511" i="1"/>
  <c r="Q511" i="1"/>
  <c r="P511" i="1"/>
  <c r="O511" i="1"/>
  <c r="N511" i="1"/>
  <c r="M511" i="1"/>
  <c r="K511" i="1"/>
  <c r="I511" i="1"/>
  <c r="E511" i="1"/>
  <c r="D511" i="1"/>
  <c r="AB510" i="1"/>
  <c r="W510" i="1"/>
  <c r="AA510" i="1" s="1"/>
  <c r="R510" i="1"/>
  <c r="L510" i="1"/>
  <c r="J510" i="1"/>
  <c r="AJ510" i="1" s="1"/>
  <c r="AK510" i="1" s="1"/>
  <c r="AB509" i="1"/>
  <c r="AP509" i="1" s="1"/>
  <c r="AQ509" i="1" s="1"/>
  <c r="W509" i="1"/>
  <c r="X509" i="1" s="1"/>
  <c r="R509" i="1"/>
  <c r="L509" i="1"/>
  <c r="J509" i="1"/>
  <c r="AB508" i="1"/>
  <c r="AP508" i="1" s="1"/>
  <c r="AQ508" i="1" s="1"/>
  <c r="W508" i="1"/>
  <c r="AA508" i="1" s="1"/>
  <c r="R508" i="1"/>
  <c r="L508" i="1"/>
  <c r="J508" i="1"/>
  <c r="AB507" i="1"/>
  <c r="AP507" i="1" s="1"/>
  <c r="AQ507" i="1" s="1"/>
  <c r="W507" i="1"/>
  <c r="AA507" i="1" s="1"/>
  <c r="R507" i="1"/>
  <c r="L507" i="1"/>
  <c r="J507" i="1"/>
  <c r="AB506" i="1"/>
  <c r="W506" i="1"/>
  <c r="R506" i="1"/>
  <c r="L506" i="1"/>
  <c r="J506" i="1"/>
  <c r="Q505" i="1"/>
  <c r="P505" i="1"/>
  <c r="O505" i="1"/>
  <c r="N505" i="1"/>
  <c r="M505" i="1"/>
  <c r="K505" i="1"/>
  <c r="I505" i="1"/>
  <c r="G502" i="1"/>
  <c r="E505" i="1"/>
  <c r="E503" i="1" s="1"/>
  <c r="D505" i="1"/>
  <c r="N503" i="1"/>
  <c r="Q500" i="1"/>
  <c r="Q499" i="1" s="1"/>
  <c r="P500" i="1"/>
  <c r="P499" i="1" s="1"/>
  <c r="O500" i="1"/>
  <c r="O499" i="1" s="1"/>
  <c r="N500" i="1"/>
  <c r="M500" i="1"/>
  <c r="K500" i="1"/>
  <c r="I500" i="1"/>
  <c r="H500" i="1"/>
  <c r="H499" i="1" s="1"/>
  <c r="G500" i="1"/>
  <c r="G499" i="1" s="1"/>
  <c r="F500" i="1"/>
  <c r="F499" i="1" s="1"/>
  <c r="E500" i="1"/>
  <c r="E499" i="1" s="1"/>
  <c r="D500" i="1"/>
  <c r="D499" i="1" s="1"/>
  <c r="N499" i="1"/>
  <c r="M499" i="1"/>
  <c r="K499" i="1"/>
  <c r="I499" i="1"/>
  <c r="Q498" i="1"/>
  <c r="P498" i="1"/>
  <c r="O498" i="1"/>
  <c r="N498" i="1"/>
  <c r="M498" i="1"/>
  <c r="K498" i="1"/>
  <c r="I498" i="1"/>
  <c r="H498" i="1"/>
  <c r="G498" i="1"/>
  <c r="F498" i="1"/>
  <c r="E498" i="1"/>
  <c r="D498" i="1"/>
  <c r="Q497" i="1"/>
  <c r="P497" i="1"/>
  <c r="P493" i="1" s="1"/>
  <c r="O497" i="1"/>
  <c r="N497" i="1"/>
  <c r="M497" i="1"/>
  <c r="K497" i="1"/>
  <c r="I497" i="1"/>
  <c r="H497" i="1"/>
  <c r="G497" i="1"/>
  <c r="F497" i="1"/>
  <c r="E497" i="1"/>
  <c r="D497" i="1"/>
  <c r="Q496" i="1"/>
  <c r="P496" i="1"/>
  <c r="O496" i="1"/>
  <c r="N496" i="1"/>
  <c r="M496" i="1"/>
  <c r="K496" i="1"/>
  <c r="I496" i="1"/>
  <c r="H496" i="1"/>
  <c r="G496" i="1"/>
  <c r="F496" i="1"/>
  <c r="E496" i="1"/>
  <c r="D496" i="1"/>
  <c r="Q495" i="1"/>
  <c r="P495" i="1"/>
  <c r="O495" i="1"/>
  <c r="N495" i="1"/>
  <c r="M495" i="1"/>
  <c r="K495" i="1"/>
  <c r="I495" i="1"/>
  <c r="H495" i="1"/>
  <c r="G495" i="1"/>
  <c r="F495" i="1"/>
  <c r="E495" i="1"/>
  <c r="D495" i="1"/>
  <c r="Q494" i="1"/>
  <c r="P494" i="1"/>
  <c r="O494" i="1"/>
  <c r="N494" i="1"/>
  <c r="N493" i="1" s="1"/>
  <c r="M494" i="1"/>
  <c r="M493" i="1" s="1"/>
  <c r="M492" i="1" s="1"/>
  <c r="K494" i="1"/>
  <c r="I494" i="1"/>
  <c r="H494" i="1"/>
  <c r="G494" i="1"/>
  <c r="F494" i="1"/>
  <c r="E494" i="1"/>
  <c r="D494" i="1"/>
  <c r="D493" i="1" s="1"/>
  <c r="Q493" i="1"/>
  <c r="O493" i="1"/>
  <c r="AB488" i="1"/>
  <c r="AB487" i="1" s="1"/>
  <c r="W488" i="1"/>
  <c r="R488" i="1"/>
  <c r="R487" i="1" s="1"/>
  <c r="L488" i="1"/>
  <c r="J488" i="1"/>
  <c r="Q487" i="1"/>
  <c r="P487" i="1"/>
  <c r="O487" i="1"/>
  <c r="N487" i="1"/>
  <c r="M487" i="1"/>
  <c r="K487" i="1"/>
  <c r="I487" i="1"/>
  <c r="E487" i="1"/>
  <c r="D487" i="1"/>
  <c r="AB486" i="1"/>
  <c r="AP486" i="1" s="1"/>
  <c r="AQ486" i="1" s="1"/>
  <c r="W486" i="1"/>
  <c r="R486" i="1"/>
  <c r="L486" i="1"/>
  <c r="J486" i="1"/>
  <c r="AB485" i="1"/>
  <c r="AP485" i="1" s="1"/>
  <c r="AQ485" i="1" s="1"/>
  <c r="W485" i="1"/>
  <c r="AA485" i="1" s="1"/>
  <c r="R485" i="1"/>
  <c r="L485" i="1"/>
  <c r="J485" i="1"/>
  <c r="AD485" i="1" s="1"/>
  <c r="AB484" i="1"/>
  <c r="W484" i="1"/>
  <c r="R484" i="1"/>
  <c r="L484" i="1"/>
  <c r="J484" i="1"/>
  <c r="AB483" i="1"/>
  <c r="AP483" i="1" s="1"/>
  <c r="AQ483" i="1" s="1"/>
  <c r="W483" i="1"/>
  <c r="R483" i="1"/>
  <c r="L483" i="1"/>
  <c r="J483" i="1"/>
  <c r="AB482" i="1"/>
  <c r="AP482" i="1" s="1"/>
  <c r="W482" i="1"/>
  <c r="R482" i="1"/>
  <c r="L482" i="1"/>
  <c r="J482" i="1"/>
  <c r="Q481" i="1"/>
  <c r="P481" i="1"/>
  <c r="O481" i="1"/>
  <c r="O479" i="1" s="1"/>
  <c r="N481" i="1"/>
  <c r="M481" i="1"/>
  <c r="K481" i="1"/>
  <c r="I481" i="1"/>
  <c r="I478" i="1" s="1"/>
  <c r="H478" i="1"/>
  <c r="F479" i="1"/>
  <c r="E481" i="1"/>
  <c r="D481" i="1"/>
  <c r="G478" i="1"/>
  <c r="AB476" i="1"/>
  <c r="W476" i="1"/>
  <c r="AA476" i="1" s="1"/>
  <c r="AA475" i="1" s="1"/>
  <c r="R476" i="1"/>
  <c r="L476" i="1"/>
  <c r="J476" i="1"/>
  <c r="J475" i="1" s="1"/>
  <c r="Q475" i="1"/>
  <c r="P475" i="1"/>
  <c r="O475" i="1"/>
  <c r="N475" i="1"/>
  <c r="M475" i="1"/>
  <c r="K475" i="1"/>
  <c r="I475" i="1"/>
  <c r="E475" i="1"/>
  <c r="D475" i="1"/>
  <c r="AB474" i="1"/>
  <c r="AF474" i="1" s="1"/>
  <c r="W474" i="1"/>
  <c r="X474" i="1" s="1"/>
  <c r="R474" i="1"/>
  <c r="L474" i="1"/>
  <c r="J474" i="1"/>
  <c r="AB473" i="1"/>
  <c r="W473" i="1"/>
  <c r="AA473" i="1" s="1"/>
  <c r="R473" i="1"/>
  <c r="V473" i="1" s="1"/>
  <c r="L473" i="1"/>
  <c r="J473" i="1"/>
  <c r="AB472" i="1"/>
  <c r="AF472" i="1" s="1"/>
  <c r="W472" i="1"/>
  <c r="AA472" i="1" s="1"/>
  <c r="R472" i="1"/>
  <c r="L472" i="1"/>
  <c r="J472" i="1"/>
  <c r="AB471" i="1"/>
  <c r="W471" i="1"/>
  <c r="R471" i="1"/>
  <c r="V471" i="1" s="1"/>
  <c r="L471" i="1"/>
  <c r="J471" i="1"/>
  <c r="AB470" i="1"/>
  <c r="W470" i="1"/>
  <c r="R470" i="1"/>
  <c r="L470" i="1"/>
  <c r="J470" i="1"/>
  <c r="Q469" i="1"/>
  <c r="P469" i="1"/>
  <c r="O469" i="1"/>
  <c r="O467" i="1" s="1"/>
  <c r="N469" i="1"/>
  <c r="M469" i="1"/>
  <c r="K469" i="1"/>
  <c r="I469" i="1"/>
  <c r="F467" i="1"/>
  <c r="E469" i="1"/>
  <c r="E467" i="1" s="1"/>
  <c r="D469" i="1"/>
  <c r="G466" i="1"/>
  <c r="AB464" i="1"/>
  <c r="W464" i="1"/>
  <c r="AA464" i="1" s="1"/>
  <c r="AA463" i="1" s="1"/>
  <c r="R464" i="1"/>
  <c r="R463" i="1" s="1"/>
  <c r="L464" i="1"/>
  <c r="L463" i="1" s="1"/>
  <c r="J464" i="1"/>
  <c r="J463" i="1" s="1"/>
  <c r="W463" i="1"/>
  <c r="Q463" i="1"/>
  <c r="P463" i="1"/>
  <c r="O463" i="1"/>
  <c r="N463" i="1"/>
  <c r="M463" i="1"/>
  <c r="K463" i="1"/>
  <c r="I463" i="1"/>
  <c r="E463" i="1"/>
  <c r="D463" i="1"/>
  <c r="AB462" i="1"/>
  <c r="AP462" i="1" s="1"/>
  <c r="AQ462" i="1" s="1"/>
  <c r="W462" i="1"/>
  <c r="AA462" i="1" s="1"/>
  <c r="R462" i="1"/>
  <c r="L462" i="1"/>
  <c r="J462" i="1"/>
  <c r="AB461" i="1"/>
  <c r="AP461" i="1" s="1"/>
  <c r="AQ461" i="1" s="1"/>
  <c r="W461" i="1"/>
  <c r="R461" i="1"/>
  <c r="L461" i="1"/>
  <c r="J461" i="1"/>
  <c r="AB460" i="1"/>
  <c r="AP460" i="1" s="1"/>
  <c r="AQ460" i="1" s="1"/>
  <c r="W460" i="1"/>
  <c r="AA460" i="1" s="1"/>
  <c r="R460" i="1"/>
  <c r="L460" i="1"/>
  <c r="J460" i="1"/>
  <c r="AB459" i="1"/>
  <c r="W459" i="1"/>
  <c r="AA459" i="1" s="1"/>
  <c r="R459" i="1"/>
  <c r="L459" i="1"/>
  <c r="J459" i="1"/>
  <c r="AB458" i="1"/>
  <c r="AP458" i="1" s="1"/>
  <c r="W458" i="1"/>
  <c r="R458" i="1"/>
  <c r="L458" i="1"/>
  <c r="J458" i="1"/>
  <c r="Q457" i="1"/>
  <c r="P457" i="1"/>
  <c r="O457" i="1"/>
  <c r="N457" i="1"/>
  <c r="M457" i="1"/>
  <c r="K457" i="1"/>
  <c r="I457" i="1"/>
  <c r="I454" i="1" s="1"/>
  <c r="H454" i="1"/>
  <c r="E457" i="1"/>
  <c r="D457" i="1"/>
  <c r="F455" i="1"/>
  <c r="G454" i="1"/>
  <c r="Q452" i="1"/>
  <c r="Q451" i="1" s="1"/>
  <c r="P452" i="1"/>
  <c r="P451" i="1" s="1"/>
  <c r="O452" i="1"/>
  <c r="O451" i="1" s="1"/>
  <c r="N452" i="1"/>
  <c r="M452" i="1"/>
  <c r="M451" i="1" s="1"/>
  <c r="K452" i="1"/>
  <c r="K451" i="1" s="1"/>
  <c r="I452" i="1"/>
  <c r="H452" i="1"/>
  <c r="H451" i="1" s="1"/>
  <c r="G452" i="1"/>
  <c r="G451" i="1" s="1"/>
  <c r="F452" i="1"/>
  <c r="F451" i="1" s="1"/>
  <c r="E452" i="1"/>
  <c r="D452" i="1"/>
  <c r="D451" i="1" s="1"/>
  <c r="I451" i="1"/>
  <c r="E451" i="1"/>
  <c r="Q450" i="1"/>
  <c r="P450" i="1"/>
  <c r="O450" i="1"/>
  <c r="W450" i="1" s="1"/>
  <c r="N450" i="1"/>
  <c r="M450" i="1"/>
  <c r="K450" i="1"/>
  <c r="I450" i="1"/>
  <c r="H450" i="1"/>
  <c r="G450" i="1"/>
  <c r="F450" i="1"/>
  <c r="E450" i="1"/>
  <c r="D450" i="1"/>
  <c r="Q449" i="1"/>
  <c r="P449" i="1"/>
  <c r="O449" i="1"/>
  <c r="N449" i="1"/>
  <c r="M449" i="1"/>
  <c r="K449" i="1"/>
  <c r="I449" i="1"/>
  <c r="H449" i="1"/>
  <c r="G449" i="1"/>
  <c r="F449" i="1"/>
  <c r="E449" i="1"/>
  <c r="D449" i="1"/>
  <c r="Q448" i="1"/>
  <c r="P448" i="1"/>
  <c r="O448" i="1"/>
  <c r="N448" i="1"/>
  <c r="R448" i="1" s="1"/>
  <c r="M448" i="1"/>
  <c r="K448" i="1"/>
  <c r="I448" i="1"/>
  <c r="H448" i="1"/>
  <c r="G448" i="1"/>
  <c r="F448" i="1"/>
  <c r="E448" i="1"/>
  <c r="D448" i="1"/>
  <c r="Q447" i="1"/>
  <c r="P447" i="1"/>
  <c r="O447" i="1"/>
  <c r="N447" i="1"/>
  <c r="M447" i="1"/>
  <c r="K447" i="1"/>
  <c r="I447" i="1"/>
  <c r="H447" i="1"/>
  <c r="G447" i="1"/>
  <c r="F447" i="1"/>
  <c r="E447" i="1"/>
  <c r="D447" i="1"/>
  <c r="Q446" i="1"/>
  <c r="Q445" i="1" s="1"/>
  <c r="P446" i="1"/>
  <c r="P445" i="1" s="1"/>
  <c r="O446" i="1"/>
  <c r="O445" i="1" s="1"/>
  <c r="O444" i="1" s="1"/>
  <c r="N446" i="1"/>
  <c r="M446" i="1"/>
  <c r="K446" i="1"/>
  <c r="I446" i="1"/>
  <c r="H446" i="1"/>
  <c r="G446" i="1"/>
  <c r="F446" i="1"/>
  <c r="E446" i="1"/>
  <c r="D446" i="1"/>
  <c r="AB440" i="1"/>
  <c r="W440" i="1"/>
  <c r="R440" i="1"/>
  <c r="R439" i="1" s="1"/>
  <c r="L440" i="1"/>
  <c r="J440" i="1"/>
  <c r="J439" i="1" s="1"/>
  <c r="Q439" i="1"/>
  <c r="P439" i="1"/>
  <c r="O439" i="1"/>
  <c r="N439" i="1"/>
  <c r="M439" i="1"/>
  <c r="K439" i="1"/>
  <c r="I439" i="1"/>
  <c r="E439" i="1"/>
  <c r="D439" i="1"/>
  <c r="AB438" i="1"/>
  <c r="AP438" i="1" s="1"/>
  <c r="AQ438" i="1" s="1"/>
  <c r="W438" i="1"/>
  <c r="AA438" i="1" s="1"/>
  <c r="R438" i="1"/>
  <c r="L438" i="1"/>
  <c r="J438" i="1"/>
  <c r="AB437" i="1"/>
  <c r="AP437" i="1" s="1"/>
  <c r="AQ437" i="1" s="1"/>
  <c r="W437" i="1"/>
  <c r="AA437" i="1" s="1"/>
  <c r="R437" i="1"/>
  <c r="L437" i="1"/>
  <c r="J437" i="1"/>
  <c r="AB436" i="1"/>
  <c r="W436" i="1"/>
  <c r="AA436" i="1" s="1"/>
  <c r="R436" i="1"/>
  <c r="V436" i="1" s="1"/>
  <c r="L436" i="1"/>
  <c r="J436" i="1"/>
  <c r="AB435" i="1"/>
  <c r="AF435" i="1" s="1"/>
  <c r="W435" i="1"/>
  <c r="R435" i="1"/>
  <c r="L435" i="1"/>
  <c r="J435" i="1"/>
  <c r="AB434" i="1"/>
  <c r="W434" i="1"/>
  <c r="AA434" i="1" s="1"/>
  <c r="R434" i="1"/>
  <c r="L434" i="1"/>
  <c r="J434" i="1"/>
  <c r="Q433" i="1"/>
  <c r="Q431" i="1" s="1"/>
  <c r="P433" i="1"/>
  <c r="P431" i="1" s="1"/>
  <c r="O433" i="1"/>
  <c r="N433" i="1"/>
  <c r="N431" i="1" s="1"/>
  <c r="M433" i="1"/>
  <c r="M431" i="1" s="1"/>
  <c r="K433" i="1"/>
  <c r="K430" i="1" s="1"/>
  <c r="I433" i="1"/>
  <c r="F431" i="1"/>
  <c r="E433" i="1"/>
  <c r="D433" i="1"/>
  <c r="D431" i="1" s="1"/>
  <c r="G430" i="1"/>
  <c r="AB428" i="1"/>
  <c r="W428" i="1"/>
  <c r="AA428" i="1" s="1"/>
  <c r="AA427" i="1" s="1"/>
  <c r="R428" i="1"/>
  <c r="L428" i="1"/>
  <c r="L427" i="1" s="1"/>
  <c r="J428" i="1"/>
  <c r="Q427" i="1"/>
  <c r="P427" i="1"/>
  <c r="O427" i="1"/>
  <c r="N427" i="1"/>
  <c r="M427" i="1"/>
  <c r="K427" i="1"/>
  <c r="I427" i="1"/>
  <c r="E427" i="1"/>
  <c r="D427" i="1"/>
  <c r="AB426" i="1"/>
  <c r="AP426" i="1" s="1"/>
  <c r="AQ426" i="1" s="1"/>
  <c r="W426" i="1"/>
  <c r="R426" i="1"/>
  <c r="L426" i="1"/>
  <c r="J426" i="1"/>
  <c r="AB425" i="1"/>
  <c r="W425" i="1"/>
  <c r="R425" i="1"/>
  <c r="L425" i="1"/>
  <c r="J425" i="1"/>
  <c r="AB424" i="1"/>
  <c r="W424" i="1"/>
  <c r="AA424" i="1" s="1"/>
  <c r="R424" i="1"/>
  <c r="L424" i="1"/>
  <c r="J424" i="1"/>
  <c r="AB423" i="1"/>
  <c r="AP423" i="1" s="1"/>
  <c r="AQ423" i="1" s="1"/>
  <c r="W423" i="1"/>
  <c r="R423" i="1"/>
  <c r="L423" i="1"/>
  <c r="J423" i="1"/>
  <c r="AB422" i="1"/>
  <c r="W422" i="1"/>
  <c r="AA422" i="1" s="1"/>
  <c r="R422" i="1"/>
  <c r="L422" i="1"/>
  <c r="J422" i="1"/>
  <c r="Q421" i="1"/>
  <c r="P421" i="1"/>
  <c r="O421" i="1"/>
  <c r="N421" i="1"/>
  <c r="M421" i="1"/>
  <c r="K421" i="1"/>
  <c r="I421" i="1"/>
  <c r="I418" i="1" s="1"/>
  <c r="G418" i="1"/>
  <c r="F419" i="1"/>
  <c r="E421" i="1"/>
  <c r="E419" i="1" s="1"/>
  <c r="D421" i="1"/>
  <c r="AB416" i="1"/>
  <c r="W416" i="1"/>
  <c r="AA416" i="1" s="1"/>
  <c r="AA415" i="1" s="1"/>
  <c r="R416" i="1"/>
  <c r="L416" i="1"/>
  <c r="L415" i="1" s="1"/>
  <c r="J416" i="1"/>
  <c r="W415" i="1"/>
  <c r="Q415" i="1"/>
  <c r="P415" i="1"/>
  <c r="O415" i="1"/>
  <c r="N415" i="1"/>
  <c r="M415" i="1"/>
  <c r="K415" i="1"/>
  <c r="I415" i="1"/>
  <c r="E415" i="1"/>
  <c r="D415" i="1"/>
  <c r="AB414" i="1"/>
  <c r="W414" i="1"/>
  <c r="X414" i="1" s="1"/>
  <c r="R414" i="1"/>
  <c r="V414" i="1" s="1"/>
  <c r="L414" i="1"/>
  <c r="J414" i="1"/>
  <c r="AB413" i="1"/>
  <c r="AF413" i="1" s="1"/>
  <c r="W413" i="1"/>
  <c r="AA413" i="1" s="1"/>
  <c r="R413" i="1"/>
  <c r="L413" i="1"/>
  <c r="J413" i="1"/>
  <c r="AB412" i="1"/>
  <c r="W412" i="1"/>
  <c r="R412" i="1"/>
  <c r="V412" i="1" s="1"/>
  <c r="L412" i="1"/>
  <c r="J412" i="1"/>
  <c r="AB411" i="1"/>
  <c r="AF411" i="1" s="1"/>
  <c r="W411" i="1"/>
  <c r="X411" i="1" s="1"/>
  <c r="R411" i="1"/>
  <c r="L411" i="1"/>
  <c r="J411" i="1"/>
  <c r="R410" i="1"/>
  <c r="V410" i="1" s="1"/>
  <c r="L410" i="1"/>
  <c r="J410" i="1"/>
  <c r="P409" i="1"/>
  <c r="P407" i="1" s="1"/>
  <c r="O409" i="1"/>
  <c r="N409" i="1"/>
  <c r="M409" i="1"/>
  <c r="M407" i="1" s="1"/>
  <c r="K409" i="1"/>
  <c r="K406" i="1" s="1"/>
  <c r="I409" i="1"/>
  <c r="F407" i="1"/>
  <c r="E409" i="1"/>
  <c r="D409" i="1"/>
  <c r="G406" i="1"/>
  <c r="AB404" i="1"/>
  <c r="W404" i="1"/>
  <c r="R404" i="1"/>
  <c r="R403" i="1" s="1"/>
  <c r="L404" i="1"/>
  <c r="J404" i="1"/>
  <c r="J403" i="1" s="1"/>
  <c r="Q403" i="1"/>
  <c r="P403" i="1"/>
  <c r="O403" i="1"/>
  <c r="N403" i="1"/>
  <c r="M403" i="1"/>
  <c r="L403" i="1"/>
  <c r="K403" i="1"/>
  <c r="I403" i="1"/>
  <c r="G394" i="1"/>
  <c r="F395" i="1"/>
  <c r="E403" i="1"/>
  <c r="D403" i="1"/>
  <c r="AB402" i="1"/>
  <c r="AP402" i="1" s="1"/>
  <c r="AQ402" i="1" s="1"/>
  <c r="W402" i="1"/>
  <c r="X402" i="1" s="1"/>
  <c r="R402" i="1"/>
  <c r="L402" i="1"/>
  <c r="J402" i="1"/>
  <c r="AB401" i="1"/>
  <c r="AP401" i="1" s="1"/>
  <c r="AQ401" i="1" s="1"/>
  <c r="W401" i="1"/>
  <c r="R401" i="1"/>
  <c r="L401" i="1"/>
  <c r="J401" i="1"/>
  <c r="AB400" i="1"/>
  <c r="W400" i="1"/>
  <c r="AA400" i="1" s="1"/>
  <c r="R400" i="1"/>
  <c r="L400" i="1"/>
  <c r="J400" i="1"/>
  <c r="AB399" i="1"/>
  <c r="AP399" i="1" s="1"/>
  <c r="AQ399" i="1" s="1"/>
  <c r="W399" i="1"/>
  <c r="R399" i="1"/>
  <c r="L399" i="1"/>
  <c r="J399" i="1"/>
  <c r="AB398" i="1"/>
  <c r="AP398" i="1" s="1"/>
  <c r="W398" i="1"/>
  <c r="X398" i="1" s="1"/>
  <c r="R398" i="1"/>
  <c r="L398" i="1"/>
  <c r="J398" i="1"/>
  <c r="Q397" i="1"/>
  <c r="P397" i="1"/>
  <c r="P395" i="1" s="1"/>
  <c r="O397" i="1"/>
  <c r="O395" i="1" s="1"/>
  <c r="N397" i="1"/>
  <c r="M397" i="1"/>
  <c r="K397" i="1"/>
  <c r="I397" i="1"/>
  <c r="E397" i="1"/>
  <c r="D397" i="1"/>
  <c r="AB392" i="1"/>
  <c r="AB391" i="1" s="1"/>
  <c r="W392" i="1"/>
  <c r="AA392" i="1" s="1"/>
  <c r="AA391" i="1" s="1"/>
  <c r="R392" i="1"/>
  <c r="R391" i="1" s="1"/>
  <c r="L392" i="1"/>
  <c r="L391" i="1" s="1"/>
  <c r="J392" i="1"/>
  <c r="J391" i="1" s="1"/>
  <c r="Q391" i="1"/>
  <c r="P391" i="1"/>
  <c r="O391" i="1"/>
  <c r="N391" i="1"/>
  <c r="M391" i="1"/>
  <c r="K391" i="1"/>
  <c r="I391" i="1"/>
  <c r="E391" i="1"/>
  <c r="D391" i="1"/>
  <c r="AB390" i="1"/>
  <c r="W390" i="1"/>
  <c r="AA390" i="1" s="1"/>
  <c r="R390" i="1"/>
  <c r="V390" i="1" s="1"/>
  <c r="L390" i="1"/>
  <c r="J390" i="1"/>
  <c r="AB389" i="1"/>
  <c r="AF389" i="1" s="1"/>
  <c r="W389" i="1"/>
  <c r="AA389" i="1" s="1"/>
  <c r="R389" i="1"/>
  <c r="L389" i="1"/>
  <c r="J389" i="1"/>
  <c r="AB388" i="1"/>
  <c r="W388" i="1"/>
  <c r="R388" i="1"/>
  <c r="V388" i="1" s="1"/>
  <c r="L388" i="1"/>
  <c r="J388" i="1"/>
  <c r="AB387" i="1"/>
  <c r="AF387" i="1" s="1"/>
  <c r="W387" i="1"/>
  <c r="R387" i="1"/>
  <c r="L387" i="1"/>
  <c r="J387" i="1"/>
  <c r="AB386" i="1"/>
  <c r="W386" i="1"/>
  <c r="R386" i="1"/>
  <c r="V386" i="1" s="1"/>
  <c r="L386" i="1"/>
  <c r="J386" i="1"/>
  <c r="Q385" i="1"/>
  <c r="P385" i="1"/>
  <c r="P383" i="1" s="1"/>
  <c r="O385" i="1"/>
  <c r="N385" i="1"/>
  <c r="M385" i="1"/>
  <c r="K385" i="1"/>
  <c r="K382" i="1" s="1"/>
  <c r="I385" i="1"/>
  <c r="G382" i="1"/>
  <c r="F383" i="1"/>
  <c r="E385" i="1"/>
  <c r="E383" i="1" s="1"/>
  <c r="D385" i="1"/>
  <c r="D383" i="1"/>
  <c r="AB380" i="1"/>
  <c r="W380" i="1"/>
  <c r="AA380" i="1" s="1"/>
  <c r="AA379" i="1" s="1"/>
  <c r="R380" i="1"/>
  <c r="L380" i="1"/>
  <c r="Z380" i="1" s="1"/>
  <c r="J380" i="1"/>
  <c r="J379" i="1" s="1"/>
  <c r="W379" i="1"/>
  <c r="R379" i="1"/>
  <c r="Q379" i="1"/>
  <c r="P379" i="1"/>
  <c r="O379" i="1"/>
  <c r="N379" i="1"/>
  <c r="M379" i="1"/>
  <c r="K379" i="1"/>
  <c r="I379" i="1"/>
  <c r="E379" i="1"/>
  <c r="D379" i="1"/>
  <c r="AB378" i="1"/>
  <c r="AP378" i="1" s="1"/>
  <c r="AQ378" i="1" s="1"/>
  <c r="W378" i="1"/>
  <c r="AA378" i="1" s="1"/>
  <c r="R378" i="1"/>
  <c r="L378" i="1"/>
  <c r="J378" i="1"/>
  <c r="AB377" i="1"/>
  <c r="W377" i="1"/>
  <c r="R377" i="1"/>
  <c r="L377" i="1"/>
  <c r="J377" i="1"/>
  <c r="AB376" i="1"/>
  <c r="AP376" i="1" s="1"/>
  <c r="AQ376" i="1" s="1"/>
  <c r="W376" i="1"/>
  <c r="R376" i="1"/>
  <c r="L376" i="1"/>
  <c r="J376" i="1"/>
  <c r="AB375" i="1"/>
  <c r="X375" i="1"/>
  <c r="W375" i="1"/>
  <c r="AA375" i="1" s="1"/>
  <c r="R375" i="1"/>
  <c r="L375" i="1"/>
  <c r="AM375" i="1" s="1"/>
  <c r="AO375" i="1" s="1"/>
  <c r="J375" i="1"/>
  <c r="AB374" i="1"/>
  <c r="AP374" i="1" s="1"/>
  <c r="AQ374" i="1" s="1"/>
  <c r="W374" i="1"/>
  <c r="R374" i="1"/>
  <c r="L374" i="1"/>
  <c r="J374" i="1"/>
  <c r="Q373" i="1"/>
  <c r="P373" i="1"/>
  <c r="O373" i="1"/>
  <c r="O371" i="1" s="1"/>
  <c r="N373" i="1"/>
  <c r="N371" i="1" s="1"/>
  <c r="M373" i="1"/>
  <c r="K373" i="1"/>
  <c r="K370" i="1" s="1"/>
  <c r="I373" i="1"/>
  <c r="G370" i="1"/>
  <c r="E373" i="1"/>
  <c r="E371" i="1" s="1"/>
  <c r="D373" i="1"/>
  <c r="I370" i="1"/>
  <c r="AB368" i="1"/>
  <c r="AB367" i="1" s="1"/>
  <c r="W368" i="1"/>
  <c r="W367" i="1" s="1"/>
  <c r="R368" i="1"/>
  <c r="L368" i="1"/>
  <c r="L367" i="1" s="1"/>
  <c r="J368" i="1"/>
  <c r="R367" i="1"/>
  <c r="Q367" i="1"/>
  <c r="P367" i="1"/>
  <c r="O367" i="1"/>
  <c r="N367" i="1"/>
  <c r="M367" i="1"/>
  <c r="K367" i="1"/>
  <c r="I367" i="1"/>
  <c r="F359" i="1"/>
  <c r="E367" i="1"/>
  <c r="E359" i="1" s="1"/>
  <c r="D367" i="1"/>
  <c r="AB366" i="1"/>
  <c r="W366" i="1"/>
  <c r="X366" i="1" s="1"/>
  <c r="R366" i="1"/>
  <c r="L366" i="1"/>
  <c r="J366" i="1"/>
  <c r="AB365" i="1"/>
  <c r="AF365" i="1" s="1"/>
  <c r="W365" i="1"/>
  <c r="AA365" i="1" s="1"/>
  <c r="R365" i="1"/>
  <c r="V365" i="1" s="1"/>
  <c r="L365" i="1"/>
  <c r="J365" i="1"/>
  <c r="AJ365" i="1" s="1"/>
  <c r="AB364" i="1"/>
  <c r="AF364" i="1" s="1"/>
  <c r="W364" i="1"/>
  <c r="R364" i="1"/>
  <c r="V364" i="1" s="1"/>
  <c r="L364" i="1"/>
  <c r="J364" i="1"/>
  <c r="AB363" i="1"/>
  <c r="AF363" i="1" s="1"/>
  <c r="W363" i="1"/>
  <c r="X363" i="1" s="1"/>
  <c r="R363" i="1"/>
  <c r="L363" i="1"/>
  <c r="J363" i="1"/>
  <c r="AB362" i="1"/>
  <c r="W362" i="1"/>
  <c r="AA362" i="1" s="1"/>
  <c r="R362" i="1"/>
  <c r="L362" i="1"/>
  <c r="J362" i="1"/>
  <c r="Q361" i="1"/>
  <c r="P361" i="1"/>
  <c r="O361" i="1"/>
  <c r="O359" i="1" s="1"/>
  <c r="N361" i="1"/>
  <c r="N359" i="1" s="1"/>
  <c r="M361" i="1"/>
  <c r="K361" i="1"/>
  <c r="K358" i="1" s="1"/>
  <c r="I361" i="1"/>
  <c r="H358" i="1"/>
  <c r="G358" i="1"/>
  <c r="E361" i="1"/>
  <c r="D361" i="1"/>
  <c r="AB356" i="1"/>
  <c r="AB355" i="1" s="1"/>
  <c r="W356" i="1"/>
  <c r="R356" i="1"/>
  <c r="L356" i="1"/>
  <c r="J356" i="1"/>
  <c r="Q355" i="1"/>
  <c r="P355" i="1"/>
  <c r="O355" i="1"/>
  <c r="N355" i="1"/>
  <c r="M355" i="1"/>
  <c r="K355" i="1"/>
  <c r="I355" i="1"/>
  <c r="E355" i="1"/>
  <c r="D355" i="1"/>
  <c r="AB354" i="1"/>
  <c r="W354" i="1"/>
  <c r="AA354" i="1" s="1"/>
  <c r="R354" i="1"/>
  <c r="L354" i="1"/>
  <c r="J354" i="1"/>
  <c r="AP353" i="1"/>
  <c r="AQ353" i="1" s="1"/>
  <c r="AB353" i="1"/>
  <c r="W353" i="1"/>
  <c r="R353" i="1"/>
  <c r="L353" i="1"/>
  <c r="J353" i="1"/>
  <c r="AD353" i="1" s="1"/>
  <c r="AB352" i="1"/>
  <c r="AP352" i="1" s="1"/>
  <c r="AQ352" i="1" s="1"/>
  <c r="W352" i="1"/>
  <c r="R352" i="1"/>
  <c r="L352" i="1"/>
  <c r="J352" i="1"/>
  <c r="AB351" i="1"/>
  <c r="AP351" i="1" s="1"/>
  <c r="AQ351" i="1" s="1"/>
  <c r="W351" i="1"/>
  <c r="R351" i="1"/>
  <c r="L351" i="1"/>
  <c r="J351" i="1"/>
  <c r="AP350" i="1"/>
  <c r="AQ350" i="1" s="1"/>
  <c r="AB350" i="1"/>
  <c r="W350" i="1"/>
  <c r="R350" i="1"/>
  <c r="L350" i="1"/>
  <c r="AM350" i="1" s="1"/>
  <c r="AN350" i="1" s="1"/>
  <c r="J350" i="1"/>
  <c r="AJ350" i="1" s="1"/>
  <c r="Q349" i="1"/>
  <c r="Q347" i="1" s="1"/>
  <c r="P349" i="1"/>
  <c r="O349" i="1"/>
  <c r="N349" i="1"/>
  <c r="M349" i="1"/>
  <c r="K349" i="1"/>
  <c r="I349" i="1"/>
  <c r="E349" i="1"/>
  <c r="D349" i="1"/>
  <c r="D347" i="1" s="1"/>
  <c r="F347" i="1"/>
  <c r="E347" i="1"/>
  <c r="G346" i="1"/>
  <c r="AB344" i="1"/>
  <c r="AP344" i="1" s="1"/>
  <c r="W344" i="1"/>
  <c r="AA344" i="1" s="1"/>
  <c r="AA343" i="1" s="1"/>
  <c r="R344" i="1"/>
  <c r="R343" i="1" s="1"/>
  <c r="L344" i="1"/>
  <c r="Z344" i="1" s="1"/>
  <c r="J344" i="1"/>
  <c r="AJ344" i="1" s="1"/>
  <c r="Q343" i="1"/>
  <c r="P343" i="1"/>
  <c r="O343" i="1"/>
  <c r="N343" i="1"/>
  <c r="M343" i="1"/>
  <c r="K343" i="1"/>
  <c r="I343" i="1"/>
  <c r="F335" i="1"/>
  <c r="E343" i="1"/>
  <c r="D343" i="1"/>
  <c r="AB342" i="1"/>
  <c r="AP342" i="1" s="1"/>
  <c r="AQ342" i="1" s="1"/>
  <c r="W342" i="1"/>
  <c r="AA342" i="1" s="1"/>
  <c r="R342" i="1"/>
  <c r="L342" i="1"/>
  <c r="J342" i="1"/>
  <c r="AB341" i="1"/>
  <c r="AP341" i="1" s="1"/>
  <c r="AQ341" i="1" s="1"/>
  <c r="W341" i="1"/>
  <c r="X341" i="1" s="1"/>
  <c r="R341" i="1"/>
  <c r="L341" i="1"/>
  <c r="J341" i="1"/>
  <c r="AB340" i="1"/>
  <c r="AP340" i="1" s="1"/>
  <c r="AQ340" i="1" s="1"/>
  <c r="W340" i="1"/>
  <c r="R340" i="1"/>
  <c r="L340" i="1"/>
  <c r="J340" i="1"/>
  <c r="AB339" i="1"/>
  <c r="AP339" i="1" s="1"/>
  <c r="AQ339" i="1" s="1"/>
  <c r="W339" i="1"/>
  <c r="R339" i="1"/>
  <c r="L339" i="1"/>
  <c r="J339" i="1"/>
  <c r="R338" i="1"/>
  <c r="L338" i="1"/>
  <c r="J338" i="1"/>
  <c r="P337" i="1"/>
  <c r="P335" i="1" s="1"/>
  <c r="O337" i="1"/>
  <c r="O335" i="1" s="1"/>
  <c r="N337" i="1"/>
  <c r="N335" i="1" s="1"/>
  <c r="M337" i="1"/>
  <c r="M335" i="1" s="1"/>
  <c r="K337" i="1"/>
  <c r="K334" i="1" s="1"/>
  <c r="I337" i="1"/>
  <c r="I334" i="1" s="1"/>
  <c r="H334" i="1"/>
  <c r="G334" i="1"/>
  <c r="E337" i="1"/>
  <c r="D337" i="1"/>
  <c r="D335" i="1" s="1"/>
  <c r="AB332" i="1"/>
  <c r="W332" i="1"/>
  <c r="AA332" i="1" s="1"/>
  <c r="AA331" i="1" s="1"/>
  <c r="R332" i="1"/>
  <c r="R331" i="1" s="1"/>
  <c r="L332" i="1"/>
  <c r="J332" i="1"/>
  <c r="Q331" i="1"/>
  <c r="P331" i="1"/>
  <c r="O331" i="1"/>
  <c r="N331" i="1"/>
  <c r="M331" i="1"/>
  <c r="K331" i="1"/>
  <c r="I331" i="1"/>
  <c r="E331" i="1"/>
  <c r="D331" i="1"/>
  <c r="AB330" i="1"/>
  <c r="W330" i="1"/>
  <c r="AA330" i="1" s="1"/>
  <c r="R330" i="1"/>
  <c r="L330" i="1"/>
  <c r="J330" i="1"/>
  <c r="AB329" i="1"/>
  <c r="W329" i="1"/>
  <c r="AA329" i="1" s="1"/>
  <c r="R329" i="1"/>
  <c r="L329" i="1"/>
  <c r="J329" i="1"/>
  <c r="AD329" i="1" s="1"/>
  <c r="AB328" i="1"/>
  <c r="W328" i="1"/>
  <c r="X328" i="1" s="1"/>
  <c r="R328" i="1"/>
  <c r="L328" i="1"/>
  <c r="J328" i="1"/>
  <c r="AB327" i="1"/>
  <c r="W327" i="1"/>
  <c r="R327" i="1"/>
  <c r="L327" i="1"/>
  <c r="AM327" i="1" s="1"/>
  <c r="AO327" i="1" s="1"/>
  <c r="J327" i="1"/>
  <c r="AB326" i="1"/>
  <c r="W326" i="1"/>
  <c r="AA326" i="1" s="1"/>
  <c r="R326" i="1"/>
  <c r="L326" i="1"/>
  <c r="J326" i="1"/>
  <c r="Q325" i="1"/>
  <c r="Q323" i="1" s="1"/>
  <c r="P325" i="1"/>
  <c r="P323" i="1" s="1"/>
  <c r="O325" i="1"/>
  <c r="O323" i="1" s="1"/>
  <c r="N325" i="1"/>
  <c r="M325" i="1"/>
  <c r="K325" i="1"/>
  <c r="I325" i="1"/>
  <c r="G322" i="1"/>
  <c r="F323" i="1"/>
  <c r="E325" i="1"/>
  <c r="D325" i="1"/>
  <c r="D323" i="1" s="1"/>
  <c r="AB320" i="1"/>
  <c r="W320" i="1"/>
  <c r="AA320" i="1" s="1"/>
  <c r="AA319" i="1" s="1"/>
  <c r="R320" i="1"/>
  <c r="R319" i="1" s="1"/>
  <c r="L320" i="1"/>
  <c r="Z320" i="1" s="1"/>
  <c r="J320" i="1"/>
  <c r="W319" i="1"/>
  <c r="Q319" i="1"/>
  <c r="P319" i="1"/>
  <c r="O319" i="1"/>
  <c r="N319" i="1"/>
  <c r="M319" i="1"/>
  <c r="K319" i="1"/>
  <c r="I319" i="1"/>
  <c r="F311" i="1"/>
  <c r="E319" i="1"/>
  <c r="D319" i="1"/>
  <c r="AB318" i="1"/>
  <c r="AP318" i="1" s="1"/>
  <c r="AQ318" i="1" s="1"/>
  <c r="W318" i="1"/>
  <c r="R318" i="1"/>
  <c r="L318" i="1"/>
  <c r="J318" i="1"/>
  <c r="AB317" i="1"/>
  <c r="AP317" i="1" s="1"/>
  <c r="AQ317" i="1" s="1"/>
  <c r="W317" i="1"/>
  <c r="R317" i="1"/>
  <c r="L317" i="1"/>
  <c r="J317" i="1"/>
  <c r="AJ317" i="1" s="1"/>
  <c r="AB316" i="1"/>
  <c r="AP316" i="1" s="1"/>
  <c r="AQ316" i="1" s="1"/>
  <c r="W316" i="1"/>
  <c r="X316" i="1" s="1"/>
  <c r="R316" i="1"/>
  <c r="L316" i="1"/>
  <c r="J316" i="1"/>
  <c r="AB315" i="1"/>
  <c r="AP315" i="1" s="1"/>
  <c r="AQ315" i="1" s="1"/>
  <c r="W315" i="1"/>
  <c r="R315" i="1"/>
  <c r="L315" i="1"/>
  <c r="J315" i="1"/>
  <c r="AB314" i="1"/>
  <c r="W314" i="1"/>
  <c r="AA314" i="1" s="1"/>
  <c r="R314" i="1"/>
  <c r="L314" i="1"/>
  <c r="J314" i="1"/>
  <c r="Q313" i="1"/>
  <c r="Q311" i="1" s="1"/>
  <c r="P313" i="1"/>
  <c r="O313" i="1"/>
  <c r="O311" i="1" s="1"/>
  <c r="N313" i="1"/>
  <c r="M313" i="1"/>
  <c r="K313" i="1"/>
  <c r="I313" i="1"/>
  <c r="H310" i="1"/>
  <c r="G310" i="1"/>
  <c r="E313" i="1"/>
  <c r="D313" i="1"/>
  <c r="D311" i="1" s="1"/>
  <c r="AB308" i="1"/>
  <c r="AB307" i="1" s="1"/>
  <c r="W308" i="1"/>
  <c r="R308" i="1"/>
  <c r="L308" i="1"/>
  <c r="J308" i="1"/>
  <c r="Q307" i="1"/>
  <c r="P307" i="1"/>
  <c r="O307" i="1"/>
  <c r="N307" i="1"/>
  <c r="M307" i="1"/>
  <c r="K307" i="1"/>
  <c r="I307" i="1"/>
  <c r="E307" i="1"/>
  <c r="D307" i="1"/>
  <c r="AB306" i="1"/>
  <c r="W306" i="1"/>
  <c r="X306" i="1" s="1"/>
  <c r="R306" i="1"/>
  <c r="L306" i="1"/>
  <c r="J306" i="1"/>
  <c r="AB305" i="1"/>
  <c r="W305" i="1"/>
  <c r="X305" i="1" s="1"/>
  <c r="R305" i="1"/>
  <c r="L305" i="1"/>
  <c r="J305" i="1"/>
  <c r="AJ305" i="1" s="1"/>
  <c r="AB304" i="1"/>
  <c r="W304" i="1"/>
  <c r="AA304" i="1" s="1"/>
  <c r="R304" i="1"/>
  <c r="L304" i="1"/>
  <c r="J304" i="1"/>
  <c r="AB303" i="1"/>
  <c r="W303" i="1"/>
  <c r="AA303" i="1" s="1"/>
  <c r="R303" i="1"/>
  <c r="L303" i="1"/>
  <c r="J303" i="1"/>
  <c r="AB302" i="1"/>
  <c r="W302" i="1"/>
  <c r="R302" i="1"/>
  <c r="L302" i="1"/>
  <c r="J302" i="1"/>
  <c r="Q301" i="1"/>
  <c r="P301" i="1"/>
  <c r="O301" i="1"/>
  <c r="N301" i="1"/>
  <c r="M301" i="1"/>
  <c r="K301" i="1"/>
  <c r="K298" i="1" s="1"/>
  <c r="I301" i="1"/>
  <c r="I298" i="1" s="1"/>
  <c r="H298" i="1"/>
  <c r="F299" i="1"/>
  <c r="E301" i="1"/>
  <c r="D301" i="1"/>
  <c r="G298" i="1"/>
  <c r="AB296" i="1"/>
  <c r="AP296" i="1" s="1"/>
  <c r="W296" i="1"/>
  <c r="AA296" i="1" s="1"/>
  <c r="AA295" i="1" s="1"/>
  <c r="R296" i="1"/>
  <c r="R295" i="1" s="1"/>
  <c r="L296" i="1"/>
  <c r="Z296" i="1" s="1"/>
  <c r="J296" i="1"/>
  <c r="W295" i="1"/>
  <c r="Q295" i="1"/>
  <c r="P295" i="1"/>
  <c r="O295" i="1"/>
  <c r="N295" i="1"/>
  <c r="M295" i="1"/>
  <c r="K295" i="1"/>
  <c r="I295" i="1"/>
  <c r="E295" i="1"/>
  <c r="D295" i="1"/>
  <c r="AB294" i="1"/>
  <c r="AP294" i="1" s="1"/>
  <c r="AQ294" i="1" s="1"/>
  <c r="W294" i="1"/>
  <c r="R294" i="1"/>
  <c r="L294" i="1"/>
  <c r="J294" i="1"/>
  <c r="AB293" i="1"/>
  <c r="AP293" i="1" s="1"/>
  <c r="AQ293" i="1" s="1"/>
  <c r="W293" i="1"/>
  <c r="AA293" i="1" s="1"/>
  <c r="R293" i="1"/>
  <c r="L293" i="1"/>
  <c r="Z293" i="1" s="1"/>
  <c r="J293" i="1"/>
  <c r="AB292" i="1"/>
  <c r="AP292" i="1" s="1"/>
  <c r="AQ292" i="1" s="1"/>
  <c r="W292" i="1"/>
  <c r="AA292" i="1" s="1"/>
  <c r="R292" i="1"/>
  <c r="L292" i="1"/>
  <c r="J292" i="1"/>
  <c r="AB291" i="1"/>
  <c r="AP291" i="1" s="1"/>
  <c r="AQ291" i="1" s="1"/>
  <c r="W291" i="1"/>
  <c r="AA291" i="1" s="1"/>
  <c r="R291" i="1"/>
  <c r="L291" i="1"/>
  <c r="J291" i="1"/>
  <c r="AB290" i="1"/>
  <c r="AP290" i="1" s="1"/>
  <c r="W290" i="1"/>
  <c r="R290" i="1"/>
  <c r="L290" i="1"/>
  <c r="J290" i="1"/>
  <c r="Q289" i="1"/>
  <c r="Q287" i="1" s="1"/>
  <c r="P289" i="1"/>
  <c r="P287" i="1" s="1"/>
  <c r="O289" i="1"/>
  <c r="O287" i="1" s="1"/>
  <c r="N289" i="1"/>
  <c r="M289" i="1"/>
  <c r="K289" i="1"/>
  <c r="K286" i="1" s="1"/>
  <c r="I289" i="1"/>
  <c r="H286" i="1"/>
  <c r="G286" i="1"/>
  <c r="E289" i="1"/>
  <c r="D289" i="1"/>
  <c r="D287" i="1" s="1"/>
  <c r="E287" i="1"/>
  <c r="AB284" i="1"/>
  <c r="W284" i="1"/>
  <c r="AA284" i="1" s="1"/>
  <c r="AA283" i="1" s="1"/>
  <c r="R284" i="1"/>
  <c r="L284" i="1"/>
  <c r="J284" i="1"/>
  <c r="W283" i="1"/>
  <c r="Q283" i="1"/>
  <c r="P283" i="1"/>
  <c r="O283" i="1"/>
  <c r="N283" i="1"/>
  <c r="M283" i="1"/>
  <c r="K283" i="1"/>
  <c r="I283" i="1"/>
  <c r="G274" i="1"/>
  <c r="F275" i="1"/>
  <c r="E283" i="1"/>
  <c r="D283" i="1"/>
  <c r="AB282" i="1"/>
  <c r="W282" i="1"/>
  <c r="AA282" i="1" s="1"/>
  <c r="R282" i="1"/>
  <c r="L282" i="1"/>
  <c r="J282" i="1"/>
  <c r="AB281" i="1"/>
  <c r="W281" i="1"/>
  <c r="AA281" i="1" s="1"/>
  <c r="R281" i="1"/>
  <c r="L281" i="1"/>
  <c r="AM281" i="1" s="1"/>
  <c r="AO281" i="1" s="1"/>
  <c r="J281" i="1"/>
  <c r="AJ281" i="1" s="1"/>
  <c r="AB280" i="1"/>
  <c r="W280" i="1"/>
  <c r="AA280" i="1" s="1"/>
  <c r="R280" i="1"/>
  <c r="L280" i="1"/>
  <c r="J280" i="1"/>
  <c r="AB279" i="1"/>
  <c r="W279" i="1"/>
  <c r="AA279" i="1" s="1"/>
  <c r="R279" i="1"/>
  <c r="L279" i="1"/>
  <c r="J279" i="1"/>
  <c r="AB278" i="1"/>
  <c r="W278" i="1"/>
  <c r="R278" i="1"/>
  <c r="L278" i="1"/>
  <c r="J278" i="1"/>
  <c r="Q277" i="1"/>
  <c r="P277" i="1"/>
  <c r="O277" i="1"/>
  <c r="N277" i="1"/>
  <c r="M277" i="1"/>
  <c r="K277" i="1"/>
  <c r="K274" i="1" s="1"/>
  <c r="I277" i="1"/>
  <c r="I274" i="1" s="1"/>
  <c r="H274" i="1"/>
  <c r="E277" i="1"/>
  <c r="D277" i="1"/>
  <c r="AB272" i="1"/>
  <c r="AP272" i="1" s="1"/>
  <c r="W272" i="1"/>
  <c r="R272" i="1"/>
  <c r="R271" i="1" s="1"/>
  <c r="L272" i="1"/>
  <c r="L271" i="1" s="1"/>
  <c r="J272" i="1"/>
  <c r="J271" i="1" s="1"/>
  <c r="Q271" i="1"/>
  <c r="P271" i="1"/>
  <c r="O271" i="1"/>
  <c r="N271" i="1"/>
  <c r="M271" i="1"/>
  <c r="K271" i="1"/>
  <c r="K262" i="1" s="1"/>
  <c r="I271" i="1"/>
  <c r="G262" i="1"/>
  <c r="E271" i="1"/>
  <c r="D271" i="1"/>
  <c r="AB270" i="1"/>
  <c r="W270" i="1"/>
  <c r="AA270" i="1" s="1"/>
  <c r="R270" i="1"/>
  <c r="L270" i="1"/>
  <c r="J270" i="1"/>
  <c r="AB269" i="1"/>
  <c r="AP269" i="1" s="1"/>
  <c r="AQ269" i="1" s="1"/>
  <c r="W269" i="1"/>
  <c r="R269" i="1"/>
  <c r="L269" i="1"/>
  <c r="J269" i="1"/>
  <c r="AJ269" i="1" s="1"/>
  <c r="AB268" i="1"/>
  <c r="AP268" i="1" s="1"/>
  <c r="AQ268" i="1" s="1"/>
  <c r="W268" i="1"/>
  <c r="AA268" i="1" s="1"/>
  <c r="R268" i="1"/>
  <c r="L268" i="1"/>
  <c r="J268" i="1"/>
  <c r="AB267" i="1"/>
  <c r="AP267" i="1" s="1"/>
  <c r="AQ267" i="1" s="1"/>
  <c r="W267" i="1"/>
  <c r="R267" i="1"/>
  <c r="L267" i="1"/>
  <c r="J267" i="1"/>
  <c r="AB266" i="1"/>
  <c r="AP266" i="1" s="1"/>
  <c r="W266" i="1"/>
  <c r="X266" i="1" s="1"/>
  <c r="R266" i="1"/>
  <c r="L266" i="1"/>
  <c r="J266" i="1"/>
  <c r="Q265" i="1"/>
  <c r="Q263" i="1" s="1"/>
  <c r="P265" i="1"/>
  <c r="O265" i="1"/>
  <c r="N265" i="1"/>
  <c r="N263" i="1" s="1"/>
  <c r="M265" i="1"/>
  <c r="K265" i="1"/>
  <c r="I265" i="1"/>
  <c r="F263" i="1"/>
  <c r="E265" i="1"/>
  <c r="D265" i="1"/>
  <c r="E263" i="1"/>
  <c r="AB260" i="1"/>
  <c r="W260" i="1"/>
  <c r="AA260" i="1" s="1"/>
  <c r="AA259" i="1" s="1"/>
  <c r="R260" i="1"/>
  <c r="L260" i="1"/>
  <c r="AM260" i="1" s="1"/>
  <c r="AN260" i="1" s="1"/>
  <c r="AN259" i="1" s="1"/>
  <c r="J260" i="1"/>
  <c r="AD260" i="1" s="1"/>
  <c r="AD259" i="1" s="1"/>
  <c r="AB259" i="1"/>
  <c r="Q259" i="1"/>
  <c r="P259" i="1"/>
  <c r="O259" i="1"/>
  <c r="N259" i="1"/>
  <c r="M259" i="1"/>
  <c r="K259" i="1"/>
  <c r="I259" i="1"/>
  <c r="E259" i="1"/>
  <c r="D259" i="1"/>
  <c r="AB258" i="1"/>
  <c r="W258" i="1"/>
  <c r="AA258" i="1" s="1"/>
  <c r="R258" i="1"/>
  <c r="L258" i="1"/>
  <c r="J258" i="1"/>
  <c r="AB257" i="1"/>
  <c r="W257" i="1"/>
  <c r="R257" i="1"/>
  <c r="L257" i="1"/>
  <c r="J257" i="1"/>
  <c r="AB256" i="1"/>
  <c r="W256" i="1"/>
  <c r="R256" i="1"/>
  <c r="L256" i="1"/>
  <c r="J256" i="1"/>
  <c r="AB255" i="1"/>
  <c r="W255" i="1"/>
  <c r="AA255" i="1" s="1"/>
  <c r="R255" i="1"/>
  <c r="L255" i="1"/>
  <c r="J255" i="1"/>
  <c r="AB254" i="1"/>
  <c r="W254" i="1"/>
  <c r="X254" i="1" s="1"/>
  <c r="R254" i="1"/>
  <c r="L254" i="1"/>
  <c r="J254" i="1"/>
  <c r="Q253" i="1"/>
  <c r="P253" i="1"/>
  <c r="O253" i="1"/>
  <c r="N253" i="1"/>
  <c r="M253" i="1"/>
  <c r="K253" i="1"/>
  <c r="I253" i="1"/>
  <c r="G250" i="1"/>
  <c r="E253" i="1"/>
  <c r="D253" i="1"/>
  <c r="F251" i="1"/>
  <c r="K250" i="1"/>
  <c r="AB248" i="1"/>
  <c r="AB247" i="1" s="1"/>
  <c r="W248" i="1"/>
  <c r="AA248" i="1" s="1"/>
  <c r="AA247" i="1" s="1"/>
  <c r="R248" i="1"/>
  <c r="R247" i="1" s="1"/>
  <c r="L248" i="1"/>
  <c r="L247" i="1" s="1"/>
  <c r="J248" i="1"/>
  <c r="Q247" i="1"/>
  <c r="P247" i="1"/>
  <c r="O247" i="1"/>
  <c r="N247" i="1"/>
  <c r="M247" i="1"/>
  <c r="K247" i="1"/>
  <c r="I247" i="1"/>
  <c r="G238" i="1"/>
  <c r="E247" i="1"/>
  <c r="D247" i="1"/>
  <c r="AB246" i="1"/>
  <c r="AP246" i="1" s="1"/>
  <c r="AQ246" i="1" s="1"/>
  <c r="W246" i="1"/>
  <c r="X246" i="1" s="1"/>
  <c r="R246" i="1"/>
  <c r="L246" i="1"/>
  <c r="J246" i="1"/>
  <c r="AB245" i="1"/>
  <c r="AP245" i="1" s="1"/>
  <c r="AQ245" i="1" s="1"/>
  <c r="W245" i="1"/>
  <c r="AA245" i="1" s="1"/>
  <c r="R245" i="1"/>
  <c r="L245" i="1"/>
  <c r="J245" i="1"/>
  <c r="AB244" i="1"/>
  <c r="AP244" i="1" s="1"/>
  <c r="AQ244" i="1" s="1"/>
  <c r="W244" i="1"/>
  <c r="AA244" i="1" s="1"/>
  <c r="R244" i="1"/>
  <c r="L244" i="1"/>
  <c r="J244" i="1"/>
  <c r="AB243" i="1"/>
  <c r="AP243" i="1" s="1"/>
  <c r="AQ243" i="1" s="1"/>
  <c r="W243" i="1"/>
  <c r="AA243" i="1" s="1"/>
  <c r="R243" i="1"/>
  <c r="L243" i="1"/>
  <c r="J243" i="1"/>
  <c r="R242" i="1"/>
  <c r="L242" i="1"/>
  <c r="J242" i="1"/>
  <c r="P241" i="1"/>
  <c r="P239" i="1" s="1"/>
  <c r="O241" i="1"/>
  <c r="O239" i="1" s="1"/>
  <c r="N241" i="1"/>
  <c r="M241" i="1"/>
  <c r="M239" i="1" s="1"/>
  <c r="K241" i="1"/>
  <c r="I241" i="1"/>
  <c r="F239" i="1"/>
  <c r="E241" i="1"/>
  <c r="E239" i="1" s="1"/>
  <c r="D241" i="1"/>
  <c r="I238" i="1"/>
  <c r="AB236" i="1"/>
  <c r="AB235" i="1" s="1"/>
  <c r="W236" i="1"/>
  <c r="R236" i="1"/>
  <c r="R235" i="1" s="1"/>
  <c r="L236" i="1"/>
  <c r="J236" i="1"/>
  <c r="J235" i="1" s="1"/>
  <c r="Q235" i="1"/>
  <c r="P235" i="1"/>
  <c r="O235" i="1"/>
  <c r="N235" i="1"/>
  <c r="M235" i="1"/>
  <c r="L235" i="1"/>
  <c r="K235" i="1"/>
  <c r="I235" i="1"/>
  <c r="F227" i="1"/>
  <c r="E235" i="1"/>
  <c r="D235" i="1"/>
  <c r="AB234" i="1"/>
  <c r="W234" i="1"/>
  <c r="X234" i="1" s="1"/>
  <c r="R234" i="1"/>
  <c r="L234" i="1"/>
  <c r="J234" i="1"/>
  <c r="AB233" i="1"/>
  <c r="W233" i="1"/>
  <c r="X233" i="1" s="1"/>
  <c r="R233" i="1"/>
  <c r="L233" i="1"/>
  <c r="J233" i="1"/>
  <c r="AB232" i="1"/>
  <c r="W232" i="1"/>
  <c r="AA232" i="1" s="1"/>
  <c r="R232" i="1"/>
  <c r="L232" i="1"/>
  <c r="J232" i="1"/>
  <c r="AB231" i="1"/>
  <c r="W231" i="1"/>
  <c r="AA231" i="1" s="1"/>
  <c r="R231" i="1"/>
  <c r="L231" i="1"/>
  <c r="J231" i="1"/>
  <c r="AB230" i="1"/>
  <c r="W230" i="1"/>
  <c r="R230" i="1"/>
  <c r="L230" i="1"/>
  <c r="J230" i="1"/>
  <c r="Q229" i="1"/>
  <c r="P229" i="1"/>
  <c r="P227" i="1" s="1"/>
  <c r="O229" i="1"/>
  <c r="O227" i="1" s="1"/>
  <c r="N229" i="1"/>
  <c r="M229" i="1"/>
  <c r="M227" i="1" s="1"/>
  <c r="K229" i="1"/>
  <c r="I229" i="1"/>
  <c r="H226" i="1"/>
  <c r="E229" i="1"/>
  <c r="D229" i="1"/>
  <c r="G226" i="1"/>
  <c r="AB224" i="1"/>
  <c r="W224" i="1"/>
  <c r="R224" i="1"/>
  <c r="R223" i="1" s="1"/>
  <c r="L224" i="1"/>
  <c r="L223" i="1" s="1"/>
  <c r="J224" i="1"/>
  <c r="W223" i="1"/>
  <c r="Q223" i="1"/>
  <c r="P223" i="1"/>
  <c r="O223" i="1"/>
  <c r="N223" i="1"/>
  <c r="M223" i="1"/>
  <c r="K223" i="1"/>
  <c r="I223" i="1"/>
  <c r="H214" i="1"/>
  <c r="G214" i="1"/>
  <c r="E223" i="1"/>
  <c r="D223" i="1"/>
  <c r="AB222" i="1"/>
  <c r="AP222" i="1" s="1"/>
  <c r="AQ222" i="1" s="1"/>
  <c r="W222" i="1"/>
  <c r="AA222" i="1" s="1"/>
  <c r="R222" i="1"/>
  <c r="L222" i="1"/>
  <c r="J222" i="1"/>
  <c r="AB221" i="1"/>
  <c r="AP221" i="1" s="1"/>
  <c r="AQ221" i="1" s="1"/>
  <c r="W221" i="1"/>
  <c r="AA221" i="1" s="1"/>
  <c r="R221" i="1"/>
  <c r="L221" i="1"/>
  <c r="J221" i="1"/>
  <c r="AB220" i="1"/>
  <c r="AP220" i="1" s="1"/>
  <c r="AQ220" i="1" s="1"/>
  <c r="W220" i="1"/>
  <c r="R220" i="1"/>
  <c r="L220" i="1"/>
  <c r="J220" i="1"/>
  <c r="AB219" i="1"/>
  <c r="AP219" i="1" s="1"/>
  <c r="AQ219" i="1" s="1"/>
  <c r="W219" i="1"/>
  <c r="R219" i="1"/>
  <c r="L219" i="1"/>
  <c r="J219" i="1"/>
  <c r="L218" i="1"/>
  <c r="J218" i="1"/>
  <c r="P217" i="1"/>
  <c r="O217" i="1"/>
  <c r="O215" i="1" s="1"/>
  <c r="N217" i="1"/>
  <c r="N215" i="1" s="1"/>
  <c r="K217" i="1"/>
  <c r="K214" i="1" s="1"/>
  <c r="I217" i="1"/>
  <c r="I214" i="1" s="1"/>
  <c r="F215" i="1"/>
  <c r="E217" i="1"/>
  <c r="D217" i="1"/>
  <c r="AB212" i="1"/>
  <c r="W212" i="1"/>
  <c r="R212" i="1"/>
  <c r="L212" i="1"/>
  <c r="J212" i="1"/>
  <c r="Q211" i="1"/>
  <c r="P211" i="1"/>
  <c r="O211" i="1"/>
  <c r="N211" i="1"/>
  <c r="M211" i="1"/>
  <c r="L211" i="1"/>
  <c r="K211" i="1"/>
  <c r="I211" i="1"/>
  <c r="F203" i="1"/>
  <c r="E211" i="1"/>
  <c r="D211" i="1"/>
  <c r="AB210" i="1"/>
  <c r="W210" i="1"/>
  <c r="AA210" i="1" s="1"/>
  <c r="R210" i="1"/>
  <c r="V210" i="1" s="1"/>
  <c r="L210" i="1"/>
  <c r="J210" i="1"/>
  <c r="AB209" i="1"/>
  <c r="W209" i="1"/>
  <c r="AA209" i="1" s="1"/>
  <c r="R209" i="1"/>
  <c r="V209" i="1" s="1"/>
  <c r="L209" i="1"/>
  <c r="J209" i="1"/>
  <c r="AB208" i="1"/>
  <c r="AP208" i="1" s="1"/>
  <c r="AQ208" i="1" s="1"/>
  <c r="W208" i="1"/>
  <c r="AA208" i="1" s="1"/>
  <c r="R208" i="1"/>
  <c r="L208" i="1"/>
  <c r="J208" i="1"/>
  <c r="AB207" i="1"/>
  <c r="W207" i="1"/>
  <c r="AA207" i="1" s="1"/>
  <c r="R207" i="1"/>
  <c r="V207" i="1" s="1"/>
  <c r="L207" i="1"/>
  <c r="J207" i="1"/>
  <c r="AB206" i="1"/>
  <c r="W206" i="1"/>
  <c r="R206" i="1"/>
  <c r="V206" i="1" s="1"/>
  <c r="L206" i="1"/>
  <c r="J206" i="1"/>
  <c r="Q205" i="1"/>
  <c r="P205" i="1"/>
  <c r="P203" i="1" s="1"/>
  <c r="O205" i="1"/>
  <c r="O203" i="1" s="1"/>
  <c r="N205" i="1"/>
  <c r="M205" i="1"/>
  <c r="K205" i="1"/>
  <c r="I205" i="1"/>
  <c r="E205" i="1"/>
  <c r="D205" i="1"/>
  <c r="I202" i="1"/>
  <c r="H202" i="1"/>
  <c r="G202" i="1"/>
  <c r="AB200" i="1"/>
  <c r="W200" i="1"/>
  <c r="R200" i="1"/>
  <c r="R199" i="1" s="1"/>
  <c r="L200" i="1"/>
  <c r="L199" i="1" s="1"/>
  <c r="J200" i="1"/>
  <c r="J199" i="1" s="1"/>
  <c r="Q199" i="1"/>
  <c r="P199" i="1"/>
  <c r="O199" i="1"/>
  <c r="N199" i="1"/>
  <c r="M199" i="1"/>
  <c r="K199" i="1"/>
  <c r="I199" i="1"/>
  <c r="F191" i="1"/>
  <c r="E199" i="1"/>
  <c r="D199" i="1"/>
  <c r="AB198" i="1"/>
  <c r="AG198" i="1" s="1"/>
  <c r="W198" i="1"/>
  <c r="R198" i="1"/>
  <c r="V198" i="1" s="1"/>
  <c r="L198" i="1"/>
  <c r="J198" i="1"/>
  <c r="AJ198" i="1" s="1"/>
  <c r="AB197" i="1"/>
  <c r="W197" i="1"/>
  <c r="AA197" i="1" s="1"/>
  <c r="R197" i="1"/>
  <c r="L197" i="1"/>
  <c r="J197" i="1"/>
  <c r="AB196" i="1"/>
  <c r="AP196" i="1" s="1"/>
  <c r="AQ196" i="1" s="1"/>
  <c r="W196" i="1"/>
  <c r="AA196" i="1" s="1"/>
  <c r="R196" i="1"/>
  <c r="V196" i="1" s="1"/>
  <c r="L196" i="1"/>
  <c r="J196" i="1"/>
  <c r="AB195" i="1"/>
  <c r="AP195" i="1" s="1"/>
  <c r="AQ195" i="1" s="1"/>
  <c r="W195" i="1"/>
  <c r="AA195" i="1" s="1"/>
  <c r="R195" i="1"/>
  <c r="L195" i="1"/>
  <c r="J195" i="1"/>
  <c r="R194" i="1"/>
  <c r="V194" i="1" s="1"/>
  <c r="L194" i="1"/>
  <c r="J194" i="1"/>
  <c r="P193" i="1"/>
  <c r="O193" i="1"/>
  <c r="O191" i="1" s="1"/>
  <c r="N193" i="1"/>
  <c r="M193" i="1"/>
  <c r="K193" i="1"/>
  <c r="K190" i="1" s="1"/>
  <c r="I193" i="1"/>
  <c r="I190" i="1" s="1"/>
  <c r="H190" i="1"/>
  <c r="E193" i="1"/>
  <c r="D193" i="1"/>
  <c r="G190" i="1"/>
  <c r="AB188" i="1"/>
  <c r="W188" i="1"/>
  <c r="R188" i="1"/>
  <c r="V188" i="1" s="1"/>
  <c r="V187" i="1" s="1"/>
  <c r="L188" i="1"/>
  <c r="L187" i="1" s="1"/>
  <c r="J188" i="1"/>
  <c r="J187" i="1" s="1"/>
  <c r="R187" i="1"/>
  <c r="Q187" i="1"/>
  <c r="P187" i="1"/>
  <c r="O187" i="1"/>
  <c r="N187" i="1"/>
  <c r="M187" i="1"/>
  <c r="K187" i="1"/>
  <c r="I187" i="1"/>
  <c r="G178" i="1"/>
  <c r="E187" i="1"/>
  <c r="D187" i="1"/>
  <c r="AB186" i="1"/>
  <c r="W186" i="1"/>
  <c r="AA186" i="1" s="1"/>
  <c r="R186" i="1"/>
  <c r="V186" i="1" s="1"/>
  <c r="L186" i="1"/>
  <c r="J186" i="1"/>
  <c r="AB185" i="1"/>
  <c r="AG185" i="1" s="1"/>
  <c r="W185" i="1"/>
  <c r="AA185" i="1" s="1"/>
  <c r="R185" i="1"/>
  <c r="L185" i="1"/>
  <c r="J185" i="1"/>
  <c r="AB184" i="1"/>
  <c r="AP184" i="1" s="1"/>
  <c r="AQ184" i="1" s="1"/>
  <c r="W184" i="1"/>
  <c r="AA184" i="1" s="1"/>
  <c r="R184" i="1"/>
  <c r="L184" i="1"/>
  <c r="J184" i="1"/>
  <c r="AB183" i="1"/>
  <c r="W183" i="1"/>
  <c r="AA183" i="1" s="1"/>
  <c r="R183" i="1"/>
  <c r="V183" i="1" s="1"/>
  <c r="L183" i="1"/>
  <c r="J183" i="1"/>
  <c r="AB182" i="1"/>
  <c r="W182" i="1"/>
  <c r="R182" i="1"/>
  <c r="V182" i="1" s="1"/>
  <c r="L182" i="1"/>
  <c r="J182" i="1"/>
  <c r="Q181" i="1"/>
  <c r="P181" i="1"/>
  <c r="O181" i="1"/>
  <c r="N181" i="1"/>
  <c r="M181" i="1"/>
  <c r="M179" i="1" s="1"/>
  <c r="K181" i="1"/>
  <c r="I181" i="1"/>
  <c r="H178" i="1"/>
  <c r="E181" i="1"/>
  <c r="E179" i="1" s="1"/>
  <c r="D181" i="1"/>
  <c r="F179" i="1"/>
  <c r="K178" i="1"/>
  <c r="AB176" i="1"/>
  <c r="W176" i="1"/>
  <c r="R176" i="1"/>
  <c r="V176" i="1" s="1"/>
  <c r="V175" i="1" s="1"/>
  <c r="L176" i="1"/>
  <c r="L175" i="1" s="1"/>
  <c r="J176" i="1"/>
  <c r="J175" i="1" s="1"/>
  <c r="Q175" i="1"/>
  <c r="P175" i="1"/>
  <c r="O175" i="1"/>
  <c r="N175" i="1"/>
  <c r="M175" i="1"/>
  <c r="K175" i="1"/>
  <c r="I175" i="1"/>
  <c r="E175" i="1"/>
  <c r="D175" i="1"/>
  <c r="AB174" i="1"/>
  <c r="W174" i="1"/>
  <c r="AA174" i="1" s="1"/>
  <c r="R174" i="1"/>
  <c r="V174" i="1" s="1"/>
  <c r="L174" i="1"/>
  <c r="J174" i="1"/>
  <c r="AB173" i="1"/>
  <c r="AP173" i="1" s="1"/>
  <c r="AQ173" i="1" s="1"/>
  <c r="W173" i="1"/>
  <c r="AA173" i="1" s="1"/>
  <c r="R173" i="1"/>
  <c r="L173" i="1"/>
  <c r="AM173" i="1" s="1"/>
  <c r="J173" i="1"/>
  <c r="AJ173" i="1" s="1"/>
  <c r="AB172" i="1"/>
  <c r="AP172" i="1" s="1"/>
  <c r="AQ172" i="1" s="1"/>
  <c r="W172" i="1"/>
  <c r="AA172" i="1" s="1"/>
  <c r="R172" i="1"/>
  <c r="V172" i="1" s="1"/>
  <c r="L172" i="1"/>
  <c r="J172" i="1"/>
  <c r="AB171" i="1"/>
  <c r="AP171" i="1" s="1"/>
  <c r="AQ171" i="1" s="1"/>
  <c r="W171" i="1"/>
  <c r="AA171" i="1" s="1"/>
  <c r="R171" i="1"/>
  <c r="S171" i="1" s="1"/>
  <c r="L171" i="1"/>
  <c r="J171" i="1"/>
  <c r="AB170" i="1"/>
  <c r="AP170" i="1" s="1"/>
  <c r="W170" i="1"/>
  <c r="R170" i="1"/>
  <c r="V170" i="1" s="1"/>
  <c r="L170" i="1"/>
  <c r="J170" i="1"/>
  <c r="Q169" i="1"/>
  <c r="P169" i="1"/>
  <c r="P167" i="1" s="1"/>
  <c r="O169" i="1"/>
  <c r="N169" i="1"/>
  <c r="M169" i="1"/>
  <c r="K169" i="1"/>
  <c r="I169" i="1"/>
  <c r="E169" i="1"/>
  <c r="D169" i="1"/>
  <c r="F167" i="1"/>
  <c r="H166" i="1"/>
  <c r="G166" i="1"/>
  <c r="AB164" i="1"/>
  <c r="AG164" i="1" s="1"/>
  <c r="W164" i="1"/>
  <c r="AA164" i="1" s="1"/>
  <c r="AA163" i="1" s="1"/>
  <c r="R164" i="1"/>
  <c r="L164" i="1"/>
  <c r="L163" i="1" s="1"/>
  <c r="J164" i="1"/>
  <c r="J163" i="1" s="1"/>
  <c r="W163" i="1"/>
  <c r="R163" i="1"/>
  <c r="Q163" i="1"/>
  <c r="P163" i="1"/>
  <c r="O163" i="1"/>
  <c r="N163" i="1"/>
  <c r="M163" i="1"/>
  <c r="K163" i="1"/>
  <c r="I163" i="1"/>
  <c r="F155" i="1"/>
  <c r="E163" i="1"/>
  <c r="D163" i="1"/>
  <c r="AB162" i="1"/>
  <c r="AG162" i="1" s="1"/>
  <c r="W162" i="1"/>
  <c r="R162" i="1"/>
  <c r="L162" i="1"/>
  <c r="J162" i="1"/>
  <c r="AJ162" i="1" s="1"/>
  <c r="AB161" i="1"/>
  <c r="AG161" i="1" s="1"/>
  <c r="W161" i="1"/>
  <c r="AA161" i="1" s="1"/>
  <c r="R161" i="1"/>
  <c r="L161" i="1"/>
  <c r="J161" i="1"/>
  <c r="AB160" i="1"/>
  <c r="AG160" i="1" s="1"/>
  <c r="W160" i="1"/>
  <c r="R160" i="1"/>
  <c r="L160" i="1"/>
  <c r="J160" i="1"/>
  <c r="AB159" i="1"/>
  <c r="AG159" i="1" s="1"/>
  <c r="W159" i="1"/>
  <c r="AA159" i="1" s="1"/>
  <c r="R159" i="1"/>
  <c r="L159" i="1"/>
  <c r="J159" i="1"/>
  <c r="AB158" i="1"/>
  <c r="W158" i="1"/>
  <c r="AA158" i="1" s="1"/>
  <c r="R158" i="1"/>
  <c r="L158" i="1"/>
  <c r="J158" i="1"/>
  <c r="Q157" i="1"/>
  <c r="P157" i="1"/>
  <c r="P155" i="1" s="1"/>
  <c r="O157" i="1"/>
  <c r="O155" i="1" s="1"/>
  <c r="N157" i="1"/>
  <c r="N155" i="1" s="1"/>
  <c r="M157" i="1"/>
  <c r="K157" i="1"/>
  <c r="I157" i="1"/>
  <c r="H154" i="1"/>
  <c r="E157" i="1"/>
  <c r="D157" i="1"/>
  <c r="G154" i="1"/>
  <c r="AB152" i="1"/>
  <c r="W152" i="1"/>
  <c r="AA152" i="1" s="1"/>
  <c r="AA151" i="1" s="1"/>
  <c r="R152" i="1"/>
  <c r="R151" i="1" s="1"/>
  <c r="L152" i="1"/>
  <c r="J152" i="1"/>
  <c r="J151" i="1" s="1"/>
  <c r="W151" i="1"/>
  <c r="Q151" i="1"/>
  <c r="P151" i="1"/>
  <c r="O151" i="1"/>
  <c r="N151" i="1"/>
  <c r="M151" i="1"/>
  <c r="K151" i="1"/>
  <c r="I151" i="1"/>
  <c r="G151" i="1"/>
  <c r="E151" i="1"/>
  <c r="D151" i="1"/>
  <c r="AB150" i="1"/>
  <c r="AG150" i="1" s="1"/>
  <c r="W150" i="1"/>
  <c r="AA150" i="1" s="1"/>
  <c r="R150" i="1"/>
  <c r="L150" i="1"/>
  <c r="J150" i="1"/>
  <c r="AB149" i="1"/>
  <c r="AG149" i="1" s="1"/>
  <c r="W149" i="1"/>
  <c r="AA149" i="1" s="1"/>
  <c r="R149" i="1"/>
  <c r="L149" i="1"/>
  <c r="J149" i="1"/>
  <c r="AJ149" i="1" s="1"/>
  <c r="AB148" i="1"/>
  <c r="AG148" i="1" s="1"/>
  <c r="W148" i="1"/>
  <c r="AA148" i="1" s="1"/>
  <c r="R148" i="1"/>
  <c r="L148" i="1"/>
  <c r="J148" i="1"/>
  <c r="AB147" i="1"/>
  <c r="AG147" i="1" s="1"/>
  <c r="W147" i="1"/>
  <c r="X147" i="1" s="1"/>
  <c r="R147" i="1"/>
  <c r="L147" i="1"/>
  <c r="J147" i="1"/>
  <c r="AB146" i="1"/>
  <c r="AG146" i="1" s="1"/>
  <c r="W146" i="1"/>
  <c r="R146" i="1"/>
  <c r="L146" i="1"/>
  <c r="J146" i="1"/>
  <c r="AJ146" i="1" s="1"/>
  <c r="Q145" i="1"/>
  <c r="P145" i="1"/>
  <c r="O145" i="1"/>
  <c r="N145" i="1"/>
  <c r="M145" i="1"/>
  <c r="K145" i="1"/>
  <c r="I145" i="1"/>
  <c r="G145" i="1"/>
  <c r="E145" i="1"/>
  <c r="D145" i="1"/>
  <c r="F143" i="1"/>
  <c r="AB140" i="1"/>
  <c r="W140" i="1"/>
  <c r="R140" i="1"/>
  <c r="L140" i="1"/>
  <c r="AM140" i="1" s="1"/>
  <c r="J140" i="1"/>
  <c r="J139" i="1" s="1"/>
  <c r="Q139" i="1"/>
  <c r="P139" i="1"/>
  <c r="O139" i="1"/>
  <c r="N139" i="1"/>
  <c r="M139" i="1"/>
  <c r="K139" i="1"/>
  <c r="I139" i="1"/>
  <c r="G139" i="1"/>
  <c r="E139" i="1"/>
  <c r="D139" i="1"/>
  <c r="AB138" i="1"/>
  <c r="AG138" i="1" s="1"/>
  <c r="W138" i="1"/>
  <c r="X138" i="1" s="1"/>
  <c r="R138" i="1"/>
  <c r="L138" i="1"/>
  <c r="J138" i="1"/>
  <c r="AB137" i="1"/>
  <c r="AG137" i="1" s="1"/>
  <c r="W137" i="1"/>
  <c r="R137" i="1"/>
  <c r="L137" i="1"/>
  <c r="J137" i="1"/>
  <c r="AB136" i="1"/>
  <c r="AG136" i="1" s="1"/>
  <c r="W136" i="1"/>
  <c r="AA136" i="1" s="1"/>
  <c r="R136" i="1"/>
  <c r="L136" i="1"/>
  <c r="J136" i="1"/>
  <c r="AB135" i="1"/>
  <c r="AG135" i="1" s="1"/>
  <c r="W135" i="1"/>
  <c r="AA135" i="1" s="1"/>
  <c r="R135" i="1"/>
  <c r="L135" i="1"/>
  <c r="J135" i="1"/>
  <c r="AB134" i="1"/>
  <c r="AG134" i="1" s="1"/>
  <c r="W134" i="1"/>
  <c r="AA134" i="1" s="1"/>
  <c r="R134" i="1"/>
  <c r="L134" i="1"/>
  <c r="J134" i="1"/>
  <c r="Q133" i="1"/>
  <c r="P133" i="1"/>
  <c r="O133" i="1"/>
  <c r="N133" i="1"/>
  <c r="M133" i="1"/>
  <c r="K133" i="1"/>
  <c r="I133" i="1"/>
  <c r="G133" i="1"/>
  <c r="E133" i="1"/>
  <c r="D133" i="1"/>
  <c r="F131" i="1"/>
  <c r="AB128" i="1"/>
  <c r="AG128" i="1" s="1"/>
  <c r="W128" i="1"/>
  <c r="X128" i="1" s="1"/>
  <c r="X127" i="1" s="1"/>
  <c r="R128" i="1"/>
  <c r="R127" i="1" s="1"/>
  <c r="L128" i="1"/>
  <c r="J128" i="1"/>
  <c r="Q127" i="1"/>
  <c r="P127" i="1"/>
  <c r="O127" i="1"/>
  <c r="N127" i="1"/>
  <c r="M127" i="1"/>
  <c r="K127" i="1"/>
  <c r="I127" i="1"/>
  <c r="G127" i="1"/>
  <c r="E127" i="1"/>
  <c r="D127" i="1"/>
  <c r="AB126" i="1"/>
  <c r="AG126" i="1" s="1"/>
  <c r="W126" i="1"/>
  <c r="AA126" i="1" s="1"/>
  <c r="R126" i="1"/>
  <c r="L126" i="1"/>
  <c r="J126" i="1"/>
  <c r="AB125" i="1"/>
  <c r="AG125" i="1" s="1"/>
  <c r="W125" i="1"/>
  <c r="AA125" i="1" s="1"/>
  <c r="R125" i="1"/>
  <c r="L125" i="1"/>
  <c r="J125" i="1"/>
  <c r="AB124" i="1"/>
  <c r="AG124" i="1" s="1"/>
  <c r="W124" i="1"/>
  <c r="R124" i="1"/>
  <c r="L124" i="1"/>
  <c r="J124" i="1"/>
  <c r="AB123" i="1"/>
  <c r="AG123" i="1" s="1"/>
  <c r="W123" i="1"/>
  <c r="AA123" i="1" s="1"/>
  <c r="R123" i="1"/>
  <c r="L123" i="1"/>
  <c r="J123" i="1"/>
  <c r="AB122" i="1"/>
  <c r="AG122" i="1" s="1"/>
  <c r="W122" i="1"/>
  <c r="AA122" i="1" s="1"/>
  <c r="R122" i="1"/>
  <c r="L122" i="1"/>
  <c r="J122" i="1"/>
  <c r="Q121" i="1"/>
  <c r="P121" i="1"/>
  <c r="P119" i="1" s="1"/>
  <c r="O121" i="1"/>
  <c r="N121" i="1"/>
  <c r="M121" i="1"/>
  <c r="K121" i="1"/>
  <c r="K118" i="1" s="1"/>
  <c r="I121" i="1"/>
  <c r="I118" i="1" s="1"/>
  <c r="G121" i="1"/>
  <c r="G118" i="1" s="1"/>
  <c r="E121" i="1"/>
  <c r="D121" i="1"/>
  <c r="F119" i="1"/>
  <c r="AB116" i="1"/>
  <c r="AG116" i="1" s="1"/>
  <c r="W116" i="1"/>
  <c r="AA116" i="1" s="1"/>
  <c r="AA115" i="1" s="1"/>
  <c r="R116" i="1"/>
  <c r="R115" i="1" s="1"/>
  <c r="L116" i="1"/>
  <c r="J116" i="1"/>
  <c r="Q115" i="1"/>
  <c r="P115" i="1"/>
  <c r="O115" i="1"/>
  <c r="N115" i="1"/>
  <c r="M115" i="1"/>
  <c r="K115" i="1"/>
  <c r="I115" i="1"/>
  <c r="G115" i="1"/>
  <c r="F107" i="1"/>
  <c r="E115" i="1"/>
  <c r="D115" i="1"/>
  <c r="AB114" i="1"/>
  <c r="AG114" i="1" s="1"/>
  <c r="W114" i="1"/>
  <c r="AA114" i="1" s="1"/>
  <c r="R114" i="1"/>
  <c r="L114" i="1"/>
  <c r="J114" i="1"/>
  <c r="AB113" i="1"/>
  <c r="AG113" i="1" s="1"/>
  <c r="W113" i="1"/>
  <c r="AA113" i="1" s="1"/>
  <c r="R113" i="1"/>
  <c r="L113" i="1"/>
  <c r="J113" i="1"/>
  <c r="AB112" i="1"/>
  <c r="AG112" i="1" s="1"/>
  <c r="W112" i="1"/>
  <c r="X112" i="1" s="1"/>
  <c r="R112" i="1"/>
  <c r="L112" i="1"/>
  <c r="J112" i="1"/>
  <c r="AB111" i="1"/>
  <c r="AG111" i="1" s="1"/>
  <c r="W111" i="1"/>
  <c r="AA111" i="1" s="1"/>
  <c r="R111" i="1"/>
  <c r="L111" i="1"/>
  <c r="J111" i="1"/>
  <c r="AB110" i="1"/>
  <c r="W110" i="1"/>
  <c r="AA110" i="1" s="1"/>
  <c r="R110" i="1"/>
  <c r="L110" i="1"/>
  <c r="J110" i="1"/>
  <c r="Q109" i="1"/>
  <c r="Q107" i="1" s="1"/>
  <c r="P109" i="1"/>
  <c r="P107" i="1" s="1"/>
  <c r="O109" i="1"/>
  <c r="O107" i="1" s="1"/>
  <c r="N109" i="1"/>
  <c r="M109" i="1"/>
  <c r="K109" i="1"/>
  <c r="I109" i="1"/>
  <c r="G109" i="1"/>
  <c r="E109" i="1"/>
  <c r="D109" i="1"/>
  <c r="D107" i="1" s="1"/>
  <c r="Q104" i="1"/>
  <c r="Q103" i="1" s="1"/>
  <c r="P104" i="1"/>
  <c r="P103" i="1" s="1"/>
  <c r="O104" i="1"/>
  <c r="N104" i="1"/>
  <c r="M104" i="1"/>
  <c r="K104" i="1"/>
  <c r="K103" i="1" s="1"/>
  <c r="I104" i="1"/>
  <c r="I103" i="1" s="1"/>
  <c r="H104" i="1"/>
  <c r="H103" i="1" s="1"/>
  <c r="G104" i="1"/>
  <c r="F104" i="1"/>
  <c r="F103" i="1" s="1"/>
  <c r="E104" i="1"/>
  <c r="E103" i="1" s="1"/>
  <c r="D104" i="1"/>
  <c r="Q102" i="1"/>
  <c r="P102" i="1"/>
  <c r="O102" i="1"/>
  <c r="N102" i="1"/>
  <c r="M102" i="1"/>
  <c r="K102" i="1"/>
  <c r="I102" i="1"/>
  <c r="H102" i="1"/>
  <c r="G102" i="1"/>
  <c r="F102" i="1"/>
  <c r="E102" i="1"/>
  <c r="D102" i="1"/>
  <c r="Q101" i="1"/>
  <c r="P101" i="1"/>
  <c r="O101" i="1"/>
  <c r="N101" i="1"/>
  <c r="M101" i="1"/>
  <c r="K101" i="1"/>
  <c r="I101" i="1"/>
  <c r="H101" i="1"/>
  <c r="G101" i="1"/>
  <c r="F101" i="1"/>
  <c r="E101" i="1"/>
  <c r="D101" i="1"/>
  <c r="Q100" i="1"/>
  <c r="P100" i="1"/>
  <c r="O100" i="1"/>
  <c r="N100" i="1"/>
  <c r="M100" i="1"/>
  <c r="K100" i="1"/>
  <c r="I100" i="1"/>
  <c r="H100" i="1"/>
  <c r="G100" i="1"/>
  <c r="F100" i="1"/>
  <c r="E100" i="1"/>
  <c r="D100" i="1"/>
  <c r="Q99" i="1"/>
  <c r="P99" i="1"/>
  <c r="O99" i="1"/>
  <c r="N99" i="1"/>
  <c r="M99" i="1"/>
  <c r="K99" i="1"/>
  <c r="I99" i="1"/>
  <c r="H99" i="1"/>
  <c r="G99" i="1"/>
  <c r="F99" i="1"/>
  <c r="E99" i="1"/>
  <c r="D99" i="1"/>
  <c r="P98" i="1"/>
  <c r="O98" i="1"/>
  <c r="N98" i="1"/>
  <c r="K98" i="1"/>
  <c r="I98" i="1"/>
  <c r="H98" i="1"/>
  <c r="G98" i="1"/>
  <c r="F98" i="1"/>
  <c r="E98" i="1"/>
  <c r="D98" i="1"/>
  <c r="AB92" i="1"/>
  <c r="AG92" i="1" s="1"/>
  <c r="W92" i="1"/>
  <c r="AA92" i="1" s="1"/>
  <c r="AA91" i="1" s="1"/>
  <c r="R92" i="1"/>
  <c r="R91" i="1" s="1"/>
  <c r="L92" i="1"/>
  <c r="J92" i="1"/>
  <c r="Q91" i="1"/>
  <c r="P91" i="1"/>
  <c r="O91" i="1"/>
  <c r="N91" i="1"/>
  <c r="M91" i="1"/>
  <c r="K91" i="1"/>
  <c r="I91" i="1"/>
  <c r="G91" i="1"/>
  <c r="E91" i="1"/>
  <c r="D91" i="1"/>
  <c r="AB90" i="1"/>
  <c r="AG90" i="1" s="1"/>
  <c r="W90" i="1"/>
  <c r="R90" i="1"/>
  <c r="L90" i="1"/>
  <c r="J90" i="1"/>
  <c r="AB89" i="1"/>
  <c r="AG89" i="1" s="1"/>
  <c r="W89" i="1"/>
  <c r="AA89" i="1" s="1"/>
  <c r="R89" i="1"/>
  <c r="L89" i="1"/>
  <c r="J89" i="1"/>
  <c r="AB88" i="1"/>
  <c r="AG88" i="1" s="1"/>
  <c r="W88" i="1"/>
  <c r="AA88" i="1" s="1"/>
  <c r="R88" i="1"/>
  <c r="L88" i="1"/>
  <c r="J88" i="1"/>
  <c r="AB87" i="1"/>
  <c r="AG87" i="1" s="1"/>
  <c r="W87" i="1"/>
  <c r="AA87" i="1" s="1"/>
  <c r="R87" i="1"/>
  <c r="L87" i="1"/>
  <c r="J87" i="1"/>
  <c r="AB86" i="1"/>
  <c r="W86" i="1"/>
  <c r="R86" i="1"/>
  <c r="L86" i="1"/>
  <c r="J86" i="1"/>
  <c r="Q85" i="1"/>
  <c r="Q83" i="1" s="1"/>
  <c r="P85" i="1"/>
  <c r="O85" i="1"/>
  <c r="O83" i="1" s="1"/>
  <c r="N85" i="1"/>
  <c r="M85" i="1"/>
  <c r="K85" i="1"/>
  <c r="I85" i="1"/>
  <c r="I82" i="1" s="1"/>
  <c r="G85" i="1"/>
  <c r="E85" i="1"/>
  <c r="D85" i="1"/>
  <c r="AB80" i="1"/>
  <c r="AG80" i="1" s="1"/>
  <c r="W80" i="1"/>
  <c r="AA80" i="1" s="1"/>
  <c r="AA79" i="1" s="1"/>
  <c r="R80" i="1"/>
  <c r="L80" i="1"/>
  <c r="L79" i="1" s="1"/>
  <c r="J80" i="1"/>
  <c r="J79" i="1" s="1"/>
  <c r="R79" i="1"/>
  <c r="Q79" i="1"/>
  <c r="P79" i="1"/>
  <c r="O79" i="1"/>
  <c r="N79" i="1"/>
  <c r="M79" i="1"/>
  <c r="K79" i="1"/>
  <c r="I79" i="1"/>
  <c r="G79" i="1"/>
  <c r="F71" i="1"/>
  <c r="E79" i="1"/>
  <c r="D79" i="1"/>
  <c r="AB78" i="1"/>
  <c r="AG78" i="1" s="1"/>
  <c r="W78" i="1"/>
  <c r="AA78" i="1" s="1"/>
  <c r="R78" i="1"/>
  <c r="L78" i="1"/>
  <c r="J78" i="1"/>
  <c r="AB77" i="1"/>
  <c r="AG77" i="1" s="1"/>
  <c r="W77" i="1"/>
  <c r="R77" i="1"/>
  <c r="L77" i="1"/>
  <c r="J77" i="1"/>
  <c r="AB76" i="1"/>
  <c r="AG76" i="1" s="1"/>
  <c r="W76" i="1"/>
  <c r="AA76" i="1" s="1"/>
  <c r="R76" i="1"/>
  <c r="L76" i="1"/>
  <c r="J76" i="1"/>
  <c r="AJ76" i="1" s="1"/>
  <c r="AB75" i="1"/>
  <c r="AG75" i="1" s="1"/>
  <c r="W75" i="1"/>
  <c r="AA75" i="1" s="1"/>
  <c r="R75" i="1"/>
  <c r="L75" i="1"/>
  <c r="J75" i="1"/>
  <c r="AB74" i="1"/>
  <c r="AG74" i="1" s="1"/>
  <c r="W74" i="1"/>
  <c r="R74" i="1"/>
  <c r="L74" i="1"/>
  <c r="J74" i="1"/>
  <c r="AJ74" i="1" s="1"/>
  <c r="Q73" i="1"/>
  <c r="P73" i="1"/>
  <c r="O73" i="1"/>
  <c r="O71" i="1" s="1"/>
  <c r="N73" i="1"/>
  <c r="N71" i="1" s="1"/>
  <c r="M73" i="1"/>
  <c r="M71" i="1" s="1"/>
  <c r="K73" i="1"/>
  <c r="K70" i="1" s="1"/>
  <c r="I73" i="1"/>
  <c r="G73" i="1"/>
  <c r="E73" i="1"/>
  <c r="D73" i="1"/>
  <c r="AB68" i="1"/>
  <c r="AG68" i="1" s="1"/>
  <c r="W68" i="1"/>
  <c r="R68" i="1"/>
  <c r="L68" i="1"/>
  <c r="J68" i="1"/>
  <c r="AB67" i="1"/>
  <c r="R67" i="1"/>
  <c r="Q67" i="1"/>
  <c r="P67" i="1"/>
  <c r="O67" i="1"/>
  <c r="N67" i="1"/>
  <c r="M67" i="1"/>
  <c r="K67" i="1"/>
  <c r="I67" i="1"/>
  <c r="G67" i="1"/>
  <c r="E67" i="1"/>
  <c r="D67" i="1"/>
  <c r="AB66" i="1"/>
  <c r="AG66" i="1" s="1"/>
  <c r="W66" i="1"/>
  <c r="AA66" i="1" s="1"/>
  <c r="R66" i="1"/>
  <c r="L66" i="1"/>
  <c r="J66" i="1"/>
  <c r="AB65" i="1"/>
  <c r="AG65" i="1" s="1"/>
  <c r="W65" i="1"/>
  <c r="R65" i="1"/>
  <c r="L65" i="1"/>
  <c r="J65" i="1"/>
  <c r="AB64" i="1"/>
  <c r="AG64" i="1" s="1"/>
  <c r="W64" i="1"/>
  <c r="AA64" i="1" s="1"/>
  <c r="R64" i="1"/>
  <c r="L64" i="1"/>
  <c r="J64" i="1"/>
  <c r="AB63" i="1"/>
  <c r="AG63" i="1" s="1"/>
  <c r="W63" i="1"/>
  <c r="AA63" i="1" s="1"/>
  <c r="R63" i="1"/>
  <c r="L63" i="1"/>
  <c r="J63" i="1"/>
  <c r="AB62" i="1"/>
  <c r="AG62" i="1" s="1"/>
  <c r="W62" i="1"/>
  <c r="AA62" i="1" s="1"/>
  <c r="R62" i="1"/>
  <c r="L62" i="1"/>
  <c r="J62" i="1"/>
  <c r="AJ62" i="1" s="1"/>
  <c r="Q61" i="1"/>
  <c r="P61" i="1"/>
  <c r="O61" i="1"/>
  <c r="N61" i="1"/>
  <c r="M61" i="1"/>
  <c r="K61" i="1"/>
  <c r="K58" i="1" s="1"/>
  <c r="I61" i="1"/>
  <c r="I58" i="1" s="1"/>
  <c r="H58" i="1"/>
  <c r="G61" i="1"/>
  <c r="G58" i="1" s="1"/>
  <c r="F59" i="1"/>
  <c r="E61" i="1"/>
  <c r="D61" i="1"/>
  <c r="AB56" i="1"/>
  <c r="AG56" i="1" s="1"/>
  <c r="W56" i="1"/>
  <c r="R56" i="1"/>
  <c r="R55" i="1" s="1"/>
  <c r="L56" i="1"/>
  <c r="J56" i="1"/>
  <c r="Q55" i="1"/>
  <c r="P55" i="1"/>
  <c r="O55" i="1"/>
  <c r="N55" i="1"/>
  <c r="M55" i="1"/>
  <c r="K55" i="1"/>
  <c r="I55" i="1"/>
  <c r="G55" i="1"/>
  <c r="E55" i="1"/>
  <c r="D55" i="1"/>
  <c r="AB54" i="1"/>
  <c r="AG54" i="1" s="1"/>
  <c r="W54" i="1"/>
  <c r="AA54" i="1" s="1"/>
  <c r="R54" i="1"/>
  <c r="L54" i="1"/>
  <c r="J54" i="1"/>
  <c r="AB53" i="1"/>
  <c r="AG53" i="1" s="1"/>
  <c r="W53" i="1"/>
  <c r="AA53" i="1" s="1"/>
  <c r="R53" i="1"/>
  <c r="L53" i="1"/>
  <c r="J53" i="1"/>
  <c r="AB52" i="1"/>
  <c r="AG52" i="1" s="1"/>
  <c r="W52" i="1"/>
  <c r="R52" i="1"/>
  <c r="L52" i="1"/>
  <c r="J52" i="1"/>
  <c r="AB51" i="1"/>
  <c r="AG51" i="1" s="1"/>
  <c r="W51" i="1"/>
  <c r="AA51" i="1" s="1"/>
  <c r="R51" i="1"/>
  <c r="L51" i="1"/>
  <c r="J51" i="1"/>
  <c r="AB50" i="1"/>
  <c r="AG50" i="1" s="1"/>
  <c r="W50" i="1"/>
  <c r="AA50" i="1" s="1"/>
  <c r="R50" i="1"/>
  <c r="L50" i="1"/>
  <c r="J50" i="1"/>
  <c r="Q49" i="1"/>
  <c r="Q47" i="1" s="1"/>
  <c r="P49" i="1"/>
  <c r="O49" i="1"/>
  <c r="N49" i="1"/>
  <c r="M49" i="1"/>
  <c r="K49" i="1"/>
  <c r="I49" i="1"/>
  <c r="G49" i="1"/>
  <c r="F47" i="1"/>
  <c r="E49" i="1"/>
  <c r="E47" i="1" s="1"/>
  <c r="D49" i="1"/>
  <c r="AB44" i="1"/>
  <c r="AG44" i="1" s="1"/>
  <c r="W44" i="1"/>
  <c r="AA44" i="1" s="1"/>
  <c r="AA43" i="1" s="1"/>
  <c r="R44" i="1"/>
  <c r="R43" i="1" s="1"/>
  <c r="L44" i="1"/>
  <c r="J44" i="1"/>
  <c r="J43" i="1" s="1"/>
  <c r="Q43" i="1"/>
  <c r="P43" i="1"/>
  <c r="O43" i="1"/>
  <c r="N43" i="1"/>
  <c r="M43" i="1"/>
  <c r="K43" i="1"/>
  <c r="I43" i="1"/>
  <c r="G43" i="1"/>
  <c r="F35" i="1"/>
  <c r="E43" i="1"/>
  <c r="D43" i="1"/>
  <c r="AB42" i="1"/>
  <c r="AG42" i="1" s="1"/>
  <c r="W42" i="1"/>
  <c r="AA42" i="1" s="1"/>
  <c r="R42" i="1"/>
  <c r="L42" i="1"/>
  <c r="AM42" i="1" s="1"/>
  <c r="J42" i="1"/>
  <c r="AB41" i="1"/>
  <c r="AG41" i="1" s="1"/>
  <c r="W41" i="1"/>
  <c r="AA41" i="1" s="1"/>
  <c r="R41" i="1"/>
  <c r="L41" i="1"/>
  <c r="J41" i="1"/>
  <c r="AB40" i="1"/>
  <c r="AG40" i="1" s="1"/>
  <c r="W40" i="1"/>
  <c r="X40" i="1" s="1"/>
  <c r="R40" i="1"/>
  <c r="L40" i="1"/>
  <c r="J40" i="1"/>
  <c r="AB39" i="1"/>
  <c r="AG39" i="1" s="1"/>
  <c r="W39" i="1"/>
  <c r="AA39" i="1" s="1"/>
  <c r="R39" i="1"/>
  <c r="L39" i="1"/>
  <c r="J39" i="1"/>
  <c r="AB38" i="1"/>
  <c r="W38" i="1"/>
  <c r="AA38" i="1" s="1"/>
  <c r="R38" i="1"/>
  <c r="L38" i="1"/>
  <c r="J38" i="1"/>
  <c r="Q37" i="1"/>
  <c r="P37" i="1"/>
  <c r="O37" i="1"/>
  <c r="N37" i="1"/>
  <c r="N35" i="1" s="1"/>
  <c r="M37" i="1"/>
  <c r="M35" i="1" s="1"/>
  <c r="K37" i="1"/>
  <c r="K34" i="1" s="1"/>
  <c r="I37" i="1"/>
  <c r="G37" i="1"/>
  <c r="E37" i="1"/>
  <c r="D37" i="1"/>
  <c r="Q32" i="1"/>
  <c r="P32" i="1"/>
  <c r="O32" i="1"/>
  <c r="N32" i="1"/>
  <c r="N31" i="1" s="1"/>
  <c r="M32" i="1"/>
  <c r="M31" i="1" s="1"/>
  <c r="K32" i="1"/>
  <c r="K31" i="1" s="1"/>
  <c r="I32" i="1"/>
  <c r="H32" i="1"/>
  <c r="H31" i="1" s="1"/>
  <c r="G32" i="1"/>
  <c r="G31" i="1" s="1"/>
  <c r="F32" i="1"/>
  <c r="F31" i="1" s="1"/>
  <c r="E32" i="1"/>
  <c r="E20" i="1" s="1"/>
  <c r="D32" i="1"/>
  <c r="Q31" i="1"/>
  <c r="Q30" i="1"/>
  <c r="P30" i="1"/>
  <c r="O30" i="1"/>
  <c r="N30" i="1"/>
  <c r="M30" i="1"/>
  <c r="K30" i="1"/>
  <c r="I30" i="1"/>
  <c r="H30" i="1"/>
  <c r="G30" i="1"/>
  <c r="F30" i="1"/>
  <c r="E30" i="1"/>
  <c r="E18" i="1" s="1"/>
  <c r="D30" i="1"/>
  <c r="Q29" i="1"/>
  <c r="P29" i="1"/>
  <c r="O29" i="1"/>
  <c r="N29" i="1"/>
  <c r="M29" i="1"/>
  <c r="K29" i="1"/>
  <c r="I29" i="1"/>
  <c r="H29" i="1"/>
  <c r="G29" i="1"/>
  <c r="F29" i="1"/>
  <c r="E29" i="1"/>
  <c r="D29" i="1"/>
  <c r="Q28" i="1"/>
  <c r="P28" i="1"/>
  <c r="O28" i="1"/>
  <c r="N28" i="1"/>
  <c r="M28" i="1"/>
  <c r="K28" i="1"/>
  <c r="I28" i="1"/>
  <c r="H28" i="1"/>
  <c r="G28" i="1"/>
  <c r="F28" i="1"/>
  <c r="E28" i="1"/>
  <c r="D28" i="1"/>
  <c r="Q27" i="1"/>
  <c r="Q15" i="1" s="1"/>
  <c r="P27" i="1"/>
  <c r="O27" i="1"/>
  <c r="N27" i="1"/>
  <c r="M27" i="1"/>
  <c r="K27" i="1"/>
  <c r="I27" i="1"/>
  <c r="H27" i="1"/>
  <c r="G27" i="1"/>
  <c r="F27" i="1"/>
  <c r="E27" i="1"/>
  <c r="D27" i="1"/>
  <c r="Q26" i="1"/>
  <c r="P26" i="1"/>
  <c r="O26" i="1"/>
  <c r="N26" i="1"/>
  <c r="M26" i="1"/>
  <c r="K26" i="1"/>
  <c r="I26" i="1"/>
  <c r="H26" i="1"/>
  <c r="G26" i="1"/>
  <c r="F26" i="1"/>
  <c r="E26" i="1"/>
  <c r="D26" i="1"/>
  <c r="T440" i="1" l="1"/>
  <c r="T439" i="1" s="1"/>
  <c r="W62" i="2"/>
  <c r="AA62" i="2" s="1"/>
  <c r="Q61" i="2"/>
  <c r="M24" i="2"/>
  <c r="O25" i="2"/>
  <c r="P25" i="2"/>
  <c r="Q25" i="2"/>
  <c r="M35" i="2"/>
  <c r="AJ160" i="2"/>
  <c r="AL160" i="2" s="1"/>
  <c r="AD230" i="1"/>
  <c r="AJ162" i="2"/>
  <c r="AJ195" i="1"/>
  <c r="AK195" i="1" s="1"/>
  <c r="Q264" i="2"/>
  <c r="K24" i="2"/>
  <c r="D216" i="2"/>
  <c r="O24" i="2"/>
  <c r="P24" i="2"/>
  <c r="Q444" i="1"/>
  <c r="E17" i="1"/>
  <c r="E83" i="1"/>
  <c r="D131" i="1"/>
  <c r="Q155" i="1"/>
  <c r="AM198" i="1"/>
  <c r="AM269" i="1"/>
  <c r="AO269" i="1" s="1"/>
  <c r="E431" i="1"/>
  <c r="Q527" i="1"/>
  <c r="G577" i="1"/>
  <c r="G576" i="1" s="1"/>
  <c r="K625" i="1"/>
  <c r="K624" i="1" s="1"/>
  <c r="I25" i="2"/>
  <c r="I24" i="2" s="1"/>
  <c r="I17" i="2"/>
  <c r="O167" i="2"/>
  <c r="E216" i="2"/>
  <c r="Q251" i="2"/>
  <c r="P215" i="1"/>
  <c r="I18" i="1"/>
  <c r="K25" i="1"/>
  <c r="Q35" i="1"/>
  <c r="AJ68" i="1"/>
  <c r="G82" i="1"/>
  <c r="AJ158" i="1"/>
  <c r="K166" i="1"/>
  <c r="P275" i="1"/>
  <c r="P359" i="1"/>
  <c r="W391" i="1"/>
  <c r="Z391" i="1" s="1"/>
  <c r="K418" i="1"/>
  <c r="W475" i="1"/>
  <c r="AB481" i="1"/>
  <c r="AB479" i="1" s="1"/>
  <c r="AJ522" i="1"/>
  <c r="AJ530" i="1"/>
  <c r="E83" i="2"/>
  <c r="D95" i="2"/>
  <c r="G181" i="2"/>
  <c r="H217" i="2"/>
  <c r="H216" i="2" s="1"/>
  <c r="D492" i="1"/>
  <c r="N264" i="2"/>
  <c r="I25" i="1"/>
  <c r="AM52" i="1"/>
  <c r="O119" i="1"/>
  <c r="G130" i="1"/>
  <c r="D251" i="1"/>
  <c r="I577" i="1"/>
  <c r="I576" i="1" s="1"/>
  <c r="D49" i="2"/>
  <c r="D48" i="2" s="1"/>
  <c r="AS48" i="2" s="1"/>
  <c r="L73" i="2"/>
  <c r="E95" i="2"/>
  <c r="H181" i="2"/>
  <c r="AJ282" i="2"/>
  <c r="AJ284" i="2"/>
  <c r="N107" i="2"/>
  <c r="I97" i="1"/>
  <c r="AB469" i="1"/>
  <c r="E16" i="1"/>
  <c r="W30" i="1"/>
  <c r="W115" i="1"/>
  <c r="AM233" i="1"/>
  <c r="AO233" i="1" s="1"/>
  <c r="Z362" i="1"/>
  <c r="Q409" i="1"/>
  <c r="Q407" i="1" s="1"/>
  <c r="I493" i="1"/>
  <c r="AJ508" i="1"/>
  <c r="AK508" i="1" s="1"/>
  <c r="I16" i="2"/>
  <c r="I13" i="2" s="1"/>
  <c r="I12" i="2" s="1"/>
  <c r="K181" i="2"/>
  <c r="K180" i="2" s="1"/>
  <c r="M217" i="2"/>
  <c r="D265" i="2"/>
  <c r="D264" i="2" s="1"/>
  <c r="F445" i="1"/>
  <c r="G49" i="2"/>
  <c r="E155" i="2"/>
  <c r="M181" i="2"/>
  <c r="M180" i="2" s="1"/>
  <c r="D239" i="1"/>
  <c r="K217" i="2"/>
  <c r="K216" i="2" s="1"/>
  <c r="Q25" i="1"/>
  <c r="Q24" i="1" s="1"/>
  <c r="AJ42" i="1"/>
  <c r="AM162" i="1"/>
  <c r="N625" i="1"/>
  <c r="N624" i="1" s="1"/>
  <c r="X641" i="1"/>
  <c r="P635" i="1"/>
  <c r="H49" i="2"/>
  <c r="N181" i="2"/>
  <c r="N180" i="2" s="1"/>
  <c r="M17" i="1"/>
  <c r="D14" i="2"/>
  <c r="D18" i="2"/>
  <c r="Q20" i="2"/>
  <c r="Q19" i="2" s="1"/>
  <c r="K94" i="2"/>
  <c r="D131" i="2"/>
  <c r="D167" i="2"/>
  <c r="M227" i="2"/>
  <c r="D241" i="2"/>
  <c r="E15" i="1"/>
  <c r="I16" i="1"/>
  <c r="Z39" i="1"/>
  <c r="Z50" i="1"/>
  <c r="J259" i="1"/>
  <c r="X320" i="1"/>
  <c r="X319" i="1" s="1"/>
  <c r="K346" i="1"/>
  <c r="D359" i="1"/>
  <c r="W410" i="1"/>
  <c r="Z410" i="1" s="1"/>
  <c r="I445" i="1"/>
  <c r="I444" i="1" s="1"/>
  <c r="AJ483" i="1"/>
  <c r="AK483" i="1" s="1"/>
  <c r="AJ570" i="1"/>
  <c r="AG615" i="1"/>
  <c r="R643" i="1"/>
  <c r="E25" i="2"/>
  <c r="E24" i="2" s="1"/>
  <c r="I15" i="2"/>
  <c r="D119" i="2"/>
  <c r="AJ135" i="2"/>
  <c r="P181" i="2"/>
  <c r="P180" i="2" s="1"/>
  <c r="Q215" i="1"/>
  <c r="AJ92" i="1"/>
  <c r="AB127" i="1"/>
  <c r="AJ137" i="1"/>
  <c r="Q179" i="1"/>
  <c r="K202" i="1"/>
  <c r="E215" i="1"/>
  <c r="I262" i="1"/>
  <c r="D263" i="1"/>
  <c r="D275" i="1"/>
  <c r="I310" i="1"/>
  <c r="W331" i="1"/>
  <c r="M347" i="1"/>
  <c r="AJ368" i="1"/>
  <c r="I394" i="1"/>
  <c r="AD428" i="1"/>
  <c r="AD427" i="1" s="1"/>
  <c r="O503" i="1"/>
  <c r="D563" i="1"/>
  <c r="N611" i="1"/>
  <c r="AJ616" i="1"/>
  <c r="F25" i="2"/>
  <c r="AM135" i="2"/>
  <c r="Q181" i="2"/>
  <c r="Q191" i="2"/>
  <c r="M119" i="2"/>
  <c r="O180" i="2"/>
  <c r="H25" i="1"/>
  <c r="D15" i="2"/>
  <c r="P59" i="1"/>
  <c r="G70" i="1"/>
  <c r="AJ90" i="1"/>
  <c r="AK90" i="1" s="1"/>
  <c r="K106" i="1"/>
  <c r="AJ128" i="1"/>
  <c r="AJ197" i="1"/>
  <c r="W247" i="1"/>
  <c r="P251" i="1"/>
  <c r="W343" i="1"/>
  <c r="N347" i="1"/>
  <c r="Z367" i="1"/>
  <c r="K394" i="1"/>
  <c r="AM567" i="1"/>
  <c r="AM616" i="1"/>
  <c r="D625" i="1"/>
  <c r="K106" i="2"/>
  <c r="G166" i="2"/>
  <c r="AJ209" i="2"/>
  <c r="G241" i="2"/>
  <c r="J241" i="2" s="1"/>
  <c r="I264" i="2"/>
  <c r="D18" i="1"/>
  <c r="E97" i="1"/>
  <c r="K577" i="1"/>
  <c r="AJ54" i="1"/>
  <c r="AJ56" i="1"/>
  <c r="AJ65" i="1"/>
  <c r="I70" i="1"/>
  <c r="AM90" i="1"/>
  <c r="M107" i="1"/>
  <c r="D119" i="1"/>
  <c r="AM128" i="1"/>
  <c r="K154" i="1"/>
  <c r="N203" i="1"/>
  <c r="M263" i="1"/>
  <c r="O299" i="1"/>
  <c r="M311" i="1"/>
  <c r="AB343" i="1"/>
  <c r="N383" i="1"/>
  <c r="D407" i="1"/>
  <c r="N467" i="1"/>
  <c r="P515" i="1"/>
  <c r="K586" i="1"/>
  <c r="Q31" i="2"/>
  <c r="I70" i="2"/>
  <c r="D143" i="2"/>
  <c r="AJ198" i="2"/>
  <c r="D227" i="2"/>
  <c r="H241" i="2"/>
  <c r="H240" i="2" s="1"/>
  <c r="O275" i="2"/>
  <c r="N55" i="2"/>
  <c r="AU57" i="2"/>
  <c r="AB67" i="2"/>
  <c r="M59" i="2"/>
  <c r="M55" i="2"/>
  <c r="AT57" i="2"/>
  <c r="AJ340" i="1"/>
  <c r="AK340" i="1" s="1"/>
  <c r="AD399" i="1"/>
  <c r="AB98" i="2"/>
  <c r="AG98" i="2" s="1"/>
  <c r="AI98" i="2" s="1"/>
  <c r="Q109" i="2"/>
  <c r="Q107" i="2" s="1"/>
  <c r="W110" i="2"/>
  <c r="AA110" i="2" s="1"/>
  <c r="Q97" i="2"/>
  <c r="Q95" i="2" s="1"/>
  <c r="Q85" i="2"/>
  <c r="Q83" i="2" s="1"/>
  <c r="W86" i="2"/>
  <c r="AA86" i="2" s="1"/>
  <c r="AJ246" i="1"/>
  <c r="AK246" i="1" s="1"/>
  <c r="AJ290" i="1"/>
  <c r="AK290" i="1" s="1"/>
  <c r="AJ435" i="1"/>
  <c r="AK435" i="1" s="1"/>
  <c r="W218" i="1"/>
  <c r="AA218" i="1" s="1"/>
  <c r="AJ208" i="1"/>
  <c r="AK208" i="1" s="1"/>
  <c r="AJ342" i="1"/>
  <c r="AL342" i="1" s="1"/>
  <c r="AJ160" i="1"/>
  <c r="AL160" i="1" s="1"/>
  <c r="AD302" i="1"/>
  <c r="AJ268" i="1"/>
  <c r="AK268" i="1" s="1"/>
  <c r="AB218" i="1"/>
  <c r="AP218" i="1" s="1"/>
  <c r="AP217" i="1" s="1"/>
  <c r="M98" i="1"/>
  <c r="M14" i="1" s="1"/>
  <c r="M217" i="1"/>
  <c r="M215" i="1" s="1"/>
  <c r="AJ378" i="1"/>
  <c r="AK378" i="1" s="1"/>
  <c r="AJ184" i="1"/>
  <c r="AK184" i="1" s="1"/>
  <c r="AJ315" i="1"/>
  <c r="AK315" i="1" s="1"/>
  <c r="Z398" i="1"/>
  <c r="AM243" i="1"/>
  <c r="AO243" i="1" s="1"/>
  <c r="Q241" i="1"/>
  <c r="Q239" i="1" s="1"/>
  <c r="W242" i="1"/>
  <c r="Z242" i="1" s="1"/>
  <c r="AJ351" i="1"/>
  <c r="AK351" i="1" s="1"/>
  <c r="AJ366" i="1"/>
  <c r="AK366" i="1" s="1"/>
  <c r="AM316" i="1"/>
  <c r="AO316" i="1" s="1"/>
  <c r="AM170" i="1"/>
  <c r="AO170" i="1" s="1"/>
  <c r="AM255" i="1"/>
  <c r="AO255" i="1" s="1"/>
  <c r="AM351" i="1"/>
  <c r="AO351" i="1" s="1"/>
  <c r="Z437" i="1"/>
  <c r="Q50" i="2"/>
  <c r="Q49" i="2" s="1"/>
  <c r="Q48" i="2" s="1"/>
  <c r="Q121" i="2"/>
  <c r="Q119" i="2" s="1"/>
  <c r="W122" i="2"/>
  <c r="AA122" i="2" s="1"/>
  <c r="Q145" i="2"/>
  <c r="Q143" i="2" s="1"/>
  <c r="W146" i="2"/>
  <c r="AA146" i="2" s="1"/>
  <c r="M95" i="2"/>
  <c r="O131" i="2"/>
  <c r="N323" i="1"/>
  <c r="N419" i="1"/>
  <c r="M103" i="1"/>
  <c r="AT105" i="1"/>
  <c r="X126" i="1"/>
  <c r="AM328" i="1"/>
  <c r="AO328" i="1" s="1"/>
  <c r="M371" i="1"/>
  <c r="N103" i="1"/>
  <c r="AU105" i="1"/>
  <c r="Q167" i="1"/>
  <c r="Z390" i="1"/>
  <c r="Z434" i="1"/>
  <c r="Q337" i="1"/>
  <c r="Q335" i="1" s="1"/>
  <c r="W338" i="1"/>
  <c r="AA338" i="1" s="1"/>
  <c r="AJ221" i="1"/>
  <c r="W427" i="1"/>
  <c r="Z427" i="1" s="1"/>
  <c r="AD533" i="1"/>
  <c r="I541" i="1"/>
  <c r="I540" i="1" s="1"/>
  <c r="X64" i="1"/>
  <c r="M143" i="1"/>
  <c r="X161" i="1"/>
  <c r="R175" i="1"/>
  <c r="U175" i="1" s="1"/>
  <c r="N179" i="1"/>
  <c r="AM185" i="1"/>
  <c r="AM221" i="1"/>
  <c r="AO221" i="1" s="1"/>
  <c r="I226" i="1"/>
  <c r="J226" i="1" s="1"/>
  <c r="M251" i="1"/>
  <c r="Q251" i="1"/>
  <c r="O263" i="1"/>
  <c r="X284" i="1"/>
  <c r="X283" i="1" s="1"/>
  <c r="I286" i="1"/>
  <c r="X291" i="1"/>
  <c r="N311" i="1"/>
  <c r="X330" i="1"/>
  <c r="AD350" i="1"/>
  <c r="M383" i="1"/>
  <c r="AF392" i="1"/>
  <c r="AF391" i="1" s="1"/>
  <c r="X436" i="1"/>
  <c r="AM438" i="1"/>
  <c r="AO438" i="1" s="1"/>
  <c r="AB457" i="1"/>
  <c r="Z462" i="1"/>
  <c r="M455" i="1"/>
  <c r="AF470" i="1"/>
  <c r="Z476" i="1"/>
  <c r="N479" i="1"/>
  <c r="R481" i="1"/>
  <c r="AB494" i="1"/>
  <c r="AF494" i="1" s="1"/>
  <c r="AB498" i="1"/>
  <c r="I514" i="1"/>
  <c r="O515" i="1"/>
  <c r="AD534" i="1"/>
  <c r="M563" i="1"/>
  <c r="Q563" i="1"/>
  <c r="AM593" i="1"/>
  <c r="AN593" i="1" s="1"/>
  <c r="AD593" i="1"/>
  <c r="AB595" i="1"/>
  <c r="W603" i="1"/>
  <c r="AA603" i="1" s="1"/>
  <c r="AE614" i="1"/>
  <c r="O624" i="1"/>
  <c r="N287" i="1"/>
  <c r="I46" i="1"/>
  <c r="M83" i="1"/>
  <c r="P131" i="1"/>
  <c r="K46" i="1"/>
  <c r="Z64" i="1"/>
  <c r="Q59" i="1"/>
  <c r="AM68" i="1"/>
  <c r="AO68" i="1" s="1"/>
  <c r="AO67" i="1" s="1"/>
  <c r="E71" i="1"/>
  <c r="N83" i="1"/>
  <c r="G142" i="1"/>
  <c r="Z149" i="1"/>
  <c r="D167" i="1"/>
  <c r="AM172" i="1"/>
  <c r="AN172" i="1" s="1"/>
  <c r="AM242" i="1"/>
  <c r="AO242" i="1" s="1"/>
  <c r="X243" i="1"/>
  <c r="Z245" i="1"/>
  <c r="N251" i="1"/>
  <c r="X281" i="1"/>
  <c r="Z284" i="1"/>
  <c r="L295" i="1"/>
  <c r="AB295" i="1"/>
  <c r="Z314" i="1"/>
  <c r="Z342" i="1"/>
  <c r="M395" i="1"/>
  <c r="N407" i="1"/>
  <c r="Z436" i="1"/>
  <c r="K454" i="1"/>
  <c r="P455" i="1"/>
  <c r="Z534" i="1"/>
  <c r="K576" i="1"/>
  <c r="D587" i="1"/>
  <c r="P587" i="1"/>
  <c r="T593" i="1"/>
  <c r="AP595" i="1"/>
  <c r="AQ595" i="1" s="1"/>
  <c r="P611" i="1"/>
  <c r="Y618" i="1"/>
  <c r="D371" i="1"/>
  <c r="O47" i="1"/>
  <c r="AM54" i="1"/>
  <c r="AM63" i="1"/>
  <c r="K130" i="1"/>
  <c r="D59" i="1"/>
  <c r="L109" i="1"/>
  <c r="L145" i="1"/>
  <c r="Z150" i="1"/>
  <c r="Z152" i="1"/>
  <c r="N167" i="1"/>
  <c r="AM246" i="1"/>
  <c r="AO246" i="1" s="1"/>
  <c r="T280" i="1"/>
  <c r="T291" i="1"/>
  <c r="AD296" i="1"/>
  <c r="AD295" i="1" s="1"/>
  <c r="X296" i="1"/>
  <c r="X295" i="1" s="1"/>
  <c r="N299" i="1"/>
  <c r="AM305" i="1"/>
  <c r="AO305" i="1" s="1"/>
  <c r="E323" i="1"/>
  <c r="T339" i="1"/>
  <c r="X362" i="1"/>
  <c r="X392" i="1"/>
  <c r="X391" i="1" s="1"/>
  <c r="M479" i="1"/>
  <c r="Q479" i="1"/>
  <c r="J529" i="1"/>
  <c r="T534" i="1"/>
  <c r="AJ554" i="1"/>
  <c r="M587" i="1"/>
  <c r="Q587" i="1"/>
  <c r="M611" i="1"/>
  <c r="AJ51" i="1"/>
  <c r="W43" i="1"/>
  <c r="K24" i="1"/>
  <c r="M47" i="1"/>
  <c r="AM65" i="1"/>
  <c r="X66" i="1"/>
  <c r="AM92" i="1"/>
  <c r="E107" i="1"/>
  <c r="AA162" i="1"/>
  <c r="X162" i="1"/>
  <c r="I178" i="1"/>
  <c r="J178" i="1" s="1"/>
  <c r="O179" i="1"/>
  <c r="AA224" i="1"/>
  <c r="AA223" i="1" s="1"/>
  <c r="X224" i="1"/>
  <c r="X223" i="1" s="1"/>
  <c r="J295" i="1"/>
  <c r="AQ296" i="1"/>
  <c r="AP295" i="1"/>
  <c r="AA308" i="1"/>
  <c r="AA307" i="1" s="1"/>
  <c r="X308" i="1"/>
  <c r="X307" i="1" s="1"/>
  <c r="AP338" i="1"/>
  <c r="AQ338" i="1" s="1"/>
  <c r="AB337" i="1"/>
  <c r="AC337" i="1" s="1"/>
  <c r="AA339" i="1"/>
  <c r="X339" i="1"/>
  <c r="Q371" i="1"/>
  <c r="AA377" i="1"/>
  <c r="X377" i="1"/>
  <c r="AA404" i="1"/>
  <c r="AA403" i="1" s="1"/>
  <c r="Z404" i="1"/>
  <c r="X404" i="1"/>
  <c r="X403" i="1" s="1"/>
  <c r="X50" i="1"/>
  <c r="G46" i="1"/>
  <c r="M59" i="1"/>
  <c r="Z66" i="1"/>
  <c r="W91" i="1"/>
  <c r="W101" i="1"/>
  <c r="AM112" i="1"/>
  <c r="AN112" i="1" s="1"/>
  <c r="X116" i="1"/>
  <c r="X115" i="1" s="1"/>
  <c r="E119" i="1"/>
  <c r="Q119" i="1"/>
  <c r="I142" i="1"/>
  <c r="AP174" i="1"/>
  <c r="AQ174" i="1" s="1"/>
  <c r="AB169" i="1"/>
  <c r="AF169" i="1" s="1"/>
  <c r="AG174" i="1"/>
  <c r="V197" i="1"/>
  <c r="S197" i="1"/>
  <c r="V212" i="1"/>
  <c r="V211" i="1" s="1"/>
  <c r="R211" i="1"/>
  <c r="U211" i="1" s="1"/>
  <c r="D215" i="1"/>
  <c r="P263" i="1"/>
  <c r="AA269" i="1"/>
  <c r="X269" i="1"/>
  <c r="AA387" i="1"/>
  <c r="X387" i="1"/>
  <c r="D47" i="1"/>
  <c r="W61" i="1"/>
  <c r="D83" i="1"/>
  <c r="J91" i="1"/>
  <c r="AB91" i="1"/>
  <c r="K97" i="1"/>
  <c r="K96" i="1" s="1"/>
  <c r="I106" i="1"/>
  <c r="G106" i="1"/>
  <c r="I166" i="1"/>
  <c r="O167" i="1"/>
  <c r="V173" i="1"/>
  <c r="S173" i="1"/>
  <c r="M203" i="1"/>
  <c r="Q203" i="1"/>
  <c r="E251" i="1"/>
  <c r="M299" i="1"/>
  <c r="AA302" i="1"/>
  <c r="X302" i="1"/>
  <c r="I15" i="1"/>
  <c r="X450" i="1"/>
  <c r="K466" i="1"/>
  <c r="Q17" i="1"/>
  <c r="Q18" i="1"/>
  <c r="AM614" i="1"/>
  <c r="I130" i="1"/>
  <c r="O131" i="1"/>
  <c r="D143" i="1"/>
  <c r="K142" i="1"/>
  <c r="AM158" i="1"/>
  <c r="U161" i="1"/>
  <c r="D179" i="1"/>
  <c r="AM209" i="1"/>
  <c r="AM219" i="1"/>
  <c r="AO219" i="1" s="1"/>
  <c r="D227" i="1"/>
  <c r="K226" i="1"/>
  <c r="J253" i="1"/>
  <c r="O275" i="1"/>
  <c r="E275" i="1"/>
  <c r="E299" i="1"/>
  <c r="K310" i="1"/>
  <c r="P311" i="1"/>
  <c r="Z330" i="1"/>
  <c r="E335" i="1"/>
  <c r="Z352" i="1"/>
  <c r="AD362" i="1"/>
  <c r="T377" i="1"/>
  <c r="I382" i="1"/>
  <c r="O383" i="1"/>
  <c r="AJ387" i="1"/>
  <c r="Z413" i="1"/>
  <c r="M419" i="1"/>
  <c r="Q419" i="1"/>
  <c r="P444" i="1"/>
  <c r="AM509" i="1"/>
  <c r="AO509" i="1" s="1"/>
  <c r="X512" i="1"/>
  <c r="X511" i="1" s="1"/>
  <c r="AB529" i="1"/>
  <c r="AP534" i="1"/>
  <c r="AQ534" i="1" s="1"/>
  <c r="P541" i="1"/>
  <c r="P540" i="1" s="1"/>
  <c r="I550" i="1"/>
  <c r="AD570" i="1"/>
  <c r="O563" i="1"/>
  <c r="X592" i="1"/>
  <c r="I586" i="1"/>
  <c r="J634" i="1"/>
  <c r="X639" i="1"/>
  <c r="E131" i="1"/>
  <c r="E143" i="1"/>
  <c r="Q143" i="1"/>
  <c r="X152" i="1"/>
  <c r="X151" i="1" s="1"/>
  <c r="I154" i="1"/>
  <c r="S186" i="1"/>
  <c r="D191" i="1"/>
  <c r="Z232" i="1"/>
  <c r="E227" i="1"/>
  <c r="AD236" i="1"/>
  <c r="AD235" i="1" s="1"/>
  <c r="Z254" i="1"/>
  <c r="AM279" i="1"/>
  <c r="AD280" i="1"/>
  <c r="X280" i="1"/>
  <c r="X282" i="1"/>
  <c r="AJ291" i="1"/>
  <c r="X293" i="1"/>
  <c r="D299" i="1"/>
  <c r="T328" i="1"/>
  <c r="AB325" i="1"/>
  <c r="AC325" i="1" s="1"/>
  <c r="X332" i="1"/>
  <c r="X331" i="1" s="1"/>
  <c r="Z339" i="1"/>
  <c r="T341" i="1"/>
  <c r="X342" i="1"/>
  <c r="X344" i="1"/>
  <c r="X343" i="1" s="1"/>
  <c r="Z354" i="1"/>
  <c r="AM356" i="1"/>
  <c r="AN356" i="1" s="1"/>
  <c r="AN355" i="1" s="1"/>
  <c r="AP356" i="1"/>
  <c r="X365" i="1"/>
  <c r="I358" i="1"/>
  <c r="Z377" i="1"/>
  <c r="Z387" i="1"/>
  <c r="Z389" i="1"/>
  <c r="T404" i="1"/>
  <c r="T403" i="1" s="1"/>
  <c r="I406" i="1"/>
  <c r="O407" i="1"/>
  <c r="X422" i="1"/>
  <c r="R457" i="1"/>
  <c r="AM460" i="1"/>
  <c r="AO460" i="1" s="1"/>
  <c r="T461" i="1"/>
  <c r="L469" i="1"/>
  <c r="E479" i="1"/>
  <c r="I492" i="1"/>
  <c r="O492" i="1"/>
  <c r="Z511" i="1"/>
  <c r="AB517" i="1"/>
  <c r="R523" i="1"/>
  <c r="I526" i="1"/>
  <c r="Z535" i="1"/>
  <c r="M540" i="1"/>
  <c r="AB544" i="1"/>
  <c r="AG544" i="1" s="1"/>
  <c r="K550" i="1"/>
  <c r="X558" i="1"/>
  <c r="N563" i="1"/>
  <c r="AM568" i="1"/>
  <c r="W565" i="1"/>
  <c r="W563" i="1" s="1"/>
  <c r="K15" i="1"/>
  <c r="K16" i="1"/>
  <c r="K17" i="1"/>
  <c r="T594" i="1"/>
  <c r="J604" i="1"/>
  <c r="W605" i="1"/>
  <c r="S618" i="1"/>
  <c r="W632" i="1"/>
  <c r="AA632" i="1" s="1"/>
  <c r="AA631" i="1" s="1"/>
  <c r="Z639" i="1"/>
  <c r="M155" i="1"/>
  <c r="D155" i="1"/>
  <c r="S170" i="1"/>
  <c r="AG171" i="1"/>
  <c r="AI171" i="1" s="1"/>
  <c r="S172" i="1"/>
  <c r="E167" i="1"/>
  <c r="J181" i="1"/>
  <c r="S188" i="1"/>
  <c r="S187" i="1" s="1"/>
  <c r="N191" i="1"/>
  <c r="S198" i="1"/>
  <c r="E191" i="1"/>
  <c r="E203" i="1"/>
  <c r="N227" i="1"/>
  <c r="AM236" i="1"/>
  <c r="AN236" i="1" s="1"/>
  <c r="AN235" i="1" s="1"/>
  <c r="AP236" i="1"/>
  <c r="X245" i="1"/>
  <c r="J313" i="1"/>
  <c r="AM317" i="1"/>
  <c r="AO317" i="1" s="1"/>
  <c r="I346" i="1"/>
  <c r="M359" i="1"/>
  <c r="Z365" i="1"/>
  <c r="X380" i="1"/>
  <c r="X379" i="1" s="1"/>
  <c r="X390" i="1"/>
  <c r="N395" i="1"/>
  <c r="AD400" i="1"/>
  <c r="T402" i="1"/>
  <c r="E407" i="1"/>
  <c r="AD438" i="1"/>
  <c r="W452" i="1"/>
  <c r="T458" i="1"/>
  <c r="T484" i="1"/>
  <c r="K502" i="1"/>
  <c r="P503" i="1"/>
  <c r="T506" i="1"/>
  <c r="L517" i="1"/>
  <c r="X534" i="1"/>
  <c r="Z555" i="1"/>
  <c r="AJ556" i="1"/>
  <c r="Z558" i="1"/>
  <c r="I562" i="1"/>
  <c r="AJ567" i="1"/>
  <c r="AK567" i="1" s="1"/>
  <c r="X567" i="1"/>
  <c r="T568" i="1"/>
  <c r="E587" i="1"/>
  <c r="W627" i="1"/>
  <c r="W628" i="1"/>
  <c r="AA628" i="1" s="1"/>
  <c r="W629" i="1"/>
  <c r="W630" i="1"/>
  <c r="AA630" i="1" s="1"/>
  <c r="D635" i="1"/>
  <c r="O635" i="1"/>
  <c r="N155" i="2"/>
  <c r="AB163" i="2"/>
  <c r="W51" i="2"/>
  <c r="X51" i="2" s="1"/>
  <c r="AM162" i="2"/>
  <c r="AN162" i="2" s="1"/>
  <c r="AM161" i="2"/>
  <c r="AO161" i="2" s="1"/>
  <c r="Q155" i="2"/>
  <c r="N143" i="2"/>
  <c r="O143" i="2"/>
  <c r="W54" i="2"/>
  <c r="X54" i="2" s="1"/>
  <c r="P143" i="2"/>
  <c r="AM136" i="2"/>
  <c r="AO136" i="2" s="1"/>
  <c r="AJ136" i="2"/>
  <c r="AK136" i="2" s="1"/>
  <c r="AJ122" i="2"/>
  <c r="AL122" i="2" s="1"/>
  <c r="P49" i="2"/>
  <c r="P48" i="2" s="1"/>
  <c r="N95" i="2"/>
  <c r="O49" i="2"/>
  <c r="AM101" i="2"/>
  <c r="AO101" i="2" s="1"/>
  <c r="AM100" i="2"/>
  <c r="AN100" i="2" s="1"/>
  <c r="AJ100" i="2"/>
  <c r="AL100" i="2" s="1"/>
  <c r="AJ86" i="2"/>
  <c r="AK86" i="2" s="1"/>
  <c r="S78" i="2"/>
  <c r="R73" i="2"/>
  <c r="R71" i="2" s="1"/>
  <c r="S75" i="2"/>
  <c r="M49" i="2"/>
  <c r="O59" i="2"/>
  <c r="N59" i="2"/>
  <c r="Z64" i="2"/>
  <c r="M15" i="2"/>
  <c r="N49" i="2"/>
  <c r="AJ64" i="2"/>
  <c r="AL64" i="2" s="1"/>
  <c r="X438" i="1"/>
  <c r="W433" i="1"/>
  <c r="O431" i="1"/>
  <c r="T437" i="1"/>
  <c r="AJ438" i="1"/>
  <c r="AK438" i="1" s="1"/>
  <c r="R433" i="1"/>
  <c r="R431" i="1" s="1"/>
  <c r="V431" i="1" s="1"/>
  <c r="V434" i="1"/>
  <c r="X424" i="1"/>
  <c r="Z424" i="1"/>
  <c r="P419" i="1"/>
  <c r="W421" i="1"/>
  <c r="X421" i="1" s="1"/>
  <c r="AJ426" i="1"/>
  <c r="O419" i="1"/>
  <c r="AJ411" i="1"/>
  <c r="AL411" i="1" s="1"/>
  <c r="AJ414" i="1"/>
  <c r="AL414" i="1" s="1"/>
  <c r="X400" i="1"/>
  <c r="Z400" i="1"/>
  <c r="AM402" i="1"/>
  <c r="AO402" i="1" s="1"/>
  <c r="AJ402" i="1"/>
  <c r="AK402" i="1" s="1"/>
  <c r="AP400" i="1"/>
  <c r="Q383" i="1"/>
  <c r="X378" i="1"/>
  <c r="AD376" i="1"/>
  <c r="AM374" i="1"/>
  <c r="AB373" i="1"/>
  <c r="AC373" i="1" s="1"/>
  <c r="AB361" i="1"/>
  <c r="AB359" i="1" s="1"/>
  <c r="X354" i="1"/>
  <c r="P347" i="1"/>
  <c r="AD330" i="1"/>
  <c r="X326" i="1"/>
  <c r="Z326" i="1"/>
  <c r="W325" i="1"/>
  <c r="R325" i="1"/>
  <c r="R323" i="1" s="1"/>
  <c r="V323" i="1" s="1"/>
  <c r="M323" i="1"/>
  <c r="AJ318" i="1"/>
  <c r="AK318" i="1" s="1"/>
  <c r="AM315" i="1"/>
  <c r="AM318" i="1"/>
  <c r="AO318" i="1" s="1"/>
  <c r="X304" i="1"/>
  <c r="Z304" i="1"/>
  <c r="X303" i="1"/>
  <c r="AJ306" i="1"/>
  <c r="AK306" i="1" s="1"/>
  <c r="AB301" i="1"/>
  <c r="AB299" i="1" s="1"/>
  <c r="AC299" i="1" s="1"/>
  <c r="Q299" i="1"/>
  <c r="AJ294" i="1"/>
  <c r="AL294" i="1" s="1"/>
  <c r="X292" i="1"/>
  <c r="AM294" i="1"/>
  <c r="AO294" i="1" s="1"/>
  <c r="AJ292" i="1"/>
  <c r="AK292" i="1" s="1"/>
  <c r="M287" i="1"/>
  <c r="AM290" i="1"/>
  <c r="AN290" i="1" s="1"/>
  <c r="Z282" i="1"/>
  <c r="N275" i="1"/>
  <c r="Z279" i="1"/>
  <c r="AD279" i="1"/>
  <c r="R277" i="1"/>
  <c r="S277" i="1" s="1"/>
  <c r="Q275" i="1"/>
  <c r="AM278" i="1"/>
  <c r="AB277" i="1"/>
  <c r="AF277" i="1" s="1"/>
  <c r="Z270" i="1"/>
  <c r="AM266" i="1"/>
  <c r="AN266" i="1" s="1"/>
  <c r="AJ266" i="1"/>
  <c r="X258" i="1"/>
  <c r="X255" i="1"/>
  <c r="AM256" i="1"/>
  <c r="AO256" i="1" s="1"/>
  <c r="AD255" i="1"/>
  <c r="R253" i="1"/>
  <c r="T253" i="1" s="1"/>
  <c r="AB253" i="1"/>
  <c r="AB251" i="1" s="1"/>
  <c r="N239" i="1"/>
  <c r="X244" i="1"/>
  <c r="R241" i="1"/>
  <c r="R239" i="1" s="1"/>
  <c r="S239" i="1" s="1"/>
  <c r="X231" i="1"/>
  <c r="R229" i="1"/>
  <c r="X232" i="1"/>
  <c r="Q227" i="1"/>
  <c r="AB229" i="1"/>
  <c r="AB227" i="1" s="1"/>
  <c r="AM230" i="1"/>
  <c r="AN230" i="1" s="1"/>
  <c r="AJ222" i="1"/>
  <c r="AK222" i="1" s="1"/>
  <c r="AM222" i="1"/>
  <c r="AO222" i="1" s="1"/>
  <c r="W99" i="1"/>
  <c r="AA99" i="1" s="1"/>
  <c r="S210" i="1"/>
  <c r="AM208" i="1"/>
  <c r="AN208" i="1" s="1"/>
  <c r="AG208" i="1"/>
  <c r="AI208" i="1" s="1"/>
  <c r="S207" i="1"/>
  <c r="AC196" i="1"/>
  <c r="S196" i="1"/>
  <c r="AG196" i="1"/>
  <c r="AI196" i="1" s="1"/>
  <c r="M191" i="1"/>
  <c r="AJ196" i="1"/>
  <c r="AL196" i="1" s="1"/>
  <c r="P191" i="1"/>
  <c r="AM195" i="1"/>
  <c r="AO195" i="1" s="1"/>
  <c r="AC195" i="1"/>
  <c r="AG195" i="1"/>
  <c r="AI195" i="1" s="1"/>
  <c r="S194" i="1"/>
  <c r="AM184" i="1"/>
  <c r="AO184" i="1" s="1"/>
  <c r="AG184" i="1"/>
  <c r="AI184" i="1" s="1"/>
  <c r="P179" i="1"/>
  <c r="S183" i="1"/>
  <c r="AG172" i="1"/>
  <c r="AI172" i="1" s="1"/>
  <c r="AJ172" i="1"/>
  <c r="AC172" i="1"/>
  <c r="AJ170" i="1"/>
  <c r="AK170" i="1" s="1"/>
  <c r="M167" i="1"/>
  <c r="AM160" i="1"/>
  <c r="Z159" i="1"/>
  <c r="X148" i="1"/>
  <c r="AJ147" i="1"/>
  <c r="AK147" i="1" s="1"/>
  <c r="N143" i="1"/>
  <c r="P143" i="1"/>
  <c r="O143" i="1"/>
  <c r="AM147" i="1"/>
  <c r="AO147" i="1" s="1"/>
  <c r="AJ138" i="1"/>
  <c r="AK138" i="1" s="1"/>
  <c r="AM138" i="1"/>
  <c r="AN138" i="1" s="1"/>
  <c r="X136" i="1"/>
  <c r="Z136" i="1"/>
  <c r="N131" i="1"/>
  <c r="X135" i="1"/>
  <c r="AM135" i="1"/>
  <c r="AO135" i="1" s="1"/>
  <c r="AJ135" i="1"/>
  <c r="AK135" i="1" s="1"/>
  <c r="M131" i="1"/>
  <c r="AM126" i="1"/>
  <c r="AO126" i="1" s="1"/>
  <c r="AM124" i="1"/>
  <c r="AN124" i="1" s="1"/>
  <c r="M119" i="1"/>
  <c r="N20" i="1"/>
  <c r="N19" i="1" s="1"/>
  <c r="M20" i="1"/>
  <c r="M19" i="1" s="1"/>
  <c r="AJ114" i="1"/>
  <c r="AL114" i="1" s="1"/>
  <c r="N107" i="1"/>
  <c r="AM114" i="1"/>
  <c r="AO114" i="1" s="1"/>
  <c r="N97" i="1"/>
  <c r="Z111" i="1"/>
  <c r="X111" i="1"/>
  <c r="B334" i="19"/>
  <c r="L6" i="19"/>
  <c r="B7" i="19" s="1"/>
  <c r="R336" i="19"/>
  <c r="P336" i="19"/>
  <c r="P6" i="19" s="1"/>
  <c r="N451" i="1"/>
  <c r="AB452" i="1"/>
  <c r="AA519" i="1"/>
  <c r="X519" i="1"/>
  <c r="AA524" i="1"/>
  <c r="AA523" i="1" s="1"/>
  <c r="W523" i="1"/>
  <c r="Z523" i="1" s="1"/>
  <c r="Y616" i="1"/>
  <c r="E445" i="1"/>
  <c r="E444" i="1" s="1"/>
  <c r="M551" i="1"/>
  <c r="K20" i="1"/>
  <c r="K19" i="1" s="1"/>
  <c r="AA470" i="1"/>
  <c r="W469" i="1"/>
  <c r="X470" i="1"/>
  <c r="AB496" i="1"/>
  <c r="M16" i="1"/>
  <c r="Q503" i="1"/>
  <c r="W505" i="1"/>
  <c r="AF560" i="1"/>
  <c r="AF559" i="1" s="1"/>
  <c r="AB559" i="1"/>
  <c r="AE559" i="1" s="1"/>
  <c r="AA486" i="1"/>
  <c r="Z486" i="1"/>
  <c r="X486" i="1"/>
  <c r="D503" i="1"/>
  <c r="Q551" i="1"/>
  <c r="AP459" i="1"/>
  <c r="AQ459" i="1" s="1"/>
  <c r="AD459" i="1"/>
  <c r="AP484" i="1"/>
  <c r="AQ484" i="1" s="1"/>
  <c r="AD484" i="1"/>
  <c r="AB535" i="1"/>
  <c r="AB527" i="1" s="1"/>
  <c r="AP536" i="1"/>
  <c r="K18" i="1"/>
  <c r="K445" i="1"/>
  <c r="K444" i="1" s="1"/>
  <c r="D455" i="1"/>
  <c r="Z473" i="1"/>
  <c r="J481" i="1"/>
  <c r="AD481" i="1" s="1"/>
  <c r="D479" i="1"/>
  <c r="AF479" i="1" s="1"/>
  <c r="AP498" i="1"/>
  <c r="AQ498" i="1" s="1"/>
  <c r="AD506" i="1"/>
  <c r="AB582" i="1"/>
  <c r="F601" i="1"/>
  <c r="N601" i="1"/>
  <c r="N600" i="1" s="1"/>
  <c r="P624" i="1"/>
  <c r="E635" i="1"/>
  <c r="P17" i="1"/>
  <c r="M18" i="1"/>
  <c r="Q20" i="1"/>
  <c r="Q19" i="1" s="1"/>
  <c r="M445" i="1"/>
  <c r="M444" i="1" s="1"/>
  <c r="E455" i="1"/>
  <c r="Q455" i="1"/>
  <c r="AM458" i="1"/>
  <c r="T459" i="1"/>
  <c r="X460" i="1"/>
  <c r="AD461" i="1"/>
  <c r="M467" i="1"/>
  <c r="Q467" i="1"/>
  <c r="Z470" i="1"/>
  <c r="AJ474" i="1"/>
  <c r="AM482" i="1"/>
  <c r="Z485" i="1"/>
  <c r="T488" i="1"/>
  <c r="T487" i="1" s="1"/>
  <c r="AP488" i="1"/>
  <c r="E493" i="1"/>
  <c r="E492" i="1" s="1"/>
  <c r="W496" i="1"/>
  <c r="AG498" i="1"/>
  <c r="AP506" i="1"/>
  <c r="AM508" i="1"/>
  <c r="X510" i="1"/>
  <c r="E515" i="1"/>
  <c r="D527" i="1"/>
  <c r="R546" i="1"/>
  <c r="V546" i="1" s="1"/>
  <c r="Z554" i="1"/>
  <c r="AM569" i="1"/>
  <c r="X570" i="1"/>
  <c r="E563" i="1"/>
  <c r="J578" i="1"/>
  <c r="L578" i="1" s="1"/>
  <c r="J580" i="1"/>
  <c r="L580" i="1" s="1"/>
  <c r="J582" i="1"/>
  <c r="L582" i="1" s="1"/>
  <c r="R584" i="1"/>
  <c r="T592" i="1"/>
  <c r="AD596" i="1"/>
  <c r="AD595" i="1" s="1"/>
  <c r="Z596" i="1"/>
  <c r="AB613" i="1"/>
  <c r="AC614" i="1"/>
  <c r="S617" i="1"/>
  <c r="AM618" i="1"/>
  <c r="AN618" i="1" s="1"/>
  <c r="AC620" i="1"/>
  <c r="AC619" i="1" s="1"/>
  <c r="Q624" i="1"/>
  <c r="M625" i="1"/>
  <c r="M624" i="1" s="1"/>
  <c r="L637" i="1"/>
  <c r="L634" i="1" s="1"/>
  <c r="Q635" i="1"/>
  <c r="P15" i="1"/>
  <c r="P18" i="1"/>
  <c r="AB449" i="1"/>
  <c r="AJ459" i="1"/>
  <c r="T462" i="1"/>
  <c r="Z472" i="1"/>
  <c r="I466" i="1"/>
  <c r="P492" i="1"/>
  <c r="K493" i="1"/>
  <c r="K492" i="1" s="1"/>
  <c r="AB505" i="1"/>
  <c r="X507" i="1"/>
  <c r="N515" i="1"/>
  <c r="X518" i="1"/>
  <c r="K526" i="1"/>
  <c r="T532" i="1"/>
  <c r="AM533" i="1"/>
  <c r="K541" i="1"/>
  <c r="K540" i="1" s="1"/>
  <c r="AJ558" i="1"/>
  <c r="X560" i="1"/>
  <c r="X559" i="1" s="1"/>
  <c r="K562" i="1"/>
  <c r="Z566" i="1"/>
  <c r="AD568" i="1"/>
  <c r="E577" i="1"/>
  <c r="E576" i="1" s="1"/>
  <c r="O587" i="1"/>
  <c r="W595" i="1"/>
  <c r="Z595" i="1" s="1"/>
  <c r="H601" i="1"/>
  <c r="H600" i="1" s="1"/>
  <c r="P601" i="1"/>
  <c r="P600" i="1" s="1"/>
  <c r="O611" i="1"/>
  <c r="AG614" i="1"/>
  <c r="AJ617" i="1"/>
  <c r="E611" i="1"/>
  <c r="AB619" i="1"/>
  <c r="AG620" i="1"/>
  <c r="H625" i="1"/>
  <c r="H624" i="1" s="1"/>
  <c r="K634" i="1"/>
  <c r="Z640" i="1"/>
  <c r="K264" i="2"/>
  <c r="G180" i="2"/>
  <c r="Q180" i="2"/>
  <c r="K202" i="2"/>
  <c r="AM207" i="2"/>
  <c r="D240" i="2"/>
  <c r="W253" i="2"/>
  <c r="X253" i="2" s="1"/>
  <c r="F264" i="2"/>
  <c r="R277" i="2"/>
  <c r="G274" i="2"/>
  <c r="R283" i="2"/>
  <c r="K15" i="2"/>
  <c r="K16" i="2"/>
  <c r="I20" i="2"/>
  <c r="I19" i="2" s="1"/>
  <c r="M203" i="2"/>
  <c r="AM208" i="2"/>
  <c r="J224" i="2"/>
  <c r="N251" i="2"/>
  <c r="O191" i="2"/>
  <c r="AM198" i="2"/>
  <c r="G217" i="2"/>
  <c r="G216" i="2" s="1"/>
  <c r="J216" i="2" s="1"/>
  <c r="O216" i="2"/>
  <c r="Q227" i="2"/>
  <c r="P227" i="2"/>
  <c r="O240" i="2"/>
  <c r="O251" i="2"/>
  <c r="O264" i="2"/>
  <c r="H24" i="2"/>
  <c r="N24" i="2"/>
  <c r="G24" i="2"/>
  <c r="J24" i="2" s="1"/>
  <c r="Q24" i="2"/>
  <c r="AM41" i="2"/>
  <c r="AN41" i="2" s="1"/>
  <c r="AC41" i="2"/>
  <c r="K34" i="2"/>
  <c r="P35" i="2"/>
  <c r="D31" i="2"/>
  <c r="R37" i="2"/>
  <c r="V37" i="2" s="1"/>
  <c r="S38" i="2"/>
  <c r="J37" i="2"/>
  <c r="AG42" i="2"/>
  <c r="AH42" i="2" s="1"/>
  <c r="O35" i="2"/>
  <c r="H18" i="2"/>
  <c r="E96" i="1"/>
  <c r="I96" i="1"/>
  <c r="P71" i="1"/>
  <c r="Z38" i="1"/>
  <c r="E35" i="1"/>
  <c r="P47" i="1"/>
  <c r="X54" i="1"/>
  <c r="AM56" i="1"/>
  <c r="R61" i="1"/>
  <c r="R59" i="1" s="1"/>
  <c r="N59" i="1"/>
  <c r="AM76" i="1"/>
  <c r="AO76" i="1" s="1"/>
  <c r="Q71" i="1"/>
  <c r="X80" i="1"/>
  <c r="X79" i="1" s="1"/>
  <c r="L85" i="1"/>
  <c r="X89" i="1"/>
  <c r="K14" i="1"/>
  <c r="O18" i="1"/>
  <c r="G25" i="1"/>
  <c r="I34" i="1"/>
  <c r="O35" i="1"/>
  <c r="AM40" i="1"/>
  <c r="E59" i="1"/>
  <c r="O59" i="1"/>
  <c r="Z80" i="1"/>
  <c r="K82" i="1"/>
  <c r="P83" i="1"/>
  <c r="AJ88" i="1"/>
  <c r="AK88" i="1" s="1"/>
  <c r="X88" i="1"/>
  <c r="Z89" i="1"/>
  <c r="D35" i="1"/>
  <c r="P35" i="1"/>
  <c r="X39" i="1"/>
  <c r="G34" i="1"/>
  <c r="N47" i="1"/>
  <c r="W49" i="1"/>
  <c r="J55" i="1"/>
  <c r="AB55" i="1"/>
  <c r="AM74" i="1"/>
  <c r="U77" i="1"/>
  <c r="D71" i="1"/>
  <c r="W79" i="1"/>
  <c r="Z79" i="1" s="1"/>
  <c r="AM88" i="1"/>
  <c r="Z88" i="1"/>
  <c r="M15" i="1"/>
  <c r="F625" i="1"/>
  <c r="G16" i="1"/>
  <c r="F600" i="1"/>
  <c r="U614" i="1"/>
  <c r="J603" i="1"/>
  <c r="Y614" i="1"/>
  <c r="AK615" i="1"/>
  <c r="J619" i="1"/>
  <c r="J595" i="1"/>
  <c r="T567" i="1"/>
  <c r="Z571" i="1"/>
  <c r="T569" i="1"/>
  <c r="T572" i="1"/>
  <c r="T571" i="1" s="1"/>
  <c r="T570" i="1"/>
  <c r="H541" i="1"/>
  <c r="H540" i="1" s="1"/>
  <c r="G541" i="1"/>
  <c r="G540" i="1" s="1"/>
  <c r="L553" i="1"/>
  <c r="Z560" i="1"/>
  <c r="F541" i="1"/>
  <c r="F540" i="1" s="1"/>
  <c r="T533" i="1"/>
  <c r="J526" i="1"/>
  <c r="T531" i="1"/>
  <c r="Z533" i="1"/>
  <c r="AD531" i="1"/>
  <c r="Z518" i="1"/>
  <c r="J517" i="1"/>
  <c r="G14" i="1"/>
  <c r="G17" i="1"/>
  <c r="G18" i="1"/>
  <c r="Z524" i="1"/>
  <c r="T512" i="1"/>
  <c r="T511" i="1" s="1"/>
  <c r="T508" i="1"/>
  <c r="Z512" i="1"/>
  <c r="F493" i="1"/>
  <c r="G493" i="1"/>
  <c r="G492" i="1" s="1"/>
  <c r="AD508" i="1"/>
  <c r="T510" i="1"/>
  <c r="T483" i="1"/>
  <c r="T485" i="1"/>
  <c r="T482" i="1"/>
  <c r="J478" i="1"/>
  <c r="AD479" i="1" s="1"/>
  <c r="L475" i="1"/>
  <c r="J448" i="1"/>
  <c r="L448" i="1" s="1"/>
  <c r="G20" i="1"/>
  <c r="G19" i="1" s="1"/>
  <c r="T460" i="1"/>
  <c r="AD464" i="1"/>
  <c r="AD463" i="1" s="1"/>
  <c r="T464" i="1"/>
  <c r="T463" i="1" s="1"/>
  <c r="Z458" i="1"/>
  <c r="AD458" i="1"/>
  <c r="J454" i="1"/>
  <c r="Z460" i="1"/>
  <c r="Z463" i="1"/>
  <c r="G445" i="1"/>
  <c r="G444" i="1" s="1"/>
  <c r="T438" i="1"/>
  <c r="T428" i="1"/>
  <c r="T427" i="1" s="1"/>
  <c r="T425" i="1"/>
  <c r="J427" i="1"/>
  <c r="T422" i="1"/>
  <c r="T424" i="1"/>
  <c r="AD426" i="1"/>
  <c r="L409" i="1"/>
  <c r="Z416" i="1"/>
  <c r="T399" i="1"/>
  <c r="T398" i="1"/>
  <c r="AD398" i="1"/>
  <c r="L385" i="1"/>
  <c r="L382" i="1" s="1"/>
  <c r="Z392" i="1"/>
  <c r="L373" i="1"/>
  <c r="T378" i="1"/>
  <c r="J367" i="1"/>
  <c r="T362" i="1"/>
  <c r="T351" i="1"/>
  <c r="L349" i="1"/>
  <c r="T353" i="1"/>
  <c r="AD351" i="1"/>
  <c r="L343" i="1"/>
  <c r="T340" i="1"/>
  <c r="J343" i="1"/>
  <c r="T320" i="1"/>
  <c r="T319" i="1" s="1"/>
  <c r="T317" i="1"/>
  <c r="L319" i="1"/>
  <c r="Z319" i="1" s="1"/>
  <c r="H97" i="1"/>
  <c r="H96" i="1" s="1"/>
  <c r="T302" i="1"/>
  <c r="T296" i="1"/>
  <c r="T295" i="1" s="1"/>
  <c r="T290" i="1"/>
  <c r="T292" i="1"/>
  <c r="T284" i="1"/>
  <c r="T283" i="1" s="1"/>
  <c r="T272" i="1"/>
  <c r="T271" i="1" s="1"/>
  <c r="Z260" i="1"/>
  <c r="H15" i="1"/>
  <c r="H16" i="1"/>
  <c r="J16" i="1" s="1"/>
  <c r="L16" i="1" s="1"/>
  <c r="H17" i="1"/>
  <c r="H18" i="1"/>
  <c r="L259" i="1"/>
  <c r="T260" i="1"/>
  <c r="T259" i="1" s="1"/>
  <c r="Z255" i="1"/>
  <c r="T242" i="1"/>
  <c r="T246" i="1"/>
  <c r="T248" i="1"/>
  <c r="T247" i="1" s="1"/>
  <c r="T231" i="1"/>
  <c r="L229" i="1"/>
  <c r="L226" i="1" s="1"/>
  <c r="Z222" i="1"/>
  <c r="Z224" i="1"/>
  <c r="T224" i="1"/>
  <c r="T223" i="1" s="1"/>
  <c r="U200" i="1"/>
  <c r="F14" i="1"/>
  <c r="F15" i="1"/>
  <c r="F16" i="1"/>
  <c r="F17" i="1"/>
  <c r="F18" i="1"/>
  <c r="L169" i="1"/>
  <c r="L166" i="1" s="1"/>
  <c r="U159" i="1"/>
  <c r="U164" i="1"/>
  <c r="G103" i="1"/>
  <c r="U147" i="1"/>
  <c r="U149" i="1"/>
  <c r="U150" i="1"/>
  <c r="J133" i="1"/>
  <c r="U137" i="1"/>
  <c r="L139" i="1"/>
  <c r="U138" i="1"/>
  <c r="Z126" i="1"/>
  <c r="U111" i="1"/>
  <c r="U113" i="1"/>
  <c r="F97" i="1"/>
  <c r="F96" i="1" s="1"/>
  <c r="U90" i="1"/>
  <c r="L30" i="1"/>
  <c r="U89" i="1"/>
  <c r="U76" i="1"/>
  <c r="U79" i="1"/>
  <c r="J73" i="1"/>
  <c r="U80" i="1"/>
  <c r="U75" i="1"/>
  <c r="U66" i="1"/>
  <c r="J67" i="1"/>
  <c r="L67" i="1"/>
  <c r="U67" i="1" s="1"/>
  <c r="L29" i="1"/>
  <c r="U68" i="1"/>
  <c r="J58" i="1"/>
  <c r="J49" i="1"/>
  <c r="U50" i="1"/>
  <c r="J30" i="1"/>
  <c r="Y30" i="1" s="1"/>
  <c r="H24" i="1"/>
  <c r="U41" i="1"/>
  <c r="J37" i="1"/>
  <c r="H14" i="1"/>
  <c r="F25" i="1"/>
  <c r="F24" i="1" s="1"/>
  <c r="U258" i="2"/>
  <c r="L229" i="2"/>
  <c r="L226" i="2" s="1"/>
  <c r="Z210" i="2"/>
  <c r="H180" i="2"/>
  <c r="J169" i="2"/>
  <c r="Z163" i="2"/>
  <c r="U150" i="2"/>
  <c r="J145" i="2"/>
  <c r="U138" i="2"/>
  <c r="U102" i="2"/>
  <c r="L61" i="2"/>
  <c r="H14" i="2"/>
  <c r="H15" i="2"/>
  <c r="H16" i="2"/>
  <c r="F241" i="2"/>
  <c r="F240" i="2" s="1"/>
  <c r="F216" i="2"/>
  <c r="F181" i="2"/>
  <c r="F180" i="2" s="1"/>
  <c r="F49" i="2"/>
  <c r="F48" i="2" s="1"/>
  <c r="F59" i="2"/>
  <c r="F24" i="2"/>
  <c r="F35" i="2"/>
  <c r="M216" i="2"/>
  <c r="E48" i="2"/>
  <c r="N35" i="2"/>
  <c r="H20" i="2"/>
  <c r="H19" i="2" s="1"/>
  <c r="J94" i="2"/>
  <c r="AA116" i="2"/>
  <c r="AA115" i="2" s="1"/>
  <c r="W115" i="2"/>
  <c r="Z115" i="2" s="1"/>
  <c r="Q15" i="2"/>
  <c r="Q16" i="2"/>
  <c r="Q17" i="2"/>
  <c r="Q18" i="2"/>
  <c r="Q71" i="2"/>
  <c r="P83" i="2"/>
  <c r="AG152" i="2"/>
  <c r="AB151" i="2"/>
  <c r="J49" i="2"/>
  <c r="G48" i="2"/>
  <c r="D25" i="2"/>
  <c r="AG111" i="2"/>
  <c r="AH111" i="2" s="1"/>
  <c r="AC111" i="2"/>
  <c r="H264" i="2"/>
  <c r="J264" i="2" s="1"/>
  <c r="I82" i="2"/>
  <c r="J82" i="2" s="1"/>
  <c r="AA148" i="2"/>
  <c r="X148" i="2"/>
  <c r="K70" i="2"/>
  <c r="M240" i="2"/>
  <c r="AJ40" i="2"/>
  <c r="Z150" i="2"/>
  <c r="E180" i="2"/>
  <c r="M264" i="2"/>
  <c r="Q240" i="2"/>
  <c r="AC42" i="2"/>
  <c r="AP75" i="2"/>
  <c r="AQ75" i="2" s="1"/>
  <c r="AC75" i="2"/>
  <c r="AG75" i="2"/>
  <c r="AI75" i="2" s="1"/>
  <c r="AC89" i="2"/>
  <c r="U159" i="2"/>
  <c r="Z200" i="2"/>
  <c r="AJ233" i="2"/>
  <c r="AL233" i="2" s="1"/>
  <c r="AJ68" i="2"/>
  <c r="AL68" i="2" s="1"/>
  <c r="AL67" i="2" s="1"/>
  <c r="U174" i="2"/>
  <c r="P14" i="2"/>
  <c r="P18" i="2"/>
  <c r="U255" i="2"/>
  <c r="AM68" i="2"/>
  <c r="AO68" i="2" s="1"/>
  <c r="AO67" i="2" s="1"/>
  <c r="AM112" i="2"/>
  <c r="AO112" i="2" s="1"/>
  <c r="O107" i="2"/>
  <c r="K130" i="2"/>
  <c r="I142" i="2"/>
  <c r="J142" i="2" s="1"/>
  <c r="AJ149" i="2"/>
  <c r="AK149" i="2" s="1"/>
  <c r="AM172" i="2"/>
  <c r="AO172" i="2" s="1"/>
  <c r="P191" i="2"/>
  <c r="N203" i="2"/>
  <c r="G226" i="2"/>
  <c r="R43" i="2"/>
  <c r="D59" i="2"/>
  <c r="R61" i="2"/>
  <c r="AJ76" i="2"/>
  <c r="AK76" i="2" s="1"/>
  <c r="AM78" i="2"/>
  <c r="AO78" i="2" s="1"/>
  <c r="S90" i="2"/>
  <c r="N83" i="2"/>
  <c r="E107" i="2"/>
  <c r="AM124" i="2"/>
  <c r="AO124" i="2" s="1"/>
  <c r="F143" i="2"/>
  <c r="J186" i="2"/>
  <c r="N191" i="2"/>
  <c r="AM231" i="2"/>
  <c r="AN231" i="2" s="1"/>
  <c r="S233" i="2"/>
  <c r="J259" i="2"/>
  <c r="W266" i="2"/>
  <c r="W267" i="2"/>
  <c r="W268" i="2"/>
  <c r="W269" i="2"/>
  <c r="W270" i="2"/>
  <c r="W272" i="2"/>
  <c r="Z280" i="2"/>
  <c r="D275" i="2"/>
  <c r="D288" i="2" s="1"/>
  <c r="K118" i="2"/>
  <c r="J154" i="2"/>
  <c r="F71" i="2"/>
  <c r="O95" i="2"/>
  <c r="AJ112" i="2"/>
  <c r="AK112" i="2" s="1"/>
  <c r="AJ172" i="2"/>
  <c r="AL172" i="2" s="1"/>
  <c r="K226" i="2"/>
  <c r="P17" i="2"/>
  <c r="S41" i="2"/>
  <c r="H55" i="2"/>
  <c r="H48" i="2" s="1"/>
  <c r="Q59" i="2"/>
  <c r="G58" i="2"/>
  <c r="AJ78" i="2"/>
  <c r="AL78" i="2" s="1"/>
  <c r="AM86" i="2"/>
  <c r="U100" i="2"/>
  <c r="AJ124" i="2"/>
  <c r="AK124" i="2" s="1"/>
  <c r="E143" i="2"/>
  <c r="AJ278" i="2"/>
  <c r="AL278" i="2" s="1"/>
  <c r="H17" i="2"/>
  <c r="D35" i="2"/>
  <c r="E59" i="2"/>
  <c r="S74" i="2"/>
  <c r="AM76" i="2"/>
  <c r="AN76" i="2" s="1"/>
  <c r="O83" i="2"/>
  <c r="Z160" i="2"/>
  <c r="D191" i="2"/>
  <c r="AJ208" i="2"/>
  <c r="AM210" i="2"/>
  <c r="AN210" i="2" s="1"/>
  <c r="Z233" i="2"/>
  <c r="D251" i="2"/>
  <c r="AJ256" i="2"/>
  <c r="AB283" i="2"/>
  <c r="K14" i="2"/>
  <c r="K18" i="2"/>
  <c r="K20" i="2"/>
  <c r="K19" i="2" s="1"/>
  <c r="AJ38" i="2"/>
  <c r="AL38" i="2" s="1"/>
  <c r="AJ42" i="2"/>
  <c r="AB29" i="2"/>
  <c r="AF29" i="2" s="1"/>
  <c r="AM38" i="2"/>
  <c r="AM42" i="2"/>
  <c r="S44" i="2"/>
  <c r="S43" i="2" s="1"/>
  <c r="K82" i="2"/>
  <c r="AM89" i="2"/>
  <c r="AN89" i="2" s="1"/>
  <c r="F119" i="2"/>
  <c r="X160" i="2"/>
  <c r="W199" i="2"/>
  <c r="Z199" i="2" s="1"/>
  <c r="S208" i="2"/>
  <c r="J244" i="2"/>
  <c r="S40" i="2"/>
  <c r="X62" i="2"/>
  <c r="S66" i="2"/>
  <c r="AM75" i="2"/>
  <c r="AO75" i="2" s="1"/>
  <c r="AG76" i="2"/>
  <c r="AI76" i="2" s="1"/>
  <c r="AC78" i="2"/>
  <c r="AM99" i="2"/>
  <c r="AO99" i="2" s="1"/>
  <c r="AM116" i="2"/>
  <c r="AM115" i="2" s="1"/>
  <c r="H118" i="2"/>
  <c r="AB127" i="2"/>
  <c r="E131" i="2"/>
  <c r="AJ148" i="2"/>
  <c r="H190" i="2"/>
  <c r="J190" i="2" s="1"/>
  <c r="AB199" i="2"/>
  <c r="AE199" i="2" s="1"/>
  <c r="Q203" i="2"/>
  <c r="H250" i="2"/>
  <c r="J250" i="2" s="1"/>
  <c r="X256" i="2"/>
  <c r="M275" i="2"/>
  <c r="Z281" i="2"/>
  <c r="Z284" i="2"/>
  <c r="AJ152" i="2"/>
  <c r="AJ151" i="2" s="1"/>
  <c r="K17" i="2"/>
  <c r="AM40" i="2"/>
  <c r="AO40" i="2" s="1"/>
  <c r="AJ113" i="2"/>
  <c r="AL113" i="2" s="1"/>
  <c r="X260" i="2"/>
  <c r="X259" i="2" s="1"/>
  <c r="AB27" i="2"/>
  <c r="AC86" i="2"/>
  <c r="AJ99" i="2"/>
  <c r="AK99" i="2" s="1"/>
  <c r="AM113" i="2"/>
  <c r="AN113" i="2" s="1"/>
  <c r="AJ116" i="2"/>
  <c r="AJ115" i="2" s="1"/>
  <c r="W127" i="2"/>
  <c r="AC164" i="2"/>
  <c r="AC163" i="2" s="1"/>
  <c r="J245" i="2"/>
  <c r="L245" i="2" s="1"/>
  <c r="J246" i="2"/>
  <c r="L246" i="2" s="1"/>
  <c r="AM254" i="2"/>
  <c r="Z258" i="2"/>
  <c r="I34" i="2"/>
  <c r="Z40" i="2"/>
  <c r="Z62" i="2"/>
  <c r="X64" i="2"/>
  <c r="AG78" i="2"/>
  <c r="AI78" i="2" s="1"/>
  <c r="M107" i="2"/>
  <c r="I118" i="2"/>
  <c r="AJ123" i="2"/>
  <c r="AJ128" i="2"/>
  <c r="AK128" i="2" s="1"/>
  <c r="AK127" i="2" s="1"/>
  <c r="E203" i="2"/>
  <c r="R211" i="2"/>
  <c r="Z234" i="2"/>
  <c r="J272" i="2"/>
  <c r="J283" i="2"/>
  <c r="AM209" i="2"/>
  <c r="AO209" i="2" s="1"/>
  <c r="N15" i="2"/>
  <c r="P20" i="2"/>
  <c r="P19" i="2" s="1"/>
  <c r="M251" i="2"/>
  <c r="AM257" i="2"/>
  <c r="F251" i="2"/>
  <c r="W259" i="2"/>
  <c r="AM282" i="2"/>
  <c r="E19" i="1"/>
  <c r="N240" i="2"/>
  <c r="W26" i="1"/>
  <c r="O25" i="1"/>
  <c r="O14" i="1"/>
  <c r="AA236" i="1"/>
  <c r="AA235" i="1" s="1"/>
  <c r="Z236" i="1"/>
  <c r="W235" i="1"/>
  <c r="Z235" i="1" s="1"/>
  <c r="X236" i="1"/>
  <c r="X235" i="1" s="1"/>
  <c r="AP248" i="1"/>
  <c r="AM256" i="2"/>
  <c r="AO256" i="2" s="1"/>
  <c r="Z256" i="2"/>
  <c r="F275" i="2"/>
  <c r="D14" i="1"/>
  <c r="D15" i="1"/>
  <c r="D16" i="1"/>
  <c r="Q16" i="1"/>
  <c r="W29" i="1"/>
  <c r="X29" i="1" s="1"/>
  <c r="O17" i="1"/>
  <c r="P31" i="1"/>
  <c r="P20" i="1"/>
  <c r="P19" i="1" s="1"/>
  <c r="AM38" i="1"/>
  <c r="L26" i="1"/>
  <c r="Z26" i="1" s="1"/>
  <c r="AJ40" i="1"/>
  <c r="AK40" i="1" s="1"/>
  <c r="J28" i="1"/>
  <c r="U51" i="1"/>
  <c r="Z63" i="1"/>
  <c r="AA65" i="1"/>
  <c r="Z65" i="1"/>
  <c r="AJ87" i="1"/>
  <c r="J85" i="1"/>
  <c r="X122" i="1"/>
  <c r="AA160" i="1"/>
  <c r="Z160" i="1"/>
  <c r="U162" i="1"/>
  <c r="V162" i="1"/>
  <c r="S174" i="1"/>
  <c r="AA176" i="1"/>
  <c r="AA175" i="1" s="1"/>
  <c r="W175" i="1"/>
  <c r="Z175" i="1" s="1"/>
  <c r="V184" i="1"/>
  <c r="R181" i="1"/>
  <c r="V181" i="1" s="1"/>
  <c r="S184" i="1"/>
  <c r="AJ209" i="1"/>
  <c r="AK209" i="1" s="1"/>
  <c r="J205" i="1"/>
  <c r="R217" i="1"/>
  <c r="S217" i="1" s="1"/>
  <c r="T220" i="1"/>
  <c r="T230" i="1"/>
  <c r="AA256" i="1"/>
  <c r="Z256" i="1"/>
  <c r="X256" i="1"/>
  <c r="AJ375" i="1"/>
  <c r="T375" i="1"/>
  <c r="AJ423" i="1"/>
  <c r="AK423" i="1" s="1"/>
  <c r="J421" i="1"/>
  <c r="T423" i="1"/>
  <c r="AB578" i="1"/>
  <c r="AM578" i="1" s="1"/>
  <c r="M577" i="1"/>
  <c r="M576" i="1" s="1"/>
  <c r="AB580" i="1"/>
  <c r="AA591" i="1"/>
  <c r="Z591" i="1"/>
  <c r="X591" i="1"/>
  <c r="AJ254" i="2"/>
  <c r="J253" i="2"/>
  <c r="AM278" i="2"/>
  <c r="AN278" i="2" s="1"/>
  <c r="U38" i="1"/>
  <c r="R37" i="1"/>
  <c r="R49" i="1"/>
  <c r="X65" i="1"/>
  <c r="AM77" i="1"/>
  <c r="AN77" i="1" s="1"/>
  <c r="G97" i="1"/>
  <c r="Z122" i="1"/>
  <c r="AJ125" i="1"/>
  <c r="AK125" i="1" s="1"/>
  <c r="J121" i="1"/>
  <c r="AM149" i="1"/>
  <c r="AN149" i="1" s="1"/>
  <c r="L101" i="1"/>
  <c r="J157" i="1"/>
  <c r="Z158" i="1"/>
  <c r="X160" i="1"/>
  <c r="AP176" i="1"/>
  <c r="AB175" i="1"/>
  <c r="AG176" i="1"/>
  <c r="AC176" i="1"/>
  <c r="AC175" i="1" s="1"/>
  <c r="L217" i="1"/>
  <c r="AA230" i="1"/>
  <c r="Z230" i="1"/>
  <c r="X230" i="1"/>
  <c r="W229" i="1"/>
  <c r="L241" i="1"/>
  <c r="L238" i="1" s="1"/>
  <c r="AJ243" i="1"/>
  <c r="AL243" i="1" s="1"/>
  <c r="J241" i="1"/>
  <c r="AB289" i="1"/>
  <c r="AA315" i="1"/>
  <c r="X315" i="1"/>
  <c r="Z315" i="1"/>
  <c r="AA412" i="1"/>
  <c r="Z412" i="1"/>
  <c r="X412" i="1"/>
  <c r="AP424" i="1"/>
  <c r="AQ424" i="1" s="1"/>
  <c r="AD424" i="1"/>
  <c r="AA440" i="1"/>
  <c r="AA439" i="1" s="1"/>
  <c r="W439" i="1"/>
  <c r="Z440" i="1"/>
  <c r="X440" i="1"/>
  <c r="X439" i="1" s="1"/>
  <c r="AQ506" i="1"/>
  <c r="R578" i="1"/>
  <c r="N14" i="1"/>
  <c r="R580" i="1"/>
  <c r="AJ590" i="1"/>
  <c r="AL590" i="1" s="1"/>
  <c r="J589" i="1"/>
  <c r="AB28" i="1"/>
  <c r="N16" i="1"/>
  <c r="AJ44" i="1"/>
  <c r="J32" i="1"/>
  <c r="AM44" i="1"/>
  <c r="L32" i="1"/>
  <c r="L43" i="1"/>
  <c r="AG152" i="1"/>
  <c r="AB151" i="1"/>
  <c r="AA188" i="1"/>
  <c r="AA187" i="1" s="1"/>
  <c r="W187" i="1"/>
  <c r="Z187" i="1" s="1"/>
  <c r="AM332" i="1"/>
  <c r="L331" i="1"/>
  <c r="Z331" i="1" s="1"/>
  <c r="Z332" i="1"/>
  <c r="AB29" i="1"/>
  <c r="N17" i="1"/>
  <c r="AA124" i="1"/>
  <c r="Z124" i="1"/>
  <c r="X124" i="1"/>
  <c r="AA565" i="1"/>
  <c r="AJ116" i="1"/>
  <c r="AK116" i="1" s="1"/>
  <c r="AK115" i="1" s="1"/>
  <c r="J104" i="1"/>
  <c r="V195" i="1"/>
  <c r="R193" i="1"/>
  <c r="AP278" i="2"/>
  <c r="AP277" i="2" s="1"/>
  <c r="AB277" i="2"/>
  <c r="AB275" i="2" s="1"/>
  <c r="AC278" i="2"/>
  <c r="AM123" i="1"/>
  <c r="AO123" i="1" s="1"/>
  <c r="L99" i="1"/>
  <c r="AM292" i="1"/>
  <c r="Z292" i="1"/>
  <c r="E311" i="1"/>
  <c r="AM149" i="2"/>
  <c r="L145" i="2"/>
  <c r="F20" i="1"/>
  <c r="F19" i="1" s="1"/>
  <c r="D25" i="1"/>
  <c r="I14" i="1"/>
  <c r="E31" i="1"/>
  <c r="L37" i="1"/>
  <c r="U52" i="1"/>
  <c r="AA68" i="1"/>
  <c r="AA67" i="1" s="1"/>
  <c r="W67" i="1"/>
  <c r="Z68" i="1"/>
  <c r="AB73" i="1"/>
  <c r="Z75" i="1"/>
  <c r="AJ78" i="1"/>
  <c r="AK78" i="1" s="1"/>
  <c r="L100" i="1"/>
  <c r="J101" i="1"/>
  <c r="W104" i="1"/>
  <c r="O103" i="1"/>
  <c r="AM110" i="1"/>
  <c r="AO110" i="1" s="1"/>
  <c r="L98" i="1"/>
  <c r="AJ112" i="1"/>
  <c r="AK112" i="1" s="1"/>
  <c r="J100" i="1"/>
  <c r="J115" i="1"/>
  <c r="U123" i="1"/>
  <c r="R133" i="1"/>
  <c r="V133" i="1" s="1"/>
  <c r="Z135" i="1"/>
  <c r="AA137" i="1"/>
  <c r="X137" i="1"/>
  <c r="Z137" i="1"/>
  <c r="W133" i="1"/>
  <c r="U140" i="1"/>
  <c r="R139" i="1"/>
  <c r="AG212" i="1"/>
  <c r="AI212" i="1" s="1"/>
  <c r="AI211" i="1" s="1"/>
  <c r="AB211" i="1"/>
  <c r="AE211" i="1" s="1"/>
  <c r="J217" i="1"/>
  <c r="AJ219" i="1"/>
  <c r="T219" i="1"/>
  <c r="AA272" i="1"/>
  <c r="AA271" i="1" s="1"/>
  <c r="Z272" i="1"/>
  <c r="W271" i="1"/>
  <c r="Z271" i="1" s="1"/>
  <c r="AA290" i="1"/>
  <c r="W289" i="1"/>
  <c r="Z290" i="1"/>
  <c r="T303" i="1"/>
  <c r="AA318" i="1"/>
  <c r="Z318" i="1"/>
  <c r="AP320" i="1"/>
  <c r="AB319" i="1"/>
  <c r="AJ352" i="1"/>
  <c r="AK352" i="1" s="1"/>
  <c r="T352" i="1"/>
  <c r="J349" i="1"/>
  <c r="AD423" i="1"/>
  <c r="AA425" i="1"/>
  <c r="Z425" i="1"/>
  <c r="X425" i="1"/>
  <c r="AD462" i="1"/>
  <c r="AA484" i="1"/>
  <c r="Z484" i="1"/>
  <c r="X484" i="1"/>
  <c r="U86" i="1"/>
  <c r="R85" i="1"/>
  <c r="AP314" i="1"/>
  <c r="AP313" i="1" s="1"/>
  <c r="AB313" i="1"/>
  <c r="P25" i="1"/>
  <c r="P14" i="1"/>
  <c r="X41" i="1"/>
  <c r="AA138" i="1"/>
  <c r="Z138" i="1"/>
  <c r="AA146" i="1"/>
  <c r="Z146" i="1"/>
  <c r="X146" i="1"/>
  <c r="AA170" i="1"/>
  <c r="W169" i="1"/>
  <c r="X169" i="1" s="1"/>
  <c r="W32" i="1"/>
  <c r="W31" i="1" s="1"/>
  <c r="O31" i="1"/>
  <c r="O20" i="1"/>
  <c r="AM51" i="1"/>
  <c r="L49" i="1"/>
  <c r="L27" i="1"/>
  <c r="AG86" i="1"/>
  <c r="AB85" i="1"/>
  <c r="AA49" i="1"/>
  <c r="X49" i="1"/>
  <c r="AB79" i="1"/>
  <c r="AE79" i="1" s="1"/>
  <c r="N119" i="1"/>
  <c r="V171" i="1"/>
  <c r="R169" i="1"/>
  <c r="AJ278" i="1"/>
  <c r="AL278" i="1" s="1"/>
  <c r="J277" i="1"/>
  <c r="F287" i="1"/>
  <c r="AB331" i="1"/>
  <c r="AE331" i="1" s="1"/>
  <c r="AP332" i="1"/>
  <c r="AD332" i="1"/>
  <c r="AD331" i="1" s="1"/>
  <c r="W578" i="1"/>
  <c r="O577" i="1"/>
  <c r="U42" i="1"/>
  <c r="AA56" i="1"/>
  <c r="AA55" i="1" s="1"/>
  <c r="W55" i="1"/>
  <c r="W47" i="1" s="1"/>
  <c r="Z56" i="1"/>
  <c r="AA77" i="1"/>
  <c r="Z77" i="1"/>
  <c r="X77" i="1"/>
  <c r="X113" i="1"/>
  <c r="L157" i="1"/>
  <c r="L154" i="1" s="1"/>
  <c r="AD303" i="1"/>
  <c r="J301" i="1"/>
  <c r="AG102" i="2"/>
  <c r="E265" i="2"/>
  <c r="E264" i="2" s="1"/>
  <c r="G15" i="1"/>
  <c r="X56" i="1"/>
  <c r="X55" i="1" s="1"/>
  <c r="AJ110" i="1"/>
  <c r="AK110" i="1" s="1"/>
  <c r="J98" i="1"/>
  <c r="Q131" i="1"/>
  <c r="AP284" i="1"/>
  <c r="AB283" i="1"/>
  <c r="AE283" i="1" s="1"/>
  <c r="AD284" i="1"/>
  <c r="AD283" i="1" s="1"/>
  <c r="AM303" i="1"/>
  <c r="AO303" i="1" s="1"/>
  <c r="E25" i="1"/>
  <c r="I17" i="1"/>
  <c r="AA52" i="1"/>
  <c r="Z52" i="1"/>
  <c r="X52" i="1"/>
  <c r="Z54" i="1"/>
  <c r="J61" i="1"/>
  <c r="X68" i="1"/>
  <c r="X67" i="1" s="1"/>
  <c r="AB99" i="1"/>
  <c r="U110" i="1"/>
  <c r="R109" i="1"/>
  <c r="R121" i="1"/>
  <c r="AJ126" i="1"/>
  <c r="J102" i="1"/>
  <c r="AB133" i="1"/>
  <c r="AF133" i="1" s="1"/>
  <c r="AA140" i="1"/>
  <c r="AA139" i="1" s="1"/>
  <c r="W139" i="1"/>
  <c r="Z140" i="1"/>
  <c r="X140" i="1"/>
  <c r="X139" i="1" s="1"/>
  <c r="AB145" i="1"/>
  <c r="AD145" i="1" s="1"/>
  <c r="AJ148" i="1"/>
  <c r="J145" i="1"/>
  <c r="AC212" i="1"/>
  <c r="AC211" i="1" s="1"/>
  <c r="X272" i="1"/>
  <c r="X271" i="1" s="1"/>
  <c r="X290" i="1"/>
  <c r="P299" i="1"/>
  <c r="AM308" i="1"/>
  <c r="AN308" i="1" s="1"/>
  <c r="AN307" i="1" s="1"/>
  <c r="Z308" i="1"/>
  <c r="L307" i="1"/>
  <c r="AA316" i="1"/>
  <c r="Z316" i="1"/>
  <c r="X318" i="1"/>
  <c r="R349" i="1"/>
  <c r="T350" i="1"/>
  <c r="AB447" i="1"/>
  <c r="AP447" i="1" s="1"/>
  <c r="AQ447" i="1" s="1"/>
  <c r="N445" i="1"/>
  <c r="N444" i="1" s="1"/>
  <c r="R450" i="1"/>
  <c r="S450" i="1" s="1"/>
  <c r="N18" i="1"/>
  <c r="V236" i="2"/>
  <c r="V235" i="2" s="1"/>
  <c r="R235" i="2"/>
  <c r="U235" i="2" s="1"/>
  <c r="S236" i="2"/>
  <c r="S235" i="2" s="1"/>
  <c r="AA74" i="1"/>
  <c r="W73" i="1"/>
  <c r="Z74" i="1"/>
  <c r="AG110" i="1"/>
  <c r="AI110" i="1" s="1"/>
  <c r="AB109" i="1"/>
  <c r="AF109" i="1" s="1"/>
  <c r="AA90" i="1"/>
  <c r="X90" i="1"/>
  <c r="Z90" i="1"/>
  <c r="U124" i="1"/>
  <c r="AA206" i="1"/>
  <c r="W205" i="1"/>
  <c r="AM378" i="1"/>
  <c r="AO378" i="1" s="1"/>
  <c r="Z378" i="1"/>
  <c r="Z41" i="1"/>
  <c r="U158" i="1"/>
  <c r="R157" i="1"/>
  <c r="D31" i="1"/>
  <c r="D20" i="1"/>
  <c r="AG158" i="1"/>
  <c r="AB157" i="1"/>
  <c r="AG186" i="1"/>
  <c r="AH186" i="1" s="1"/>
  <c r="AC186" i="1"/>
  <c r="AA267" i="1"/>
  <c r="Z267" i="1"/>
  <c r="X267" i="1"/>
  <c r="AJ507" i="1"/>
  <c r="AK507" i="1" s="1"/>
  <c r="J505" i="1"/>
  <c r="AD507" i="1"/>
  <c r="AA40" i="1"/>
  <c r="Z40" i="1"/>
  <c r="AA147" i="1"/>
  <c r="Z147" i="1"/>
  <c r="AC164" i="1"/>
  <c r="AC163" i="1" s="1"/>
  <c r="AF518" i="1"/>
  <c r="AJ566" i="1"/>
  <c r="AL566" i="1" s="1"/>
  <c r="J565" i="1"/>
  <c r="Y565" i="1" s="1"/>
  <c r="J97" i="2"/>
  <c r="AG38" i="1"/>
  <c r="AH38" i="1" s="1"/>
  <c r="AB37" i="1"/>
  <c r="X75" i="1"/>
  <c r="D97" i="1"/>
  <c r="Z113" i="1"/>
  <c r="W145" i="1"/>
  <c r="Y145" i="1" s="1"/>
  <c r="AM231" i="1"/>
  <c r="AO231" i="1" s="1"/>
  <c r="Z231" i="1"/>
  <c r="T318" i="1"/>
  <c r="R313" i="1"/>
  <c r="R311" i="1" s="1"/>
  <c r="V311" i="1" s="1"/>
  <c r="R245" i="2"/>
  <c r="N17" i="2"/>
  <c r="H20" i="1"/>
  <c r="M25" i="1"/>
  <c r="M24" i="1" s="1"/>
  <c r="L28" i="1"/>
  <c r="J29" i="1"/>
  <c r="I31" i="1"/>
  <c r="I24" i="1" s="1"/>
  <c r="I20" i="1"/>
  <c r="I19" i="1" s="1"/>
  <c r="U43" i="1"/>
  <c r="H70" i="1"/>
  <c r="O97" i="1"/>
  <c r="L102" i="1"/>
  <c r="W121" i="1"/>
  <c r="J127" i="1"/>
  <c r="AJ134" i="1"/>
  <c r="AG140" i="1"/>
  <c r="AB139" i="1"/>
  <c r="H142" i="1"/>
  <c r="AM148" i="1"/>
  <c r="AO148" i="1" s="1"/>
  <c r="Z148" i="1"/>
  <c r="J193" i="1"/>
  <c r="AJ244" i="1"/>
  <c r="AK244" i="1" s="1"/>
  <c r="AD254" i="1"/>
  <c r="T254" i="1"/>
  <c r="AJ258" i="1"/>
  <c r="AL258" i="1" s="1"/>
  <c r="T308" i="1"/>
  <c r="T307" i="1" s="1"/>
  <c r="R307" i="1"/>
  <c r="U307" i="1" s="1"/>
  <c r="AD327" i="1"/>
  <c r="T327" i="1"/>
  <c r="AD354" i="1"/>
  <c r="T354" i="1"/>
  <c r="T356" i="1"/>
  <c r="T355" i="1" s="1"/>
  <c r="R355" i="1"/>
  <c r="W27" i="1"/>
  <c r="O15" i="1"/>
  <c r="U146" i="1"/>
  <c r="R145" i="1"/>
  <c r="S145" i="1" s="1"/>
  <c r="AD232" i="1"/>
  <c r="T232" i="1"/>
  <c r="J229" i="1"/>
  <c r="U63" i="1"/>
  <c r="X74" i="1"/>
  <c r="AA86" i="1"/>
  <c r="W85" i="1"/>
  <c r="Z86" i="1"/>
  <c r="X86" i="1"/>
  <c r="AM302" i="1"/>
  <c r="AN302" i="1" s="1"/>
  <c r="Z302" i="1"/>
  <c r="L301" i="1"/>
  <c r="V277" i="2"/>
  <c r="R275" i="2"/>
  <c r="P16" i="1"/>
  <c r="AJ38" i="1"/>
  <c r="AL38" i="1" s="1"/>
  <c r="J26" i="1"/>
  <c r="AA182" i="1"/>
  <c r="W181" i="1"/>
  <c r="Y181" i="1" s="1"/>
  <c r="W580" i="1"/>
  <c r="O16" i="1"/>
  <c r="AP182" i="1"/>
  <c r="AQ182" i="1" s="1"/>
  <c r="AG182" i="1"/>
  <c r="AI182" i="1" s="1"/>
  <c r="AB181" i="1"/>
  <c r="AC181" i="1" s="1"/>
  <c r="AC182" i="1"/>
  <c r="AA198" i="1"/>
  <c r="AA353" i="1"/>
  <c r="Z353" i="1"/>
  <c r="X353" i="1"/>
  <c r="AM507" i="1"/>
  <c r="AO507" i="1" s="1"/>
  <c r="Z507" i="1"/>
  <c r="L505" i="1"/>
  <c r="AG146" i="2"/>
  <c r="AB145" i="2"/>
  <c r="J277" i="2"/>
  <c r="AM62" i="1"/>
  <c r="AO62" i="1" s="1"/>
  <c r="L61" i="1"/>
  <c r="AM116" i="1"/>
  <c r="AO116" i="1" s="1"/>
  <c r="AO115" i="1" s="1"/>
  <c r="Z116" i="1"/>
  <c r="L104" i="1"/>
  <c r="L115" i="1"/>
  <c r="Z115" i="1" s="1"/>
  <c r="S195" i="1"/>
  <c r="AD401" i="1"/>
  <c r="E14" i="1"/>
  <c r="AB27" i="1"/>
  <c r="AP27" i="1" s="1"/>
  <c r="AQ27" i="1" s="1"/>
  <c r="N25" i="1"/>
  <c r="N24" i="1" s="1"/>
  <c r="N15" i="1"/>
  <c r="AJ53" i="1"/>
  <c r="AK53" i="1" s="1"/>
  <c r="AJ63" i="1"/>
  <c r="F83" i="1"/>
  <c r="AM86" i="1"/>
  <c r="AO86" i="1" s="1"/>
  <c r="L91" i="1"/>
  <c r="Z91" i="1" s="1"/>
  <c r="U92" i="1"/>
  <c r="P97" i="1"/>
  <c r="P96" i="1" s="1"/>
  <c r="AB101" i="1"/>
  <c r="D103" i="1"/>
  <c r="AS105" i="1" s="1"/>
  <c r="J109" i="1"/>
  <c r="Z110" i="1"/>
  <c r="AA112" i="1"/>
  <c r="Z112" i="1"/>
  <c r="U114" i="1"/>
  <c r="AA128" i="1"/>
  <c r="AA127" i="1" s="1"/>
  <c r="W127" i="1"/>
  <c r="Z128" i="1"/>
  <c r="L133" i="1"/>
  <c r="E155" i="1"/>
  <c r="Z161" i="1"/>
  <c r="AB163" i="1"/>
  <c r="AE163" i="1" s="1"/>
  <c r="J169" i="1"/>
  <c r="AM206" i="1"/>
  <c r="AO206" i="1" s="1"/>
  <c r="L205" i="1"/>
  <c r="V208" i="1"/>
  <c r="R205" i="1"/>
  <c r="S208" i="1"/>
  <c r="AJ224" i="1"/>
  <c r="J223" i="1"/>
  <c r="AM254" i="1"/>
  <c r="AN254" i="1" s="1"/>
  <c r="L253" i="1"/>
  <c r="AA266" i="1"/>
  <c r="W265" i="1"/>
  <c r="Z266" i="1"/>
  <c r="AP270" i="1"/>
  <c r="AQ270" i="1" s="1"/>
  <c r="AB265" i="1"/>
  <c r="AC265" i="1" s="1"/>
  <c r="R301" i="1"/>
  <c r="Z303" i="1"/>
  <c r="AA305" i="1"/>
  <c r="Z305" i="1"/>
  <c r="W301" i="1"/>
  <c r="AA356" i="1"/>
  <c r="AA355" i="1" s="1"/>
  <c r="W355" i="1"/>
  <c r="Z356" i="1"/>
  <c r="X356" i="1"/>
  <c r="X355" i="1" s="1"/>
  <c r="R373" i="1"/>
  <c r="U373" i="1" s="1"/>
  <c r="T376" i="1"/>
  <c r="AD437" i="1"/>
  <c r="AM532" i="1"/>
  <c r="AN532" i="1" s="1"/>
  <c r="L529" i="1"/>
  <c r="AJ536" i="1"/>
  <c r="AK536" i="1" s="1"/>
  <c r="AK535" i="1" s="1"/>
  <c r="J535" i="1"/>
  <c r="AD536" i="1"/>
  <c r="AD535" i="1" s="1"/>
  <c r="U54" i="1"/>
  <c r="U88" i="1"/>
  <c r="AB100" i="1"/>
  <c r="AP100" i="1" s="1"/>
  <c r="AQ100" i="1" s="1"/>
  <c r="U126" i="1"/>
  <c r="U135" i="1"/>
  <c r="J166" i="1"/>
  <c r="AG188" i="1"/>
  <c r="AI188" i="1" s="1"/>
  <c r="AI187" i="1" s="1"/>
  <c r="AC188" i="1"/>
  <c r="AC187" i="1" s="1"/>
  <c r="AP206" i="1"/>
  <c r="AQ206" i="1" s="1"/>
  <c r="AB205" i="1"/>
  <c r="AC205" i="1" s="1"/>
  <c r="AG206" i="1"/>
  <c r="AH206" i="1" s="1"/>
  <c r="AJ338" i="1"/>
  <c r="AK338" i="1" s="1"/>
  <c r="J337" i="1"/>
  <c r="AD377" i="1"/>
  <c r="AP377" i="1"/>
  <c r="T400" i="1"/>
  <c r="R397" i="1"/>
  <c r="AA461" i="1"/>
  <c r="Z461" i="1"/>
  <c r="X461" i="1"/>
  <c r="AQ482" i="1"/>
  <c r="AP481" i="1"/>
  <c r="AQ481" i="1" s="1"/>
  <c r="R529" i="1"/>
  <c r="S529" i="1" s="1"/>
  <c r="T530" i="1"/>
  <c r="AA556" i="1"/>
  <c r="Z556" i="1"/>
  <c r="AA569" i="1"/>
  <c r="Z569" i="1"/>
  <c r="X569" i="1"/>
  <c r="AM590" i="1"/>
  <c r="AO590" i="1" s="1"/>
  <c r="L589" i="1"/>
  <c r="AB26" i="2"/>
  <c r="AG26" i="2" s="1"/>
  <c r="M14" i="2"/>
  <c r="AB28" i="2"/>
  <c r="AP28" i="2" s="1"/>
  <c r="AQ28" i="2" s="1"/>
  <c r="M16" i="2"/>
  <c r="AB30" i="2"/>
  <c r="M18" i="2"/>
  <c r="AB32" i="2"/>
  <c r="AF32" i="2" s="1"/>
  <c r="AF31" i="2" s="1"/>
  <c r="M20" i="2"/>
  <c r="M19" i="2" s="1"/>
  <c r="L70" i="2"/>
  <c r="AP88" i="2"/>
  <c r="AQ88" i="2" s="1"/>
  <c r="AG88" i="2"/>
  <c r="AI88" i="2" s="1"/>
  <c r="AC88" i="2"/>
  <c r="AG27" i="1"/>
  <c r="AH27" i="1" s="1"/>
  <c r="W28" i="1"/>
  <c r="AA28" i="1" s="1"/>
  <c r="X38" i="1"/>
  <c r="U40" i="1"/>
  <c r="AB43" i="1"/>
  <c r="AE43" i="1" s="1"/>
  <c r="L55" i="1"/>
  <c r="AE55" i="1" s="1"/>
  <c r="U56" i="1"/>
  <c r="AB61" i="1"/>
  <c r="X63" i="1"/>
  <c r="U65" i="1"/>
  <c r="L73" i="1"/>
  <c r="L70" i="1" s="1"/>
  <c r="U74" i="1"/>
  <c r="W100" i="1"/>
  <c r="AA100" i="1" s="1"/>
  <c r="X110" i="1"/>
  <c r="U112" i="1"/>
  <c r="AB115" i="1"/>
  <c r="AJ123" i="1"/>
  <c r="AK123" i="1" s="1"/>
  <c r="L127" i="1"/>
  <c r="U128" i="1"/>
  <c r="H130" i="1"/>
  <c r="AM137" i="1"/>
  <c r="AO137" i="1" s="1"/>
  <c r="AM146" i="1"/>
  <c r="X149" i="1"/>
  <c r="X158" i="1"/>
  <c r="U160" i="1"/>
  <c r="Z163" i="1"/>
  <c r="AC171" i="1"/>
  <c r="AC174" i="1"/>
  <c r="AJ185" i="1"/>
  <c r="AK185" i="1" s="1"/>
  <c r="AC206" i="1"/>
  <c r="AP210" i="1"/>
  <c r="AQ210" i="1" s="1"/>
  <c r="AG210" i="1"/>
  <c r="AI210" i="1" s="1"/>
  <c r="AC210" i="1"/>
  <c r="AA220" i="1"/>
  <c r="Z220" i="1"/>
  <c r="X220" i="1"/>
  <c r="X222" i="1"/>
  <c r="AA234" i="1"/>
  <c r="Z234" i="1"/>
  <c r="T236" i="1"/>
  <c r="T235" i="1" s="1"/>
  <c r="I250" i="1"/>
  <c r="AA254" i="1"/>
  <c r="W253" i="1"/>
  <c r="AA253" i="1" s="1"/>
  <c r="X260" i="1"/>
  <c r="X259" i="1" s="1"/>
  <c r="T269" i="1"/>
  <c r="X279" i="1"/>
  <c r="T281" i="1"/>
  <c r="R283" i="1"/>
  <c r="Z295" i="1"/>
  <c r="AD308" i="1"/>
  <c r="AD307" i="1" s="1"/>
  <c r="J307" i="1"/>
  <c r="AA328" i="1"/>
  <c r="Z328" i="1"/>
  <c r="AM338" i="1"/>
  <c r="AO338" i="1" s="1"/>
  <c r="L337" i="1"/>
  <c r="L334" i="1" s="1"/>
  <c r="AA350" i="1"/>
  <c r="W349" i="1"/>
  <c r="Z350" i="1"/>
  <c r="X350" i="1"/>
  <c r="AA376" i="1"/>
  <c r="Z376" i="1"/>
  <c r="X376" i="1"/>
  <c r="AM380" i="1"/>
  <c r="T380" i="1"/>
  <c r="T379" i="1" s="1"/>
  <c r="L379" i="1"/>
  <c r="AA411" i="1"/>
  <c r="Z411" i="1"/>
  <c r="AJ416" i="1"/>
  <c r="AL416" i="1" s="1"/>
  <c r="AL415" i="1" s="1"/>
  <c r="J415" i="1"/>
  <c r="AA505" i="1"/>
  <c r="W503" i="1"/>
  <c r="X505" i="1"/>
  <c r="AA522" i="1"/>
  <c r="Z522" i="1"/>
  <c r="X522" i="1"/>
  <c r="X556" i="1"/>
  <c r="T590" i="1"/>
  <c r="R589" i="1"/>
  <c r="W52" i="2"/>
  <c r="AA52" i="2" s="1"/>
  <c r="O16" i="2"/>
  <c r="W53" i="2"/>
  <c r="O17" i="2"/>
  <c r="W56" i="2"/>
  <c r="O20" i="2"/>
  <c r="J70" i="2"/>
  <c r="AJ89" i="2"/>
  <c r="J85" i="2"/>
  <c r="AC90" i="2"/>
  <c r="AJ39" i="1"/>
  <c r="AL39" i="1" s="1"/>
  <c r="U44" i="1"/>
  <c r="AJ111" i="1"/>
  <c r="AL111" i="1" s="1"/>
  <c r="AM244" i="1"/>
  <c r="AO244" i="1" s="1"/>
  <c r="AM592" i="1"/>
  <c r="Z592" i="1"/>
  <c r="AM39" i="1"/>
  <c r="X42" i="1"/>
  <c r="AB49" i="1"/>
  <c r="X51" i="1"/>
  <c r="U53" i="1"/>
  <c r="AM64" i="1"/>
  <c r="AO64" i="1" s="1"/>
  <c r="X76" i="1"/>
  <c r="U78" i="1"/>
  <c r="AM80" i="1"/>
  <c r="AO80" i="1" s="1"/>
  <c r="AO79" i="1" s="1"/>
  <c r="U87" i="1"/>
  <c r="AJ89" i="1"/>
  <c r="X92" i="1"/>
  <c r="X91" i="1" s="1"/>
  <c r="W102" i="1"/>
  <c r="X102" i="1" s="1"/>
  <c r="AM111" i="1"/>
  <c r="X114" i="1"/>
  <c r="AB121" i="1"/>
  <c r="X123" i="1"/>
  <c r="U125" i="1"/>
  <c r="U134" i="1"/>
  <c r="AJ136" i="1"/>
  <c r="AK136" i="1" s="1"/>
  <c r="AM150" i="1"/>
  <c r="AJ152" i="1"/>
  <c r="AM159" i="1"/>
  <c r="AM164" i="1"/>
  <c r="AO164" i="1" s="1"/>
  <c r="AO163" i="1" s="1"/>
  <c r="AC170" i="1"/>
  <c r="AC173" i="1"/>
  <c r="AM196" i="1"/>
  <c r="AO196" i="1" s="1"/>
  <c r="L193" i="1"/>
  <c r="AP197" i="1"/>
  <c r="AQ197" i="1" s="1"/>
  <c r="AG197" i="1"/>
  <c r="AI197" i="1" s="1"/>
  <c r="AC197" i="1"/>
  <c r="AJ212" i="1"/>
  <c r="J211" i="1"/>
  <c r="T221" i="1"/>
  <c r="AP224" i="1"/>
  <c r="AB223" i="1"/>
  <c r="AE223" i="1" s="1"/>
  <c r="AD224" i="1"/>
  <c r="AD223" i="1" s="1"/>
  <c r="AM248" i="1"/>
  <c r="AA278" i="1"/>
  <c r="W277" i="1"/>
  <c r="AA277" i="1" s="1"/>
  <c r="AM280" i="1"/>
  <c r="AO280" i="1" s="1"/>
  <c r="Z280" i="1"/>
  <c r="L277" i="1"/>
  <c r="AM284" i="1"/>
  <c r="L283" i="1"/>
  <c r="AA317" i="1"/>
  <c r="Z317" i="1"/>
  <c r="X317" i="1"/>
  <c r="AM329" i="1"/>
  <c r="Z329" i="1"/>
  <c r="AA340" i="1"/>
  <c r="Z340" i="1"/>
  <c r="X340" i="1"/>
  <c r="AD352" i="1"/>
  <c r="AA402" i="1"/>
  <c r="Z402" i="1"/>
  <c r="AM422" i="1"/>
  <c r="AN422" i="1" s="1"/>
  <c r="Z422" i="1"/>
  <c r="AQ458" i="1"/>
  <c r="AP457" i="1"/>
  <c r="AQ457" i="1" s="1"/>
  <c r="AA483" i="1"/>
  <c r="Z483" i="1"/>
  <c r="X483" i="1"/>
  <c r="D19" i="2"/>
  <c r="L37" i="2"/>
  <c r="E14" i="2"/>
  <c r="E15" i="2"/>
  <c r="E16" i="2"/>
  <c r="E17" i="2"/>
  <c r="E18" i="2"/>
  <c r="E20" i="2"/>
  <c r="AJ140" i="2"/>
  <c r="AK140" i="2" s="1"/>
  <c r="AK139" i="2" s="1"/>
  <c r="J139" i="2"/>
  <c r="H46" i="1"/>
  <c r="AJ64" i="1"/>
  <c r="AM78" i="1"/>
  <c r="AM87" i="1"/>
  <c r="AO87" i="1" s="1"/>
  <c r="H118" i="1"/>
  <c r="J118" i="1" s="1"/>
  <c r="AM134" i="1"/>
  <c r="AN134" i="1" s="1"/>
  <c r="AJ159" i="1"/>
  <c r="AJ284" i="1"/>
  <c r="AK284" i="1" s="1"/>
  <c r="AK283" i="1" s="1"/>
  <c r="J283" i="1"/>
  <c r="AA386" i="1"/>
  <c r="W385" i="1"/>
  <c r="AA385" i="1" s="1"/>
  <c r="X386" i="1"/>
  <c r="Z386" i="1"/>
  <c r="H418" i="1"/>
  <c r="J418" i="1" s="1"/>
  <c r="AP425" i="1"/>
  <c r="AQ425" i="1" s="1"/>
  <c r="AD425" i="1"/>
  <c r="AA435" i="1"/>
  <c r="Z435" i="1"/>
  <c r="X435" i="1"/>
  <c r="J27" i="1"/>
  <c r="W37" i="1"/>
  <c r="U39" i="1"/>
  <c r="AJ41" i="1"/>
  <c r="AL41" i="1" s="1"/>
  <c r="Z42" i="1"/>
  <c r="X44" i="1"/>
  <c r="X43" i="1" s="1"/>
  <c r="AJ50" i="1"/>
  <c r="AK50" i="1" s="1"/>
  <c r="Z51" i="1"/>
  <c r="X62" i="1"/>
  <c r="U64" i="1"/>
  <c r="AJ66" i="1"/>
  <c r="AK66" i="1" s="1"/>
  <c r="AE67" i="1"/>
  <c r="AJ75" i="1"/>
  <c r="AK75" i="1" s="1"/>
  <c r="Z76" i="1"/>
  <c r="H82" i="1"/>
  <c r="J82" i="1" s="1"/>
  <c r="AM89" i="1"/>
  <c r="AN89" i="1" s="1"/>
  <c r="Z92" i="1"/>
  <c r="J99" i="1"/>
  <c r="W109" i="1"/>
  <c r="Z109" i="1" s="1"/>
  <c r="AJ113" i="1"/>
  <c r="Z114" i="1"/>
  <c r="AJ122" i="1"/>
  <c r="Z123" i="1"/>
  <c r="AM136" i="1"/>
  <c r="AO136" i="1" s="1"/>
  <c r="AM152" i="1"/>
  <c r="W157" i="1"/>
  <c r="AJ161" i="1"/>
  <c r="AK161" i="1" s="1"/>
  <c r="AG170" i="1"/>
  <c r="AH170" i="1" s="1"/>
  <c r="AG173" i="1"/>
  <c r="AI173" i="1" s="1"/>
  <c r="AP183" i="1"/>
  <c r="AQ183" i="1" s="1"/>
  <c r="AG183" i="1"/>
  <c r="AC183" i="1"/>
  <c r="AJ186" i="1"/>
  <c r="AL186" i="1" s="1"/>
  <c r="AB187" i="1"/>
  <c r="AE187" i="1" s="1"/>
  <c r="AA200" i="1"/>
  <c r="AA199" i="1" s="1"/>
  <c r="W199" i="1"/>
  <c r="Z199" i="1" s="1"/>
  <c r="D203" i="1"/>
  <c r="AP209" i="1"/>
  <c r="AQ209" i="1" s="1"/>
  <c r="AG209" i="1"/>
  <c r="AM212" i="1"/>
  <c r="AN212" i="1" s="1"/>
  <c r="AN211" i="1" s="1"/>
  <c r="AA219" i="1"/>
  <c r="Z219" i="1"/>
  <c r="Z247" i="1"/>
  <c r="O251" i="1"/>
  <c r="AM257" i="1"/>
  <c r="AO257" i="1" s="1"/>
  <c r="W259" i="1"/>
  <c r="Z259" i="1" s="1"/>
  <c r="H262" i="1"/>
  <c r="AJ270" i="1"/>
  <c r="X278" i="1"/>
  <c r="AA294" i="1"/>
  <c r="Z294" i="1"/>
  <c r="AJ314" i="1"/>
  <c r="AK314" i="1" s="1"/>
  <c r="T314" i="1"/>
  <c r="AA327" i="1"/>
  <c r="Z327" i="1"/>
  <c r="F371" i="1"/>
  <c r="AB379" i="1"/>
  <c r="AP380" i="1"/>
  <c r="AD380" i="1"/>
  <c r="AD379" i="1" s="1"/>
  <c r="AA388" i="1"/>
  <c r="Z388" i="1"/>
  <c r="X388" i="1"/>
  <c r="AA399" i="1"/>
  <c r="X399" i="1"/>
  <c r="AJ401" i="1"/>
  <c r="AQ566" i="1"/>
  <c r="AP565" i="1"/>
  <c r="AA568" i="1"/>
  <c r="Z568" i="1"/>
  <c r="X568" i="1"/>
  <c r="F14" i="2"/>
  <c r="F15" i="2"/>
  <c r="F16" i="2"/>
  <c r="F17" i="2"/>
  <c r="F18" i="2"/>
  <c r="F20" i="2"/>
  <c r="F19" i="2" s="1"/>
  <c r="AB30" i="1"/>
  <c r="AM53" i="1"/>
  <c r="AN53" i="1" s="1"/>
  <c r="U148" i="1"/>
  <c r="P247" i="2"/>
  <c r="P240" i="2" s="1"/>
  <c r="H34" i="1"/>
  <c r="J34" i="1" s="1"/>
  <c r="AM41" i="1"/>
  <c r="AO41" i="1" s="1"/>
  <c r="Z44" i="1"/>
  <c r="AM50" i="1"/>
  <c r="X53" i="1"/>
  <c r="Z62" i="1"/>
  <c r="AM66" i="1"/>
  <c r="R73" i="1"/>
  <c r="T73" i="1" s="1"/>
  <c r="AM75" i="1"/>
  <c r="AO75" i="1" s="1"/>
  <c r="X78" i="1"/>
  <c r="X87" i="1"/>
  <c r="H106" i="1"/>
  <c r="J106" i="1" s="1"/>
  <c r="AM113" i="1"/>
  <c r="AO113" i="1" s="1"/>
  <c r="AM122" i="1"/>
  <c r="AO122" i="1" s="1"/>
  <c r="X125" i="1"/>
  <c r="X134" i="1"/>
  <c r="U136" i="1"/>
  <c r="L151" i="1"/>
  <c r="U152" i="1"/>
  <c r="AM161" i="1"/>
  <c r="AO161" i="1" s="1"/>
  <c r="Z162" i="1"/>
  <c r="S164" i="1"/>
  <c r="S163" i="1" s="1"/>
  <c r="AJ171" i="1"/>
  <c r="AK171" i="1" s="1"/>
  <c r="AJ174" i="1"/>
  <c r="AJ182" i="1"/>
  <c r="AG200" i="1"/>
  <c r="AB199" i="1"/>
  <c r="AE199" i="1" s="1"/>
  <c r="AP207" i="1"/>
  <c r="AQ207" i="1" s="1"/>
  <c r="AG207" i="1"/>
  <c r="AC207" i="1"/>
  <c r="AC209" i="1"/>
  <c r="X219" i="1"/>
  <c r="Z221" i="1"/>
  <c r="Z223" i="1"/>
  <c r="AA233" i="1"/>
  <c r="Z233" i="1"/>
  <c r="R265" i="1"/>
  <c r="S265" i="1" s="1"/>
  <c r="AM268" i="1"/>
  <c r="AO268" i="1" s="1"/>
  <c r="Z268" i="1"/>
  <c r="L265" i="1"/>
  <c r="L262" i="1" s="1"/>
  <c r="M275" i="1"/>
  <c r="Z278" i="1"/>
  <c r="AM291" i="1"/>
  <c r="AO291" i="1" s="1"/>
  <c r="Z291" i="1"/>
  <c r="L289" i="1"/>
  <c r="L286" i="1" s="1"/>
  <c r="X294" i="1"/>
  <c r="AM314" i="1"/>
  <c r="L313" i="1"/>
  <c r="AD326" i="1"/>
  <c r="T326" i="1"/>
  <c r="J325" i="1"/>
  <c r="X327" i="1"/>
  <c r="AB349" i="1"/>
  <c r="AM398" i="1"/>
  <c r="AO398" i="1" s="1"/>
  <c r="L397" i="1"/>
  <c r="L394" i="1" s="1"/>
  <c r="Z399" i="1"/>
  <c r="AM401" i="1"/>
  <c r="L421" i="1"/>
  <c r="L418" i="1" s="1"/>
  <c r="X428" i="1"/>
  <c r="X427" i="1" s="1"/>
  <c r="AM459" i="1"/>
  <c r="AN459" i="1" s="1"/>
  <c r="Z459" i="1"/>
  <c r="L457" i="1"/>
  <c r="L454" i="1" s="1"/>
  <c r="AA521" i="1"/>
  <c r="Z521" i="1"/>
  <c r="U62" i="1"/>
  <c r="AJ80" i="1"/>
  <c r="AB102" i="1"/>
  <c r="AG102" i="1" s="1"/>
  <c r="AH102" i="1" s="1"/>
  <c r="U116" i="1"/>
  <c r="AM125" i="1"/>
  <c r="AJ150" i="1"/>
  <c r="AJ164" i="1"/>
  <c r="AK164" i="1" s="1"/>
  <c r="AK163" i="1" s="1"/>
  <c r="AJ248" i="1"/>
  <c r="J247" i="1"/>
  <c r="Z269" i="1"/>
  <c r="Z281" i="1"/>
  <c r="AM87" i="2"/>
  <c r="AO87" i="2" s="1"/>
  <c r="L85" i="2"/>
  <c r="D17" i="1"/>
  <c r="AB26" i="1"/>
  <c r="AP26" i="1" s="1"/>
  <c r="AQ26" i="1" s="1"/>
  <c r="AB32" i="1"/>
  <c r="AG32" i="1" s="1"/>
  <c r="AI32" i="1" s="1"/>
  <c r="AI31" i="1" s="1"/>
  <c r="AJ52" i="1"/>
  <c r="Z53" i="1"/>
  <c r="AJ77" i="1"/>
  <c r="Z78" i="1"/>
  <c r="AJ86" i="1"/>
  <c r="AK86" i="1" s="1"/>
  <c r="Z87" i="1"/>
  <c r="AB104" i="1"/>
  <c r="AP104" i="1" s="1"/>
  <c r="L121" i="1"/>
  <c r="U122" i="1"/>
  <c r="AJ124" i="1"/>
  <c r="AL124" i="1" s="1"/>
  <c r="Z125" i="1"/>
  <c r="Z134" i="1"/>
  <c r="AJ140" i="1"/>
  <c r="AJ139" i="1" s="1"/>
  <c r="X150" i="1"/>
  <c r="X159" i="1"/>
  <c r="AM171" i="1"/>
  <c r="AM174" i="1"/>
  <c r="AM182" i="1"/>
  <c r="L181" i="1"/>
  <c r="AJ206" i="1"/>
  <c r="AK206" i="1" s="1"/>
  <c r="AA212" i="1"/>
  <c r="AA211" i="1" s="1"/>
  <c r="W211" i="1"/>
  <c r="Z211" i="1" s="1"/>
  <c r="T218" i="1"/>
  <c r="J214" i="1"/>
  <c r="K238" i="1"/>
  <c r="AP242" i="1"/>
  <c r="AB241" i="1"/>
  <c r="Z244" i="1"/>
  <c r="AA246" i="1"/>
  <c r="Z246" i="1"/>
  <c r="Z248" i="1"/>
  <c r="AA257" i="1"/>
  <c r="Z257" i="1"/>
  <c r="X257" i="1"/>
  <c r="J265" i="1"/>
  <c r="T266" i="1"/>
  <c r="R289" i="1"/>
  <c r="U289" i="1" s="1"/>
  <c r="AA306" i="1"/>
  <c r="Z306" i="1"/>
  <c r="AJ332" i="1"/>
  <c r="AJ331" i="1" s="1"/>
  <c r="J331" i="1"/>
  <c r="AA351" i="1"/>
  <c r="Z351" i="1"/>
  <c r="X351" i="1"/>
  <c r="AA364" i="1"/>
  <c r="X364" i="1"/>
  <c r="W361" i="1"/>
  <c r="AA361" i="1" s="1"/>
  <c r="Z364" i="1"/>
  <c r="AJ374" i="1"/>
  <c r="AK374" i="1" s="1"/>
  <c r="AD374" i="1"/>
  <c r="J373" i="1"/>
  <c r="T374" i="1"/>
  <c r="AD404" i="1"/>
  <c r="AD403" i="1" s="1"/>
  <c r="AB403" i="1"/>
  <c r="AP404" i="1"/>
  <c r="AA414" i="1"/>
  <c r="Z414" i="1"/>
  <c r="Z428" i="1"/>
  <c r="R455" i="1"/>
  <c r="S455" i="1" s="1"/>
  <c r="AB463" i="1"/>
  <c r="AP464" i="1"/>
  <c r="AQ464" i="1" s="1"/>
  <c r="AM510" i="1"/>
  <c r="AN510" i="1" s="1"/>
  <c r="Z510" i="1"/>
  <c r="AJ512" i="1"/>
  <c r="J511" i="1"/>
  <c r="AD512" i="1"/>
  <c r="AD511" i="1" s="1"/>
  <c r="D583" i="1"/>
  <c r="AB584" i="1"/>
  <c r="M17" i="2"/>
  <c r="U185" i="1"/>
  <c r="AM197" i="1"/>
  <c r="J202" i="1"/>
  <c r="T233" i="1"/>
  <c r="AJ236" i="1"/>
  <c r="AJ235" i="1" s="1"/>
  <c r="R259" i="1"/>
  <c r="W313" i="1"/>
  <c r="AA313" i="1" s="1"/>
  <c r="T332" i="1"/>
  <c r="T331" i="1" s="1"/>
  <c r="L355" i="1"/>
  <c r="AJ356" i="1"/>
  <c r="J355" i="1"/>
  <c r="T401" i="1"/>
  <c r="AJ413" i="1"/>
  <c r="D445" i="1"/>
  <c r="D444" i="1" s="1"/>
  <c r="AA532" i="1"/>
  <c r="X532" i="1"/>
  <c r="Z532" i="1"/>
  <c r="AA638" i="1"/>
  <c r="W637" i="1"/>
  <c r="Z638" i="1"/>
  <c r="S182" i="1"/>
  <c r="S185" i="1"/>
  <c r="J190" i="1"/>
  <c r="AC198" i="1"/>
  <c r="S206" i="1"/>
  <c r="S209" i="1"/>
  <c r="S212" i="1"/>
  <c r="S211" i="1" s="1"/>
  <c r="T222" i="1"/>
  <c r="T256" i="1"/>
  <c r="AA398" i="1"/>
  <c r="W397" i="1"/>
  <c r="AA423" i="1"/>
  <c r="Z423" i="1"/>
  <c r="X423" i="1"/>
  <c r="AM425" i="1"/>
  <c r="AO425" i="1" s="1"/>
  <c r="R427" i="1"/>
  <c r="AP440" i="1"/>
  <c r="AB439" i="1"/>
  <c r="AD440" i="1"/>
  <c r="AD439" i="1" s="1"/>
  <c r="AM483" i="1"/>
  <c r="AO483" i="1" s="1"/>
  <c r="L481" i="1"/>
  <c r="AM488" i="1"/>
  <c r="L487" i="1"/>
  <c r="AP530" i="1"/>
  <c r="AD530" i="1"/>
  <c r="AA554" i="1"/>
  <c r="W553" i="1"/>
  <c r="X554" i="1"/>
  <c r="W584" i="1"/>
  <c r="O583" i="1"/>
  <c r="P16" i="2"/>
  <c r="AA170" i="2"/>
  <c r="W169" i="2"/>
  <c r="X169" i="2" s="1"/>
  <c r="AJ176" i="1"/>
  <c r="AM186" i="1"/>
  <c r="AN186" i="1" s="1"/>
  <c r="AM224" i="1"/>
  <c r="AM223" i="1" s="1"/>
  <c r="AM232" i="1"/>
  <c r="AO232" i="1" s="1"/>
  <c r="AJ245" i="1"/>
  <c r="AK245" i="1" s="1"/>
  <c r="AM270" i="1"/>
  <c r="AB271" i="1"/>
  <c r="AJ282" i="1"/>
  <c r="J289" i="1"/>
  <c r="AJ293" i="1"/>
  <c r="AK293" i="1" s="1"/>
  <c r="AJ296" i="1"/>
  <c r="AL296" i="1" s="1"/>
  <c r="AL295" i="1" s="1"/>
  <c r="AD304" i="1"/>
  <c r="I322" i="1"/>
  <c r="AM326" i="1"/>
  <c r="AN326" i="1" s="1"/>
  <c r="L325" i="1"/>
  <c r="AJ341" i="1"/>
  <c r="AL341" i="1" s="1"/>
  <c r="O347" i="1"/>
  <c r="AM352" i="1"/>
  <c r="AO352" i="1" s="1"/>
  <c r="AJ363" i="1"/>
  <c r="J361" i="1"/>
  <c r="Z375" i="1"/>
  <c r="Q395" i="1"/>
  <c r="W403" i="1"/>
  <c r="Z403" i="1" s="1"/>
  <c r="Z415" i="1"/>
  <c r="AJ424" i="1"/>
  <c r="AK424" i="1" s="1"/>
  <c r="F444" i="1"/>
  <c r="J447" i="1"/>
  <c r="H445" i="1"/>
  <c r="H444" i="1" s="1"/>
  <c r="J449" i="1"/>
  <c r="L449" i="1" s="1"/>
  <c r="J450" i="1"/>
  <c r="P467" i="1"/>
  <c r="T507" i="1"/>
  <c r="AQ536" i="1"/>
  <c r="AP535" i="1"/>
  <c r="AQ535" i="1" s="1"/>
  <c r="V171" i="2"/>
  <c r="S171" i="2"/>
  <c r="AM176" i="1"/>
  <c r="AO176" i="1" s="1"/>
  <c r="AO175" i="1" s="1"/>
  <c r="AJ183" i="1"/>
  <c r="AK183" i="1" s="1"/>
  <c r="AJ188" i="1"/>
  <c r="AK188" i="1" s="1"/>
  <c r="AK187" i="1" s="1"/>
  <c r="AJ207" i="1"/>
  <c r="AJ210" i="1"/>
  <c r="H238" i="1"/>
  <c r="AM245" i="1"/>
  <c r="AO245" i="1" s="1"/>
  <c r="X268" i="1"/>
  <c r="T270" i="1"/>
  <c r="AJ272" i="1"/>
  <c r="AM282" i="1"/>
  <c r="AM293" i="1"/>
  <c r="AM296" i="1"/>
  <c r="AO296" i="1" s="1"/>
  <c r="AO295" i="1" s="1"/>
  <c r="AM304" i="1"/>
  <c r="AO304" i="1" s="1"/>
  <c r="W307" i="1"/>
  <c r="AJ316" i="1"/>
  <c r="AD356" i="1"/>
  <c r="AD355" i="1" s="1"/>
  <c r="Q359" i="1"/>
  <c r="L361" i="1"/>
  <c r="L358" i="1" s="1"/>
  <c r="AA366" i="1"/>
  <c r="Z366" i="1"/>
  <c r="AA368" i="1"/>
  <c r="AA367" i="1" s="1"/>
  <c r="Z368" i="1"/>
  <c r="X368" i="1"/>
  <c r="X367" i="1" s="1"/>
  <c r="AP375" i="1"/>
  <c r="AQ375" i="1" s="1"/>
  <c r="AD375" i="1"/>
  <c r="E395" i="1"/>
  <c r="AJ399" i="1"/>
  <c r="J397" i="1"/>
  <c r="R415" i="1"/>
  <c r="V416" i="1"/>
  <c r="V415" i="1" s="1"/>
  <c r="AB433" i="1"/>
  <c r="AF433" i="1" s="1"/>
  <c r="AA458" i="1"/>
  <c r="X458" i="1"/>
  <c r="W457" i="1"/>
  <c r="AP494" i="1"/>
  <c r="AQ494" i="1" s="1"/>
  <c r="R500" i="1"/>
  <c r="AB500" i="1"/>
  <c r="AG500" i="1" s="1"/>
  <c r="AJ509" i="1"/>
  <c r="AK509" i="1" s="1"/>
  <c r="T509" i="1"/>
  <c r="AA531" i="1"/>
  <c r="Z531" i="1"/>
  <c r="X531" i="1"/>
  <c r="AA533" i="1"/>
  <c r="X533" i="1"/>
  <c r="AB542" i="1"/>
  <c r="AF542" i="1" s="1"/>
  <c r="AP571" i="1"/>
  <c r="AQ571" i="1" s="1"/>
  <c r="AG134" i="2"/>
  <c r="AB133" i="2"/>
  <c r="L154" i="2"/>
  <c r="AP197" i="2"/>
  <c r="AQ197" i="2" s="1"/>
  <c r="AB193" i="2"/>
  <c r="AC193" i="2" s="1"/>
  <c r="V200" i="2"/>
  <c r="V199" i="2" s="1"/>
  <c r="S200" i="2"/>
  <c r="S199" i="2" s="1"/>
  <c r="R199" i="2"/>
  <c r="U199" i="2" s="1"/>
  <c r="AM183" i="1"/>
  <c r="AO183" i="1" s="1"/>
  <c r="AM188" i="1"/>
  <c r="AJ200" i="1"/>
  <c r="AM207" i="1"/>
  <c r="AM210" i="1"/>
  <c r="AO210" i="1" s="1"/>
  <c r="AJ220" i="1"/>
  <c r="AK220" i="1" s="1"/>
  <c r="AJ234" i="1"/>
  <c r="AK234" i="1" s="1"/>
  <c r="AJ267" i="1"/>
  <c r="AK267" i="1" s="1"/>
  <c r="AM272" i="1"/>
  <c r="AJ320" i="1"/>
  <c r="AK320" i="1" s="1"/>
  <c r="AK319" i="1" s="1"/>
  <c r="K322" i="1"/>
  <c r="V363" i="1"/>
  <c r="R361" i="1"/>
  <c r="AA374" i="1"/>
  <c r="Z374" i="1"/>
  <c r="W373" i="1"/>
  <c r="AD378" i="1"/>
  <c r="AP422" i="1"/>
  <c r="AB421" i="1"/>
  <c r="AE421" i="1" s="1"/>
  <c r="AM426" i="1"/>
  <c r="AO426" i="1" s="1"/>
  <c r="Z426" i="1"/>
  <c r="O455" i="1"/>
  <c r="D467" i="1"/>
  <c r="W500" i="1"/>
  <c r="R542" i="1"/>
  <c r="N541" i="1"/>
  <c r="AM570" i="1"/>
  <c r="AO570" i="1" s="1"/>
  <c r="Z570" i="1"/>
  <c r="AA594" i="1"/>
  <c r="X594" i="1"/>
  <c r="F624" i="1"/>
  <c r="AA195" i="2"/>
  <c r="Z195" i="2"/>
  <c r="X195" i="2"/>
  <c r="W193" i="2"/>
  <c r="S176" i="1"/>
  <c r="S175" i="1" s="1"/>
  <c r="AC184" i="1"/>
  <c r="AM200" i="1"/>
  <c r="AM199" i="1" s="1"/>
  <c r="AC208" i="1"/>
  <c r="AM220" i="1"/>
  <c r="AO220" i="1" s="1"/>
  <c r="X221" i="1"/>
  <c r="AD231" i="1"/>
  <c r="AM234" i="1"/>
  <c r="AO234" i="1" s="1"/>
  <c r="AJ242" i="1"/>
  <c r="Z243" i="1"/>
  <c r="X248" i="1"/>
  <c r="X247" i="1" s="1"/>
  <c r="H250" i="1"/>
  <c r="AJ257" i="1"/>
  <c r="AK257" i="1" s="1"/>
  <c r="Z258" i="1"/>
  <c r="AM267" i="1"/>
  <c r="AO267" i="1" s="1"/>
  <c r="X270" i="1"/>
  <c r="X314" i="1"/>
  <c r="J319" i="1"/>
  <c r="AM320" i="1"/>
  <c r="AM330" i="1"/>
  <c r="AO330" i="1" s="1"/>
  <c r="AA341" i="1"/>
  <c r="Z341" i="1"/>
  <c r="AA352" i="1"/>
  <c r="X352" i="1"/>
  <c r="AA363" i="1"/>
  <c r="Z363" i="1"/>
  <c r="P371" i="1"/>
  <c r="X374" i="1"/>
  <c r="AM376" i="1"/>
  <c r="AO376" i="1" s="1"/>
  <c r="X389" i="1"/>
  <c r="AB397" i="1"/>
  <c r="AF397" i="1" s="1"/>
  <c r="X416" i="1"/>
  <c r="X415" i="1" s="1"/>
  <c r="R421" i="1"/>
  <c r="V421" i="1" s="1"/>
  <c r="AD422" i="1"/>
  <c r="T426" i="1"/>
  <c r="R446" i="1"/>
  <c r="S446" i="1" s="1"/>
  <c r="AB446" i="1"/>
  <c r="AP446" i="1" s="1"/>
  <c r="AQ446" i="1" s="1"/>
  <c r="AB448" i="1"/>
  <c r="AB450" i="1"/>
  <c r="AF498" i="1"/>
  <c r="I502" i="1"/>
  <c r="W542" i="1"/>
  <c r="O541" i="1"/>
  <c r="O540" i="1" s="1"/>
  <c r="L565" i="1"/>
  <c r="L562" i="1" s="1"/>
  <c r="AP582" i="1"/>
  <c r="AQ582" i="1" s="1"/>
  <c r="Z594" i="1"/>
  <c r="J627" i="1"/>
  <c r="Y627" i="1" s="1"/>
  <c r="G625" i="1"/>
  <c r="J625" i="1" s="1"/>
  <c r="J628" i="1"/>
  <c r="J629" i="1"/>
  <c r="L629" i="1" s="1"/>
  <c r="J630" i="1"/>
  <c r="L630" i="1" s="1"/>
  <c r="AA102" i="2"/>
  <c r="W97" i="2"/>
  <c r="X97" i="2" s="1"/>
  <c r="AA159" i="2"/>
  <c r="X159" i="2"/>
  <c r="Z159" i="2"/>
  <c r="AA642" i="1"/>
  <c r="Z642" i="1"/>
  <c r="X642" i="1"/>
  <c r="P15" i="2"/>
  <c r="Z44" i="2"/>
  <c r="W43" i="2"/>
  <c r="Z43" i="2" s="1"/>
  <c r="U135" i="2"/>
  <c r="R133" i="2"/>
  <c r="V133" i="2" s="1"/>
  <c r="AA140" i="2"/>
  <c r="AA139" i="2" s="1"/>
  <c r="X140" i="2"/>
  <c r="X139" i="2" s="1"/>
  <c r="AM197" i="2"/>
  <c r="AN197" i="2" s="1"/>
  <c r="H322" i="1"/>
  <c r="T338" i="1"/>
  <c r="D395" i="1"/>
  <c r="AP428" i="1"/>
  <c r="AB427" i="1"/>
  <c r="AE427" i="1" s="1"/>
  <c r="W446" i="1"/>
  <c r="X446" i="1" s="1"/>
  <c r="J452" i="1"/>
  <c r="AD452" i="1" s="1"/>
  <c r="H466" i="1"/>
  <c r="J466" i="1" s="1"/>
  <c r="AJ486" i="1"/>
  <c r="AK486" i="1" s="1"/>
  <c r="T486" i="1"/>
  <c r="AJ488" i="1"/>
  <c r="AK488" i="1" s="1"/>
  <c r="AK487" i="1" s="1"/>
  <c r="J487" i="1"/>
  <c r="AD488" i="1"/>
  <c r="AD487" i="1" s="1"/>
  <c r="H502" i="1"/>
  <c r="Q515" i="1"/>
  <c r="R517" i="1"/>
  <c r="V519" i="1"/>
  <c r="AM530" i="1"/>
  <c r="AJ532" i="1"/>
  <c r="AL532" i="1" s="1"/>
  <c r="AD532" i="1"/>
  <c r="J545" i="1"/>
  <c r="J546" i="1"/>
  <c r="AK570" i="1"/>
  <c r="AL570" i="1"/>
  <c r="AL617" i="1"/>
  <c r="AK617" i="1"/>
  <c r="J632" i="1"/>
  <c r="L632" i="1" s="1"/>
  <c r="AP44" i="2"/>
  <c r="AQ44" i="2" s="1"/>
  <c r="AB43" i="2"/>
  <c r="AE43" i="2" s="1"/>
  <c r="AC44" i="2"/>
  <c r="AC43" i="2" s="1"/>
  <c r="AJ161" i="2"/>
  <c r="J157" i="2"/>
  <c r="AA176" i="2"/>
  <c r="AA175" i="2" s="1"/>
  <c r="W175" i="2"/>
  <c r="T342" i="1"/>
  <c r="AM354" i="1"/>
  <c r="AO354" i="1" s="1"/>
  <c r="AJ362" i="1"/>
  <c r="AK362" i="1" s="1"/>
  <c r="H370" i="1"/>
  <c r="J370" i="1" s="1"/>
  <c r="AJ377" i="1"/>
  <c r="AK377" i="1" s="1"/>
  <c r="H394" i="1"/>
  <c r="AF416" i="1"/>
  <c r="AF415" i="1" s="1"/>
  <c r="AB415" i="1"/>
  <c r="H430" i="1"/>
  <c r="AJ437" i="1"/>
  <c r="AK437" i="1" s="1"/>
  <c r="W448" i="1"/>
  <c r="AJ458" i="1"/>
  <c r="AK458" i="1" s="1"/>
  <c r="J457" i="1"/>
  <c r="T457" i="1" s="1"/>
  <c r="K478" i="1"/>
  <c r="AJ482" i="1"/>
  <c r="AK482" i="1" s="1"/>
  <c r="AD482" i="1"/>
  <c r="N492" i="1"/>
  <c r="R494" i="1"/>
  <c r="M503" i="1"/>
  <c r="AJ520" i="1"/>
  <c r="AK520" i="1" s="1"/>
  <c r="AM536" i="1"/>
  <c r="AM535" i="1" s="1"/>
  <c r="Z536" i="1"/>
  <c r="F577" i="1"/>
  <c r="F576" i="1" s="1"/>
  <c r="AP77" i="2"/>
  <c r="AQ77" i="2" s="1"/>
  <c r="AG77" i="2"/>
  <c r="AI77" i="2" s="1"/>
  <c r="AC77" i="2"/>
  <c r="AJ339" i="1"/>
  <c r="Z343" i="1"/>
  <c r="T344" i="1"/>
  <c r="T343" i="1" s="1"/>
  <c r="AJ353" i="1"/>
  <c r="AM362" i="1"/>
  <c r="AN362" i="1" s="1"/>
  <c r="AM377" i="1"/>
  <c r="AO377" i="1" s="1"/>
  <c r="AJ389" i="1"/>
  <c r="AK389" i="1" s="1"/>
  <c r="AJ400" i="1"/>
  <c r="AK400" i="1" s="1"/>
  <c r="AD402" i="1"/>
  <c r="AM404" i="1"/>
  <c r="AN404" i="1" s="1"/>
  <c r="AN403" i="1" s="1"/>
  <c r="H406" i="1"/>
  <c r="J406" i="1" s="1"/>
  <c r="X413" i="1"/>
  <c r="AA426" i="1"/>
  <c r="X426" i="1"/>
  <c r="I430" i="1"/>
  <c r="AM437" i="1"/>
  <c r="AN437" i="1" s="1"/>
  <c r="AM440" i="1"/>
  <c r="AO440" i="1" s="1"/>
  <c r="AO439" i="1" s="1"/>
  <c r="L439" i="1"/>
  <c r="X459" i="1"/>
  <c r="AD460" i="1"/>
  <c r="X472" i="1"/>
  <c r="W494" i="1"/>
  <c r="X494" i="1" s="1"/>
  <c r="AB495" i="1"/>
  <c r="R496" i="1"/>
  <c r="AP512" i="1"/>
  <c r="AB511" i="1"/>
  <c r="AB503" i="1" s="1"/>
  <c r="N527" i="1"/>
  <c r="R535" i="1"/>
  <c r="U535" i="1" s="1"/>
  <c r="T536" i="1"/>
  <c r="T535" i="1" s="1"/>
  <c r="J584" i="1"/>
  <c r="H583" i="1"/>
  <c r="AQ619" i="1"/>
  <c r="D611" i="1"/>
  <c r="D624" i="1"/>
  <c r="AA104" i="2"/>
  <c r="AA103" i="2" s="1"/>
  <c r="W103" i="2"/>
  <c r="Z103" i="2" s="1"/>
  <c r="AA149" i="2"/>
  <c r="Z149" i="2"/>
  <c r="X149" i="2"/>
  <c r="P155" i="2"/>
  <c r="AD328" i="1"/>
  <c r="X329" i="1"/>
  <c r="R337" i="1"/>
  <c r="H346" i="1"/>
  <c r="AM353" i="1"/>
  <c r="AJ376" i="1"/>
  <c r="AL376" i="1" s="1"/>
  <c r="AQ398" i="1"/>
  <c r="AM400" i="1"/>
  <c r="AN400" i="1" s="1"/>
  <c r="AA401" i="1"/>
  <c r="Z401" i="1"/>
  <c r="X401" i="1"/>
  <c r="D419" i="1"/>
  <c r="AJ425" i="1"/>
  <c r="AK425" i="1" s="1"/>
  <c r="AM428" i="1"/>
  <c r="J433" i="1"/>
  <c r="L433" i="1"/>
  <c r="AJ461" i="1"/>
  <c r="AK461" i="1" s="1"/>
  <c r="AM464" i="1"/>
  <c r="AM463" i="1" s="1"/>
  <c r="V476" i="1"/>
  <c r="V475" i="1" s="1"/>
  <c r="R475" i="1"/>
  <c r="AJ484" i="1"/>
  <c r="AK484" i="1" s="1"/>
  <c r="AD486" i="1"/>
  <c r="AA506" i="1"/>
  <c r="Z506" i="1"/>
  <c r="X506" i="1"/>
  <c r="AD509" i="1"/>
  <c r="O527" i="1"/>
  <c r="Q541" i="1"/>
  <c r="Q540" i="1" s="1"/>
  <c r="H562" i="1"/>
  <c r="R565" i="1"/>
  <c r="AA572" i="1"/>
  <c r="AA571" i="1" s="1"/>
  <c r="Z572" i="1"/>
  <c r="H577" i="1"/>
  <c r="D601" i="1"/>
  <c r="D600" i="1" s="1"/>
  <c r="W606" i="1"/>
  <c r="AH614" i="1"/>
  <c r="AI614" i="1"/>
  <c r="I624" i="1"/>
  <c r="V80" i="2"/>
  <c r="V79" i="2" s="1"/>
  <c r="S80" i="2"/>
  <c r="S79" i="2" s="1"/>
  <c r="R79" i="2"/>
  <c r="U79" i="2" s="1"/>
  <c r="AG104" i="2"/>
  <c r="AB103" i="2"/>
  <c r="AE103" i="2" s="1"/>
  <c r="AC104" i="2"/>
  <c r="AC103" i="2" s="1"/>
  <c r="D155" i="2"/>
  <c r="U172" i="2"/>
  <c r="S172" i="2"/>
  <c r="AP449" i="1"/>
  <c r="AQ449" i="1" s="1"/>
  <c r="AP450" i="1"/>
  <c r="AQ450" i="1" s="1"/>
  <c r="N455" i="1"/>
  <c r="AA474" i="1"/>
  <c r="Z474" i="1"/>
  <c r="AA482" i="1"/>
  <c r="Z482" i="1"/>
  <c r="W481" i="1"/>
  <c r="X482" i="1"/>
  <c r="Q492" i="1"/>
  <c r="R505" i="1"/>
  <c r="AA520" i="1"/>
  <c r="X520" i="1"/>
  <c r="W517" i="1"/>
  <c r="Z517" i="1" s="1"/>
  <c r="D541" i="1"/>
  <c r="D540" i="1" s="1"/>
  <c r="AP592" i="1"/>
  <c r="AB589" i="1"/>
  <c r="AA644" i="1"/>
  <c r="AA643" i="1" s="1"/>
  <c r="W643" i="1"/>
  <c r="Z643" i="1" s="1"/>
  <c r="Z644" i="1"/>
  <c r="X644" i="1"/>
  <c r="X643" i="1" s="1"/>
  <c r="V88" i="2"/>
  <c r="S88" i="2"/>
  <c r="W139" i="2"/>
  <c r="Z209" i="2"/>
  <c r="X209" i="2"/>
  <c r="AP234" i="2"/>
  <c r="AQ234" i="2" s="1"/>
  <c r="AC234" i="2"/>
  <c r="Z39" i="2"/>
  <c r="W37" i="2"/>
  <c r="Y37" i="2" s="1"/>
  <c r="Z41" i="2"/>
  <c r="E71" i="2"/>
  <c r="V77" i="2"/>
  <c r="S77" i="2"/>
  <c r="AJ196" i="2"/>
  <c r="J193" i="2"/>
  <c r="V198" i="2"/>
  <c r="S198" i="2"/>
  <c r="V234" i="2"/>
  <c r="S234" i="2"/>
  <c r="AP236" i="2"/>
  <c r="AB235" i="2"/>
  <c r="AE235" i="2" s="1"/>
  <c r="AC236" i="2"/>
  <c r="AC235" i="2" s="1"/>
  <c r="AM424" i="1"/>
  <c r="AO424" i="1" s="1"/>
  <c r="J446" i="1"/>
  <c r="L446" i="1" s="1"/>
  <c r="R452" i="1"/>
  <c r="AJ470" i="1"/>
  <c r="AL470" i="1" s="1"/>
  <c r="AA471" i="1"/>
  <c r="Z471" i="1"/>
  <c r="X471" i="1"/>
  <c r="F492" i="1"/>
  <c r="D515" i="1"/>
  <c r="P527" i="1"/>
  <c r="E541" i="1"/>
  <c r="E540" i="1" s="1"/>
  <c r="N551" i="1"/>
  <c r="V616" i="1"/>
  <c r="U616" i="1"/>
  <c r="E35" i="2"/>
  <c r="Q35" i="2"/>
  <c r="AP39" i="2"/>
  <c r="AB37" i="2"/>
  <c r="AA63" i="2"/>
  <c r="Z63" i="2"/>
  <c r="J58" i="2"/>
  <c r="V89" i="2"/>
  <c r="S89" i="2"/>
  <c r="AM110" i="2"/>
  <c r="L109" i="2"/>
  <c r="L106" i="2" s="1"/>
  <c r="V170" i="2"/>
  <c r="S170" i="2"/>
  <c r="R169" i="2"/>
  <c r="AM196" i="2"/>
  <c r="Z196" i="2"/>
  <c r="AM212" i="2"/>
  <c r="AM211" i="2" s="1"/>
  <c r="L211" i="2"/>
  <c r="V232" i="2"/>
  <c r="S232" i="2"/>
  <c r="AM399" i="1"/>
  <c r="AM423" i="1"/>
  <c r="AO423" i="1" s="1"/>
  <c r="Z438" i="1"/>
  <c r="AM461" i="1"/>
  <c r="AJ472" i="1"/>
  <c r="AL472" i="1" s="1"/>
  <c r="P479" i="1"/>
  <c r="AM484" i="1"/>
  <c r="AA488" i="1"/>
  <c r="AA487" i="1" s="1"/>
  <c r="Z488" i="1"/>
  <c r="W487" i="1"/>
  <c r="Z487" i="1" s="1"/>
  <c r="J495" i="1"/>
  <c r="H493" i="1"/>
  <c r="J496" i="1"/>
  <c r="J497" i="1"/>
  <c r="AP510" i="1"/>
  <c r="AQ510" i="1" s="1"/>
  <c r="AD510" i="1"/>
  <c r="J542" i="1"/>
  <c r="L542" i="1" s="1"/>
  <c r="AA557" i="1"/>
  <c r="Z557" i="1"/>
  <c r="P551" i="1"/>
  <c r="AB565" i="1"/>
  <c r="AC565" i="1" s="1"/>
  <c r="AK568" i="1"/>
  <c r="AL568" i="1"/>
  <c r="AM582" i="1"/>
  <c r="AO582" i="1" s="1"/>
  <c r="AJ640" i="1"/>
  <c r="AK640" i="1" s="1"/>
  <c r="Z641" i="1"/>
  <c r="V87" i="2"/>
  <c r="S87" i="2"/>
  <c r="U92" i="2"/>
  <c r="R91" i="2"/>
  <c r="U91" i="2" s="1"/>
  <c r="S92" i="2"/>
  <c r="S91" i="2" s="1"/>
  <c r="J106" i="2"/>
  <c r="AM122" i="2"/>
  <c r="AN122" i="2" s="1"/>
  <c r="L121" i="2"/>
  <c r="AA135" i="2"/>
  <c r="W133" i="2"/>
  <c r="X133" i="2" s="1"/>
  <c r="AJ138" i="2"/>
  <c r="J133" i="2"/>
  <c r="AA158" i="2"/>
  <c r="Z158" i="2"/>
  <c r="X158" i="2"/>
  <c r="W157" i="2"/>
  <c r="AP170" i="2"/>
  <c r="AB169" i="2"/>
  <c r="AG170" i="2"/>
  <c r="AC170" i="2"/>
  <c r="AJ380" i="1"/>
  <c r="AL380" i="1" s="1"/>
  <c r="AL379" i="1" s="1"/>
  <c r="AJ392" i="1"/>
  <c r="AJ398" i="1"/>
  <c r="AK398" i="1" s="1"/>
  <c r="AJ404" i="1"/>
  <c r="AJ403" i="1" s="1"/>
  <c r="AJ422" i="1"/>
  <c r="AK422" i="1" s="1"/>
  <c r="AJ428" i="1"/>
  <c r="AJ427" i="1" s="1"/>
  <c r="X434" i="1"/>
  <c r="X437" i="1"/>
  <c r="AJ440" i="1"/>
  <c r="AJ439" i="1" s="1"/>
  <c r="AJ460" i="1"/>
  <c r="X462" i="1"/>
  <c r="AJ464" i="1"/>
  <c r="AL464" i="1" s="1"/>
  <c r="AL463" i="1" s="1"/>
  <c r="X473" i="1"/>
  <c r="X485" i="1"/>
  <c r="X488" i="1"/>
  <c r="X487" i="1" s="1"/>
  <c r="F503" i="1"/>
  <c r="AA509" i="1"/>
  <c r="Z509" i="1"/>
  <c r="J543" i="1"/>
  <c r="L543" i="1" s="1"/>
  <c r="J544" i="1"/>
  <c r="X557" i="1"/>
  <c r="AD566" i="1"/>
  <c r="AD590" i="1"/>
  <c r="AJ592" i="1"/>
  <c r="AA593" i="1"/>
  <c r="Z593" i="1"/>
  <c r="X593" i="1"/>
  <c r="V620" i="1"/>
  <c r="V619" i="1" s="1"/>
  <c r="R619" i="1"/>
  <c r="W626" i="1"/>
  <c r="N14" i="2"/>
  <c r="N16" i="2"/>
  <c r="N18" i="2"/>
  <c r="N20" i="2"/>
  <c r="AG110" i="2"/>
  <c r="AI110" i="2" s="1"/>
  <c r="AB109" i="2"/>
  <c r="AG158" i="2"/>
  <c r="AI158" i="2" s="1"/>
  <c r="AB157" i="2"/>
  <c r="AC157" i="2" s="1"/>
  <c r="J166" i="2"/>
  <c r="AM176" i="2"/>
  <c r="AO176" i="2" s="1"/>
  <c r="AO175" i="2" s="1"/>
  <c r="L175" i="2"/>
  <c r="AJ210" i="2"/>
  <c r="AL210" i="2" s="1"/>
  <c r="J205" i="2"/>
  <c r="AP230" i="2"/>
  <c r="AB229" i="2"/>
  <c r="AG230" i="2"/>
  <c r="J498" i="1"/>
  <c r="L498" i="1" s="1"/>
  <c r="AM498" i="1" s="1"/>
  <c r="F515" i="1"/>
  <c r="D551" i="1"/>
  <c r="J581" i="1"/>
  <c r="AA590" i="1"/>
  <c r="Z590" i="1"/>
  <c r="W589" i="1"/>
  <c r="AP618" i="1"/>
  <c r="AQ618" i="1" s="1"/>
  <c r="AG618" i="1"/>
  <c r="AE618" i="1"/>
  <c r="W26" i="2"/>
  <c r="X26" i="2" s="1"/>
  <c r="W27" i="2"/>
  <c r="AA27" i="2" s="1"/>
  <c r="W28" i="2"/>
  <c r="W29" i="2"/>
  <c r="W30" i="2"/>
  <c r="AA30" i="2" s="1"/>
  <c r="W32" i="2"/>
  <c r="X32" i="2" s="1"/>
  <c r="X31" i="2" s="1"/>
  <c r="AM39" i="2"/>
  <c r="AN39" i="2" s="1"/>
  <c r="AM140" i="2"/>
  <c r="AO140" i="2" s="1"/>
  <c r="AO139" i="2" s="1"/>
  <c r="L139" i="2"/>
  <c r="U139" i="2" s="1"/>
  <c r="AA147" i="2"/>
  <c r="X147" i="2"/>
  <c r="Z147" i="2"/>
  <c r="P203" i="2"/>
  <c r="Z230" i="2"/>
  <c r="W229" i="2"/>
  <c r="AP232" i="2"/>
  <c r="AQ232" i="2" s="1"/>
  <c r="AG232" i="2"/>
  <c r="AC232" i="2"/>
  <c r="J274" i="2"/>
  <c r="AM486" i="1"/>
  <c r="AO486" i="1" s="1"/>
  <c r="AG494" i="1"/>
  <c r="AI494" i="1" s="1"/>
  <c r="AB497" i="1"/>
  <c r="R498" i="1"/>
  <c r="J500" i="1"/>
  <c r="L500" i="1" s="1"/>
  <c r="U500" i="1" s="1"/>
  <c r="AJ506" i="1"/>
  <c r="AK506" i="1" s="1"/>
  <c r="AM512" i="1"/>
  <c r="AJ518" i="1"/>
  <c r="AJ560" i="1"/>
  <c r="AL560" i="1" s="1"/>
  <c r="AL559" i="1" s="1"/>
  <c r="AM566" i="1"/>
  <c r="AJ596" i="1"/>
  <c r="AP617" i="1"/>
  <c r="AQ617" i="1" s="1"/>
  <c r="AG617" i="1"/>
  <c r="AC617" i="1"/>
  <c r="O15" i="2"/>
  <c r="J50" i="2"/>
  <c r="G14" i="2"/>
  <c r="J51" i="2"/>
  <c r="G15" i="2"/>
  <c r="J52" i="2"/>
  <c r="L52" i="2" s="1"/>
  <c r="G16" i="2"/>
  <c r="J53" i="2"/>
  <c r="G17" i="2"/>
  <c r="J54" i="2"/>
  <c r="G18" i="2"/>
  <c r="J18" i="2" s="1"/>
  <c r="J56" i="2"/>
  <c r="G20" i="2"/>
  <c r="AP66" i="2"/>
  <c r="AQ66" i="2" s="1"/>
  <c r="AG66" i="2"/>
  <c r="AC66" i="2"/>
  <c r="AP74" i="2"/>
  <c r="AQ74" i="2" s="1"/>
  <c r="AB73" i="2"/>
  <c r="AG74" i="2"/>
  <c r="AH74" i="2" s="1"/>
  <c r="AC74" i="2"/>
  <c r="D83" i="2"/>
  <c r="AA87" i="2"/>
  <c r="U115" i="2"/>
  <c r="AG140" i="2"/>
  <c r="AH140" i="2" s="1"/>
  <c r="AH139" i="2" s="1"/>
  <c r="AB139" i="2"/>
  <c r="AG176" i="2"/>
  <c r="AB175" i="2"/>
  <c r="AM194" i="2"/>
  <c r="AO194" i="2" s="1"/>
  <c r="L193" i="2"/>
  <c r="U196" i="2"/>
  <c r="V206" i="2"/>
  <c r="R205" i="2"/>
  <c r="S205" i="2" s="1"/>
  <c r="Z208" i="2"/>
  <c r="W205" i="2"/>
  <c r="J220" i="2"/>
  <c r="L220" i="2" s="1"/>
  <c r="J221" i="2"/>
  <c r="J222" i="2"/>
  <c r="AA257" i="2"/>
  <c r="X257" i="2"/>
  <c r="AJ462" i="1"/>
  <c r="AK462" i="1" s="1"/>
  <c r="X464" i="1"/>
  <c r="X463" i="1" s="1"/>
  <c r="AD483" i="1"/>
  <c r="AJ485" i="1"/>
  <c r="AK485" i="1" s="1"/>
  <c r="W498" i="1"/>
  <c r="X498" i="1" s="1"/>
  <c r="AM506" i="1"/>
  <c r="AO506" i="1" s="1"/>
  <c r="X508" i="1"/>
  <c r="AJ534" i="1"/>
  <c r="AK534" i="1" s="1"/>
  <c r="AB543" i="1"/>
  <c r="AP543" i="1" s="1"/>
  <c r="R544" i="1"/>
  <c r="S544" i="1" s="1"/>
  <c r="AB546" i="1"/>
  <c r="T566" i="1"/>
  <c r="AD572" i="1"/>
  <c r="AD571" i="1" s="1"/>
  <c r="Q577" i="1"/>
  <c r="Q576" i="1" s="1"/>
  <c r="N583" i="1"/>
  <c r="AJ591" i="1"/>
  <c r="AK591" i="1" s="1"/>
  <c r="AD591" i="1"/>
  <c r="AD594" i="1"/>
  <c r="AM596" i="1"/>
  <c r="K600" i="1"/>
  <c r="AJ618" i="1"/>
  <c r="AK618" i="1" s="1"/>
  <c r="H34" i="2"/>
  <c r="J34" i="2" s="1"/>
  <c r="AJ63" i="2"/>
  <c r="J61" i="2"/>
  <c r="AA92" i="2"/>
  <c r="AA91" i="2" s="1"/>
  <c r="W91" i="2"/>
  <c r="Z91" i="2" s="1"/>
  <c r="AM114" i="2"/>
  <c r="J121" i="2"/>
  <c r="U125" i="2"/>
  <c r="S125" i="2"/>
  <c r="R121" i="2"/>
  <c r="S121" i="2" s="1"/>
  <c r="AM146" i="2"/>
  <c r="AN146" i="2" s="1"/>
  <c r="AC171" i="2"/>
  <c r="U194" i="2"/>
  <c r="R193" i="2"/>
  <c r="O227" i="2"/>
  <c r="AA255" i="2"/>
  <c r="X255" i="2"/>
  <c r="Z255" i="2"/>
  <c r="Z257" i="2"/>
  <c r="AM462" i="1"/>
  <c r="Z464" i="1"/>
  <c r="X476" i="1"/>
  <c r="X475" i="1" s="1"/>
  <c r="AM485" i="1"/>
  <c r="AO485" i="1" s="1"/>
  <c r="Z508" i="1"/>
  <c r="Z519" i="1"/>
  <c r="X530" i="1"/>
  <c r="AM534" i="1"/>
  <c r="AO534" i="1" s="1"/>
  <c r="X536" i="1"/>
  <c r="X535" i="1" s="1"/>
  <c r="AP542" i="1"/>
  <c r="AQ542" i="1" s="1"/>
  <c r="W544" i="1"/>
  <c r="AA544" i="1" s="1"/>
  <c r="AB545" i="1"/>
  <c r="X555" i="1"/>
  <c r="AA566" i="1"/>
  <c r="X566" i="1"/>
  <c r="AJ569" i="1"/>
  <c r="AK569" i="1" s="1"/>
  <c r="AD569" i="1"/>
  <c r="AB571" i="1"/>
  <c r="W582" i="1"/>
  <c r="R595" i="1"/>
  <c r="U595" i="1" s="1"/>
  <c r="T596" i="1"/>
  <c r="T595" i="1" s="1"/>
  <c r="J613" i="1"/>
  <c r="V614" i="1"/>
  <c r="R613" i="1"/>
  <c r="E625" i="1"/>
  <c r="E624" i="1" s="1"/>
  <c r="N635" i="1"/>
  <c r="AM63" i="2"/>
  <c r="AG80" i="2"/>
  <c r="AB79" i="2"/>
  <c r="AE79" i="2" s="1"/>
  <c r="AG92" i="2"/>
  <c r="AH92" i="2" s="1"/>
  <c r="AH91" i="2" s="1"/>
  <c r="AB91" i="2"/>
  <c r="AE91" i="2" s="1"/>
  <c r="AC92" i="2"/>
  <c r="AC91" i="2" s="1"/>
  <c r="AM128" i="2"/>
  <c r="AO128" i="2" s="1"/>
  <c r="AO127" i="2" s="1"/>
  <c r="L127" i="2"/>
  <c r="U127" i="2" s="1"/>
  <c r="U146" i="2"/>
  <c r="R145" i="2"/>
  <c r="AP206" i="2"/>
  <c r="AP205" i="2" s="1"/>
  <c r="AB205" i="2"/>
  <c r="AC205" i="2" s="1"/>
  <c r="Z231" i="2"/>
  <c r="J494" i="1"/>
  <c r="X524" i="1"/>
  <c r="X523" i="1" s="1"/>
  <c r="W529" i="1"/>
  <c r="Z530" i="1"/>
  <c r="AJ533" i="1"/>
  <c r="W546" i="1"/>
  <c r="X546" i="1" s="1"/>
  <c r="AJ557" i="1"/>
  <c r="Z559" i="1"/>
  <c r="AD567" i="1"/>
  <c r="W604" i="1"/>
  <c r="Y604" i="1" s="1"/>
  <c r="AP616" i="1"/>
  <c r="AQ616" i="1" s="1"/>
  <c r="AG616" i="1"/>
  <c r="AE616" i="1"/>
  <c r="AC616" i="1"/>
  <c r="O14" i="2"/>
  <c r="O18" i="2"/>
  <c r="J27" i="2"/>
  <c r="L27" i="2" s="1"/>
  <c r="J28" i="2"/>
  <c r="J29" i="2"/>
  <c r="J30" i="2"/>
  <c r="AJ110" i="2"/>
  <c r="J109" i="2"/>
  <c r="AG125" i="2"/>
  <c r="AG121" i="2" s="1"/>
  <c r="AB121" i="2"/>
  <c r="AC121" i="2" s="1"/>
  <c r="AB242" i="2"/>
  <c r="AC242" i="2" s="1"/>
  <c r="AB243" i="2"/>
  <c r="AG243" i="2" s="1"/>
  <c r="AB244" i="2"/>
  <c r="AD244" i="2" s="1"/>
  <c r="AB245" i="2"/>
  <c r="AC245" i="2" s="1"/>
  <c r="AB246" i="2"/>
  <c r="AB248" i="2"/>
  <c r="AG248" i="2" s="1"/>
  <c r="AH248" i="2" s="1"/>
  <c r="AH247" i="2" s="1"/>
  <c r="W251" i="2"/>
  <c r="AM260" i="2"/>
  <c r="AO260" i="2" s="1"/>
  <c r="AO259" i="2" s="1"/>
  <c r="L259" i="2"/>
  <c r="Z260" i="2"/>
  <c r="R27" i="2"/>
  <c r="V27" i="2" s="1"/>
  <c r="R28" i="2"/>
  <c r="V28" i="2" s="1"/>
  <c r="R29" i="2"/>
  <c r="L97" i="2"/>
  <c r="AM125" i="2"/>
  <c r="AM170" i="2"/>
  <c r="AO170" i="2" s="1"/>
  <c r="L169" i="2"/>
  <c r="AM174" i="2"/>
  <c r="AN174" i="2" s="1"/>
  <c r="N227" i="2"/>
  <c r="E251" i="2"/>
  <c r="Z278" i="2"/>
  <c r="W277" i="2"/>
  <c r="X277" i="2" s="1"/>
  <c r="AM62" i="2"/>
  <c r="AJ66" i="2"/>
  <c r="AP87" i="2"/>
  <c r="AQ87" i="2" s="1"/>
  <c r="AB85" i="2"/>
  <c r="AJ104" i="2"/>
  <c r="U111" i="2"/>
  <c r="R109" i="2"/>
  <c r="AJ126" i="2"/>
  <c r="AK126" i="2" s="1"/>
  <c r="U128" i="2"/>
  <c r="K190" i="2"/>
  <c r="AA194" i="2"/>
  <c r="Z194" i="2"/>
  <c r="AP198" i="2"/>
  <c r="AQ198" i="2" s="1"/>
  <c r="AC198" i="2"/>
  <c r="D203" i="2"/>
  <c r="AP212" i="2"/>
  <c r="AP211" i="2" s="1"/>
  <c r="AQ211" i="2" s="1"/>
  <c r="AB211" i="2"/>
  <c r="E227" i="2"/>
  <c r="AP231" i="2"/>
  <c r="AQ231" i="2" s="1"/>
  <c r="AC231" i="2"/>
  <c r="AJ572" i="1"/>
  <c r="AL572" i="1" s="1"/>
  <c r="AL571" i="1" s="1"/>
  <c r="P577" i="1"/>
  <c r="P576" i="1" s="1"/>
  <c r="H586" i="1"/>
  <c r="AJ594" i="1"/>
  <c r="J605" i="1"/>
  <c r="AG32" i="2"/>
  <c r="AI32" i="2" s="1"/>
  <c r="AI31" i="2" s="1"/>
  <c r="Z38" i="2"/>
  <c r="Z42" i="2"/>
  <c r="AJ44" i="2"/>
  <c r="AL44" i="2" s="1"/>
  <c r="AL43" i="2" s="1"/>
  <c r="O71" i="2"/>
  <c r="S76" i="2"/>
  <c r="AC87" i="2"/>
  <c r="S111" i="2"/>
  <c r="AM126" i="2"/>
  <c r="AO126" i="2" s="1"/>
  <c r="AJ158" i="2"/>
  <c r="AK158" i="2" s="1"/>
  <c r="M167" i="2"/>
  <c r="X194" i="2"/>
  <c r="AC200" i="2"/>
  <c r="AC199" i="2" s="1"/>
  <c r="AJ230" i="2"/>
  <c r="J229" i="2"/>
  <c r="AG231" i="2"/>
  <c r="AH231" i="2" s="1"/>
  <c r="AC233" i="2"/>
  <c r="U254" i="2"/>
  <c r="R253" i="2"/>
  <c r="T253" i="2" s="1"/>
  <c r="V279" i="2"/>
  <c r="S279" i="2"/>
  <c r="AM572" i="1"/>
  <c r="AO572" i="1" s="1"/>
  <c r="AO571" i="1" s="1"/>
  <c r="AB581" i="1"/>
  <c r="AM594" i="1"/>
  <c r="AO594" i="1" s="1"/>
  <c r="J606" i="1"/>
  <c r="Y606" i="1" s="1"/>
  <c r="Q611" i="1"/>
  <c r="AC615" i="1"/>
  <c r="J626" i="1"/>
  <c r="X640" i="1"/>
  <c r="AJ642" i="1"/>
  <c r="AC40" i="2"/>
  <c r="AM44" i="2"/>
  <c r="L67" i="2"/>
  <c r="AJ75" i="2"/>
  <c r="AL75" i="2" s="1"/>
  <c r="J73" i="2"/>
  <c r="AA76" i="2"/>
  <c r="W73" i="2"/>
  <c r="AG87" i="2"/>
  <c r="AJ92" i="2"/>
  <c r="AJ91" i="2" s="1"/>
  <c r="J91" i="2"/>
  <c r="U99" i="2"/>
  <c r="R97" i="2"/>
  <c r="S97" i="2" s="1"/>
  <c r="J103" i="2"/>
  <c r="U104" i="2"/>
  <c r="R103" i="2"/>
  <c r="J115" i="2"/>
  <c r="U116" i="2"/>
  <c r="E119" i="2"/>
  <c r="G130" i="2"/>
  <c r="J130" i="2" s="1"/>
  <c r="AJ134" i="2"/>
  <c r="AK134" i="2" s="1"/>
  <c r="U136" i="2"/>
  <c r="AM158" i="2"/>
  <c r="AO158" i="2" s="1"/>
  <c r="V164" i="2"/>
  <c r="V163" i="2" s="1"/>
  <c r="R163" i="2"/>
  <c r="U163" i="2" s="1"/>
  <c r="S164" i="2"/>
  <c r="S163" i="2" s="1"/>
  <c r="N167" i="2"/>
  <c r="AM230" i="2"/>
  <c r="AJ232" i="2"/>
  <c r="AK232" i="2" s="1"/>
  <c r="AA254" i="2"/>
  <c r="Z254" i="2"/>
  <c r="X254" i="2"/>
  <c r="P275" i="2"/>
  <c r="Z567" i="1"/>
  <c r="D577" i="1"/>
  <c r="D576" i="1" s="1"/>
  <c r="R582" i="1"/>
  <c r="U582" i="1" s="1"/>
  <c r="AJ593" i="1"/>
  <c r="AK593" i="1" s="1"/>
  <c r="X596" i="1"/>
  <c r="X595" i="1" s="1"/>
  <c r="J25" i="2"/>
  <c r="J26" i="2"/>
  <c r="J32" i="2"/>
  <c r="AJ39" i="2"/>
  <c r="AJ41" i="2"/>
  <c r="AK41" i="2" s="1"/>
  <c r="AB51" i="2"/>
  <c r="AG51" i="2" s="1"/>
  <c r="AB52" i="2"/>
  <c r="AC52" i="2" s="1"/>
  <c r="AB53" i="2"/>
  <c r="AG53" i="2" s="1"/>
  <c r="AI53" i="2" s="1"/>
  <c r="AB54" i="2"/>
  <c r="AP54" i="2" s="1"/>
  <c r="AQ54" i="2" s="1"/>
  <c r="AB56" i="2"/>
  <c r="AA68" i="2"/>
  <c r="AA67" i="2" s="1"/>
  <c r="W67" i="2"/>
  <c r="V86" i="2"/>
  <c r="R85" i="2"/>
  <c r="P95" i="2"/>
  <c r="AJ102" i="2"/>
  <c r="AK102" i="2" s="1"/>
  <c r="AJ114" i="2"/>
  <c r="AL114" i="2" s="1"/>
  <c r="AM134" i="2"/>
  <c r="L133" i="2"/>
  <c r="AJ146" i="2"/>
  <c r="AK146" i="2" s="1"/>
  <c r="AM148" i="2"/>
  <c r="AN148" i="2" s="1"/>
  <c r="Z148" i="2"/>
  <c r="AM152" i="2"/>
  <c r="AO152" i="2" s="1"/>
  <c r="AO151" i="2" s="1"/>
  <c r="L151" i="2"/>
  <c r="U158" i="2"/>
  <c r="R157" i="2"/>
  <c r="AM173" i="2"/>
  <c r="AN173" i="2" s="1"/>
  <c r="AJ176" i="2"/>
  <c r="AB182" i="2"/>
  <c r="AB183" i="2"/>
  <c r="AB184" i="2"/>
  <c r="AB185" i="2"/>
  <c r="AB186" i="2"/>
  <c r="AB188" i="2"/>
  <c r="AP188" i="2" s="1"/>
  <c r="AJ195" i="2"/>
  <c r="AK195" i="2" s="1"/>
  <c r="G202" i="2"/>
  <c r="J202" i="2" s="1"/>
  <c r="AM206" i="2"/>
  <c r="L205" i="2"/>
  <c r="X210" i="2"/>
  <c r="H226" i="2"/>
  <c r="AM232" i="2"/>
  <c r="AO232" i="2" s="1"/>
  <c r="L253" i="2"/>
  <c r="AG254" i="2"/>
  <c r="AB253" i="2"/>
  <c r="AC253" i="2" s="1"/>
  <c r="Q275" i="2"/>
  <c r="Z79" i="2"/>
  <c r="AJ88" i="2"/>
  <c r="AK88" i="2" s="1"/>
  <c r="U98" i="2"/>
  <c r="U110" i="2"/>
  <c r="U112" i="2"/>
  <c r="U114" i="2"/>
  <c r="U124" i="2"/>
  <c r="U126" i="2"/>
  <c r="U134" i="2"/>
  <c r="U148" i="2"/>
  <c r="AJ150" i="2"/>
  <c r="AK150" i="2" s="1"/>
  <c r="U160" i="2"/>
  <c r="AJ164" i="2"/>
  <c r="AJ171" i="2"/>
  <c r="AK171" i="2" s="1"/>
  <c r="AJ200" i="2"/>
  <c r="Z207" i="2"/>
  <c r="R229" i="2"/>
  <c r="AJ234" i="2"/>
  <c r="AK234" i="2" s="1"/>
  <c r="Z235" i="2"/>
  <c r="U256" i="2"/>
  <c r="AJ258" i="2"/>
  <c r="J265" i="2"/>
  <c r="J266" i="2"/>
  <c r="J267" i="2"/>
  <c r="T267" i="2" s="1"/>
  <c r="J268" i="2"/>
  <c r="Y268" i="2" s="1"/>
  <c r="J269" i="2"/>
  <c r="J270" i="2"/>
  <c r="AJ279" i="2"/>
  <c r="AK279" i="2" s="1"/>
  <c r="AM281" i="2"/>
  <c r="AN281" i="2" s="1"/>
  <c r="P61" i="2"/>
  <c r="P59" i="2" s="1"/>
  <c r="S68" i="2"/>
  <c r="S67" i="2" s="1"/>
  <c r="AC76" i="2"/>
  <c r="AM88" i="2"/>
  <c r="AN88" i="2" s="1"/>
  <c r="AJ101" i="2"/>
  <c r="S112" i="2"/>
  <c r="S122" i="2"/>
  <c r="S124" i="2"/>
  <c r="AJ137" i="2"/>
  <c r="AM150" i="2"/>
  <c r="AN150" i="2" s="1"/>
  <c r="U162" i="2"/>
  <c r="AE163" i="2"/>
  <c r="AM164" i="2"/>
  <c r="E167" i="2"/>
  <c r="AM171" i="2"/>
  <c r="AJ173" i="2"/>
  <c r="J180" i="2"/>
  <c r="J181" i="2"/>
  <c r="J182" i="2"/>
  <c r="AJ182" i="2" s="1"/>
  <c r="J183" i="2"/>
  <c r="J184" i="2"/>
  <c r="J185" i="2"/>
  <c r="AD185" i="2" s="1"/>
  <c r="J188" i="2"/>
  <c r="L188" i="2" s="1"/>
  <c r="AE188" i="2" s="1"/>
  <c r="X196" i="2"/>
  <c r="Z198" i="2"/>
  <c r="AM200" i="2"/>
  <c r="AM199" i="2" s="1"/>
  <c r="AJ212" i="2"/>
  <c r="AJ211" i="2" s="1"/>
  <c r="AB218" i="2"/>
  <c r="AB219" i="2"/>
  <c r="AB220" i="2"/>
  <c r="AB221" i="2"/>
  <c r="AG221" i="2" s="1"/>
  <c r="AH221" i="2" s="1"/>
  <c r="AB222" i="2"/>
  <c r="AB224" i="2"/>
  <c r="AJ231" i="2"/>
  <c r="AL231" i="2" s="1"/>
  <c r="Z232" i="2"/>
  <c r="AM234" i="2"/>
  <c r="AN234" i="2" s="1"/>
  <c r="J242" i="2"/>
  <c r="AJ242" i="2" s="1"/>
  <c r="J243" i="2"/>
  <c r="J248" i="2"/>
  <c r="AM258" i="2"/>
  <c r="AN258" i="2" s="1"/>
  <c r="AM279" i="2"/>
  <c r="AJ74" i="2"/>
  <c r="AK74" i="2" s="1"/>
  <c r="AJ77" i="2"/>
  <c r="AL77" i="2" s="1"/>
  <c r="AJ80" i="2"/>
  <c r="AJ79" i="2" s="1"/>
  <c r="AG86" i="2"/>
  <c r="AI86" i="2" s="1"/>
  <c r="AJ90" i="2"/>
  <c r="AK90" i="2" s="1"/>
  <c r="U101" i="2"/>
  <c r="AJ111" i="2"/>
  <c r="U137" i="2"/>
  <c r="AJ147" i="2"/>
  <c r="U152" i="2"/>
  <c r="AJ159" i="2"/>
  <c r="U173" i="2"/>
  <c r="X193" i="2"/>
  <c r="AM195" i="2"/>
  <c r="AO195" i="2" s="1"/>
  <c r="W218" i="2"/>
  <c r="X218" i="2" s="1"/>
  <c r="W219" i="2"/>
  <c r="X219" i="2" s="1"/>
  <c r="W220" i="2"/>
  <c r="X220" i="2" s="1"/>
  <c r="W221" i="2"/>
  <c r="Y221" i="2" s="1"/>
  <c r="W222" i="2"/>
  <c r="W224" i="2"/>
  <c r="AJ236" i="2"/>
  <c r="AJ255" i="2"/>
  <c r="AL255" i="2" s="1"/>
  <c r="U260" i="2"/>
  <c r="AB266" i="2"/>
  <c r="AB267" i="2"/>
  <c r="AF267" i="2" s="1"/>
  <c r="AB269" i="2"/>
  <c r="AP269" i="2" s="1"/>
  <c r="AQ269" i="2" s="1"/>
  <c r="AB270" i="2"/>
  <c r="AP270" i="2" s="1"/>
  <c r="AQ270" i="2" s="1"/>
  <c r="AB272" i="2"/>
  <c r="AD272" i="2" s="1"/>
  <c r="AJ62" i="2"/>
  <c r="AL62" i="2" s="1"/>
  <c r="U65" i="2"/>
  <c r="R67" i="2"/>
  <c r="AC68" i="2"/>
  <c r="AC67" i="2" s="1"/>
  <c r="AM74" i="2"/>
  <c r="AM77" i="2"/>
  <c r="AN77" i="2" s="1"/>
  <c r="AM80" i="2"/>
  <c r="AJ87" i="2"/>
  <c r="AM90" i="2"/>
  <c r="AN90" i="2" s="1"/>
  <c r="AM111" i="2"/>
  <c r="AN111" i="2" s="1"/>
  <c r="AC112" i="2"/>
  <c r="AC122" i="2"/>
  <c r="AJ125" i="2"/>
  <c r="AM147" i="2"/>
  <c r="X150" i="2"/>
  <c r="AM159" i="2"/>
  <c r="AO159" i="2" s="1"/>
  <c r="AJ170" i="2"/>
  <c r="S173" i="2"/>
  <c r="E191" i="2"/>
  <c r="U195" i="2"/>
  <c r="AJ197" i="2"/>
  <c r="AL197" i="2" s="1"/>
  <c r="AJ206" i="2"/>
  <c r="Z212" i="2"/>
  <c r="S231" i="2"/>
  <c r="AM236" i="2"/>
  <c r="AN236" i="2" s="1"/>
  <c r="AN235" i="2" s="1"/>
  <c r="AM255" i="2"/>
  <c r="X258" i="2"/>
  <c r="R266" i="2"/>
  <c r="R267" i="2"/>
  <c r="S267" i="2" s="1"/>
  <c r="AB268" i="2"/>
  <c r="Z279" i="2"/>
  <c r="L283" i="2"/>
  <c r="Z283" i="2" s="1"/>
  <c r="AJ280" i="2"/>
  <c r="AL280" i="2" s="1"/>
  <c r="AM64" i="2"/>
  <c r="AN64" i="2" s="1"/>
  <c r="AM66" i="2"/>
  <c r="AO66" i="2" s="1"/>
  <c r="AM92" i="2"/>
  <c r="AO92" i="2" s="1"/>
  <c r="AO91" i="2" s="1"/>
  <c r="AM102" i="2"/>
  <c r="AN102" i="2" s="1"/>
  <c r="U103" i="2"/>
  <c r="AM104" i="2"/>
  <c r="U113" i="2"/>
  <c r="AB115" i="2"/>
  <c r="AE115" i="2" s="1"/>
  <c r="U123" i="2"/>
  <c r="AM138" i="2"/>
  <c r="AO138" i="2" s="1"/>
  <c r="U140" i="2"/>
  <c r="U149" i="2"/>
  <c r="U161" i="2"/>
  <c r="AJ174" i="2"/>
  <c r="AK174" i="2" s="1"/>
  <c r="U176" i="2"/>
  <c r="W182" i="2"/>
  <c r="W183" i="2"/>
  <c r="W184" i="2"/>
  <c r="W185" i="2"/>
  <c r="X185" i="2" s="1"/>
  <c r="W186" i="2"/>
  <c r="W188" i="2"/>
  <c r="Z197" i="2"/>
  <c r="Z206" i="2"/>
  <c r="Z236" i="2"/>
  <c r="W242" i="2"/>
  <c r="W243" i="2"/>
  <c r="W244" i="2"/>
  <c r="W245" i="2"/>
  <c r="W246" i="2"/>
  <c r="AA246" i="2" s="1"/>
  <c r="W248" i="2"/>
  <c r="X248" i="2" s="1"/>
  <c r="X247" i="2" s="1"/>
  <c r="U257" i="2"/>
  <c r="AM280" i="2"/>
  <c r="Z282" i="2"/>
  <c r="X284" i="2"/>
  <c r="X283" i="2" s="1"/>
  <c r="L277" i="2"/>
  <c r="U277" i="2" s="1"/>
  <c r="S278" i="2"/>
  <c r="AP26" i="2"/>
  <c r="AQ38" i="2"/>
  <c r="AL40" i="2"/>
  <c r="AK40" i="2"/>
  <c r="AP43" i="2"/>
  <c r="AQ43" i="2" s="1"/>
  <c r="AA65" i="2"/>
  <c r="Y65" i="2"/>
  <c r="Z65" i="2"/>
  <c r="X65" i="2"/>
  <c r="W61" i="2"/>
  <c r="AI68" i="2"/>
  <c r="AI67" i="2" s="1"/>
  <c r="AG67" i="2"/>
  <c r="AH68" i="2"/>
  <c r="AH67" i="2" s="1"/>
  <c r="AA26" i="2"/>
  <c r="X30" i="2"/>
  <c r="AC32" i="2"/>
  <c r="AC31" i="2" s="1"/>
  <c r="AA32" i="2"/>
  <c r="AA31" i="2" s="1"/>
  <c r="AK38" i="2"/>
  <c r="AN40" i="2"/>
  <c r="AA56" i="2"/>
  <c r="AA55" i="2" s="1"/>
  <c r="W55" i="2"/>
  <c r="AQ62" i="2"/>
  <c r="U38" i="2"/>
  <c r="Y38" i="2"/>
  <c r="AA38" i="2"/>
  <c r="AC38" i="2"/>
  <c r="AE38" i="2"/>
  <c r="AG38" i="2"/>
  <c r="S39" i="2"/>
  <c r="U39" i="2"/>
  <c r="Y39" i="2"/>
  <c r="AA39" i="2"/>
  <c r="AC39" i="2"/>
  <c r="AE39" i="2"/>
  <c r="AG39" i="2"/>
  <c r="U40" i="2"/>
  <c r="Y40" i="2"/>
  <c r="AA40" i="2"/>
  <c r="AE40" i="2"/>
  <c r="AG40" i="2"/>
  <c r="U41" i="2"/>
  <c r="Y41" i="2"/>
  <c r="AA41" i="2"/>
  <c r="AE41" i="2"/>
  <c r="AG41" i="2"/>
  <c r="S42" i="2"/>
  <c r="U42" i="2"/>
  <c r="Y42" i="2"/>
  <c r="AA42" i="2"/>
  <c r="AE42" i="2"/>
  <c r="U44" i="2"/>
  <c r="Y44" i="2"/>
  <c r="Y43" i="2" s="1"/>
  <c r="AA44" i="2"/>
  <c r="AA43" i="2" s="1"/>
  <c r="AE44" i="2"/>
  <c r="AG44" i="2"/>
  <c r="S62" i="2"/>
  <c r="U62" i="2"/>
  <c r="Y62" i="2"/>
  <c r="AC62" i="2"/>
  <c r="AE62" i="2"/>
  <c r="AG62" i="2"/>
  <c r="S63" i="2"/>
  <c r="U63" i="2"/>
  <c r="Y63" i="2"/>
  <c r="AC63" i="2"/>
  <c r="AE63" i="2"/>
  <c r="AG63" i="2"/>
  <c r="S64" i="2"/>
  <c r="U64" i="2"/>
  <c r="Y64" i="2"/>
  <c r="AC64" i="2"/>
  <c r="AE64" i="2"/>
  <c r="AG64" i="2"/>
  <c r="T65" i="2"/>
  <c r="V65" i="2"/>
  <c r="AB65" i="2"/>
  <c r="AM65" i="2" s="1"/>
  <c r="T66" i="2"/>
  <c r="X66" i="2"/>
  <c r="Z66" i="2"/>
  <c r="AD66" i="2"/>
  <c r="AF66" i="2"/>
  <c r="T68" i="2"/>
  <c r="T67" i="2" s="1"/>
  <c r="X68" i="2"/>
  <c r="X67" i="2" s="1"/>
  <c r="Z68" i="2"/>
  <c r="AD68" i="2"/>
  <c r="AD67" i="2" s="1"/>
  <c r="AF68" i="2"/>
  <c r="AF67" i="2" s="1"/>
  <c r="AP68" i="2"/>
  <c r="T74" i="2"/>
  <c r="X74" i="2"/>
  <c r="Z74" i="2"/>
  <c r="AD74" i="2"/>
  <c r="AF74" i="2"/>
  <c r="T75" i="2"/>
  <c r="X75" i="2"/>
  <c r="Z75" i="2"/>
  <c r="AD75" i="2"/>
  <c r="AF75" i="2"/>
  <c r="T76" i="2"/>
  <c r="X76" i="2"/>
  <c r="Z76" i="2"/>
  <c r="AD76" i="2"/>
  <c r="AF76" i="2"/>
  <c r="T77" i="2"/>
  <c r="X77" i="2"/>
  <c r="Z77" i="2"/>
  <c r="AD77" i="2"/>
  <c r="AF77" i="2"/>
  <c r="T78" i="2"/>
  <c r="X78" i="2"/>
  <c r="Z78" i="2"/>
  <c r="AD78" i="2"/>
  <c r="AF78" i="2"/>
  <c r="T80" i="2"/>
  <c r="T79" i="2" s="1"/>
  <c r="X80" i="2"/>
  <c r="X79" i="2" s="1"/>
  <c r="Z80" i="2"/>
  <c r="AD80" i="2"/>
  <c r="AD79" i="2" s="1"/>
  <c r="AF80" i="2"/>
  <c r="AF79" i="2" s="1"/>
  <c r="AP80" i="2"/>
  <c r="AQ86" i="2"/>
  <c r="AI89" i="2"/>
  <c r="AH89" i="2"/>
  <c r="AI99" i="2"/>
  <c r="AH99" i="2"/>
  <c r="AI101" i="2"/>
  <c r="AH101" i="2"/>
  <c r="AO104" i="2"/>
  <c r="AO103" i="2" s="1"/>
  <c r="AI104" i="2"/>
  <c r="AI103" i="2" s="1"/>
  <c r="AG103" i="2"/>
  <c r="AH104" i="2"/>
  <c r="AH103" i="2" s="1"/>
  <c r="AI112" i="2"/>
  <c r="AH112" i="2"/>
  <c r="AI113" i="2"/>
  <c r="AH113" i="2"/>
  <c r="AN116" i="2"/>
  <c r="AN115" i="2" s="1"/>
  <c r="AI122" i="2"/>
  <c r="AH122" i="2"/>
  <c r="AK123" i="2"/>
  <c r="AL123" i="2"/>
  <c r="AI123" i="2"/>
  <c r="AH123" i="2"/>
  <c r="AI124" i="2"/>
  <c r="AH124" i="2"/>
  <c r="AH125" i="2"/>
  <c r="AK135" i="2"/>
  <c r="AL135" i="2"/>
  <c r="AI135" i="2"/>
  <c r="AH135" i="2"/>
  <c r="AI137" i="2"/>
  <c r="AH137" i="2"/>
  <c r="AI147" i="2"/>
  <c r="AH147" i="2"/>
  <c r="AI149" i="2"/>
  <c r="AH149" i="2"/>
  <c r="AI152" i="2"/>
  <c r="AI151" i="2" s="1"/>
  <c r="AG151" i="2"/>
  <c r="AH152" i="2"/>
  <c r="AH151" i="2" s="1"/>
  <c r="AI159" i="2"/>
  <c r="AH159" i="2"/>
  <c r="R26" i="2"/>
  <c r="R30" i="2"/>
  <c r="R32" i="2"/>
  <c r="X37" i="2"/>
  <c r="T38" i="2"/>
  <c r="X38" i="2"/>
  <c r="AD38" i="2"/>
  <c r="AF38" i="2"/>
  <c r="T39" i="2"/>
  <c r="X39" i="2"/>
  <c r="AD39" i="2"/>
  <c r="AF39" i="2"/>
  <c r="T40" i="2"/>
  <c r="X40" i="2"/>
  <c r="AD40" i="2"/>
  <c r="AF40" i="2"/>
  <c r="T41" i="2"/>
  <c r="X41" i="2"/>
  <c r="AD41" i="2"/>
  <c r="AF41" i="2"/>
  <c r="T42" i="2"/>
  <c r="X42" i="2"/>
  <c r="AD42" i="2"/>
  <c r="AF42" i="2"/>
  <c r="T44" i="2"/>
  <c r="T43" i="2" s="1"/>
  <c r="X44" i="2"/>
  <c r="X43" i="2" s="1"/>
  <c r="AD44" i="2"/>
  <c r="AD43" i="2" s="1"/>
  <c r="AF44" i="2"/>
  <c r="AF43" i="2" s="1"/>
  <c r="R50" i="2"/>
  <c r="R51" i="2"/>
  <c r="R52" i="2"/>
  <c r="R53" i="2"/>
  <c r="R54" i="2"/>
  <c r="R56" i="2"/>
  <c r="T62" i="2"/>
  <c r="AD62" i="2"/>
  <c r="AF62" i="2"/>
  <c r="T63" i="2"/>
  <c r="AD63" i="2"/>
  <c r="AF63" i="2"/>
  <c r="T64" i="2"/>
  <c r="AD64" i="2"/>
  <c r="AF64" i="2"/>
  <c r="U66" i="2"/>
  <c r="Y66" i="2"/>
  <c r="AE66" i="2"/>
  <c r="U68" i="2"/>
  <c r="Y68" i="2"/>
  <c r="Y67" i="2" s="1"/>
  <c r="AE68" i="2"/>
  <c r="U74" i="2"/>
  <c r="Y74" i="2"/>
  <c r="AE74" i="2"/>
  <c r="U75" i="2"/>
  <c r="Y75" i="2"/>
  <c r="AE75" i="2"/>
  <c r="U76" i="2"/>
  <c r="Y76" i="2"/>
  <c r="AE76" i="2"/>
  <c r="U77" i="2"/>
  <c r="Y77" i="2"/>
  <c r="AE77" i="2"/>
  <c r="U78" i="2"/>
  <c r="Y78" i="2"/>
  <c r="AE78" i="2"/>
  <c r="U80" i="2"/>
  <c r="Y80" i="2"/>
  <c r="Y79" i="2" s="1"/>
  <c r="AE80" i="2"/>
  <c r="AI90" i="2"/>
  <c r="AH90" i="2"/>
  <c r="AL92" i="2"/>
  <c r="AL91" i="2" s="1"/>
  <c r="AI100" i="2"/>
  <c r="AH100" i="2"/>
  <c r="AI114" i="2"/>
  <c r="AH114" i="2"/>
  <c r="AI116" i="2"/>
  <c r="AI115" i="2" s="1"/>
  <c r="AG115" i="2"/>
  <c r="AH116" i="2"/>
  <c r="AH115" i="2" s="1"/>
  <c r="AO123" i="2"/>
  <c r="AN123" i="2"/>
  <c r="AI126" i="2"/>
  <c r="AH126" i="2"/>
  <c r="AI128" i="2"/>
  <c r="AI127" i="2" s="1"/>
  <c r="AG127" i="2"/>
  <c r="AH128" i="2"/>
  <c r="AH127" i="2" s="1"/>
  <c r="AO135" i="2"/>
  <c r="AN135" i="2"/>
  <c r="AI136" i="2"/>
  <c r="AH136" i="2"/>
  <c r="AO137" i="2"/>
  <c r="AN137" i="2"/>
  <c r="AI138" i="2"/>
  <c r="AH138" i="2"/>
  <c r="AG139" i="2"/>
  <c r="AI148" i="2"/>
  <c r="AH148" i="2"/>
  <c r="AI150" i="2"/>
  <c r="AH150" i="2"/>
  <c r="T86" i="2"/>
  <c r="AD86" i="2"/>
  <c r="AF86" i="2"/>
  <c r="T87" i="2"/>
  <c r="X87" i="2"/>
  <c r="Z87" i="2"/>
  <c r="AD87" i="2"/>
  <c r="AF87" i="2"/>
  <c r="T88" i="2"/>
  <c r="X88" i="2"/>
  <c r="Z88" i="2"/>
  <c r="AD88" i="2"/>
  <c r="AF88" i="2"/>
  <c r="T89" i="2"/>
  <c r="X89" i="2"/>
  <c r="Z89" i="2"/>
  <c r="AD89" i="2"/>
  <c r="AF89" i="2"/>
  <c r="AP89" i="2"/>
  <c r="AQ89" i="2" s="1"/>
  <c r="T90" i="2"/>
  <c r="X90" i="2"/>
  <c r="Z90" i="2"/>
  <c r="AD90" i="2"/>
  <c r="AF90" i="2"/>
  <c r="AP90" i="2"/>
  <c r="AQ90" i="2" s="1"/>
  <c r="T92" i="2"/>
  <c r="T91" i="2" s="1"/>
  <c r="V92" i="2"/>
  <c r="V91" i="2" s="1"/>
  <c r="X92" i="2"/>
  <c r="X91" i="2" s="1"/>
  <c r="Z92" i="2"/>
  <c r="AD92" i="2"/>
  <c r="AD91" i="2" s="1"/>
  <c r="AF92" i="2"/>
  <c r="AF91" i="2" s="1"/>
  <c r="AP92" i="2"/>
  <c r="T98" i="2"/>
  <c r="V98" i="2"/>
  <c r="X98" i="2"/>
  <c r="Z98" i="2"/>
  <c r="T99" i="2"/>
  <c r="V99" i="2"/>
  <c r="X99" i="2"/>
  <c r="Z99" i="2"/>
  <c r="AD99" i="2"/>
  <c r="AF99" i="2"/>
  <c r="AP99" i="2"/>
  <c r="AQ99" i="2" s="1"/>
  <c r="T100" i="2"/>
  <c r="V100" i="2"/>
  <c r="X100" i="2"/>
  <c r="Z100" i="2"/>
  <c r="AD100" i="2"/>
  <c r="AF100" i="2"/>
  <c r="AP100" i="2"/>
  <c r="AQ100" i="2" s="1"/>
  <c r="T101" i="2"/>
  <c r="V101" i="2"/>
  <c r="X101" i="2"/>
  <c r="Z101" i="2"/>
  <c r="AD101" i="2"/>
  <c r="AF101" i="2"/>
  <c r="AP101" i="2"/>
  <c r="AQ101" i="2" s="1"/>
  <c r="T102" i="2"/>
  <c r="V102" i="2"/>
  <c r="X102" i="2"/>
  <c r="Z102" i="2"/>
  <c r="AD102" i="2"/>
  <c r="AF102" i="2"/>
  <c r="AP102" i="2"/>
  <c r="AQ102" i="2" s="1"/>
  <c r="T104" i="2"/>
  <c r="T103" i="2" s="1"/>
  <c r="V104" i="2"/>
  <c r="V103" i="2" s="1"/>
  <c r="X104" i="2"/>
  <c r="X103" i="2" s="1"/>
  <c r="Z104" i="2"/>
  <c r="AD104" i="2"/>
  <c r="AD103" i="2" s="1"/>
  <c r="AF104" i="2"/>
  <c r="AF103" i="2" s="1"/>
  <c r="AP104" i="2"/>
  <c r="T110" i="2"/>
  <c r="V110" i="2"/>
  <c r="AD110" i="2"/>
  <c r="AF110" i="2"/>
  <c r="AP110" i="2"/>
  <c r="T111" i="2"/>
  <c r="V111" i="2"/>
  <c r="X111" i="2"/>
  <c r="Z111" i="2"/>
  <c r="AD111" i="2"/>
  <c r="AF111" i="2"/>
  <c r="AP111" i="2"/>
  <c r="AQ111" i="2" s="1"/>
  <c r="T112" i="2"/>
  <c r="V112" i="2"/>
  <c r="X112" i="2"/>
  <c r="Z112" i="2"/>
  <c r="AD112" i="2"/>
  <c r="AF112" i="2"/>
  <c r="AP112" i="2"/>
  <c r="AQ112" i="2" s="1"/>
  <c r="T113" i="2"/>
  <c r="V113" i="2"/>
  <c r="X113" i="2"/>
  <c r="Z113" i="2"/>
  <c r="AD113" i="2"/>
  <c r="AF113" i="2"/>
  <c r="AP113" i="2"/>
  <c r="AQ113" i="2" s="1"/>
  <c r="T114" i="2"/>
  <c r="V114" i="2"/>
  <c r="X114" i="2"/>
  <c r="Z114" i="2"/>
  <c r="AD114" i="2"/>
  <c r="AF114" i="2"/>
  <c r="AP114" i="2"/>
  <c r="AQ114" i="2" s="1"/>
  <c r="T116" i="2"/>
  <c r="T115" i="2" s="1"/>
  <c r="V116" i="2"/>
  <c r="V115" i="2" s="1"/>
  <c r="X116" i="2"/>
  <c r="X115" i="2" s="1"/>
  <c r="Z116" i="2"/>
  <c r="AD116" i="2"/>
  <c r="AD115" i="2" s="1"/>
  <c r="AF116" i="2"/>
  <c r="AF115" i="2" s="1"/>
  <c r="AP116" i="2"/>
  <c r="T122" i="2"/>
  <c r="AD122" i="2"/>
  <c r="AF122" i="2"/>
  <c r="AP122" i="2"/>
  <c r="T123" i="2"/>
  <c r="V123" i="2"/>
  <c r="X123" i="2"/>
  <c r="Z123" i="2"/>
  <c r="AD123" i="2"/>
  <c r="AF123" i="2"/>
  <c r="AP123" i="2"/>
  <c r="AQ123" i="2" s="1"/>
  <c r="T124" i="2"/>
  <c r="V124" i="2"/>
  <c r="X124" i="2"/>
  <c r="Z124" i="2"/>
  <c r="AD124" i="2"/>
  <c r="AF124" i="2"/>
  <c r="AP124" i="2"/>
  <c r="AQ124" i="2" s="1"/>
  <c r="T125" i="2"/>
  <c r="V125" i="2"/>
  <c r="X125" i="2"/>
  <c r="Z125" i="2"/>
  <c r="AD125" i="2"/>
  <c r="AF125" i="2"/>
  <c r="AP125" i="2"/>
  <c r="AQ125" i="2" s="1"/>
  <c r="T126" i="2"/>
  <c r="V126" i="2"/>
  <c r="X126" i="2"/>
  <c r="Z126" i="2"/>
  <c r="AD126" i="2"/>
  <c r="AF126" i="2"/>
  <c r="AP126" i="2"/>
  <c r="AQ126" i="2" s="1"/>
  <c r="T128" i="2"/>
  <c r="T127" i="2" s="1"/>
  <c r="V128" i="2"/>
  <c r="V127" i="2" s="1"/>
  <c r="X128" i="2"/>
  <c r="X127" i="2" s="1"/>
  <c r="Z128" i="2"/>
  <c r="AD128" i="2"/>
  <c r="AD127" i="2" s="1"/>
  <c r="AF128" i="2"/>
  <c r="AF127" i="2" s="1"/>
  <c r="AP128" i="2"/>
  <c r="T134" i="2"/>
  <c r="V134" i="2"/>
  <c r="X134" i="2"/>
  <c r="Z134" i="2"/>
  <c r="AD134" i="2"/>
  <c r="AF134" i="2"/>
  <c r="AP134" i="2"/>
  <c r="T135" i="2"/>
  <c r="V135" i="2"/>
  <c r="X135" i="2"/>
  <c r="Z135" i="2"/>
  <c r="AD135" i="2"/>
  <c r="AF135" i="2"/>
  <c r="AP135" i="2"/>
  <c r="AQ135" i="2" s="1"/>
  <c r="T136" i="2"/>
  <c r="V136" i="2"/>
  <c r="X136" i="2"/>
  <c r="Z136" i="2"/>
  <c r="AD136" i="2"/>
  <c r="AF136" i="2"/>
  <c r="AP136" i="2"/>
  <c r="AQ136" i="2" s="1"/>
  <c r="T137" i="2"/>
  <c r="V137" i="2"/>
  <c r="X137" i="2"/>
  <c r="Z137" i="2"/>
  <c r="AD137" i="2"/>
  <c r="AF137" i="2"/>
  <c r="AP137" i="2"/>
  <c r="AQ137" i="2" s="1"/>
  <c r="T138" i="2"/>
  <c r="V138" i="2"/>
  <c r="X138" i="2"/>
  <c r="Z138" i="2"/>
  <c r="AD138" i="2"/>
  <c r="AF138" i="2"/>
  <c r="AP138" i="2"/>
  <c r="AQ138" i="2" s="1"/>
  <c r="T140" i="2"/>
  <c r="T139" i="2" s="1"/>
  <c r="V140" i="2"/>
  <c r="V139" i="2" s="1"/>
  <c r="Z140" i="2"/>
  <c r="AD140" i="2"/>
  <c r="AD139" i="2" s="1"/>
  <c r="AF140" i="2"/>
  <c r="AF139" i="2" s="1"/>
  <c r="AP140" i="2"/>
  <c r="T146" i="2"/>
  <c r="V146" i="2"/>
  <c r="AD146" i="2"/>
  <c r="AF146" i="2"/>
  <c r="AP146" i="2"/>
  <c r="T147" i="2"/>
  <c r="V147" i="2"/>
  <c r="AD147" i="2"/>
  <c r="AF147" i="2"/>
  <c r="AP147" i="2"/>
  <c r="AQ147" i="2" s="1"/>
  <c r="T148" i="2"/>
  <c r="V148" i="2"/>
  <c r="AD148" i="2"/>
  <c r="AF148" i="2"/>
  <c r="AP148" i="2"/>
  <c r="AQ148" i="2" s="1"/>
  <c r="T149" i="2"/>
  <c r="V149" i="2"/>
  <c r="AD149" i="2"/>
  <c r="AF149" i="2"/>
  <c r="AP149" i="2"/>
  <c r="AQ149" i="2" s="1"/>
  <c r="T150" i="2"/>
  <c r="V150" i="2"/>
  <c r="AD150" i="2"/>
  <c r="AF150" i="2"/>
  <c r="AP150" i="2"/>
  <c r="AQ150" i="2" s="1"/>
  <c r="T152" i="2"/>
  <c r="T151" i="2" s="1"/>
  <c r="V152" i="2"/>
  <c r="V151" i="2" s="1"/>
  <c r="AD152" i="2"/>
  <c r="AD151" i="2" s="1"/>
  <c r="AF152" i="2"/>
  <c r="AF151" i="2" s="1"/>
  <c r="AP152" i="2"/>
  <c r="T158" i="2"/>
  <c r="V158" i="2"/>
  <c r="AD158" i="2"/>
  <c r="AF158" i="2"/>
  <c r="AP158" i="2"/>
  <c r="T159" i="2"/>
  <c r="V159" i="2"/>
  <c r="AD159" i="2"/>
  <c r="AF159" i="2"/>
  <c r="AP159" i="2"/>
  <c r="AQ159" i="2" s="1"/>
  <c r="T160" i="2"/>
  <c r="V160" i="2"/>
  <c r="AD160" i="2"/>
  <c r="AF160" i="2"/>
  <c r="AK162" i="2"/>
  <c r="AL162" i="2"/>
  <c r="AI164" i="2"/>
  <c r="AI163" i="2" s="1"/>
  <c r="AG163" i="2"/>
  <c r="AH164" i="2"/>
  <c r="AH163" i="2" s="1"/>
  <c r="AQ170" i="2"/>
  <c r="AI171" i="2"/>
  <c r="AH171" i="2"/>
  <c r="AI174" i="2"/>
  <c r="AH174" i="2"/>
  <c r="AC185" i="2"/>
  <c r="AF185" i="2"/>
  <c r="AC188" i="2"/>
  <c r="AC187" i="2" s="1"/>
  <c r="AK194" i="2"/>
  <c r="AL194" i="2"/>
  <c r="AI194" i="2"/>
  <c r="AH194" i="2"/>
  <c r="U86" i="2"/>
  <c r="AE86" i="2"/>
  <c r="U87" i="2"/>
  <c r="Y87" i="2"/>
  <c r="AE87" i="2"/>
  <c r="U88" i="2"/>
  <c r="Y88" i="2"/>
  <c r="AE88" i="2"/>
  <c r="U89" i="2"/>
  <c r="Y89" i="2"/>
  <c r="AE89" i="2"/>
  <c r="U90" i="2"/>
  <c r="Y90" i="2"/>
  <c r="AE90" i="2"/>
  <c r="Y92" i="2"/>
  <c r="Y91" i="2" s="1"/>
  <c r="AE92" i="2"/>
  <c r="S98" i="2"/>
  <c r="Y98" i="2"/>
  <c r="S99" i="2"/>
  <c r="Y99" i="2"/>
  <c r="AC99" i="2"/>
  <c r="AE99" i="2"/>
  <c r="S100" i="2"/>
  <c r="Y100" i="2"/>
  <c r="AC100" i="2"/>
  <c r="AE100" i="2"/>
  <c r="S101" i="2"/>
  <c r="Y101" i="2"/>
  <c r="AC101" i="2"/>
  <c r="AE101" i="2"/>
  <c r="S102" i="2"/>
  <c r="Y102" i="2"/>
  <c r="AC102" i="2"/>
  <c r="AE102" i="2"/>
  <c r="Y104" i="2"/>
  <c r="Y103" i="2" s="1"/>
  <c r="AE104" i="2"/>
  <c r="S110" i="2"/>
  <c r="AC110" i="2"/>
  <c r="AE110" i="2"/>
  <c r="Y111" i="2"/>
  <c r="AE111" i="2"/>
  <c r="Y112" i="2"/>
  <c r="AE112" i="2"/>
  <c r="S113" i="2"/>
  <c r="Y113" i="2"/>
  <c r="AC113" i="2"/>
  <c r="AE113" i="2"/>
  <c r="S114" i="2"/>
  <c r="Y114" i="2"/>
  <c r="AC114" i="2"/>
  <c r="AE114" i="2"/>
  <c r="S116" i="2"/>
  <c r="S115" i="2" s="1"/>
  <c r="Y116" i="2"/>
  <c r="Y115" i="2" s="1"/>
  <c r="AC116" i="2"/>
  <c r="AC115" i="2" s="1"/>
  <c r="AE116" i="2"/>
  <c r="U122" i="2"/>
  <c r="AE122" i="2"/>
  <c r="S123" i="2"/>
  <c r="Y123" i="2"/>
  <c r="AC123" i="2"/>
  <c r="AE123" i="2"/>
  <c r="Y124" i="2"/>
  <c r="AC124" i="2"/>
  <c r="AE124" i="2"/>
  <c r="Y125" i="2"/>
  <c r="AC125" i="2"/>
  <c r="AE125" i="2"/>
  <c r="S126" i="2"/>
  <c r="Y126" i="2"/>
  <c r="AC126" i="2"/>
  <c r="AE126" i="2"/>
  <c r="S128" i="2"/>
  <c r="S127" i="2" s="1"/>
  <c r="Y128" i="2"/>
  <c r="Y127" i="2" s="1"/>
  <c r="AC128" i="2"/>
  <c r="AC127" i="2" s="1"/>
  <c r="AE128" i="2"/>
  <c r="S134" i="2"/>
  <c r="Y134" i="2"/>
  <c r="AC134" i="2"/>
  <c r="AE134" i="2"/>
  <c r="S135" i="2"/>
  <c r="Y135" i="2"/>
  <c r="AC135" i="2"/>
  <c r="AE135" i="2"/>
  <c r="S136" i="2"/>
  <c r="Y136" i="2"/>
  <c r="AC136" i="2"/>
  <c r="AE136" i="2"/>
  <c r="S137" i="2"/>
  <c r="Y137" i="2"/>
  <c r="AC137" i="2"/>
  <c r="AE137" i="2"/>
  <c r="S138" i="2"/>
  <c r="Y138" i="2"/>
  <c r="AC138" i="2"/>
  <c r="AE138" i="2"/>
  <c r="S140" i="2"/>
  <c r="S139" i="2" s="1"/>
  <c r="Y140" i="2"/>
  <c r="Y139" i="2" s="1"/>
  <c r="AC140" i="2"/>
  <c r="AC139" i="2" s="1"/>
  <c r="AE140" i="2"/>
  <c r="S146" i="2"/>
  <c r="AC146" i="2"/>
  <c r="AE146" i="2"/>
  <c r="S147" i="2"/>
  <c r="Y147" i="2"/>
  <c r="AC147" i="2"/>
  <c r="AE147" i="2"/>
  <c r="S148" i="2"/>
  <c r="Y148" i="2"/>
  <c r="AC148" i="2"/>
  <c r="AE148" i="2"/>
  <c r="S149" i="2"/>
  <c r="Y149" i="2"/>
  <c r="AC149" i="2"/>
  <c r="AE149" i="2"/>
  <c r="S150" i="2"/>
  <c r="Y150" i="2"/>
  <c r="AC150" i="2"/>
  <c r="AE150" i="2"/>
  <c r="S152" i="2"/>
  <c r="S151" i="2" s="1"/>
  <c r="Y152" i="2"/>
  <c r="Y151" i="2" s="1"/>
  <c r="AC152" i="2"/>
  <c r="AC151" i="2" s="1"/>
  <c r="AE152" i="2"/>
  <c r="S158" i="2"/>
  <c r="Y158" i="2"/>
  <c r="AC158" i="2"/>
  <c r="AE158" i="2"/>
  <c r="S159" i="2"/>
  <c r="Y159" i="2"/>
  <c r="AC159" i="2"/>
  <c r="AE159" i="2"/>
  <c r="AM160" i="2"/>
  <c r="S160" i="2"/>
  <c r="Y160" i="2"/>
  <c r="AC160" i="2"/>
  <c r="AE160" i="2"/>
  <c r="AG160" i="2"/>
  <c r="AN161" i="2"/>
  <c r="AI161" i="2"/>
  <c r="AH161" i="2"/>
  <c r="AI162" i="2"/>
  <c r="AH162" i="2"/>
  <c r="AI172" i="2"/>
  <c r="AH172" i="2"/>
  <c r="AO173" i="2"/>
  <c r="AI173" i="2"/>
  <c r="AH173" i="2"/>
  <c r="L186" i="2"/>
  <c r="AI195" i="2"/>
  <c r="AH195" i="2"/>
  <c r="T161" i="2"/>
  <c r="V161" i="2"/>
  <c r="X161" i="2"/>
  <c r="Z161" i="2"/>
  <c r="AD161" i="2"/>
  <c r="AF161" i="2"/>
  <c r="AP161" i="2"/>
  <c r="AQ161" i="2" s="1"/>
  <c r="T162" i="2"/>
  <c r="V162" i="2"/>
  <c r="X162" i="2"/>
  <c r="Z162" i="2"/>
  <c r="AD162" i="2"/>
  <c r="AF162" i="2"/>
  <c r="AP162" i="2"/>
  <c r="AQ162" i="2" s="1"/>
  <c r="T164" i="2"/>
  <c r="T163" i="2" s="1"/>
  <c r="X164" i="2"/>
  <c r="X163" i="2" s="1"/>
  <c r="Z164" i="2"/>
  <c r="AD164" i="2"/>
  <c r="AD163" i="2" s="1"/>
  <c r="AF164" i="2"/>
  <c r="AF163" i="2" s="1"/>
  <c r="AP164" i="2"/>
  <c r="T170" i="2"/>
  <c r="X170" i="2"/>
  <c r="Z170" i="2"/>
  <c r="AD170" i="2"/>
  <c r="AF170" i="2"/>
  <c r="T171" i="2"/>
  <c r="X171" i="2"/>
  <c r="Z171" i="2"/>
  <c r="AD171" i="2"/>
  <c r="AF171" i="2"/>
  <c r="AP171" i="2"/>
  <c r="AQ171" i="2" s="1"/>
  <c r="T172" i="2"/>
  <c r="V172" i="2"/>
  <c r="X172" i="2"/>
  <c r="Z172" i="2"/>
  <c r="AD172" i="2"/>
  <c r="AF172" i="2"/>
  <c r="AP172" i="2"/>
  <c r="AQ172" i="2" s="1"/>
  <c r="T173" i="2"/>
  <c r="V173" i="2"/>
  <c r="X173" i="2"/>
  <c r="Z173" i="2"/>
  <c r="AD173" i="2"/>
  <c r="AF173" i="2"/>
  <c r="AP173" i="2"/>
  <c r="AQ173" i="2" s="1"/>
  <c r="T174" i="2"/>
  <c r="V174" i="2"/>
  <c r="X174" i="2"/>
  <c r="Z174" i="2"/>
  <c r="AD174" i="2"/>
  <c r="AF174" i="2"/>
  <c r="AP174" i="2"/>
  <c r="AQ174" i="2" s="1"/>
  <c r="T176" i="2"/>
  <c r="T175" i="2" s="1"/>
  <c r="V176" i="2"/>
  <c r="V175" i="2" s="1"/>
  <c r="X176" i="2"/>
  <c r="X175" i="2" s="1"/>
  <c r="Z176" i="2"/>
  <c r="AD176" i="2"/>
  <c r="AD175" i="2" s="1"/>
  <c r="AF176" i="2"/>
  <c r="AF175" i="2" s="1"/>
  <c r="AP176" i="2"/>
  <c r="R182" i="2"/>
  <c r="R183" i="2"/>
  <c r="R184" i="2"/>
  <c r="R185" i="2"/>
  <c r="R186" i="2"/>
  <c r="R188" i="2"/>
  <c r="AF193" i="2"/>
  <c r="T194" i="2"/>
  <c r="V194" i="2"/>
  <c r="AD194" i="2"/>
  <c r="AF194" i="2"/>
  <c r="AP194" i="2"/>
  <c r="T195" i="2"/>
  <c r="V195" i="2"/>
  <c r="AD195" i="2"/>
  <c r="AF195" i="2"/>
  <c r="AP195" i="2"/>
  <c r="AQ195" i="2" s="1"/>
  <c r="T196" i="2"/>
  <c r="V196" i="2"/>
  <c r="AD196" i="2"/>
  <c r="AF196" i="2"/>
  <c r="AO197" i="2"/>
  <c r="AL198" i="2"/>
  <c r="AK198" i="2"/>
  <c r="AO200" i="2"/>
  <c r="AO199" i="2" s="1"/>
  <c r="AP199" i="2"/>
  <c r="AQ199" i="2" s="1"/>
  <c r="AQ200" i="2"/>
  <c r="AL207" i="2"/>
  <c r="AK207" i="2"/>
  <c r="AN208" i="2"/>
  <c r="AO208" i="2"/>
  <c r="L218" i="2"/>
  <c r="L219" i="2"/>
  <c r="AC219" i="2"/>
  <c r="AF221" i="2"/>
  <c r="AC221" i="2"/>
  <c r="AA221" i="2"/>
  <c r="L224" i="2"/>
  <c r="Z224" i="2" s="1"/>
  <c r="J223" i="2"/>
  <c r="X224" i="2"/>
  <c r="X223" i="2" s="1"/>
  <c r="AA224" i="2"/>
  <c r="AA223" i="2" s="1"/>
  <c r="Y161" i="2"/>
  <c r="AC161" i="2"/>
  <c r="AE161" i="2"/>
  <c r="Y162" i="2"/>
  <c r="AC162" i="2"/>
  <c r="AE162" i="2"/>
  <c r="U164" i="2"/>
  <c r="Y164" i="2"/>
  <c r="Y163" i="2" s="1"/>
  <c r="AE164" i="2"/>
  <c r="U170" i="2"/>
  <c r="Y170" i="2"/>
  <c r="AE170" i="2"/>
  <c r="U171" i="2"/>
  <c r="Y171" i="2"/>
  <c r="AE171" i="2"/>
  <c r="Y172" i="2"/>
  <c r="AC172" i="2"/>
  <c r="AE172" i="2"/>
  <c r="Y173" i="2"/>
  <c r="AC173" i="2"/>
  <c r="AE173" i="2"/>
  <c r="S174" i="2"/>
  <c r="Y174" i="2"/>
  <c r="AC174" i="2"/>
  <c r="AE174" i="2"/>
  <c r="S176" i="2"/>
  <c r="S175" i="2" s="1"/>
  <c r="Y176" i="2"/>
  <c r="Y175" i="2" s="1"/>
  <c r="AC176" i="2"/>
  <c r="AC175" i="2" s="1"/>
  <c r="AE176" i="2"/>
  <c r="S194" i="2"/>
  <c r="Y194" i="2"/>
  <c r="AC194" i="2"/>
  <c r="AE194" i="2"/>
  <c r="S195" i="2"/>
  <c r="Y195" i="2"/>
  <c r="AC195" i="2"/>
  <c r="AE195" i="2"/>
  <c r="S196" i="2"/>
  <c r="Y196" i="2"/>
  <c r="AC196" i="2"/>
  <c r="AE196" i="2"/>
  <c r="AG196" i="2"/>
  <c r="AN198" i="2"/>
  <c r="AO198" i="2"/>
  <c r="AL200" i="2"/>
  <c r="AL199" i="2" s="1"/>
  <c r="AJ199" i="2"/>
  <c r="AK200" i="2"/>
  <c r="AK199" i="2" s="1"/>
  <c r="AL206" i="2"/>
  <c r="AK206" i="2"/>
  <c r="AN207" i="2"/>
  <c r="AO207" i="2"/>
  <c r="AL209" i="2"/>
  <c r="AK209" i="2"/>
  <c r="AN212" i="2"/>
  <c r="AN211" i="2" s="1"/>
  <c r="AO212" i="2"/>
  <c r="AO211" i="2" s="1"/>
  <c r="L221" i="2"/>
  <c r="AN230" i="2"/>
  <c r="AO230" i="2"/>
  <c r="AQ230" i="2"/>
  <c r="AN232" i="2"/>
  <c r="S197" i="2"/>
  <c r="U197" i="2"/>
  <c r="Y197" i="2"/>
  <c r="AA197" i="2"/>
  <c r="AC197" i="2"/>
  <c r="AE197" i="2"/>
  <c r="AG197" i="2"/>
  <c r="U198" i="2"/>
  <c r="Y198" i="2"/>
  <c r="AA198" i="2"/>
  <c r="AE198" i="2"/>
  <c r="AG198" i="2"/>
  <c r="U200" i="2"/>
  <c r="Y200" i="2"/>
  <c r="Y199" i="2" s="1"/>
  <c r="AA200" i="2"/>
  <c r="AA199" i="2" s="1"/>
  <c r="AE200" i="2"/>
  <c r="AG200" i="2"/>
  <c r="AA205" i="2"/>
  <c r="S206" i="2"/>
  <c r="U206" i="2"/>
  <c r="Y206" i="2"/>
  <c r="AA206" i="2"/>
  <c r="AC206" i="2"/>
  <c r="AE206" i="2"/>
  <c r="AG206" i="2"/>
  <c r="S207" i="2"/>
  <c r="U207" i="2"/>
  <c r="Y207" i="2"/>
  <c r="AA207" i="2"/>
  <c r="AC207" i="2"/>
  <c r="AE207" i="2"/>
  <c r="AG207" i="2"/>
  <c r="U208" i="2"/>
  <c r="Y208" i="2"/>
  <c r="AA208" i="2"/>
  <c r="AC208" i="2"/>
  <c r="AE208" i="2"/>
  <c r="AG208" i="2"/>
  <c r="S209" i="2"/>
  <c r="U209" i="2"/>
  <c r="Y209" i="2"/>
  <c r="AA209" i="2"/>
  <c r="AC209" i="2"/>
  <c r="AE209" i="2"/>
  <c r="AG209" i="2"/>
  <c r="S210" i="2"/>
  <c r="U210" i="2"/>
  <c r="Y210" i="2"/>
  <c r="AA210" i="2"/>
  <c r="AC210" i="2"/>
  <c r="AE210" i="2"/>
  <c r="AG210" i="2"/>
  <c r="S212" i="2"/>
  <c r="S211" i="2" s="1"/>
  <c r="U212" i="2"/>
  <c r="Y212" i="2"/>
  <c r="Y211" i="2" s="1"/>
  <c r="AA212" i="2"/>
  <c r="AA211" i="2" s="1"/>
  <c r="AC212" i="2"/>
  <c r="AC211" i="2" s="1"/>
  <c r="AE212" i="2"/>
  <c r="AG212" i="2"/>
  <c r="U230" i="2"/>
  <c r="Y230" i="2"/>
  <c r="AA230" i="2"/>
  <c r="AE230" i="2"/>
  <c r="U231" i="2"/>
  <c r="Y231" i="2"/>
  <c r="AA231" i="2"/>
  <c r="AE231" i="2"/>
  <c r="AI231" i="2"/>
  <c r="U232" i="2"/>
  <c r="Y232" i="2"/>
  <c r="AA232" i="2"/>
  <c r="AE232" i="2"/>
  <c r="AK233" i="2"/>
  <c r="AO234" i="2"/>
  <c r="AF242" i="2"/>
  <c r="AD242" i="2"/>
  <c r="X245" i="2"/>
  <c r="AA245" i="2"/>
  <c r="Y245" i="2"/>
  <c r="X246" i="2"/>
  <c r="T197" i="2"/>
  <c r="X197" i="2"/>
  <c r="AD197" i="2"/>
  <c r="AF197" i="2"/>
  <c r="T198" i="2"/>
  <c r="X198" i="2"/>
  <c r="AD198" i="2"/>
  <c r="AF198" i="2"/>
  <c r="T200" i="2"/>
  <c r="T199" i="2" s="1"/>
  <c r="X200" i="2"/>
  <c r="X199" i="2" s="1"/>
  <c r="AD200" i="2"/>
  <c r="AD199" i="2" s="1"/>
  <c r="AF200" i="2"/>
  <c r="AF199" i="2" s="1"/>
  <c r="X205" i="2"/>
  <c r="T206" i="2"/>
  <c r="X206" i="2"/>
  <c r="AD206" i="2"/>
  <c r="AF206" i="2"/>
  <c r="T207" i="2"/>
  <c r="X207" i="2"/>
  <c r="AD207" i="2"/>
  <c r="AF207" i="2"/>
  <c r="T208" i="2"/>
  <c r="X208" i="2"/>
  <c r="AD208" i="2"/>
  <c r="AF208" i="2"/>
  <c r="T209" i="2"/>
  <c r="AD209" i="2"/>
  <c r="AF209" i="2"/>
  <c r="T210" i="2"/>
  <c r="AD210" i="2"/>
  <c r="AF210" i="2"/>
  <c r="T212" i="2"/>
  <c r="T211" i="2" s="1"/>
  <c r="X212" i="2"/>
  <c r="X211" i="2" s="1"/>
  <c r="AD212" i="2"/>
  <c r="AD211" i="2" s="1"/>
  <c r="AF212" i="2"/>
  <c r="AF211" i="2" s="1"/>
  <c r="R218" i="2"/>
  <c r="R219" i="2"/>
  <c r="R220" i="2"/>
  <c r="R221" i="2"/>
  <c r="R222" i="2"/>
  <c r="R224" i="2"/>
  <c r="T230" i="2"/>
  <c r="X230" i="2"/>
  <c r="AD230" i="2"/>
  <c r="AF230" i="2"/>
  <c r="T231" i="2"/>
  <c r="X231" i="2"/>
  <c r="AD231" i="2"/>
  <c r="AF231" i="2"/>
  <c r="T232" i="2"/>
  <c r="X232" i="2"/>
  <c r="AD232" i="2"/>
  <c r="AF232" i="2"/>
  <c r="AM233" i="2"/>
  <c r="AE233" i="2"/>
  <c r="U233" i="2"/>
  <c r="AP235" i="2"/>
  <c r="AQ235" i="2" s="1"/>
  <c r="AQ236" i="2"/>
  <c r="V245" i="2"/>
  <c r="T245" i="2"/>
  <c r="U245" i="2"/>
  <c r="S245" i="2"/>
  <c r="AP248" i="2"/>
  <c r="Y233" i="2"/>
  <c r="AA233" i="2"/>
  <c r="AG233" i="2"/>
  <c r="U234" i="2"/>
  <c r="Y234" i="2"/>
  <c r="AA234" i="2"/>
  <c r="AE234" i="2"/>
  <c r="AG234" i="2"/>
  <c r="U236" i="2"/>
  <c r="Y236" i="2"/>
  <c r="Y235" i="2" s="1"/>
  <c r="AA236" i="2"/>
  <c r="AA235" i="2" s="1"/>
  <c r="AE236" i="2"/>
  <c r="AG236" i="2"/>
  <c r="AA253" i="2"/>
  <c r="AI255" i="2"/>
  <c r="AH255" i="2"/>
  <c r="AK257" i="2"/>
  <c r="AL257" i="2"/>
  <c r="AI257" i="2"/>
  <c r="AH257" i="2"/>
  <c r="AK260" i="2"/>
  <c r="AK259" i="2" s="1"/>
  <c r="AL260" i="2"/>
  <c r="AL259" i="2" s="1"/>
  <c r="AJ259" i="2"/>
  <c r="AI260" i="2"/>
  <c r="AI259" i="2" s="1"/>
  <c r="AG259" i="2"/>
  <c r="AH260" i="2"/>
  <c r="AH259" i="2" s="1"/>
  <c r="AA266" i="2"/>
  <c r="W265" i="2"/>
  <c r="X266" i="2"/>
  <c r="AC267" i="2"/>
  <c r="AA267" i="2"/>
  <c r="X267" i="2"/>
  <c r="AA268" i="2"/>
  <c r="X268" i="2"/>
  <c r="T233" i="2"/>
  <c r="X233" i="2"/>
  <c r="AD233" i="2"/>
  <c r="AF233" i="2"/>
  <c r="T234" i="2"/>
  <c r="X234" i="2"/>
  <c r="AD234" i="2"/>
  <c r="AF234" i="2"/>
  <c r="T236" i="2"/>
  <c r="T235" i="2" s="1"/>
  <c r="X236" i="2"/>
  <c r="X235" i="2" s="1"/>
  <c r="AD236" i="2"/>
  <c r="AD235" i="2" s="1"/>
  <c r="AF236" i="2"/>
  <c r="AF235" i="2" s="1"/>
  <c r="R242" i="2"/>
  <c r="R243" i="2"/>
  <c r="R244" i="2"/>
  <c r="R246" i="2"/>
  <c r="R248" i="2"/>
  <c r="AI254" i="2"/>
  <c r="AK256" i="2"/>
  <c r="AL256" i="2"/>
  <c r="AI256" i="2"/>
  <c r="AH256" i="2"/>
  <c r="AO257" i="2"/>
  <c r="AN257" i="2"/>
  <c r="AK258" i="2"/>
  <c r="AL258" i="2"/>
  <c r="AI258" i="2"/>
  <c r="AH258" i="2"/>
  <c r="AD253" i="2"/>
  <c r="AF253" i="2"/>
  <c r="T254" i="2"/>
  <c r="V254" i="2"/>
  <c r="AD254" i="2"/>
  <c r="AF254" i="2"/>
  <c r="AP254" i="2"/>
  <c r="T255" i="2"/>
  <c r="V255" i="2"/>
  <c r="AD255" i="2"/>
  <c r="AF255" i="2"/>
  <c r="AP255" i="2"/>
  <c r="AQ255" i="2" s="1"/>
  <c r="T256" i="2"/>
  <c r="V256" i="2"/>
  <c r="AD256" i="2"/>
  <c r="AF256" i="2"/>
  <c r="AP256" i="2"/>
  <c r="AQ256" i="2" s="1"/>
  <c r="T257" i="2"/>
  <c r="V257" i="2"/>
  <c r="AD257" i="2"/>
  <c r="AF257" i="2"/>
  <c r="AP257" i="2"/>
  <c r="AQ257" i="2" s="1"/>
  <c r="T258" i="2"/>
  <c r="V258" i="2"/>
  <c r="AD258" i="2"/>
  <c r="AF258" i="2"/>
  <c r="AP258" i="2"/>
  <c r="AQ258" i="2" s="1"/>
  <c r="T260" i="2"/>
  <c r="T259" i="2" s="1"/>
  <c r="V260" i="2"/>
  <c r="V259" i="2" s="1"/>
  <c r="AD260" i="2"/>
  <c r="AD259" i="2" s="1"/>
  <c r="AF260" i="2"/>
  <c r="AF259" i="2" s="1"/>
  <c r="AP260" i="2"/>
  <c r="AP268" i="2"/>
  <c r="AQ268" i="2" s="1"/>
  <c r="R268" i="2"/>
  <c r="AC269" i="2"/>
  <c r="X269" i="2"/>
  <c r="AA269" i="2"/>
  <c r="AC270" i="2"/>
  <c r="X270" i="2"/>
  <c r="AA270" i="2"/>
  <c r="X272" i="2"/>
  <c r="X271" i="2" s="1"/>
  <c r="AA272" i="2"/>
  <c r="AA271" i="2" s="1"/>
  <c r="W271" i="2"/>
  <c r="Y253" i="2"/>
  <c r="S254" i="2"/>
  <c r="Y254" i="2"/>
  <c r="AC254" i="2"/>
  <c r="AE254" i="2"/>
  <c r="S255" i="2"/>
  <c r="Y255" i="2"/>
  <c r="AC255" i="2"/>
  <c r="AE255" i="2"/>
  <c r="S256" i="2"/>
  <c r="Y256" i="2"/>
  <c r="AC256" i="2"/>
  <c r="AE256" i="2"/>
  <c r="S257" i="2"/>
  <c r="Y257" i="2"/>
  <c r="AC257" i="2"/>
  <c r="AE257" i="2"/>
  <c r="S258" i="2"/>
  <c r="Y258" i="2"/>
  <c r="AC258" i="2"/>
  <c r="AE258" i="2"/>
  <c r="S260" i="2"/>
  <c r="S259" i="2" s="1"/>
  <c r="Y260" i="2"/>
  <c r="Y259" i="2" s="1"/>
  <c r="AC260" i="2"/>
  <c r="AC259" i="2" s="1"/>
  <c r="AE260" i="2"/>
  <c r="S277" i="2"/>
  <c r="AA277" i="2"/>
  <c r="AN280" i="2"/>
  <c r="AO280" i="2"/>
  <c r="AL281" i="2"/>
  <c r="AK281" i="2"/>
  <c r="AL284" i="2"/>
  <c r="AL283" i="2" s="1"/>
  <c r="AJ283" i="2"/>
  <c r="AK284" i="2"/>
  <c r="AK283" i="2" s="1"/>
  <c r="R269" i="2"/>
  <c r="R270" i="2"/>
  <c r="R272" i="2"/>
  <c r="T275" i="2"/>
  <c r="T277" i="2"/>
  <c r="AQ278" i="2"/>
  <c r="AL282" i="2"/>
  <c r="AK282" i="2"/>
  <c r="AP283" i="2"/>
  <c r="AQ283" i="2" s="1"/>
  <c r="AQ284" i="2"/>
  <c r="U278" i="2"/>
  <c r="Y278" i="2"/>
  <c r="AA278" i="2"/>
  <c r="AE278" i="2"/>
  <c r="AG278" i="2"/>
  <c r="U279" i="2"/>
  <c r="Y279" i="2"/>
  <c r="AA279" i="2"/>
  <c r="AC279" i="2"/>
  <c r="AE279" i="2"/>
  <c r="AG279" i="2"/>
  <c r="S280" i="2"/>
  <c r="U280" i="2"/>
  <c r="Y280" i="2"/>
  <c r="AA280" i="2"/>
  <c r="AC280" i="2"/>
  <c r="AE280" i="2"/>
  <c r="AG280" i="2"/>
  <c r="S281" i="2"/>
  <c r="U281" i="2"/>
  <c r="Y281" i="2"/>
  <c r="AA281" i="2"/>
  <c r="AC281" i="2"/>
  <c r="AE281" i="2"/>
  <c r="AG281" i="2"/>
  <c r="S282" i="2"/>
  <c r="U282" i="2"/>
  <c r="Y282" i="2"/>
  <c r="AA282" i="2"/>
  <c r="AC282" i="2"/>
  <c r="AE282" i="2"/>
  <c r="AG282" i="2"/>
  <c r="S284" i="2"/>
  <c r="S283" i="2" s="1"/>
  <c r="U284" i="2"/>
  <c r="Y284" i="2"/>
  <c r="Y283" i="2" s="1"/>
  <c r="AC284" i="2"/>
  <c r="AC283" i="2" s="1"/>
  <c r="AE284" i="2"/>
  <c r="AG284" i="2"/>
  <c r="AM284" i="2"/>
  <c r="T278" i="2"/>
  <c r="X278" i="2"/>
  <c r="AD278" i="2"/>
  <c r="AF278" i="2"/>
  <c r="T279" i="2"/>
  <c r="X279" i="2"/>
  <c r="AD279" i="2"/>
  <c r="AF279" i="2"/>
  <c r="T280" i="2"/>
  <c r="X280" i="2"/>
  <c r="AD280" i="2"/>
  <c r="AF280" i="2"/>
  <c r="T281" i="2"/>
  <c r="X281" i="2"/>
  <c r="AD281" i="2"/>
  <c r="AF281" i="2"/>
  <c r="T282" i="2"/>
  <c r="X282" i="2"/>
  <c r="AD282" i="2"/>
  <c r="AF282" i="2"/>
  <c r="T284" i="2"/>
  <c r="T283" i="2" s="1"/>
  <c r="AD284" i="2"/>
  <c r="AD283" i="2" s="1"/>
  <c r="AF284" i="2"/>
  <c r="AF283" i="2" s="1"/>
  <c r="AA26" i="1"/>
  <c r="X26" i="1"/>
  <c r="AI27" i="1"/>
  <c r="X27" i="1"/>
  <c r="X28" i="1"/>
  <c r="AA30" i="1"/>
  <c r="Z30" i="1"/>
  <c r="X30" i="1"/>
  <c r="AA32" i="1"/>
  <c r="AA31" i="1" s="1"/>
  <c r="X32" i="1"/>
  <c r="X31" i="1" s="1"/>
  <c r="AG37" i="1"/>
  <c r="AI40" i="1"/>
  <c r="AH40" i="1"/>
  <c r="AK42" i="1"/>
  <c r="AL42" i="1"/>
  <c r="AI42" i="1"/>
  <c r="AH42" i="1"/>
  <c r="AO50" i="1"/>
  <c r="AK51" i="1"/>
  <c r="AL51" i="1"/>
  <c r="AI51" i="1"/>
  <c r="AH51" i="1"/>
  <c r="AO52" i="1"/>
  <c r="AN52" i="1"/>
  <c r="AI53" i="1"/>
  <c r="AH53" i="1"/>
  <c r="AO54" i="1"/>
  <c r="AN54" i="1"/>
  <c r="AK56" i="1"/>
  <c r="AK55" i="1" s="1"/>
  <c r="AL56" i="1"/>
  <c r="AL55" i="1" s="1"/>
  <c r="AJ55" i="1"/>
  <c r="AI56" i="1"/>
  <c r="AI55" i="1" s="1"/>
  <c r="AG55" i="1"/>
  <c r="AH56" i="1"/>
  <c r="AH55" i="1" s="1"/>
  <c r="AI63" i="1"/>
  <c r="AH63" i="1"/>
  <c r="AN64" i="1"/>
  <c r="AK65" i="1"/>
  <c r="AL65" i="1"/>
  <c r="AI65" i="1"/>
  <c r="AH65" i="1"/>
  <c r="AK68" i="1"/>
  <c r="AK67" i="1" s="1"/>
  <c r="AL68" i="1"/>
  <c r="AL67" i="1" s="1"/>
  <c r="AJ67" i="1"/>
  <c r="AI68" i="1"/>
  <c r="AI67" i="1" s="1"/>
  <c r="AG67" i="1"/>
  <c r="AH68" i="1"/>
  <c r="AH67" i="1" s="1"/>
  <c r="AK74" i="1"/>
  <c r="AL74" i="1"/>
  <c r="AI74" i="1"/>
  <c r="AG73" i="1"/>
  <c r="AH74" i="1"/>
  <c r="AK76" i="1"/>
  <c r="AL76" i="1"/>
  <c r="AI76" i="1"/>
  <c r="AH76" i="1"/>
  <c r="AI78" i="1"/>
  <c r="AH78" i="1"/>
  <c r="AI87" i="1"/>
  <c r="AH87" i="1"/>
  <c r="AI89" i="1"/>
  <c r="AH89" i="1"/>
  <c r="AO90" i="1"/>
  <c r="AN90" i="1"/>
  <c r="AK92" i="1"/>
  <c r="AK91" i="1" s="1"/>
  <c r="AL92" i="1"/>
  <c r="AL91" i="1" s="1"/>
  <c r="AJ91" i="1"/>
  <c r="AI92" i="1"/>
  <c r="AI91" i="1" s="1"/>
  <c r="AG91" i="1"/>
  <c r="AH92" i="1"/>
  <c r="AH91" i="1" s="1"/>
  <c r="W103" i="1"/>
  <c r="AI112" i="1"/>
  <c r="AH112" i="1"/>
  <c r="AI114" i="1"/>
  <c r="AH114" i="1"/>
  <c r="AI123" i="1"/>
  <c r="AH123" i="1"/>
  <c r="AI125" i="1"/>
  <c r="AH125" i="1"/>
  <c r="AK128" i="1"/>
  <c r="AK127" i="1" s="1"/>
  <c r="AL128" i="1"/>
  <c r="AL127" i="1" s="1"/>
  <c r="AJ127" i="1"/>
  <c r="AI128" i="1"/>
  <c r="AI127" i="1" s="1"/>
  <c r="AG127" i="1"/>
  <c r="AH128" i="1"/>
  <c r="AH127" i="1" s="1"/>
  <c r="AI134" i="1"/>
  <c r="AG133" i="1"/>
  <c r="AH134" i="1"/>
  <c r="AI136" i="1"/>
  <c r="AH136" i="1"/>
  <c r="AI138" i="1"/>
  <c r="AH138" i="1"/>
  <c r="AO140" i="1"/>
  <c r="AO139" i="1" s="1"/>
  <c r="AM139" i="1"/>
  <c r="AN140" i="1"/>
  <c r="AN139" i="1" s="1"/>
  <c r="AO146" i="1"/>
  <c r="AI147" i="1"/>
  <c r="AH147" i="1"/>
  <c r="AK149" i="1"/>
  <c r="AL149" i="1"/>
  <c r="AI149" i="1"/>
  <c r="AH149" i="1"/>
  <c r="AO150" i="1"/>
  <c r="AN150" i="1"/>
  <c r="AI152" i="1"/>
  <c r="AI151" i="1" s="1"/>
  <c r="AG151" i="1"/>
  <c r="AH152" i="1"/>
  <c r="AH151" i="1" s="1"/>
  <c r="AK158" i="1"/>
  <c r="AL158" i="1"/>
  <c r="AI158" i="1"/>
  <c r="AI160" i="1"/>
  <c r="AH160" i="1"/>
  <c r="AN161" i="1"/>
  <c r="AK162" i="1"/>
  <c r="AL162" i="1"/>
  <c r="AI164" i="1"/>
  <c r="AI163" i="1" s="1"/>
  <c r="AG163" i="1"/>
  <c r="AH164" i="1"/>
  <c r="AH163" i="1" s="1"/>
  <c r="AK173" i="1"/>
  <c r="AL173" i="1"/>
  <c r="AO182" i="1"/>
  <c r="AN182" i="1"/>
  <c r="AO185" i="1"/>
  <c r="AN185" i="1"/>
  <c r="AI185" i="1"/>
  <c r="AH185" i="1"/>
  <c r="AK197" i="1"/>
  <c r="AL197" i="1"/>
  <c r="AK198" i="1"/>
  <c r="AL198" i="1"/>
  <c r="AI200" i="1"/>
  <c r="AI199" i="1" s="1"/>
  <c r="AG199" i="1"/>
  <c r="AH200" i="1"/>
  <c r="AH199" i="1" s="1"/>
  <c r="AO209" i="1"/>
  <c r="AN209" i="1"/>
  <c r="AM211" i="1"/>
  <c r="AH212" i="1"/>
  <c r="AH211" i="1" s="1"/>
  <c r="AK219" i="1"/>
  <c r="AL219" i="1"/>
  <c r="AK221" i="1"/>
  <c r="AL221" i="1"/>
  <c r="AK269" i="1"/>
  <c r="AL269" i="1"/>
  <c r="AQ272" i="1"/>
  <c r="AP271" i="1"/>
  <c r="AQ271" i="1" s="1"/>
  <c r="AE26" i="1"/>
  <c r="AC26" i="1"/>
  <c r="AF26" i="1"/>
  <c r="AC27" i="1"/>
  <c r="AF27" i="1"/>
  <c r="AF28" i="1"/>
  <c r="AC29" i="1"/>
  <c r="AF29" i="1"/>
  <c r="AK39" i="1"/>
  <c r="AI39" i="1"/>
  <c r="AH39" i="1"/>
  <c r="AO40" i="1"/>
  <c r="AN40" i="1"/>
  <c r="AK41" i="1"/>
  <c r="AI41" i="1"/>
  <c r="AH41" i="1"/>
  <c r="AO42" i="1"/>
  <c r="AN42" i="1"/>
  <c r="AK44" i="1"/>
  <c r="AK43" i="1" s="1"/>
  <c r="AL44" i="1"/>
  <c r="AL43" i="1" s="1"/>
  <c r="AJ43" i="1"/>
  <c r="AI44" i="1"/>
  <c r="AI43" i="1" s="1"/>
  <c r="AG43" i="1"/>
  <c r="AH44" i="1"/>
  <c r="AH43" i="1" s="1"/>
  <c r="AI50" i="1"/>
  <c r="AG49" i="1"/>
  <c r="AH50" i="1"/>
  <c r="AO51" i="1"/>
  <c r="AN51" i="1"/>
  <c r="AI52" i="1"/>
  <c r="AH52" i="1"/>
  <c r="AK54" i="1"/>
  <c r="AL54" i="1"/>
  <c r="AI54" i="1"/>
  <c r="AH54" i="1"/>
  <c r="AO56" i="1"/>
  <c r="AO55" i="1" s="1"/>
  <c r="AM55" i="1"/>
  <c r="AN56" i="1"/>
  <c r="AN55" i="1" s="1"/>
  <c r="AK62" i="1"/>
  <c r="AL62" i="1"/>
  <c r="AI62" i="1"/>
  <c r="AG61" i="1"/>
  <c r="AH62" i="1"/>
  <c r="AO63" i="1"/>
  <c r="AN63" i="1"/>
  <c r="AK64" i="1"/>
  <c r="AL64" i="1"/>
  <c r="AI64" i="1"/>
  <c r="AH64" i="1"/>
  <c r="AO65" i="1"/>
  <c r="AN65" i="1"/>
  <c r="AL66" i="1"/>
  <c r="AI66" i="1"/>
  <c r="AH66" i="1"/>
  <c r="J70" i="1"/>
  <c r="AI75" i="1"/>
  <c r="AH75" i="1"/>
  <c r="AI77" i="1"/>
  <c r="AH77" i="1"/>
  <c r="AI80" i="1"/>
  <c r="AI79" i="1" s="1"/>
  <c r="AG79" i="1"/>
  <c r="AH80" i="1"/>
  <c r="AH79" i="1" s="1"/>
  <c r="AI88" i="1"/>
  <c r="AH88" i="1"/>
  <c r="AI90" i="1"/>
  <c r="AH90" i="1"/>
  <c r="AI111" i="1"/>
  <c r="AH111" i="1"/>
  <c r="AI113" i="1"/>
  <c r="AH113" i="1"/>
  <c r="AI116" i="1"/>
  <c r="AI115" i="1" s="1"/>
  <c r="AG115" i="1"/>
  <c r="AH116" i="1"/>
  <c r="AH115" i="1" s="1"/>
  <c r="AI122" i="1"/>
  <c r="AG121" i="1"/>
  <c r="AH122" i="1"/>
  <c r="AI124" i="1"/>
  <c r="AH124" i="1"/>
  <c r="AO125" i="1"/>
  <c r="AN125" i="1"/>
  <c r="AI126" i="1"/>
  <c r="AH126" i="1"/>
  <c r="AO128" i="1"/>
  <c r="AO127" i="1" s="1"/>
  <c r="AM127" i="1"/>
  <c r="AN128" i="1"/>
  <c r="AN127" i="1" s="1"/>
  <c r="AI135" i="1"/>
  <c r="AH135" i="1"/>
  <c r="AK137" i="1"/>
  <c r="AL137" i="1"/>
  <c r="AI137" i="1"/>
  <c r="AH137" i="1"/>
  <c r="AK146" i="1"/>
  <c r="AL146" i="1"/>
  <c r="AI146" i="1"/>
  <c r="AG145" i="1"/>
  <c r="AH146" i="1"/>
  <c r="AI148" i="1"/>
  <c r="AH148" i="1"/>
  <c r="AI150" i="1"/>
  <c r="AH150" i="1"/>
  <c r="J154" i="1"/>
  <c r="AO158" i="1"/>
  <c r="AN158" i="1"/>
  <c r="AI159" i="1"/>
  <c r="AH159" i="1"/>
  <c r="AL161" i="1"/>
  <c r="AI161" i="1"/>
  <c r="AH161" i="1"/>
  <c r="AO162" i="1"/>
  <c r="AN162" i="1"/>
  <c r="AI162" i="1"/>
  <c r="AH162" i="1"/>
  <c r="AQ170" i="1"/>
  <c r="AP169" i="1"/>
  <c r="AO173" i="1"/>
  <c r="AN173" i="1"/>
  <c r="AQ176" i="1"/>
  <c r="AP175" i="1"/>
  <c r="AQ175" i="1" s="1"/>
  <c r="AL185" i="1"/>
  <c r="AO198" i="1"/>
  <c r="AN198" i="1"/>
  <c r="AI198" i="1"/>
  <c r="AH198" i="1"/>
  <c r="AO200" i="1"/>
  <c r="AO199" i="1" s="1"/>
  <c r="AN200" i="1"/>
  <c r="AN199" i="1" s="1"/>
  <c r="AK224" i="1"/>
  <c r="AK223" i="1" s="1"/>
  <c r="AJ223" i="1"/>
  <c r="AL224" i="1"/>
  <c r="AL223" i="1" s="1"/>
  <c r="AQ266" i="1"/>
  <c r="AP162" i="1"/>
  <c r="AQ162" i="1" s="1"/>
  <c r="T164" i="1"/>
  <c r="T163" i="1" s="1"/>
  <c r="V164" i="1"/>
  <c r="V163" i="1" s="1"/>
  <c r="X164" i="1"/>
  <c r="X163" i="1" s="1"/>
  <c r="Z164" i="1"/>
  <c r="AD164" i="1"/>
  <c r="AD163" i="1" s="1"/>
  <c r="AF164" i="1"/>
  <c r="AF163" i="1" s="1"/>
  <c r="AP164" i="1"/>
  <c r="T170" i="1"/>
  <c r="X170" i="1"/>
  <c r="Z170" i="1"/>
  <c r="AD170" i="1"/>
  <c r="AF170" i="1"/>
  <c r="T171" i="1"/>
  <c r="X171" i="1"/>
  <c r="Z171" i="1"/>
  <c r="AD171" i="1"/>
  <c r="AF171" i="1"/>
  <c r="T172" i="1"/>
  <c r="X172" i="1"/>
  <c r="Z172" i="1"/>
  <c r="AD172" i="1"/>
  <c r="AF172" i="1"/>
  <c r="T173" i="1"/>
  <c r="X173" i="1"/>
  <c r="Z173" i="1"/>
  <c r="AD173" i="1"/>
  <c r="AF173" i="1"/>
  <c r="T174" i="1"/>
  <c r="X174" i="1"/>
  <c r="Z174" i="1"/>
  <c r="AD174" i="1"/>
  <c r="AF174" i="1"/>
  <c r="T176" i="1"/>
  <c r="T175" i="1" s="1"/>
  <c r="X176" i="1"/>
  <c r="X175" i="1" s="1"/>
  <c r="Z176" i="1"/>
  <c r="AD176" i="1"/>
  <c r="AD175" i="1" s="1"/>
  <c r="AF176" i="1"/>
  <c r="AF175" i="1" s="1"/>
  <c r="T182" i="1"/>
  <c r="X182" i="1"/>
  <c r="Z182" i="1"/>
  <c r="AD182" i="1"/>
  <c r="AF182" i="1"/>
  <c r="AH182" i="1"/>
  <c r="T183" i="1"/>
  <c r="X183" i="1"/>
  <c r="Z183" i="1"/>
  <c r="AD183" i="1"/>
  <c r="AF183" i="1"/>
  <c r="T184" i="1"/>
  <c r="X184" i="1"/>
  <c r="Z184" i="1"/>
  <c r="AD184" i="1"/>
  <c r="AF184" i="1"/>
  <c r="T185" i="1"/>
  <c r="V185" i="1"/>
  <c r="X185" i="1"/>
  <c r="Z185" i="1"/>
  <c r="AD185" i="1"/>
  <c r="AF185" i="1"/>
  <c r="AP185" i="1"/>
  <c r="AQ185" i="1" s="1"/>
  <c r="T186" i="1"/>
  <c r="X186" i="1"/>
  <c r="Z186" i="1"/>
  <c r="AD186" i="1"/>
  <c r="AF186" i="1"/>
  <c r="AP186" i="1"/>
  <c r="AQ186" i="1" s="1"/>
  <c r="T188" i="1"/>
  <c r="T187" i="1" s="1"/>
  <c r="X188" i="1"/>
  <c r="X187" i="1" s="1"/>
  <c r="Z188" i="1"/>
  <c r="AD188" i="1"/>
  <c r="AD187" i="1" s="1"/>
  <c r="AF188" i="1"/>
  <c r="AF187" i="1" s="1"/>
  <c r="AP188" i="1"/>
  <c r="T194" i="1"/>
  <c r="T195" i="1"/>
  <c r="X195" i="1"/>
  <c r="Z195" i="1"/>
  <c r="AD195" i="1"/>
  <c r="AF195" i="1"/>
  <c r="T196" i="1"/>
  <c r="X196" i="1"/>
  <c r="Z196" i="1"/>
  <c r="AD196" i="1"/>
  <c r="AF196" i="1"/>
  <c r="T197" i="1"/>
  <c r="X197" i="1"/>
  <c r="Z197" i="1"/>
  <c r="AD197" i="1"/>
  <c r="AF197" i="1"/>
  <c r="AH197" i="1"/>
  <c r="T198" i="1"/>
  <c r="X198" i="1"/>
  <c r="Z198" i="1"/>
  <c r="AD198" i="1"/>
  <c r="AF198" i="1"/>
  <c r="AP198" i="1"/>
  <c r="AQ198" i="1" s="1"/>
  <c r="T200" i="1"/>
  <c r="T199" i="1" s="1"/>
  <c r="V200" i="1"/>
  <c r="V199" i="1" s="1"/>
  <c r="X200" i="1"/>
  <c r="X199" i="1" s="1"/>
  <c r="Z200" i="1"/>
  <c r="AD200" i="1"/>
  <c r="AD199" i="1" s="1"/>
  <c r="AF200" i="1"/>
  <c r="AF199" i="1" s="1"/>
  <c r="AP200" i="1"/>
  <c r="T206" i="1"/>
  <c r="X206" i="1"/>
  <c r="Z206" i="1"/>
  <c r="AD206" i="1"/>
  <c r="AF206" i="1"/>
  <c r="T207" i="1"/>
  <c r="X207" i="1"/>
  <c r="Z207" i="1"/>
  <c r="AD207" i="1"/>
  <c r="AF207" i="1"/>
  <c r="T208" i="1"/>
  <c r="X208" i="1"/>
  <c r="Z208" i="1"/>
  <c r="AD208" i="1"/>
  <c r="AF208" i="1"/>
  <c r="T209" i="1"/>
  <c r="X209" i="1"/>
  <c r="Z209" i="1"/>
  <c r="AD209" i="1"/>
  <c r="AF209" i="1"/>
  <c r="T210" i="1"/>
  <c r="X210" i="1"/>
  <c r="Z210" i="1"/>
  <c r="AD210" i="1"/>
  <c r="AF210" i="1"/>
  <c r="T212" i="1"/>
  <c r="T211" i="1" s="1"/>
  <c r="X212" i="1"/>
  <c r="X211" i="1" s="1"/>
  <c r="Z212" i="1"/>
  <c r="AD212" i="1"/>
  <c r="AD211" i="1" s="1"/>
  <c r="AF212" i="1"/>
  <c r="AF211" i="1" s="1"/>
  <c r="AP212" i="1"/>
  <c r="AD219" i="1"/>
  <c r="AD220" i="1"/>
  <c r="AD221" i="1"/>
  <c r="AD222" i="1"/>
  <c r="U230" i="1"/>
  <c r="S230" i="1"/>
  <c r="V230" i="1"/>
  <c r="AG230" i="1"/>
  <c r="AE230" i="1"/>
  <c r="AC230" i="1"/>
  <c r="AF230" i="1"/>
  <c r="AJ230" i="1"/>
  <c r="U231" i="1"/>
  <c r="S231" i="1"/>
  <c r="V231" i="1"/>
  <c r="AG231" i="1"/>
  <c r="AE231" i="1"/>
  <c r="AC231" i="1"/>
  <c r="AF231" i="1"/>
  <c r="AJ231" i="1"/>
  <c r="U232" i="1"/>
  <c r="S232" i="1"/>
  <c r="V232" i="1"/>
  <c r="AG232" i="1"/>
  <c r="AE232" i="1"/>
  <c r="AC232" i="1"/>
  <c r="AF232" i="1"/>
  <c r="AJ232" i="1"/>
  <c r="U233" i="1"/>
  <c r="S233" i="1"/>
  <c r="V233" i="1"/>
  <c r="AG233" i="1"/>
  <c r="AE233" i="1"/>
  <c r="AC233" i="1"/>
  <c r="AF233" i="1"/>
  <c r="AJ233" i="1"/>
  <c r="AN233" i="1"/>
  <c r="U234" i="1"/>
  <c r="S234" i="1"/>
  <c r="V234" i="1"/>
  <c r="AG234" i="1"/>
  <c r="AE234" i="1"/>
  <c r="AC234" i="1"/>
  <c r="AF234" i="1"/>
  <c r="U235" i="1"/>
  <c r="AE235" i="1"/>
  <c r="U236" i="1"/>
  <c r="S236" i="1"/>
  <c r="S235" i="1" s="1"/>
  <c r="V236" i="1"/>
  <c r="V235" i="1" s="1"/>
  <c r="AG236" i="1"/>
  <c r="AE236" i="1"/>
  <c r="AC236" i="1"/>
  <c r="AC235" i="1" s="1"/>
  <c r="AF236" i="1"/>
  <c r="AF235" i="1" s="1"/>
  <c r="J238" i="1"/>
  <c r="AD242" i="1"/>
  <c r="T243" i="1"/>
  <c r="AD243" i="1"/>
  <c r="T244" i="1"/>
  <c r="AD244" i="1"/>
  <c r="T245" i="1"/>
  <c r="AD245" i="1"/>
  <c r="AD246" i="1"/>
  <c r="AD248" i="1"/>
  <c r="AD247" i="1" s="1"/>
  <c r="U254" i="1"/>
  <c r="S254" i="1"/>
  <c r="V254" i="1"/>
  <c r="AG254" i="1"/>
  <c r="AE254" i="1"/>
  <c r="AC254" i="1"/>
  <c r="AF254" i="1"/>
  <c r="AJ254" i="1"/>
  <c r="U255" i="1"/>
  <c r="S255" i="1"/>
  <c r="V255" i="1"/>
  <c r="AG255" i="1"/>
  <c r="AE255" i="1"/>
  <c r="AC255" i="1"/>
  <c r="AF255" i="1"/>
  <c r="AJ255" i="1"/>
  <c r="U256" i="1"/>
  <c r="S256" i="1"/>
  <c r="V256" i="1"/>
  <c r="AG256" i="1"/>
  <c r="AE256" i="1"/>
  <c r="AC256" i="1"/>
  <c r="AF256" i="1"/>
  <c r="AJ256" i="1"/>
  <c r="U257" i="1"/>
  <c r="S257" i="1"/>
  <c r="V257" i="1"/>
  <c r="AG257" i="1"/>
  <c r="AE257" i="1"/>
  <c r="AC257" i="1"/>
  <c r="AF257" i="1"/>
  <c r="U258" i="1"/>
  <c r="S258" i="1"/>
  <c r="V258" i="1"/>
  <c r="AG258" i="1"/>
  <c r="AE258" i="1"/>
  <c r="AC258" i="1"/>
  <c r="AF258" i="1"/>
  <c r="U260" i="1"/>
  <c r="S260" i="1"/>
  <c r="S259" i="1" s="1"/>
  <c r="V260" i="1"/>
  <c r="V259" i="1" s="1"/>
  <c r="AG260" i="1"/>
  <c r="AE260" i="1"/>
  <c r="AC260" i="1"/>
  <c r="AC259" i="1" s="1"/>
  <c r="AF260" i="1"/>
  <c r="AF259" i="1" s="1"/>
  <c r="AJ260" i="1"/>
  <c r="J262" i="1"/>
  <c r="AD266" i="1"/>
  <c r="T267" i="1"/>
  <c r="AD267" i="1"/>
  <c r="T268" i="1"/>
  <c r="AD268" i="1"/>
  <c r="AD269" i="1"/>
  <c r="AD270" i="1"/>
  <c r="AD272" i="1"/>
  <c r="AD271" i="1" s="1"/>
  <c r="AK281" i="1"/>
  <c r="AL281" i="1"/>
  <c r="AL293" i="1"/>
  <c r="AJ295" i="1"/>
  <c r="AL314" i="1"/>
  <c r="AK317" i="1"/>
  <c r="AL317" i="1"/>
  <c r="AK344" i="1"/>
  <c r="AK343" i="1" s="1"/>
  <c r="AJ343" i="1"/>
  <c r="AL344" i="1"/>
  <c r="AL343" i="1" s="1"/>
  <c r="AQ344" i="1"/>
  <c r="AP343" i="1"/>
  <c r="AQ343" i="1" s="1"/>
  <c r="AK350" i="1"/>
  <c r="AL350" i="1"/>
  <c r="AK365" i="1"/>
  <c r="AL365" i="1"/>
  <c r="R26" i="1"/>
  <c r="R27" i="1"/>
  <c r="R28" i="1"/>
  <c r="R29" i="1"/>
  <c r="R30" i="1"/>
  <c r="R32" i="1"/>
  <c r="T38" i="1"/>
  <c r="V38" i="1"/>
  <c r="AD38" i="1"/>
  <c r="AF38" i="1"/>
  <c r="AP38" i="1"/>
  <c r="T39" i="1"/>
  <c r="V39" i="1"/>
  <c r="AD39" i="1"/>
  <c r="AF39" i="1"/>
  <c r="AP39" i="1"/>
  <c r="AQ39" i="1" s="1"/>
  <c r="T40" i="1"/>
  <c r="V40" i="1"/>
  <c r="AD40" i="1"/>
  <c r="AF40" i="1"/>
  <c r="AP40" i="1"/>
  <c r="AQ40" i="1" s="1"/>
  <c r="T41" i="1"/>
  <c r="V41" i="1"/>
  <c r="AD41" i="1"/>
  <c r="AF41" i="1"/>
  <c r="AP41" i="1"/>
  <c r="AQ41" i="1" s="1"/>
  <c r="T42" i="1"/>
  <c r="V42" i="1"/>
  <c r="AD42" i="1"/>
  <c r="AF42" i="1"/>
  <c r="AP42" i="1"/>
  <c r="AQ42" i="1" s="1"/>
  <c r="T44" i="1"/>
  <c r="T43" i="1" s="1"/>
  <c r="V44" i="1"/>
  <c r="V43" i="1" s="1"/>
  <c r="AD44" i="1"/>
  <c r="AD43" i="1" s="1"/>
  <c r="AF44" i="1"/>
  <c r="AF43" i="1" s="1"/>
  <c r="AP44" i="1"/>
  <c r="V49" i="1"/>
  <c r="T50" i="1"/>
  <c r="V50" i="1"/>
  <c r="AD50" i="1"/>
  <c r="AF50" i="1"/>
  <c r="AP50" i="1"/>
  <c r="T51" i="1"/>
  <c r="V51" i="1"/>
  <c r="AD51" i="1"/>
  <c r="AF51" i="1"/>
  <c r="AP51" i="1"/>
  <c r="AQ51" i="1" s="1"/>
  <c r="T52" i="1"/>
  <c r="V52" i="1"/>
  <c r="AD52" i="1"/>
  <c r="AF52" i="1"/>
  <c r="AP52" i="1"/>
  <c r="AQ52" i="1" s="1"/>
  <c r="T53" i="1"/>
  <c r="V53" i="1"/>
  <c r="AD53" i="1"/>
  <c r="AF53" i="1"/>
  <c r="AP53" i="1"/>
  <c r="AQ53" i="1" s="1"/>
  <c r="T54" i="1"/>
  <c r="V54" i="1"/>
  <c r="AD54" i="1"/>
  <c r="AF54" i="1"/>
  <c r="AP54" i="1"/>
  <c r="AQ54" i="1" s="1"/>
  <c r="T56" i="1"/>
  <c r="T55" i="1" s="1"/>
  <c r="V56" i="1"/>
  <c r="V55" i="1" s="1"/>
  <c r="AD56" i="1"/>
  <c r="AD55" i="1" s="1"/>
  <c r="AF56" i="1"/>
  <c r="AF55" i="1" s="1"/>
  <c r="AP56" i="1"/>
  <c r="T61" i="1"/>
  <c r="V61" i="1"/>
  <c r="T62" i="1"/>
  <c r="V62" i="1"/>
  <c r="AD62" i="1"/>
  <c r="AF62" i="1"/>
  <c r="AP62" i="1"/>
  <c r="T63" i="1"/>
  <c r="V63" i="1"/>
  <c r="AD63" i="1"/>
  <c r="AF63" i="1"/>
  <c r="AP63" i="1"/>
  <c r="AQ63" i="1" s="1"/>
  <c r="T64" i="1"/>
  <c r="V64" i="1"/>
  <c r="AD64" i="1"/>
  <c r="AF64" i="1"/>
  <c r="AP64" i="1"/>
  <c r="AQ64" i="1" s="1"/>
  <c r="T65" i="1"/>
  <c r="V65" i="1"/>
  <c r="AD65" i="1"/>
  <c r="AF65" i="1"/>
  <c r="AP65" i="1"/>
  <c r="AQ65" i="1" s="1"/>
  <c r="T66" i="1"/>
  <c r="V66" i="1"/>
  <c r="AD66" i="1"/>
  <c r="AF66" i="1"/>
  <c r="AP66" i="1"/>
  <c r="AQ66" i="1" s="1"/>
  <c r="T68" i="1"/>
  <c r="T67" i="1" s="1"/>
  <c r="V68" i="1"/>
  <c r="V67" i="1" s="1"/>
  <c r="AD68" i="1"/>
  <c r="AD67" i="1" s="1"/>
  <c r="AF68" i="1"/>
  <c r="AF67" i="1" s="1"/>
  <c r="AP68" i="1"/>
  <c r="Z73" i="1"/>
  <c r="T74" i="1"/>
  <c r="V74" i="1"/>
  <c r="AD74" i="1"/>
  <c r="AF74" i="1"/>
  <c r="AP74" i="1"/>
  <c r="T75" i="1"/>
  <c r="V75" i="1"/>
  <c r="AD75" i="1"/>
  <c r="AF75" i="1"/>
  <c r="AP75" i="1"/>
  <c r="AQ75" i="1" s="1"/>
  <c r="T76" i="1"/>
  <c r="V76" i="1"/>
  <c r="AD76" i="1"/>
  <c r="AF76" i="1"/>
  <c r="AP76" i="1"/>
  <c r="AQ76" i="1" s="1"/>
  <c r="T77" i="1"/>
  <c r="V77" i="1"/>
  <c r="AD77" i="1"/>
  <c r="AF77" i="1"/>
  <c r="AP77" i="1"/>
  <c r="AQ77" i="1" s="1"/>
  <c r="T78" i="1"/>
  <c r="V78" i="1"/>
  <c r="AD78" i="1"/>
  <c r="AF78" i="1"/>
  <c r="AP78" i="1"/>
  <c r="AQ78" i="1" s="1"/>
  <c r="T80" i="1"/>
  <c r="T79" i="1" s="1"/>
  <c r="V80" i="1"/>
  <c r="V79" i="1" s="1"/>
  <c r="AD80" i="1"/>
  <c r="AD79" i="1" s="1"/>
  <c r="AF80" i="1"/>
  <c r="AF79" i="1" s="1"/>
  <c r="AP80" i="1"/>
  <c r="T85" i="1"/>
  <c r="V85" i="1"/>
  <c r="AF85" i="1"/>
  <c r="T86" i="1"/>
  <c r="V86" i="1"/>
  <c r="AD86" i="1"/>
  <c r="AF86" i="1"/>
  <c r="AP86" i="1"/>
  <c r="T87" i="1"/>
  <c r="V87" i="1"/>
  <c r="AD87" i="1"/>
  <c r="AF87" i="1"/>
  <c r="AP87" i="1"/>
  <c r="AQ87" i="1" s="1"/>
  <c r="T88" i="1"/>
  <c r="V88" i="1"/>
  <c r="AD88" i="1"/>
  <c r="AF88" i="1"/>
  <c r="AP88" i="1"/>
  <c r="AQ88" i="1" s="1"/>
  <c r="T89" i="1"/>
  <c r="V89" i="1"/>
  <c r="AD89" i="1"/>
  <c r="AF89" i="1"/>
  <c r="AP89" i="1"/>
  <c r="AQ89" i="1" s="1"/>
  <c r="T90" i="1"/>
  <c r="V90" i="1"/>
  <c r="AD90" i="1"/>
  <c r="AF90" i="1"/>
  <c r="AP90" i="1"/>
  <c r="AQ90" i="1" s="1"/>
  <c r="T92" i="1"/>
  <c r="T91" i="1" s="1"/>
  <c r="V92" i="1"/>
  <c r="V91" i="1" s="1"/>
  <c r="AD92" i="1"/>
  <c r="AD91" i="1" s="1"/>
  <c r="AF92" i="1"/>
  <c r="AF91" i="1" s="1"/>
  <c r="AP92" i="1"/>
  <c r="R99" i="1"/>
  <c r="R100" i="1"/>
  <c r="R101" i="1"/>
  <c r="R102" i="1"/>
  <c r="R104" i="1"/>
  <c r="T110" i="1"/>
  <c r="V110" i="1"/>
  <c r="AD110" i="1"/>
  <c r="AF110" i="1"/>
  <c r="AP110" i="1"/>
  <c r="T111" i="1"/>
  <c r="V111" i="1"/>
  <c r="AD111" i="1"/>
  <c r="AF111" i="1"/>
  <c r="AP111" i="1"/>
  <c r="AQ111" i="1" s="1"/>
  <c r="T112" i="1"/>
  <c r="V112" i="1"/>
  <c r="AD112" i="1"/>
  <c r="AF112" i="1"/>
  <c r="AP112" i="1"/>
  <c r="AQ112" i="1" s="1"/>
  <c r="T113" i="1"/>
  <c r="V113" i="1"/>
  <c r="AD113" i="1"/>
  <c r="AF113" i="1"/>
  <c r="AP113" i="1"/>
  <c r="AQ113" i="1" s="1"/>
  <c r="T114" i="1"/>
  <c r="V114" i="1"/>
  <c r="AD114" i="1"/>
  <c r="AF114" i="1"/>
  <c r="AP114" i="1"/>
  <c r="AQ114" i="1" s="1"/>
  <c r="T116" i="1"/>
  <c r="T115" i="1" s="1"/>
  <c r="V116" i="1"/>
  <c r="V115" i="1" s="1"/>
  <c r="AD116" i="1"/>
  <c r="AD115" i="1" s="1"/>
  <c r="AF116" i="1"/>
  <c r="AF115" i="1" s="1"/>
  <c r="AP116" i="1"/>
  <c r="T122" i="1"/>
  <c r="V122" i="1"/>
  <c r="AD122" i="1"/>
  <c r="AF122" i="1"/>
  <c r="AP122" i="1"/>
  <c r="T123" i="1"/>
  <c r="V123" i="1"/>
  <c r="AD123" i="1"/>
  <c r="AF123" i="1"/>
  <c r="AP123" i="1"/>
  <c r="AQ123" i="1" s="1"/>
  <c r="T124" i="1"/>
  <c r="V124" i="1"/>
  <c r="AD124" i="1"/>
  <c r="AF124" i="1"/>
  <c r="AP124" i="1"/>
  <c r="AQ124" i="1" s="1"/>
  <c r="T125" i="1"/>
  <c r="V125" i="1"/>
  <c r="AD125" i="1"/>
  <c r="AF125" i="1"/>
  <c r="AP125" i="1"/>
  <c r="AQ125" i="1" s="1"/>
  <c r="T126" i="1"/>
  <c r="V126" i="1"/>
  <c r="AD126" i="1"/>
  <c r="AF126" i="1"/>
  <c r="AP126" i="1"/>
  <c r="AQ126" i="1" s="1"/>
  <c r="T128" i="1"/>
  <c r="T127" i="1" s="1"/>
  <c r="V128" i="1"/>
  <c r="V127" i="1" s="1"/>
  <c r="AD128" i="1"/>
  <c r="AD127" i="1" s="1"/>
  <c r="AF128" i="1"/>
  <c r="AF127" i="1" s="1"/>
  <c r="AP128" i="1"/>
  <c r="T134" i="1"/>
  <c r="V134" i="1"/>
  <c r="AD134" i="1"/>
  <c r="AF134" i="1"/>
  <c r="AP134" i="1"/>
  <c r="T135" i="1"/>
  <c r="V135" i="1"/>
  <c r="AD135" i="1"/>
  <c r="AF135" i="1"/>
  <c r="AP135" i="1"/>
  <c r="AQ135" i="1" s="1"/>
  <c r="T136" i="1"/>
  <c r="V136" i="1"/>
  <c r="AD136" i="1"/>
  <c r="AF136" i="1"/>
  <c r="AP136" i="1"/>
  <c r="AQ136" i="1" s="1"/>
  <c r="T137" i="1"/>
  <c r="V137" i="1"/>
  <c r="AD137" i="1"/>
  <c r="AF137" i="1"/>
  <c r="AP137" i="1"/>
  <c r="AQ137" i="1" s="1"/>
  <c r="T138" i="1"/>
  <c r="V138" i="1"/>
  <c r="AD138" i="1"/>
  <c r="AF138" i="1"/>
  <c r="AP138" i="1"/>
  <c r="AQ138" i="1" s="1"/>
  <c r="T140" i="1"/>
  <c r="T139" i="1" s="1"/>
  <c r="V140" i="1"/>
  <c r="V139" i="1" s="1"/>
  <c r="AD140" i="1"/>
  <c r="AD139" i="1" s="1"/>
  <c r="AF140" i="1"/>
  <c r="AF139" i="1" s="1"/>
  <c r="AP140" i="1"/>
  <c r="T146" i="1"/>
  <c r="V146" i="1"/>
  <c r="AD146" i="1"/>
  <c r="AF146" i="1"/>
  <c r="AP146" i="1"/>
  <c r="T147" i="1"/>
  <c r="V147" i="1"/>
  <c r="AD147" i="1"/>
  <c r="AF147" i="1"/>
  <c r="AP147" i="1"/>
  <c r="AQ147" i="1" s="1"/>
  <c r="T148" i="1"/>
  <c r="V148" i="1"/>
  <c r="AD148" i="1"/>
  <c r="AF148" i="1"/>
  <c r="AP148" i="1"/>
  <c r="AQ148" i="1" s="1"/>
  <c r="T149" i="1"/>
  <c r="V149" i="1"/>
  <c r="AD149" i="1"/>
  <c r="AF149" i="1"/>
  <c r="AP149" i="1"/>
  <c r="AQ149" i="1" s="1"/>
  <c r="T150" i="1"/>
  <c r="V150" i="1"/>
  <c r="AD150" i="1"/>
  <c r="AF150" i="1"/>
  <c r="AP150" i="1"/>
  <c r="AQ150" i="1" s="1"/>
  <c r="T152" i="1"/>
  <c r="T151" i="1" s="1"/>
  <c r="V152" i="1"/>
  <c r="V151" i="1" s="1"/>
  <c r="AD152" i="1"/>
  <c r="AD151" i="1" s="1"/>
  <c r="AF152" i="1"/>
  <c r="AF151" i="1" s="1"/>
  <c r="AP152" i="1"/>
  <c r="T158" i="1"/>
  <c r="V158" i="1"/>
  <c r="AD158" i="1"/>
  <c r="AF158" i="1"/>
  <c r="AP158" i="1"/>
  <c r="T159" i="1"/>
  <c r="V159" i="1"/>
  <c r="AD159" i="1"/>
  <c r="AF159" i="1"/>
  <c r="AP159" i="1"/>
  <c r="AQ159" i="1" s="1"/>
  <c r="T160" i="1"/>
  <c r="V160" i="1"/>
  <c r="AD160" i="1"/>
  <c r="AF160" i="1"/>
  <c r="AP160" i="1"/>
  <c r="AQ160" i="1" s="1"/>
  <c r="T161" i="1"/>
  <c r="V161" i="1"/>
  <c r="AD161" i="1"/>
  <c r="AF161" i="1"/>
  <c r="AP161" i="1"/>
  <c r="AQ161" i="1" s="1"/>
  <c r="T162" i="1"/>
  <c r="AD162" i="1"/>
  <c r="AF162" i="1"/>
  <c r="S38" i="1"/>
  <c r="Y38" i="1"/>
  <c r="AC38" i="1"/>
  <c r="AE38" i="1"/>
  <c r="S39" i="1"/>
  <c r="Y39" i="1"/>
  <c r="AC39" i="1"/>
  <c r="AE39" i="1"/>
  <c r="S40" i="1"/>
  <c r="Y40" i="1"/>
  <c r="AC40" i="1"/>
  <c r="AE40" i="1"/>
  <c r="S41" i="1"/>
  <c r="Y41" i="1"/>
  <c r="AC41" i="1"/>
  <c r="AE41" i="1"/>
  <c r="S42" i="1"/>
  <c r="Y42" i="1"/>
  <c r="AC42" i="1"/>
  <c r="AE42" i="1"/>
  <c r="S44" i="1"/>
  <c r="S43" i="1" s="1"/>
  <c r="Y44" i="1"/>
  <c r="Y43" i="1" s="1"/>
  <c r="AC44" i="1"/>
  <c r="AC43" i="1" s="1"/>
  <c r="AE44" i="1"/>
  <c r="Y49" i="1"/>
  <c r="AC49" i="1"/>
  <c r="S50" i="1"/>
  <c r="Y50" i="1"/>
  <c r="AC50" i="1"/>
  <c r="AE50" i="1"/>
  <c r="S51" i="1"/>
  <c r="Y51" i="1"/>
  <c r="AC51" i="1"/>
  <c r="AE51" i="1"/>
  <c r="S52" i="1"/>
  <c r="Y52" i="1"/>
  <c r="AC52" i="1"/>
  <c r="AE52" i="1"/>
  <c r="S53" i="1"/>
  <c r="Y53" i="1"/>
  <c r="AC53" i="1"/>
  <c r="AE53" i="1"/>
  <c r="S54" i="1"/>
  <c r="Y54" i="1"/>
  <c r="AC54" i="1"/>
  <c r="AE54" i="1"/>
  <c r="S56" i="1"/>
  <c r="S55" i="1" s="1"/>
  <c r="Y56" i="1"/>
  <c r="Y55" i="1" s="1"/>
  <c r="AC56" i="1"/>
  <c r="AC55" i="1" s="1"/>
  <c r="AE56" i="1"/>
  <c r="S61" i="1"/>
  <c r="S62" i="1"/>
  <c r="Y62" i="1"/>
  <c r="AC62" i="1"/>
  <c r="AE62" i="1"/>
  <c r="S63" i="1"/>
  <c r="Y63" i="1"/>
  <c r="AC63" i="1"/>
  <c r="AE63" i="1"/>
  <c r="S64" i="1"/>
  <c r="Y64" i="1"/>
  <c r="AC64" i="1"/>
  <c r="AE64" i="1"/>
  <c r="S65" i="1"/>
  <c r="Y65" i="1"/>
  <c r="AC65" i="1"/>
  <c r="AE65" i="1"/>
  <c r="S66" i="1"/>
  <c r="Y66" i="1"/>
  <c r="AC66" i="1"/>
  <c r="AE66" i="1"/>
  <c r="S68" i="1"/>
  <c r="S67" i="1" s="1"/>
  <c r="Y68" i="1"/>
  <c r="Y67" i="1" s="1"/>
  <c r="AC68" i="1"/>
  <c r="AC67" i="1" s="1"/>
  <c r="AE68" i="1"/>
  <c r="S74" i="1"/>
  <c r="Y74" i="1"/>
  <c r="AC74" i="1"/>
  <c r="AE74" i="1"/>
  <c r="S75" i="1"/>
  <c r="Y75" i="1"/>
  <c r="AC75" i="1"/>
  <c r="AE75" i="1"/>
  <c r="S76" i="1"/>
  <c r="Y76" i="1"/>
  <c r="AC76" i="1"/>
  <c r="AE76" i="1"/>
  <c r="S77" i="1"/>
  <c r="Y77" i="1"/>
  <c r="AC77" i="1"/>
  <c r="AE77" i="1"/>
  <c r="S78" i="1"/>
  <c r="Y78" i="1"/>
  <c r="AC78" i="1"/>
  <c r="AE78" i="1"/>
  <c r="S80" i="1"/>
  <c r="S79" i="1" s="1"/>
  <c r="Y80" i="1"/>
  <c r="Y79" i="1" s="1"/>
  <c r="AC80" i="1"/>
  <c r="AC79" i="1" s="1"/>
  <c r="AE80" i="1"/>
  <c r="S85" i="1"/>
  <c r="Y85" i="1"/>
  <c r="AC85" i="1"/>
  <c r="S86" i="1"/>
  <c r="Y86" i="1"/>
  <c r="AC86" i="1"/>
  <c r="AE86" i="1"/>
  <c r="S87" i="1"/>
  <c r="Y87" i="1"/>
  <c r="AC87" i="1"/>
  <c r="AE87" i="1"/>
  <c r="S88" i="1"/>
  <c r="Y88" i="1"/>
  <c r="AC88" i="1"/>
  <c r="AE88" i="1"/>
  <c r="S89" i="1"/>
  <c r="Y89" i="1"/>
  <c r="AC89" i="1"/>
  <c r="AE89" i="1"/>
  <c r="S90" i="1"/>
  <c r="Y90" i="1"/>
  <c r="AC90" i="1"/>
  <c r="AE90" i="1"/>
  <c r="S92" i="1"/>
  <c r="S91" i="1" s="1"/>
  <c r="Y92" i="1"/>
  <c r="Y91" i="1" s="1"/>
  <c r="AC92" i="1"/>
  <c r="AC91" i="1" s="1"/>
  <c r="AE92" i="1"/>
  <c r="S110" i="1"/>
  <c r="Y110" i="1"/>
  <c r="AC110" i="1"/>
  <c r="AE110" i="1"/>
  <c r="S111" i="1"/>
  <c r="Y111" i="1"/>
  <c r="AC111" i="1"/>
  <c r="AE111" i="1"/>
  <c r="S112" i="1"/>
  <c r="Y112" i="1"/>
  <c r="AC112" i="1"/>
  <c r="AE112" i="1"/>
  <c r="S113" i="1"/>
  <c r="Y113" i="1"/>
  <c r="AC113" i="1"/>
  <c r="AE113" i="1"/>
  <c r="S114" i="1"/>
  <c r="Y114" i="1"/>
  <c r="AC114" i="1"/>
  <c r="AE114" i="1"/>
  <c r="S116" i="1"/>
  <c r="S115" i="1" s="1"/>
  <c r="Y116" i="1"/>
  <c r="Y115" i="1" s="1"/>
  <c r="AC116" i="1"/>
  <c r="AC115" i="1" s="1"/>
  <c r="AE116" i="1"/>
  <c r="S122" i="1"/>
  <c r="Y122" i="1"/>
  <c r="AC122" i="1"/>
  <c r="AE122" i="1"/>
  <c r="S123" i="1"/>
  <c r="Y123" i="1"/>
  <c r="AC123" i="1"/>
  <c r="AE123" i="1"/>
  <c r="S124" i="1"/>
  <c r="Y124" i="1"/>
  <c r="AC124" i="1"/>
  <c r="AE124" i="1"/>
  <c r="S125" i="1"/>
  <c r="Y125" i="1"/>
  <c r="AC125" i="1"/>
  <c r="AE125" i="1"/>
  <c r="S126" i="1"/>
  <c r="Y126" i="1"/>
  <c r="AC126" i="1"/>
  <c r="AE126" i="1"/>
  <c r="S128" i="1"/>
  <c r="S127" i="1" s="1"/>
  <c r="Y128" i="1"/>
  <c r="Y127" i="1" s="1"/>
  <c r="AC128" i="1"/>
  <c r="AC127" i="1" s="1"/>
  <c r="AE128" i="1"/>
  <c r="S134" i="1"/>
  <c r="Y134" i="1"/>
  <c r="AC134" i="1"/>
  <c r="AE134" i="1"/>
  <c r="S135" i="1"/>
  <c r="Y135" i="1"/>
  <c r="AC135" i="1"/>
  <c r="AE135" i="1"/>
  <c r="S136" i="1"/>
  <c r="Y136" i="1"/>
  <c r="AC136" i="1"/>
  <c r="AE136" i="1"/>
  <c r="S137" i="1"/>
  <c r="Y137" i="1"/>
  <c r="AC137" i="1"/>
  <c r="AE137" i="1"/>
  <c r="S138" i="1"/>
  <c r="Y138" i="1"/>
  <c r="AC138" i="1"/>
  <c r="AE138" i="1"/>
  <c r="S140" i="1"/>
  <c r="S139" i="1" s="1"/>
  <c r="Y140" i="1"/>
  <c r="Y139" i="1" s="1"/>
  <c r="AC140" i="1"/>
  <c r="AC139" i="1" s="1"/>
  <c r="AE140" i="1"/>
  <c r="S146" i="1"/>
  <c r="Y146" i="1"/>
  <c r="AC146" i="1"/>
  <c r="AE146" i="1"/>
  <c r="S147" i="1"/>
  <c r="Y147" i="1"/>
  <c r="AC147" i="1"/>
  <c r="AE147" i="1"/>
  <c r="S148" i="1"/>
  <c r="Y148" i="1"/>
  <c r="AC148" i="1"/>
  <c r="AE148" i="1"/>
  <c r="S149" i="1"/>
  <c r="Y149" i="1"/>
  <c r="AC149" i="1"/>
  <c r="AE149" i="1"/>
  <c r="S150" i="1"/>
  <c r="Y150" i="1"/>
  <c r="AC150" i="1"/>
  <c r="AE150" i="1"/>
  <c r="S152" i="1"/>
  <c r="S151" i="1" s="1"/>
  <c r="Y152" i="1"/>
  <c r="Y151" i="1" s="1"/>
  <c r="AC152" i="1"/>
  <c r="AC151" i="1" s="1"/>
  <c r="AE152" i="1"/>
  <c r="S158" i="1"/>
  <c r="Y158" i="1"/>
  <c r="AC158" i="1"/>
  <c r="AE158" i="1"/>
  <c r="S159" i="1"/>
  <c r="Y159" i="1"/>
  <c r="AC159" i="1"/>
  <c r="AE159" i="1"/>
  <c r="S160" i="1"/>
  <c r="Y160" i="1"/>
  <c r="AC160" i="1"/>
  <c r="AE160" i="1"/>
  <c r="S161" i="1"/>
  <c r="Y161" i="1"/>
  <c r="AC161" i="1"/>
  <c r="AE161" i="1"/>
  <c r="S162" i="1"/>
  <c r="Y162" i="1"/>
  <c r="AC162" i="1"/>
  <c r="AE162" i="1"/>
  <c r="U163" i="1"/>
  <c r="Y164" i="1"/>
  <c r="Y163" i="1" s="1"/>
  <c r="AE164" i="1"/>
  <c r="U170" i="1"/>
  <c r="Y170" i="1"/>
  <c r="AE170" i="1"/>
  <c r="U171" i="1"/>
  <c r="Y171" i="1"/>
  <c r="AE171" i="1"/>
  <c r="U172" i="1"/>
  <c r="Y172" i="1"/>
  <c r="AE172" i="1"/>
  <c r="U173" i="1"/>
  <c r="Y173" i="1"/>
  <c r="AE173" i="1"/>
  <c r="U174" i="1"/>
  <c r="Y174" i="1"/>
  <c r="AE174" i="1"/>
  <c r="U176" i="1"/>
  <c r="Y176" i="1"/>
  <c r="Y175" i="1" s="1"/>
  <c r="AE176" i="1"/>
  <c r="U182" i="1"/>
  <c r="Y182" i="1"/>
  <c r="AE182" i="1"/>
  <c r="U183" i="1"/>
  <c r="Y183" i="1"/>
  <c r="AE183" i="1"/>
  <c r="U184" i="1"/>
  <c r="Y184" i="1"/>
  <c r="AE184" i="1"/>
  <c r="Y185" i="1"/>
  <c r="AC185" i="1"/>
  <c r="AE185" i="1"/>
  <c r="U186" i="1"/>
  <c r="Y186" i="1"/>
  <c r="AE186" i="1"/>
  <c r="U187" i="1"/>
  <c r="U188" i="1"/>
  <c r="Y188" i="1"/>
  <c r="Y187" i="1" s="1"/>
  <c r="AE188" i="1"/>
  <c r="U194" i="1"/>
  <c r="U195" i="1"/>
  <c r="Y195" i="1"/>
  <c r="AE195" i="1"/>
  <c r="U196" i="1"/>
  <c r="Y196" i="1"/>
  <c r="AE196" i="1"/>
  <c r="U197" i="1"/>
  <c r="Y197" i="1"/>
  <c r="AE197" i="1"/>
  <c r="U198" i="1"/>
  <c r="Y198" i="1"/>
  <c r="AE198" i="1"/>
  <c r="U199" i="1"/>
  <c r="S200" i="1"/>
  <c r="S199" i="1" s="1"/>
  <c r="Y200" i="1"/>
  <c r="Y199" i="1" s="1"/>
  <c r="AC200" i="1"/>
  <c r="AC199" i="1" s="1"/>
  <c r="AE200" i="1"/>
  <c r="U206" i="1"/>
  <c r="Y206" i="1"/>
  <c r="AE206" i="1"/>
  <c r="U207" i="1"/>
  <c r="Y207" i="1"/>
  <c r="AE207" i="1"/>
  <c r="U208" i="1"/>
  <c r="Y208" i="1"/>
  <c r="AE208" i="1"/>
  <c r="U209" i="1"/>
  <c r="Y209" i="1"/>
  <c r="AE209" i="1"/>
  <c r="U210" i="1"/>
  <c r="Y210" i="1"/>
  <c r="AE210" i="1"/>
  <c r="U212" i="1"/>
  <c r="Y212" i="1"/>
  <c r="Y211" i="1" s="1"/>
  <c r="AE212" i="1"/>
  <c r="U218" i="1"/>
  <c r="S218" i="1"/>
  <c r="V218" i="1"/>
  <c r="U219" i="1"/>
  <c r="S219" i="1"/>
  <c r="V219" i="1"/>
  <c r="AG219" i="1"/>
  <c r="AE219" i="1"/>
  <c r="AC219" i="1"/>
  <c r="AF219" i="1"/>
  <c r="AN219" i="1"/>
  <c r="U220" i="1"/>
  <c r="S220" i="1"/>
  <c r="V220" i="1"/>
  <c r="AG220" i="1"/>
  <c r="AE220" i="1"/>
  <c r="AC220" i="1"/>
  <c r="AF220" i="1"/>
  <c r="U221" i="1"/>
  <c r="S221" i="1"/>
  <c r="V221" i="1"/>
  <c r="AG221" i="1"/>
  <c r="AE221" i="1"/>
  <c r="AC221" i="1"/>
  <c r="AF221" i="1"/>
  <c r="AN221" i="1"/>
  <c r="U222" i="1"/>
  <c r="S222" i="1"/>
  <c r="V222" i="1"/>
  <c r="AG222" i="1"/>
  <c r="AE222" i="1"/>
  <c r="AC222" i="1"/>
  <c r="AF222" i="1"/>
  <c r="U223" i="1"/>
  <c r="U224" i="1"/>
  <c r="S224" i="1"/>
  <c r="S223" i="1" s="1"/>
  <c r="V224" i="1"/>
  <c r="V223" i="1" s="1"/>
  <c r="AG224" i="1"/>
  <c r="AE224" i="1"/>
  <c r="AC224" i="1"/>
  <c r="AC223" i="1" s="1"/>
  <c r="AF224" i="1"/>
  <c r="AF223" i="1" s="1"/>
  <c r="AP230" i="1"/>
  <c r="AP231" i="1"/>
  <c r="AQ231" i="1" s="1"/>
  <c r="AP232" i="1"/>
  <c r="AQ232" i="1" s="1"/>
  <c r="AD233" i="1"/>
  <c r="AP233" i="1"/>
  <c r="AQ233" i="1" s="1"/>
  <c r="T234" i="1"/>
  <c r="AD234" i="1"/>
  <c r="AP234" i="1"/>
  <c r="AQ234" i="1" s="1"/>
  <c r="AO236" i="1"/>
  <c r="AO235" i="1" s="1"/>
  <c r="AM235" i="1"/>
  <c r="U242" i="1"/>
  <c r="S242" i="1"/>
  <c r="V242" i="1"/>
  <c r="AG242" i="1"/>
  <c r="AE242" i="1"/>
  <c r="AC242" i="1"/>
  <c r="AF242" i="1"/>
  <c r="U243" i="1"/>
  <c r="S243" i="1"/>
  <c r="V243" i="1"/>
  <c r="AG243" i="1"/>
  <c r="AE243" i="1"/>
  <c r="AC243" i="1"/>
  <c r="AF243" i="1"/>
  <c r="U244" i="1"/>
  <c r="S244" i="1"/>
  <c r="V244" i="1"/>
  <c r="AG244" i="1"/>
  <c r="AE244" i="1"/>
  <c r="AC244" i="1"/>
  <c r="AF244" i="1"/>
  <c r="U245" i="1"/>
  <c r="S245" i="1"/>
  <c r="V245" i="1"/>
  <c r="AG245" i="1"/>
  <c r="AE245" i="1"/>
  <c r="AC245" i="1"/>
  <c r="AF245" i="1"/>
  <c r="AN245" i="1"/>
  <c r="U246" i="1"/>
  <c r="S246" i="1"/>
  <c r="V246" i="1"/>
  <c r="AG246" i="1"/>
  <c r="AE246" i="1"/>
  <c r="AC246" i="1"/>
  <c r="AF246" i="1"/>
  <c r="U247" i="1"/>
  <c r="AE247" i="1"/>
  <c r="U248" i="1"/>
  <c r="S248" i="1"/>
  <c r="S247" i="1" s="1"/>
  <c r="V248" i="1"/>
  <c r="V247" i="1" s="1"/>
  <c r="AG248" i="1"/>
  <c r="AE248" i="1"/>
  <c r="AC248" i="1"/>
  <c r="AC247" i="1" s="1"/>
  <c r="AF248" i="1"/>
  <c r="AF247" i="1" s="1"/>
  <c r="J250" i="1"/>
  <c r="AP254" i="1"/>
  <c r="T255" i="1"/>
  <c r="AP255" i="1"/>
  <c r="AQ255" i="1" s="1"/>
  <c r="AD256" i="1"/>
  <c r="AP256" i="1"/>
  <c r="AQ256" i="1" s="1"/>
  <c r="T257" i="1"/>
  <c r="AD257" i="1"/>
  <c r="AP257" i="1"/>
  <c r="AQ257" i="1" s="1"/>
  <c r="AM258" i="1"/>
  <c r="T258" i="1"/>
  <c r="AD258" i="1"/>
  <c r="AP258" i="1"/>
  <c r="AQ258" i="1" s="1"/>
  <c r="AO260" i="1"/>
  <c r="AO259" i="1" s="1"/>
  <c r="AM259" i="1"/>
  <c r="AP260" i="1"/>
  <c r="U266" i="1"/>
  <c r="S266" i="1"/>
  <c r="V266" i="1"/>
  <c r="AG266" i="1"/>
  <c r="AE266" i="1"/>
  <c r="AC266" i="1"/>
  <c r="AF266" i="1"/>
  <c r="U267" i="1"/>
  <c r="S267" i="1"/>
  <c r="V267" i="1"/>
  <c r="AG267" i="1"/>
  <c r="AE267" i="1"/>
  <c r="AC267" i="1"/>
  <c r="AF267" i="1"/>
  <c r="U268" i="1"/>
  <c r="S268" i="1"/>
  <c r="V268" i="1"/>
  <c r="AG268" i="1"/>
  <c r="AE268" i="1"/>
  <c r="AC268" i="1"/>
  <c r="AF268" i="1"/>
  <c r="U269" i="1"/>
  <c r="S269" i="1"/>
  <c r="V269" i="1"/>
  <c r="AG269" i="1"/>
  <c r="AE269" i="1"/>
  <c r="AC269" i="1"/>
  <c r="AF269" i="1"/>
  <c r="AN269" i="1"/>
  <c r="U270" i="1"/>
  <c r="S270" i="1"/>
  <c r="V270" i="1"/>
  <c r="AG270" i="1"/>
  <c r="AE270" i="1"/>
  <c r="AC270" i="1"/>
  <c r="AF270" i="1"/>
  <c r="U271" i="1"/>
  <c r="AE271" i="1"/>
  <c r="U272" i="1"/>
  <c r="S272" i="1"/>
  <c r="S271" i="1" s="1"/>
  <c r="V272" i="1"/>
  <c r="V271" i="1" s="1"/>
  <c r="AG272" i="1"/>
  <c r="AE272" i="1"/>
  <c r="AC272" i="1"/>
  <c r="AC271" i="1" s="1"/>
  <c r="AF272" i="1"/>
  <c r="AF271" i="1" s="1"/>
  <c r="J274" i="1"/>
  <c r="AQ290" i="1"/>
  <c r="AP289" i="1"/>
  <c r="AK305" i="1"/>
  <c r="AL305" i="1"/>
  <c r="AQ314" i="1"/>
  <c r="AJ319" i="1"/>
  <c r="AL320" i="1"/>
  <c r="AL319" i="1" s="1"/>
  <c r="U278" i="1"/>
  <c r="S278" i="1"/>
  <c r="V278" i="1"/>
  <c r="AG278" i="1"/>
  <c r="AE278" i="1"/>
  <c r="AC278" i="1"/>
  <c r="AF278" i="1"/>
  <c r="U279" i="1"/>
  <c r="S279" i="1"/>
  <c r="V279" i="1"/>
  <c r="AG279" i="1"/>
  <c r="AE279" i="1"/>
  <c r="AC279" i="1"/>
  <c r="AF279" i="1"/>
  <c r="AJ279" i="1"/>
  <c r="U280" i="1"/>
  <c r="S280" i="1"/>
  <c r="V280" i="1"/>
  <c r="AG280" i="1"/>
  <c r="AE280" i="1"/>
  <c r="AC280" i="1"/>
  <c r="AF280" i="1"/>
  <c r="AJ280" i="1"/>
  <c r="U281" i="1"/>
  <c r="S281" i="1"/>
  <c r="V281" i="1"/>
  <c r="AG281" i="1"/>
  <c r="AE281" i="1"/>
  <c r="AC281" i="1"/>
  <c r="AF281" i="1"/>
  <c r="AN281" i="1"/>
  <c r="U282" i="1"/>
  <c r="S282" i="1"/>
  <c r="V282" i="1"/>
  <c r="AG282" i="1"/>
  <c r="AE282" i="1"/>
  <c r="AC282" i="1"/>
  <c r="AF282" i="1"/>
  <c r="U284" i="1"/>
  <c r="S284" i="1"/>
  <c r="S283" i="1" s="1"/>
  <c r="V284" i="1"/>
  <c r="V283" i="1" s="1"/>
  <c r="AG284" i="1"/>
  <c r="AE284" i="1"/>
  <c r="AC284" i="1"/>
  <c r="AC283" i="1" s="1"/>
  <c r="AF284" i="1"/>
  <c r="AF283" i="1" s="1"/>
  <c r="J286" i="1"/>
  <c r="AD290" i="1"/>
  <c r="AD291" i="1"/>
  <c r="AD292" i="1"/>
  <c r="T293" i="1"/>
  <c r="AD293" i="1"/>
  <c r="T294" i="1"/>
  <c r="AD294" i="1"/>
  <c r="AQ295" i="1"/>
  <c r="U302" i="1"/>
  <c r="S302" i="1"/>
  <c r="V302" i="1"/>
  <c r="AG302" i="1"/>
  <c r="AE302" i="1"/>
  <c r="AC302" i="1"/>
  <c r="AF302" i="1"/>
  <c r="AJ302" i="1"/>
  <c r="U303" i="1"/>
  <c r="S303" i="1"/>
  <c r="V303" i="1"/>
  <c r="AG303" i="1"/>
  <c r="AE303" i="1"/>
  <c r="AC303" i="1"/>
  <c r="AF303" i="1"/>
  <c r="AJ303" i="1"/>
  <c r="U304" i="1"/>
  <c r="S304" i="1"/>
  <c r="V304" i="1"/>
  <c r="AG304" i="1"/>
  <c r="AE304" i="1"/>
  <c r="AC304" i="1"/>
  <c r="AF304" i="1"/>
  <c r="AJ304" i="1"/>
  <c r="U305" i="1"/>
  <c r="S305" i="1"/>
  <c r="V305" i="1"/>
  <c r="AG305" i="1"/>
  <c r="AE305" i="1"/>
  <c r="AC305" i="1"/>
  <c r="AF305" i="1"/>
  <c r="U306" i="1"/>
  <c r="S306" i="1"/>
  <c r="V306" i="1"/>
  <c r="AG306" i="1"/>
  <c r="AE306" i="1"/>
  <c r="AC306" i="1"/>
  <c r="AF306" i="1"/>
  <c r="U308" i="1"/>
  <c r="S308" i="1"/>
  <c r="S307" i="1" s="1"/>
  <c r="V308" i="1"/>
  <c r="V307" i="1" s="1"/>
  <c r="AG308" i="1"/>
  <c r="AE308" i="1"/>
  <c r="AC308" i="1"/>
  <c r="AC307" i="1" s="1"/>
  <c r="AF308" i="1"/>
  <c r="AF307" i="1" s="1"/>
  <c r="AJ308" i="1"/>
  <c r="J310" i="1"/>
  <c r="AO314" i="1"/>
  <c r="AD314" i="1"/>
  <c r="T315" i="1"/>
  <c r="AD315" i="1"/>
  <c r="T316" i="1"/>
  <c r="AD316" i="1"/>
  <c r="AD317" i="1"/>
  <c r="AD318" i="1"/>
  <c r="AD320" i="1"/>
  <c r="AD319" i="1" s="1"/>
  <c r="U326" i="1"/>
  <c r="S326" i="1"/>
  <c r="V326" i="1"/>
  <c r="AG326" i="1"/>
  <c r="AE326" i="1"/>
  <c r="AC326" i="1"/>
  <c r="AF326" i="1"/>
  <c r="AJ326" i="1"/>
  <c r="U327" i="1"/>
  <c r="S327" i="1"/>
  <c r="V327" i="1"/>
  <c r="AG327" i="1"/>
  <c r="AE327" i="1"/>
  <c r="AC327" i="1"/>
  <c r="AF327" i="1"/>
  <c r="AJ327" i="1"/>
  <c r="AN327" i="1"/>
  <c r="U328" i="1"/>
  <c r="S328" i="1"/>
  <c r="V328" i="1"/>
  <c r="AG328" i="1"/>
  <c r="AE328" i="1"/>
  <c r="AC328" i="1"/>
  <c r="AF328" i="1"/>
  <c r="AJ328" i="1"/>
  <c r="U329" i="1"/>
  <c r="S329" i="1"/>
  <c r="V329" i="1"/>
  <c r="AG329" i="1"/>
  <c r="AE329" i="1"/>
  <c r="AC329" i="1"/>
  <c r="AF329" i="1"/>
  <c r="AJ329" i="1"/>
  <c r="U330" i="1"/>
  <c r="S330" i="1"/>
  <c r="V330" i="1"/>
  <c r="AG330" i="1"/>
  <c r="AE330" i="1"/>
  <c r="AC330" i="1"/>
  <c r="AF330" i="1"/>
  <c r="AJ330" i="1"/>
  <c r="U331" i="1"/>
  <c r="U332" i="1"/>
  <c r="S332" i="1"/>
  <c r="S331" i="1" s="1"/>
  <c r="V332" i="1"/>
  <c r="V331" i="1" s="1"/>
  <c r="AG332" i="1"/>
  <c r="AE332" i="1"/>
  <c r="AC332" i="1"/>
  <c r="AC331" i="1" s="1"/>
  <c r="AF332" i="1"/>
  <c r="AF331" i="1" s="1"/>
  <c r="J334" i="1"/>
  <c r="AD338" i="1"/>
  <c r="AM339" i="1"/>
  <c r="AD339" i="1"/>
  <c r="AM340" i="1"/>
  <c r="AD340" i="1"/>
  <c r="AM341" i="1"/>
  <c r="AD341" i="1"/>
  <c r="AM342" i="1"/>
  <c r="AD342" i="1"/>
  <c r="AM344" i="1"/>
  <c r="AD344" i="1"/>
  <c r="AD343" i="1" s="1"/>
  <c r="U350" i="1"/>
  <c r="S350" i="1"/>
  <c r="V350" i="1"/>
  <c r="AG350" i="1"/>
  <c r="AE350" i="1"/>
  <c r="AC350" i="1"/>
  <c r="AF350" i="1"/>
  <c r="U351" i="1"/>
  <c r="S351" i="1"/>
  <c r="V351" i="1"/>
  <c r="AG351" i="1"/>
  <c r="AE351" i="1"/>
  <c r="AC351" i="1"/>
  <c r="AF351" i="1"/>
  <c r="U352" i="1"/>
  <c r="S352" i="1"/>
  <c r="V352" i="1"/>
  <c r="AG352" i="1"/>
  <c r="AE352" i="1"/>
  <c r="AC352" i="1"/>
  <c r="AF352" i="1"/>
  <c r="U353" i="1"/>
  <c r="S353" i="1"/>
  <c r="V353" i="1"/>
  <c r="AG353" i="1"/>
  <c r="AE353" i="1"/>
  <c r="AC353" i="1"/>
  <c r="AF353" i="1"/>
  <c r="U354" i="1"/>
  <c r="S354" i="1"/>
  <c r="V354" i="1"/>
  <c r="AG354" i="1"/>
  <c r="AE354" i="1"/>
  <c r="AC354" i="1"/>
  <c r="AF354" i="1"/>
  <c r="AJ354" i="1"/>
  <c r="U355" i="1"/>
  <c r="AE355" i="1"/>
  <c r="U356" i="1"/>
  <c r="S356" i="1"/>
  <c r="S355" i="1" s="1"/>
  <c r="V356" i="1"/>
  <c r="V355" i="1" s="1"/>
  <c r="AG356" i="1"/>
  <c r="AE356" i="1"/>
  <c r="AC356" i="1"/>
  <c r="AC355" i="1" s="1"/>
  <c r="AF356" i="1"/>
  <c r="AF355" i="1" s="1"/>
  <c r="J358" i="1"/>
  <c r="AO362" i="1"/>
  <c r="AG363" i="1"/>
  <c r="AE363" i="1"/>
  <c r="AC363" i="1"/>
  <c r="AP363" i="1"/>
  <c r="AQ363" i="1" s="1"/>
  <c r="AD363" i="1"/>
  <c r="U364" i="1"/>
  <c r="S364" i="1"/>
  <c r="T364" i="1"/>
  <c r="AG365" i="1"/>
  <c r="AE365" i="1"/>
  <c r="AC365" i="1"/>
  <c r="AP365" i="1"/>
  <c r="AQ365" i="1" s="1"/>
  <c r="AD365" i="1"/>
  <c r="U366" i="1"/>
  <c r="S366" i="1"/>
  <c r="T366" i="1"/>
  <c r="V366" i="1"/>
  <c r="T278" i="1"/>
  <c r="AD278" i="1"/>
  <c r="AP278" i="1"/>
  <c r="T279" i="1"/>
  <c r="AP279" i="1"/>
  <c r="AQ279" i="1" s="1"/>
  <c r="AP280" i="1"/>
  <c r="AQ280" i="1" s="1"/>
  <c r="AD281" i="1"/>
  <c r="AP281" i="1"/>
  <c r="AQ281" i="1" s="1"/>
  <c r="T282" i="1"/>
  <c r="AD282" i="1"/>
  <c r="AP282" i="1"/>
  <c r="AQ282" i="1" s="1"/>
  <c r="U290" i="1"/>
  <c r="S290" i="1"/>
  <c r="V290" i="1"/>
  <c r="AG290" i="1"/>
  <c r="AE290" i="1"/>
  <c r="AC290" i="1"/>
  <c r="AF290" i="1"/>
  <c r="U291" i="1"/>
  <c r="S291" i="1"/>
  <c r="V291" i="1"/>
  <c r="AG291" i="1"/>
  <c r="AE291" i="1"/>
  <c r="AC291" i="1"/>
  <c r="AF291" i="1"/>
  <c r="AN291" i="1"/>
  <c r="U292" i="1"/>
  <c r="S292" i="1"/>
  <c r="V292" i="1"/>
  <c r="AG292" i="1"/>
  <c r="AE292" i="1"/>
  <c r="AC292" i="1"/>
  <c r="AF292" i="1"/>
  <c r="U293" i="1"/>
  <c r="S293" i="1"/>
  <c r="V293" i="1"/>
  <c r="AG293" i="1"/>
  <c r="AE293" i="1"/>
  <c r="AC293" i="1"/>
  <c r="AF293" i="1"/>
  <c r="U294" i="1"/>
  <c r="S294" i="1"/>
  <c r="V294" i="1"/>
  <c r="AG294" i="1"/>
  <c r="AE294" i="1"/>
  <c r="AC294" i="1"/>
  <c r="AF294" i="1"/>
  <c r="U295" i="1"/>
  <c r="AE295" i="1"/>
  <c r="U296" i="1"/>
  <c r="S296" i="1"/>
  <c r="S295" i="1" s="1"/>
  <c r="V296" i="1"/>
  <c r="V295" i="1" s="1"/>
  <c r="AG296" i="1"/>
  <c r="AE296" i="1"/>
  <c r="AC296" i="1"/>
  <c r="AC295" i="1" s="1"/>
  <c r="AF296" i="1"/>
  <c r="AF295" i="1" s="1"/>
  <c r="J298" i="1"/>
  <c r="AP302" i="1"/>
  <c r="AP303" i="1"/>
  <c r="AQ303" i="1" s="1"/>
  <c r="T304" i="1"/>
  <c r="AP304" i="1"/>
  <c r="AQ304" i="1" s="1"/>
  <c r="T305" i="1"/>
  <c r="AD305" i="1"/>
  <c r="AP305" i="1"/>
  <c r="AQ305" i="1" s="1"/>
  <c r="AM306" i="1"/>
  <c r="T306" i="1"/>
  <c r="AD306" i="1"/>
  <c r="AP306" i="1"/>
  <c r="AQ306" i="1" s="1"/>
  <c r="AO308" i="1"/>
  <c r="AO307" i="1" s="1"/>
  <c r="AM307" i="1"/>
  <c r="AP308" i="1"/>
  <c r="U314" i="1"/>
  <c r="S314" i="1"/>
  <c r="V314" i="1"/>
  <c r="AG314" i="1"/>
  <c r="AE314" i="1"/>
  <c r="AC314" i="1"/>
  <c r="AF314" i="1"/>
  <c r="AN314" i="1"/>
  <c r="U315" i="1"/>
  <c r="S315" i="1"/>
  <c r="V315" i="1"/>
  <c r="AG315" i="1"/>
  <c r="AE315" i="1"/>
  <c r="AC315" i="1"/>
  <c r="AF315" i="1"/>
  <c r="U316" i="1"/>
  <c r="S316" i="1"/>
  <c r="V316" i="1"/>
  <c r="AG316" i="1"/>
  <c r="AE316" i="1"/>
  <c r="AC316" i="1"/>
  <c r="AF316" i="1"/>
  <c r="U317" i="1"/>
  <c r="S317" i="1"/>
  <c r="V317" i="1"/>
  <c r="AG317" i="1"/>
  <c r="AE317" i="1"/>
  <c r="AC317" i="1"/>
  <c r="AF317" i="1"/>
  <c r="AN317" i="1"/>
  <c r="U318" i="1"/>
  <c r="S318" i="1"/>
  <c r="V318" i="1"/>
  <c r="AG318" i="1"/>
  <c r="AE318" i="1"/>
  <c r="AC318" i="1"/>
  <c r="AF318" i="1"/>
  <c r="U319" i="1"/>
  <c r="AE319" i="1"/>
  <c r="U320" i="1"/>
  <c r="S320" i="1"/>
  <c r="S319" i="1" s="1"/>
  <c r="V320" i="1"/>
  <c r="V319" i="1" s="1"/>
  <c r="AG320" i="1"/>
  <c r="AE320" i="1"/>
  <c r="AC320" i="1"/>
  <c r="AC319" i="1" s="1"/>
  <c r="AF320" i="1"/>
  <c r="AF319" i="1" s="1"/>
  <c r="AP326" i="1"/>
  <c r="AP327" i="1"/>
  <c r="AQ327" i="1" s="1"/>
  <c r="AP328" i="1"/>
  <c r="AQ328" i="1" s="1"/>
  <c r="T329" i="1"/>
  <c r="AP329" i="1"/>
  <c r="AQ329" i="1" s="1"/>
  <c r="T330" i="1"/>
  <c r="AP330" i="1"/>
  <c r="AQ330" i="1" s="1"/>
  <c r="U338" i="1"/>
  <c r="S338" i="1"/>
  <c r="V338" i="1"/>
  <c r="AG338" i="1"/>
  <c r="AE338" i="1"/>
  <c r="AC338" i="1"/>
  <c r="AF338" i="1"/>
  <c r="U339" i="1"/>
  <c r="S339" i="1"/>
  <c r="V339" i="1"/>
  <c r="AG339" i="1"/>
  <c r="AE339" i="1"/>
  <c r="AC339" i="1"/>
  <c r="AF339" i="1"/>
  <c r="U340" i="1"/>
  <c r="S340" i="1"/>
  <c r="V340" i="1"/>
  <c r="AG340" i="1"/>
  <c r="AE340" i="1"/>
  <c r="AC340" i="1"/>
  <c r="AF340" i="1"/>
  <c r="U341" i="1"/>
  <c r="S341" i="1"/>
  <c r="V341" i="1"/>
  <c r="AG341" i="1"/>
  <c r="AE341" i="1"/>
  <c r="AC341" i="1"/>
  <c r="AF341" i="1"/>
  <c r="U342" i="1"/>
  <c r="S342" i="1"/>
  <c r="V342" i="1"/>
  <c r="AG342" i="1"/>
  <c r="AE342" i="1"/>
  <c r="AC342" i="1"/>
  <c r="AF342" i="1"/>
  <c r="U343" i="1"/>
  <c r="AE343" i="1"/>
  <c r="U344" i="1"/>
  <c r="S344" i="1"/>
  <c r="S343" i="1" s="1"/>
  <c r="V344" i="1"/>
  <c r="V343" i="1" s="1"/>
  <c r="AG344" i="1"/>
  <c r="AE344" i="1"/>
  <c r="AC344" i="1"/>
  <c r="AC343" i="1" s="1"/>
  <c r="AF344" i="1"/>
  <c r="AF343" i="1" s="1"/>
  <c r="AO350" i="1"/>
  <c r="AP354" i="1"/>
  <c r="AO356" i="1"/>
  <c r="AO355" i="1" s="1"/>
  <c r="AM355" i="1"/>
  <c r="U362" i="1"/>
  <c r="S362" i="1"/>
  <c r="V362" i="1"/>
  <c r="AG362" i="1"/>
  <c r="AE362" i="1"/>
  <c r="AC362" i="1"/>
  <c r="AP362" i="1"/>
  <c r="AF362" i="1"/>
  <c r="U363" i="1"/>
  <c r="S363" i="1"/>
  <c r="T363" i="1"/>
  <c r="AG364" i="1"/>
  <c r="AE364" i="1"/>
  <c r="AC364" i="1"/>
  <c r="AP364" i="1"/>
  <c r="AQ364" i="1" s="1"/>
  <c r="AD364" i="1"/>
  <c r="AJ364" i="1"/>
  <c r="U365" i="1"/>
  <c r="S365" i="1"/>
  <c r="T365" i="1"/>
  <c r="AK368" i="1"/>
  <c r="AK367" i="1" s="1"/>
  <c r="AL368" i="1"/>
  <c r="AL367" i="1" s="1"/>
  <c r="AJ367" i="1"/>
  <c r="AK380" i="1"/>
  <c r="AK379" i="1" s="1"/>
  <c r="AK387" i="1"/>
  <c r="AL387" i="1"/>
  <c r="AJ391" i="1"/>
  <c r="AK413" i="1"/>
  <c r="AL413" i="1"/>
  <c r="AG366" i="1"/>
  <c r="AE366" i="1"/>
  <c r="AC366" i="1"/>
  <c r="AF366" i="1"/>
  <c r="U367" i="1"/>
  <c r="AE367" i="1"/>
  <c r="U368" i="1"/>
  <c r="S368" i="1"/>
  <c r="S367" i="1" s="1"/>
  <c r="V368" i="1"/>
  <c r="V367" i="1" s="1"/>
  <c r="AG368" i="1"/>
  <c r="AE368" i="1"/>
  <c r="AC368" i="1"/>
  <c r="AC367" i="1" s="1"/>
  <c r="AF368" i="1"/>
  <c r="AF367" i="1" s="1"/>
  <c r="AG386" i="1"/>
  <c r="AE386" i="1"/>
  <c r="AC386" i="1"/>
  <c r="AP386" i="1"/>
  <c r="AD386" i="1"/>
  <c r="AJ386" i="1"/>
  <c r="U387" i="1"/>
  <c r="S387" i="1"/>
  <c r="T387" i="1"/>
  <c r="AG388" i="1"/>
  <c r="AE388" i="1"/>
  <c r="AC388" i="1"/>
  <c r="AP388" i="1"/>
  <c r="AQ388" i="1" s="1"/>
  <c r="AD388" i="1"/>
  <c r="AJ388" i="1"/>
  <c r="U389" i="1"/>
  <c r="S389" i="1"/>
  <c r="T389" i="1"/>
  <c r="AG390" i="1"/>
  <c r="AE390" i="1"/>
  <c r="AC390" i="1"/>
  <c r="AP390" i="1"/>
  <c r="AQ390" i="1" s="1"/>
  <c r="AD390" i="1"/>
  <c r="AJ390" i="1"/>
  <c r="U391" i="1"/>
  <c r="AE391" i="1"/>
  <c r="U392" i="1"/>
  <c r="S392" i="1"/>
  <c r="S391" i="1" s="1"/>
  <c r="T392" i="1"/>
  <c r="T391" i="1" s="1"/>
  <c r="AK404" i="1"/>
  <c r="AK403" i="1" s="1"/>
  <c r="AG410" i="1"/>
  <c r="AE410" i="1"/>
  <c r="AC410" i="1"/>
  <c r="AP410" i="1"/>
  <c r="AD410" i="1"/>
  <c r="AJ410" i="1"/>
  <c r="U411" i="1"/>
  <c r="S411" i="1"/>
  <c r="T411" i="1"/>
  <c r="AG412" i="1"/>
  <c r="AE412" i="1"/>
  <c r="AC412" i="1"/>
  <c r="AP412" i="1"/>
  <c r="AQ412" i="1" s="1"/>
  <c r="AD412" i="1"/>
  <c r="AJ412" i="1"/>
  <c r="U413" i="1"/>
  <c r="S413" i="1"/>
  <c r="T413" i="1"/>
  <c r="AG414" i="1"/>
  <c r="AE414" i="1"/>
  <c r="AC414" i="1"/>
  <c r="AP414" i="1"/>
  <c r="AQ414" i="1" s="1"/>
  <c r="AD414" i="1"/>
  <c r="U415" i="1"/>
  <c r="AE415" i="1"/>
  <c r="U416" i="1"/>
  <c r="S416" i="1"/>
  <c r="S415" i="1" s="1"/>
  <c r="T416" i="1"/>
  <c r="T415" i="1" s="1"/>
  <c r="AL425" i="1"/>
  <c r="AG434" i="1"/>
  <c r="AE434" i="1"/>
  <c r="AC434" i="1"/>
  <c r="AP434" i="1"/>
  <c r="AD434" i="1"/>
  <c r="AJ434" i="1"/>
  <c r="U435" i="1"/>
  <c r="S435" i="1"/>
  <c r="T435" i="1"/>
  <c r="AG436" i="1"/>
  <c r="AE436" i="1"/>
  <c r="AC436" i="1"/>
  <c r="AD436" i="1"/>
  <c r="AJ436" i="1"/>
  <c r="AM439" i="1"/>
  <c r="AF448" i="1"/>
  <c r="AC449" i="1"/>
  <c r="AF449" i="1"/>
  <c r="R449" i="1"/>
  <c r="AC452" i="1"/>
  <c r="AC451" i="1" s="1"/>
  <c r="AB451" i="1"/>
  <c r="AF452" i="1"/>
  <c r="AF451" i="1" s="1"/>
  <c r="AO461" i="1"/>
  <c r="AN461" i="1"/>
  <c r="AE469" i="1"/>
  <c r="AC469" i="1"/>
  <c r="AF469" i="1"/>
  <c r="AK470" i="1"/>
  <c r="U470" i="1"/>
  <c r="S470" i="1"/>
  <c r="T470" i="1"/>
  <c r="V470" i="1"/>
  <c r="AG471" i="1"/>
  <c r="AE471" i="1"/>
  <c r="AC471" i="1"/>
  <c r="AP471" i="1"/>
  <c r="AQ471" i="1" s="1"/>
  <c r="AD471" i="1"/>
  <c r="AF471" i="1"/>
  <c r="U472" i="1"/>
  <c r="S472" i="1"/>
  <c r="T472" i="1"/>
  <c r="V472" i="1"/>
  <c r="AG473" i="1"/>
  <c r="AE473" i="1"/>
  <c r="AC473" i="1"/>
  <c r="AP473" i="1"/>
  <c r="AQ473" i="1" s="1"/>
  <c r="AD473" i="1"/>
  <c r="AF473" i="1"/>
  <c r="AK474" i="1"/>
  <c r="AL474" i="1"/>
  <c r="U474" i="1"/>
  <c r="S474" i="1"/>
  <c r="T474" i="1"/>
  <c r="V474" i="1"/>
  <c r="AG476" i="1"/>
  <c r="AE476" i="1"/>
  <c r="AC476" i="1"/>
  <c r="AC475" i="1" s="1"/>
  <c r="AP476" i="1"/>
  <c r="AD476" i="1"/>
  <c r="AD475" i="1" s="1"/>
  <c r="AF476" i="1"/>
  <c r="AF475" i="1" s="1"/>
  <c r="AB475" i="1"/>
  <c r="AH494" i="1"/>
  <c r="AA494" i="1"/>
  <c r="AP496" i="1"/>
  <c r="S496" i="1"/>
  <c r="V496" i="1"/>
  <c r="AI498" i="1"/>
  <c r="AH498" i="1"/>
  <c r="AA498" i="1"/>
  <c r="AP500" i="1"/>
  <c r="S500" i="1"/>
  <c r="S499" i="1" s="1"/>
  <c r="V500" i="1"/>
  <c r="V499" i="1" s="1"/>
  <c r="R499" i="1"/>
  <c r="AO510" i="1"/>
  <c r="L514" i="1"/>
  <c r="U517" i="1"/>
  <c r="S517" i="1"/>
  <c r="T517" i="1"/>
  <c r="V517" i="1"/>
  <c r="AK518" i="1"/>
  <c r="AL518" i="1"/>
  <c r="AK522" i="1"/>
  <c r="AL522" i="1"/>
  <c r="AM363" i="1"/>
  <c r="AM364" i="1"/>
  <c r="AM365" i="1"/>
  <c r="AM366" i="1"/>
  <c r="AD366" i="1"/>
  <c r="AP366" i="1"/>
  <c r="AQ366" i="1" s="1"/>
  <c r="AM368" i="1"/>
  <c r="T368" i="1"/>
  <c r="T367" i="1" s="1"/>
  <c r="AD368" i="1"/>
  <c r="AD367" i="1" s="1"/>
  <c r="AP368" i="1"/>
  <c r="U374" i="1"/>
  <c r="S374" i="1"/>
  <c r="V374" i="1"/>
  <c r="AG374" i="1"/>
  <c r="AE374" i="1"/>
  <c r="AC374" i="1"/>
  <c r="AF374" i="1"/>
  <c r="U375" i="1"/>
  <c r="S375" i="1"/>
  <c r="V375" i="1"/>
  <c r="AG375" i="1"/>
  <c r="AE375" i="1"/>
  <c r="AC375" i="1"/>
  <c r="AF375" i="1"/>
  <c r="AN375" i="1"/>
  <c r="U376" i="1"/>
  <c r="S376" i="1"/>
  <c r="V376" i="1"/>
  <c r="AG376" i="1"/>
  <c r="AE376" i="1"/>
  <c r="AC376" i="1"/>
  <c r="AF376" i="1"/>
  <c r="U377" i="1"/>
  <c r="S377" i="1"/>
  <c r="V377" i="1"/>
  <c r="AG377" i="1"/>
  <c r="AE377" i="1"/>
  <c r="AC377" i="1"/>
  <c r="AF377" i="1"/>
  <c r="U378" i="1"/>
  <c r="S378" i="1"/>
  <c r="V378" i="1"/>
  <c r="AG378" i="1"/>
  <c r="AE378" i="1"/>
  <c r="AC378" i="1"/>
  <c r="AF378" i="1"/>
  <c r="U379" i="1"/>
  <c r="U380" i="1"/>
  <c r="S380" i="1"/>
  <c r="S379" i="1" s="1"/>
  <c r="V380" i="1"/>
  <c r="V379" i="1" s="1"/>
  <c r="AG380" i="1"/>
  <c r="AE380" i="1"/>
  <c r="AC380" i="1"/>
  <c r="AC379" i="1" s="1"/>
  <c r="AF380" i="1"/>
  <c r="AF379" i="1" s="1"/>
  <c r="AN380" i="1"/>
  <c r="AN379" i="1" s="1"/>
  <c r="H382" i="1"/>
  <c r="J382" i="1" s="1"/>
  <c r="J385" i="1"/>
  <c r="R385" i="1"/>
  <c r="AB385" i="1"/>
  <c r="U386" i="1"/>
  <c r="S386" i="1"/>
  <c r="T386" i="1"/>
  <c r="AF386" i="1"/>
  <c r="V387" i="1"/>
  <c r="AG387" i="1"/>
  <c r="AE387" i="1"/>
  <c r="AC387" i="1"/>
  <c r="AP387" i="1"/>
  <c r="AQ387" i="1" s="1"/>
  <c r="AD387" i="1"/>
  <c r="U388" i="1"/>
  <c r="S388" i="1"/>
  <c r="T388" i="1"/>
  <c r="AF388" i="1"/>
  <c r="V389" i="1"/>
  <c r="AG389" i="1"/>
  <c r="AE389" i="1"/>
  <c r="AC389" i="1"/>
  <c r="AP389" i="1"/>
  <c r="AQ389" i="1" s="1"/>
  <c r="AD389" i="1"/>
  <c r="U390" i="1"/>
  <c r="S390" i="1"/>
  <c r="T390" i="1"/>
  <c r="AF390" i="1"/>
  <c r="V392" i="1"/>
  <c r="V391" i="1" s="1"/>
  <c r="AG392" i="1"/>
  <c r="AE392" i="1"/>
  <c r="AC392" i="1"/>
  <c r="AC391" i="1" s="1"/>
  <c r="AP392" i="1"/>
  <c r="AD392" i="1"/>
  <c r="AD391" i="1" s="1"/>
  <c r="AO401" i="1"/>
  <c r="AN401" i="1"/>
  <c r="J409" i="1"/>
  <c r="L406" i="1"/>
  <c r="R409" i="1"/>
  <c r="AB409" i="1"/>
  <c r="U410" i="1"/>
  <c r="S410" i="1"/>
  <c r="T410" i="1"/>
  <c r="AF410" i="1"/>
  <c r="V411" i="1"/>
  <c r="AG411" i="1"/>
  <c r="AE411" i="1"/>
  <c r="AC411" i="1"/>
  <c r="AP411" i="1"/>
  <c r="AQ411" i="1" s="1"/>
  <c r="AD411" i="1"/>
  <c r="U412" i="1"/>
  <c r="S412" i="1"/>
  <c r="T412" i="1"/>
  <c r="AF412" i="1"/>
  <c r="V413" i="1"/>
  <c r="AG413" i="1"/>
  <c r="AE413" i="1"/>
  <c r="AC413" i="1"/>
  <c r="AP413" i="1"/>
  <c r="AQ413" i="1" s="1"/>
  <c r="AD413" i="1"/>
  <c r="U414" i="1"/>
  <c r="S414" i="1"/>
  <c r="T414" i="1"/>
  <c r="AF414" i="1"/>
  <c r="AG416" i="1"/>
  <c r="AE416" i="1"/>
  <c r="AC416" i="1"/>
  <c r="AC415" i="1" s="1"/>
  <c r="AP416" i="1"/>
  <c r="AD416" i="1"/>
  <c r="AD415" i="1" s="1"/>
  <c r="AN425" i="1"/>
  <c r="U434" i="1"/>
  <c r="S434" i="1"/>
  <c r="T434" i="1"/>
  <c r="AF434" i="1"/>
  <c r="V435" i="1"/>
  <c r="AG435" i="1"/>
  <c r="AE435" i="1"/>
  <c r="AC435" i="1"/>
  <c r="AP435" i="1"/>
  <c r="AQ435" i="1" s="1"/>
  <c r="AD435" i="1"/>
  <c r="U436" i="1"/>
  <c r="S436" i="1"/>
  <c r="T436" i="1"/>
  <c r="AF436" i="1"/>
  <c r="AP436" i="1"/>
  <c r="AQ436" i="1" s="1"/>
  <c r="S448" i="1"/>
  <c r="V448" i="1"/>
  <c r="AA450" i="1"/>
  <c r="AP452" i="1"/>
  <c r="S452" i="1"/>
  <c r="S451" i="1" s="1"/>
  <c r="V452" i="1"/>
  <c r="V451" i="1" s="1"/>
  <c r="R451" i="1"/>
  <c r="AO462" i="1"/>
  <c r="AN462" i="1"/>
  <c r="J469" i="1"/>
  <c r="AD469" i="1" s="1"/>
  <c r="L466" i="1"/>
  <c r="R469" i="1"/>
  <c r="AJ471" i="1"/>
  <c r="AJ473" i="1"/>
  <c r="AJ476" i="1"/>
  <c r="AN486" i="1"/>
  <c r="AC496" i="1"/>
  <c r="AF496" i="1"/>
  <c r="R497" i="1"/>
  <c r="AB499" i="1"/>
  <c r="AF500" i="1"/>
  <c r="AF499" i="1" s="1"/>
  <c r="AE517" i="1"/>
  <c r="AC517" i="1"/>
  <c r="AD517" i="1"/>
  <c r="AF517" i="1"/>
  <c r="AQ543" i="1"/>
  <c r="AJ543" i="1"/>
  <c r="U518" i="1"/>
  <c r="S518" i="1"/>
  <c r="T518" i="1"/>
  <c r="AG519" i="1"/>
  <c r="AE519" i="1"/>
  <c r="AC519" i="1"/>
  <c r="AP519" i="1"/>
  <c r="AQ519" i="1" s="1"/>
  <c r="AD519" i="1"/>
  <c r="AJ519" i="1"/>
  <c r="U520" i="1"/>
  <c r="S520" i="1"/>
  <c r="T520" i="1"/>
  <c r="AG521" i="1"/>
  <c r="AE521" i="1"/>
  <c r="AC521" i="1"/>
  <c r="AP521" i="1"/>
  <c r="AQ521" i="1" s="1"/>
  <c r="AD521" i="1"/>
  <c r="AJ521" i="1"/>
  <c r="U522" i="1"/>
  <c r="S522" i="1"/>
  <c r="T522" i="1"/>
  <c r="AG524" i="1"/>
  <c r="AE524" i="1"/>
  <c r="AC524" i="1"/>
  <c r="AC523" i="1" s="1"/>
  <c r="AP524" i="1"/>
  <c r="AD524" i="1"/>
  <c r="AD523" i="1" s="1"/>
  <c r="AJ524" i="1"/>
  <c r="AO530" i="1"/>
  <c r="AO531" i="1"/>
  <c r="AN531" i="1"/>
  <c r="AO536" i="1"/>
  <c r="AO535" i="1" s="1"/>
  <c r="AN536" i="1"/>
  <c r="AN535" i="1" s="1"/>
  <c r="AA542" i="1"/>
  <c r="X542" i="1"/>
  <c r="R545" i="1"/>
  <c r="AA546" i="1"/>
  <c r="AK554" i="1"/>
  <c r="AL554" i="1"/>
  <c r="AK558" i="1"/>
  <c r="AL558" i="1"/>
  <c r="AK560" i="1"/>
  <c r="AK559" i="1" s="1"/>
  <c r="U560" i="1"/>
  <c r="S560" i="1"/>
  <c r="S559" i="1" s="1"/>
  <c r="T560" i="1"/>
  <c r="T559" i="1" s="1"/>
  <c r="V560" i="1"/>
  <c r="V559" i="1" s="1"/>
  <c r="U578" i="1"/>
  <c r="S578" i="1"/>
  <c r="V578" i="1"/>
  <c r="T578" i="1"/>
  <c r="AA580" i="1"/>
  <c r="Y580" i="1"/>
  <c r="Z580" i="1"/>
  <c r="AN582" i="1"/>
  <c r="T582" i="1"/>
  <c r="AJ582" i="1"/>
  <c r="Z615" i="1"/>
  <c r="X615" i="1"/>
  <c r="Y615" i="1"/>
  <c r="AA615" i="1"/>
  <c r="W613" i="1"/>
  <c r="L619" i="1"/>
  <c r="AM620" i="1"/>
  <c r="AE620" i="1"/>
  <c r="U620" i="1"/>
  <c r="AM386" i="1"/>
  <c r="AM387" i="1"/>
  <c r="AM388" i="1"/>
  <c r="AM389" i="1"/>
  <c r="AM390" i="1"/>
  <c r="AM392" i="1"/>
  <c r="U398" i="1"/>
  <c r="S398" i="1"/>
  <c r="V398" i="1"/>
  <c r="AG398" i="1"/>
  <c r="AE398" i="1"/>
  <c r="AC398" i="1"/>
  <c r="AF398" i="1"/>
  <c r="U399" i="1"/>
  <c r="S399" i="1"/>
  <c r="V399" i="1"/>
  <c r="AG399" i="1"/>
  <c r="AE399" i="1"/>
  <c r="AC399" i="1"/>
  <c r="AF399" i="1"/>
  <c r="U400" i="1"/>
  <c r="S400" i="1"/>
  <c r="V400" i="1"/>
  <c r="AG400" i="1"/>
  <c r="AE400" i="1"/>
  <c r="AC400" i="1"/>
  <c r="AF400" i="1"/>
  <c r="U401" i="1"/>
  <c r="S401" i="1"/>
  <c r="V401" i="1"/>
  <c r="AG401" i="1"/>
  <c r="AE401" i="1"/>
  <c r="AC401" i="1"/>
  <c r="AF401" i="1"/>
  <c r="U402" i="1"/>
  <c r="S402" i="1"/>
  <c r="V402" i="1"/>
  <c r="AG402" i="1"/>
  <c r="AE402" i="1"/>
  <c r="AC402" i="1"/>
  <c r="AF402" i="1"/>
  <c r="U403" i="1"/>
  <c r="AE403" i="1"/>
  <c r="U404" i="1"/>
  <c r="S404" i="1"/>
  <c r="S403" i="1" s="1"/>
  <c r="V404" i="1"/>
  <c r="V403" i="1" s="1"/>
  <c r="AG404" i="1"/>
  <c r="AE404" i="1"/>
  <c r="AC404" i="1"/>
  <c r="AC403" i="1" s="1"/>
  <c r="AF404" i="1"/>
  <c r="AF403" i="1" s="1"/>
  <c r="AM410" i="1"/>
  <c r="AM411" i="1"/>
  <c r="AM412" i="1"/>
  <c r="AM413" i="1"/>
  <c r="AM414" i="1"/>
  <c r="AM416" i="1"/>
  <c r="U422" i="1"/>
  <c r="S422" i="1"/>
  <c r="V422" i="1"/>
  <c r="AG422" i="1"/>
  <c r="AE422" i="1"/>
  <c r="AC422" i="1"/>
  <c r="AF422" i="1"/>
  <c r="U423" i="1"/>
  <c r="S423" i="1"/>
  <c r="V423" i="1"/>
  <c r="AG423" i="1"/>
  <c r="AE423" i="1"/>
  <c r="AC423" i="1"/>
  <c r="AF423" i="1"/>
  <c r="U424" i="1"/>
  <c r="S424" i="1"/>
  <c r="V424" i="1"/>
  <c r="AG424" i="1"/>
  <c r="AE424" i="1"/>
  <c r="AC424" i="1"/>
  <c r="AF424" i="1"/>
  <c r="U425" i="1"/>
  <c r="S425" i="1"/>
  <c r="V425" i="1"/>
  <c r="AG425" i="1"/>
  <c r="AE425" i="1"/>
  <c r="AC425" i="1"/>
  <c r="AF425" i="1"/>
  <c r="U426" i="1"/>
  <c r="S426" i="1"/>
  <c r="V426" i="1"/>
  <c r="AG426" i="1"/>
  <c r="AE426" i="1"/>
  <c r="AC426" i="1"/>
  <c r="AF426" i="1"/>
  <c r="U427" i="1"/>
  <c r="U428" i="1"/>
  <c r="S428" i="1"/>
  <c r="S427" i="1" s="1"/>
  <c r="V428" i="1"/>
  <c r="V427" i="1" s="1"/>
  <c r="AG428" i="1"/>
  <c r="AE428" i="1"/>
  <c r="AC428" i="1"/>
  <c r="AC427" i="1" s="1"/>
  <c r="AF428" i="1"/>
  <c r="AF427" i="1" s="1"/>
  <c r="AM434" i="1"/>
  <c r="AM435" i="1"/>
  <c r="V446" i="1"/>
  <c r="AC446" i="1"/>
  <c r="AC447" i="1"/>
  <c r="AF447" i="1"/>
  <c r="R447" i="1"/>
  <c r="AG448" i="1"/>
  <c r="AC450" i="1"/>
  <c r="AG452" i="1"/>
  <c r="AA452" i="1"/>
  <c r="AA451" i="1" s="1"/>
  <c r="Y452" i="1"/>
  <c r="W451" i="1"/>
  <c r="X452" i="1"/>
  <c r="X451" i="1" s="1"/>
  <c r="AL458" i="1"/>
  <c r="AL462" i="1"/>
  <c r="AJ463" i="1"/>
  <c r="AG470" i="1"/>
  <c r="AE470" i="1"/>
  <c r="AC470" i="1"/>
  <c r="AP470" i="1"/>
  <c r="AD470" i="1"/>
  <c r="U471" i="1"/>
  <c r="S471" i="1"/>
  <c r="T471" i="1"/>
  <c r="AG472" i="1"/>
  <c r="AE472" i="1"/>
  <c r="AC472" i="1"/>
  <c r="AP472" i="1"/>
  <c r="AQ472" i="1" s="1"/>
  <c r="AD472" i="1"/>
  <c r="U473" i="1"/>
  <c r="S473" i="1"/>
  <c r="T473" i="1"/>
  <c r="AG474" i="1"/>
  <c r="AE474" i="1"/>
  <c r="AC474" i="1"/>
  <c r="AP474" i="1"/>
  <c r="AQ474" i="1" s="1"/>
  <c r="AD474" i="1"/>
  <c r="U476" i="1"/>
  <c r="S476" i="1"/>
  <c r="S475" i="1" s="1"/>
  <c r="T476" i="1"/>
  <c r="T475" i="1" s="1"/>
  <c r="AL483" i="1"/>
  <c r="AL484" i="1"/>
  <c r="S494" i="1"/>
  <c r="V494" i="1"/>
  <c r="AC494" i="1"/>
  <c r="AC495" i="1"/>
  <c r="R495" i="1"/>
  <c r="AG496" i="1"/>
  <c r="AA496" i="1"/>
  <c r="X496" i="1"/>
  <c r="S498" i="1"/>
  <c r="V498" i="1"/>
  <c r="AC498" i="1"/>
  <c r="AA500" i="1"/>
  <c r="AA499" i="1" s="1"/>
  <c r="W499" i="1"/>
  <c r="X500" i="1"/>
  <c r="X499" i="1" s="1"/>
  <c r="AL508" i="1"/>
  <c r="AL510" i="1"/>
  <c r="V518" i="1"/>
  <c r="AG518" i="1"/>
  <c r="AE518" i="1"/>
  <c r="AC518" i="1"/>
  <c r="AP518" i="1"/>
  <c r="AD518" i="1"/>
  <c r="U519" i="1"/>
  <c r="S519" i="1"/>
  <c r="T519" i="1"/>
  <c r="AF519" i="1"/>
  <c r="V520" i="1"/>
  <c r="AG520" i="1"/>
  <c r="AE520" i="1"/>
  <c r="AC520" i="1"/>
  <c r="AP520" i="1"/>
  <c r="AQ520" i="1" s="1"/>
  <c r="AD520" i="1"/>
  <c r="U521" i="1"/>
  <c r="S521" i="1"/>
  <c r="T521" i="1"/>
  <c r="AF521" i="1"/>
  <c r="V522" i="1"/>
  <c r="AG522" i="1"/>
  <c r="AE522" i="1"/>
  <c r="AC522" i="1"/>
  <c r="AP522" i="1"/>
  <c r="AQ522" i="1" s="1"/>
  <c r="AD522" i="1"/>
  <c r="U523" i="1"/>
  <c r="AB523" i="1"/>
  <c r="U524" i="1"/>
  <c r="S524" i="1"/>
  <c r="S523" i="1" s="1"/>
  <c r="T524" i="1"/>
  <c r="T523" i="1" s="1"/>
  <c r="AF524" i="1"/>
  <c r="AF523" i="1" s="1"/>
  <c r="AK530" i="1"/>
  <c r="AL530" i="1"/>
  <c r="AL531" i="1"/>
  <c r="AL534" i="1"/>
  <c r="S542" i="1"/>
  <c r="V542" i="1"/>
  <c r="AC542" i="1"/>
  <c r="AC543" i="1"/>
  <c r="AF543" i="1"/>
  <c r="R543" i="1"/>
  <c r="X544" i="1"/>
  <c r="AP546" i="1"/>
  <c r="AQ546" i="1" s="1"/>
  <c r="S546" i="1"/>
  <c r="T546" i="1"/>
  <c r="AG554" i="1"/>
  <c r="AE554" i="1"/>
  <c r="AC554" i="1"/>
  <c r="AP554" i="1"/>
  <c r="AD554" i="1"/>
  <c r="AF554" i="1"/>
  <c r="AB553" i="1"/>
  <c r="AJ555" i="1"/>
  <c r="J553" i="1"/>
  <c r="Y553" i="1" s="1"/>
  <c r="U555" i="1"/>
  <c r="S555" i="1"/>
  <c r="T555" i="1"/>
  <c r="V555" i="1"/>
  <c r="R553" i="1"/>
  <c r="AG556" i="1"/>
  <c r="AE556" i="1"/>
  <c r="AC556" i="1"/>
  <c r="AP556" i="1"/>
  <c r="AQ556" i="1" s="1"/>
  <c r="AD556" i="1"/>
  <c r="AF556" i="1"/>
  <c r="AK557" i="1"/>
  <c r="AL557" i="1"/>
  <c r="U557" i="1"/>
  <c r="S557" i="1"/>
  <c r="T557" i="1"/>
  <c r="V557" i="1"/>
  <c r="AG558" i="1"/>
  <c r="AE558" i="1"/>
  <c r="AC558" i="1"/>
  <c r="AP558" i="1"/>
  <c r="AQ558" i="1" s="1"/>
  <c r="AD558" i="1"/>
  <c r="AF558" i="1"/>
  <c r="J559" i="1"/>
  <c r="R559" i="1"/>
  <c r="U559" i="1" s="1"/>
  <c r="AL567" i="1"/>
  <c r="AL569" i="1"/>
  <c r="J577" i="1"/>
  <c r="J579" i="1"/>
  <c r="AB579" i="1"/>
  <c r="N577" i="1"/>
  <c r="R579" i="1"/>
  <c r="X580" i="1"/>
  <c r="AE582" i="1"/>
  <c r="AC582" i="1"/>
  <c r="AD582" i="1"/>
  <c r="AF582" i="1"/>
  <c r="AK596" i="1"/>
  <c r="AK595" i="1" s="1"/>
  <c r="J608" i="1"/>
  <c r="G607" i="1"/>
  <c r="AB608" i="1"/>
  <c r="R608" i="1"/>
  <c r="M607" i="1"/>
  <c r="W608" i="1"/>
  <c r="O607" i="1"/>
  <c r="J637" i="1"/>
  <c r="Y637" i="1" s="1"/>
  <c r="AJ638" i="1"/>
  <c r="U638" i="1"/>
  <c r="S638" i="1"/>
  <c r="T638" i="1"/>
  <c r="R637" i="1"/>
  <c r="V638" i="1"/>
  <c r="AG639" i="1"/>
  <c r="AE639" i="1"/>
  <c r="AC639" i="1"/>
  <c r="AP639" i="1"/>
  <c r="AQ639" i="1" s="1"/>
  <c r="AD639" i="1"/>
  <c r="AF639" i="1"/>
  <c r="AJ639" i="1"/>
  <c r="Y219" i="1"/>
  <c r="Y220" i="1"/>
  <c r="Y221" i="1"/>
  <c r="Y222" i="1"/>
  <c r="Y224" i="1"/>
  <c r="Y223" i="1" s="1"/>
  <c r="Y230" i="1"/>
  <c r="Y231" i="1"/>
  <c r="Y232" i="1"/>
  <c r="Y233" i="1"/>
  <c r="Y234" i="1"/>
  <c r="Y236" i="1"/>
  <c r="Y235" i="1" s="1"/>
  <c r="Y243" i="1"/>
  <c r="Y244" i="1"/>
  <c r="Y245" i="1"/>
  <c r="Y246" i="1"/>
  <c r="Y248" i="1"/>
  <c r="Y247" i="1" s="1"/>
  <c r="Y254" i="1"/>
  <c r="Y255" i="1"/>
  <c r="Y256" i="1"/>
  <c r="Y257" i="1"/>
  <c r="Y258" i="1"/>
  <c r="Y260" i="1"/>
  <c r="Y259" i="1" s="1"/>
  <c r="Y266" i="1"/>
  <c r="Y267" i="1"/>
  <c r="Y268" i="1"/>
  <c r="Y269" i="1"/>
  <c r="Y270" i="1"/>
  <c r="Y272" i="1"/>
  <c r="Y271" i="1" s="1"/>
  <c r="Y278" i="1"/>
  <c r="Y279" i="1"/>
  <c r="Y280" i="1"/>
  <c r="Y281" i="1"/>
  <c r="Y282" i="1"/>
  <c r="Y284" i="1"/>
  <c r="Y283" i="1" s="1"/>
  <c r="Y290" i="1"/>
  <c r="Y291" i="1"/>
  <c r="Y292" i="1"/>
  <c r="Y293" i="1"/>
  <c r="Y294" i="1"/>
  <c r="Y296" i="1"/>
  <c r="Y295" i="1" s="1"/>
  <c r="Y302" i="1"/>
  <c r="Y303" i="1"/>
  <c r="Y304" i="1"/>
  <c r="Y305" i="1"/>
  <c r="Y306" i="1"/>
  <c r="Y308" i="1"/>
  <c r="Y307" i="1" s="1"/>
  <c r="Y314" i="1"/>
  <c r="Y315" i="1"/>
  <c r="Y316" i="1"/>
  <c r="Y317" i="1"/>
  <c r="Y318" i="1"/>
  <c r="Y320" i="1"/>
  <c r="Y319" i="1" s="1"/>
  <c r="Y326" i="1"/>
  <c r="Y327" i="1"/>
  <c r="Y328" i="1"/>
  <c r="Y329" i="1"/>
  <c r="Y330" i="1"/>
  <c r="Y332" i="1"/>
  <c r="Y331" i="1" s="1"/>
  <c r="Y339" i="1"/>
  <c r="Y340" i="1"/>
  <c r="Y341" i="1"/>
  <c r="Y342" i="1"/>
  <c r="Y344" i="1"/>
  <c r="Y343" i="1" s="1"/>
  <c r="Y350" i="1"/>
  <c r="Y351" i="1"/>
  <c r="Y352" i="1"/>
  <c r="Y353" i="1"/>
  <c r="Y354" i="1"/>
  <c r="Y356" i="1"/>
  <c r="Y355" i="1" s="1"/>
  <c r="Y362" i="1"/>
  <c r="Y363" i="1"/>
  <c r="Y364" i="1"/>
  <c r="Y365" i="1"/>
  <c r="Y366" i="1"/>
  <c r="Y368" i="1"/>
  <c r="Y367" i="1" s="1"/>
  <c r="Y374" i="1"/>
  <c r="Y375" i="1"/>
  <c r="Y376" i="1"/>
  <c r="Y377" i="1"/>
  <c r="Y378" i="1"/>
  <c r="Y380" i="1"/>
  <c r="Y379" i="1" s="1"/>
  <c r="Y386" i="1"/>
  <c r="Y387" i="1"/>
  <c r="Y388" i="1"/>
  <c r="Y389" i="1"/>
  <c r="Y390" i="1"/>
  <c r="Y392" i="1"/>
  <c r="Y391" i="1" s="1"/>
  <c r="Y398" i="1"/>
  <c r="Y399" i="1"/>
  <c r="Y400" i="1"/>
  <c r="Y401" i="1"/>
  <c r="Y402" i="1"/>
  <c r="Y404" i="1"/>
  <c r="Y403" i="1" s="1"/>
  <c r="Y411" i="1"/>
  <c r="Y412" i="1"/>
  <c r="Y413" i="1"/>
  <c r="Y414" i="1"/>
  <c r="Y416" i="1"/>
  <c r="Y415" i="1" s="1"/>
  <c r="Y422" i="1"/>
  <c r="Y423" i="1"/>
  <c r="Y424" i="1"/>
  <c r="Y425" i="1"/>
  <c r="Y426" i="1"/>
  <c r="Y428" i="1"/>
  <c r="Y427" i="1" s="1"/>
  <c r="Y434" i="1"/>
  <c r="Y435" i="1"/>
  <c r="AM436" i="1"/>
  <c r="Y436" i="1"/>
  <c r="U437" i="1"/>
  <c r="S437" i="1"/>
  <c r="V437" i="1"/>
  <c r="AG437" i="1"/>
  <c r="AE437" i="1"/>
  <c r="AC437" i="1"/>
  <c r="AF437" i="1"/>
  <c r="U438" i="1"/>
  <c r="S438" i="1"/>
  <c r="V438" i="1"/>
  <c r="AG438" i="1"/>
  <c r="AE438" i="1"/>
  <c r="AC438" i="1"/>
  <c r="AF438" i="1"/>
  <c r="U439" i="1"/>
  <c r="U440" i="1"/>
  <c r="S440" i="1"/>
  <c r="S439" i="1" s="1"/>
  <c r="V440" i="1"/>
  <c r="V439" i="1" s="1"/>
  <c r="AG440" i="1"/>
  <c r="AE440" i="1"/>
  <c r="AC440" i="1"/>
  <c r="AC439" i="1" s="1"/>
  <c r="AF440" i="1"/>
  <c r="AF439" i="1" s="1"/>
  <c r="AG447" i="1"/>
  <c r="W447" i="1"/>
  <c r="AG449" i="1"/>
  <c r="W449" i="1"/>
  <c r="S457" i="1"/>
  <c r="V457" i="1"/>
  <c r="AC457" i="1"/>
  <c r="AF457" i="1"/>
  <c r="U458" i="1"/>
  <c r="S458" i="1"/>
  <c r="V458" i="1"/>
  <c r="AG458" i="1"/>
  <c r="AE458" i="1"/>
  <c r="AC458" i="1"/>
  <c r="AF458" i="1"/>
  <c r="U459" i="1"/>
  <c r="S459" i="1"/>
  <c r="V459" i="1"/>
  <c r="AG459" i="1"/>
  <c r="AE459" i="1"/>
  <c r="AC459" i="1"/>
  <c r="AF459" i="1"/>
  <c r="U460" i="1"/>
  <c r="S460" i="1"/>
  <c r="V460" i="1"/>
  <c r="AG460" i="1"/>
  <c r="AE460" i="1"/>
  <c r="AC460" i="1"/>
  <c r="AF460" i="1"/>
  <c r="U461" i="1"/>
  <c r="S461" i="1"/>
  <c r="V461" i="1"/>
  <c r="AG461" i="1"/>
  <c r="AE461" i="1"/>
  <c r="AC461" i="1"/>
  <c r="AF461" i="1"/>
  <c r="U462" i="1"/>
  <c r="S462" i="1"/>
  <c r="V462" i="1"/>
  <c r="AG462" i="1"/>
  <c r="AE462" i="1"/>
  <c r="AC462" i="1"/>
  <c r="AF462" i="1"/>
  <c r="U463" i="1"/>
  <c r="U464" i="1"/>
  <c r="S464" i="1"/>
  <c r="S463" i="1" s="1"/>
  <c r="V464" i="1"/>
  <c r="V463" i="1" s="1"/>
  <c r="AG464" i="1"/>
  <c r="AE464" i="1"/>
  <c r="AC464" i="1"/>
  <c r="AC463" i="1" s="1"/>
  <c r="AF464" i="1"/>
  <c r="AF463" i="1" s="1"/>
  <c r="AM470" i="1"/>
  <c r="AM471" i="1"/>
  <c r="AM472" i="1"/>
  <c r="AM473" i="1"/>
  <c r="AM474" i="1"/>
  <c r="AM476" i="1"/>
  <c r="AC479" i="1"/>
  <c r="AC481" i="1"/>
  <c r="AF481" i="1"/>
  <c r="U482" i="1"/>
  <c r="S482" i="1"/>
  <c r="V482" i="1"/>
  <c r="AG482" i="1"/>
  <c r="AE482" i="1"/>
  <c r="AC482" i="1"/>
  <c r="AF482" i="1"/>
  <c r="U483" i="1"/>
  <c r="S483" i="1"/>
  <c r="V483" i="1"/>
  <c r="AG483" i="1"/>
  <c r="AE483" i="1"/>
  <c r="AC483" i="1"/>
  <c r="AF483" i="1"/>
  <c r="U484" i="1"/>
  <c r="S484" i="1"/>
  <c r="V484" i="1"/>
  <c r="AG484" i="1"/>
  <c r="AE484" i="1"/>
  <c r="AC484" i="1"/>
  <c r="AF484" i="1"/>
  <c r="U485" i="1"/>
  <c r="S485" i="1"/>
  <c r="V485" i="1"/>
  <c r="AG485" i="1"/>
  <c r="AE485" i="1"/>
  <c r="AC485" i="1"/>
  <c r="AF485" i="1"/>
  <c r="U486" i="1"/>
  <c r="S486" i="1"/>
  <c r="V486" i="1"/>
  <c r="AG486" i="1"/>
  <c r="AE486" i="1"/>
  <c r="AC486" i="1"/>
  <c r="AF486" i="1"/>
  <c r="U487" i="1"/>
  <c r="AE487" i="1"/>
  <c r="U488" i="1"/>
  <c r="S488" i="1"/>
  <c r="S487" i="1" s="1"/>
  <c r="V488" i="1"/>
  <c r="V487" i="1" s="1"/>
  <c r="AG488" i="1"/>
  <c r="AE488" i="1"/>
  <c r="AC488" i="1"/>
  <c r="AC487" i="1" s="1"/>
  <c r="AF488" i="1"/>
  <c r="AF487" i="1" s="1"/>
  <c r="AG495" i="1"/>
  <c r="W495" i="1"/>
  <c r="AG497" i="1"/>
  <c r="W497" i="1"/>
  <c r="V505" i="1"/>
  <c r="AC505" i="1"/>
  <c r="AF505" i="1"/>
  <c r="U506" i="1"/>
  <c r="S506" i="1"/>
  <c r="V506" i="1"/>
  <c r="AG506" i="1"/>
  <c r="AE506" i="1"/>
  <c r="AC506" i="1"/>
  <c r="AF506" i="1"/>
  <c r="U507" i="1"/>
  <c r="S507" i="1"/>
  <c r="V507" i="1"/>
  <c r="AG507" i="1"/>
  <c r="AE507" i="1"/>
  <c r="AC507" i="1"/>
  <c r="AF507" i="1"/>
  <c r="U508" i="1"/>
  <c r="S508" i="1"/>
  <c r="V508" i="1"/>
  <c r="AG508" i="1"/>
  <c r="AE508" i="1"/>
  <c r="AC508" i="1"/>
  <c r="AF508" i="1"/>
  <c r="U509" i="1"/>
  <c r="S509" i="1"/>
  <c r="V509" i="1"/>
  <c r="AG509" i="1"/>
  <c r="AE509" i="1"/>
  <c r="AC509" i="1"/>
  <c r="AF509" i="1"/>
  <c r="U510" i="1"/>
  <c r="S510" i="1"/>
  <c r="V510" i="1"/>
  <c r="AG510" i="1"/>
  <c r="AE510" i="1"/>
  <c r="AC510" i="1"/>
  <c r="AF510" i="1"/>
  <c r="U511" i="1"/>
  <c r="AE511" i="1"/>
  <c r="U512" i="1"/>
  <c r="S512" i="1"/>
  <c r="S511" i="1" s="1"/>
  <c r="V512" i="1"/>
  <c r="V511" i="1" s="1"/>
  <c r="AG512" i="1"/>
  <c r="AE512" i="1"/>
  <c r="AC512" i="1"/>
  <c r="AC511" i="1" s="1"/>
  <c r="AF512" i="1"/>
  <c r="AF511" i="1" s="1"/>
  <c r="J514" i="1"/>
  <c r="AA517" i="1"/>
  <c r="AM518" i="1"/>
  <c r="AM519" i="1"/>
  <c r="AM520" i="1"/>
  <c r="AM521" i="1"/>
  <c r="AM522" i="1"/>
  <c r="AM524" i="1"/>
  <c r="V529" i="1"/>
  <c r="AE529" i="1"/>
  <c r="AC529" i="1"/>
  <c r="AF529" i="1"/>
  <c r="U530" i="1"/>
  <c r="S530" i="1"/>
  <c r="V530" i="1"/>
  <c r="AG530" i="1"/>
  <c r="AE530" i="1"/>
  <c r="AC530" i="1"/>
  <c r="AF530" i="1"/>
  <c r="U531" i="1"/>
  <c r="S531" i="1"/>
  <c r="V531" i="1"/>
  <c r="AG531" i="1"/>
  <c r="AE531" i="1"/>
  <c r="AC531" i="1"/>
  <c r="AF531" i="1"/>
  <c r="U532" i="1"/>
  <c r="S532" i="1"/>
  <c r="V532" i="1"/>
  <c r="AG532" i="1"/>
  <c r="AE532" i="1"/>
  <c r="AC532" i="1"/>
  <c r="AF532" i="1"/>
  <c r="U533" i="1"/>
  <c r="S533" i="1"/>
  <c r="V533" i="1"/>
  <c r="AG533" i="1"/>
  <c r="AE533" i="1"/>
  <c r="AC533" i="1"/>
  <c r="AF533" i="1"/>
  <c r="U534" i="1"/>
  <c r="S534" i="1"/>
  <c r="V534" i="1"/>
  <c r="AG534" i="1"/>
  <c r="AE534" i="1"/>
  <c r="AC534" i="1"/>
  <c r="AF534" i="1"/>
  <c r="AE535" i="1"/>
  <c r="U536" i="1"/>
  <c r="S536" i="1"/>
  <c r="S535" i="1" s="1"/>
  <c r="V536" i="1"/>
  <c r="V535" i="1" s="1"/>
  <c r="AG536" i="1"/>
  <c r="AE536" i="1"/>
  <c r="AC536" i="1"/>
  <c r="AC535" i="1" s="1"/>
  <c r="AF536" i="1"/>
  <c r="AF535" i="1" s="1"/>
  <c r="AG543" i="1"/>
  <c r="W543" i="1"/>
  <c r="W545" i="1"/>
  <c r="J548" i="1"/>
  <c r="AB548" i="1"/>
  <c r="N547" i="1"/>
  <c r="R548" i="1"/>
  <c r="H550" i="1"/>
  <c r="J550" i="1" s="1"/>
  <c r="L550" i="1"/>
  <c r="Z553" i="1"/>
  <c r="U554" i="1"/>
  <c r="S554" i="1"/>
  <c r="T554" i="1"/>
  <c r="AG555" i="1"/>
  <c r="AE555" i="1"/>
  <c r="AC555" i="1"/>
  <c r="AP555" i="1"/>
  <c r="AQ555" i="1" s="1"/>
  <c r="AD555" i="1"/>
  <c r="U556" i="1"/>
  <c r="S556" i="1"/>
  <c r="T556" i="1"/>
  <c r="AG557" i="1"/>
  <c r="AE557" i="1"/>
  <c r="AC557" i="1"/>
  <c r="AP557" i="1"/>
  <c r="AQ557" i="1" s="1"/>
  <c r="AD557" i="1"/>
  <c r="U558" i="1"/>
  <c r="S558" i="1"/>
  <c r="T558" i="1"/>
  <c r="AG560" i="1"/>
  <c r="AE560" i="1"/>
  <c r="AC560" i="1"/>
  <c r="AC559" i="1" s="1"/>
  <c r="AP560" i="1"/>
  <c r="AD560" i="1"/>
  <c r="AD559" i="1" s="1"/>
  <c r="AO566" i="1"/>
  <c r="AN566" i="1"/>
  <c r="AO567" i="1"/>
  <c r="AN567" i="1"/>
  <c r="AN568" i="1"/>
  <c r="AO569" i="1"/>
  <c r="AN569" i="1"/>
  <c r="AN570" i="1"/>
  <c r="AM571" i="1"/>
  <c r="AA578" i="1"/>
  <c r="Y578" i="1"/>
  <c r="Z578" i="1"/>
  <c r="X578" i="1"/>
  <c r="S580" i="1"/>
  <c r="AC581" i="1"/>
  <c r="AF581" i="1"/>
  <c r="R581" i="1"/>
  <c r="AG582" i="1"/>
  <c r="AA582" i="1"/>
  <c r="Y582" i="1"/>
  <c r="Z582" i="1"/>
  <c r="X582" i="1"/>
  <c r="V584" i="1"/>
  <c r="V583" i="1" s="1"/>
  <c r="AO591" i="1"/>
  <c r="AN591" i="1"/>
  <c r="AO592" i="1"/>
  <c r="AN592" i="1"/>
  <c r="AO596" i="1"/>
  <c r="AO595" i="1" s="1"/>
  <c r="AM595" i="1"/>
  <c r="AN596" i="1"/>
  <c r="AN595" i="1" s="1"/>
  <c r="L604" i="1"/>
  <c r="Z604" i="1" s="1"/>
  <c r="AB604" i="1"/>
  <c r="R604" i="1"/>
  <c r="X604" i="1"/>
  <c r="AA604" i="1"/>
  <c r="X605" i="1"/>
  <c r="Y605" i="1"/>
  <c r="AA605" i="1"/>
  <c r="AL614" i="1"/>
  <c r="AK614" i="1"/>
  <c r="AN614" i="1"/>
  <c r="AO614" i="1"/>
  <c r="AH615" i="1"/>
  <c r="AI615" i="1"/>
  <c r="AM617" i="1"/>
  <c r="AE617" i="1"/>
  <c r="U617" i="1"/>
  <c r="G624" i="1"/>
  <c r="AK642" i="1"/>
  <c r="AL642" i="1"/>
  <c r="U642" i="1"/>
  <c r="S642" i="1"/>
  <c r="T642" i="1"/>
  <c r="V642" i="1"/>
  <c r="Y437" i="1"/>
  <c r="Y438" i="1"/>
  <c r="Y440" i="1"/>
  <c r="Y439" i="1" s="1"/>
  <c r="Y457" i="1"/>
  <c r="Y458" i="1"/>
  <c r="Y459" i="1"/>
  <c r="Y460" i="1"/>
  <c r="Y461" i="1"/>
  <c r="Y462" i="1"/>
  <c r="Y464" i="1"/>
  <c r="Y463" i="1" s="1"/>
  <c r="Y470" i="1"/>
  <c r="Y471" i="1"/>
  <c r="Y472" i="1"/>
  <c r="Y473" i="1"/>
  <c r="Y474" i="1"/>
  <c r="Y476" i="1"/>
  <c r="Y475" i="1" s="1"/>
  <c r="Y482" i="1"/>
  <c r="Y483" i="1"/>
  <c r="Y484" i="1"/>
  <c r="Y485" i="1"/>
  <c r="Y486" i="1"/>
  <c r="Y488" i="1"/>
  <c r="Y487" i="1" s="1"/>
  <c r="Y506" i="1"/>
  <c r="Y507" i="1"/>
  <c r="Y508" i="1"/>
  <c r="Y509" i="1"/>
  <c r="Y510" i="1"/>
  <c r="Y512" i="1"/>
  <c r="Y511" i="1" s="1"/>
  <c r="Y517" i="1"/>
  <c r="Y518" i="1"/>
  <c r="Y519" i="1"/>
  <c r="Y520" i="1"/>
  <c r="Y521" i="1"/>
  <c r="Y522" i="1"/>
  <c r="Y524" i="1"/>
  <c r="Y523" i="1" s="1"/>
  <c r="Y530" i="1"/>
  <c r="Y531" i="1"/>
  <c r="Y532" i="1"/>
  <c r="Y533" i="1"/>
  <c r="Y534" i="1"/>
  <c r="Y536" i="1"/>
  <c r="Y535" i="1" s="1"/>
  <c r="W548" i="1"/>
  <c r="AA553" i="1"/>
  <c r="AM554" i="1"/>
  <c r="AM555" i="1"/>
  <c r="AM556" i="1"/>
  <c r="AM557" i="1"/>
  <c r="AM558" i="1"/>
  <c r="AM560" i="1"/>
  <c r="S565" i="1"/>
  <c r="V565" i="1"/>
  <c r="U566" i="1"/>
  <c r="S566" i="1"/>
  <c r="V566" i="1"/>
  <c r="AG566" i="1"/>
  <c r="AE566" i="1"/>
  <c r="AC566" i="1"/>
  <c r="AF566" i="1"/>
  <c r="U567" i="1"/>
  <c r="S567" i="1"/>
  <c r="V567" i="1"/>
  <c r="AG567" i="1"/>
  <c r="AE567" i="1"/>
  <c r="AC567" i="1"/>
  <c r="AF567" i="1"/>
  <c r="U568" i="1"/>
  <c r="S568" i="1"/>
  <c r="V568" i="1"/>
  <c r="AG568" i="1"/>
  <c r="AE568" i="1"/>
  <c r="AC568" i="1"/>
  <c r="AF568" i="1"/>
  <c r="U569" i="1"/>
  <c r="S569" i="1"/>
  <c r="V569" i="1"/>
  <c r="AG569" i="1"/>
  <c r="AE569" i="1"/>
  <c r="AC569" i="1"/>
  <c r="AF569" i="1"/>
  <c r="U570" i="1"/>
  <c r="S570" i="1"/>
  <c r="V570" i="1"/>
  <c r="AG570" i="1"/>
  <c r="AE570" i="1"/>
  <c r="AC570" i="1"/>
  <c r="AF570" i="1"/>
  <c r="U571" i="1"/>
  <c r="AE571" i="1"/>
  <c r="U572" i="1"/>
  <c r="S572" i="1"/>
  <c r="S571" i="1" s="1"/>
  <c r="V572" i="1"/>
  <c r="V571" i="1" s="1"/>
  <c r="AG572" i="1"/>
  <c r="AE572" i="1"/>
  <c r="AC572" i="1"/>
  <c r="AC571" i="1" s="1"/>
  <c r="AF572" i="1"/>
  <c r="AF571" i="1" s="1"/>
  <c r="W579" i="1"/>
  <c r="AG581" i="1"/>
  <c r="W581" i="1"/>
  <c r="V589" i="1"/>
  <c r="AC589" i="1"/>
  <c r="AF589" i="1"/>
  <c r="U590" i="1"/>
  <c r="S590" i="1"/>
  <c r="V590" i="1"/>
  <c r="AG590" i="1"/>
  <c r="AE590" i="1"/>
  <c r="AC590" i="1"/>
  <c r="AF590" i="1"/>
  <c r="U591" i="1"/>
  <c r="S591" i="1"/>
  <c r="V591" i="1"/>
  <c r="AG591" i="1"/>
  <c r="AE591" i="1"/>
  <c r="AC591" i="1"/>
  <c r="AF591" i="1"/>
  <c r="U592" i="1"/>
  <c r="S592" i="1"/>
  <c r="V592" i="1"/>
  <c r="AG592" i="1"/>
  <c r="AE592" i="1"/>
  <c r="AC592" i="1"/>
  <c r="AF592" i="1"/>
  <c r="U593" i="1"/>
  <c r="S593" i="1"/>
  <c r="V593" i="1"/>
  <c r="AG593" i="1"/>
  <c r="AE593" i="1"/>
  <c r="AC593" i="1"/>
  <c r="AF593" i="1"/>
  <c r="U594" i="1"/>
  <c r="S594" i="1"/>
  <c r="V594" i="1"/>
  <c r="AG594" i="1"/>
  <c r="AE594" i="1"/>
  <c r="AC594" i="1"/>
  <c r="AF594" i="1"/>
  <c r="AE595" i="1"/>
  <c r="U596" i="1"/>
  <c r="S596" i="1"/>
  <c r="S595" i="1" s="1"/>
  <c r="V596" i="1"/>
  <c r="V595" i="1" s="1"/>
  <c r="AG596" i="1"/>
  <c r="AE596" i="1"/>
  <c r="AC596" i="1"/>
  <c r="AC595" i="1" s="1"/>
  <c r="AF596" i="1"/>
  <c r="AF595" i="1" s="1"/>
  <c r="E601" i="1"/>
  <c r="E600" i="1" s="1"/>
  <c r="J602" i="1"/>
  <c r="G601" i="1"/>
  <c r="I601" i="1"/>
  <c r="I600" i="1" s="1"/>
  <c r="AB602" i="1"/>
  <c r="AG602" i="1" s="1"/>
  <c r="R602" i="1"/>
  <c r="M601" i="1"/>
  <c r="W602" i="1"/>
  <c r="O601" i="1"/>
  <c r="O600" i="1" s="1"/>
  <c r="Q601" i="1"/>
  <c r="Q600" i="1" s="1"/>
  <c r="X603" i="1"/>
  <c r="AB606" i="1"/>
  <c r="AP606" i="1" s="1"/>
  <c r="AQ606" i="1" s="1"/>
  <c r="R606" i="1"/>
  <c r="X606" i="1"/>
  <c r="AA606" i="1"/>
  <c r="AQ614" i="1"/>
  <c r="AM615" i="1"/>
  <c r="AE615" i="1"/>
  <c r="U615" i="1"/>
  <c r="AL616" i="1"/>
  <c r="AK616" i="1"/>
  <c r="AN616" i="1"/>
  <c r="AO616" i="1"/>
  <c r="Z617" i="1"/>
  <c r="X617" i="1"/>
  <c r="Y617" i="1"/>
  <c r="AH617" i="1"/>
  <c r="AI617" i="1"/>
  <c r="Z620" i="1"/>
  <c r="X620" i="1"/>
  <c r="X619" i="1" s="1"/>
  <c r="Y620" i="1"/>
  <c r="Y619" i="1" s="1"/>
  <c r="W619" i="1"/>
  <c r="AH620" i="1"/>
  <c r="AH619" i="1" s="1"/>
  <c r="AI620" i="1"/>
  <c r="AI619" i="1" s="1"/>
  <c r="AG619" i="1"/>
  <c r="W625" i="1"/>
  <c r="L627" i="1"/>
  <c r="Z627" i="1" s="1"/>
  <c r="AB627" i="1"/>
  <c r="R627" i="1"/>
  <c r="X627" i="1"/>
  <c r="AA627" i="1"/>
  <c r="X628" i="1"/>
  <c r="AL640" i="1"/>
  <c r="U640" i="1"/>
  <c r="S640" i="1"/>
  <c r="T640" i="1"/>
  <c r="V640" i="1"/>
  <c r="AG641" i="1"/>
  <c r="AE641" i="1"/>
  <c r="AC641" i="1"/>
  <c r="AP641" i="1"/>
  <c r="AQ641" i="1" s="1"/>
  <c r="AD641" i="1"/>
  <c r="AF641" i="1"/>
  <c r="AJ641" i="1"/>
  <c r="AG644" i="1"/>
  <c r="AE644" i="1"/>
  <c r="AC644" i="1"/>
  <c r="AC643" i="1" s="1"/>
  <c r="AP644" i="1"/>
  <c r="AD644" i="1"/>
  <c r="AD643" i="1" s="1"/>
  <c r="AF644" i="1"/>
  <c r="AF643" i="1" s="1"/>
  <c r="AB643" i="1"/>
  <c r="AE643" i="1" s="1"/>
  <c r="AJ644" i="1"/>
  <c r="Y554" i="1"/>
  <c r="Y555" i="1"/>
  <c r="Y556" i="1"/>
  <c r="Y557" i="1"/>
  <c r="Y558" i="1"/>
  <c r="Y560" i="1"/>
  <c r="Y559" i="1" s="1"/>
  <c r="Y566" i="1"/>
  <c r="Y567" i="1"/>
  <c r="Y568" i="1"/>
  <c r="Y569" i="1"/>
  <c r="Y570" i="1"/>
  <c r="Y572" i="1"/>
  <c r="Y571" i="1" s="1"/>
  <c r="Y590" i="1"/>
  <c r="Y591" i="1"/>
  <c r="Y592" i="1"/>
  <c r="Y593" i="1"/>
  <c r="Y594" i="1"/>
  <c r="Y596" i="1"/>
  <c r="Y595" i="1" s="1"/>
  <c r="AP602" i="1"/>
  <c r="AB603" i="1"/>
  <c r="R603" i="1"/>
  <c r="L605" i="1"/>
  <c r="AB605" i="1"/>
  <c r="R605" i="1"/>
  <c r="G610" i="1"/>
  <c r="I610" i="1"/>
  <c r="K610" i="1"/>
  <c r="L613" i="1"/>
  <c r="Z614" i="1"/>
  <c r="X614" i="1"/>
  <c r="AA614" i="1"/>
  <c r="Z616" i="1"/>
  <c r="X616" i="1"/>
  <c r="AA616" i="1"/>
  <c r="Z618" i="1"/>
  <c r="X618" i="1"/>
  <c r="AA618" i="1"/>
  <c r="AL620" i="1"/>
  <c r="AL619" i="1" s="1"/>
  <c r="AJ619" i="1"/>
  <c r="AQ620" i="1"/>
  <c r="L626" i="1"/>
  <c r="AB626" i="1"/>
  <c r="R626" i="1"/>
  <c r="AB629" i="1"/>
  <c r="AP629" i="1" s="1"/>
  <c r="AQ629" i="1" s="1"/>
  <c r="R629" i="1"/>
  <c r="X629" i="1"/>
  <c r="AA629" i="1"/>
  <c r="X630" i="1"/>
  <c r="X632" i="1"/>
  <c r="X631" i="1" s="1"/>
  <c r="W631" i="1"/>
  <c r="Z637" i="1"/>
  <c r="X637" i="1"/>
  <c r="T613" i="1"/>
  <c r="T614" i="1"/>
  <c r="AD614" i="1"/>
  <c r="AF614" i="1"/>
  <c r="T615" i="1"/>
  <c r="AD615" i="1"/>
  <c r="AF615" i="1"/>
  <c r="T616" i="1"/>
  <c r="AD616" i="1"/>
  <c r="AF616" i="1"/>
  <c r="T617" i="1"/>
  <c r="AD617" i="1"/>
  <c r="AF617" i="1"/>
  <c r="T618" i="1"/>
  <c r="AD618" i="1"/>
  <c r="AF618" i="1"/>
  <c r="T620" i="1"/>
  <c r="T619" i="1" s="1"/>
  <c r="AD620" i="1"/>
  <c r="AD619" i="1" s="1"/>
  <c r="AF620" i="1"/>
  <c r="AF619" i="1" s="1"/>
  <c r="AP626" i="1"/>
  <c r="AB628" i="1"/>
  <c r="R628" i="1"/>
  <c r="AB630" i="1"/>
  <c r="AP630" i="1" s="1"/>
  <c r="AQ630" i="1" s="1"/>
  <c r="R630" i="1"/>
  <c r="AB632" i="1"/>
  <c r="R632" i="1"/>
  <c r="AG638" i="1"/>
  <c r="AE638" i="1"/>
  <c r="AC638" i="1"/>
  <c r="AP638" i="1"/>
  <c r="AD638" i="1"/>
  <c r="AB637" i="1"/>
  <c r="U639" i="1"/>
  <c r="S639" i="1"/>
  <c r="T639" i="1"/>
  <c r="AG640" i="1"/>
  <c r="AE640" i="1"/>
  <c r="AC640" i="1"/>
  <c r="AP640" i="1"/>
  <c r="AQ640" i="1" s="1"/>
  <c r="AD640" i="1"/>
  <c r="U641" i="1"/>
  <c r="S641" i="1"/>
  <c r="T641" i="1"/>
  <c r="AG642" i="1"/>
  <c r="AE642" i="1"/>
  <c r="AC642" i="1"/>
  <c r="AP642" i="1"/>
  <c r="AQ642" i="1" s="1"/>
  <c r="AD642" i="1"/>
  <c r="U643" i="1"/>
  <c r="U644" i="1"/>
  <c r="S644" i="1"/>
  <c r="S643" i="1" s="1"/>
  <c r="T644" i="1"/>
  <c r="T643" i="1" s="1"/>
  <c r="AM638" i="1"/>
  <c r="AM639" i="1"/>
  <c r="AM640" i="1"/>
  <c r="AM641" i="1"/>
  <c r="AM642" i="1"/>
  <c r="AM644" i="1"/>
  <c r="Y638" i="1"/>
  <c r="Y639" i="1"/>
  <c r="Y640" i="1"/>
  <c r="Y641" i="1"/>
  <c r="Y642" i="1"/>
  <c r="Y644" i="1"/>
  <c r="Y643" i="1" s="1"/>
  <c r="J275" i="9"/>
  <c r="J274" i="9"/>
  <c r="J273" i="9" s="1"/>
  <c r="J272" i="9"/>
  <c r="L272" i="9" s="1"/>
  <c r="J271" i="9"/>
  <c r="L271" i="9" s="1"/>
  <c r="J270" i="9"/>
  <c r="J269" i="9"/>
  <c r="L269" i="9" s="1"/>
  <c r="J268" i="9"/>
  <c r="J267" i="9"/>
  <c r="J255" i="9"/>
  <c r="H27" i="9"/>
  <c r="H28" i="9"/>
  <c r="H29" i="9"/>
  <c r="H30" i="9"/>
  <c r="H31" i="9"/>
  <c r="H32" i="9"/>
  <c r="H34" i="9"/>
  <c r="H33" i="9" s="1"/>
  <c r="H35" i="9"/>
  <c r="H140" i="9"/>
  <c r="H141" i="9"/>
  <c r="H142" i="9"/>
  <c r="H143" i="9"/>
  <c r="H144" i="9"/>
  <c r="H145" i="9"/>
  <c r="H147" i="9"/>
  <c r="H146" i="9" s="1"/>
  <c r="H148" i="9"/>
  <c r="H168" i="9"/>
  <c r="H169" i="9"/>
  <c r="H170" i="9"/>
  <c r="H171" i="9"/>
  <c r="H172" i="9"/>
  <c r="H173" i="9"/>
  <c r="H175" i="9"/>
  <c r="H174" i="9" s="1"/>
  <c r="H176" i="9"/>
  <c r="H196" i="9"/>
  <c r="H197" i="9"/>
  <c r="H198" i="9"/>
  <c r="H199" i="9"/>
  <c r="H200" i="9"/>
  <c r="H201" i="9"/>
  <c r="H203" i="9"/>
  <c r="H202" i="9" s="1"/>
  <c r="H204" i="9"/>
  <c r="H239" i="9"/>
  <c r="H240" i="9"/>
  <c r="H241" i="9"/>
  <c r="H242" i="9"/>
  <c r="H243" i="9"/>
  <c r="H244" i="9"/>
  <c r="H246" i="9"/>
  <c r="H245" i="9" s="1"/>
  <c r="H247" i="9"/>
  <c r="H273" i="9"/>
  <c r="H266" i="9"/>
  <c r="H259" i="9"/>
  <c r="H252" i="9"/>
  <c r="H230" i="9"/>
  <c r="H223" i="9"/>
  <c r="H209" i="9"/>
  <c r="H206" i="9" s="1"/>
  <c r="H181" i="9"/>
  <c r="H178" i="9" s="1"/>
  <c r="N246" i="9"/>
  <c r="O246" i="9"/>
  <c r="P246" i="9"/>
  <c r="P245" i="9" s="1"/>
  <c r="Q246" i="9"/>
  <c r="N247" i="9"/>
  <c r="O247" i="9"/>
  <c r="P247" i="9"/>
  <c r="Q247" i="9"/>
  <c r="M247" i="9"/>
  <c r="M246" i="9"/>
  <c r="M245" i="9" s="1"/>
  <c r="N239" i="9"/>
  <c r="O239" i="9"/>
  <c r="P239" i="9"/>
  <c r="Q239" i="9"/>
  <c r="N240" i="9"/>
  <c r="O240" i="9"/>
  <c r="P240" i="9"/>
  <c r="Q240" i="9"/>
  <c r="N241" i="9"/>
  <c r="O241" i="9"/>
  <c r="P241" i="9"/>
  <c r="Q241" i="9"/>
  <c r="N242" i="9"/>
  <c r="O242" i="9"/>
  <c r="P242" i="9"/>
  <c r="Q242" i="9"/>
  <c r="N243" i="9"/>
  <c r="O243" i="9"/>
  <c r="P243" i="9"/>
  <c r="Q243" i="9"/>
  <c r="N244" i="9"/>
  <c r="O244" i="9"/>
  <c r="P244" i="9"/>
  <c r="Q244" i="9"/>
  <c r="M244" i="9"/>
  <c r="M243" i="9"/>
  <c r="M242" i="9"/>
  <c r="M241" i="9"/>
  <c r="M240" i="9"/>
  <c r="M239" i="9"/>
  <c r="E246" i="9"/>
  <c r="F246" i="9"/>
  <c r="F245" i="9" s="1"/>
  <c r="G246" i="9"/>
  <c r="G245" i="9" s="1"/>
  <c r="I246" i="9"/>
  <c r="I245" i="9" s="1"/>
  <c r="K246" i="9"/>
  <c r="K245" i="9" s="1"/>
  <c r="E247" i="9"/>
  <c r="F247" i="9"/>
  <c r="G247" i="9"/>
  <c r="I247" i="9"/>
  <c r="K247" i="9"/>
  <c r="E239" i="9"/>
  <c r="F239" i="9"/>
  <c r="G239" i="9"/>
  <c r="I239" i="9"/>
  <c r="K239" i="9"/>
  <c r="E240" i="9"/>
  <c r="F240" i="9"/>
  <c r="G240" i="9"/>
  <c r="I240" i="9"/>
  <c r="K240" i="9"/>
  <c r="E241" i="9"/>
  <c r="F241" i="9"/>
  <c r="G241" i="9"/>
  <c r="I241" i="9"/>
  <c r="K241" i="9"/>
  <c r="E242" i="9"/>
  <c r="F242" i="9"/>
  <c r="G242" i="9"/>
  <c r="I242" i="9"/>
  <c r="K242" i="9"/>
  <c r="E243" i="9"/>
  <c r="F243" i="9"/>
  <c r="G243" i="9"/>
  <c r="I243" i="9"/>
  <c r="K243" i="9"/>
  <c r="E244" i="9"/>
  <c r="F244" i="9"/>
  <c r="G244" i="9"/>
  <c r="I244" i="9"/>
  <c r="K244" i="9"/>
  <c r="D247" i="9"/>
  <c r="D246" i="9"/>
  <c r="D245" i="9" s="1"/>
  <c r="D240" i="9"/>
  <c r="D241" i="9"/>
  <c r="D242" i="9"/>
  <c r="D243" i="9"/>
  <c r="D244" i="9"/>
  <c r="D239" i="9"/>
  <c r="Z275" i="9"/>
  <c r="AJ275" i="9" s="1"/>
  <c r="AK275" i="9" s="1"/>
  <c r="V275" i="9"/>
  <c r="Y275" i="9" s="1"/>
  <c r="R275" i="9"/>
  <c r="U275" i="9" s="1"/>
  <c r="Z274" i="9"/>
  <c r="AC274" i="9" s="1"/>
  <c r="AC273" i="9" s="1"/>
  <c r="V274" i="9"/>
  <c r="V273" i="9" s="1"/>
  <c r="R274" i="9"/>
  <c r="U274" i="9" s="1"/>
  <c r="U273" i="9" s="1"/>
  <c r="Q273" i="9"/>
  <c r="P273" i="9"/>
  <c r="O273" i="9"/>
  <c r="N273" i="9"/>
  <c r="M273" i="9"/>
  <c r="K273" i="9"/>
  <c r="I273" i="9"/>
  <c r="G273" i="9"/>
  <c r="F273" i="9"/>
  <c r="E273" i="9"/>
  <c r="D273" i="9"/>
  <c r="Z272" i="9"/>
  <c r="V272" i="9"/>
  <c r="Y272" i="9" s="1"/>
  <c r="R272" i="9"/>
  <c r="U272" i="9" s="1"/>
  <c r="Z271" i="9"/>
  <c r="V271" i="9"/>
  <c r="Y271" i="9" s="1"/>
  <c r="R271" i="9"/>
  <c r="U271" i="9" s="1"/>
  <c r="Z270" i="9"/>
  <c r="AJ270" i="9" s="1"/>
  <c r="AK270" i="9" s="1"/>
  <c r="V270" i="9"/>
  <c r="Y270" i="9" s="1"/>
  <c r="R270" i="9"/>
  <c r="U270" i="9" s="1"/>
  <c r="Z269" i="9"/>
  <c r="AJ269" i="9" s="1"/>
  <c r="AK269" i="9" s="1"/>
  <c r="V269" i="9"/>
  <c r="R269" i="9"/>
  <c r="U269" i="9" s="1"/>
  <c r="Z268" i="9"/>
  <c r="V268" i="9"/>
  <c r="Y268" i="9" s="1"/>
  <c r="R268" i="9"/>
  <c r="U268" i="9" s="1"/>
  <c r="Z267" i="9"/>
  <c r="AJ267" i="9" s="1"/>
  <c r="V267" i="9"/>
  <c r="Y267" i="9" s="1"/>
  <c r="R267" i="9"/>
  <c r="Q266" i="9"/>
  <c r="P266" i="9"/>
  <c r="O266" i="9"/>
  <c r="N266" i="9"/>
  <c r="M266" i="9"/>
  <c r="K266" i="9"/>
  <c r="I266" i="9"/>
  <c r="G266" i="9"/>
  <c r="F266" i="9"/>
  <c r="E266" i="9"/>
  <c r="D266" i="9"/>
  <c r="Z261" i="9"/>
  <c r="AC261" i="9" s="1"/>
  <c r="V261" i="9"/>
  <c r="Y261" i="9" s="1"/>
  <c r="R261" i="9"/>
  <c r="U261" i="9" s="1"/>
  <c r="J261" i="9"/>
  <c r="Z260" i="9"/>
  <c r="V260" i="9"/>
  <c r="Y260" i="9" s="1"/>
  <c r="Y259" i="9" s="1"/>
  <c r="R260" i="9"/>
  <c r="U260" i="9" s="1"/>
  <c r="U259" i="9" s="1"/>
  <c r="J260" i="9"/>
  <c r="L260" i="9" s="1"/>
  <c r="L259" i="9" s="1"/>
  <c r="Q259" i="9"/>
  <c r="P259" i="9"/>
  <c r="O259" i="9"/>
  <c r="N259" i="9"/>
  <c r="M259" i="9"/>
  <c r="K259" i="9"/>
  <c r="I259" i="9"/>
  <c r="G259" i="9"/>
  <c r="F259" i="9"/>
  <c r="E259" i="9"/>
  <c r="D259" i="9"/>
  <c r="Z258" i="9"/>
  <c r="AJ258" i="9" s="1"/>
  <c r="AK258" i="9" s="1"/>
  <c r="V258" i="9"/>
  <c r="R258" i="9"/>
  <c r="U258" i="9" s="1"/>
  <c r="J258" i="9"/>
  <c r="Z257" i="9"/>
  <c r="AJ257" i="9" s="1"/>
  <c r="AK257" i="9" s="1"/>
  <c r="V257" i="9"/>
  <c r="Y257" i="9" s="1"/>
  <c r="R257" i="9"/>
  <c r="U257" i="9" s="1"/>
  <c r="J257" i="9"/>
  <c r="L257" i="9" s="1"/>
  <c r="Z256" i="9"/>
  <c r="V256" i="9"/>
  <c r="R256" i="9"/>
  <c r="U256" i="9" s="1"/>
  <c r="J256" i="9"/>
  <c r="Z255" i="9"/>
  <c r="AJ255" i="9" s="1"/>
  <c r="AK255" i="9" s="1"/>
  <c r="V255" i="9"/>
  <c r="R255" i="9"/>
  <c r="U255" i="9" s="1"/>
  <c r="Z254" i="9"/>
  <c r="V254" i="9"/>
  <c r="R254" i="9"/>
  <c r="J254" i="9"/>
  <c r="Z253" i="9"/>
  <c r="AC253" i="9" s="1"/>
  <c r="V253" i="9"/>
  <c r="Y253" i="9" s="1"/>
  <c r="R253" i="9"/>
  <c r="U253" i="9" s="1"/>
  <c r="J253" i="9"/>
  <c r="L253" i="9" s="1"/>
  <c r="Q252" i="9"/>
  <c r="P252" i="9"/>
  <c r="O252" i="9"/>
  <c r="N252" i="9"/>
  <c r="M252" i="9"/>
  <c r="K252" i="9"/>
  <c r="I252" i="9"/>
  <c r="G252" i="9"/>
  <c r="F252" i="9"/>
  <c r="E252" i="9"/>
  <c r="D252" i="9"/>
  <c r="O245" i="9"/>
  <c r="N245" i="9"/>
  <c r="AK122" i="2" l="1"/>
  <c r="AM403" i="1"/>
  <c r="AO404" i="1"/>
  <c r="AO403" i="1" s="1"/>
  <c r="AK440" i="1"/>
  <c r="AK439" i="1" s="1"/>
  <c r="AL440" i="1"/>
  <c r="AL439" i="1" s="1"/>
  <c r="AL195" i="1"/>
  <c r="AK160" i="2"/>
  <c r="AL136" i="2"/>
  <c r="AL340" i="1"/>
  <c r="AE67" i="2"/>
  <c r="AN101" i="2"/>
  <c r="AP98" i="2"/>
  <c r="AP97" i="2" s="1"/>
  <c r="AF98" i="2"/>
  <c r="AD98" i="2"/>
  <c r="AE98" i="2"/>
  <c r="AC98" i="2"/>
  <c r="AM98" i="2"/>
  <c r="AO98" i="2" s="1"/>
  <c r="AH98" i="2"/>
  <c r="AO162" i="2"/>
  <c r="AB97" i="2"/>
  <c r="AF97" i="2" s="1"/>
  <c r="AL86" i="2"/>
  <c r="AJ98" i="2"/>
  <c r="AK98" i="2" s="1"/>
  <c r="Q14" i="2"/>
  <c r="Q13" i="2" s="1"/>
  <c r="Q12" i="2" s="1"/>
  <c r="AI42" i="2"/>
  <c r="AB31" i="2"/>
  <c r="AH32" i="2"/>
  <c r="AH31" i="2" s="1"/>
  <c r="AO39" i="2"/>
  <c r="AA37" i="2"/>
  <c r="AC26" i="2"/>
  <c r="AO41" i="2"/>
  <c r="AJ29" i="2"/>
  <c r="AP32" i="2"/>
  <c r="AJ32" i="2"/>
  <c r="AG31" i="2"/>
  <c r="AB50" i="2"/>
  <c r="AP50" i="2" s="1"/>
  <c r="AQ50" i="2" s="1"/>
  <c r="AO100" i="2"/>
  <c r="AH76" i="2"/>
  <c r="AA410" i="1"/>
  <c r="U73" i="2"/>
  <c r="X122" i="2"/>
  <c r="S73" i="2"/>
  <c r="W145" i="2"/>
  <c r="Y145" i="2" s="1"/>
  <c r="V73" i="2"/>
  <c r="X86" i="2"/>
  <c r="Y122" i="2"/>
  <c r="Z110" i="2"/>
  <c r="AL158" i="2"/>
  <c r="Y110" i="2"/>
  <c r="AH78" i="2"/>
  <c r="W409" i="1"/>
  <c r="AA409" i="1" s="1"/>
  <c r="Y410" i="1"/>
  <c r="X410" i="1"/>
  <c r="R17" i="1"/>
  <c r="V17" i="1" s="1"/>
  <c r="AA54" i="2"/>
  <c r="Y54" i="2"/>
  <c r="W85" i="2"/>
  <c r="X85" i="2" s="1"/>
  <c r="AL126" i="2"/>
  <c r="Y86" i="2"/>
  <c r="T73" i="2"/>
  <c r="Z86" i="2"/>
  <c r="AL99" i="2"/>
  <c r="S59" i="1"/>
  <c r="T59" i="1"/>
  <c r="AN80" i="1"/>
  <c r="AN79" i="1" s="1"/>
  <c r="G240" i="2"/>
  <c r="J240" i="2" s="1"/>
  <c r="AL488" i="1"/>
  <c r="AL487" i="1" s="1"/>
  <c r="AM79" i="1"/>
  <c r="V455" i="1"/>
  <c r="AJ487" i="1"/>
  <c r="AK341" i="1"/>
  <c r="AN257" i="1"/>
  <c r="AL40" i="1"/>
  <c r="AL279" i="2"/>
  <c r="AF270" i="2"/>
  <c r="J394" i="1"/>
  <c r="J130" i="1"/>
  <c r="AD613" i="1"/>
  <c r="U229" i="1"/>
  <c r="S37" i="2"/>
  <c r="AP578" i="1"/>
  <c r="AQ578" i="1" s="1"/>
  <c r="Z139" i="1"/>
  <c r="Z43" i="1"/>
  <c r="AN76" i="1"/>
  <c r="AG578" i="1"/>
  <c r="AN305" i="1"/>
  <c r="L242" i="2"/>
  <c r="AE242" i="2" s="1"/>
  <c r="AM221" i="2"/>
  <c r="Y219" i="2"/>
  <c r="AN200" i="2"/>
  <c r="AN199" i="2" s="1"/>
  <c r="AD447" i="1"/>
  <c r="AE505" i="1"/>
  <c r="J217" i="2"/>
  <c r="AN572" i="1"/>
  <c r="AN571" i="1" s="1"/>
  <c r="N576" i="1"/>
  <c r="AF269" i="2"/>
  <c r="AP221" i="2"/>
  <c r="AQ221" i="2" s="1"/>
  <c r="AA219" i="2"/>
  <c r="AK92" i="2"/>
  <c r="AK91" i="2" s="1"/>
  <c r="Z446" i="1"/>
  <c r="AJ584" i="1"/>
  <c r="U55" i="1"/>
  <c r="AP613" i="1"/>
  <c r="AB577" i="1"/>
  <c r="AO258" i="2"/>
  <c r="W431" i="1"/>
  <c r="X431" i="1" s="1"/>
  <c r="V450" i="1"/>
  <c r="AL75" i="1"/>
  <c r="AN195" i="2"/>
  <c r="D12" i="2"/>
  <c r="H15" i="9"/>
  <c r="AJ578" i="1"/>
  <c r="AJ379" i="1"/>
  <c r="AL90" i="1"/>
  <c r="L268" i="2"/>
  <c r="Z219" i="2"/>
  <c r="AM91" i="2"/>
  <c r="AH77" i="2"/>
  <c r="L29" i="2"/>
  <c r="J562" i="1"/>
  <c r="J118" i="2"/>
  <c r="T37" i="1"/>
  <c r="D13" i="2"/>
  <c r="AF578" i="1"/>
  <c r="N48" i="2"/>
  <c r="AK472" i="1"/>
  <c r="AD578" i="1"/>
  <c r="AH173" i="1"/>
  <c r="AN68" i="1"/>
  <c r="AN67" i="1" s="1"/>
  <c r="AL125" i="1"/>
  <c r="AM259" i="2"/>
  <c r="W247" i="2"/>
  <c r="AQ212" i="2"/>
  <c r="AL195" i="2"/>
  <c r="S28" i="2"/>
  <c r="AL485" i="1"/>
  <c r="AC578" i="1"/>
  <c r="AO618" i="1"/>
  <c r="AM67" i="1"/>
  <c r="AA248" i="2"/>
  <c r="AA247" i="2" s="1"/>
  <c r="J586" i="1"/>
  <c r="L346" i="1"/>
  <c r="Y133" i="1"/>
  <c r="Z85" i="1"/>
  <c r="R515" i="1"/>
  <c r="AE578" i="1"/>
  <c r="AL88" i="1"/>
  <c r="AN209" i="2"/>
  <c r="AM186" i="2"/>
  <c r="T37" i="2"/>
  <c r="T109" i="2"/>
  <c r="Y349" i="1"/>
  <c r="Z104" i="1"/>
  <c r="AT48" i="2"/>
  <c r="AY48" i="2"/>
  <c r="BA48" i="2"/>
  <c r="AZ48" i="2"/>
  <c r="J624" i="1"/>
  <c r="AC272" i="2"/>
  <c r="AC271" i="2" s="1"/>
  <c r="T29" i="2"/>
  <c r="Y481" i="1"/>
  <c r="D24" i="2"/>
  <c r="AJ67" i="2"/>
  <c r="R20" i="2"/>
  <c r="V20" i="2" s="1"/>
  <c r="V19" i="2" s="1"/>
  <c r="Y218" i="1"/>
  <c r="X218" i="1"/>
  <c r="AL170" i="1"/>
  <c r="AL290" i="1"/>
  <c r="AK114" i="1"/>
  <c r="AN135" i="1"/>
  <c r="W121" i="2"/>
  <c r="X121" i="2" s="1"/>
  <c r="Z122" i="2"/>
  <c r="X110" i="2"/>
  <c r="AO113" i="2"/>
  <c r="W109" i="2"/>
  <c r="Y109" i="2" s="1"/>
  <c r="AN172" i="2"/>
  <c r="AL112" i="2"/>
  <c r="X146" i="2"/>
  <c r="Y146" i="2"/>
  <c r="AH75" i="2"/>
  <c r="Z146" i="2"/>
  <c r="W50" i="2"/>
  <c r="AA50" i="2" s="1"/>
  <c r="AI111" i="2"/>
  <c r="AL246" i="1"/>
  <c r="AL435" i="1"/>
  <c r="AL208" i="1"/>
  <c r="AK342" i="1"/>
  <c r="Z218" i="1"/>
  <c r="W217" i="1"/>
  <c r="AA217" i="1" s="1"/>
  <c r="AK160" i="1"/>
  <c r="Y338" i="1"/>
  <c r="Y242" i="1"/>
  <c r="AN328" i="1"/>
  <c r="AL315" i="1"/>
  <c r="W241" i="1"/>
  <c r="AA241" i="1" s="1"/>
  <c r="AO208" i="1"/>
  <c r="AF373" i="1"/>
  <c r="AL438" i="1"/>
  <c r="AH208" i="1"/>
  <c r="AL268" i="1"/>
  <c r="AO290" i="1"/>
  <c r="AL378" i="1"/>
  <c r="AD277" i="1"/>
  <c r="S323" i="1"/>
  <c r="U241" i="1"/>
  <c r="AN222" i="1"/>
  <c r="AL306" i="1"/>
  <c r="AN318" i="1"/>
  <c r="AC277" i="1"/>
  <c r="V239" i="1"/>
  <c r="AH196" i="1"/>
  <c r="V373" i="1"/>
  <c r="AC361" i="1"/>
  <c r="AG218" i="1"/>
  <c r="AI218" i="1" s="1"/>
  <c r="AB217" i="1"/>
  <c r="AF217" i="1" s="1"/>
  <c r="X433" i="1"/>
  <c r="AD299" i="1"/>
  <c r="AQ218" i="1"/>
  <c r="AK411" i="1"/>
  <c r="AE301" i="1"/>
  <c r="U217" i="1"/>
  <c r="AA242" i="1"/>
  <c r="W337" i="1"/>
  <c r="X337" i="1" s="1"/>
  <c r="AN170" i="1"/>
  <c r="X242" i="1"/>
  <c r="M97" i="1"/>
  <c r="AV101" i="1" s="1"/>
  <c r="R98" i="1"/>
  <c r="S98" i="1" s="1"/>
  <c r="AA433" i="1"/>
  <c r="AN402" i="1"/>
  <c r="AE361" i="1"/>
  <c r="AF299" i="1"/>
  <c r="AN246" i="1"/>
  <c r="AF218" i="1"/>
  <c r="AD218" i="1"/>
  <c r="AL437" i="1"/>
  <c r="AN316" i="1"/>
  <c r="AN294" i="1"/>
  <c r="AF301" i="1"/>
  <c r="AC218" i="1"/>
  <c r="AL184" i="1"/>
  <c r="AL374" i="1"/>
  <c r="AF361" i="1"/>
  <c r="AD301" i="1"/>
  <c r="AC301" i="1"/>
  <c r="AE218" i="1"/>
  <c r="AO172" i="1"/>
  <c r="AJ218" i="1"/>
  <c r="AL218" i="1" s="1"/>
  <c r="AM218" i="1"/>
  <c r="AO218" i="1" s="1"/>
  <c r="S373" i="1"/>
  <c r="AN147" i="1"/>
  <c r="AC169" i="1"/>
  <c r="Y277" i="1"/>
  <c r="AK376" i="1"/>
  <c r="AK124" i="1"/>
  <c r="Y169" i="1"/>
  <c r="AC133" i="1"/>
  <c r="AN244" i="1"/>
  <c r="AN195" i="1"/>
  <c r="AN184" i="1"/>
  <c r="AL147" i="1"/>
  <c r="AO124" i="1"/>
  <c r="AE169" i="1"/>
  <c r="AO254" i="1"/>
  <c r="AN234" i="1"/>
  <c r="AH172" i="1"/>
  <c r="AD169" i="1"/>
  <c r="AL112" i="1"/>
  <c r="AD361" i="1"/>
  <c r="Y313" i="1"/>
  <c r="V241" i="1"/>
  <c r="S241" i="1"/>
  <c r="T239" i="1"/>
  <c r="U325" i="1"/>
  <c r="AB371" i="1"/>
  <c r="AD371" i="1" s="1"/>
  <c r="X338" i="1"/>
  <c r="AL171" i="1"/>
  <c r="S421" i="1"/>
  <c r="AK414" i="1"/>
  <c r="AN351" i="1"/>
  <c r="Z145" i="1"/>
  <c r="AN243" i="1"/>
  <c r="AL402" i="1"/>
  <c r="V229" i="1"/>
  <c r="AO112" i="1"/>
  <c r="AL318" i="1"/>
  <c r="AL351" i="1"/>
  <c r="AO266" i="1"/>
  <c r="AP337" i="1"/>
  <c r="AQ337" i="1" s="1"/>
  <c r="AN255" i="1"/>
  <c r="AK186" i="1"/>
  <c r="AL138" i="1"/>
  <c r="AO437" i="1"/>
  <c r="AO400" i="1"/>
  <c r="AG109" i="1"/>
  <c r="AG107" i="1" s="1"/>
  <c r="AN423" i="1"/>
  <c r="Z385" i="1"/>
  <c r="Z361" i="1"/>
  <c r="X181" i="1"/>
  <c r="AO138" i="1"/>
  <c r="AF421" i="1"/>
  <c r="AN303" i="1"/>
  <c r="AL292" i="1"/>
  <c r="AN256" i="1"/>
  <c r="S229" i="1"/>
  <c r="Y397" i="1"/>
  <c r="R227" i="1"/>
  <c r="U227" i="1" s="1"/>
  <c r="Y421" i="1"/>
  <c r="Z338" i="1"/>
  <c r="AN438" i="1"/>
  <c r="AN426" i="1"/>
  <c r="AL366" i="1"/>
  <c r="AO230" i="1"/>
  <c r="AH184" i="1"/>
  <c r="AI186" i="1"/>
  <c r="W419" i="1"/>
  <c r="Y419" i="1" s="1"/>
  <c r="AN126" i="1"/>
  <c r="AB335" i="1"/>
  <c r="AC335" i="1" s="1"/>
  <c r="AK294" i="1"/>
  <c r="AF337" i="1"/>
  <c r="AN123" i="1"/>
  <c r="AN114" i="1"/>
  <c r="AN210" i="1"/>
  <c r="AD337" i="1"/>
  <c r="AN378" i="1"/>
  <c r="S311" i="1"/>
  <c r="AH171" i="1"/>
  <c r="AL222" i="1"/>
  <c r="AK196" i="1"/>
  <c r="AH110" i="1"/>
  <c r="AL150" i="2"/>
  <c r="AO89" i="2"/>
  <c r="AK100" i="2"/>
  <c r="AK64" i="2"/>
  <c r="Z169" i="2"/>
  <c r="AN136" i="2"/>
  <c r="AN66" i="2"/>
  <c r="R6" i="19"/>
  <c r="Q194" i="1"/>
  <c r="N96" i="1"/>
  <c r="R17" i="2"/>
  <c r="S17" i="2" s="1"/>
  <c r="AH158" i="2"/>
  <c r="AA51" i="2"/>
  <c r="Y51" i="2"/>
  <c r="M48" i="2"/>
  <c r="AV53" i="2"/>
  <c r="AU53" i="2"/>
  <c r="O48" i="2"/>
  <c r="AW48" i="2" s="1"/>
  <c r="AW49" i="2" s="1"/>
  <c r="AW53" i="2"/>
  <c r="AW101" i="1"/>
  <c r="AJ175" i="1"/>
  <c r="AK176" i="1"/>
  <c r="AK175" i="1" s="1"/>
  <c r="AB455" i="1"/>
  <c r="AE455" i="1" s="1"/>
  <c r="AE463" i="1"/>
  <c r="AF580" i="1"/>
  <c r="AG580" i="1"/>
  <c r="AD580" i="1"/>
  <c r="AE580" i="1"/>
  <c r="AK87" i="1"/>
  <c r="AL87" i="1"/>
  <c r="AO38" i="1"/>
  <c r="AN38" i="1"/>
  <c r="AM565" i="1"/>
  <c r="AO568" i="1"/>
  <c r="AK291" i="1"/>
  <c r="AL291" i="1"/>
  <c r="AO279" i="1"/>
  <c r="AN279" i="1"/>
  <c r="AA61" i="1"/>
  <c r="Y61" i="1"/>
  <c r="X61" i="1"/>
  <c r="AI174" i="1"/>
  <c r="AH174" i="1"/>
  <c r="AA101" i="1"/>
  <c r="X101" i="1"/>
  <c r="AO92" i="1"/>
  <c r="AO91" i="1" s="1"/>
  <c r="AM91" i="1"/>
  <c r="AD529" i="1"/>
  <c r="Y529" i="1"/>
  <c r="T481" i="1"/>
  <c r="R479" i="1"/>
  <c r="V481" i="1"/>
  <c r="AJ580" i="1"/>
  <c r="AC544" i="1"/>
  <c r="AN460" i="1"/>
  <c r="AK533" i="1"/>
  <c r="AL533" i="1"/>
  <c r="L494" i="1"/>
  <c r="AJ494" i="1"/>
  <c r="AK494" i="1" s="1"/>
  <c r="AP545" i="1"/>
  <c r="AQ545" i="1" s="1"/>
  <c r="AG545" i="1"/>
  <c r="AL596" i="1"/>
  <c r="AL595" i="1" s="1"/>
  <c r="AJ595" i="1"/>
  <c r="AP497" i="1"/>
  <c r="AQ497" i="1" s="1"/>
  <c r="AC497" i="1"/>
  <c r="AF497" i="1"/>
  <c r="AA626" i="1"/>
  <c r="Y626" i="1"/>
  <c r="AK460" i="1"/>
  <c r="AL460" i="1"/>
  <c r="AL428" i="1"/>
  <c r="AL427" i="1" s="1"/>
  <c r="AK428" i="1"/>
  <c r="AK427" i="1" s="1"/>
  <c r="AK392" i="1"/>
  <c r="AK391" i="1" s="1"/>
  <c r="AL392" i="1"/>
  <c r="AL391" i="1" s="1"/>
  <c r="L496" i="1"/>
  <c r="Z496" i="1" s="1"/>
  <c r="Y496" i="1"/>
  <c r="AO399" i="1"/>
  <c r="AN399" i="1"/>
  <c r="S337" i="1"/>
  <c r="V337" i="1"/>
  <c r="AP495" i="1"/>
  <c r="AQ495" i="1" s="1"/>
  <c r="AF495" i="1"/>
  <c r="AA448" i="1"/>
  <c r="Y448" i="1"/>
  <c r="X448" i="1"/>
  <c r="L545" i="1"/>
  <c r="AJ545" i="1"/>
  <c r="AK545" i="1" s="1"/>
  <c r="J322" i="1"/>
  <c r="T323" i="1" s="1"/>
  <c r="AO293" i="1"/>
  <c r="AN293" i="1"/>
  <c r="Z277" i="1"/>
  <c r="AE277" i="1"/>
  <c r="AC121" i="1"/>
  <c r="AF121" i="1"/>
  <c r="AO380" i="1"/>
  <c r="AO379" i="1" s="1"/>
  <c r="AM379" i="1"/>
  <c r="AF359" i="1"/>
  <c r="AE359" i="1"/>
  <c r="AC359" i="1"/>
  <c r="L586" i="1"/>
  <c r="AE589" i="1"/>
  <c r="AQ377" i="1"/>
  <c r="AP373" i="1"/>
  <c r="AQ373" i="1" s="1"/>
  <c r="Y301" i="1"/>
  <c r="AA301" i="1"/>
  <c r="Z301" i="1"/>
  <c r="AA265" i="1"/>
  <c r="Y265" i="1"/>
  <c r="Z469" i="1"/>
  <c r="X469" i="1"/>
  <c r="W467" i="1"/>
  <c r="X467" i="1" s="1"/>
  <c r="AA469" i="1"/>
  <c r="AO160" i="1"/>
  <c r="AN160" i="1"/>
  <c r="AK172" i="1"/>
  <c r="AL172" i="1"/>
  <c r="AK266" i="1"/>
  <c r="AL266" i="1"/>
  <c r="AN278" i="1"/>
  <c r="AO278" i="1"/>
  <c r="AO315" i="1"/>
  <c r="AM313" i="1"/>
  <c r="AO313" i="1" s="1"/>
  <c r="AN315" i="1"/>
  <c r="AO374" i="1"/>
  <c r="AN374" i="1"/>
  <c r="AQ400" i="1"/>
  <c r="AP397" i="1"/>
  <c r="AQ397" i="1" s="1"/>
  <c r="AK426" i="1"/>
  <c r="AL426" i="1"/>
  <c r="AK556" i="1"/>
  <c r="AL556" i="1"/>
  <c r="AQ592" i="1"/>
  <c r="AP589" i="1"/>
  <c r="AO488" i="1"/>
  <c r="AO487" i="1" s="1"/>
  <c r="AM487" i="1"/>
  <c r="AN488" i="1"/>
  <c r="AN487" i="1" s="1"/>
  <c r="AJ355" i="1"/>
  <c r="AK356" i="1"/>
  <c r="AK355" i="1" s="1"/>
  <c r="AL356" i="1"/>
  <c r="AL355" i="1" s="1"/>
  <c r="AN197" i="1"/>
  <c r="AO197" i="1"/>
  <c r="AK512" i="1"/>
  <c r="AK511" i="1" s="1"/>
  <c r="AL512" i="1"/>
  <c r="AL511" i="1" s="1"/>
  <c r="AO174" i="1"/>
  <c r="AN174" i="1"/>
  <c r="AL80" i="1"/>
  <c r="AL79" i="1" s="1"/>
  <c r="AJ79" i="1"/>
  <c r="AO593" i="1"/>
  <c r="AC580" i="1"/>
  <c r="AF544" i="1"/>
  <c r="AN509" i="1"/>
  <c r="AF325" i="1"/>
  <c r="AJ289" i="1"/>
  <c r="AJ287" i="1" s="1"/>
  <c r="AN92" i="1"/>
  <c r="AN91" i="1" s="1"/>
  <c r="AK80" i="1"/>
  <c r="AK79" i="1" s="1"/>
  <c r="AL78" i="1"/>
  <c r="AM427" i="1"/>
  <c r="AO428" i="1"/>
  <c r="AO427" i="1" s="1"/>
  <c r="AO207" i="1"/>
  <c r="AN207" i="1"/>
  <c r="AK126" i="1"/>
  <c r="AL126" i="1"/>
  <c r="AO533" i="1"/>
  <c r="AN533" i="1"/>
  <c r="AK459" i="1"/>
  <c r="AL459" i="1"/>
  <c r="R583" i="1"/>
  <c r="T584" i="1"/>
  <c r="S584" i="1"/>
  <c r="S583" i="1" s="1"/>
  <c r="AO508" i="1"/>
  <c r="AN508" i="1"/>
  <c r="AO482" i="1"/>
  <c r="AN482" i="1"/>
  <c r="AO458" i="1"/>
  <c r="AN458" i="1"/>
  <c r="AP544" i="1"/>
  <c r="AQ544" i="1" s="1"/>
  <c r="V580" i="1"/>
  <c r="U580" i="1"/>
  <c r="AB583" i="1"/>
  <c r="T580" i="1"/>
  <c r="S481" i="1"/>
  <c r="AJ511" i="1"/>
  <c r="AL424" i="1"/>
  <c r="AN242" i="1"/>
  <c r="AN231" i="1"/>
  <c r="AL176" i="1"/>
  <c r="AL175" i="1" s="1"/>
  <c r="AG584" i="1"/>
  <c r="AH584" i="1" s="1"/>
  <c r="AH583" i="1" s="1"/>
  <c r="H576" i="1"/>
  <c r="J576" i="1" s="1"/>
  <c r="AP448" i="1"/>
  <c r="AQ448" i="1" s="1"/>
  <c r="AC448" i="1"/>
  <c r="AD448" i="1"/>
  <c r="L310" i="1"/>
  <c r="U311" i="1" s="1"/>
  <c r="U313" i="1"/>
  <c r="Z313" i="1"/>
  <c r="AE313" i="1"/>
  <c r="AI207" i="1"/>
  <c r="AH207" i="1"/>
  <c r="AK174" i="1"/>
  <c r="AL174" i="1"/>
  <c r="AK401" i="1"/>
  <c r="AL401" i="1"/>
  <c r="AK122" i="1"/>
  <c r="AL122" i="1"/>
  <c r="Z475" i="1"/>
  <c r="U475" i="1"/>
  <c r="Y603" i="1"/>
  <c r="L603" i="1"/>
  <c r="AO88" i="1"/>
  <c r="AN88" i="1"/>
  <c r="AO74" i="1"/>
  <c r="AN74" i="1"/>
  <c r="G24" i="1"/>
  <c r="J25" i="1"/>
  <c r="AD581" i="1"/>
  <c r="T455" i="1"/>
  <c r="AD325" i="1"/>
  <c r="AJ27" i="1"/>
  <c r="AM157" i="1"/>
  <c r="AN157" i="1" s="1"/>
  <c r="L106" i="1"/>
  <c r="T121" i="1"/>
  <c r="AB323" i="1"/>
  <c r="AC323" i="1" s="1"/>
  <c r="Y385" i="1"/>
  <c r="AD544" i="1"/>
  <c r="AD495" i="1"/>
  <c r="AE433" i="1"/>
  <c r="J430" i="1"/>
  <c r="J46" i="1"/>
  <c r="J142" i="1"/>
  <c r="Y101" i="1"/>
  <c r="AB17" i="1"/>
  <c r="AG17" i="1" s="1"/>
  <c r="AI17" i="1" s="1"/>
  <c r="Z101" i="1"/>
  <c r="K13" i="1"/>
  <c r="K12" i="1" s="1"/>
  <c r="AB31" i="1"/>
  <c r="J346" i="1"/>
  <c r="Y628" i="1"/>
  <c r="AM181" i="1"/>
  <c r="AO181" i="1" s="1"/>
  <c r="AJ73" i="1"/>
  <c r="AB311" i="1"/>
  <c r="W17" i="1"/>
  <c r="AA17" i="1" s="1"/>
  <c r="J540" i="1"/>
  <c r="AC527" i="1"/>
  <c r="AF527" i="1"/>
  <c r="Y289" i="1"/>
  <c r="AD527" i="1"/>
  <c r="AK464" i="1"/>
  <c r="AK463" i="1" s="1"/>
  <c r="V582" i="1"/>
  <c r="AK296" i="1"/>
  <c r="AK295" i="1" s="1"/>
  <c r="AJ187" i="1"/>
  <c r="AF32" i="1"/>
  <c r="AF31" i="1" s="1"/>
  <c r="AO212" i="1"/>
  <c r="AO211" i="1" s="1"/>
  <c r="AG542" i="1"/>
  <c r="AI542" i="1" s="1"/>
  <c r="AE379" i="1"/>
  <c r="O96" i="1"/>
  <c r="AW96" i="1" s="1"/>
  <c r="AD157" i="1"/>
  <c r="T157" i="1"/>
  <c r="Y325" i="1"/>
  <c r="AQ356" i="1"/>
  <c r="AP355" i="1"/>
  <c r="AQ355" i="1" s="1"/>
  <c r="S582" i="1"/>
  <c r="AL404" i="1"/>
  <c r="AL403" i="1" s="1"/>
  <c r="AM373" i="1"/>
  <c r="AO373" i="1" s="1"/>
  <c r="AL377" i="1"/>
  <c r="AL188" i="1"/>
  <c r="AL187" i="1" s="1"/>
  <c r="AO89" i="1"/>
  <c r="AC32" i="1"/>
  <c r="AC31" i="1" s="1"/>
  <c r="AP205" i="1"/>
  <c r="AQ205" i="1" s="1"/>
  <c r="AL53" i="1"/>
  <c r="AM542" i="1"/>
  <c r="AN542" i="1" s="1"/>
  <c r="AE439" i="1"/>
  <c r="Z157" i="1"/>
  <c r="Z355" i="1"/>
  <c r="Y505" i="1"/>
  <c r="T109" i="1"/>
  <c r="P24" i="1"/>
  <c r="U139" i="1"/>
  <c r="X565" i="1"/>
  <c r="AQ236" i="1"/>
  <c r="AP235" i="1"/>
  <c r="AQ235" i="1" s="1"/>
  <c r="AJ559" i="1"/>
  <c r="V544" i="1"/>
  <c r="AN440" i="1"/>
  <c r="AN439" i="1" s="1"/>
  <c r="AL220" i="1"/>
  <c r="L478" i="1"/>
  <c r="U479" i="1" s="1"/>
  <c r="AJ169" i="1"/>
  <c r="AJ167" i="1" s="1"/>
  <c r="U283" i="1"/>
  <c r="L130" i="1"/>
  <c r="L58" i="1"/>
  <c r="AE139" i="1"/>
  <c r="Z121" i="1"/>
  <c r="U349" i="1"/>
  <c r="L34" i="1"/>
  <c r="U259" i="1"/>
  <c r="AC227" i="1"/>
  <c r="AD251" i="1"/>
  <c r="T277" i="1"/>
  <c r="R14" i="1"/>
  <c r="V14" i="1" s="1"/>
  <c r="R15" i="2"/>
  <c r="V15" i="2" s="1"/>
  <c r="AD157" i="2"/>
  <c r="AF157" i="2"/>
  <c r="S133" i="2"/>
  <c r="T133" i="2"/>
  <c r="AD121" i="2"/>
  <c r="T121" i="2"/>
  <c r="R18" i="2"/>
  <c r="T18" i="2" s="1"/>
  <c r="AL116" i="2"/>
  <c r="AL115" i="2" s="1"/>
  <c r="AK116" i="2"/>
  <c r="AK115" i="2" s="1"/>
  <c r="S109" i="2"/>
  <c r="V109" i="2"/>
  <c r="Y97" i="2"/>
  <c r="AN99" i="2"/>
  <c r="AO88" i="2"/>
  <c r="AN75" i="2"/>
  <c r="X52" i="2"/>
  <c r="AP51" i="2"/>
  <c r="AQ51" i="2" s="1"/>
  <c r="AH53" i="2"/>
  <c r="AA102" i="1"/>
  <c r="V433" i="1"/>
  <c r="S433" i="1"/>
  <c r="S431" i="1"/>
  <c r="T433" i="1"/>
  <c r="AC433" i="1"/>
  <c r="AA421" i="1"/>
  <c r="AC421" i="1"/>
  <c r="AL422" i="1"/>
  <c r="AL400" i="1"/>
  <c r="AM397" i="1"/>
  <c r="AO397" i="1" s="1"/>
  <c r="AE373" i="1"/>
  <c r="AD373" i="1"/>
  <c r="AJ373" i="1"/>
  <c r="AJ371" i="1" s="1"/>
  <c r="AD359" i="1"/>
  <c r="V349" i="1"/>
  <c r="S349" i="1"/>
  <c r="X325" i="1"/>
  <c r="AA325" i="1"/>
  <c r="W323" i="1"/>
  <c r="AA323" i="1" s="1"/>
  <c r="V325" i="1"/>
  <c r="S325" i="1"/>
  <c r="T325" i="1"/>
  <c r="X99" i="1"/>
  <c r="AF313" i="1"/>
  <c r="AD313" i="1"/>
  <c r="Z99" i="1"/>
  <c r="AC313" i="1"/>
  <c r="V289" i="1"/>
  <c r="S289" i="1"/>
  <c r="AB275" i="1"/>
  <c r="AD275" i="1" s="1"/>
  <c r="U277" i="1"/>
  <c r="R275" i="1"/>
  <c r="V277" i="1"/>
  <c r="AN280" i="1"/>
  <c r="AK278" i="1"/>
  <c r="AP265" i="1"/>
  <c r="AQ265" i="1" s="1"/>
  <c r="AF102" i="1"/>
  <c r="AI102" i="1"/>
  <c r="V265" i="1"/>
  <c r="AF265" i="1"/>
  <c r="Y253" i="1"/>
  <c r="V253" i="1"/>
  <c r="S253" i="1"/>
  <c r="AK258" i="1"/>
  <c r="R251" i="1"/>
  <c r="V251" i="1" s="1"/>
  <c r="U253" i="1"/>
  <c r="AF251" i="1"/>
  <c r="AF253" i="1"/>
  <c r="AC253" i="1"/>
  <c r="AC251" i="1"/>
  <c r="AD253" i="1"/>
  <c r="R20" i="1"/>
  <c r="V20" i="1" s="1"/>
  <c r="V19" i="1" s="1"/>
  <c r="AB20" i="1"/>
  <c r="AB19" i="1" s="1"/>
  <c r="U239" i="1"/>
  <c r="AL244" i="1"/>
  <c r="AJ241" i="1"/>
  <c r="AK241" i="1" s="1"/>
  <c r="Y229" i="1"/>
  <c r="AM229" i="1"/>
  <c r="AN229" i="1" s="1"/>
  <c r="AF229" i="1"/>
  <c r="AE227" i="1"/>
  <c r="AC229" i="1"/>
  <c r="AE229" i="1"/>
  <c r="AF227" i="1"/>
  <c r="V217" i="1"/>
  <c r="AH210" i="1"/>
  <c r="AH195" i="1"/>
  <c r="AO186" i="1"/>
  <c r="S181" i="1"/>
  <c r="Z181" i="1"/>
  <c r="AC157" i="1"/>
  <c r="AF157" i="1"/>
  <c r="Y157" i="1"/>
  <c r="AF100" i="1"/>
  <c r="AC100" i="1"/>
  <c r="R18" i="1"/>
  <c r="S18" i="1" s="1"/>
  <c r="AC102" i="1"/>
  <c r="X100" i="1"/>
  <c r="T133" i="1"/>
  <c r="S133" i="1"/>
  <c r="AL135" i="1"/>
  <c r="R15" i="1"/>
  <c r="S15" i="1" s="1"/>
  <c r="W18" i="1"/>
  <c r="AA18" i="1" s="1"/>
  <c r="AJ121" i="1"/>
  <c r="AL121" i="1" s="1"/>
  <c r="AL123" i="1"/>
  <c r="S121" i="1"/>
  <c r="V121" i="1"/>
  <c r="AB18" i="1"/>
  <c r="S109" i="1"/>
  <c r="V109" i="1"/>
  <c r="M13" i="1"/>
  <c r="M12" i="1" s="1"/>
  <c r="W15" i="1"/>
  <c r="X15" i="1" s="1"/>
  <c r="Y109" i="1"/>
  <c r="AD109" i="1"/>
  <c r="AK111" i="1"/>
  <c r="AC109" i="1"/>
  <c r="R247" i="9"/>
  <c r="R242" i="9"/>
  <c r="AG613" i="1"/>
  <c r="Y546" i="1"/>
  <c r="AM629" i="1"/>
  <c r="AP505" i="1"/>
  <c r="AQ505" i="1" s="1"/>
  <c r="AQ488" i="1"/>
  <c r="AP487" i="1"/>
  <c r="AE543" i="1"/>
  <c r="AD497" i="1"/>
  <c r="AM545" i="1"/>
  <c r="AJ581" i="1"/>
  <c r="AK581" i="1" s="1"/>
  <c r="W577" i="1"/>
  <c r="AA577" i="1" s="1"/>
  <c r="AM630" i="1"/>
  <c r="AD457" i="1"/>
  <c r="AF613" i="1"/>
  <c r="AC613" i="1"/>
  <c r="AB611" i="1"/>
  <c r="AG242" i="2"/>
  <c r="AD221" i="2"/>
  <c r="Y205" i="2"/>
  <c r="AG272" i="2"/>
  <c r="AG269" i="2"/>
  <c r="AI269" i="2" s="1"/>
  <c r="AG270" i="2"/>
  <c r="AJ56" i="2"/>
  <c r="AJ55" i="2" s="1"/>
  <c r="AK44" i="2"/>
  <c r="AK43" i="2" s="1"/>
  <c r="W31" i="2"/>
  <c r="Y31" i="2" s="1"/>
  <c r="V29" i="2"/>
  <c r="AQ104" i="1"/>
  <c r="AP103" i="1"/>
  <c r="AQ103" i="1" s="1"/>
  <c r="Y102" i="1"/>
  <c r="AJ100" i="1"/>
  <c r="AK100" i="1" s="1"/>
  <c r="W16" i="1"/>
  <c r="AA16" i="1" s="1"/>
  <c r="AE102" i="1"/>
  <c r="AP102" i="1"/>
  <c r="AQ102" i="1" s="1"/>
  <c r="AG100" i="1"/>
  <c r="AH100" i="1" s="1"/>
  <c r="Z100" i="1"/>
  <c r="AP32" i="1"/>
  <c r="AP31" i="1" s="1"/>
  <c r="AQ31" i="1" s="1"/>
  <c r="Z32" i="1"/>
  <c r="J24" i="1"/>
  <c r="AD85" i="1"/>
  <c r="AD26" i="1"/>
  <c r="AM29" i="1"/>
  <c r="AN29" i="1" s="1"/>
  <c r="Y632" i="1"/>
  <c r="J631" i="1"/>
  <c r="Y631" i="1" s="1"/>
  <c r="L628" i="1"/>
  <c r="L606" i="1"/>
  <c r="Z606" i="1" s="1"/>
  <c r="AN594" i="1"/>
  <c r="L581" i="1"/>
  <c r="AM581" i="1" s="1"/>
  <c r="AO581" i="1" s="1"/>
  <c r="AL593" i="1"/>
  <c r="AN590" i="1"/>
  <c r="AL591" i="1"/>
  <c r="AM589" i="1"/>
  <c r="AO589" i="1" s="1"/>
  <c r="AK590" i="1"/>
  <c r="AJ565" i="1"/>
  <c r="AK565" i="1" s="1"/>
  <c r="AD542" i="1"/>
  <c r="Z565" i="1"/>
  <c r="U565" i="1"/>
  <c r="AK566" i="1"/>
  <c r="Y563" i="1"/>
  <c r="J541" i="1"/>
  <c r="AE565" i="1"/>
  <c r="AJ542" i="1"/>
  <c r="AL542" i="1" s="1"/>
  <c r="AE542" i="1"/>
  <c r="L546" i="1"/>
  <c r="AM546" i="1" s="1"/>
  <c r="AN546" i="1" s="1"/>
  <c r="AJ546" i="1"/>
  <c r="AK546" i="1" s="1"/>
  <c r="AD545" i="1"/>
  <c r="AN534" i="1"/>
  <c r="AJ535" i="1"/>
  <c r="AD498" i="1"/>
  <c r="AL536" i="1"/>
  <c r="AL535" i="1" s="1"/>
  <c r="AJ498" i="1"/>
  <c r="AL498" i="1" s="1"/>
  <c r="J18" i="1"/>
  <c r="Z498" i="1"/>
  <c r="J17" i="1"/>
  <c r="L17" i="1" s="1"/>
  <c r="Y500" i="1"/>
  <c r="AJ500" i="1"/>
  <c r="AJ499" i="1" s="1"/>
  <c r="AE494" i="1"/>
  <c r="T500" i="1"/>
  <c r="Z494" i="1"/>
  <c r="T494" i="1"/>
  <c r="Y494" i="1"/>
  <c r="AD494" i="1"/>
  <c r="L497" i="1"/>
  <c r="AM497" i="1" s="1"/>
  <c r="AO497" i="1" s="1"/>
  <c r="AJ497" i="1"/>
  <c r="AK497" i="1" s="1"/>
  <c r="AD505" i="1"/>
  <c r="L495" i="1"/>
  <c r="AE495" i="1" s="1"/>
  <c r="T498" i="1"/>
  <c r="AL507" i="1"/>
  <c r="AD500" i="1"/>
  <c r="J502" i="1"/>
  <c r="AD503" i="1" s="1"/>
  <c r="AL506" i="1"/>
  <c r="U498" i="1"/>
  <c r="AD496" i="1"/>
  <c r="AN507" i="1"/>
  <c r="AE498" i="1"/>
  <c r="AJ496" i="1"/>
  <c r="AK496" i="1" s="1"/>
  <c r="AL509" i="1"/>
  <c r="AJ495" i="1"/>
  <c r="AK495" i="1" s="1"/>
  <c r="T496" i="1"/>
  <c r="J499" i="1"/>
  <c r="AD499" i="1" s="1"/>
  <c r="AM496" i="1"/>
  <c r="AO496" i="1" s="1"/>
  <c r="AM448" i="1"/>
  <c r="U448" i="1"/>
  <c r="Z448" i="1"/>
  <c r="AE481" i="1"/>
  <c r="U481" i="1"/>
  <c r="AL486" i="1"/>
  <c r="AE446" i="1"/>
  <c r="AJ448" i="1"/>
  <c r="AK448" i="1" s="1"/>
  <c r="AN483" i="1"/>
  <c r="AE479" i="1"/>
  <c r="T446" i="1"/>
  <c r="T448" i="1"/>
  <c r="AE448" i="1"/>
  <c r="L447" i="1"/>
  <c r="AE447" i="1" s="1"/>
  <c r="U457" i="1"/>
  <c r="AO459" i="1"/>
  <c r="AJ447" i="1"/>
  <c r="AL447" i="1" s="1"/>
  <c r="AJ449" i="1"/>
  <c r="AK449" i="1" s="1"/>
  <c r="J444" i="1"/>
  <c r="AM457" i="1"/>
  <c r="AN457" i="1" s="1"/>
  <c r="AL461" i="1"/>
  <c r="U446" i="1"/>
  <c r="AO464" i="1"/>
  <c r="AO463" i="1" s="1"/>
  <c r="J445" i="1"/>
  <c r="Z421" i="1"/>
  <c r="U421" i="1"/>
  <c r="AL423" i="1"/>
  <c r="AJ421" i="1"/>
  <c r="AK421" i="1" s="1"/>
  <c r="AN428" i="1"/>
  <c r="AN427" i="1" s="1"/>
  <c r="AJ415" i="1"/>
  <c r="AK416" i="1"/>
  <c r="AK415" i="1" s="1"/>
  <c r="AN398" i="1"/>
  <c r="AL398" i="1"/>
  <c r="AL389" i="1"/>
  <c r="AL375" i="1"/>
  <c r="AK375" i="1"/>
  <c r="Z379" i="1"/>
  <c r="L370" i="1"/>
  <c r="AN377" i="1"/>
  <c r="AL362" i="1"/>
  <c r="AL352" i="1"/>
  <c r="AN354" i="1"/>
  <c r="AJ349" i="1"/>
  <c r="AN352" i="1"/>
  <c r="AE337" i="1"/>
  <c r="AN338" i="1"/>
  <c r="U337" i="1"/>
  <c r="AL332" i="1"/>
  <c r="AL331" i="1" s="1"/>
  <c r="AK332" i="1"/>
  <c r="AK331" i="1" s="1"/>
  <c r="AN330" i="1"/>
  <c r="AN296" i="1"/>
  <c r="AN295" i="1" s="1"/>
  <c r="AM295" i="1"/>
  <c r="AL284" i="1"/>
  <c r="AL283" i="1" s="1"/>
  <c r="AJ283" i="1"/>
  <c r="H13" i="1"/>
  <c r="AM265" i="1"/>
  <c r="AN268" i="1"/>
  <c r="AL267" i="1"/>
  <c r="AE265" i="1"/>
  <c r="AN267" i="1"/>
  <c r="AE259" i="1"/>
  <c r="AL257" i="1"/>
  <c r="AK243" i="1"/>
  <c r="AL245" i="1"/>
  <c r="AK242" i="1"/>
  <c r="AL242" i="1"/>
  <c r="T241" i="1"/>
  <c r="AM241" i="1"/>
  <c r="AO241" i="1" s="1"/>
  <c r="AD229" i="1"/>
  <c r="T229" i="1"/>
  <c r="AK236" i="1"/>
  <c r="AK235" i="1" s="1"/>
  <c r="AL234" i="1"/>
  <c r="AL236" i="1"/>
  <c r="AL235" i="1" s="1"/>
  <c r="AN232" i="1"/>
  <c r="AL206" i="1"/>
  <c r="AM205" i="1"/>
  <c r="AO205" i="1" s="1"/>
  <c r="AN206" i="1"/>
  <c r="F13" i="1"/>
  <c r="F12" i="1" s="1"/>
  <c r="AN196" i="1"/>
  <c r="AN183" i="1"/>
  <c r="AL183" i="1"/>
  <c r="Z102" i="1"/>
  <c r="AN164" i="1"/>
  <c r="AN163" i="1" s="1"/>
  <c r="AM163" i="1"/>
  <c r="AO149" i="1"/>
  <c r="AN148" i="1"/>
  <c r="AE100" i="1"/>
  <c r="AN136" i="1"/>
  <c r="AN137" i="1"/>
  <c r="AL136" i="1"/>
  <c r="AD100" i="1"/>
  <c r="AE101" i="1"/>
  <c r="U115" i="1"/>
  <c r="AN116" i="1"/>
  <c r="AN115" i="1" s="1"/>
  <c r="AM115" i="1"/>
  <c r="AJ115" i="1"/>
  <c r="AL110" i="1"/>
  <c r="AJ109" i="1"/>
  <c r="AL109" i="1" s="1"/>
  <c r="AL116" i="1"/>
  <c r="AL115" i="1" s="1"/>
  <c r="AE104" i="1"/>
  <c r="L82" i="1"/>
  <c r="AN87" i="1"/>
  <c r="AN86" i="1"/>
  <c r="AM85" i="1"/>
  <c r="AO85" i="1" s="1"/>
  <c r="AE91" i="1"/>
  <c r="J14" i="1"/>
  <c r="L14" i="1" s="1"/>
  <c r="AM73" i="1"/>
  <c r="AN73" i="1" s="1"/>
  <c r="AN75" i="1"/>
  <c r="AD27" i="1"/>
  <c r="AN62" i="1"/>
  <c r="Z61" i="1"/>
  <c r="U61" i="1"/>
  <c r="AO53" i="1"/>
  <c r="AK38" i="1"/>
  <c r="AJ37" i="1"/>
  <c r="AL37" i="1" s="1"/>
  <c r="AK172" i="2"/>
  <c r="AL171" i="2"/>
  <c r="Y169" i="2"/>
  <c r="AN176" i="2"/>
  <c r="AN175" i="2" s="1"/>
  <c r="AN140" i="2"/>
  <c r="AN139" i="2" s="1"/>
  <c r="AL134" i="2"/>
  <c r="AM139" i="2"/>
  <c r="Y133" i="2"/>
  <c r="AE139" i="2"/>
  <c r="AO231" i="2"/>
  <c r="AL232" i="2"/>
  <c r="AO281" i="2"/>
  <c r="AK278" i="2"/>
  <c r="AK280" i="2"/>
  <c r="AN256" i="2"/>
  <c r="Y244" i="2"/>
  <c r="AO236" i="2"/>
  <c r="AO235" i="2" s="1"/>
  <c r="AL234" i="2"/>
  <c r="AM235" i="2"/>
  <c r="L182" i="2"/>
  <c r="Z182" i="2" s="1"/>
  <c r="AJ205" i="2"/>
  <c r="AK210" i="2"/>
  <c r="AK212" i="2"/>
  <c r="AK211" i="2" s="1"/>
  <c r="AL212" i="2"/>
  <c r="AL211" i="2" s="1"/>
  <c r="J187" i="2"/>
  <c r="T193" i="2"/>
  <c r="H13" i="2"/>
  <c r="H12" i="2" s="1"/>
  <c r="AL174" i="2"/>
  <c r="AN158" i="2"/>
  <c r="J16" i="2"/>
  <c r="L16" i="2" s="1"/>
  <c r="J15" i="2"/>
  <c r="L15" i="2" s="1"/>
  <c r="AN152" i="2"/>
  <c r="AN151" i="2" s="1"/>
  <c r="AM151" i="2"/>
  <c r="AL149" i="2"/>
  <c r="AO148" i="2"/>
  <c r="J48" i="2"/>
  <c r="L118" i="2"/>
  <c r="AE127" i="2"/>
  <c r="AN126" i="2"/>
  <c r="Y56" i="2"/>
  <c r="J17" i="2"/>
  <c r="AO90" i="2"/>
  <c r="AL88" i="2"/>
  <c r="AK78" i="2"/>
  <c r="AK75" i="2"/>
  <c r="AN78" i="2"/>
  <c r="AL80" i="2"/>
  <c r="AL79" i="2" s="1"/>
  <c r="AK80" i="2"/>
  <c r="AK79" i="2" s="1"/>
  <c r="AO76" i="2"/>
  <c r="L58" i="2"/>
  <c r="J31" i="2"/>
  <c r="AJ27" i="2"/>
  <c r="AL27" i="2" s="1"/>
  <c r="L32" i="2"/>
  <c r="AM32" i="2" s="1"/>
  <c r="Y28" i="2"/>
  <c r="AH26" i="2"/>
  <c r="AI26" i="2"/>
  <c r="AL63" i="2"/>
  <c r="AK63" i="2"/>
  <c r="AA229" i="2"/>
  <c r="X229" i="2"/>
  <c r="AN38" i="2"/>
  <c r="AM37" i="2"/>
  <c r="AO38" i="2"/>
  <c r="AP73" i="2"/>
  <c r="AQ73" i="2" s="1"/>
  <c r="Y251" i="2"/>
  <c r="AA251" i="2"/>
  <c r="AJ272" i="2"/>
  <c r="AK272" i="2" s="1"/>
  <c r="L272" i="2"/>
  <c r="Z272" i="2" s="1"/>
  <c r="J271" i="2"/>
  <c r="AG29" i="2"/>
  <c r="AC29" i="2"/>
  <c r="AO86" i="2"/>
  <c r="AM85" i="2"/>
  <c r="AO85" i="2" s="1"/>
  <c r="AI125" i="2"/>
  <c r="AG27" i="2"/>
  <c r="AH27" i="2" s="1"/>
  <c r="AK104" i="2"/>
  <c r="AK103" i="2" s="1"/>
  <c r="AJ103" i="2"/>
  <c r="AB247" i="2"/>
  <c r="AF248" i="2"/>
  <c r="AF247" i="2" s="1"/>
  <c r="AC248" i="2"/>
  <c r="AC247" i="2" s="1"/>
  <c r="AG30" i="2"/>
  <c r="AP30" i="2"/>
  <c r="AQ30" i="2" s="1"/>
  <c r="AF30" i="2"/>
  <c r="AK148" i="2"/>
  <c r="AL148" i="2"/>
  <c r="AL42" i="2"/>
  <c r="AK42" i="2"/>
  <c r="U43" i="2"/>
  <c r="R35" i="2"/>
  <c r="V193" i="2"/>
  <c r="AK113" i="2"/>
  <c r="Z127" i="2"/>
  <c r="AL110" i="2"/>
  <c r="AK110" i="2"/>
  <c r="AJ109" i="2"/>
  <c r="AK109" i="2" s="1"/>
  <c r="AD85" i="2"/>
  <c r="AN254" i="2"/>
  <c r="AO254" i="2"/>
  <c r="AJ244" i="2"/>
  <c r="AL244" i="2" s="1"/>
  <c r="L244" i="2"/>
  <c r="AJ186" i="2"/>
  <c r="AL76" i="2"/>
  <c r="AN194" i="2"/>
  <c r="AG97" i="2"/>
  <c r="AI97" i="2" s="1"/>
  <c r="AI102" i="2"/>
  <c r="AH102" i="2"/>
  <c r="AN170" i="2"/>
  <c r="AN112" i="2"/>
  <c r="AN87" i="2"/>
  <c r="Y52" i="2"/>
  <c r="AB25" i="2"/>
  <c r="AD25" i="2" s="1"/>
  <c r="AJ248" i="2"/>
  <c r="L248" i="2"/>
  <c r="L247" i="2" s="1"/>
  <c r="AP219" i="2"/>
  <c r="AQ219" i="2" s="1"/>
  <c r="AJ219" i="2"/>
  <c r="AL219" i="2" s="1"/>
  <c r="AG186" i="2"/>
  <c r="AC186" i="2"/>
  <c r="AP186" i="2"/>
  <c r="AQ186" i="2" s="1"/>
  <c r="AF186" i="2"/>
  <c r="AD186" i="2"/>
  <c r="AD56" i="2"/>
  <c r="AB55" i="2"/>
  <c r="AG56" i="2"/>
  <c r="AF56" i="2"/>
  <c r="AF55" i="2" s="1"/>
  <c r="AJ121" i="2"/>
  <c r="AK121" i="2" s="1"/>
  <c r="K13" i="2"/>
  <c r="K12" i="2" s="1"/>
  <c r="AL90" i="2"/>
  <c r="X28" i="2"/>
  <c r="AA28" i="2"/>
  <c r="S61" i="2"/>
  <c r="T61" i="2"/>
  <c r="U61" i="2"/>
  <c r="AD245" i="2"/>
  <c r="AE245" i="2"/>
  <c r="AP245" i="2"/>
  <c r="AQ245" i="2" s="1"/>
  <c r="AD145" i="2"/>
  <c r="AF145" i="2"/>
  <c r="AC145" i="2"/>
  <c r="AO282" i="2"/>
  <c r="AN282" i="2"/>
  <c r="AP29" i="2"/>
  <c r="AQ29" i="2" s="1"/>
  <c r="AO44" i="2"/>
  <c r="AO43" i="2" s="1"/>
  <c r="AN44" i="2"/>
  <c r="AN43" i="2" s="1"/>
  <c r="AM43" i="2"/>
  <c r="Y272" i="2"/>
  <c r="AM169" i="2"/>
  <c r="AN169" i="2" s="1"/>
  <c r="AK62" i="2"/>
  <c r="AO74" i="2"/>
  <c r="AN74" i="2"/>
  <c r="AK147" i="2"/>
  <c r="AL147" i="2"/>
  <c r="AP185" i="2"/>
  <c r="AQ185" i="2" s="1"/>
  <c r="AG185" i="2"/>
  <c r="AL146" i="2"/>
  <c r="AJ145" i="2"/>
  <c r="AJ143" i="2" s="1"/>
  <c r="AG54" i="2"/>
  <c r="AH54" i="2" s="1"/>
  <c r="AC54" i="2"/>
  <c r="AF54" i="2"/>
  <c r="X56" i="2"/>
  <c r="X55" i="2" s="1"/>
  <c r="AF109" i="2"/>
  <c r="AC109" i="2"/>
  <c r="AN42" i="2"/>
  <c r="AO42" i="2"/>
  <c r="AG188" i="2"/>
  <c r="AI188" i="2" s="1"/>
  <c r="AI187" i="2" s="1"/>
  <c r="AJ188" i="2"/>
  <c r="AL188" i="2" s="1"/>
  <c r="AL187" i="2" s="1"/>
  <c r="L94" i="2"/>
  <c r="Z97" i="2"/>
  <c r="AD205" i="2"/>
  <c r="AL124" i="2"/>
  <c r="AG91" i="2"/>
  <c r="AM27" i="2"/>
  <c r="AO27" i="2" s="1"/>
  <c r="Y246" i="2"/>
  <c r="AM103" i="2"/>
  <c r="AN104" i="2"/>
  <c r="AN103" i="2" s="1"/>
  <c r="W223" i="2"/>
  <c r="Y223" i="2" s="1"/>
  <c r="Y224" i="2"/>
  <c r="AO171" i="2"/>
  <c r="AN171" i="2"/>
  <c r="AG253" i="2"/>
  <c r="AH253" i="2" s="1"/>
  <c r="AH254" i="2"/>
  <c r="AF184" i="2"/>
  <c r="AG184" i="2"/>
  <c r="AJ193" i="2"/>
  <c r="AK196" i="2"/>
  <c r="AL196" i="2"/>
  <c r="AM67" i="2"/>
  <c r="AN68" i="2"/>
  <c r="AN67" i="2" s="1"/>
  <c r="S193" i="2"/>
  <c r="AO125" i="2"/>
  <c r="AM121" i="2"/>
  <c r="AN121" i="2" s="1"/>
  <c r="AN125" i="2"/>
  <c r="AO210" i="2"/>
  <c r="AB187" i="2"/>
  <c r="AD109" i="2"/>
  <c r="AI92" i="2"/>
  <c r="AI91" i="2" s="1"/>
  <c r="AN86" i="2"/>
  <c r="AD52" i="2"/>
  <c r="AC30" i="2"/>
  <c r="AA183" i="2"/>
  <c r="X183" i="2"/>
  <c r="AG183" i="2"/>
  <c r="AI183" i="2" s="1"/>
  <c r="AF183" i="2"/>
  <c r="AO134" i="2"/>
  <c r="AN134" i="2"/>
  <c r="AM133" i="2"/>
  <c r="AM131" i="2" s="1"/>
  <c r="AJ53" i="2"/>
  <c r="AL53" i="2" s="1"/>
  <c r="L53" i="2"/>
  <c r="U53" i="2" s="1"/>
  <c r="AK138" i="2"/>
  <c r="AL138" i="2"/>
  <c r="AO110" i="2"/>
  <c r="AN110" i="2"/>
  <c r="Y53" i="2"/>
  <c r="AA220" i="2"/>
  <c r="Y220" i="2"/>
  <c r="X29" i="2"/>
  <c r="AA29" i="2"/>
  <c r="Y29" i="2"/>
  <c r="AF27" i="2"/>
  <c r="AE27" i="2"/>
  <c r="AC27" i="2"/>
  <c r="AK208" i="2"/>
  <c r="AL208" i="2"/>
  <c r="AK164" i="2"/>
  <c r="AK163" i="2" s="1"/>
  <c r="AL164" i="2"/>
  <c r="AL163" i="2" s="1"/>
  <c r="AJ163" i="2"/>
  <c r="AH146" i="2"/>
  <c r="AI146" i="2"/>
  <c r="AG145" i="2"/>
  <c r="AI145" i="2" s="1"/>
  <c r="AF188" i="2"/>
  <c r="AF187" i="2" s="1"/>
  <c r="AN92" i="2"/>
  <c r="AN91" i="2" s="1"/>
  <c r="AD29" i="2"/>
  <c r="AP27" i="2"/>
  <c r="AQ27" i="2" s="1"/>
  <c r="Y182" i="2"/>
  <c r="AN164" i="2"/>
  <c r="AN163" i="2" s="1"/>
  <c r="AO164" i="2"/>
  <c r="AO163" i="2" s="1"/>
  <c r="AM163" i="2"/>
  <c r="AB181" i="2"/>
  <c r="AB180" i="2" s="1"/>
  <c r="AM127" i="2"/>
  <c r="AN128" i="2"/>
  <c r="AN127" i="2" s="1"/>
  <c r="AC73" i="2"/>
  <c r="AE73" i="2"/>
  <c r="AD73" i="2"/>
  <c r="AH232" i="2"/>
  <c r="AI232" i="2"/>
  <c r="V61" i="2"/>
  <c r="P13" i="2"/>
  <c r="P12" i="2" s="1"/>
  <c r="AB15" i="2"/>
  <c r="AG15" i="2" s="1"/>
  <c r="Y229" i="2"/>
  <c r="AJ28" i="2"/>
  <c r="AL28" i="2" s="1"/>
  <c r="AP229" i="2"/>
  <c r="AP227" i="2" s="1"/>
  <c r="AQ227" i="2" s="1"/>
  <c r="AF275" i="2"/>
  <c r="AH88" i="2"/>
  <c r="AG85" i="2"/>
  <c r="AH85" i="2" s="1"/>
  <c r="L28" i="2"/>
  <c r="U28" i="2" s="1"/>
  <c r="AM109" i="2"/>
  <c r="AM107" i="2" s="1"/>
  <c r="AJ277" i="2"/>
  <c r="AL277" i="2" s="1"/>
  <c r="AD27" i="2"/>
  <c r="AP272" i="2"/>
  <c r="AQ272" i="2" s="1"/>
  <c r="AK197" i="2"/>
  <c r="AI221" i="2"/>
  <c r="AK114" i="2"/>
  <c r="AK152" i="2"/>
  <c r="AK151" i="2" s="1"/>
  <c r="AO146" i="2"/>
  <c r="AN124" i="2"/>
  <c r="AO116" i="2"/>
  <c r="AO115" i="2" s="1"/>
  <c r="AK68" i="2"/>
  <c r="AK67" i="2" s="1"/>
  <c r="AA53" i="2"/>
  <c r="AO64" i="2"/>
  <c r="AD184" i="2"/>
  <c r="AJ37" i="2"/>
  <c r="AL37" i="2" s="1"/>
  <c r="W18" i="2"/>
  <c r="Y18" i="2" s="1"/>
  <c r="AG267" i="2"/>
  <c r="W17" i="2"/>
  <c r="AB271" i="2"/>
  <c r="AH86" i="2"/>
  <c r="AJ43" i="2"/>
  <c r="AD188" i="2"/>
  <c r="J226" i="2"/>
  <c r="AL152" i="2"/>
  <c r="AL151" i="2" s="1"/>
  <c r="T28" i="2"/>
  <c r="AF272" i="2"/>
  <c r="AF271" i="2" s="1"/>
  <c r="Y218" i="2"/>
  <c r="AJ267" i="2"/>
  <c r="AL267" i="2" s="1"/>
  <c r="AC243" i="2"/>
  <c r="AJ220" i="2"/>
  <c r="AL220" i="2" s="1"/>
  <c r="AK231" i="2"/>
  <c r="AA218" i="2"/>
  <c r="AP182" i="2"/>
  <c r="AJ127" i="2"/>
  <c r="AO150" i="2"/>
  <c r="AN138" i="2"/>
  <c r="J55" i="2"/>
  <c r="Y55" i="2" s="1"/>
  <c r="X53" i="2"/>
  <c r="AC51" i="2"/>
  <c r="S27" i="2"/>
  <c r="AM205" i="2"/>
  <c r="AN205" i="2" s="1"/>
  <c r="AE175" i="2"/>
  <c r="R16" i="2"/>
  <c r="S16" i="2" s="1"/>
  <c r="AJ221" i="2"/>
  <c r="AF277" i="2"/>
  <c r="AP267" i="2"/>
  <c r="AQ267" i="2" s="1"/>
  <c r="AP243" i="2"/>
  <c r="AQ243" i="2" s="1"/>
  <c r="AF243" i="2"/>
  <c r="AQ206" i="2"/>
  <c r="AL128" i="2"/>
  <c r="AL127" i="2" s="1"/>
  <c r="AL102" i="2"/>
  <c r="L56" i="2"/>
  <c r="AE56" i="2" s="1"/>
  <c r="AF51" i="2"/>
  <c r="AL41" i="2"/>
  <c r="S29" i="2"/>
  <c r="T27" i="2"/>
  <c r="AC277" i="2"/>
  <c r="AD54" i="2"/>
  <c r="AB18" i="2"/>
  <c r="AP18" i="2" s="1"/>
  <c r="AQ18" i="2" s="1"/>
  <c r="AC275" i="2"/>
  <c r="W15" i="2"/>
  <c r="X15" i="2" s="1"/>
  <c r="AP242" i="2"/>
  <c r="AQ242" i="2" s="1"/>
  <c r="Z218" i="2"/>
  <c r="Y185" i="2"/>
  <c r="AD275" i="2"/>
  <c r="H26" i="9"/>
  <c r="AD241" i="1"/>
  <c r="AB239" i="1"/>
  <c r="AF241" i="1"/>
  <c r="AB347" i="1"/>
  <c r="AD347" i="1" s="1"/>
  <c r="AD349" i="1"/>
  <c r="AF349" i="1"/>
  <c r="AK182" i="1"/>
  <c r="AL182" i="1"/>
  <c r="AJ181" i="1"/>
  <c r="AL181" i="1" s="1"/>
  <c r="AL212" i="1"/>
  <c r="AL211" i="1" s="1"/>
  <c r="AK212" i="1"/>
  <c r="AK211" i="1" s="1"/>
  <c r="AJ211" i="1"/>
  <c r="AI140" i="1"/>
  <c r="AI139" i="1" s="1"/>
  <c r="AH140" i="1"/>
  <c r="AH139" i="1" s="1"/>
  <c r="AG139" i="1"/>
  <c r="AJ224" i="2"/>
  <c r="AL224" i="2" s="1"/>
  <c r="AL223" i="2" s="1"/>
  <c r="AP224" i="2"/>
  <c r="AP223" i="2" s="1"/>
  <c r="AQ223" i="2" s="1"/>
  <c r="AF224" i="2"/>
  <c r="AF223" i="2" s="1"/>
  <c r="AG224" i="2"/>
  <c r="AC224" i="2"/>
  <c r="AC223" i="2" s="1"/>
  <c r="AB223" i="2"/>
  <c r="AD223" i="2" s="1"/>
  <c r="AD224" i="2"/>
  <c r="AE224" i="2"/>
  <c r="AO484" i="1"/>
  <c r="AN484" i="1"/>
  <c r="W187" i="2"/>
  <c r="AA188" i="2"/>
  <c r="AA187" i="2" s="1"/>
  <c r="Z188" i="2"/>
  <c r="X188" i="2"/>
  <c r="X187" i="2" s="1"/>
  <c r="Y188" i="2"/>
  <c r="AJ85" i="2"/>
  <c r="AK85" i="2" s="1"/>
  <c r="AK87" i="2"/>
  <c r="AL87" i="2"/>
  <c r="AC266" i="2"/>
  <c r="AP266" i="2"/>
  <c r="AQ266" i="2" s="1"/>
  <c r="AJ266" i="2"/>
  <c r="AK266" i="2" s="1"/>
  <c r="AN279" i="2"/>
  <c r="AO279" i="2"/>
  <c r="AF222" i="2"/>
  <c r="AP222" i="2"/>
  <c r="AQ222" i="2" s="1"/>
  <c r="AG222" i="2"/>
  <c r="AC222" i="2"/>
  <c r="AJ183" i="2"/>
  <c r="L183" i="2"/>
  <c r="U183" i="2" s="1"/>
  <c r="Y183" i="2"/>
  <c r="AD183" i="2"/>
  <c r="AK137" i="2"/>
  <c r="AL137" i="2"/>
  <c r="AJ133" i="2"/>
  <c r="AK133" i="2" s="1"/>
  <c r="Y269" i="2"/>
  <c r="AD269" i="2"/>
  <c r="AJ269" i="2"/>
  <c r="AL269" i="2" s="1"/>
  <c r="O13" i="2"/>
  <c r="AM505" i="1"/>
  <c r="AO505" i="1" s="1"/>
  <c r="AE133" i="2"/>
  <c r="AB131" i="2"/>
  <c r="AD133" i="2"/>
  <c r="AC133" i="2"/>
  <c r="AF133" i="2"/>
  <c r="AC503" i="1"/>
  <c r="AF503" i="1"/>
  <c r="AK399" i="1"/>
  <c r="AJ397" i="1"/>
  <c r="AL397" i="1" s="1"/>
  <c r="AL399" i="1"/>
  <c r="AK316" i="1"/>
  <c r="AL316" i="1"/>
  <c r="AJ313" i="1"/>
  <c r="AK313" i="1" s="1"/>
  <c r="AL210" i="1"/>
  <c r="AK210" i="1"/>
  <c r="AK282" i="1"/>
  <c r="AL282" i="1"/>
  <c r="R299" i="1"/>
  <c r="U301" i="1"/>
  <c r="V301" i="1"/>
  <c r="AJ61" i="1"/>
  <c r="AK61" i="1" s="1"/>
  <c r="AK63" i="1"/>
  <c r="AJ544" i="1"/>
  <c r="AL544" i="1" s="1"/>
  <c r="AA186" i="2"/>
  <c r="Y186" i="2"/>
  <c r="X186" i="2"/>
  <c r="AJ268" i="2"/>
  <c r="AL268" i="2" s="1"/>
  <c r="AE268" i="2"/>
  <c r="AC268" i="2"/>
  <c r="AF268" i="2"/>
  <c r="AG268" i="2"/>
  <c r="AI268" i="2" s="1"/>
  <c r="AN80" i="2"/>
  <c r="AN79" i="2" s="1"/>
  <c r="AO80" i="2"/>
  <c r="AO79" i="2" s="1"/>
  <c r="AM79" i="2"/>
  <c r="AJ157" i="2"/>
  <c r="AL157" i="2" s="1"/>
  <c r="AK159" i="2"/>
  <c r="AL159" i="2"/>
  <c r="AH134" i="2"/>
  <c r="AI134" i="2"/>
  <c r="AG133" i="2"/>
  <c r="AG131" i="2" s="1"/>
  <c r="AK207" i="1"/>
  <c r="AL207" i="1"/>
  <c r="L450" i="1"/>
  <c r="T450" i="1"/>
  <c r="Y450" i="1"/>
  <c r="AJ450" i="1"/>
  <c r="AK450" i="1" s="1"/>
  <c r="AK363" i="1"/>
  <c r="AL363" i="1"/>
  <c r="Y584" i="1"/>
  <c r="W583" i="1"/>
  <c r="AQ440" i="1"/>
  <c r="AP439" i="1"/>
  <c r="AQ439" i="1" s="1"/>
  <c r="AQ565" i="1"/>
  <c r="AP563" i="1"/>
  <c r="AQ563" i="1" s="1"/>
  <c r="AK113" i="1"/>
  <c r="AL113" i="1"/>
  <c r="AK159" i="1"/>
  <c r="AL159" i="1"/>
  <c r="AO149" i="2"/>
  <c r="AN149" i="2"/>
  <c r="AG266" i="2"/>
  <c r="AO44" i="1"/>
  <c r="AO43" i="1" s="1"/>
  <c r="AM43" i="1"/>
  <c r="AN44" i="1"/>
  <c r="AN43" i="1" s="1"/>
  <c r="G96" i="1"/>
  <c r="J96" i="1" s="1"/>
  <c r="J97" i="1"/>
  <c r="Y630" i="1"/>
  <c r="AA584" i="1"/>
  <c r="AA583" i="1" s="1"/>
  <c r="AD268" i="2"/>
  <c r="T361" i="1"/>
  <c r="R359" i="1"/>
  <c r="U361" i="1"/>
  <c r="S361" i="1"/>
  <c r="V361" i="1"/>
  <c r="AL200" i="1"/>
  <c r="AL199" i="1" s="1"/>
  <c r="AK200" i="1"/>
  <c r="AK199" i="1" s="1"/>
  <c r="AJ199" i="1"/>
  <c r="AM449" i="1"/>
  <c r="AN449" i="1" s="1"/>
  <c r="AE449" i="1"/>
  <c r="R587" i="1"/>
  <c r="T587" i="1" s="1"/>
  <c r="T589" i="1"/>
  <c r="U589" i="1"/>
  <c r="S589" i="1"/>
  <c r="AA27" i="1"/>
  <c r="Y27" i="1"/>
  <c r="Z27" i="1"/>
  <c r="W25" i="1"/>
  <c r="AA25" i="1" s="1"/>
  <c r="T97" i="2"/>
  <c r="AE73" i="1"/>
  <c r="AB71" i="1"/>
  <c r="AD73" i="1"/>
  <c r="AF73" i="1"/>
  <c r="AC73" i="1"/>
  <c r="AD455" i="1"/>
  <c r="AC455" i="1"/>
  <c r="AF455" i="1"/>
  <c r="V193" i="1"/>
  <c r="U193" i="1"/>
  <c r="R191" i="1"/>
  <c r="T193" i="1"/>
  <c r="S193" i="1"/>
  <c r="AB287" i="1"/>
  <c r="AE289" i="1"/>
  <c r="AC289" i="1"/>
  <c r="AF289" i="1"/>
  <c r="AI176" i="1"/>
  <c r="AI175" i="1" s="1"/>
  <c r="AG175" i="1"/>
  <c r="AH176" i="1"/>
  <c r="AH175" i="1" s="1"/>
  <c r="AJ28" i="1"/>
  <c r="Y28" i="1"/>
  <c r="AN284" i="1"/>
  <c r="AN283" i="1" s="1"/>
  <c r="AO284" i="1"/>
  <c r="AO283" i="1" s="1"/>
  <c r="AM283" i="1"/>
  <c r="L270" i="2"/>
  <c r="AM270" i="2" s="1"/>
  <c r="AO270" i="2" s="1"/>
  <c r="AD270" i="2"/>
  <c r="Y270" i="2"/>
  <c r="AJ270" i="2"/>
  <c r="AL270" i="2" s="1"/>
  <c r="AI184" i="2"/>
  <c r="AH184" i="2"/>
  <c r="AO196" i="2"/>
  <c r="AN196" i="2"/>
  <c r="AM193" i="2"/>
  <c r="AO193" i="2" s="1"/>
  <c r="AP241" i="1"/>
  <c r="AQ242" i="1"/>
  <c r="AE545" i="1"/>
  <c r="AB265" i="2"/>
  <c r="AD265" i="2" s="1"/>
  <c r="AK161" i="2"/>
  <c r="AL161" i="2"/>
  <c r="AM319" i="1"/>
  <c r="AO320" i="1"/>
  <c r="AO319" i="1" s="1"/>
  <c r="AD266" i="2"/>
  <c r="AP463" i="1"/>
  <c r="AP455" i="1" s="1"/>
  <c r="AQ455" i="1" s="1"/>
  <c r="AE475" i="1"/>
  <c r="AB467" i="1"/>
  <c r="AC467" i="1" s="1"/>
  <c r="AF266" i="2"/>
  <c r="AL39" i="2"/>
  <c r="W181" i="2"/>
  <c r="X182" i="2"/>
  <c r="AA182" i="2"/>
  <c r="AO255" i="2"/>
  <c r="AN255" i="2"/>
  <c r="AM253" i="2"/>
  <c r="AO253" i="2" s="1"/>
  <c r="AO147" i="2"/>
  <c r="AM145" i="2"/>
  <c r="AO145" i="2" s="1"/>
  <c r="AN147" i="2"/>
  <c r="U67" i="2"/>
  <c r="R59" i="2"/>
  <c r="AA222" i="2"/>
  <c r="X222" i="2"/>
  <c r="Y222" i="2"/>
  <c r="AK111" i="2"/>
  <c r="AL111" i="2"/>
  <c r="AA457" i="1"/>
  <c r="Z457" i="1"/>
  <c r="X457" i="1"/>
  <c r="W455" i="1"/>
  <c r="AO282" i="1"/>
  <c r="AN282" i="1"/>
  <c r="AM277" i="1"/>
  <c r="AO277" i="1" s="1"/>
  <c r="L322" i="1"/>
  <c r="Z325" i="1"/>
  <c r="AE325" i="1"/>
  <c r="AO224" i="1"/>
  <c r="AO223" i="1" s="1"/>
  <c r="AN224" i="1"/>
  <c r="AN223" i="1" s="1"/>
  <c r="AE49" i="1"/>
  <c r="AB47" i="1"/>
  <c r="AD49" i="1"/>
  <c r="AF49" i="1"/>
  <c r="G13" i="1"/>
  <c r="G12" i="1" s="1"/>
  <c r="J15" i="1"/>
  <c r="V169" i="1"/>
  <c r="U169" i="1"/>
  <c r="R167" i="1"/>
  <c r="T169" i="1"/>
  <c r="S169" i="1"/>
  <c r="L46" i="1"/>
  <c r="Z47" i="1" s="1"/>
  <c r="Z49" i="1"/>
  <c r="AN171" i="1"/>
  <c r="AM169" i="1"/>
  <c r="AN169" i="1" s="1"/>
  <c r="AO171" i="1"/>
  <c r="AK152" i="1"/>
  <c r="AK151" i="1" s="1"/>
  <c r="AL152" i="1"/>
  <c r="AL151" i="1" s="1"/>
  <c r="AJ151" i="1"/>
  <c r="AJ184" i="2"/>
  <c r="AL184" i="2" s="1"/>
  <c r="L184" i="2"/>
  <c r="AM184" i="2" s="1"/>
  <c r="AN184" i="2" s="1"/>
  <c r="U157" i="2"/>
  <c r="R155" i="2"/>
  <c r="S157" i="2"/>
  <c r="V157" i="2"/>
  <c r="AQ320" i="1"/>
  <c r="AP319" i="1"/>
  <c r="AQ319" i="1" s="1"/>
  <c r="AE349" i="1"/>
  <c r="E245" i="9"/>
  <c r="X584" i="1"/>
  <c r="X583" i="1" s="1"/>
  <c r="AD450" i="1"/>
  <c r="AO532" i="1"/>
  <c r="AJ157" i="1"/>
  <c r="AK157" i="1" s="1"/>
  <c r="T157" i="2"/>
  <c r="AG109" i="2"/>
  <c r="AI109" i="2" s="1"/>
  <c r="AH110" i="2"/>
  <c r="H492" i="1"/>
  <c r="J492" i="1" s="1"/>
  <c r="J493" i="1"/>
  <c r="AO422" i="1"/>
  <c r="AM421" i="1"/>
  <c r="AO421" i="1" s="1"/>
  <c r="AO111" i="1"/>
  <c r="AN111" i="1"/>
  <c r="AH270" i="2"/>
  <c r="AI270" i="2"/>
  <c r="AA47" i="1"/>
  <c r="X47" i="1"/>
  <c r="Y47" i="1"/>
  <c r="AO292" i="1"/>
  <c r="AM289" i="1"/>
  <c r="AN292" i="1"/>
  <c r="AN332" i="1"/>
  <c r="AN331" i="1" s="1"/>
  <c r="AO332" i="1"/>
  <c r="AO331" i="1" s="1"/>
  <c r="AM331" i="1"/>
  <c r="AG28" i="1"/>
  <c r="AB25" i="1"/>
  <c r="AP28" i="1"/>
  <c r="AC28" i="1"/>
  <c r="AE28" i="1"/>
  <c r="AD28" i="1"/>
  <c r="X229" i="1"/>
  <c r="W227" i="1"/>
  <c r="AA229" i="1"/>
  <c r="Z229" i="1"/>
  <c r="U37" i="1"/>
  <c r="R35" i="1"/>
  <c r="V37" i="1"/>
  <c r="S37" i="1"/>
  <c r="L202" i="2"/>
  <c r="AE205" i="2"/>
  <c r="U205" i="2"/>
  <c r="L18" i="2"/>
  <c r="AA157" i="2"/>
  <c r="X157" i="2"/>
  <c r="W155" i="2"/>
  <c r="Y157" i="2"/>
  <c r="Z157" i="2"/>
  <c r="AQ39" i="2"/>
  <c r="AP37" i="2"/>
  <c r="AP35" i="2" s="1"/>
  <c r="AQ35" i="2" s="1"/>
  <c r="AG187" i="1"/>
  <c r="AH188" i="1"/>
  <c r="AH187" i="1" s="1"/>
  <c r="V205" i="1"/>
  <c r="R203" i="1"/>
  <c r="U205" i="1"/>
  <c r="S205" i="1"/>
  <c r="T205" i="1"/>
  <c r="AC349" i="1"/>
  <c r="AG187" i="2"/>
  <c r="AH188" i="2"/>
  <c r="AH187" i="2" s="1"/>
  <c r="AO188" i="1"/>
  <c r="AO187" i="1" s="1"/>
  <c r="AM187" i="1"/>
  <c r="AN188" i="1"/>
  <c r="AN187" i="1" s="1"/>
  <c r="AJ243" i="2"/>
  <c r="AL243" i="2" s="1"/>
  <c r="AD243" i="2"/>
  <c r="L243" i="2"/>
  <c r="Z243" i="2" s="1"/>
  <c r="Y243" i="2"/>
  <c r="AD218" i="2"/>
  <c r="AB217" i="2"/>
  <c r="AF217" i="2" s="1"/>
  <c r="AG218" i="2"/>
  <c r="AE218" i="2"/>
  <c r="AC218" i="2"/>
  <c r="AP218" i="2"/>
  <c r="AJ218" i="2"/>
  <c r="AK218" i="2" s="1"/>
  <c r="AF218" i="2"/>
  <c r="AK173" i="2"/>
  <c r="AL173" i="2"/>
  <c r="AM529" i="1"/>
  <c r="AN529" i="1" s="1"/>
  <c r="AD277" i="2"/>
  <c r="Y277" i="2"/>
  <c r="AM481" i="1"/>
  <c r="AO481" i="1" s="1"/>
  <c r="S301" i="1"/>
  <c r="AL63" i="1"/>
  <c r="AD222" i="2"/>
  <c r="Z242" i="2"/>
  <c r="X242" i="2"/>
  <c r="AA242" i="2"/>
  <c r="Y242" i="2"/>
  <c r="W241" i="2"/>
  <c r="AK66" i="2"/>
  <c r="AL66" i="2"/>
  <c r="AG244" i="2"/>
  <c r="AP244" i="2"/>
  <c r="AQ244" i="2" s="1"/>
  <c r="AF244" i="2"/>
  <c r="AC244" i="2"/>
  <c r="AB241" i="2"/>
  <c r="AF241" i="2" s="1"/>
  <c r="AJ30" i="2"/>
  <c r="AL30" i="2" s="1"/>
  <c r="L30" i="2"/>
  <c r="U30" i="2" s="1"/>
  <c r="Y30" i="2"/>
  <c r="AD30" i="2"/>
  <c r="AH580" i="1"/>
  <c r="AI580" i="1"/>
  <c r="AC546" i="1"/>
  <c r="AD546" i="1"/>
  <c r="AG546" i="1"/>
  <c r="AI546" i="1" s="1"/>
  <c r="AF546" i="1"/>
  <c r="AI176" i="2"/>
  <c r="AI175" i="2" s="1"/>
  <c r="AG175" i="2"/>
  <c r="AH176" i="2"/>
  <c r="AH175" i="2" s="1"/>
  <c r="AI66" i="2"/>
  <c r="AH66" i="2"/>
  <c r="AJ51" i="2"/>
  <c r="AL51" i="2" s="1"/>
  <c r="L51" i="2"/>
  <c r="AE51" i="2" s="1"/>
  <c r="AO512" i="1"/>
  <c r="AO511" i="1" s="1"/>
  <c r="AM511" i="1"/>
  <c r="AN512" i="1"/>
  <c r="AN511" i="1" s="1"/>
  <c r="X27" i="2"/>
  <c r="Z27" i="2"/>
  <c r="Y27" i="2"/>
  <c r="AH230" i="2"/>
  <c r="AI230" i="2"/>
  <c r="AB20" i="2"/>
  <c r="AG20" i="2" s="1"/>
  <c r="N19" i="2"/>
  <c r="AK592" i="1"/>
  <c r="AL592" i="1"/>
  <c r="AQ512" i="1"/>
  <c r="AP511" i="1"/>
  <c r="AQ511" i="1" s="1"/>
  <c r="AK339" i="1"/>
  <c r="AL339" i="1"/>
  <c r="AQ422" i="1"/>
  <c r="AP421" i="1"/>
  <c r="AO272" i="1"/>
  <c r="AO271" i="1" s="1"/>
  <c r="AM271" i="1"/>
  <c r="AN272" i="1"/>
  <c r="AN271" i="1" s="1"/>
  <c r="L34" i="2"/>
  <c r="U37" i="2"/>
  <c r="AA205" i="1"/>
  <c r="W203" i="1"/>
  <c r="X205" i="1"/>
  <c r="Z205" i="1"/>
  <c r="Y205" i="1"/>
  <c r="AO29" i="1"/>
  <c r="AL86" i="1"/>
  <c r="AJ85" i="1"/>
  <c r="AK85" i="1" s="1"/>
  <c r="AL74" i="2"/>
  <c r="AJ73" i="2"/>
  <c r="AK73" i="2" s="1"/>
  <c r="L544" i="1"/>
  <c r="L541" i="1" s="1"/>
  <c r="Y544" i="1"/>
  <c r="L526" i="1"/>
  <c r="AE527" i="1" s="1"/>
  <c r="U529" i="1"/>
  <c r="T452" i="1"/>
  <c r="AJ452" i="1"/>
  <c r="AK452" i="1" s="1"/>
  <c r="L452" i="1"/>
  <c r="L451" i="1" s="1"/>
  <c r="AE451" i="1" s="1"/>
  <c r="J451" i="1"/>
  <c r="AD451" i="1" s="1"/>
  <c r="AB395" i="1"/>
  <c r="AD397" i="1"/>
  <c r="AC397" i="1"/>
  <c r="AE397" i="1"/>
  <c r="AK39" i="2"/>
  <c r="AG579" i="1"/>
  <c r="AG577" i="1" s="1"/>
  <c r="AH542" i="1"/>
  <c r="T301" i="1"/>
  <c r="AC241" i="1"/>
  <c r="AJ205" i="1"/>
  <c r="AJ203" i="1" s="1"/>
  <c r="AO62" i="2"/>
  <c r="AN62" i="2"/>
  <c r="AH243" i="2"/>
  <c r="AI243" i="2"/>
  <c r="L430" i="1"/>
  <c r="Z433" i="1"/>
  <c r="U433" i="1"/>
  <c r="AO353" i="1"/>
  <c r="AN353" i="1"/>
  <c r="AM49" i="1"/>
  <c r="AN49" i="1" s="1"/>
  <c r="AN50" i="1"/>
  <c r="AL270" i="1"/>
  <c r="AJ265" i="1"/>
  <c r="AK270" i="1"/>
  <c r="AN152" i="1"/>
  <c r="AN151" i="1" s="1"/>
  <c r="AO152" i="1"/>
  <c r="AO151" i="1" s="1"/>
  <c r="AM151" i="1"/>
  <c r="AA37" i="1"/>
  <c r="X37" i="1"/>
  <c r="W35" i="1"/>
  <c r="Y37" i="1"/>
  <c r="Z37" i="1"/>
  <c r="AM28" i="1"/>
  <c r="Z28" i="1"/>
  <c r="AK532" i="1"/>
  <c r="AJ529" i="1"/>
  <c r="AL529" i="1" s="1"/>
  <c r="Y361" i="1"/>
  <c r="T544" i="1"/>
  <c r="AN320" i="1"/>
  <c r="AN319" i="1" s="1"/>
  <c r="L269" i="2"/>
  <c r="AL101" i="2"/>
  <c r="AK101" i="2"/>
  <c r="N250" i="9"/>
  <c r="W271" i="9"/>
  <c r="Y373" i="1"/>
  <c r="AE241" i="1"/>
  <c r="AI87" i="2"/>
  <c r="AH87" i="2"/>
  <c r="AN122" i="1"/>
  <c r="AM121" i="1"/>
  <c r="AN121" i="1" s="1"/>
  <c r="AK89" i="1"/>
  <c r="AL89" i="1"/>
  <c r="AG157" i="1"/>
  <c r="AI157" i="1" s="1"/>
  <c r="AH158" i="1"/>
  <c r="AJ169" i="2"/>
  <c r="AK169" i="2" s="1"/>
  <c r="V85" i="2"/>
  <c r="R83" i="2"/>
  <c r="U85" i="2"/>
  <c r="T85" i="2"/>
  <c r="S85" i="2"/>
  <c r="AA73" i="2"/>
  <c r="W71" i="2"/>
  <c r="Y73" i="2"/>
  <c r="AF229" i="2"/>
  <c r="AE229" i="2"/>
  <c r="AB227" i="2"/>
  <c r="AC227" i="2" s="1"/>
  <c r="AC229" i="2"/>
  <c r="AD229" i="2"/>
  <c r="V71" i="2"/>
  <c r="S71" i="2"/>
  <c r="T71" i="2"/>
  <c r="U71" i="2"/>
  <c r="AO270" i="1"/>
  <c r="AN270" i="1"/>
  <c r="AK248" i="1"/>
  <c r="AK247" i="1" s="1"/>
  <c r="AJ247" i="1"/>
  <c r="AL248" i="1"/>
  <c r="AL247" i="1" s="1"/>
  <c r="T397" i="1"/>
  <c r="R395" i="1"/>
  <c r="T395" i="1" s="1"/>
  <c r="U145" i="1"/>
  <c r="R143" i="1"/>
  <c r="T145" i="1"/>
  <c r="AJ145" i="1"/>
  <c r="AK145" i="1" s="1"/>
  <c r="AK148" i="1"/>
  <c r="AP99" i="1"/>
  <c r="AQ99" i="1" s="1"/>
  <c r="AC99" i="1"/>
  <c r="AF99" i="1"/>
  <c r="AD99" i="1"/>
  <c r="H18" i="9"/>
  <c r="AN530" i="1"/>
  <c r="AC500" i="1"/>
  <c r="AC499" i="1" s="1"/>
  <c r="V145" i="1"/>
  <c r="AO77" i="1"/>
  <c r="V267" i="2"/>
  <c r="AA185" i="2"/>
  <c r="Z73" i="2"/>
  <c r="AM73" i="2"/>
  <c r="AN73" i="2" s="1"/>
  <c r="Y184" i="2"/>
  <c r="AJ235" i="2"/>
  <c r="AK236" i="2"/>
  <c r="AK235" i="2" s="1"/>
  <c r="AD220" i="2"/>
  <c r="AC220" i="2"/>
  <c r="AD267" i="2"/>
  <c r="L267" i="2"/>
  <c r="Z267" i="2" s="1"/>
  <c r="Z151" i="2"/>
  <c r="AE151" i="2"/>
  <c r="U151" i="2"/>
  <c r="AJ26" i="2"/>
  <c r="AL26" i="2" s="1"/>
  <c r="L26" i="2"/>
  <c r="AE26" i="2" s="1"/>
  <c r="AI80" i="2"/>
  <c r="AI79" i="2" s="1"/>
  <c r="AG79" i="2"/>
  <c r="AH80" i="2"/>
  <c r="AH79" i="2" s="1"/>
  <c r="L50" i="2"/>
  <c r="U50" i="2" s="1"/>
  <c r="AF169" i="2"/>
  <c r="AB167" i="2"/>
  <c r="AD169" i="2"/>
  <c r="AD565" i="1"/>
  <c r="AB563" i="1"/>
  <c r="R503" i="1"/>
  <c r="T505" i="1"/>
  <c r="E19" i="2"/>
  <c r="AG101" i="1"/>
  <c r="AO39" i="1"/>
  <c r="AN39" i="1"/>
  <c r="Z127" i="1"/>
  <c r="AE127" i="1"/>
  <c r="J20" i="1"/>
  <c r="H19" i="1"/>
  <c r="D19" i="1"/>
  <c r="Z307" i="1"/>
  <c r="AE307" i="1"/>
  <c r="AE145" i="1"/>
  <c r="AB143" i="1"/>
  <c r="AC145" i="1"/>
  <c r="AF145" i="1"/>
  <c r="W59" i="1"/>
  <c r="Z67" i="1"/>
  <c r="AJ104" i="1"/>
  <c r="J103" i="1"/>
  <c r="Y103" i="1" s="1"/>
  <c r="AN206" i="2"/>
  <c r="AO206" i="2"/>
  <c r="AL230" i="2"/>
  <c r="AJ229" i="2"/>
  <c r="AK229" i="2" s="1"/>
  <c r="AK230" i="2"/>
  <c r="AJ222" i="2"/>
  <c r="AL222" i="2" s="1"/>
  <c r="L222" i="2"/>
  <c r="AM222" i="2" s="1"/>
  <c r="AO222" i="2" s="1"/>
  <c r="J14" i="2"/>
  <c r="G13" i="2"/>
  <c r="AI170" i="2"/>
  <c r="AH170" i="2"/>
  <c r="AG169" i="2"/>
  <c r="AI169" i="2" s="1"/>
  <c r="U211" i="2"/>
  <c r="Z211" i="2"/>
  <c r="AE61" i="1"/>
  <c r="AB59" i="1"/>
  <c r="AC61" i="1"/>
  <c r="AF61" i="1"/>
  <c r="AK134" i="1"/>
  <c r="AL134" i="1"/>
  <c r="AE37" i="1"/>
  <c r="AB35" i="1"/>
  <c r="AD37" i="1"/>
  <c r="AF37" i="1"/>
  <c r="AC37" i="1"/>
  <c r="AP29" i="1"/>
  <c r="AQ29" i="1" s="1"/>
  <c r="AD29" i="1"/>
  <c r="AJ32" i="1"/>
  <c r="J31" i="1"/>
  <c r="Y31" i="1" s="1"/>
  <c r="Y32" i="1"/>
  <c r="AD32" i="1"/>
  <c r="AE175" i="1"/>
  <c r="AB167" i="1"/>
  <c r="AJ571" i="1"/>
  <c r="AJ505" i="1"/>
  <c r="AL505" i="1" s="1"/>
  <c r="AN506" i="1"/>
  <c r="U265" i="1"/>
  <c r="AN110" i="1"/>
  <c r="AE29" i="1"/>
  <c r="U175" i="2"/>
  <c r="S266" i="2"/>
  <c r="V266" i="2"/>
  <c r="P250" i="9"/>
  <c r="I263" i="9"/>
  <c r="AA271" i="9"/>
  <c r="H17" i="9"/>
  <c r="H195" i="9"/>
  <c r="H194" i="9" s="1"/>
  <c r="Y629" i="1"/>
  <c r="J610" i="1"/>
  <c r="AD611" i="1" s="1"/>
  <c r="AJ613" i="1"/>
  <c r="AK613" i="1" s="1"/>
  <c r="Y433" i="1"/>
  <c r="AJ589" i="1"/>
  <c r="AK572" i="1"/>
  <c r="AK571" i="1" s="1"/>
  <c r="AB541" i="1"/>
  <c r="AC541" i="1" s="1"/>
  <c r="AB493" i="1"/>
  <c r="AE500" i="1"/>
  <c r="AD433" i="1"/>
  <c r="Y498" i="1"/>
  <c r="AD449" i="1"/>
  <c r="AJ133" i="1"/>
  <c r="AK133" i="1" s="1"/>
  <c r="AI38" i="1"/>
  <c r="Y267" i="2"/>
  <c r="AP220" i="2"/>
  <c r="AQ220" i="2" s="1"/>
  <c r="AF220" i="2"/>
  <c r="W217" i="2"/>
  <c r="AN159" i="2"/>
  <c r="AI140" i="2"/>
  <c r="AI139" i="2" s="1"/>
  <c r="AL104" i="2"/>
  <c r="AL103" i="2" s="1"/>
  <c r="X73" i="2"/>
  <c r="AD51" i="2"/>
  <c r="X243" i="2"/>
  <c r="AA243" i="2"/>
  <c r="J247" i="2"/>
  <c r="Y247" i="2" s="1"/>
  <c r="AD248" i="2"/>
  <c r="Y248" i="2"/>
  <c r="AF219" i="2"/>
  <c r="AD219" i="2"/>
  <c r="AG219" i="2"/>
  <c r="AE219" i="2"/>
  <c r="Y266" i="2"/>
  <c r="L266" i="2"/>
  <c r="AC169" i="2"/>
  <c r="AN63" i="2"/>
  <c r="AO63" i="2"/>
  <c r="U121" i="2"/>
  <c r="R119" i="2"/>
  <c r="V121" i="2"/>
  <c r="AM220" i="2"/>
  <c r="AN220" i="2" s="1"/>
  <c r="G19" i="2"/>
  <c r="J20" i="2"/>
  <c r="AH618" i="1"/>
  <c r="AI618" i="1"/>
  <c r="AF37" i="2"/>
  <c r="AB35" i="2"/>
  <c r="AC37" i="2"/>
  <c r="AD37" i="2"/>
  <c r="AE37" i="2"/>
  <c r="AH242" i="2"/>
  <c r="AI242" i="2"/>
  <c r="AF450" i="1"/>
  <c r="AG450" i="1"/>
  <c r="AB419" i="1"/>
  <c r="AD421" i="1"/>
  <c r="X361" i="1"/>
  <c r="W359" i="1"/>
  <c r="Z359" i="1" s="1"/>
  <c r="AK52" i="1"/>
  <c r="AL52" i="1"/>
  <c r="AK150" i="1"/>
  <c r="AL150" i="1"/>
  <c r="Z283" i="1"/>
  <c r="L274" i="1"/>
  <c r="AO159" i="1"/>
  <c r="AN159" i="1"/>
  <c r="AG29" i="1"/>
  <c r="AK89" i="2"/>
  <c r="AL89" i="2"/>
  <c r="AA121" i="1"/>
  <c r="X121" i="1"/>
  <c r="W119" i="1"/>
  <c r="Y121" i="1"/>
  <c r="AB17" i="2"/>
  <c r="AG17" i="2" s="1"/>
  <c r="P13" i="1"/>
  <c r="P12" i="1" s="1"/>
  <c r="AB16" i="1"/>
  <c r="AM16" i="1" s="1"/>
  <c r="AO16" i="1" s="1"/>
  <c r="R16" i="1"/>
  <c r="U49" i="1"/>
  <c r="R47" i="1"/>
  <c r="T49" i="1"/>
  <c r="S49" i="1"/>
  <c r="AO102" i="2"/>
  <c r="V169" i="2"/>
  <c r="R167" i="2"/>
  <c r="AF584" i="1"/>
  <c r="AF583" i="1" s="1"/>
  <c r="AP584" i="1"/>
  <c r="AA109" i="1"/>
  <c r="X109" i="1"/>
  <c r="W107" i="1"/>
  <c r="Y107" i="1" s="1"/>
  <c r="AO134" i="1"/>
  <c r="AM133" i="1"/>
  <c r="AN133" i="1" s="1"/>
  <c r="AM325" i="1"/>
  <c r="AO325" i="1" s="1"/>
  <c r="AO77" i="2"/>
  <c r="AK125" i="2"/>
  <c r="AL125" i="2"/>
  <c r="U145" i="2"/>
  <c r="R143" i="2"/>
  <c r="T145" i="2"/>
  <c r="V145" i="2"/>
  <c r="S145" i="2"/>
  <c r="V205" i="2"/>
  <c r="R203" i="2"/>
  <c r="T205" i="2"/>
  <c r="AJ337" i="1"/>
  <c r="AK337" i="1" s="1"/>
  <c r="AL338" i="1"/>
  <c r="L250" i="1"/>
  <c r="AE251" i="1" s="1"/>
  <c r="AE253" i="1"/>
  <c r="Z253" i="1"/>
  <c r="E13" i="1"/>
  <c r="E12" i="1" s="1"/>
  <c r="AQ284" i="1"/>
  <c r="AP283" i="1"/>
  <c r="AQ283" i="1" s="1"/>
  <c r="AQ332" i="1"/>
  <c r="AP331" i="1"/>
  <c r="AQ331" i="1" s="1"/>
  <c r="AA133" i="1"/>
  <c r="W131" i="1"/>
  <c r="X133" i="1"/>
  <c r="Z133" i="1"/>
  <c r="O264" i="9"/>
  <c r="X626" i="1"/>
  <c r="M600" i="1"/>
  <c r="AC584" i="1"/>
  <c r="AC583" i="1" s="1"/>
  <c r="N540" i="1"/>
  <c r="S505" i="1"/>
  <c r="U455" i="1"/>
  <c r="T542" i="1"/>
  <c r="AL482" i="1"/>
  <c r="AJ457" i="1"/>
  <c r="AK457" i="1" s="1"/>
  <c r="AL618" i="1"/>
  <c r="AA446" i="1"/>
  <c r="AN376" i="1"/>
  <c r="AN485" i="1"/>
  <c r="AO326" i="1"/>
  <c r="T313" i="1"/>
  <c r="AN220" i="1"/>
  <c r="AK353" i="1"/>
  <c r="Z265" i="1"/>
  <c r="AN176" i="1"/>
  <c r="AN175" i="1" s="1"/>
  <c r="AD101" i="1"/>
  <c r="AG211" i="1"/>
  <c r="AN113" i="1"/>
  <c r="T266" i="2"/>
  <c r="AK255" i="2"/>
  <c r="AL236" i="2"/>
  <c r="AL235" i="2" s="1"/>
  <c r="AM175" i="2"/>
  <c r="AJ139" i="2"/>
  <c r="L54" i="2"/>
  <c r="AM54" i="2" s="1"/>
  <c r="AN54" i="2" s="1"/>
  <c r="AP184" i="2"/>
  <c r="AQ184" i="2" s="1"/>
  <c r="AC184" i="2"/>
  <c r="L130" i="2"/>
  <c r="Z133" i="2"/>
  <c r="AP53" i="2"/>
  <c r="AQ53" i="2" s="1"/>
  <c r="AF53" i="2"/>
  <c r="AD53" i="2"/>
  <c r="AC53" i="2"/>
  <c r="AE169" i="2"/>
  <c r="L166" i="2"/>
  <c r="AH616" i="1"/>
  <c r="AI616" i="1"/>
  <c r="AA529" i="1"/>
  <c r="Z529" i="1"/>
  <c r="X529" i="1"/>
  <c r="W527" i="1"/>
  <c r="AO114" i="2"/>
  <c r="AN114" i="2"/>
  <c r="AD589" i="1"/>
  <c r="AB587" i="1"/>
  <c r="Z151" i="1"/>
  <c r="L142" i="1"/>
  <c r="AO66" i="1"/>
  <c r="AN66" i="1"/>
  <c r="AJ99" i="1"/>
  <c r="Y99" i="1"/>
  <c r="AG28" i="2"/>
  <c r="AF28" i="2"/>
  <c r="AD28" i="2"/>
  <c r="AE28" i="2"/>
  <c r="AC28" i="2"/>
  <c r="AI206" i="1"/>
  <c r="AG205" i="1"/>
  <c r="AF181" i="1"/>
  <c r="AB179" i="1"/>
  <c r="AD181" i="1"/>
  <c r="AE133" i="1"/>
  <c r="AB131" i="1"/>
  <c r="AD133" i="1"/>
  <c r="AA169" i="1"/>
  <c r="W167" i="1"/>
  <c r="Z169" i="1"/>
  <c r="AA104" i="1"/>
  <c r="AA103" i="1" s="1"/>
  <c r="X104" i="1"/>
  <c r="X103" i="1" s="1"/>
  <c r="I13" i="1"/>
  <c r="I12" i="1" s="1"/>
  <c r="U181" i="1"/>
  <c r="R179" i="1"/>
  <c r="T181" i="1"/>
  <c r="AA29" i="1"/>
  <c r="Y29" i="1"/>
  <c r="Z29" i="1"/>
  <c r="Y32" i="2"/>
  <c r="Z259" i="2"/>
  <c r="AE259" i="2"/>
  <c r="AA589" i="1"/>
  <c r="Z589" i="1"/>
  <c r="W587" i="1"/>
  <c r="X589" i="1"/>
  <c r="AF446" i="1"/>
  <c r="AG446" i="1"/>
  <c r="AK272" i="1"/>
  <c r="AK271" i="1" s="1"/>
  <c r="AJ271" i="1"/>
  <c r="AL272" i="1"/>
  <c r="AL271" i="1" s="1"/>
  <c r="AQ530" i="1"/>
  <c r="AP529" i="1"/>
  <c r="AI183" i="1"/>
  <c r="AG181" i="1"/>
  <c r="AI181" i="1" s="1"/>
  <c r="AH183" i="1"/>
  <c r="W287" i="1"/>
  <c r="X289" i="1"/>
  <c r="AA289" i="1"/>
  <c r="H14" i="9"/>
  <c r="Y589" i="1"/>
  <c r="Y446" i="1"/>
  <c r="AL353" i="1"/>
  <c r="AE99" i="1"/>
  <c r="AM37" i="1"/>
  <c r="AO37" i="1" s="1"/>
  <c r="AE121" i="2"/>
  <c r="AB119" i="2"/>
  <c r="V613" i="1"/>
  <c r="S613" i="1"/>
  <c r="R611" i="1"/>
  <c r="U73" i="1"/>
  <c r="R71" i="1"/>
  <c r="V73" i="1"/>
  <c r="AM30" i="1"/>
  <c r="AE30" i="1"/>
  <c r="AJ30" i="1"/>
  <c r="AC30" i="1"/>
  <c r="AG30" i="1"/>
  <c r="AF30" i="1"/>
  <c r="AP30" i="1"/>
  <c r="AQ30" i="1" s="1"/>
  <c r="AD30" i="1"/>
  <c r="AJ26" i="1"/>
  <c r="Y26" i="1"/>
  <c r="U157" i="1"/>
  <c r="R155" i="1"/>
  <c r="S157" i="1"/>
  <c r="V157" i="1"/>
  <c r="AA563" i="1"/>
  <c r="Z563" i="1"/>
  <c r="X563" i="1"/>
  <c r="F249" i="9"/>
  <c r="H167" i="9"/>
  <c r="H166" i="9" s="1"/>
  <c r="H139" i="9"/>
  <c r="H138" i="9" s="1"/>
  <c r="Z626" i="1"/>
  <c r="U505" i="1"/>
  <c r="AJ481" i="1"/>
  <c r="AL481" i="1" s="1"/>
  <c r="AJ446" i="1"/>
  <c r="AL446" i="1" s="1"/>
  <c r="V397" i="1"/>
  <c r="AM349" i="1"/>
  <c r="AO349" i="1" s="1"/>
  <c r="AO302" i="1"/>
  <c r="AM175" i="1"/>
  <c r="AJ163" i="1"/>
  <c r="AF101" i="1"/>
  <c r="AL77" i="1"/>
  <c r="AJ49" i="1"/>
  <c r="AJ47" i="1" s="1"/>
  <c r="AM245" i="2"/>
  <c r="AN245" i="2" s="1"/>
  <c r="Z245" i="2"/>
  <c r="AG247" i="2"/>
  <c r="AA244" i="2"/>
  <c r="U169" i="2"/>
  <c r="T169" i="2"/>
  <c r="AL170" i="2"/>
  <c r="X184" i="2"/>
  <c r="AL140" i="2"/>
  <c r="AL139" i="2" s="1"/>
  <c r="AJ54" i="2"/>
  <c r="AL54" i="2" s="1"/>
  <c r="AK77" i="2"/>
  <c r="AG220" i="2"/>
  <c r="Z253" i="2"/>
  <c r="L250" i="2"/>
  <c r="Z251" i="2" s="1"/>
  <c r="AP183" i="2"/>
  <c r="AQ183" i="2" s="1"/>
  <c r="AC183" i="2"/>
  <c r="AP52" i="2"/>
  <c r="AQ52" i="2" s="1"/>
  <c r="AJ52" i="2"/>
  <c r="AL52" i="2" s="1"/>
  <c r="AG52" i="2"/>
  <c r="AF52" i="2"/>
  <c r="AP580" i="1"/>
  <c r="AQ580" i="1" s="1"/>
  <c r="U97" i="2"/>
  <c r="R95" i="2"/>
  <c r="V97" i="2"/>
  <c r="U253" i="2"/>
  <c r="R251" i="2"/>
  <c r="S253" i="2"/>
  <c r="V253" i="2"/>
  <c r="AF85" i="2"/>
  <c r="AB83" i="2"/>
  <c r="AC85" i="2"/>
  <c r="AE181" i="1"/>
  <c r="L178" i="1"/>
  <c r="AC104" i="1"/>
  <c r="AC103" i="1" s="1"/>
  <c r="AF104" i="1"/>
  <c r="AF103" i="1" s="1"/>
  <c r="AD104" i="1"/>
  <c r="AB103" i="1"/>
  <c r="AE85" i="2"/>
  <c r="L82" i="2"/>
  <c r="AO78" i="1"/>
  <c r="AN78" i="1"/>
  <c r="U151" i="1"/>
  <c r="AG99" i="1"/>
  <c r="M13" i="2"/>
  <c r="M12" i="2" s="1"/>
  <c r="R14" i="2"/>
  <c r="AF205" i="1"/>
  <c r="AB203" i="1"/>
  <c r="AD205" i="1"/>
  <c r="W299" i="1"/>
  <c r="X301" i="1"/>
  <c r="AJ102" i="1"/>
  <c r="AD102" i="1"/>
  <c r="AO278" i="2"/>
  <c r="AM277" i="2"/>
  <c r="AN277" i="2" s="1"/>
  <c r="U59" i="1"/>
  <c r="V59" i="1"/>
  <c r="AM109" i="1"/>
  <c r="AO109" i="1" s="1"/>
  <c r="Z35" i="1"/>
  <c r="Q264" i="9"/>
  <c r="J266" i="9"/>
  <c r="J263" i="9" s="1"/>
  <c r="AB445" i="1"/>
  <c r="AB444" i="1" s="1"/>
  <c r="S397" i="1"/>
  <c r="AF545" i="1"/>
  <c r="Z542" i="1"/>
  <c r="AD543" i="1"/>
  <c r="AN464" i="1"/>
  <c r="AN463" i="1" s="1"/>
  <c r="AN424" i="1"/>
  <c r="AL520" i="1"/>
  <c r="V313" i="1"/>
  <c r="AD61" i="1"/>
  <c r="AL209" i="1"/>
  <c r="AL164" i="1"/>
  <c r="AL163" i="1" s="1"/>
  <c r="AL140" i="1"/>
  <c r="AL139" i="1" s="1"/>
  <c r="AC101" i="1"/>
  <c r="AK77" i="1"/>
  <c r="AL50" i="1"/>
  <c r="Y104" i="1"/>
  <c r="Y100" i="1"/>
  <c r="AN41" i="1"/>
  <c r="AI248" i="2"/>
  <c r="AI247" i="2" s="1"/>
  <c r="X244" i="2"/>
  <c r="S169" i="2"/>
  <c r="AO174" i="2"/>
  <c r="AK170" i="2"/>
  <c r="W25" i="2"/>
  <c r="X25" i="2" s="1"/>
  <c r="AM29" i="2"/>
  <c r="AN29" i="2" s="1"/>
  <c r="AE29" i="2"/>
  <c r="Z29" i="2"/>
  <c r="AE182" i="2"/>
  <c r="AC182" i="2"/>
  <c r="AF182" i="2"/>
  <c r="AD182" i="2"/>
  <c r="AG182" i="2"/>
  <c r="AH51" i="2"/>
  <c r="AI51" i="2"/>
  <c r="AK594" i="1"/>
  <c r="AL594" i="1"/>
  <c r="AF246" i="2"/>
  <c r="AP246" i="2"/>
  <c r="AQ246" i="2" s="1"/>
  <c r="AD246" i="2"/>
  <c r="AJ246" i="2"/>
  <c r="AL246" i="2" s="1"/>
  <c r="AG246" i="2"/>
  <c r="AC246" i="2"/>
  <c r="AD193" i="2"/>
  <c r="Y193" i="2"/>
  <c r="AM580" i="1"/>
  <c r="U259" i="2"/>
  <c r="AI209" i="1"/>
  <c r="AH209" i="1"/>
  <c r="AO329" i="1"/>
  <c r="AN329" i="1"/>
  <c r="AM61" i="1"/>
  <c r="AM59" i="1" s="1"/>
  <c r="AP101" i="1"/>
  <c r="AQ101" i="1" s="1"/>
  <c r="W16" i="2"/>
  <c r="AA349" i="1"/>
  <c r="X349" i="1"/>
  <c r="Z349" i="1"/>
  <c r="W347" i="1"/>
  <c r="AF26" i="2"/>
  <c r="AD26" i="2"/>
  <c r="AA73" i="1"/>
  <c r="X73" i="1"/>
  <c r="W71" i="1"/>
  <c r="Y71" i="1" s="1"/>
  <c r="Y73" i="1"/>
  <c r="AI86" i="1"/>
  <c r="AG85" i="1"/>
  <c r="AH86" i="1"/>
  <c r="AG104" i="1"/>
  <c r="AE211" i="2"/>
  <c r="AH272" i="2"/>
  <c r="AH271" i="2" s="1"/>
  <c r="AI272" i="2"/>
  <c r="AI271" i="2" s="1"/>
  <c r="AG271" i="2"/>
  <c r="AM99" i="1"/>
  <c r="N264" i="9"/>
  <c r="AD584" i="1"/>
  <c r="X221" i="2"/>
  <c r="AO122" i="2"/>
  <c r="H263" i="9"/>
  <c r="AM603" i="1"/>
  <c r="AN603" i="1" s="1"/>
  <c r="AF565" i="1"/>
  <c r="AE457" i="1"/>
  <c r="U542" i="1"/>
  <c r="AD446" i="1"/>
  <c r="U397" i="1"/>
  <c r="AC545" i="1"/>
  <c r="Y542" i="1"/>
  <c r="S313" i="1"/>
  <c r="AN304" i="1"/>
  <c r="Z289" i="1"/>
  <c r="S73" i="1"/>
  <c r="AL148" i="1"/>
  <c r="AK140" i="1"/>
  <c r="AK139" i="1" s="1"/>
  <c r="AH269" i="2"/>
  <c r="AN260" i="2"/>
  <c r="AN259" i="2" s="1"/>
  <c r="AM244" i="2"/>
  <c r="AN244" i="2" s="1"/>
  <c r="AA184" i="2"/>
  <c r="AF121" i="2"/>
  <c r="AD32" i="2"/>
  <c r="Y26" i="2"/>
  <c r="AJ185" i="2"/>
  <c r="AL185" i="2" s="1"/>
  <c r="L185" i="2"/>
  <c r="U185" i="2" s="1"/>
  <c r="V229" i="2"/>
  <c r="R227" i="2"/>
  <c r="U229" i="2"/>
  <c r="T229" i="2"/>
  <c r="S229" i="2"/>
  <c r="AK176" i="2"/>
  <c r="AK175" i="2" s="1"/>
  <c r="AL176" i="2"/>
  <c r="AL175" i="2" s="1"/>
  <c r="AJ175" i="2"/>
  <c r="AG245" i="2"/>
  <c r="AF245" i="2"/>
  <c r="AJ245" i="2"/>
  <c r="AL245" i="2" s="1"/>
  <c r="AQ589" i="1"/>
  <c r="AP587" i="1"/>
  <c r="AQ587" i="1" s="1"/>
  <c r="AD289" i="1"/>
  <c r="U127" i="1"/>
  <c r="AA157" i="1"/>
  <c r="X157" i="1"/>
  <c r="W155" i="1"/>
  <c r="AG50" i="2"/>
  <c r="AO248" i="1"/>
  <c r="AO247" i="1" s="1"/>
  <c r="AN248" i="1"/>
  <c r="AN247" i="1" s="1"/>
  <c r="AM247" i="1"/>
  <c r="AE121" i="1"/>
  <c r="AB119" i="1"/>
  <c r="AD121" i="1"/>
  <c r="AM145" i="1"/>
  <c r="AO145" i="1" s="1"/>
  <c r="AN146" i="1"/>
  <c r="AM104" i="1"/>
  <c r="L103" i="1"/>
  <c r="Z103" i="1" s="1"/>
  <c r="L502" i="1"/>
  <c r="AE503" i="1" s="1"/>
  <c r="Z505" i="1"/>
  <c r="AG31" i="1"/>
  <c r="AH32" i="1"/>
  <c r="AH31" i="1" s="1"/>
  <c r="V275" i="2"/>
  <c r="S275" i="2"/>
  <c r="T349" i="1"/>
  <c r="R347" i="1"/>
  <c r="U121" i="1"/>
  <c r="R119" i="1"/>
  <c r="AM27" i="1"/>
  <c r="AE27" i="1"/>
  <c r="AM32" i="1"/>
  <c r="L31" i="1"/>
  <c r="AE31" i="1" s="1"/>
  <c r="AE32" i="1"/>
  <c r="AK254" i="2"/>
  <c r="AL254" i="2"/>
  <c r="AJ253" i="2"/>
  <c r="AL253" i="2" s="1"/>
  <c r="AE277" i="2"/>
  <c r="L274" i="2"/>
  <c r="AE275" i="2" s="1"/>
  <c r="Z205" i="2"/>
  <c r="W203" i="2"/>
  <c r="N13" i="2"/>
  <c r="AM446" i="1"/>
  <c r="Z139" i="2"/>
  <c r="X517" i="1"/>
  <c r="W515" i="1"/>
  <c r="T337" i="1"/>
  <c r="R335" i="1"/>
  <c r="T335" i="1" s="1"/>
  <c r="AQ428" i="1"/>
  <c r="AP427" i="1"/>
  <c r="AQ427" i="1" s="1"/>
  <c r="AP581" i="1"/>
  <c r="AQ581" i="1" s="1"/>
  <c r="X553" i="1"/>
  <c r="W551" i="1"/>
  <c r="Z551" i="1" s="1"/>
  <c r="T289" i="1"/>
  <c r="R287" i="1"/>
  <c r="AI170" i="1"/>
  <c r="AG169" i="1"/>
  <c r="AQ224" i="1"/>
  <c r="AP223" i="1"/>
  <c r="AQ223" i="1" s="1"/>
  <c r="X253" i="1"/>
  <c r="W251" i="1"/>
  <c r="AE145" i="2"/>
  <c r="AB143" i="2"/>
  <c r="AA85" i="1"/>
  <c r="X85" i="1"/>
  <c r="W83" i="1"/>
  <c r="Z83" i="1" s="1"/>
  <c r="AM102" i="1"/>
  <c r="U109" i="1"/>
  <c r="R107" i="1"/>
  <c r="E24" i="1"/>
  <c r="AE85" i="1"/>
  <c r="AB83" i="1"/>
  <c r="L97" i="1"/>
  <c r="AS101" i="1" s="1"/>
  <c r="AT101" i="1" s="1"/>
  <c r="Z439" i="1"/>
  <c r="AQ248" i="1"/>
  <c r="AP247" i="1"/>
  <c r="AQ247" i="1" s="1"/>
  <c r="AM246" i="2"/>
  <c r="AO246" i="2" s="1"/>
  <c r="AC56" i="2"/>
  <c r="AC55" i="2" s="1"/>
  <c r="AP56" i="2"/>
  <c r="AP55" i="2" s="1"/>
  <c r="AQ55" i="2" s="1"/>
  <c r="Z67" i="2"/>
  <c r="U283" i="2"/>
  <c r="AI74" i="2"/>
  <c r="AG73" i="2"/>
  <c r="AE157" i="2"/>
  <c r="AB155" i="2"/>
  <c r="AA193" i="2"/>
  <c r="W191" i="2"/>
  <c r="X191" i="2" s="1"/>
  <c r="AA397" i="1"/>
  <c r="Z397" i="1"/>
  <c r="X397" i="1"/>
  <c r="W395" i="1"/>
  <c r="F13" i="2"/>
  <c r="F12" i="2" s="1"/>
  <c r="X385" i="1"/>
  <c r="W383" i="1"/>
  <c r="W20" i="2"/>
  <c r="O19" i="2"/>
  <c r="Z55" i="1"/>
  <c r="AD265" i="1"/>
  <c r="AB263" i="1"/>
  <c r="AD263" i="1" s="1"/>
  <c r="AE205" i="1"/>
  <c r="L202" i="1"/>
  <c r="U85" i="1"/>
  <c r="R83" i="1"/>
  <c r="AJ101" i="1"/>
  <c r="D24" i="1"/>
  <c r="AE151" i="1"/>
  <c r="AM101" i="1"/>
  <c r="T217" i="1"/>
  <c r="R215" i="1"/>
  <c r="D13" i="1"/>
  <c r="AM52" i="2"/>
  <c r="AO52" i="2" s="1"/>
  <c r="Z277" i="2"/>
  <c r="W275" i="2"/>
  <c r="AF205" i="2"/>
  <c r="AB203" i="2"/>
  <c r="Z193" i="2"/>
  <c r="L190" i="2"/>
  <c r="AF73" i="2"/>
  <c r="AB71" i="2"/>
  <c r="AC71" i="2" s="1"/>
  <c r="L584" i="1"/>
  <c r="AE584" i="1" s="1"/>
  <c r="J583" i="1"/>
  <c r="Z175" i="2"/>
  <c r="R419" i="1"/>
  <c r="T419" i="1" s="1"/>
  <c r="T421" i="1"/>
  <c r="AE193" i="2"/>
  <c r="AB191" i="2"/>
  <c r="AB431" i="1"/>
  <c r="W635" i="1"/>
  <c r="AA637" i="1"/>
  <c r="T265" i="1"/>
  <c r="R263" i="1"/>
  <c r="AQ380" i="1"/>
  <c r="AP379" i="1"/>
  <c r="AQ379" i="1" s="1"/>
  <c r="AA503" i="1"/>
  <c r="X503" i="1"/>
  <c r="AE115" i="1"/>
  <c r="AB15" i="1"/>
  <c r="Z59" i="1"/>
  <c r="AA181" i="1"/>
  <c r="W179" i="1"/>
  <c r="AA145" i="1"/>
  <c r="W143" i="1"/>
  <c r="X145" i="1"/>
  <c r="W20" i="1"/>
  <c r="O19" i="1"/>
  <c r="AM100" i="1"/>
  <c r="AG26" i="1"/>
  <c r="AM26" i="1"/>
  <c r="L25" i="1"/>
  <c r="O13" i="1"/>
  <c r="AM268" i="2"/>
  <c r="AN268" i="2" s="1"/>
  <c r="AM28" i="2"/>
  <c r="AN28" i="2" s="1"/>
  <c r="Z37" i="2"/>
  <c r="W35" i="2"/>
  <c r="AA481" i="1"/>
  <c r="X481" i="1"/>
  <c r="W479" i="1"/>
  <c r="Z481" i="1"/>
  <c r="AA97" i="2"/>
  <c r="W95" i="2"/>
  <c r="AA373" i="1"/>
  <c r="Z373" i="1"/>
  <c r="X373" i="1"/>
  <c r="W371" i="1"/>
  <c r="AA169" i="2"/>
  <c r="W167" i="2"/>
  <c r="W311" i="1"/>
  <c r="X313" i="1"/>
  <c r="AQ404" i="1"/>
  <c r="AP403" i="1"/>
  <c r="AQ403" i="1" s="1"/>
  <c r="AE283" i="2"/>
  <c r="R371" i="1"/>
  <c r="T373" i="1"/>
  <c r="AE109" i="1"/>
  <c r="AB107" i="1"/>
  <c r="O576" i="1"/>
  <c r="N13" i="1"/>
  <c r="N12" i="1" s="1"/>
  <c r="O24" i="1"/>
  <c r="T311" i="1"/>
  <c r="AM219" i="2"/>
  <c r="AN219" i="2" s="1"/>
  <c r="AO111" i="2"/>
  <c r="AE253" i="2"/>
  <c r="AB251" i="2"/>
  <c r="U109" i="2"/>
  <c r="R107" i="2"/>
  <c r="X251" i="2"/>
  <c r="U193" i="2"/>
  <c r="R191" i="2"/>
  <c r="Z229" i="2"/>
  <c r="W227" i="2"/>
  <c r="AO498" i="1"/>
  <c r="AN498" i="1"/>
  <c r="AE109" i="2"/>
  <c r="AB107" i="2"/>
  <c r="AA133" i="2"/>
  <c r="W131" i="2"/>
  <c r="T565" i="1"/>
  <c r="R563" i="1"/>
  <c r="U133" i="2"/>
  <c r="R131" i="2"/>
  <c r="L118" i="1"/>
  <c r="E13" i="2"/>
  <c r="W275" i="1"/>
  <c r="X277" i="1"/>
  <c r="L190" i="1"/>
  <c r="AB16" i="2"/>
  <c r="AG16" i="2" s="1"/>
  <c r="T529" i="1"/>
  <c r="R527" i="1"/>
  <c r="W263" i="1"/>
  <c r="X265" i="1"/>
  <c r="U91" i="1"/>
  <c r="L298" i="1"/>
  <c r="AE299" i="1" s="1"/>
  <c r="AJ29" i="1"/>
  <c r="D96" i="1"/>
  <c r="AS96" i="1" s="1"/>
  <c r="AE157" i="1"/>
  <c r="AB155" i="1"/>
  <c r="U133" i="1"/>
  <c r="R131" i="1"/>
  <c r="L142" i="2"/>
  <c r="L214" i="1"/>
  <c r="AO65" i="2"/>
  <c r="AN65" i="2"/>
  <c r="AM61" i="2"/>
  <c r="AN284" i="2"/>
  <c r="AN283" i="2" s="1"/>
  <c r="AO284" i="2"/>
  <c r="AO283" i="2" s="1"/>
  <c r="AM283" i="2"/>
  <c r="AH281" i="2"/>
  <c r="AI281" i="2"/>
  <c r="AH279" i="2"/>
  <c r="AI279" i="2"/>
  <c r="AH278" i="2"/>
  <c r="AI278" i="2"/>
  <c r="AG277" i="2"/>
  <c r="AQ277" i="2"/>
  <c r="AP275" i="2"/>
  <c r="AQ275" i="2" s="1"/>
  <c r="V272" i="2"/>
  <c r="V271" i="2" s="1"/>
  <c r="T272" i="2"/>
  <c r="R271" i="2"/>
  <c r="S272" i="2"/>
  <c r="S271" i="2" s="1"/>
  <c r="V269" i="2"/>
  <c r="T269" i="2"/>
  <c r="S269" i="2"/>
  <c r="AQ254" i="2"/>
  <c r="AP253" i="2"/>
  <c r="AK267" i="2"/>
  <c r="R265" i="2"/>
  <c r="V246" i="2"/>
  <c r="T246" i="2"/>
  <c r="U246" i="2"/>
  <c r="S246" i="2"/>
  <c r="V243" i="2"/>
  <c r="T243" i="2"/>
  <c r="S243" i="2"/>
  <c r="AA265" i="2"/>
  <c r="Y265" i="2"/>
  <c r="W264" i="2"/>
  <c r="X265" i="2"/>
  <c r="AH236" i="2"/>
  <c r="AH235" i="2" s="1"/>
  <c r="AI236" i="2"/>
  <c r="AI235" i="2" s="1"/>
  <c r="AG235" i="2"/>
  <c r="AH233" i="2"/>
  <c r="AI233" i="2"/>
  <c r="AG229" i="2"/>
  <c r="AN246" i="2"/>
  <c r="AN233" i="2"/>
  <c r="AO233" i="2"/>
  <c r="V222" i="2"/>
  <c r="T222" i="2"/>
  <c r="U222" i="2"/>
  <c r="S222" i="2"/>
  <c r="V220" i="2"/>
  <c r="T220" i="2"/>
  <c r="U220" i="2"/>
  <c r="S220" i="2"/>
  <c r="V218" i="2"/>
  <c r="T218" i="2"/>
  <c r="R217" i="2"/>
  <c r="U218" i="2"/>
  <c r="S218" i="2"/>
  <c r="Z246" i="2"/>
  <c r="AE246" i="2"/>
  <c r="Z244" i="2"/>
  <c r="AE244" i="2"/>
  <c r="AK243" i="2"/>
  <c r="AD241" i="2"/>
  <c r="AB240" i="2"/>
  <c r="AC241" i="2"/>
  <c r="AL242" i="2"/>
  <c r="AK242" i="2"/>
  <c r="AH210" i="2"/>
  <c r="AI210" i="2"/>
  <c r="AH208" i="2"/>
  <c r="AI208" i="2"/>
  <c r="AH207" i="2"/>
  <c r="AI207" i="2"/>
  <c r="AH200" i="2"/>
  <c r="AH199" i="2" s="1"/>
  <c r="AI200" i="2"/>
  <c r="AI199" i="2" s="1"/>
  <c r="AG199" i="2"/>
  <c r="AH197" i="2"/>
  <c r="AI197" i="2"/>
  <c r="AN221" i="2"/>
  <c r="AO221" i="2"/>
  <c r="AP203" i="2"/>
  <c r="AQ203" i="2" s="1"/>
  <c r="AQ205" i="2"/>
  <c r="AL205" i="2"/>
  <c r="AJ203" i="2"/>
  <c r="AK205" i="2"/>
  <c r="AK224" i="2"/>
  <c r="L217" i="2"/>
  <c r="Z217" i="2" s="1"/>
  <c r="AM218" i="2"/>
  <c r="AO205" i="2"/>
  <c r="U186" i="2"/>
  <c r="S186" i="2"/>
  <c r="V186" i="2"/>
  <c r="T186" i="2"/>
  <c r="S184" i="2"/>
  <c r="V184" i="2"/>
  <c r="T184" i="2"/>
  <c r="U182" i="2"/>
  <c r="S182" i="2"/>
  <c r="V182" i="2"/>
  <c r="T182" i="2"/>
  <c r="R181" i="2"/>
  <c r="AQ188" i="2"/>
  <c r="AP187" i="2"/>
  <c r="AQ187" i="2" s="1"/>
  <c r="AK186" i="2"/>
  <c r="AL186" i="2"/>
  <c r="AO160" i="2"/>
  <c r="AN160" i="2"/>
  <c r="AK188" i="2"/>
  <c r="AJ187" i="2"/>
  <c r="AK187" i="2" s="1"/>
  <c r="AO184" i="2"/>
  <c r="Y181" i="2"/>
  <c r="AM182" i="2"/>
  <c r="AP169" i="2"/>
  <c r="AQ158" i="2"/>
  <c r="AP157" i="2"/>
  <c r="AQ146" i="2"/>
  <c r="AP145" i="2"/>
  <c r="AQ128" i="2"/>
  <c r="AP127" i="2"/>
  <c r="AQ127" i="2" s="1"/>
  <c r="AQ110" i="2"/>
  <c r="AP109" i="2"/>
  <c r="V54" i="2"/>
  <c r="T54" i="2"/>
  <c r="S54" i="2"/>
  <c r="V52" i="2"/>
  <c r="T52" i="2"/>
  <c r="U52" i="2"/>
  <c r="S52" i="2"/>
  <c r="V50" i="2"/>
  <c r="T50" i="2"/>
  <c r="R49" i="2"/>
  <c r="S50" i="2"/>
  <c r="V30" i="2"/>
  <c r="T30" i="2"/>
  <c r="S30" i="2"/>
  <c r="AM157" i="2"/>
  <c r="AP85" i="2"/>
  <c r="AQ80" i="2"/>
  <c r="AP79" i="2"/>
  <c r="AQ79" i="2" s="1"/>
  <c r="AH64" i="2"/>
  <c r="AI64" i="2"/>
  <c r="AH63" i="2"/>
  <c r="AI63" i="2"/>
  <c r="AH62" i="2"/>
  <c r="AI62" i="2"/>
  <c r="AH44" i="2"/>
  <c r="AH43" i="2" s="1"/>
  <c r="AI44" i="2"/>
  <c r="AI43" i="2" s="1"/>
  <c r="AG43" i="2"/>
  <c r="AH40" i="2"/>
  <c r="AI40" i="2"/>
  <c r="AH38" i="2"/>
  <c r="AI38" i="2"/>
  <c r="AG37" i="2"/>
  <c r="AD31" i="2"/>
  <c r="L31" i="2"/>
  <c r="AE31" i="2" s="1"/>
  <c r="Z61" i="2"/>
  <c r="X61" i="2"/>
  <c r="AA61" i="2"/>
  <c r="Y61" i="2"/>
  <c r="W59" i="2"/>
  <c r="U29" i="2"/>
  <c r="AL29" i="2"/>
  <c r="AK29" i="2"/>
  <c r="U27" i="2"/>
  <c r="AQ26" i="2"/>
  <c r="AH284" i="2"/>
  <c r="AH283" i="2" s="1"/>
  <c r="AI284" i="2"/>
  <c r="AI283" i="2" s="1"/>
  <c r="AG283" i="2"/>
  <c r="AH282" i="2"/>
  <c r="AI282" i="2"/>
  <c r="AH280" i="2"/>
  <c r="AI280" i="2"/>
  <c r="V270" i="2"/>
  <c r="T270" i="2"/>
  <c r="S270" i="2"/>
  <c r="AK277" i="2"/>
  <c r="AJ275" i="2"/>
  <c r="Y271" i="2"/>
  <c r="U268" i="2"/>
  <c r="S268" i="2"/>
  <c r="V268" i="2"/>
  <c r="T268" i="2"/>
  <c r="AQ260" i="2"/>
  <c r="AP259" i="2"/>
  <c r="AQ259" i="2" s="1"/>
  <c r="AO268" i="2"/>
  <c r="AM266" i="2"/>
  <c r="V248" i="2"/>
  <c r="V247" i="2" s="1"/>
  <c r="T248" i="2"/>
  <c r="R247" i="2"/>
  <c r="U248" i="2"/>
  <c r="S248" i="2"/>
  <c r="S247" i="2" s="1"/>
  <c r="V244" i="2"/>
  <c r="T244" i="2"/>
  <c r="U244" i="2"/>
  <c r="S244" i="2"/>
  <c r="V242" i="2"/>
  <c r="T242" i="2"/>
  <c r="R241" i="2"/>
  <c r="U242" i="2"/>
  <c r="S242" i="2"/>
  <c r="Z268" i="2"/>
  <c r="AH234" i="2"/>
  <c r="AI234" i="2"/>
  <c r="AP247" i="2"/>
  <c r="AQ247" i="2" s="1"/>
  <c r="AQ248" i="2"/>
  <c r="V224" i="2"/>
  <c r="V223" i="2" s="1"/>
  <c r="T224" i="2"/>
  <c r="R223" i="2"/>
  <c r="U224" i="2"/>
  <c r="S224" i="2"/>
  <c r="S223" i="2" s="1"/>
  <c r="V221" i="2"/>
  <c r="T221" i="2"/>
  <c r="U221" i="2"/>
  <c r="S221" i="2"/>
  <c r="V219" i="2"/>
  <c r="T219" i="2"/>
  <c r="U219" i="2"/>
  <c r="S219" i="2"/>
  <c r="Z248" i="2"/>
  <c r="AL248" i="2"/>
  <c r="AL247" i="2" s="1"/>
  <c r="AJ247" i="2"/>
  <c r="AK247" i="2" s="1"/>
  <c r="AK248" i="2"/>
  <c r="X241" i="2"/>
  <c r="AA241" i="2"/>
  <c r="Y241" i="2"/>
  <c r="W240" i="2"/>
  <c r="AM242" i="2"/>
  <c r="AH212" i="2"/>
  <c r="AH211" i="2" s="1"/>
  <c r="AI212" i="2"/>
  <c r="AI211" i="2" s="1"/>
  <c r="AG211" i="2"/>
  <c r="AH209" i="2"/>
  <c r="AI209" i="2"/>
  <c r="AH206" i="2"/>
  <c r="AI206" i="2"/>
  <c r="AG205" i="2"/>
  <c r="AH198" i="2"/>
  <c r="AI198" i="2"/>
  <c r="AM229" i="2"/>
  <c r="AL221" i="2"/>
  <c r="AK221" i="2"/>
  <c r="AI196" i="2"/>
  <c r="AH196" i="2"/>
  <c r="L223" i="2"/>
  <c r="Z223" i="2" s="1"/>
  <c r="AM224" i="2"/>
  <c r="Z222" i="2"/>
  <c r="AE222" i="2"/>
  <c r="Z221" i="2"/>
  <c r="AE221" i="2"/>
  <c r="Z220" i="2"/>
  <c r="AE220" i="2"/>
  <c r="AQ194" i="2"/>
  <c r="AP193" i="2"/>
  <c r="U188" i="2"/>
  <c r="S188" i="2"/>
  <c r="S187" i="2" s="1"/>
  <c r="V188" i="2"/>
  <c r="V187" i="2" s="1"/>
  <c r="T188" i="2"/>
  <c r="R187" i="2"/>
  <c r="S185" i="2"/>
  <c r="V185" i="2"/>
  <c r="T185" i="2"/>
  <c r="S183" i="2"/>
  <c r="V183" i="2"/>
  <c r="T183" i="2"/>
  <c r="AQ176" i="2"/>
  <c r="AP175" i="2"/>
  <c r="AQ175" i="2" s="1"/>
  <c r="AQ164" i="2"/>
  <c r="AP163" i="2"/>
  <c r="AQ163" i="2" s="1"/>
  <c r="AO186" i="2"/>
  <c r="AN186" i="2"/>
  <c r="AQ182" i="2"/>
  <c r="AI160" i="2"/>
  <c r="AH160" i="2"/>
  <c r="AG193" i="2"/>
  <c r="AK193" i="2"/>
  <c r="AL193" i="2"/>
  <c r="AJ191" i="2"/>
  <c r="AD187" i="2"/>
  <c r="AM188" i="2"/>
  <c r="L187" i="2"/>
  <c r="AE187" i="2" s="1"/>
  <c r="Z186" i="2"/>
  <c r="AE186" i="2"/>
  <c r="AC181" i="2"/>
  <c r="AF181" i="2"/>
  <c r="AD181" i="2"/>
  <c r="AK182" i="2"/>
  <c r="AL182" i="2"/>
  <c r="AQ152" i="2"/>
  <c r="AP151" i="2"/>
  <c r="AQ151" i="2" s="1"/>
  <c r="AQ140" i="2"/>
  <c r="AP139" i="2"/>
  <c r="AQ139" i="2" s="1"/>
  <c r="AQ134" i="2"/>
  <c r="AP133" i="2"/>
  <c r="AQ122" i="2"/>
  <c r="AP121" i="2"/>
  <c r="AQ116" i="2"/>
  <c r="AP115" i="2"/>
  <c r="AQ115" i="2" s="1"/>
  <c r="AQ104" i="2"/>
  <c r="AP103" i="2"/>
  <c r="AQ103" i="2" s="1"/>
  <c r="AQ92" i="2"/>
  <c r="AP91" i="2"/>
  <c r="AQ91" i="2" s="1"/>
  <c r="AG157" i="2"/>
  <c r="V56" i="2"/>
  <c r="V55" i="2" s="1"/>
  <c r="T56" i="2"/>
  <c r="R55" i="2"/>
  <c r="S56" i="2"/>
  <c r="S55" i="2" s="1"/>
  <c r="V53" i="2"/>
  <c r="T53" i="2"/>
  <c r="S53" i="2"/>
  <c r="V51" i="2"/>
  <c r="T51" i="2"/>
  <c r="S51" i="2"/>
  <c r="V32" i="2"/>
  <c r="V31" i="2" s="1"/>
  <c r="T32" i="2"/>
  <c r="R31" i="2"/>
  <c r="S32" i="2"/>
  <c r="S31" i="2" s="1"/>
  <c r="V26" i="2"/>
  <c r="T26" i="2"/>
  <c r="R25" i="2"/>
  <c r="U26" i="2"/>
  <c r="S26" i="2"/>
  <c r="AI121" i="2"/>
  <c r="AG119" i="2"/>
  <c r="AH121" i="2"/>
  <c r="AQ68" i="2"/>
  <c r="AP67" i="2"/>
  <c r="AQ67" i="2" s="1"/>
  <c r="AG65" i="2"/>
  <c r="AE65" i="2"/>
  <c r="AC65" i="2"/>
  <c r="AB61" i="2"/>
  <c r="AP65" i="2"/>
  <c r="AF65" i="2"/>
  <c r="AD65" i="2"/>
  <c r="AH41" i="2"/>
  <c r="AI41" i="2"/>
  <c r="AH39" i="2"/>
  <c r="AI39" i="2"/>
  <c r="Z52" i="2"/>
  <c r="AE52" i="2"/>
  <c r="AL32" i="2"/>
  <c r="AL31" i="2" s="1"/>
  <c r="AJ31" i="2"/>
  <c r="AK32" i="2"/>
  <c r="AJ65" i="2"/>
  <c r="AP31" i="2"/>
  <c r="AQ31" i="2" s="1"/>
  <c r="AQ32" i="2"/>
  <c r="AO642" i="1"/>
  <c r="AN642" i="1"/>
  <c r="AO640" i="1"/>
  <c r="AN640" i="1"/>
  <c r="AO638" i="1"/>
  <c r="AM637" i="1"/>
  <c r="AN638" i="1"/>
  <c r="AI638" i="1"/>
  <c r="AH638" i="1"/>
  <c r="AG637" i="1"/>
  <c r="AF632" i="1"/>
  <c r="AF631" i="1" s="1"/>
  <c r="AD632" i="1"/>
  <c r="AB631" i="1"/>
  <c r="AC632" i="1"/>
  <c r="AC631" i="1" s="1"/>
  <c r="AE632" i="1"/>
  <c r="L631" i="1"/>
  <c r="Z631" i="1" s="1"/>
  <c r="AM632" i="1"/>
  <c r="V630" i="1"/>
  <c r="T630" i="1"/>
  <c r="U630" i="1"/>
  <c r="S630" i="1"/>
  <c r="AN630" i="1"/>
  <c r="AO630" i="1"/>
  <c r="AF628" i="1"/>
  <c r="AD628" i="1"/>
  <c r="AC628" i="1"/>
  <c r="AE628" i="1"/>
  <c r="AJ628" i="1"/>
  <c r="AQ626" i="1"/>
  <c r="Z632" i="1"/>
  <c r="Z630" i="1"/>
  <c r="V629" i="1"/>
  <c r="T629" i="1"/>
  <c r="S629" i="1"/>
  <c r="U629" i="1"/>
  <c r="AN629" i="1"/>
  <c r="AO629" i="1"/>
  <c r="AP628" i="1"/>
  <c r="AQ628" i="1" s="1"/>
  <c r="AF626" i="1"/>
  <c r="AD626" i="1"/>
  <c r="AB625" i="1"/>
  <c r="AC626" i="1"/>
  <c r="AE626" i="1"/>
  <c r="AJ626" i="1"/>
  <c r="AF605" i="1"/>
  <c r="AD605" i="1"/>
  <c r="AC605" i="1"/>
  <c r="AE605" i="1"/>
  <c r="AJ605" i="1"/>
  <c r="V603" i="1"/>
  <c r="T603" i="1"/>
  <c r="U603" i="1"/>
  <c r="S603" i="1"/>
  <c r="AQ602" i="1"/>
  <c r="AI644" i="1"/>
  <c r="AI643" i="1" s="1"/>
  <c r="AG643" i="1"/>
  <c r="AH644" i="1"/>
  <c r="AH643" i="1" s="1"/>
  <c r="AF627" i="1"/>
  <c r="AD627" i="1"/>
  <c r="AE627" i="1"/>
  <c r="AC627" i="1"/>
  <c r="AJ627" i="1"/>
  <c r="AN615" i="1"/>
  <c r="AO615" i="1"/>
  <c r="AP611" i="1"/>
  <c r="AQ611" i="1" s="1"/>
  <c r="AQ613" i="1"/>
  <c r="AF606" i="1"/>
  <c r="AD606" i="1"/>
  <c r="AC606" i="1"/>
  <c r="AJ606" i="1"/>
  <c r="Z603" i="1"/>
  <c r="AH602" i="1"/>
  <c r="AI602" i="1"/>
  <c r="AF602" i="1"/>
  <c r="AD602" i="1"/>
  <c r="AB601" i="1"/>
  <c r="AC602" i="1"/>
  <c r="J601" i="1"/>
  <c r="G600" i="1"/>
  <c r="J600" i="1" s="1"/>
  <c r="AI596" i="1"/>
  <c r="AI595" i="1" s="1"/>
  <c r="AG595" i="1"/>
  <c r="AH596" i="1"/>
  <c r="AH595" i="1" s="1"/>
  <c r="AI593" i="1"/>
  <c r="AH593" i="1"/>
  <c r="AI591" i="1"/>
  <c r="AH591" i="1"/>
  <c r="AI581" i="1"/>
  <c r="AH581" i="1"/>
  <c r="AI579" i="1"/>
  <c r="AI572" i="1"/>
  <c r="AI571" i="1" s="1"/>
  <c r="AG571" i="1"/>
  <c r="AH572" i="1"/>
  <c r="AH571" i="1" s="1"/>
  <c r="AI569" i="1"/>
  <c r="AH569" i="1"/>
  <c r="AI567" i="1"/>
  <c r="AH567" i="1"/>
  <c r="AO558" i="1"/>
  <c r="AN558" i="1"/>
  <c r="AO556" i="1"/>
  <c r="AN556" i="1"/>
  <c r="AO554" i="1"/>
  <c r="AM553" i="1"/>
  <c r="AN554" i="1"/>
  <c r="AA548" i="1"/>
  <c r="AA547" i="1" s="1"/>
  <c r="Y548" i="1"/>
  <c r="W547" i="1"/>
  <c r="X548" i="1"/>
  <c r="X547" i="1" s="1"/>
  <c r="AP632" i="1"/>
  <c r="AG627" i="1"/>
  <c r="AH613" i="1"/>
  <c r="AI613" i="1"/>
  <c r="AG611" i="1"/>
  <c r="AF604" i="1"/>
  <c r="AD604" i="1"/>
  <c r="AE604" i="1"/>
  <c r="AC604" i="1"/>
  <c r="AJ604" i="1"/>
  <c r="AK584" i="1"/>
  <c r="AL584" i="1"/>
  <c r="AL583" i="1" s="1"/>
  <c r="AJ583" i="1"/>
  <c r="AK583" i="1" s="1"/>
  <c r="S581" i="1"/>
  <c r="T581" i="1"/>
  <c r="V581" i="1"/>
  <c r="AK580" i="1"/>
  <c r="AL580" i="1"/>
  <c r="AO565" i="1"/>
  <c r="AM563" i="1"/>
  <c r="AN565" i="1"/>
  <c r="AI560" i="1"/>
  <c r="AI559" i="1" s="1"/>
  <c r="AG559" i="1"/>
  <c r="AH560" i="1"/>
  <c r="AH559" i="1" s="1"/>
  <c r="AI557" i="1"/>
  <c r="AH557" i="1"/>
  <c r="AI555" i="1"/>
  <c r="AH555" i="1"/>
  <c r="S548" i="1"/>
  <c r="S547" i="1" s="1"/>
  <c r="T548" i="1"/>
  <c r="R547" i="1"/>
  <c r="V548" i="1"/>
  <c r="V547" i="1" s="1"/>
  <c r="AC548" i="1"/>
  <c r="AC547" i="1" s="1"/>
  <c r="AF548" i="1"/>
  <c r="AF547" i="1" s="1"/>
  <c r="AB547" i="1"/>
  <c r="AD548" i="1"/>
  <c r="AA545" i="1"/>
  <c r="Y545" i="1"/>
  <c r="X545" i="1"/>
  <c r="Z545" i="1"/>
  <c r="AA543" i="1"/>
  <c r="Y543" i="1"/>
  <c r="X543" i="1"/>
  <c r="Z543" i="1"/>
  <c r="AI534" i="1"/>
  <c r="AH534" i="1"/>
  <c r="AI532" i="1"/>
  <c r="AH532" i="1"/>
  <c r="AI530" i="1"/>
  <c r="AG529" i="1"/>
  <c r="AH530" i="1"/>
  <c r="AO524" i="1"/>
  <c r="AO523" i="1" s="1"/>
  <c r="AM523" i="1"/>
  <c r="AN524" i="1"/>
  <c r="AN523" i="1" s="1"/>
  <c r="AO521" i="1"/>
  <c r="AN521" i="1"/>
  <c r="AO519" i="1"/>
  <c r="AN519" i="1"/>
  <c r="AI512" i="1"/>
  <c r="AI511" i="1" s="1"/>
  <c r="AG511" i="1"/>
  <c r="AH512" i="1"/>
  <c r="AH511" i="1" s="1"/>
  <c r="AI509" i="1"/>
  <c r="AH509" i="1"/>
  <c r="AI507" i="1"/>
  <c r="AH507" i="1"/>
  <c r="AI497" i="1"/>
  <c r="AH497" i="1"/>
  <c r="AI495" i="1"/>
  <c r="AH495" i="1"/>
  <c r="AI488" i="1"/>
  <c r="AI487" i="1" s="1"/>
  <c r="AG487" i="1"/>
  <c r="AH488" i="1"/>
  <c r="AH487" i="1" s="1"/>
  <c r="AI485" i="1"/>
  <c r="AH485" i="1"/>
  <c r="AI483" i="1"/>
  <c r="AH483" i="1"/>
  <c r="AO474" i="1"/>
  <c r="AN474" i="1"/>
  <c r="AO472" i="1"/>
  <c r="AN472" i="1"/>
  <c r="AO470" i="1"/>
  <c r="AM469" i="1"/>
  <c r="AN470" i="1"/>
  <c r="AI462" i="1"/>
  <c r="AH462" i="1"/>
  <c r="AI460" i="1"/>
  <c r="AH460" i="1"/>
  <c r="AI458" i="1"/>
  <c r="AG457" i="1"/>
  <c r="AH458" i="1"/>
  <c r="AA449" i="1"/>
  <c r="Y449" i="1"/>
  <c r="X449" i="1"/>
  <c r="Z449" i="1"/>
  <c r="AA447" i="1"/>
  <c r="Y447" i="1"/>
  <c r="X447" i="1"/>
  <c r="Z447" i="1"/>
  <c r="AI438" i="1"/>
  <c r="AH438" i="1"/>
  <c r="AO436" i="1"/>
  <c r="AN436" i="1"/>
  <c r="AK639" i="1"/>
  <c r="AL639" i="1"/>
  <c r="AI639" i="1"/>
  <c r="AH639" i="1"/>
  <c r="V637" i="1"/>
  <c r="T637" i="1"/>
  <c r="R635" i="1"/>
  <c r="U637" i="1"/>
  <c r="S637" i="1"/>
  <c r="AK638" i="1"/>
  <c r="AL638" i="1"/>
  <c r="AJ637" i="1"/>
  <c r="AF608" i="1"/>
  <c r="AF607" i="1" s="1"/>
  <c r="AD608" i="1"/>
  <c r="AB607" i="1"/>
  <c r="AC608" i="1"/>
  <c r="AC607" i="1" s="1"/>
  <c r="AG608" i="1"/>
  <c r="AJ608" i="1"/>
  <c r="L608" i="1"/>
  <c r="U608" i="1" s="1"/>
  <c r="J607" i="1"/>
  <c r="AG604" i="1"/>
  <c r="AJ579" i="1"/>
  <c r="L579" i="1"/>
  <c r="AE579" i="1" s="1"/>
  <c r="AC577" i="1"/>
  <c r="AF577" i="1"/>
  <c r="AD577" i="1"/>
  <c r="AL565" i="1"/>
  <c r="AI558" i="1"/>
  <c r="AH558" i="1"/>
  <c r="AI556" i="1"/>
  <c r="AH556" i="1"/>
  <c r="AE553" i="1"/>
  <c r="AC553" i="1"/>
  <c r="AD553" i="1"/>
  <c r="AB551" i="1"/>
  <c r="AF553" i="1"/>
  <c r="AI554" i="1"/>
  <c r="AG553" i="1"/>
  <c r="AH554" i="1"/>
  <c r="AI544" i="1"/>
  <c r="AH544" i="1"/>
  <c r="AJ527" i="1"/>
  <c r="AE523" i="1"/>
  <c r="AB515" i="1"/>
  <c r="AI522" i="1"/>
  <c r="AH522" i="1"/>
  <c r="AI520" i="1"/>
  <c r="AH520" i="1"/>
  <c r="AI518" i="1"/>
  <c r="AG517" i="1"/>
  <c r="AH518" i="1"/>
  <c r="AJ503" i="1"/>
  <c r="AK498" i="1"/>
  <c r="AI496" i="1"/>
  <c r="AH496" i="1"/>
  <c r="AI474" i="1"/>
  <c r="AH474" i="1"/>
  <c r="AI472" i="1"/>
  <c r="AH472" i="1"/>
  <c r="AI470" i="1"/>
  <c r="AG469" i="1"/>
  <c r="AH470" i="1"/>
  <c r="AI452" i="1"/>
  <c r="AI451" i="1" s="1"/>
  <c r="AG451" i="1"/>
  <c r="AH452" i="1"/>
  <c r="AH451" i="1" s="1"/>
  <c r="S447" i="1"/>
  <c r="T447" i="1"/>
  <c r="V447" i="1"/>
  <c r="R445" i="1"/>
  <c r="AO435" i="1"/>
  <c r="AN435" i="1"/>
  <c r="AI428" i="1"/>
  <c r="AI427" i="1" s="1"/>
  <c r="AG427" i="1"/>
  <c r="AH428" i="1"/>
  <c r="AH427" i="1" s="1"/>
  <c r="AI425" i="1"/>
  <c r="AH425" i="1"/>
  <c r="AI423" i="1"/>
  <c r="AH423" i="1"/>
  <c r="AO414" i="1"/>
  <c r="AN414" i="1"/>
  <c r="AO412" i="1"/>
  <c r="AN412" i="1"/>
  <c r="AO410" i="1"/>
  <c r="AM409" i="1"/>
  <c r="AN410" i="1"/>
  <c r="AI402" i="1"/>
  <c r="AH402" i="1"/>
  <c r="AI400" i="1"/>
  <c r="AH400" i="1"/>
  <c r="AI398" i="1"/>
  <c r="AG397" i="1"/>
  <c r="AH398" i="1"/>
  <c r="AO392" i="1"/>
  <c r="AO391" i="1" s="1"/>
  <c r="AM391" i="1"/>
  <c r="AN392" i="1"/>
  <c r="AN391" i="1" s="1"/>
  <c r="AO389" i="1"/>
  <c r="AN389" i="1"/>
  <c r="AO387" i="1"/>
  <c r="AN387" i="1"/>
  <c r="AE619" i="1"/>
  <c r="U619" i="1"/>
  <c r="AO578" i="1"/>
  <c r="AN578" i="1"/>
  <c r="AE546" i="1"/>
  <c r="AK524" i="1"/>
  <c r="AK523" i="1" s="1"/>
  <c r="AL524" i="1"/>
  <c r="AL523" i="1" s="1"/>
  <c r="AJ523" i="1"/>
  <c r="AQ524" i="1"/>
  <c r="AP523" i="1"/>
  <c r="AQ523" i="1" s="1"/>
  <c r="AI521" i="1"/>
  <c r="AH521" i="1"/>
  <c r="AK519" i="1"/>
  <c r="AL519" i="1"/>
  <c r="AM543" i="1"/>
  <c r="AP541" i="1"/>
  <c r="U515" i="1"/>
  <c r="S515" i="1"/>
  <c r="T515" i="1"/>
  <c r="V515" i="1"/>
  <c r="AK473" i="1"/>
  <c r="AL473" i="1"/>
  <c r="AJ469" i="1"/>
  <c r="AO448" i="1"/>
  <c r="AN448" i="1"/>
  <c r="AI435" i="1"/>
  <c r="AH435" i="1"/>
  <c r="AI416" i="1"/>
  <c r="AI415" i="1" s="1"/>
  <c r="AG415" i="1"/>
  <c r="AH416" i="1"/>
  <c r="AH415" i="1" s="1"/>
  <c r="U409" i="1"/>
  <c r="S409" i="1"/>
  <c r="T409" i="1"/>
  <c r="R407" i="1"/>
  <c r="V409" i="1"/>
  <c r="AI392" i="1"/>
  <c r="AI391" i="1" s="1"/>
  <c r="AG391" i="1"/>
  <c r="AH392" i="1"/>
  <c r="AH391" i="1" s="1"/>
  <c r="AI389" i="1"/>
  <c r="AH389" i="1"/>
  <c r="AI387" i="1"/>
  <c r="AH387" i="1"/>
  <c r="AE385" i="1"/>
  <c r="AC385" i="1"/>
  <c r="AD385" i="1"/>
  <c r="AB383" i="1"/>
  <c r="AF385" i="1"/>
  <c r="AI380" i="1"/>
  <c r="AI379" i="1" s="1"/>
  <c r="AG379" i="1"/>
  <c r="AH380" i="1"/>
  <c r="AH379" i="1" s="1"/>
  <c r="AI378" i="1"/>
  <c r="AH378" i="1"/>
  <c r="AI377" i="1"/>
  <c r="AH377" i="1"/>
  <c r="AI376" i="1"/>
  <c r="AH376" i="1"/>
  <c r="AI375" i="1"/>
  <c r="AH375" i="1"/>
  <c r="AI374" i="1"/>
  <c r="AG373" i="1"/>
  <c r="AH374" i="1"/>
  <c r="AQ368" i="1"/>
  <c r="AP367" i="1"/>
  <c r="AQ367" i="1" s="1"/>
  <c r="AO366" i="1"/>
  <c r="AN366" i="1"/>
  <c r="AO364" i="1"/>
  <c r="AN364" i="1"/>
  <c r="AO545" i="1"/>
  <c r="AN545" i="1"/>
  <c r="AJ517" i="1"/>
  <c r="AM500" i="1"/>
  <c r="L499" i="1"/>
  <c r="Z499" i="1" s="1"/>
  <c r="AQ476" i="1"/>
  <c r="AP475" i="1"/>
  <c r="AQ475" i="1" s="1"/>
  <c r="U449" i="1"/>
  <c r="S449" i="1"/>
  <c r="T449" i="1"/>
  <c r="V449" i="1"/>
  <c r="AK447" i="1"/>
  <c r="AI434" i="1"/>
  <c r="AG433" i="1"/>
  <c r="AH434" i="1"/>
  <c r="AI414" i="1"/>
  <c r="AH414" i="1"/>
  <c r="AK412" i="1"/>
  <c r="AL412" i="1"/>
  <c r="AI410" i="1"/>
  <c r="AG409" i="1"/>
  <c r="AH410" i="1"/>
  <c r="AK390" i="1"/>
  <c r="AL390" i="1"/>
  <c r="AI388" i="1"/>
  <c r="AH388" i="1"/>
  <c r="AK386" i="1"/>
  <c r="AL386" i="1"/>
  <c r="AJ385" i="1"/>
  <c r="AQ386" i="1"/>
  <c r="AP385" i="1"/>
  <c r="AI368" i="1"/>
  <c r="AI367" i="1" s="1"/>
  <c r="AG367" i="1"/>
  <c r="AH368" i="1"/>
  <c r="AH367" i="1" s="1"/>
  <c r="AI364" i="1"/>
  <c r="AH364" i="1"/>
  <c r="AI362" i="1"/>
  <c r="AG361" i="1"/>
  <c r="AH362" i="1"/>
  <c r="AI344" i="1"/>
  <c r="AI343" i="1" s="1"/>
  <c r="AG343" i="1"/>
  <c r="AH344" i="1"/>
  <c r="AH343" i="1" s="1"/>
  <c r="AI341" i="1"/>
  <c r="AH341" i="1"/>
  <c r="AI339" i="1"/>
  <c r="AH339" i="1"/>
  <c r="AI338" i="1"/>
  <c r="AG337" i="1"/>
  <c r="AH338" i="1"/>
  <c r="AI320" i="1"/>
  <c r="AI319" i="1" s="1"/>
  <c r="AG319" i="1"/>
  <c r="AH320" i="1"/>
  <c r="AH319" i="1" s="1"/>
  <c r="AI318" i="1"/>
  <c r="AH318" i="1"/>
  <c r="AI317" i="1"/>
  <c r="AH317" i="1"/>
  <c r="AI316" i="1"/>
  <c r="AH316" i="1"/>
  <c r="AI315" i="1"/>
  <c r="AH315" i="1"/>
  <c r="AI314" i="1"/>
  <c r="AG313" i="1"/>
  <c r="AH314" i="1"/>
  <c r="AQ308" i="1"/>
  <c r="AP307" i="1"/>
  <c r="AQ307" i="1" s="1"/>
  <c r="AO306" i="1"/>
  <c r="AN306" i="1"/>
  <c r="AM301" i="1"/>
  <c r="AI296" i="1"/>
  <c r="AI295" i="1" s="1"/>
  <c r="AG295" i="1"/>
  <c r="AH296" i="1"/>
  <c r="AH295" i="1" s="1"/>
  <c r="AI294" i="1"/>
  <c r="AH294" i="1"/>
  <c r="AI293" i="1"/>
  <c r="AH293" i="1"/>
  <c r="AI292" i="1"/>
  <c r="AH292" i="1"/>
  <c r="AI291" i="1"/>
  <c r="AH291" i="1"/>
  <c r="AI290" i="1"/>
  <c r="AG289" i="1"/>
  <c r="AH290" i="1"/>
  <c r="AI356" i="1"/>
  <c r="AI355" i="1" s="1"/>
  <c r="AG355" i="1"/>
  <c r="AH356" i="1"/>
  <c r="AH355" i="1" s="1"/>
  <c r="AI350" i="1"/>
  <c r="AG349" i="1"/>
  <c r="AH350" i="1"/>
  <c r="AI332" i="1"/>
  <c r="AI331" i="1" s="1"/>
  <c r="AG331" i="1"/>
  <c r="AH332" i="1"/>
  <c r="AH331" i="1" s="1"/>
  <c r="AK329" i="1"/>
  <c r="AL329" i="1"/>
  <c r="AI329" i="1"/>
  <c r="AH329" i="1"/>
  <c r="AK327" i="1"/>
  <c r="AL327" i="1"/>
  <c r="AI327" i="1"/>
  <c r="AH327" i="1"/>
  <c r="AK326" i="1"/>
  <c r="AL326" i="1"/>
  <c r="AJ325" i="1"/>
  <c r="AI326" i="1"/>
  <c r="AG325" i="1"/>
  <c r="AH326" i="1"/>
  <c r="AI306" i="1"/>
  <c r="AH306" i="1"/>
  <c r="AI305" i="1"/>
  <c r="AH305" i="1"/>
  <c r="AK303" i="1"/>
  <c r="AL303" i="1"/>
  <c r="AI303" i="1"/>
  <c r="AH303" i="1"/>
  <c r="AK302" i="1"/>
  <c r="AL302" i="1"/>
  <c r="AJ301" i="1"/>
  <c r="AI302" i="1"/>
  <c r="AG301" i="1"/>
  <c r="AH302" i="1"/>
  <c r="AK280" i="1"/>
  <c r="AL280" i="1"/>
  <c r="AI280" i="1"/>
  <c r="AH280" i="1"/>
  <c r="AI278" i="1"/>
  <c r="AG277" i="1"/>
  <c r="AH278" i="1"/>
  <c r="AQ313" i="1"/>
  <c r="AQ289" i="1"/>
  <c r="AP287" i="1"/>
  <c r="AQ287" i="1" s="1"/>
  <c r="AI272" i="1"/>
  <c r="AI271" i="1" s="1"/>
  <c r="AG271" i="1"/>
  <c r="AH272" i="1"/>
  <c r="AH271" i="1" s="1"/>
  <c r="AI270" i="1"/>
  <c r="AH270" i="1"/>
  <c r="AI269" i="1"/>
  <c r="AH269" i="1"/>
  <c r="AI268" i="1"/>
  <c r="AH268" i="1"/>
  <c r="AI267" i="1"/>
  <c r="AH267" i="1"/>
  <c r="AI266" i="1"/>
  <c r="AG265" i="1"/>
  <c r="AH266" i="1"/>
  <c r="AQ260" i="1"/>
  <c r="AP259" i="1"/>
  <c r="AQ259" i="1" s="1"/>
  <c r="AO258" i="1"/>
  <c r="AN258" i="1"/>
  <c r="AQ254" i="1"/>
  <c r="AP253" i="1"/>
  <c r="AI248" i="1"/>
  <c r="AI247" i="1" s="1"/>
  <c r="AG247" i="1"/>
  <c r="AH248" i="1"/>
  <c r="AH247" i="1" s="1"/>
  <c r="AI246" i="1"/>
  <c r="AH246" i="1"/>
  <c r="AI245" i="1"/>
  <c r="AH245" i="1"/>
  <c r="AI244" i="1"/>
  <c r="AH244" i="1"/>
  <c r="AI243" i="1"/>
  <c r="AH243" i="1"/>
  <c r="AI242" i="1"/>
  <c r="AG241" i="1"/>
  <c r="AH242" i="1"/>
  <c r="AQ230" i="1"/>
  <c r="AP229" i="1"/>
  <c r="AQ146" i="1"/>
  <c r="AP145" i="1"/>
  <c r="AQ140" i="1"/>
  <c r="AP139" i="1"/>
  <c r="AQ139" i="1" s="1"/>
  <c r="AQ122" i="1"/>
  <c r="AP121" i="1"/>
  <c r="AQ116" i="1"/>
  <c r="AP115" i="1"/>
  <c r="AQ115" i="1" s="1"/>
  <c r="U102" i="1"/>
  <c r="S102" i="1"/>
  <c r="V102" i="1"/>
  <c r="T102" i="1"/>
  <c r="U100" i="1"/>
  <c r="S100" i="1"/>
  <c r="V100" i="1"/>
  <c r="T100" i="1"/>
  <c r="AQ86" i="1"/>
  <c r="AP85" i="1"/>
  <c r="AQ80" i="1"/>
  <c r="AP79" i="1"/>
  <c r="AQ79" i="1" s="1"/>
  <c r="AQ62" i="1"/>
  <c r="AP61" i="1"/>
  <c r="AQ56" i="1"/>
  <c r="AP55" i="1"/>
  <c r="AQ55" i="1" s="1"/>
  <c r="AQ38" i="1"/>
  <c r="AP37" i="1"/>
  <c r="U32" i="1"/>
  <c r="S32" i="1"/>
  <c r="S31" i="1" s="1"/>
  <c r="V32" i="1"/>
  <c r="V31" i="1" s="1"/>
  <c r="T32" i="1"/>
  <c r="R31" i="1"/>
  <c r="U29" i="1"/>
  <c r="S29" i="1"/>
  <c r="V29" i="1"/>
  <c r="T29" i="1"/>
  <c r="U27" i="1"/>
  <c r="S27" i="1"/>
  <c r="V27" i="1"/>
  <c r="T27" i="1"/>
  <c r="AJ277" i="1"/>
  <c r="AI258" i="1"/>
  <c r="AH258" i="1"/>
  <c r="AI257" i="1"/>
  <c r="AH257" i="1"/>
  <c r="AK255" i="1"/>
  <c r="AL255" i="1"/>
  <c r="AI255" i="1"/>
  <c r="AH255" i="1"/>
  <c r="AK254" i="1"/>
  <c r="AL254" i="1"/>
  <c r="AJ253" i="1"/>
  <c r="AI254" i="1"/>
  <c r="AG253" i="1"/>
  <c r="AH254" i="1"/>
  <c r="AK233" i="1"/>
  <c r="AL233" i="1"/>
  <c r="AI233" i="1"/>
  <c r="AH233" i="1"/>
  <c r="AK231" i="1"/>
  <c r="AL231" i="1"/>
  <c r="AI231" i="1"/>
  <c r="AH231" i="1"/>
  <c r="AK230" i="1"/>
  <c r="AL230" i="1"/>
  <c r="AJ229" i="1"/>
  <c r="AI230" i="1"/>
  <c r="AG229" i="1"/>
  <c r="AH230" i="1"/>
  <c r="AQ200" i="1"/>
  <c r="AP199" i="1"/>
  <c r="AQ199" i="1" s="1"/>
  <c r="AQ188" i="1"/>
  <c r="AP187" i="1"/>
  <c r="AQ187" i="1" s="1"/>
  <c r="AQ169" i="1"/>
  <c r="AP167" i="1"/>
  <c r="AQ167" i="1" s="1"/>
  <c r="AI49" i="1"/>
  <c r="AG47" i="1"/>
  <c r="AH49" i="1"/>
  <c r="AP181" i="1"/>
  <c r="AI133" i="1"/>
  <c r="AG131" i="1"/>
  <c r="AH133" i="1"/>
  <c r="AI73" i="1"/>
  <c r="AG71" i="1"/>
  <c r="AH73" i="1"/>
  <c r="AK73" i="1"/>
  <c r="AL73" i="1"/>
  <c r="AN61" i="1"/>
  <c r="W24" i="1"/>
  <c r="AO644" i="1"/>
  <c r="AO643" i="1" s="1"/>
  <c r="AM643" i="1"/>
  <c r="AN644" i="1"/>
  <c r="AN643" i="1" s="1"/>
  <c r="AO641" i="1"/>
  <c r="AN641" i="1"/>
  <c r="AO639" i="1"/>
  <c r="AN639" i="1"/>
  <c r="AI642" i="1"/>
  <c r="AH642" i="1"/>
  <c r="AI640" i="1"/>
  <c r="AH640" i="1"/>
  <c r="AF637" i="1"/>
  <c r="AD637" i="1"/>
  <c r="AB635" i="1"/>
  <c r="AC637" i="1"/>
  <c r="AE637" i="1"/>
  <c r="AQ638" i="1"/>
  <c r="AP637" i="1"/>
  <c r="V632" i="1"/>
  <c r="V631" i="1" s="1"/>
  <c r="T632" i="1"/>
  <c r="R631" i="1"/>
  <c r="U632" i="1"/>
  <c r="S632" i="1"/>
  <c r="S631" i="1" s="1"/>
  <c r="AJ632" i="1"/>
  <c r="AF630" i="1"/>
  <c r="AD630" i="1"/>
  <c r="AC630" i="1"/>
  <c r="AE630" i="1"/>
  <c r="AJ630" i="1"/>
  <c r="V628" i="1"/>
  <c r="T628" i="1"/>
  <c r="U628" i="1"/>
  <c r="S628" i="1"/>
  <c r="AM628" i="1"/>
  <c r="AP627" i="1"/>
  <c r="AQ627" i="1" s="1"/>
  <c r="AG632" i="1"/>
  <c r="AG630" i="1"/>
  <c r="Z629" i="1"/>
  <c r="AF629" i="1"/>
  <c r="AD629" i="1"/>
  <c r="AE629" i="1"/>
  <c r="AC629" i="1"/>
  <c r="AJ629" i="1"/>
  <c r="V626" i="1"/>
  <c r="T626" i="1"/>
  <c r="R625" i="1"/>
  <c r="U626" i="1"/>
  <c r="S626" i="1"/>
  <c r="L625" i="1"/>
  <c r="Z625" i="1" s="1"/>
  <c r="AM626" i="1"/>
  <c r="AE613" i="1"/>
  <c r="U613" i="1"/>
  <c r="L610" i="1"/>
  <c r="AP608" i="1"/>
  <c r="V605" i="1"/>
  <c r="T605" i="1"/>
  <c r="U605" i="1"/>
  <c r="S605" i="1"/>
  <c r="AM605" i="1"/>
  <c r="AP604" i="1"/>
  <c r="AQ604" i="1" s="1"/>
  <c r="AF603" i="1"/>
  <c r="AD603" i="1"/>
  <c r="AC603" i="1"/>
  <c r="AE603" i="1"/>
  <c r="AJ603" i="1"/>
  <c r="AK644" i="1"/>
  <c r="AK643" i="1" s="1"/>
  <c r="AL644" i="1"/>
  <c r="AL643" i="1" s="1"/>
  <c r="AJ643" i="1"/>
  <c r="AQ644" i="1"/>
  <c r="AP643" i="1"/>
  <c r="AQ643" i="1" s="1"/>
  <c r="AK641" i="1"/>
  <c r="AL641" i="1"/>
  <c r="AI641" i="1"/>
  <c r="AH641" i="1"/>
  <c r="AG629" i="1"/>
  <c r="Z628" i="1"/>
  <c r="V627" i="1"/>
  <c r="T627" i="1"/>
  <c r="S627" i="1"/>
  <c r="U627" i="1"/>
  <c r="AM627" i="1"/>
  <c r="X625" i="1"/>
  <c r="AA625" i="1"/>
  <c r="Y625" i="1"/>
  <c r="W624" i="1"/>
  <c r="AG626" i="1"/>
  <c r="Z619" i="1"/>
  <c r="V606" i="1"/>
  <c r="T606" i="1"/>
  <c r="S606" i="1"/>
  <c r="AP605" i="1"/>
  <c r="AQ605" i="1" s="1"/>
  <c r="AG603" i="1"/>
  <c r="X602" i="1"/>
  <c r="AA602" i="1"/>
  <c r="Y602" i="1"/>
  <c r="W601" i="1"/>
  <c r="V602" i="1"/>
  <c r="T602" i="1"/>
  <c r="R601" i="1"/>
  <c r="S602" i="1"/>
  <c r="AJ602" i="1"/>
  <c r="L602" i="1"/>
  <c r="Z602" i="1" s="1"/>
  <c r="AI594" i="1"/>
  <c r="AH594" i="1"/>
  <c r="AI592" i="1"/>
  <c r="AH592" i="1"/>
  <c r="AI590" i="1"/>
  <c r="AG589" i="1"/>
  <c r="AH590" i="1"/>
  <c r="AA581" i="1"/>
  <c r="Y581" i="1"/>
  <c r="X581" i="1"/>
  <c r="AA579" i="1"/>
  <c r="Y579" i="1"/>
  <c r="X579" i="1"/>
  <c r="AI570" i="1"/>
  <c r="AH570" i="1"/>
  <c r="AI568" i="1"/>
  <c r="AH568" i="1"/>
  <c r="AI566" i="1"/>
  <c r="AG565" i="1"/>
  <c r="AH566" i="1"/>
  <c r="AO560" i="1"/>
  <c r="AO559" i="1" s="1"/>
  <c r="AM559" i="1"/>
  <c r="AN560" i="1"/>
  <c r="AN559" i="1" s="1"/>
  <c r="AO557" i="1"/>
  <c r="AN557" i="1"/>
  <c r="AO555" i="1"/>
  <c r="AN555" i="1"/>
  <c r="AG548" i="1"/>
  <c r="Y469" i="1"/>
  <c r="AG628" i="1"/>
  <c r="AN617" i="1"/>
  <c r="AO617" i="1"/>
  <c r="AM613" i="1"/>
  <c r="AL613" i="1"/>
  <c r="AJ611" i="1"/>
  <c r="AG606" i="1"/>
  <c r="Z605" i="1"/>
  <c r="V604" i="1"/>
  <c r="T604" i="1"/>
  <c r="S604" i="1"/>
  <c r="U604" i="1"/>
  <c r="AM604" i="1"/>
  <c r="AP603" i="1"/>
  <c r="AQ603" i="1" s="1"/>
  <c r="AI582" i="1"/>
  <c r="AH582" i="1"/>
  <c r="AI578" i="1"/>
  <c r="AH578" i="1"/>
  <c r="AQ560" i="1"/>
  <c r="AP559" i="1"/>
  <c r="AQ559" i="1" s="1"/>
  <c r="AP548" i="1"/>
  <c r="AJ548" i="1"/>
  <c r="J547" i="1"/>
  <c r="L548" i="1"/>
  <c r="Z548" i="1" s="1"/>
  <c r="AI545" i="1"/>
  <c r="AH545" i="1"/>
  <c r="AI543" i="1"/>
  <c r="AH543" i="1"/>
  <c r="AI536" i="1"/>
  <c r="AI535" i="1" s="1"/>
  <c r="AG535" i="1"/>
  <c r="AH536" i="1"/>
  <c r="AH535" i="1" s="1"/>
  <c r="AI533" i="1"/>
  <c r="AH533" i="1"/>
  <c r="AI531" i="1"/>
  <c r="AH531" i="1"/>
  <c r="AO522" i="1"/>
  <c r="AN522" i="1"/>
  <c r="AO520" i="1"/>
  <c r="AN520" i="1"/>
  <c r="AO518" i="1"/>
  <c r="AM517" i="1"/>
  <c r="AN518" i="1"/>
  <c r="AI510" i="1"/>
  <c r="AH510" i="1"/>
  <c r="AI508" i="1"/>
  <c r="AH508" i="1"/>
  <c r="AI506" i="1"/>
  <c r="AG505" i="1"/>
  <c r="AH506" i="1"/>
  <c r="AA497" i="1"/>
  <c r="Y497" i="1"/>
  <c r="X497" i="1"/>
  <c r="AA495" i="1"/>
  <c r="Y495" i="1"/>
  <c r="X495" i="1"/>
  <c r="AI486" i="1"/>
  <c r="AH486" i="1"/>
  <c r="AI484" i="1"/>
  <c r="AH484" i="1"/>
  <c r="AI482" i="1"/>
  <c r="AG481" i="1"/>
  <c r="AH482" i="1"/>
  <c r="AO476" i="1"/>
  <c r="AO475" i="1" s="1"/>
  <c r="AM475" i="1"/>
  <c r="AN476" i="1"/>
  <c r="AN475" i="1" s="1"/>
  <c r="AO473" i="1"/>
  <c r="AN473" i="1"/>
  <c r="AO471" i="1"/>
  <c r="AN471" i="1"/>
  <c r="AI464" i="1"/>
  <c r="AI463" i="1" s="1"/>
  <c r="AG463" i="1"/>
  <c r="AH464" i="1"/>
  <c r="AH463" i="1" s="1"/>
  <c r="AI461" i="1"/>
  <c r="AH461" i="1"/>
  <c r="AI459" i="1"/>
  <c r="AH459" i="1"/>
  <c r="AI449" i="1"/>
  <c r="AH449" i="1"/>
  <c r="AI447" i="1"/>
  <c r="AH447" i="1"/>
  <c r="AI440" i="1"/>
  <c r="AI439" i="1" s="1"/>
  <c r="AG439" i="1"/>
  <c r="AH440" i="1"/>
  <c r="AH439" i="1" s="1"/>
  <c r="AI437" i="1"/>
  <c r="AH437" i="1"/>
  <c r="X608" i="1"/>
  <c r="X607" i="1" s="1"/>
  <c r="AA608" i="1"/>
  <c r="AA607" i="1" s="1"/>
  <c r="W607" i="1"/>
  <c r="Y608" i="1"/>
  <c r="V608" i="1"/>
  <c r="V607" i="1" s="1"/>
  <c r="T608" i="1"/>
  <c r="R607" i="1"/>
  <c r="S608" i="1"/>
  <c r="S607" i="1" s="1"/>
  <c r="AG605" i="1"/>
  <c r="AK589" i="1"/>
  <c r="AJ587" i="1"/>
  <c r="AL589" i="1"/>
  <c r="AL581" i="1"/>
  <c r="S579" i="1"/>
  <c r="T579" i="1"/>
  <c r="V579" i="1"/>
  <c r="AC579" i="1"/>
  <c r="AF579" i="1"/>
  <c r="AD579" i="1"/>
  <c r="AP579" i="1"/>
  <c r="U553" i="1"/>
  <c r="S553" i="1"/>
  <c r="T553" i="1"/>
  <c r="R551" i="1"/>
  <c r="V553" i="1"/>
  <c r="AK555" i="1"/>
  <c r="AL555" i="1"/>
  <c r="AQ554" i="1"/>
  <c r="AP553" i="1"/>
  <c r="U543" i="1"/>
  <c r="S543" i="1"/>
  <c r="T543" i="1"/>
  <c r="V543" i="1"/>
  <c r="R541" i="1"/>
  <c r="AQ518" i="1"/>
  <c r="AP517" i="1"/>
  <c r="Z500" i="1"/>
  <c r="AI500" i="1"/>
  <c r="AI499" i="1" s="1"/>
  <c r="AG499" i="1"/>
  <c r="AH500" i="1"/>
  <c r="AH499" i="1" s="1"/>
  <c r="S495" i="1"/>
  <c r="T495" i="1"/>
  <c r="V495" i="1"/>
  <c r="R493" i="1"/>
  <c r="AQ470" i="1"/>
  <c r="AP469" i="1"/>
  <c r="AI448" i="1"/>
  <c r="AH448" i="1"/>
  <c r="AF445" i="1"/>
  <c r="AO434" i="1"/>
  <c r="AM433" i="1"/>
  <c r="AN434" i="1"/>
  <c r="AI426" i="1"/>
  <c r="AH426" i="1"/>
  <c r="AI424" i="1"/>
  <c r="AH424" i="1"/>
  <c r="AI422" i="1"/>
  <c r="AG421" i="1"/>
  <c r="AH422" i="1"/>
  <c r="AO416" i="1"/>
  <c r="AO415" i="1" s="1"/>
  <c r="AM415" i="1"/>
  <c r="AN416" i="1"/>
  <c r="AN415" i="1" s="1"/>
  <c r="AO413" i="1"/>
  <c r="AN413" i="1"/>
  <c r="AO411" i="1"/>
  <c r="AN411" i="1"/>
  <c r="AI404" i="1"/>
  <c r="AI403" i="1" s="1"/>
  <c r="AG403" i="1"/>
  <c r="AH404" i="1"/>
  <c r="AH403" i="1" s="1"/>
  <c r="AI401" i="1"/>
  <c r="AH401" i="1"/>
  <c r="AI399" i="1"/>
  <c r="AH399" i="1"/>
  <c r="AO390" i="1"/>
  <c r="AN390" i="1"/>
  <c r="AO388" i="1"/>
  <c r="AN388" i="1"/>
  <c r="AO386" i="1"/>
  <c r="AM385" i="1"/>
  <c r="AN386" i="1"/>
  <c r="AN620" i="1"/>
  <c r="AN619" i="1" s="1"/>
  <c r="AO620" i="1"/>
  <c r="AO619" i="1" s="1"/>
  <c r="AM619" i="1"/>
  <c r="Z613" i="1"/>
  <c r="X613" i="1"/>
  <c r="Y613" i="1"/>
  <c r="W611" i="1"/>
  <c r="AA613" i="1"/>
  <c r="AK582" i="1"/>
  <c r="AL582" i="1"/>
  <c r="AK578" i="1"/>
  <c r="AL578" i="1"/>
  <c r="R577" i="1"/>
  <c r="AJ553" i="1"/>
  <c r="U545" i="1"/>
  <c r="S545" i="1"/>
  <c r="T545" i="1"/>
  <c r="V545" i="1"/>
  <c r="W541" i="1"/>
  <c r="AO529" i="1"/>
  <c r="AM527" i="1"/>
  <c r="AI524" i="1"/>
  <c r="AI523" i="1" s="1"/>
  <c r="AG523" i="1"/>
  <c r="AH524" i="1"/>
  <c r="AH523" i="1" s="1"/>
  <c r="AK521" i="1"/>
  <c r="AL521" i="1"/>
  <c r="AI519" i="1"/>
  <c r="AH519" i="1"/>
  <c r="AK543" i="1"/>
  <c r="AL543" i="1"/>
  <c r="U497" i="1"/>
  <c r="S497" i="1"/>
  <c r="T497" i="1"/>
  <c r="V497" i="1"/>
  <c r="AK476" i="1"/>
  <c r="AK475" i="1" s="1"/>
  <c r="AL476" i="1"/>
  <c r="AL475" i="1" s="1"/>
  <c r="AJ475" i="1"/>
  <c r="AK471" i="1"/>
  <c r="AL471" i="1"/>
  <c r="U469" i="1"/>
  <c r="S469" i="1"/>
  <c r="T469" i="1"/>
  <c r="V469" i="1"/>
  <c r="R467" i="1"/>
  <c r="AQ463" i="1"/>
  <c r="AQ452" i="1"/>
  <c r="AP451" i="1"/>
  <c r="AQ451" i="1" s="1"/>
  <c r="W445" i="1"/>
  <c r="AQ416" i="1"/>
  <c r="AP415" i="1"/>
  <c r="AQ415" i="1" s="1"/>
  <c r="AI413" i="1"/>
  <c r="AH413" i="1"/>
  <c r="AI411" i="1"/>
  <c r="AH411" i="1"/>
  <c r="AE409" i="1"/>
  <c r="AC409" i="1"/>
  <c r="AD409" i="1"/>
  <c r="AB407" i="1"/>
  <c r="AF409" i="1"/>
  <c r="AQ392" i="1"/>
  <c r="AP391" i="1"/>
  <c r="AQ391" i="1" s="1"/>
  <c r="U385" i="1"/>
  <c r="S385" i="1"/>
  <c r="T385" i="1"/>
  <c r="V385" i="1"/>
  <c r="R383" i="1"/>
  <c r="AO368" i="1"/>
  <c r="AO367" i="1" s="1"/>
  <c r="AM367" i="1"/>
  <c r="AN368" i="1"/>
  <c r="AN367" i="1" s="1"/>
  <c r="AO365" i="1"/>
  <c r="AN365" i="1"/>
  <c r="AO363" i="1"/>
  <c r="AN363" i="1"/>
  <c r="AQ500" i="1"/>
  <c r="AP499" i="1"/>
  <c r="AQ499" i="1" s="1"/>
  <c r="AQ496" i="1"/>
  <c r="AP493" i="1"/>
  <c r="W493" i="1"/>
  <c r="AG493" i="1"/>
  <c r="AI476" i="1"/>
  <c r="AI475" i="1" s="1"/>
  <c r="AG475" i="1"/>
  <c r="AH476" i="1"/>
  <c r="AH475" i="1" s="1"/>
  <c r="AI473" i="1"/>
  <c r="AH473" i="1"/>
  <c r="AI471" i="1"/>
  <c r="AH471" i="1"/>
  <c r="AK436" i="1"/>
  <c r="AL436" i="1"/>
  <c r="AI436" i="1"/>
  <c r="AH436" i="1"/>
  <c r="AK434" i="1"/>
  <c r="AL434" i="1"/>
  <c r="AJ433" i="1"/>
  <c r="AQ434" i="1"/>
  <c r="AP433" i="1"/>
  <c r="AI412" i="1"/>
  <c r="AH412" i="1"/>
  <c r="AK410" i="1"/>
  <c r="AL410" i="1"/>
  <c r="AJ409" i="1"/>
  <c r="AQ410" i="1"/>
  <c r="AP409" i="1"/>
  <c r="AI390" i="1"/>
  <c r="AH390" i="1"/>
  <c r="AK388" i="1"/>
  <c r="AL388" i="1"/>
  <c r="AI386" i="1"/>
  <c r="AG385" i="1"/>
  <c r="AH386" i="1"/>
  <c r="AI366" i="1"/>
  <c r="AH366" i="1"/>
  <c r="AK364" i="1"/>
  <c r="AL364" i="1"/>
  <c r="AQ362" i="1"/>
  <c r="AP361" i="1"/>
  <c r="AQ354" i="1"/>
  <c r="AP349" i="1"/>
  <c r="AI342" i="1"/>
  <c r="AH342" i="1"/>
  <c r="AI340" i="1"/>
  <c r="AH340" i="1"/>
  <c r="AQ326" i="1"/>
  <c r="AP325" i="1"/>
  <c r="AQ302" i="1"/>
  <c r="AP301" i="1"/>
  <c r="AQ278" i="1"/>
  <c r="AP277" i="1"/>
  <c r="AL497" i="1"/>
  <c r="AI365" i="1"/>
  <c r="AH365" i="1"/>
  <c r="AI363" i="1"/>
  <c r="AH363" i="1"/>
  <c r="AM361" i="1"/>
  <c r="AK354" i="1"/>
  <c r="AL354" i="1"/>
  <c r="AI354" i="1"/>
  <c r="AH354" i="1"/>
  <c r="AI353" i="1"/>
  <c r="AH353" i="1"/>
  <c r="AI352" i="1"/>
  <c r="AH352" i="1"/>
  <c r="AI351" i="1"/>
  <c r="AH351" i="1"/>
  <c r="AO344" i="1"/>
  <c r="AO343" i="1" s="1"/>
  <c r="AM343" i="1"/>
  <c r="AN344" i="1"/>
  <c r="AN343" i="1" s="1"/>
  <c r="AO342" i="1"/>
  <c r="AN342" i="1"/>
  <c r="AO341" i="1"/>
  <c r="AN341" i="1"/>
  <c r="AO340" i="1"/>
  <c r="AN340" i="1"/>
  <c r="AO339" i="1"/>
  <c r="AN339" i="1"/>
  <c r="AM337" i="1"/>
  <c r="AK330" i="1"/>
  <c r="AL330" i="1"/>
  <c r="AI330" i="1"/>
  <c r="AH330" i="1"/>
  <c r="AK328" i="1"/>
  <c r="AL328" i="1"/>
  <c r="AI328" i="1"/>
  <c r="AH328" i="1"/>
  <c r="AK308" i="1"/>
  <c r="AK307" i="1" s="1"/>
  <c r="AL308" i="1"/>
  <c r="AL307" i="1" s="1"/>
  <c r="AJ307" i="1"/>
  <c r="AI308" i="1"/>
  <c r="AI307" i="1" s="1"/>
  <c r="AG307" i="1"/>
  <c r="AH308" i="1"/>
  <c r="AH307" i="1" s="1"/>
  <c r="AK304" i="1"/>
  <c r="AL304" i="1"/>
  <c r="AI304" i="1"/>
  <c r="AH304" i="1"/>
  <c r="AI284" i="1"/>
  <c r="AI283" i="1" s="1"/>
  <c r="AG283" i="1"/>
  <c r="AH284" i="1"/>
  <c r="AH283" i="1" s="1"/>
  <c r="AI282" i="1"/>
  <c r="AH282" i="1"/>
  <c r="AI281" i="1"/>
  <c r="AH281" i="1"/>
  <c r="AK279" i="1"/>
  <c r="AL279" i="1"/>
  <c r="AI279" i="1"/>
  <c r="AH279" i="1"/>
  <c r="AJ361" i="1"/>
  <c r="AM253" i="1"/>
  <c r="AD227" i="1"/>
  <c r="AI224" i="1"/>
  <c r="AI223" i="1" s="1"/>
  <c r="AG223" i="1"/>
  <c r="AH224" i="1"/>
  <c r="AH223" i="1" s="1"/>
  <c r="AI222" i="1"/>
  <c r="AH222" i="1"/>
  <c r="AI221" i="1"/>
  <c r="AH221" i="1"/>
  <c r="AI220" i="1"/>
  <c r="AH220" i="1"/>
  <c r="AI219" i="1"/>
  <c r="AH219" i="1"/>
  <c r="AQ158" i="1"/>
  <c r="AP157" i="1"/>
  <c r="AQ152" i="1"/>
  <c r="AP151" i="1"/>
  <c r="AQ151" i="1" s="1"/>
  <c r="AQ134" i="1"/>
  <c r="AP133" i="1"/>
  <c r="AQ128" i="1"/>
  <c r="AP127" i="1"/>
  <c r="AQ127" i="1" s="1"/>
  <c r="AQ110" i="1"/>
  <c r="AP109" i="1"/>
  <c r="U104" i="1"/>
  <c r="S104" i="1"/>
  <c r="S103" i="1" s="1"/>
  <c r="V104" i="1"/>
  <c r="V103" i="1" s="1"/>
  <c r="T104" i="1"/>
  <c r="R103" i="1"/>
  <c r="U101" i="1"/>
  <c r="S101" i="1"/>
  <c r="V101" i="1"/>
  <c r="T101" i="1"/>
  <c r="U99" i="1"/>
  <c r="S99" i="1"/>
  <c r="V99" i="1"/>
  <c r="T99" i="1"/>
  <c r="AQ92" i="1"/>
  <c r="AP91" i="1"/>
  <c r="AQ91" i="1" s="1"/>
  <c r="AQ74" i="1"/>
  <c r="AP73" i="1"/>
  <c r="AQ68" i="1"/>
  <c r="AP67" i="1"/>
  <c r="AQ67" i="1" s="1"/>
  <c r="AQ50" i="1"/>
  <c r="AP49" i="1"/>
  <c r="AQ44" i="1"/>
  <c r="AP43" i="1"/>
  <c r="AQ43" i="1" s="1"/>
  <c r="U30" i="1"/>
  <c r="S30" i="1"/>
  <c r="V30" i="1"/>
  <c r="T30" i="1"/>
  <c r="U28" i="1"/>
  <c r="S28" i="1"/>
  <c r="V28" i="1"/>
  <c r="T28" i="1"/>
  <c r="U26" i="1"/>
  <c r="S26" i="1"/>
  <c r="V26" i="1"/>
  <c r="T26" i="1"/>
  <c r="R25" i="1"/>
  <c r="AK260" i="1"/>
  <c r="AK259" i="1" s="1"/>
  <c r="AL260" i="1"/>
  <c r="AL259" i="1" s="1"/>
  <c r="AJ259" i="1"/>
  <c r="AI260" i="1"/>
  <c r="AI259" i="1" s="1"/>
  <c r="AG259" i="1"/>
  <c r="AH260" i="1"/>
  <c r="AH259" i="1" s="1"/>
  <c r="AK256" i="1"/>
  <c r="AL256" i="1"/>
  <c r="AI256" i="1"/>
  <c r="AH256" i="1"/>
  <c r="AI236" i="1"/>
  <c r="AI235" i="1" s="1"/>
  <c r="AG235" i="1"/>
  <c r="AH236" i="1"/>
  <c r="AH235" i="1" s="1"/>
  <c r="AI234" i="1"/>
  <c r="AH234" i="1"/>
  <c r="AK232" i="1"/>
  <c r="AL232" i="1"/>
  <c r="AI232" i="1"/>
  <c r="AH232" i="1"/>
  <c r="AQ212" i="1"/>
  <c r="AP211" i="1"/>
  <c r="AQ211" i="1" s="1"/>
  <c r="AQ164" i="1"/>
  <c r="AP163" i="1"/>
  <c r="AQ163" i="1" s="1"/>
  <c r="AQ217" i="1"/>
  <c r="AI145" i="1"/>
  <c r="AG143" i="1"/>
  <c r="AH145" i="1"/>
  <c r="AI121" i="1"/>
  <c r="AG119" i="1"/>
  <c r="AH121" i="1"/>
  <c r="AI85" i="1"/>
  <c r="AG83" i="1"/>
  <c r="AH85" i="1"/>
  <c r="AJ83" i="1"/>
  <c r="AM71" i="1"/>
  <c r="AI61" i="1"/>
  <c r="AG59" i="1"/>
  <c r="AH61" i="1"/>
  <c r="AL61" i="1"/>
  <c r="AJ59" i="1"/>
  <c r="AC25" i="1"/>
  <c r="AF25" i="1"/>
  <c r="AB24" i="1"/>
  <c r="AO49" i="1"/>
  <c r="AM47" i="1"/>
  <c r="AI37" i="1"/>
  <c r="AG35" i="1"/>
  <c r="AH37" i="1"/>
  <c r="AK37" i="1"/>
  <c r="R241" i="9"/>
  <c r="AA268" i="9"/>
  <c r="AA272" i="9"/>
  <c r="R243" i="9"/>
  <c r="U243" i="9" s="1"/>
  <c r="Q245" i="9"/>
  <c r="V246" i="9"/>
  <c r="Y246" i="9" s="1"/>
  <c r="Y245" i="9" s="1"/>
  <c r="J244" i="9"/>
  <c r="K263" i="9"/>
  <c r="V242" i="9"/>
  <c r="J259" i="9"/>
  <c r="R246" i="9"/>
  <c r="U246" i="9" s="1"/>
  <c r="U245" i="9" s="1"/>
  <c r="D250" i="9"/>
  <c r="M250" i="9"/>
  <c r="Q250" i="9"/>
  <c r="AD256" i="9"/>
  <c r="AF256" i="9" s="1"/>
  <c r="W261" i="9"/>
  <c r="H238" i="9"/>
  <c r="H237" i="9" s="1"/>
  <c r="H25" i="9"/>
  <c r="H13" i="9"/>
  <c r="R239" i="9"/>
  <c r="U239" i="9" s="1"/>
  <c r="H21" i="9"/>
  <c r="H20" i="9"/>
  <c r="H19" i="9" s="1"/>
  <c r="F263" i="9"/>
  <c r="H16" i="9"/>
  <c r="AD270" i="9"/>
  <c r="AE270" i="9" s="1"/>
  <c r="R273" i="9"/>
  <c r="AD274" i="9"/>
  <c r="AF274" i="9" s="1"/>
  <c r="AF273" i="9" s="1"/>
  <c r="O250" i="9"/>
  <c r="V247" i="9"/>
  <c r="Y247" i="9" s="1"/>
  <c r="E249" i="9"/>
  <c r="K249" i="9"/>
  <c r="H249" i="9"/>
  <c r="H220" i="9"/>
  <c r="AD275" i="9"/>
  <c r="AF275" i="9" s="1"/>
  <c r="P264" i="9"/>
  <c r="J246" i="9"/>
  <c r="L246" i="9" s="1"/>
  <c r="L245" i="9" s="1"/>
  <c r="J243" i="9"/>
  <c r="L243" i="9" s="1"/>
  <c r="V243" i="9"/>
  <c r="Y243" i="9" s="1"/>
  <c r="Z273" i="9"/>
  <c r="J247" i="9"/>
  <c r="S247" i="9" s="1"/>
  <c r="M264" i="9"/>
  <c r="AA267" i="9"/>
  <c r="N238" i="9"/>
  <c r="F4" i="13" s="1"/>
  <c r="F30" i="13" s="1"/>
  <c r="AC268" i="9"/>
  <c r="O238" i="9"/>
  <c r="AJ268" i="9"/>
  <c r="AK268" i="9" s="1"/>
  <c r="AC267" i="9"/>
  <c r="V266" i="9"/>
  <c r="Y266" i="9" s="1"/>
  <c r="F238" i="9"/>
  <c r="F237" i="9" s="1"/>
  <c r="G238" i="9"/>
  <c r="G237" i="9" s="1"/>
  <c r="G263" i="9"/>
  <c r="Z241" i="9"/>
  <c r="AC241" i="9" s="1"/>
  <c r="V241" i="9"/>
  <c r="Y241" i="9" s="1"/>
  <c r="AD254" i="9"/>
  <c r="AE254" i="9" s="1"/>
  <c r="AG257" i="9"/>
  <c r="AI257" i="9" s="1"/>
  <c r="Z244" i="9"/>
  <c r="AC244" i="9" s="1"/>
  <c r="AD257" i="9"/>
  <c r="AE257" i="9" s="1"/>
  <c r="AD255" i="9"/>
  <c r="AE255" i="9" s="1"/>
  <c r="S257" i="9"/>
  <c r="AJ253" i="9"/>
  <c r="AK253" i="9" s="1"/>
  <c r="L254" i="9"/>
  <c r="AG254" i="9" s="1"/>
  <c r="AI254" i="9" s="1"/>
  <c r="S258" i="9"/>
  <c r="J242" i="9"/>
  <c r="L242" i="9" s="1"/>
  <c r="T242" i="9" s="1"/>
  <c r="J240" i="9"/>
  <c r="L240" i="9" s="1"/>
  <c r="W255" i="9"/>
  <c r="L244" i="9"/>
  <c r="S254" i="9"/>
  <c r="W256" i="9"/>
  <c r="J241" i="9"/>
  <c r="L241" i="9" s="1"/>
  <c r="S255" i="9"/>
  <c r="J239" i="9"/>
  <c r="L256" i="9"/>
  <c r="X256" i="9" s="1"/>
  <c r="V244" i="9"/>
  <c r="Y244" i="9" s="1"/>
  <c r="R244" i="9"/>
  <c r="U244" i="9" s="1"/>
  <c r="X269" i="9"/>
  <c r="AG269" i="9"/>
  <c r="AI269" i="9" s="1"/>
  <c r="R240" i="9"/>
  <c r="U240" i="9" s="1"/>
  <c r="AD268" i="9"/>
  <c r="S270" i="9"/>
  <c r="AD271" i="9"/>
  <c r="AF271" i="9" s="1"/>
  <c r="AJ271" i="9"/>
  <c r="AK271" i="9" s="1"/>
  <c r="V239" i="9"/>
  <c r="Y239" i="9" s="1"/>
  <c r="S253" i="9"/>
  <c r="U254" i="9"/>
  <c r="Y255" i="9"/>
  <c r="W257" i="9"/>
  <c r="AC258" i="9"/>
  <c r="D264" i="9"/>
  <c r="R266" i="9"/>
  <c r="U266" i="9" s="1"/>
  <c r="L268" i="9"/>
  <c r="AG268" i="9" s="1"/>
  <c r="AH268" i="9" s="1"/>
  <c r="W274" i="9"/>
  <c r="W273" i="9" s="1"/>
  <c r="Z240" i="9"/>
  <c r="Q238" i="9"/>
  <c r="AA256" i="9"/>
  <c r="E263" i="9"/>
  <c r="W270" i="9"/>
  <c r="AG260" i="9"/>
  <c r="AI260" i="9" s="1"/>
  <c r="AI259" i="9" s="1"/>
  <c r="V240" i="9"/>
  <c r="E238" i="9"/>
  <c r="D238" i="9"/>
  <c r="I4" i="13" s="1"/>
  <c r="F32" i="13" s="1"/>
  <c r="W253" i="9"/>
  <c r="W254" i="9"/>
  <c r="AA255" i="9"/>
  <c r="AC256" i="9"/>
  <c r="AA257" i="9"/>
  <c r="AJ261" i="9"/>
  <c r="AK261" i="9" s="1"/>
  <c r="Z266" i="9"/>
  <c r="S268" i="9"/>
  <c r="S269" i="9"/>
  <c r="AJ274" i="9"/>
  <c r="AJ273" i="9" s="1"/>
  <c r="AK273" i="9" s="1"/>
  <c r="V252" i="9"/>
  <c r="Y252" i="9" s="1"/>
  <c r="Y256" i="9"/>
  <c r="I249" i="9"/>
  <c r="Y254" i="9"/>
  <c r="AC255" i="9"/>
  <c r="AC257" i="9"/>
  <c r="AD267" i="9"/>
  <c r="AF267" i="9" s="1"/>
  <c r="J245" i="9"/>
  <c r="AA253" i="9"/>
  <c r="AJ256" i="9"/>
  <c r="AK256" i="9" s="1"/>
  <c r="AA258" i="9"/>
  <c r="L267" i="9"/>
  <c r="T267" i="9" s="1"/>
  <c r="W269" i="9"/>
  <c r="W272" i="9"/>
  <c r="AD253" i="9"/>
  <c r="AC254" i="9"/>
  <c r="L258" i="9"/>
  <c r="AB258" i="9" s="1"/>
  <c r="S267" i="9"/>
  <c r="Y258" i="9"/>
  <c r="K238" i="9"/>
  <c r="K237" i="9" s="1"/>
  <c r="I238" i="9"/>
  <c r="I237" i="9" s="1"/>
  <c r="G249" i="9"/>
  <c r="T260" i="9"/>
  <c r="AC269" i="9"/>
  <c r="AD272" i="9"/>
  <c r="AF272" i="9" s="1"/>
  <c r="AK267" i="9"/>
  <c r="U242" i="9"/>
  <c r="U247" i="9"/>
  <c r="X272" i="9"/>
  <c r="AG272" i="9"/>
  <c r="T272" i="9"/>
  <c r="AB271" i="9"/>
  <c r="X271" i="9"/>
  <c r="AG271" i="9"/>
  <c r="AE275" i="9"/>
  <c r="T271" i="9"/>
  <c r="X253" i="9"/>
  <c r="AG253" i="9"/>
  <c r="R252" i="9"/>
  <c r="T253" i="9"/>
  <c r="AB257" i="9"/>
  <c r="AD258" i="9"/>
  <c r="W260" i="9"/>
  <c r="W259" i="9" s="1"/>
  <c r="U267" i="9"/>
  <c r="W268" i="9"/>
  <c r="Y269" i="9"/>
  <c r="AA270" i="9"/>
  <c r="AC271" i="9"/>
  <c r="S272" i="9"/>
  <c r="V259" i="9"/>
  <c r="X259" i="9" s="1"/>
  <c r="X260" i="9"/>
  <c r="AJ260" i="9"/>
  <c r="Y274" i="9"/>
  <c r="Y273" i="9" s="1"/>
  <c r="AA275" i="9"/>
  <c r="Z239" i="9"/>
  <c r="AJ239" i="9" s="1"/>
  <c r="Z243" i="9"/>
  <c r="AJ243" i="9" s="1"/>
  <c r="AK243" i="9" s="1"/>
  <c r="Z247" i="9"/>
  <c r="AJ247" i="9" s="1"/>
  <c r="AK247" i="9" s="1"/>
  <c r="AJ254" i="9"/>
  <c r="AK254" i="9" s="1"/>
  <c r="AA261" i="9"/>
  <c r="W267" i="9"/>
  <c r="AA269" i="9"/>
  <c r="L270" i="9"/>
  <c r="X270" i="9" s="1"/>
  <c r="AC270" i="9"/>
  <c r="S271" i="9"/>
  <c r="AB269" i="9"/>
  <c r="AA274" i="9"/>
  <c r="AA273" i="9" s="1"/>
  <c r="L275" i="9"/>
  <c r="AG275" i="9" s="1"/>
  <c r="AC275" i="9"/>
  <c r="M238" i="9"/>
  <c r="E4" i="13" s="1"/>
  <c r="F31" i="13" s="1"/>
  <c r="J252" i="9"/>
  <c r="T257" i="9"/>
  <c r="AA260" i="9"/>
  <c r="AA259" i="9" s="1"/>
  <c r="L261" i="9"/>
  <c r="Z242" i="9"/>
  <c r="Z246" i="9"/>
  <c r="AA254" i="9"/>
  <c r="L255" i="9"/>
  <c r="X255" i="9" s="1"/>
  <c r="S256" i="9"/>
  <c r="W258" i="9"/>
  <c r="Z259" i="9"/>
  <c r="AB259" i="9" s="1"/>
  <c r="AB260" i="9"/>
  <c r="AD261" i="9"/>
  <c r="AD269" i="9"/>
  <c r="AJ272" i="9"/>
  <c r="AK272" i="9" s="1"/>
  <c r="L274" i="9"/>
  <c r="S275" i="9"/>
  <c r="AC260" i="9"/>
  <c r="AC259" i="9" s="1"/>
  <c r="S261" i="9"/>
  <c r="P238" i="9"/>
  <c r="P237" i="9" s="1"/>
  <c r="AD260" i="9"/>
  <c r="T269" i="9"/>
  <c r="S274" i="9"/>
  <c r="S273" i="9" s="1"/>
  <c r="Z252" i="9"/>
  <c r="AB253" i="9"/>
  <c r="X257" i="9"/>
  <c r="S260" i="9"/>
  <c r="S259" i="9" s="1"/>
  <c r="R259" i="9"/>
  <c r="T259" i="9" s="1"/>
  <c r="AB272" i="9"/>
  <c r="W275" i="9"/>
  <c r="AC272" i="9"/>
  <c r="AQ98" i="2" l="1"/>
  <c r="AN98" i="2"/>
  <c r="AL98" i="2"/>
  <c r="AJ97" i="2"/>
  <c r="AJ95" i="2" s="1"/>
  <c r="AM97" i="2"/>
  <c r="AN97" i="2" s="1"/>
  <c r="AD50" i="2"/>
  <c r="AE97" i="2"/>
  <c r="AF50" i="2"/>
  <c r="X145" i="2"/>
  <c r="W83" i="2"/>
  <c r="AA83" i="2" s="1"/>
  <c r="AA85" i="2"/>
  <c r="AA121" i="2"/>
  <c r="W14" i="2"/>
  <c r="X14" i="2" s="1"/>
  <c r="Z145" i="2"/>
  <c r="W143" i="2"/>
  <c r="Z143" i="2" s="1"/>
  <c r="AB14" i="2"/>
  <c r="AG14" i="2" s="1"/>
  <c r="AH14" i="2" s="1"/>
  <c r="AA145" i="2"/>
  <c r="Y85" i="2"/>
  <c r="AB95" i="2"/>
  <c r="AE95" i="2" s="1"/>
  <c r="AD97" i="2"/>
  <c r="AC97" i="2"/>
  <c r="AJ50" i="2"/>
  <c r="AL50" i="2" s="1"/>
  <c r="AB49" i="2"/>
  <c r="AF49" i="2" s="1"/>
  <c r="AC50" i="2"/>
  <c r="AK31" i="2"/>
  <c r="AK27" i="2"/>
  <c r="AN27" i="2"/>
  <c r="AL56" i="2"/>
  <c r="AL55" i="2" s="1"/>
  <c r="Z109" i="2"/>
  <c r="W107" i="2"/>
  <c r="X107" i="2" s="1"/>
  <c r="AA109" i="2"/>
  <c r="X109" i="2"/>
  <c r="R19" i="2"/>
  <c r="S20" i="2"/>
  <c r="S19" i="2" s="1"/>
  <c r="W215" i="1"/>
  <c r="Z215" i="1" s="1"/>
  <c r="X409" i="1"/>
  <c r="W407" i="1"/>
  <c r="X407" i="1" s="1"/>
  <c r="Y409" i="1"/>
  <c r="S17" i="1"/>
  <c r="Z409" i="1"/>
  <c r="T20" i="2"/>
  <c r="T19" i="2" s="1"/>
  <c r="Z85" i="2"/>
  <c r="W119" i="2"/>
  <c r="Z119" i="2" s="1"/>
  <c r="Z431" i="1"/>
  <c r="Y431" i="1"/>
  <c r="AO109" i="2"/>
  <c r="V17" i="2"/>
  <c r="Z121" i="2"/>
  <c r="Y121" i="2"/>
  <c r="AM83" i="2"/>
  <c r="AN83" i="2" s="1"/>
  <c r="AT96" i="1"/>
  <c r="BA96" i="1"/>
  <c r="AZ96" i="1"/>
  <c r="AY96" i="1"/>
  <c r="U275" i="1"/>
  <c r="J249" i="9"/>
  <c r="AJ119" i="2"/>
  <c r="AL119" i="2" s="1"/>
  <c r="X25" i="1"/>
  <c r="AP445" i="1"/>
  <c r="AQ445" i="1" s="1"/>
  <c r="AV102" i="1"/>
  <c r="AD247" i="2"/>
  <c r="AO244" i="2"/>
  <c r="U544" i="1"/>
  <c r="W180" i="2"/>
  <c r="AQ32" i="1"/>
  <c r="Z32" i="2"/>
  <c r="Y25" i="1"/>
  <c r="AA431" i="1"/>
  <c r="AW102" i="1"/>
  <c r="AB254" i="9"/>
  <c r="AO29" i="2"/>
  <c r="AF467" i="1"/>
  <c r="AJ347" i="1"/>
  <c r="AK347" i="1" s="1"/>
  <c r="T431" i="1"/>
  <c r="AB576" i="1"/>
  <c r="AJ71" i="1"/>
  <c r="AW54" i="2"/>
  <c r="AK56" i="2"/>
  <c r="Y241" i="1"/>
  <c r="AI133" i="2"/>
  <c r="W49" i="2"/>
  <c r="W48" i="2" s="1"/>
  <c r="Y48" i="2" s="1"/>
  <c r="AN109" i="2"/>
  <c r="T17" i="2"/>
  <c r="S15" i="2"/>
  <c r="V18" i="2"/>
  <c r="AJ107" i="2"/>
  <c r="AL107" i="2" s="1"/>
  <c r="Y50" i="2"/>
  <c r="X50" i="2"/>
  <c r="AL121" i="2"/>
  <c r="Z217" i="1"/>
  <c r="X217" i="1"/>
  <c r="X241" i="1"/>
  <c r="Y217" i="1"/>
  <c r="Z241" i="1"/>
  <c r="W239" i="1"/>
  <c r="Y239" i="1" s="1"/>
  <c r="M96" i="1"/>
  <c r="AH218" i="1"/>
  <c r="AG217" i="1"/>
  <c r="AG215" i="1" s="1"/>
  <c r="T227" i="1"/>
  <c r="AD217" i="1"/>
  <c r="AL241" i="1"/>
  <c r="AN218" i="1"/>
  <c r="AN373" i="1"/>
  <c r="AM217" i="1"/>
  <c r="AM215" i="1" s="1"/>
  <c r="AO215" i="1" s="1"/>
  <c r="U98" i="1"/>
  <c r="R97" i="1"/>
  <c r="U97" i="1" s="1"/>
  <c r="Y337" i="1"/>
  <c r="T98" i="1"/>
  <c r="AE217" i="1"/>
  <c r="AC217" i="1"/>
  <c r="AJ217" i="1"/>
  <c r="AK217" i="1" s="1"/>
  <c r="W335" i="1"/>
  <c r="Y335" i="1" s="1"/>
  <c r="V98" i="1"/>
  <c r="AB215" i="1"/>
  <c r="AF215" i="1" s="1"/>
  <c r="Z337" i="1"/>
  <c r="AA337" i="1"/>
  <c r="AN181" i="1"/>
  <c r="AK218" i="1"/>
  <c r="AF335" i="1"/>
  <c r="AK289" i="1"/>
  <c r="V227" i="1"/>
  <c r="AM227" i="1"/>
  <c r="AO227" i="1" s="1"/>
  <c r="AD335" i="1"/>
  <c r="AC371" i="1"/>
  <c r="AF371" i="1"/>
  <c r="AO229" i="1"/>
  <c r="AL313" i="1"/>
  <c r="AE371" i="1"/>
  <c r="AN205" i="1"/>
  <c r="X17" i="1"/>
  <c r="AH157" i="1"/>
  <c r="S20" i="1"/>
  <c r="S19" i="1" s="1"/>
  <c r="AE335" i="1"/>
  <c r="AC275" i="1"/>
  <c r="AL289" i="1"/>
  <c r="AM371" i="1"/>
  <c r="AO371" i="1" s="1"/>
  <c r="AP17" i="1"/>
  <c r="AQ17" i="1" s="1"/>
  <c r="AH17" i="1"/>
  <c r="AA419" i="1"/>
  <c r="AI109" i="1"/>
  <c r="AG155" i="1"/>
  <c r="AI155" i="1" s="1"/>
  <c r="AK121" i="1"/>
  <c r="AE275" i="1"/>
  <c r="AK109" i="1"/>
  <c r="AF275" i="1"/>
  <c r="AP335" i="1"/>
  <c r="AQ335" i="1" s="1"/>
  <c r="AM311" i="1"/>
  <c r="AN311" i="1" s="1"/>
  <c r="AN313" i="1"/>
  <c r="AJ239" i="1"/>
  <c r="AK239" i="1" s="1"/>
  <c r="Z16" i="1"/>
  <c r="AH109" i="1"/>
  <c r="AM203" i="1"/>
  <c r="AN203" i="1" s="1"/>
  <c r="AP263" i="1"/>
  <c r="AQ263" i="1" s="1"/>
  <c r="R19" i="1"/>
  <c r="AL205" i="1"/>
  <c r="AL169" i="1"/>
  <c r="AK349" i="1"/>
  <c r="AN277" i="1"/>
  <c r="AM179" i="1"/>
  <c r="AO179" i="1" s="1"/>
  <c r="AF323" i="1"/>
  <c r="S227" i="1"/>
  <c r="X419" i="1"/>
  <c r="Z419" i="1"/>
  <c r="AM155" i="1"/>
  <c r="AO155" i="1" s="1"/>
  <c r="AO121" i="1"/>
  <c r="AP20" i="1"/>
  <c r="AQ20" i="1" s="1"/>
  <c r="AO169" i="1"/>
  <c r="AL109" i="2"/>
  <c r="AO121" i="2"/>
  <c r="AK205" i="1"/>
  <c r="AJ311" i="1"/>
  <c r="AL311" i="1" s="1"/>
  <c r="W194" i="1"/>
  <c r="Q193" i="1"/>
  <c r="Q191" i="1" s="1"/>
  <c r="AB194" i="1"/>
  <c r="Q98" i="1"/>
  <c r="AV48" i="2"/>
  <c r="AV49" i="2" s="1"/>
  <c r="AU48" i="2"/>
  <c r="S14" i="1"/>
  <c r="AO157" i="1"/>
  <c r="X16" i="1"/>
  <c r="AF254" i="9"/>
  <c r="T243" i="9"/>
  <c r="AC311" i="1"/>
  <c r="AE311" i="1"/>
  <c r="AK27" i="1"/>
  <c r="AL27" i="1"/>
  <c r="AO73" i="1"/>
  <c r="AL545" i="1"/>
  <c r="AL448" i="1"/>
  <c r="AM455" i="1"/>
  <c r="AD467" i="1"/>
  <c r="AK544" i="1"/>
  <c r="AL494" i="1"/>
  <c r="Z495" i="1"/>
  <c r="Z497" i="1"/>
  <c r="AD583" i="1"/>
  <c r="AK169" i="1"/>
  <c r="AD311" i="1"/>
  <c r="AN397" i="1"/>
  <c r="AJ479" i="1"/>
  <c r="X577" i="1"/>
  <c r="U581" i="1"/>
  <c r="AN589" i="1"/>
  <c r="O12" i="1"/>
  <c r="AF20" i="1"/>
  <c r="AF19" i="1" s="1"/>
  <c r="AG583" i="1"/>
  <c r="AF17" i="1"/>
  <c r="U14" i="1"/>
  <c r="U496" i="1"/>
  <c r="AE496" i="1"/>
  <c r="AM17" i="1"/>
  <c r="AN17" i="1" s="1"/>
  <c r="AO542" i="1"/>
  <c r="Y467" i="1"/>
  <c r="AF311" i="1"/>
  <c r="AM494" i="1"/>
  <c r="U494" i="1"/>
  <c r="Z467" i="1"/>
  <c r="T479" i="1"/>
  <c r="V479" i="1"/>
  <c r="S479" i="1"/>
  <c r="AJ35" i="1"/>
  <c r="AJ119" i="1"/>
  <c r="AK119" i="1" s="1"/>
  <c r="AP215" i="1"/>
  <c r="AQ215" i="1" s="1"/>
  <c r="AK373" i="1"/>
  <c r="AO457" i="1"/>
  <c r="AE467" i="1"/>
  <c r="Z546" i="1"/>
  <c r="AE581" i="1"/>
  <c r="AM395" i="1"/>
  <c r="AO395" i="1" s="1"/>
  <c r="AO546" i="1"/>
  <c r="AN581" i="1"/>
  <c r="Y577" i="1"/>
  <c r="AM587" i="1"/>
  <c r="AD20" i="1"/>
  <c r="AD19" i="1" s="1"/>
  <c r="AP371" i="1"/>
  <c r="AQ371" i="1" s="1"/>
  <c r="AG20" i="1"/>
  <c r="AI20" i="1" s="1"/>
  <c r="AI19" i="1" s="1"/>
  <c r="AI584" i="1"/>
  <c r="AI583" i="1" s="1"/>
  <c r="AC17" i="1"/>
  <c r="Y503" i="1"/>
  <c r="AA467" i="1"/>
  <c r="AD25" i="1"/>
  <c r="Z581" i="1"/>
  <c r="AM495" i="1"/>
  <c r="AD431" i="1"/>
  <c r="AC20" i="1"/>
  <c r="AC19" i="1" s="1"/>
  <c r="AM287" i="1"/>
  <c r="AO287" i="1" s="1"/>
  <c r="AD323" i="1"/>
  <c r="AW97" i="1"/>
  <c r="AK505" i="1"/>
  <c r="AK529" i="1"/>
  <c r="Y323" i="1"/>
  <c r="X323" i="1"/>
  <c r="AP203" i="1"/>
  <c r="AQ203" i="1" s="1"/>
  <c r="Z608" i="1"/>
  <c r="AL49" i="1"/>
  <c r="S18" i="2"/>
  <c r="U18" i="2"/>
  <c r="AK157" i="2"/>
  <c r="AJ155" i="2"/>
  <c r="AK155" i="2" s="1"/>
  <c r="AO133" i="2"/>
  <c r="AH133" i="2"/>
  <c r="AM119" i="2"/>
  <c r="AO119" i="2" s="1"/>
  <c r="AH97" i="2"/>
  <c r="AG95" i="2"/>
  <c r="AH95" i="2" s="1"/>
  <c r="AN85" i="2"/>
  <c r="AI85" i="2"/>
  <c r="AG83" i="2"/>
  <c r="AI83" i="2" s="1"/>
  <c r="AC15" i="2"/>
  <c r="R13" i="2"/>
  <c r="V13" i="2" s="1"/>
  <c r="AD18" i="2"/>
  <c r="AL421" i="1"/>
  <c r="AJ419" i="1"/>
  <c r="AL419" i="1" s="1"/>
  <c r="AL373" i="1"/>
  <c r="Y16" i="1"/>
  <c r="AL349" i="1"/>
  <c r="V18" i="1"/>
  <c r="AO289" i="1"/>
  <c r="T275" i="1"/>
  <c r="V275" i="1"/>
  <c r="S275" i="1"/>
  <c r="AM275" i="1"/>
  <c r="AO275" i="1" s="1"/>
  <c r="AJ263" i="1"/>
  <c r="AK263" i="1" s="1"/>
  <c r="AM263" i="1"/>
  <c r="AO263" i="1" s="1"/>
  <c r="AO265" i="1"/>
  <c r="AN265" i="1"/>
  <c r="AL265" i="1"/>
  <c r="S251" i="1"/>
  <c r="T251" i="1"/>
  <c r="AP239" i="1"/>
  <c r="AQ239" i="1" s="1"/>
  <c r="AN241" i="1"/>
  <c r="AM239" i="1"/>
  <c r="AO239" i="1" s="1"/>
  <c r="AQ241" i="1"/>
  <c r="AI100" i="1"/>
  <c r="X18" i="1"/>
  <c r="AE16" i="1"/>
  <c r="AL157" i="1"/>
  <c r="AJ155" i="1"/>
  <c r="AK155" i="1" s="1"/>
  <c r="Z143" i="1"/>
  <c r="R13" i="1"/>
  <c r="V13" i="1" s="1"/>
  <c r="V15" i="1"/>
  <c r="T15" i="1"/>
  <c r="AM131" i="1"/>
  <c r="AO131" i="1" s="1"/>
  <c r="AO133" i="1"/>
  <c r="AJ131" i="1"/>
  <c r="AK131" i="1" s="1"/>
  <c r="AA15" i="1"/>
  <c r="U16" i="1"/>
  <c r="AM119" i="1"/>
  <c r="AN119" i="1" s="1"/>
  <c r="AJ18" i="1"/>
  <c r="AK18" i="1" s="1"/>
  <c r="AG18" i="1"/>
  <c r="AC18" i="1"/>
  <c r="AP18" i="1"/>
  <c r="AQ18" i="1" s="1"/>
  <c r="AF18" i="1"/>
  <c r="AL100" i="1"/>
  <c r="S16" i="1"/>
  <c r="AJ563" i="1"/>
  <c r="AE606" i="1"/>
  <c r="Y551" i="1"/>
  <c r="AC611" i="1"/>
  <c r="AF611" i="1"/>
  <c r="AQ487" i="1"/>
  <c r="AP479" i="1"/>
  <c r="AQ479" i="1" s="1"/>
  <c r="AK542" i="1"/>
  <c r="AM606" i="1"/>
  <c r="AD445" i="1"/>
  <c r="AM447" i="1"/>
  <c r="U606" i="1"/>
  <c r="U447" i="1"/>
  <c r="AH579" i="1"/>
  <c r="L445" i="1"/>
  <c r="AP217" i="2"/>
  <c r="AG241" i="2"/>
  <c r="W24" i="2"/>
  <c r="Y24" i="2" s="1"/>
  <c r="Z31" i="2"/>
  <c r="U32" i="2"/>
  <c r="AF15" i="2"/>
  <c r="Y25" i="2"/>
  <c r="AK26" i="2"/>
  <c r="AP15" i="2"/>
  <c r="AQ15" i="2" s="1"/>
  <c r="AA25" i="2"/>
  <c r="AE32" i="2"/>
  <c r="AM26" i="2"/>
  <c r="AN26" i="2" s="1"/>
  <c r="V16" i="2"/>
  <c r="AG18" i="2"/>
  <c r="AH18" i="2" s="1"/>
  <c r="Z28" i="2"/>
  <c r="AM35" i="2"/>
  <c r="AE15" i="2"/>
  <c r="U17" i="1"/>
  <c r="Y583" i="1"/>
  <c r="U579" i="1"/>
  <c r="Z579" i="1"/>
  <c r="AD17" i="1"/>
  <c r="AL546" i="1"/>
  <c r="AE17" i="1"/>
  <c r="AJ541" i="1"/>
  <c r="AK541" i="1" s="1"/>
  <c r="U546" i="1"/>
  <c r="H12" i="1"/>
  <c r="U548" i="1"/>
  <c r="AL500" i="1"/>
  <c r="AL499" i="1" s="1"/>
  <c r="Y499" i="1"/>
  <c r="AK500" i="1"/>
  <c r="AJ17" i="1"/>
  <c r="AK17" i="1" s="1"/>
  <c r="U495" i="1"/>
  <c r="Z17" i="1"/>
  <c r="AL495" i="1"/>
  <c r="L18" i="1"/>
  <c r="AM18" i="1" s="1"/>
  <c r="AN18" i="1" s="1"/>
  <c r="T18" i="1"/>
  <c r="T17" i="1"/>
  <c r="Y17" i="1"/>
  <c r="AD18" i="1"/>
  <c r="AE497" i="1"/>
  <c r="Y18" i="1"/>
  <c r="AL496" i="1"/>
  <c r="T499" i="1"/>
  <c r="L493" i="1"/>
  <c r="U493" i="1" s="1"/>
  <c r="AN497" i="1"/>
  <c r="AJ493" i="1"/>
  <c r="AK493" i="1" s="1"/>
  <c r="AN496" i="1"/>
  <c r="Z503" i="1"/>
  <c r="AK499" i="1"/>
  <c r="AK446" i="1"/>
  <c r="AK481" i="1"/>
  <c r="AL449" i="1"/>
  <c r="AJ451" i="1"/>
  <c r="AK451" i="1" s="1"/>
  <c r="AM452" i="1"/>
  <c r="AO452" i="1" s="1"/>
  <c r="AL452" i="1"/>
  <c r="AL451" i="1" s="1"/>
  <c r="AE452" i="1"/>
  <c r="AL450" i="1"/>
  <c r="AO449" i="1"/>
  <c r="AN421" i="1"/>
  <c r="AM419" i="1"/>
  <c r="AN419" i="1" s="1"/>
  <c r="AJ395" i="1"/>
  <c r="AL395" i="1" s="1"/>
  <c r="AK397" i="1"/>
  <c r="AN289" i="1"/>
  <c r="AK265" i="1"/>
  <c r="U251" i="1"/>
  <c r="AJ179" i="1"/>
  <c r="AK179" i="1" s="1"/>
  <c r="AM167" i="1"/>
  <c r="AO167" i="1" s="1"/>
  <c r="AN145" i="1"/>
  <c r="AM143" i="1"/>
  <c r="AO143" i="1" s="1"/>
  <c r="AJ143" i="1"/>
  <c r="AL143" i="1" s="1"/>
  <c r="AE103" i="1"/>
  <c r="AJ107" i="1"/>
  <c r="AK107" i="1" s="1"/>
  <c r="AD103" i="1"/>
  <c r="AN85" i="1"/>
  <c r="T14" i="1"/>
  <c r="AM83" i="1"/>
  <c r="AN16" i="1"/>
  <c r="T20" i="1"/>
  <c r="T19" i="1" s="1"/>
  <c r="Y15" i="1"/>
  <c r="J13" i="1"/>
  <c r="AD31" i="1"/>
  <c r="AE25" i="1"/>
  <c r="AJ131" i="2"/>
  <c r="AK131" i="2" s="1"/>
  <c r="AK219" i="2"/>
  <c r="AJ271" i="2"/>
  <c r="AK271" i="2" s="1"/>
  <c r="AL272" i="2"/>
  <c r="AL271" i="2" s="1"/>
  <c r="U272" i="2"/>
  <c r="AD271" i="2"/>
  <c r="AE272" i="2"/>
  <c r="AM275" i="2"/>
  <c r="AM272" i="2"/>
  <c r="AO272" i="2" s="1"/>
  <c r="L271" i="2"/>
  <c r="Z271" i="2" s="1"/>
  <c r="AE247" i="2"/>
  <c r="Z247" i="2"/>
  <c r="AE248" i="2"/>
  <c r="L241" i="2"/>
  <c r="L240" i="2" s="1"/>
  <c r="AM248" i="2"/>
  <c r="AO245" i="2"/>
  <c r="U243" i="2"/>
  <c r="AN222" i="2"/>
  <c r="U15" i="2"/>
  <c r="U184" i="2"/>
  <c r="AK184" i="2"/>
  <c r="Y187" i="2"/>
  <c r="AM15" i="2"/>
  <c r="AN15" i="2" s="1"/>
  <c r="AE183" i="2"/>
  <c r="AE184" i="2"/>
  <c r="AM203" i="2"/>
  <c r="AN203" i="2" s="1"/>
  <c r="AJ16" i="2"/>
  <c r="AK16" i="2" s="1"/>
  <c r="T15" i="2"/>
  <c r="Z15" i="2"/>
  <c r="T16" i="2"/>
  <c r="AD15" i="2"/>
  <c r="AJ15" i="2"/>
  <c r="AL15" i="2" s="1"/>
  <c r="Y15" i="2"/>
  <c r="AK145" i="2"/>
  <c r="AL145" i="2"/>
  <c r="AN133" i="2"/>
  <c r="L17" i="2"/>
  <c r="AM17" i="2" s="1"/>
  <c r="AK53" i="2"/>
  <c r="Y17" i="2"/>
  <c r="U54" i="2"/>
  <c r="U51" i="2"/>
  <c r="AE53" i="2"/>
  <c r="AM71" i="2"/>
  <c r="AO71" i="2" s="1"/>
  <c r="Z53" i="2"/>
  <c r="AN52" i="2"/>
  <c r="AO73" i="2"/>
  <c r="AK54" i="2"/>
  <c r="AK51" i="2"/>
  <c r="AM53" i="2"/>
  <c r="AN53" i="2" s="1"/>
  <c r="U56" i="2"/>
  <c r="Z54" i="2"/>
  <c r="AM50" i="2"/>
  <c r="AO50" i="2" s="1"/>
  <c r="AE54" i="2"/>
  <c r="AO54" i="2"/>
  <c r="AO37" i="2"/>
  <c r="AN37" i="2"/>
  <c r="AJ25" i="2"/>
  <c r="AL25" i="2" s="1"/>
  <c r="AI241" i="2"/>
  <c r="AH241" i="2"/>
  <c r="AD217" i="2"/>
  <c r="AO277" i="2"/>
  <c r="AP25" i="2"/>
  <c r="AP24" i="2" s="1"/>
  <c r="AQ24" i="2" s="1"/>
  <c r="AC25" i="2"/>
  <c r="S14" i="2"/>
  <c r="AK220" i="2"/>
  <c r="AN253" i="2"/>
  <c r="L265" i="2"/>
  <c r="AI267" i="2"/>
  <c r="AH267" i="2"/>
  <c r="AM56" i="2"/>
  <c r="AO56" i="2" s="1"/>
  <c r="AP181" i="2"/>
  <c r="AK270" i="2"/>
  <c r="AP49" i="2"/>
  <c r="AP48" i="2" s="1"/>
  <c r="AQ48" i="2" s="1"/>
  <c r="AB24" i="2"/>
  <c r="AC24" i="2" s="1"/>
  <c r="T14" i="2"/>
  <c r="AK253" i="2"/>
  <c r="AH183" i="2"/>
  <c r="AA15" i="2"/>
  <c r="X18" i="2"/>
  <c r="AA18" i="2"/>
  <c r="AI185" i="2"/>
  <c r="AH185" i="2"/>
  <c r="AF265" i="2"/>
  <c r="AF25" i="2"/>
  <c r="AG251" i="2"/>
  <c r="AI251" i="2" s="1"/>
  <c r="AD55" i="2"/>
  <c r="AM167" i="2"/>
  <c r="AO167" i="2" s="1"/>
  <c r="Z266" i="2"/>
  <c r="AP271" i="2"/>
  <c r="AQ271" i="2" s="1"/>
  <c r="AO28" i="2"/>
  <c r="AL97" i="2"/>
  <c r="AH145" i="2"/>
  <c r="AQ224" i="2"/>
  <c r="AI253" i="2"/>
  <c r="AI27" i="2"/>
  <c r="AH186" i="2"/>
  <c r="AI186" i="2"/>
  <c r="AI29" i="2"/>
  <c r="AH29" i="2"/>
  <c r="AQ37" i="2"/>
  <c r="L55" i="2"/>
  <c r="Z55" i="2" s="1"/>
  <c r="AK28" i="2"/>
  <c r="AK37" i="2"/>
  <c r="AH109" i="2"/>
  <c r="AO169" i="2"/>
  <c r="AK55" i="2"/>
  <c r="AK97" i="2"/>
  <c r="AG143" i="2"/>
  <c r="AI143" i="2" s="1"/>
  <c r="AJ227" i="2"/>
  <c r="AK227" i="2" s="1"/>
  <c r="AL266" i="2"/>
  <c r="U275" i="2"/>
  <c r="W216" i="2"/>
  <c r="AA216" i="2" s="1"/>
  <c r="AH30" i="2"/>
  <c r="AI30" i="2"/>
  <c r="AJ217" i="2"/>
  <c r="AK217" i="2" s="1"/>
  <c r="X17" i="2"/>
  <c r="AA17" i="2"/>
  <c r="AF18" i="2"/>
  <c r="L25" i="2"/>
  <c r="L24" i="2" s="1"/>
  <c r="AJ35" i="2"/>
  <c r="AL35" i="2" s="1"/>
  <c r="AH169" i="2"/>
  <c r="AL229" i="2"/>
  <c r="AQ229" i="2"/>
  <c r="AE18" i="2"/>
  <c r="AJ18" i="2"/>
  <c r="AG55" i="2"/>
  <c r="AI56" i="2"/>
  <c r="AI55" i="2" s="1"/>
  <c r="AH56" i="2"/>
  <c r="AH55" i="2" s="1"/>
  <c r="V14" i="2"/>
  <c r="AN270" i="2"/>
  <c r="AJ265" i="2"/>
  <c r="AK265" i="2" s="1"/>
  <c r="AK244" i="2"/>
  <c r="AG167" i="2"/>
  <c r="AI167" i="2" s="1"/>
  <c r="Z56" i="2"/>
  <c r="V35" i="2"/>
  <c r="S35" i="2"/>
  <c r="AI54" i="2"/>
  <c r="AC18" i="2"/>
  <c r="U35" i="2"/>
  <c r="AJ181" i="2"/>
  <c r="AJ180" i="2" s="1"/>
  <c r="T35" i="2"/>
  <c r="L4" i="13"/>
  <c r="F34" i="13" s="1"/>
  <c r="G4" i="13"/>
  <c r="R245" i="9"/>
  <c r="AE256" i="9"/>
  <c r="V264" i="9"/>
  <c r="AE274" i="9"/>
  <c r="AE273" i="9" s="1"/>
  <c r="S243" i="9"/>
  <c r="AH20" i="2"/>
  <c r="AH19" i="2" s="1"/>
  <c r="AI20" i="2"/>
  <c r="AI19" i="2" s="1"/>
  <c r="AG19" i="2"/>
  <c r="U263" i="1"/>
  <c r="V263" i="1"/>
  <c r="S263" i="1"/>
  <c r="V215" i="1"/>
  <c r="S215" i="1"/>
  <c r="T215" i="1"/>
  <c r="AE155" i="2"/>
  <c r="AC155" i="2"/>
  <c r="AD155" i="2"/>
  <c r="AF155" i="2"/>
  <c r="AO580" i="1"/>
  <c r="AN580" i="1"/>
  <c r="AF203" i="1"/>
  <c r="AC203" i="1"/>
  <c r="AD203" i="1"/>
  <c r="AL26" i="1"/>
  <c r="AJ25" i="1"/>
  <c r="AK26" i="1"/>
  <c r="V611" i="1"/>
  <c r="S611" i="1"/>
  <c r="T611" i="1"/>
  <c r="AI446" i="1"/>
  <c r="AH446" i="1"/>
  <c r="AH16" i="2"/>
  <c r="AI16" i="2"/>
  <c r="AA131" i="1"/>
  <c r="X131" i="1"/>
  <c r="AA119" i="1"/>
  <c r="X119" i="1"/>
  <c r="Y119" i="1"/>
  <c r="AE59" i="1"/>
  <c r="AC59" i="1"/>
  <c r="AF59" i="1"/>
  <c r="AD59" i="1"/>
  <c r="AE143" i="1"/>
  <c r="AF143" i="1"/>
  <c r="AD143" i="1"/>
  <c r="AC143" i="1"/>
  <c r="AF167" i="2"/>
  <c r="AD167" i="2"/>
  <c r="AM269" i="2"/>
  <c r="Z269" i="2"/>
  <c r="AE269" i="2"/>
  <c r="U155" i="2"/>
  <c r="T155" i="2"/>
  <c r="V155" i="2"/>
  <c r="S155" i="2"/>
  <c r="AK49" i="1"/>
  <c r="AN325" i="1"/>
  <c r="AN145" i="2"/>
  <c r="AL218" i="2"/>
  <c r="AC265" i="2"/>
  <c r="AA181" i="2"/>
  <c r="AJ223" i="2"/>
  <c r="AK223" i="2" s="1"/>
  <c r="U215" i="1"/>
  <c r="Z119" i="1"/>
  <c r="AA179" i="1"/>
  <c r="Z179" i="1"/>
  <c r="Y179" i="1"/>
  <c r="X179" i="1"/>
  <c r="L96" i="1"/>
  <c r="AO99" i="1"/>
  <c r="AN99" i="1"/>
  <c r="AA71" i="1"/>
  <c r="X71" i="1"/>
  <c r="AI182" i="2"/>
  <c r="AG181" i="2"/>
  <c r="AH182" i="2"/>
  <c r="AI101" i="1"/>
  <c r="AH101" i="1"/>
  <c r="AA71" i="2"/>
  <c r="Z71" i="2"/>
  <c r="Y71" i="2"/>
  <c r="X71" i="2"/>
  <c r="AH244" i="2"/>
  <c r="AI244" i="2"/>
  <c r="AE323" i="1"/>
  <c r="U323" i="1"/>
  <c r="AM450" i="1"/>
  <c r="AM445" i="1" s="1"/>
  <c r="U450" i="1"/>
  <c r="AE450" i="1"/>
  <c r="Z450" i="1"/>
  <c r="O12" i="2"/>
  <c r="V245" i="9"/>
  <c r="X245" i="9" s="1"/>
  <c r="W242" i="9"/>
  <c r="AN109" i="1"/>
  <c r="AC445" i="1"/>
  <c r="AM323" i="1"/>
  <c r="AO323" i="1" s="1"/>
  <c r="AN349" i="1"/>
  <c r="W576" i="1"/>
  <c r="AO603" i="1"/>
  <c r="AM143" i="2"/>
  <c r="AN143" i="2" s="1"/>
  <c r="AC217" i="2"/>
  <c r="AK246" i="2"/>
  <c r="AE270" i="2"/>
  <c r="U269" i="2"/>
  <c r="Z263" i="1"/>
  <c r="X263" i="1"/>
  <c r="AA263" i="1"/>
  <c r="Y263" i="1"/>
  <c r="U131" i="2"/>
  <c r="S131" i="2"/>
  <c r="V131" i="2"/>
  <c r="T131" i="2"/>
  <c r="Z227" i="2"/>
  <c r="AA227" i="2"/>
  <c r="Y227" i="2"/>
  <c r="X227" i="2"/>
  <c r="AA479" i="1"/>
  <c r="Z479" i="1"/>
  <c r="X479" i="1"/>
  <c r="Y479" i="1"/>
  <c r="L24" i="1"/>
  <c r="Z24" i="1" s="1"/>
  <c r="AO101" i="1"/>
  <c r="AN101" i="1"/>
  <c r="Y20" i="2"/>
  <c r="Y19" i="2" s="1"/>
  <c r="X20" i="2"/>
  <c r="X19" i="2" s="1"/>
  <c r="AA20" i="2"/>
  <c r="AA19" i="2" s="1"/>
  <c r="W19" i="2"/>
  <c r="AI73" i="2"/>
  <c r="AH73" i="2"/>
  <c r="X251" i="1"/>
  <c r="Z251" i="1"/>
  <c r="AA251" i="1"/>
  <c r="Y251" i="1"/>
  <c r="Z203" i="2"/>
  <c r="X203" i="2"/>
  <c r="AA203" i="2"/>
  <c r="Y203" i="2"/>
  <c r="AO32" i="1"/>
  <c r="AM31" i="1"/>
  <c r="AN32" i="1"/>
  <c r="AH245" i="2"/>
  <c r="AI245" i="2"/>
  <c r="U95" i="2"/>
  <c r="T95" i="2"/>
  <c r="V95" i="2"/>
  <c r="S95" i="2"/>
  <c r="AH220" i="2"/>
  <c r="AI220" i="2"/>
  <c r="V179" i="1"/>
  <c r="S179" i="1"/>
  <c r="T179" i="1"/>
  <c r="AE179" i="1"/>
  <c r="AD179" i="1"/>
  <c r="AF179" i="1"/>
  <c r="AC179" i="1"/>
  <c r="AK99" i="1"/>
  <c r="AL99" i="1"/>
  <c r="V203" i="2"/>
  <c r="T203" i="2"/>
  <c r="S203" i="2"/>
  <c r="U203" i="2"/>
  <c r="AM267" i="2"/>
  <c r="U267" i="2"/>
  <c r="AQ28" i="1"/>
  <c r="AP25" i="1"/>
  <c r="V59" i="2"/>
  <c r="S59" i="2"/>
  <c r="U59" i="2"/>
  <c r="T59" i="2"/>
  <c r="U359" i="1"/>
  <c r="S359" i="1"/>
  <c r="V359" i="1"/>
  <c r="AI266" i="2"/>
  <c r="AH266" i="2"/>
  <c r="AH222" i="2"/>
  <c r="AI222" i="2"/>
  <c r="AG223" i="2"/>
  <c r="AH224" i="2"/>
  <c r="AH223" i="2" s="1"/>
  <c r="AI224" i="2"/>
  <c r="AI223" i="2" s="1"/>
  <c r="Y242" i="9"/>
  <c r="AL85" i="1"/>
  <c r="AM107" i="1"/>
  <c r="AO107" i="1" s="1"/>
  <c r="AL145" i="1"/>
  <c r="T16" i="1"/>
  <c r="AG541" i="1"/>
  <c r="AI541" i="1" s="1"/>
  <c r="Z31" i="1"/>
  <c r="AL133" i="1"/>
  <c r="AP311" i="1"/>
  <c r="AQ311" i="1" s="1"/>
  <c r="AM347" i="1"/>
  <c r="AN347" i="1" s="1"/>
  <c r="AH546" i="1"/>
  <c r="AQ56" i="2"/>
  <c r="AK52" i="2"/>
  <c r="AG107" i="2"/>
  <c r="AH107" i="2" s="1"/>
  <c r="AE217" i="2"/>
  <c r="AG240" i="2"/>
  <c r="AH240" i="2" s="1"/>
  <c r="Z270" i="2"/>
  <c r="U527" i="1"/>
  <c r="S527" i="1"/>
  <c r="V527" i="1"/>
  <c r="T527" i="1"/>
  <c r="Z311" i="1"/>
  <c r="X311" i="1"/>
  <c r="Y311" i="1"/>
  <c r="AA311" i="1"/>
  <c r="AO26" i="1"/>
  <c r="AM25" i="1"/>
  <c r="AN26" i="1"/>
  <c r="AA635" i="1"/>
  <c r="Z635" i="1"/>
  <c r="X635" i="1"/>
  <c r="Y635" i="1"/>
  <c r="X383" i="1"/>
  <c r="AA383" i="1"/>
  <c r="AE83" i="1"/>
  <c r="AD83" i="1"/>
  <c r="AC83" i="1"/>
  <c r="AF83" i="1"/>
  <c r="V227" i="2"/>
  <c r="S227" i="2"/>
  <c r="U227" i="2"/>
  <c r="T227" i="2"/>
  <c r="T263" i="1"/>
  <c r="AE119" i="2"/>
  <c r="AC119" i="2"/>
  <c r="AF119" i="2"/>
  <c r="AD119" i="2"/>
  <c r="X287" i="1"/>
  <c r="Z287" i="1"/>
  <c r="Y287" i="1"/>
  <c r="AA287" i="1"/>
  <c r="AA587" i="1"/>
  <c r="X587" i="1"/>
  <c r="Z587" i="1"/>
  <c r="Y587" i="1"/>
  <c r="AA527" i="1"/>
  <c r="Z527" i="1"/>
  <c r="X527" i="1"/>
  <c r="Y527" i="1"/>
  <c r="U119" i="2"/>
  <c r="T119" i="2"/>
  <c r="V119" i="2"/>
  <c r="S119" i="2"/>
  <c r="Z383" i="1"/>
  <c r="AN28" i="1"/>
  <c r="AO28" i="1"/>
  <c r="AA203" i="1"/>
  <c r="Z203" i="1"/>
  <c r="Y203" i="1"/>
  <c r="X203" i="1"/>
  <c r="AE287" i="1"/>
  <c r="AC287" i="1"/>
  <c r="AF287" i="1"/>
  <c r="AD287" i="1"/>
  <c r="AF255" i="9"/>
  <c r="W246" i="9"/>
  <c r="V16" i="1"/>
  <c r="AN505" i="1"/>
  <c r="AN481" i="1"/>
  <c r="AL183" i="2"/>
  <c r="AB216" i="2"/>
  <c r="AE267" i="2"/>
  <c r="U270" i="2"/>
  <c r="L49" i="2"/>
  <c r="AS53" i="2" s="1"/>
  <c r="AT53" i="2" s="1"/>
  <c r="AK222" i="2"/>
  <c r="AP395" i="1"/>
  <c r="AQ395" i="1" s="1"/>
  <c r="U191" i="2"/>
  <c r="V191" i="2"/>
  <c r="S191" i="2"/>
  <c r="T191" i="2"/>
  <c r="AA167" i="2"/>
  <c r="X167" i="2"/>
  <c r="Z167" i="2"/>
  <c r="Y167" i="2"/>
  <c r="AI26" i="1"/>
  <c r="AG25" i="1"/>
  <c r="AH26" i="1"/>
  <c r="AC15" i="1"/>
  <c r="AD15" i="1"/>
  <c r="AG15" i="1"/>
  <c r="AF15" i="1"/>
  <c r="AF431" i="1"/>
  <c r="AE431" i="1"/>
  <c r="AC431" i="1"/>
  <c r="AF203" i="2"/>
  <c r="AD203" i="2"/>
  <c r="AC203" i="2"/>
  <c r="AE203" i="2"/>
  <c r="AO27" i="1"/>
  <c r="AN27" i="1"/>
  <c r="AH50" i="2"/>
  <c r="AI50" i="2"/>
  <c r="AG49" i="2"/>
  <c r="AI246" i="2"/>
  <c r="AH246" i="2"/>
  <c r="U179" i="1"/>
  <c r="AI30" i="1"/>
  <c r="AH30" i="1"/>
  <c r="Z131" i="1"/>
  <c r="AG203" i="1"/>
  <c r="AA107" i="1"/>
  <c r="X107" i="1"/>
  <c r="X359" i="1"/>
  <c r="AA359" i="1"/>
  <c r="Y359" i="1"/>
  <c r="AF35" i="2"/>
  <c r="AC35" i="2"/>
  <c r="AD35" i="2"/>
  <c r="AE35" i="2"/>
  <c r="Z107" i="1"/>
  <c r="Z50" i="2"/>
  <c r="AE50" i="2"/>
  <c r="U143" i="1"/>
  <c r="V143" i="1"/>
  <c r="S143" i="1"/>
  <c r="T143" i="1"/>
  <c r="AM544" i="1"/>
  <c r="Z544" i="1"/>
  <c r="AE544" i="1"/>
  <c r="AM51" i="2"/>
  <c r="Z51" i="2"/>
  <c r="AI218" i="2"/>
  <c r="AH218" i="2"/>
  <c r="AG217" i="2"/>
  <c r="AI28" i="1"/>
  <c r="AH28" i="1"/>
  <c r="AE47" i="1"/>
  <c r="AC47" i="1"/>
  <c r="AF47" i="1"/>
  <c r="AD47" i="1"/>
  <c r="U299" i="1"/>
  <c r="S299" i="1"/>
  <c r="V299" i="1"/>
  <c r="T299" i="1"/>
  <c r="T451" i="1"/>
  <c r="AK183" i="2"/>
  <c r="U131" i="1"/>
  <c r="S131" i="1"/>
  <c r="T131" i="1"/>
  <c r="V131" i="1"/>
  <c r="S335" i="1"/>
  <c r="U335" i="1"/>
  <c r="V335" i="1"/>
  <c r="AM185" i="2"/>
  <c r="AE185" i="2"/>
  <c r="Z185" i="2"/>
  <c r="AA155" i="2"/>
  <c r="Z155" i="2"/>
  <c r="X155" i="2"/>
  <c r="Y155" i="2"/>
  <c r="AA455" i="1"/>
  <c r="X455" i="1"/>
  <c r="Z455" i="1"/>
  <c r="Y455" i="1"/>
  <c r="AJ71" i="2"/>
  <c r="AK71" i="2" s="1"/>
  <c r="AN193" i="2"/>
  <c r="Z275" i="2"/>
  <c r="X275" i="2"/>
  <c r="Y275" i="2"/>
  <c r="AA275" i="2"/>
  <c r="AA395" i="1"/>
  <c r="X395" i="1"/>
  <c r="Z395" i="1"/>
  <c r="Y395" i="1"/>
  <c r="U107" i="1"/>
  <c r="T107" i="1"/>
  <c r="V107" i="1"/>
  <c r="S107" i="1"/>
  <c r="AC35" i="1"/>
  <c r="AD35" i="1"/>
  <c r="AE35" i="1"/>
  <c r="AF35" i="1"/>
  <c r="AE347" i="1"/>
  <c r="AC347" i="1"/>
  <c r="AF347" i="1"/>
  <c r="Z451" i="1"/>
  <c r="AO61" i="1"/>
  <c r="AM191" i="2"/>
  <c r="U107" i="2"/>
  <c r="V107" i="2"/>
  <c r="T107" i="2"/>
  <c r="S107" i="2"/>
  <c r="AA371" i="1"/>
  <c r="Z371" i="1"/>
  <c r="X371" i="1"/>
  <c r="Y371" i="1"/>
  <c r="X515" i="1"/>
  <c r="AA515" i="1"/>
  <c r="Y515" i="1"/>
  <c r="Z71" i="1"/>
  <c r="AA347" i="1"/>
  <c r="Z347" i="1"/>
  <c r="X347" i="1"/>
  <c r="Y347" i="1"/>
  <c r="Y451" i="1"/>
  <c r="AN37" i="1"/>
  <c r="AK181" i="1"/>
  <c r="T359" i="1"/>
  <c r="AD493" i="1"/>
  <c r="AB540" i="1"/>
  <c r="AC540" i="1" s="1"/>
  <c r="AQ218" i="2"/>
  <c r="L181" i="2"/>
  <c r="AE181" i="2" s="1"/>
  <c r="AM251" i="2"/>
  <c r="AH268" i="2"/>
  <c r="AC167" i="2"/>
  <c r="U287" i="1"/>
  <c r="V287" i="1"/>
  <c r="S287" i="1"/>
  <c r="AK102" i="1"/>
  <c r="AL102" i="1"/>
  <c r="AL457" i="1"/>
  <c r="AH181" i="1"/>
  <c r="AM35" i="1"/>
  <c r="AO35" i="1" s="1"/>
  <c r="AF493" i="1"/>
  <c r="AD541" i="1"/>
  <c r="AK30" i="2"/>
  <c r="AK185" i="2"/>
  <c r="AJ167" i="2"/>
  <c r="AK167" i="2" s="1"/>
  <c r="AE266" i="2"/>
  <c r="AP265" i="2"/>
  <c r="AQ265" i="2" s="1"/>
  <c r="AP71" i="2"/>
  <c r="AQ71" i="2" s="1"/>
  <c r="AJ83" i="2"/>
  <c r="AK83" i="2" s="1"/>
  <c r="X217" i="2"/>
  <c r="AK245" i="2"/>
  <c r="AK269" i="2"/>
  <c r="X275" i="1"/>
  <c r="Y275" i="1"/>
  <c r="AA275" i="1"/>
  <c r="AF251" i="2"/>
  <c r="AD251" i="2"/>
  <c r="AE251" i="2"/>
  <c r="AC251" i="2"/>
  <c r="AH15" i="2"/>
  <c r="AI15" i="2"/>
  <c r="AA83" i="1"/>
  <c r="X83" i="1"/>
  <c r="Y83" i="1"/>
  <c r="U155" i="1"/>
  <c r="T155" i="1"/>
  <c r="V155" i="1"/>
  <c r="S155" i="1"/>
  <c r="AE167" i="2"/>
  <c r="AQ584" i="1"/>
  <c r="AP583" i="1"/>
  <c r="AQ583" i="1" s="1"/>
  <c r="U266" i="2"/>
  <c r="G12" i="2"/>
  <c r="AA59" i="1"/>
  <c r="X59" i="1"/>
  <c r="Y59" i="1"/>
  <c r="AD563" i="1"/>
  <c r="AE563" i="1"/>
  <c r="AC563" i="1"/>
  <c r="AF563" i="1"/>
  <c r="AA35" i="1"/>
  <c r="X35" i="1"/>
  <c r="Y35" i="1"/>
  <c r="T287" i="1"/>
  <c r="V203" i="1"/>
  <c r="S203" i="1"/>
  <c r="T203" i="1"/>
  <c r="U203" i="1"/>
  <c r="X227" i="1"/>
  <c r="Z227" i="1"/>
  <c r="Y227" i="1"/>
  <c r="AA227" i="1"/>
  <c r="U191" i="1"/>
  <c r="S191" i="1"/>
  <c r="V191" i="1"/>
  <c r="T191" i="1"/>
  <c r="AF71" i="2"/>
  <c r="AD71" i="2"/>
  <c r="AE143" i="2"/>
  <c r="AD143" i="2"/>
  <c r="AF143" i="2"/>
  <c r="AC143" i="2"/>
  <c r="AM503" i="1"/>
  <c r="AO503" i="1" s="1"/>
  <c r="AM479" i="1"/>
  <c r="AO479" i="1" s="1"/>
  <c r="AL337" i="1"/>
  <c r="AE16" i="2"/>
  <c r="AD16" i="2"/>
  <c r="AC16" i="2"/>
  <c r="AP16" i="2"/>
  <c r="AQ16" i="2" s="1"/>
  <c r="AF16" i="2"/>
  <c r="Z35" i="2"/>
  <c r="AA35" i="2"/>
  <c r="Y35" i="2"/>
  <c r="X35" i="2"/>
  <c r="AE191" i="2"/>
  <c r="AD191" i="2"/>
  <c r="AF191" i="2"/>
  <c r="AC191" i="2"/>
  <c r="AL101" i="1"/>
  <c r="AK101" i="1"/>
  <c r="U119" i="1"/>
  <c r="S119" i="1"/>
  <c r="T119" i="1"/>
  <c r="V119" i="1"/>
  <c r="U35" i="1"/>
  <c r="T35" i="1"/>
  <c r="S35" i="1"/>
  <c r="V35" i="1"/>
  <c r="U587" i="1"/>
  <c r="S587" i="1"/>
  <c r="V587" i="1"/>
  <c r="S242" i="9"/>
  <c r="L444" i="1"/>
  <c r="AE444" i="1" s="1"/>
  <c r="AP241" i="2"/>
  <c r="U563" i="1"/>
  <c r="S563" i="1"/>
  <c r="V563" i="1"/>
  <c r="U83" i="1"/>
  <c r="S83" i="1"/>
  <c r="T83" i="1"/>
  <c r="V83" i="1"/>
  <c r="AO104" i="1"/>
  <c r="AM103" i="1"/>
  <c r="AN104" i="1"/>
  <c r="AI52" i="2"/>
  <c r="AH52" i="2"/>
  <c r="AL30" i="1"/>
  <c r="AK30" i="1"/>
  <c r="T563" i="1"/>
  <c r="S395" i="1"/>
  <c r="V395" i="1"/>
  <c r="U395" i="1"/>
  <c r="V83" i="2"/>
  <c r="T83" i="2"/>
  <c r="S83" i="2"/>
  <c r="U83" i="2"/>
  <c r="AD395" i="1"/>
  <c r="AC395" i="1"/>
  <c r="AE395" i="1"/>
  <c r="AF395" i="1"/>
  <c r="AE71" i="1"/>
  <c r="AD71" i="1"/>
  <c r="AF71" i="1"/>
  <c r="AC71" i="1"/>
  <c r="AE71" i="2"/>
  <c r="AB492" i="1"/>
  <c r="AF492" i="1" s="1"/>
  <c r="AL73" i="2"/>
  <c r="AL133" i="2"/>
  <c r="Y217" i="2"/>
  <c r="AC155" i="1"/>
  <c r="AF155" i="1"/>
  <c r="AE155" i="1"/>
  <c r="AD155" i="1"/>
  <c r="AF107" i="1"/>
  <c r="AD107" i="1"/>
  <c r="AC107" i="1"/>
  <c r="AE107" i="1"/>
  <c r="Y20" i="1"/>
  <c r="Y19" i="1" s="1"/>
  <c r="W19" i="1"/>
  <c r="X20" i="1"/>
  <c r="X19" i="1" s="1"/>
  <c r="AA20" i="1"/>
  <c r="AA19" i="1" s="1"/>
  <c r="AF83" i="2"/>
  <c r="AC83" i="2"/>
  <c r="AD83" i="2"/>
  <c r="AQ529" i="1"/>
  <c r="AP527" i="1"/>
  <c r="AQ527" i="1" s="1"/>
  <c r="U143" i="2"/>
  <c r="S143" i="2"/>
  <c r="T143" i="2"/>
  <c r="V143" i="2"/>
  <c r="AH29" i="1"/>
  <c r="AI29" i="1"/>
  <c r="AD419" i="1"/>
  <c r="AE419" i="1"/>
  <c r="AC419" i="1"/>
  <c r="AF419" i="1"/>
  <c r="AF167" i="1"/>
  <c r="AE167" i="1"/>
  <c r="AD167" i="1"/>
  <c r="AC167" i="1"/>
  <c r="AJ103" i="1"/>
  <c r="AK103" i="1" s="1"/>
  <c r="AL104" i="1"/>
  <c r="AL103" i="1" s="1"/>
  <c r="AK104" i="1"/>
  <c r="AG71" i="2"/>
  <c r="AD20" i="2"/>
  <c r="AD19" i="2" s="1"/>
  <c r="AB19" i="2"/>
  <c r="AC20" i="2"/>
  <c r="AC19" i="2" s="1"/>
  <c r="AP20" i="2"/>
  <c r="AF20" i="2"/>
  <c r="AF19" i="2" s="1"/>
  <c r="AM30" i="2"/>
  <c r="Z30" i="2"/>
  <c r="AE30" i="2"/>
  <c r="V167" i="1"/>
  <c r="T167" i="1"/>
  <c r="S167" i="1"/>
  <c r="U167" i="1"/>
  <c r="AK28" i="1"/>
  <c r="AL28" i="1"/>
  <c r="Y131" i="1"/>
  <c r="AG265" i="2"/>
  <c r="AI265" i="2" s="1"/>
  <c r="AA217" i="2"/>
  <c r="AA131" i="2"/>
  <c r="X131" i="2"/>
  <c r="Y131" i="2"/>
  <c r="Z131" i="2"/>
  <c r="AC95" i="2"/>
  <c r="S419" i="1"/>
  <c r="V419" i="1"/>
  <c r="U419" i="1"/>
  <c r="AE203" i="1"/>
  <c r="AO102" i="1"/>
  <c r="AN102" i="1"/>
  <c r="T347" i="1"/>
  <c r="U347" i="1"/>
  <c r="S347" i="1"/>
  <c r="V347" i="1"/>
  <c r="AI104" i="1"/>
  <c r="AI103" i="1" s="1"/>
  <c r="AG103" i="1"/>
  <c r="AH104" i="1"/>
  <c r="AH103" i="1" s="1"/>
  <c r="AO30" i="1"/>
  <c r="AN30" i="1"/>
  <c r="Z515" i="1"/>
  <c r="AA167" i="1"/>
  <c r="X167" i="1"/>
  <c r="Z167" i="1"/>
  <c r="Y167" i="1"/>
  <c r="AJ16" i="1"/>
  <c r="AG16" i="1"/>
  <c r="AC16" i="1"/>
  <c r="AF16" i="1"/>
  <c r="AD16" i="1"/>
  <c r="AI450" i="1"/>
  <c r="AH450" i="1"/>
  <c r="L20" i="1"/>
  <c r="J19" i="1"/>
  <c r="AJ20" i="1"/>
  <c r="T503" i="1"/>
  <c r="U503" i="1"/>
  <c r="S503" i="1"/>
  <c r="V503" i="1"/>
  <c r="AF227" i="2"/>
  <c r="AE227" i="2"/>
  <c r="AD227" i="2"/>
  <c r="Z452" i="1"/>
  <c r="U452" i="1"/>
  <c r="AM243" i="2"/>
  <c r="AE243" i="2"/>
  <c r="AM18" i="2"/>
  <c r="Z18" i="2"/>
  <c r="Z323" i="1"/>
  <c r="AE239" i="1"/>
  <c r="AC239" i="1"/>
  <c r="AF239" i="1"/>
  <c r="AD239" i="1"/>
  <c r="U431" i="1"/>
  <c r="AJ455" i="1"/>
  <c r="AL455" i="1" s="1"/>
  <c r="AG179" i="1"/>
  <c r="AI179" i="1" s="1"/>
  <c r="AJ445" i="1"/>
  <c r="AK445" i="1" s="1"/>
  <c r="AC493" i="1"/>
  <c r="AF541" i="1"/>
  <c r="AL169" i="2"/>
  <c r="AO220" i="2"/>
  <c r="AB264" i="2"/>
  <c r="AL85" i="2"/>
  <c r="X181" i="2"/>
  <c r="AO219" i="2"/>
  <c r="AJ241" i="2"/>
  <c r="AK241" i="2" s="1"/>
  <c r="AJ251" i="2"/>
  <c r="AL251" i="2" s="1"/>
  <c r="AK268" i="2"/>
  <c r="AK29" i="1"/>
  <c r="AL29" i="1"/>
  <c r="E12" i="2"/>
  <c r="AE107" i="2"/>
  <c r="AF107" i="2"/>
  <c r="AD107" i="2"/>
  <c r="AC107" i="2"/>
  <c r="U371" i="1"/>
  <c r="T371" i="1"/>
  <c r="V371" i="1"/>
  <c r="S371" i="1"/>
  <c r="D12" i="1"/>
  <c r="AE263" i="1"/>
  <c r="AF263" i="1"/>
  <c r="AC263" i="1"/>
  <c r="AA191" i="2"/>
  <c r="Y191" i="2"/>
  <c r="Z191" i="2"/>
  <c r="X551" i="1"/>
  <c r="AA551" i="1"/>
  <c r="AN446" i="1"/>
  <c r="AO446" i="1"/>
  <c r="AP503" i="1"/>
  <c r="AQ503" i="1" s="1"/>
  <c r="AH17" i="2"/>
  <c r="AI17" i="2"/>
  <c r="Z299" i="1"/>
  <c r="X299" i="1"/>
  <c r="Y299" i="1"/>
  <c r="AA299" i="1"/>
  <c r="AE83" i="2"/>
  <c r="U71" i="1"/>
  <c r="T71" i="1"/>
  <c r="V71" i="1"/>
  <c r="S71" i="1"/>
  <c r="AD587" i="1"/>
  <c r="AE587" i="1"/>
  <c r="AC587" i="1"/>
  <c r="AF587" i="1"/>
  <c r="AF17" i="2"/>
  <c r="AD17" i="2"/>
  <c r="AC17" i="2"/>
  <c r="AP17" i="2"/>
  <c r="AQ17" i="2" s="1"/>
  <c r="AJ17" i="2"/>
  <c r="Z275" i="1"/>
  <c r="Y383" i="1"/>
  <c r="L14" i="2"/>
  <c r="J13" i="2"/>
  <c r="AQ421" i="1"/>
  <c r="AP419" i="1"/>
  <c r="AQ419" i="1" s="1"/>
  <c r="AJ15" i="1"/>
  <c r="L15" i="1"/>
  <c r="AE131" i="2"/>
  <c r="AC131" i="2"/>
  <c r="AD131" i="2"/>
  <c r="AF131" i="2"/>
  <c r="AL32" i="1"/>
  <c r="AL31" i="1" s="1"/>
  <c r="AK32" i="1"/>
  <c r="AJ31" i="1"/>
  <c r="AK31" i="1" s="1"/>
  <c r="AN100" i="1"/>
  <c r="AO100" i="1"/>
  <c r="AA155" i="1"/>
  <c r="X155" i="1"/>
  <c r="AI99" i="1"/>
  <c r="AH99" i="1"/>
  <c r="AI205" i="1"/>
  <c r="AH205" i="1"/>
  <c r="U47" i="1"/>
  <c r="S47" i="1"/>
  <c r="T47" i="1"/>
  <c r="V47" i="1"/>
  <c r="AJ335" i="1"/>
  <c r="AL335" i="1" s="1"/>
  <c r="AI169" i="1"/>
  <c r="AG167" i="1"/>
  <c r="AH169" i="1"/>
  <c r="Z155" i="1"/>
  <c r="AG445" i="1"/>
  <c r="AI445" i="1" s="1"/>
  <c r="Z25" i="1"/>
  <c r="AA95" i="2"/>
  <c r="X95" i="2"/>
  <c r="Z95" i="2"/>
  <c r="Y95" i="2"/>
  <c r="AA143" i="1"/>
  <c r="X143" i="1"/>
  <c r="Y143" i="1"/>
  <c r="AM584" i="1"/>
  <c r="L583" i="1"/>
  <c r="U584" i="1"/>
  <c r="Z584" i="1"/>
  <c r="AP16" i="1"/>
  <c r="AQ16" i="1" s="1"/>
  <c r="N12" i="2"/>
  <c r="AE119" i="1"/>
  <c r="AD119" i="1"/>
  <c r="AC119" i="1"/>
  <c r="AF119" i="1"/>
  <c r="Y16" i="2"/>
  <c r="AA16" i="2"/>
  <c r="Z16" i="2"/>
  <c r="X16" i="2"/>
  <c r="Z184" i="2"/>
  <c r="AM16" i="2"/>
  <c r="U16" i="2"/>
  <c r="U251" i="2"/>
  <c r="S251" i="2"/>
  <c r="T251" i="2"/>
  <c r="V251" i="2"/>
  <c r="AE131" i="1"/>
  <c r="AC131" i="1"/>
  <c r="AD131" i="1"/>
  <c r="AF131" i="1"/>
  <c r="AH28" i="2"/>
  <c r="AI28" i="2"/>
  <c r="AG25" i="2"/>
  <c r="V167" i="2"/>
  <c r="T167" i="2"/>
  <c r="U167" i="2"/>
  <c r="S167" i="2"/>
  <c r="AJ20" i="2"/>
  <c r="L20" i="2"/>
  <c r="J19" i="2"/>
  <c r="AH219" i="2"/>
  <c r="AI219" i="2"/>
  <c r="Z26" i="2"/>
  <c r="Y155" i="1"/>
  <c r="AP15" i="1"/>
  <c r="AQ15" i="1" s="1"/>
  <c r="AM183" i="2"/>
  <c r="Z183" i="2"/>
  <c r="AA24" i="2"/>
  <c r="AQ65" i="2"/>
  <c r="AP61" i="2"/>
  <c r="AI65" i="2"/>
  <c r="AH65" i="2"/>
  <c r="AI119" i="2"/>
  <c r="AH119" i="2"/>
  <c r="V25" i="2"/>
  <c r="T25" i="2"/>
  <c r="R24" i="2"/>
  <c r="S25" i="2"/>
  <c r="AQ121" i="2"/>
  <c r="AP119" i="2"/>
  <c r="AQ119" i="2" s="1"/>
  <c r="AQ133" i="2"/>
  <c r="AP131" i="2"/>
  <c r="AQ131" i="2" s="1"/>
  <c r="AK191" i="2"/>
  <c r="AL191" i="2"/>
  <c r="AQ193" i="2"/>
  <c r="AP191" i="2"/>
  <c r="AQ191" i="2" s="1"/>
  <c r="AN224" i="2"/>
  <c r="AO224" i="2"/>
  <c r="AM223" i="2"/>
  <c r="AE223" i="2"/>
  <c r="AN229" i="2"/>
  <c r="AO229" i="2"/>
  <c r="AM227" i="2"/>
  <c r="AN242" i="2"/>
  <c r="AO242" i="2"/>
  <c r="Z240" i="2"/>
  <c r="X240" i="2"/>
  <c r="AA240" i="2"/>
  <c r="Y240" i="2"/>
  <c r="Z241" i="2"/>
  <c r="T223" i="2"/>
  <c r="U223" i="2"/>
  <c r="V241" i="2"/>
  <c r="T241" i="2"/>
  <c r="R240" i="2"/>
  <c r="U241" i="2"/>
  <c r="S241" i="2"/>
  <c r="AN275" i="2"/>
  <c r="AO275" i="2"/>
  <c r="Z59" i="2"/>
  <c r="X59" i="2"/>
  <c r="AA59" i="2"/>
  <c r="Y59" i="2"/>
  <c r="AD24" i="2"/>
  <c r="AH37" i="2"/>
  <c r="AI37" i="2"/>
  <c r="AG35" i="2"/>
  <c r="AG61" i="2"/>
  <c r="AO107" i="2"/>
  <c r="AN107" i="2"/>
  <c r="V49" i="2"/>
  <c r="T49" i="2"/>
  <c r="R48" i="2"/>
  <c r="S49" i="2"/>
  <c r="AK95" i="2"/>
  <c r="AL95" i="2"/>
  <c r="AI131" i="2"/>
  <c r="AH131" i="2"/>
  <c r="AK143" i="2"/>
  <c r="AL143" i="2"/>
  <c r="AQ97" i="2"/>
  <c r="AP95" i="2"/>
  <c r="AQ95" i="2" s="1"/>
  <c r="AQ109" i="2"/>
  <c r="AP107" i="2"/>
  <c r="AQ107" i="2" s="1"/>
  <c r="AQ145" i="2"/>
  <c r="AP143" i="2"/>
  <c r="AQ143" i="2" s="1"/>
  <c r="AQ157" i="2"/>
  <c r="AP155" i="2"/>
  <c r="AQ155" i="2" s="1"/>
  <c r="AQ169" i="2"/>
  <c r="AP167" i="2"/>
  <c r="AQ167" i="2" s="1"/>
  <c r="AA180" i="2"/>
  <c r="Y180" i="2"/>
  <c r="X180" i="2"/>
  <c r="Z187" i="2"/>
  <c r="AN218" i="2"/>
  <c r="AO218" i="2"/>
  <c r="AM217" i="2"/>
  <c r="Y216" i="2"/>
  <c r="AL203" i="2"/>
  <c r="AK203" i="2"/>
  <c r="AF240" i="2"/>
  <c r="AD240" i="2"/>
  <c r="AE240" i="2"/>
  <c r="AC240" i="2"/>
  <c r="AH229" i="2"/>
  <c r="AI229" i="2"/>
  <c r="AG227" i="2"/>
  <c r="AK251" i="2"/>
  <c r="AH251" i="2"/>
  <c r="AJ264" i="2"/>
  <c r="AQ253" i="2"/>
  <c r="AP251" i="2"/>
  <c r="AQ251" i="2" s="1"/>
  <c r="AK65" i="2"/>
  <c r="AL65" i="2"/>
  <c r="AJ61" i="2"/>
  <c r="AF61" i="2"/>
  <c r="AD61" i="2"/>
  <c r="AB59" i="2"/>
  <c r="AE61" i="2"/>
  <c r="AC61" i="2"/>
  <c r="AO131" i="2"/>
  <c r="AN131" i="2"/>
  <c r="T31" i="2"/>
  <c r="U31" i="2"/>
  <c r="AI157" i="2"/>
  <c r="AG155" i="2"/>
  <c r="AH157" i="2"/>
  <c r="AC180" i="2"/>
  <c r="AF180" i="2"/>
  <c r="AD180" i="2"/>
  <c r="AO188" i="2"/>
  <c r="AM187" i="2"/>
  <c r="AN188" i="2"/>
  <c r="AI193" i="2"/>
  <c r="AG191" i="2"/>
  <c r="AH193" i="2"/>
  <c r="AQ181" i="2"/>
  <c r="AP180" i="2"/>
  <c r="AQ180" i="2" s="1"/>
  <c r="U187" i="2"/>
  <c r="T187" i="2"/>
  <c r="AF216" i="2"/>
  <c r="AD216" i="2"/>
  <c r="AC216" i="2"/>
  <c r="AP216" i="2"/>
  <c r="AQ216" i="2" s="1"/>
  <c r="AQ217" i="2"/>
  <c r="AH205" i="2"/>
  <c r="AI205" i="2"/>
  <c r="AG203" i="2"/>
  <c r="AI240" i="2"/>
  <c r="T247" i="2"/>
  <c r="U247" i="2"/>
  <c r="AO266" i="2"/>
  <c r="AN266" i="2"/>
  <c r="AL275" i="2"/>
  <c r="AK275" i="2"/>
  <c r="AN35" i="2"/>
  <c r="AO35" i="2"/>
  <c r="AN32" i="2"/>
  <c r="AO32" i="2"/>
  <c r="AM31" i="2"/>
  <c r="AQ85" i="2"/>
  <c r="AP83" i="2"/>
  <c r="AQ83" i="2" s="1"/>
  <c r="AO157" i="2"/>
  <c r="AM155" i="2"/>
  <c r="AN157" i="2"/>
  <c r="AO182" i="2"/>
  <c r="AN182" i="2"/>
  <c r="AO191" i="2"/>
  <c r="AN191" i="2"/>
  <c r="S181" i="2"/>
  <c r="V181" i="2"/>
  <c r="T181" i="2"/>
  <c r="R180" i="2"/>
  <c r="L216" i="2"/>
  <c r="AE241" i="2"/>
  <c r="AN248" i="2"/>
  <c r="AO248" i="2"/>
  <c r="AM247" i="2"/>
  <c r="V217" i="2"/>
  <c r="T217" i="2"/>
  <c r="R216" i="2"/>
  <c r="U217" i="2"/>
  <c r="S217" i="2"/>
  <c r="AP240" i="2"/>
  <c r="AQ240" i="2" s="1"/>
  <c r="AQ241" i="2"/>
  <c r="AO251" i="2"/>
  <c r="AN251" i="2"/>
  <c r="AA264" i="2"/>
  <c r="Y264" i="2"/>
  <c r="X264" i="2"/>
  <c r="S265" i="2"/>
  <c r="V265" i="2"/>
  <c r="T265" i="2"/>
  <c r="R264" i="2"/>
  <c r="AH277" i="2"/>
  <c r="AI277" i="2"/>
  <c r="AG275" i="2"/>
  <c r="AN61" i="2"/>
  <c r="AO61" i="2"/>
  <c r="AM59" i="2"/>
  <c r="U541" i="1"/>
  <c r="S541" i="1"/>
  <c r="T541" i="1"/>
  <c r="R540" i="1"/>
  <c r="V541" i="1"/>
  <c r="AO47" i="1"/>
  <c r="AN47" i="1"/>
  <c r="AE24" i="1"/>
  <c r="AC24" i="1"/>
  <c r="AF24" i="1"/>
  <c r="AD24" i="1"/>
  <c r="AO71" i="1"/>
  <c r="AN71" i="1"/>
  <c r="AK83" i="1"/>
  <c r="AL83" i="1"/>
  <c r="AI83" i="1"/>
  <c r="AH83" i="1"/>
  <c r="AI143" i="1"/>
  <c r="AH143" i="1"/>
  <c r="AQ49" i="1"/>
  <c r="AP47" i="1"/>
  <c r="AQ47" i="1" s="1"/>
  <c r="AQ73" i="1"/>
  <c r="AP71" i="1"/>
  <c r="AQ71" i="1" s="1"/>
  <c r="U103" i="1"/>
  <c r="T103" i="1"/>
  <c r="AK361" i="1"/>
  <c r="AJ359" i="1"/>
  <c r="AL361" i="1"/>
  <c r="AO337" i="1"/>
  <c r="AM335" i="1"/>
  <c r="AN337" i="1"/>
  <c r="AO361" i="1"/>
  <c r="AM359" i="1"/>
  <c r="AN361" i="1"/>
  <c r="AK371" i="1"/>
  <c r="AL371" i="1"/>
  <c r="AQ409" i="1"/>
  <c r="AP407" i="1"/>
  <c r="AQ407" i="1" s="1"/>
  <c r="AK409" i="1"/>
  <c r="AL409" i="1"/>
  <c r="AJ407" i="1"/>
  <c r="AI493" i="1"/>
  <c r="AG492" i="1"/>
  <c r="AH493" i="1"/>
  <c r="AQ493" i="1"/>
  <c r="AP492" i="1"/>
  <c r="AQ492" i="1" s="1"/>
  <c r="AO455" i="1"/>
  <c r="AN455" i="1"/>
  <c r="U467" i="1"/>
  <c r="S467" i="1"/>
  <c r="T467" i="1"/>
  <c r="V467" i="1"/>
  <c r="AO527" i="1"/>
  <c r="AN527" i="1"/>
  <c r="AH541" i="1"/>
  <c r="S577" i="1"/>
  <c r="T577" i="1"/>
  <c r="R576" i="1"/>
  <c r="V577" i="1"/>
  <c r="AI421" i="1"/>
  <c r="AG419" i="1"/>
  <c r="AH421" i="1"/>
  <c r="S493" i="1"/>
  <c r="T493" i="1"/>
  <c r="R492" i="1"/>
  <c r="V493" i="1"/>
  <c r="AQ553" i="1"/>
  <c r="AP551" i="1"/>
  <c r="AQ551" i="1" s="1"/>
  <c r="Y607" i="1"/>
  <c r="AI481" i="1"/>
  <c r="AG479" i="1"/>
  <c r="AH481" i="1"/>
  <c r="AO517" i="1"/>
  <c r="AM515" i="1"/>
  <c r="AN517" i="1"/>
  <c r="AQ548" i="1"/>
  <c r="AP547" i="1"/>
  <c r="AQ547" i="1" s="1"/>
  <c r="AI577" i="1"/>
  <c r="AG576" i="1"/>
  <c r="AH577" i="1"/>
  <c r="AN604" i="1"/>
  <c r="AO604" i="1"/>
  <c r="AH606" i="1"/>
  <c r="AI606" i="1"/>
  <c r="AL611" i="1"/>
  <c r="AK611" i="1"/>
  <c r="AN613" i="1"/>
  <c r="AM611" i="1"/>
  <c r="AO613" i="1"/>
  <c r="AI565" i="1"/>
  <c r="AG563" i="1"/>
  <c r="AH565" i="1"/>
  <c r="AL602" i="1"/>
  <c r="AJ601" i="1"/>
  <c r="AK602" i="1"/>
  <c r="X601" i="1"/>
  <c r="Y601" i="1"/>
  <c r="W600" i="1"/>
  <c r="AA601" i="1"/>
  <c r="X624" i="1"/>
  <c r="Y624" i="1"/>
  <c r="AA624" i="1"/>
  <c r="AP607" i="1"/>
  <c r="AQ607" i="1" s="1"/>
  <c r="AQ608" i="1"/>
  <c r="AN626" i="1"/>
  <c r="AO626" i="1"/>
  <c r="AM625" i="1"/>
  <c r="V625" i="1"/>
  <c r="T625" i="1"/>
  <c r="R624" i="1"/>
  <c r="S625" i="1"/>
  <c r="U625" i="1"/>
  <c r="AH632" i="1"/>
  <c r="AH631" i="1" s="1"/>
  <c r="AG631" i="1"/>
  <c r="AI632" i="1"/>
  <c r="AI631" i="1" s="1"/>
  <c r="AN628" i="1"/>
  <c r="AO628" i="1"/>
  <c r="AL632" i="1"/>
  <c r="AL631" i="1" s="1"/>
  <c r="AJ631" i="1"/>
  <c r="AK631" i="1" s="1"/>
  <c r="AK632" i="1"/>
  <c r="AQ637" i="1"/>
  <c r="AP635" i="1"/>
  <c r="AQ635" i="1" s="1"/>
  <c r="AF635" i="1"/>
  <c r="AD635" i="1"/>
  <c r="AC635" i="1"/>
  <c r="AE635" i="1"/>
  <c r="AA24" i="1"/>
  <c r="Y24" i="1"/>
  <c r="X24" i="1"/>
  <c r="AO59" i="1"/>
  <c r="AN59" i="1"/>
  <c r="AK71" i="1"/>
  <c r="AL71" i="1"/>
  <c r="AI71" i="1"/>
  <c r="AH71" i="1"/>
  <c r="AI131" i="1"/>
  <c r="AH131" i="1"/>
  <c r="AQ181" i="1"/>
  <c r="AP179" i="1"/>
  <c r="AQ179" i="1" s="1"/>
  <c r="AI253" i="1"/>
  <c r="AG251" i="1"/>
  <c r="AH253" i="1"/>
  <c r="AK253" i="1"/>
  <c r="AL253" i="1"/>
  <c r="AJ251" i="1"/>
  <c r="AK277" i="1"/>
  <c r="AL277" i="1"/>
  <c r="AJ275" i="1"/>
  <c r="U31" i="1"/>
  <c r="T31" i="1"/>
  <c r="AQ121" i="1"/>
  <c r="AP119" i="1"/>
  <c r="AQ119" i="1" s="1"/>
  <c r="AQ145" i="1"/>
  <c r="AP143" i="1"/>
  <c r="AQ143" i="1" s="1"/>
  <c r="AQ229" i="1"/>
  <c r="AP227" i="1"/>
  <c r="AQ227" i="1" s="1"/>
  <c r="AQ253" i="1"/>
  <c r="AP251" i="1"/>
  <c r="AQ251" i="1" s="1"/>
  <c r="AI277" i="1"/>
  <c r="AG275" i="1"/>
  <c r="AH277" i="1"/>
  <c r="AI301" i="1"/>
  <c r="AG299" i="1"/>
  <c r="AH301" i="1"/>
  <c r="AK301" i="1"/>
  <c r="AL301" i="1"/>
  <c r="AJ299" i="1"/>
  <c r="AI349" i="1"/>
  <c r="AG347" i="1"/>
  <c r="AH349" i="1"/>
  <c r="AO301" i="1"/>
  <c r="AM299" i="1"/>
  <c r="AN301" i="1"/>
  <c r="AI313" i="1"/>
  <c r="AG311" i="1"/>
  <c r="AH313" i="1"/>
  <c r="AI361" i="1"/>
  <c r="AG359" i="1"/>
  <c r="AH361" i="1"/>
  <c r="AP444" i="1"/>
  <c r="AQ444" i="1" s="1"/>
  <c r="AQ385" i="1"/>
  <c r="AP383" i="1"/>
  <c r="AQ383" i="1" s="1"/>
  <c r="AK385" i="1"/>
  <c r="AL385" i="1"/>
  <c r="AJ383" i="1"/>
  <c r="AI409" i="1"/>
  <c r="AG407" i="1"/>
  <c r="AH409" i="1"/>
  <c r="AI433" i="1"/>
  <c r="AG431" i="1"/>
  <c r="AH433" i="1"/>
  <c r="AK517" i="1"/>
  <c r="AL517" i="1"/>
  <c r="AJ515" i="1"/>
  <c r="AI373" i="1"/>
  <c r="AG371" i="1"/>
  <c r="AH373" i="1"/>
  <c r="AE383" i="1"/>
  <c r="AC383" i="1"/>
  <c r="AD383" i="1"/>
  <c r="AF383" i="1"/>
  <c r="AK469" i="1"/>
  <c r="AL469" i="1"/>
  <c r="AJ467" i="1"/>
  <c r="AO495" i="1"/>
  <c r="AN495" i="1"/>
  <c r="AM493" i="1"/>
  <c r="AO409" i="1"/>
  <c r="AM407" i="1"/>
  <c r="AN409" i="1"/>
  <c r="U445" i="1"/>
  <c r="S445" i="1"/>
  <c r="T445" i="1"/>
  <c r="R444" i="1"/>
  <c r="V445" i="1"/>
  <c r="AK479" i="1"/>
  <c r="AL479" i="1"/>
  <c r="AC492" i="1"/>
  <c r="AK503" i="1"/>
  <c r="AL503" i="1"/>
  <c r="AK527" i="1"/>
  <c r="AL527" i="1"/>
  <c r="AE541" i="1"/>
  <c r="AI553" i="1"/>
  <c r="AG551" i="1"/>
  <c r="AH553" i="1"/>
  <c r="AK563" i="1"/>
  <c r="AL563" i="1"/>
  <c r="AK579" i="1"/>
  <c r="AL579" i="1"/>
  <c r="AL608" i="1"/>
  <c r="AL607" i="1" s="1"/>
  <c r="AJ607" i="1"/>
  <c r="AK607" i="1" s="1"/>
  <c r="AK608" i="1"/>
  <c r="AD607" i="1"/>
  <c r="V635" i="1"/>
  <c r="T635" i="1"/>
  <c r="U635" i="1"/>
  <c r="S635" i="1"/>
  <c r="AI457" i="1"/>
  <c r="AG455" i="1"/>
  <c r="AH457" i="1"/>
  <c r="AD547" i="1"/>
  <c r="AO587" i="1"/>
  <c r="AN587" i="1"/>
  <c r="AL604" i="1"/>
  <c r="AK604" i="1"/>
  <c r="AH627" i="1"/>
  <c r="AI627" i="1"/>
  <c r="Y547" i="1"/>
  <c r="AO553" i="1"/>
  <c r="AM551" i="1"/>
  <c r="AN553" i="1"/>
  <c r="AF601" i="1"/>
  <c r="AD601" i="1"/>
  <c r="AC601" i="1"/>
  <c r="AB600" i="1"/>
  <c r="AL627" i="1"/>
  <c r="AK627" i="1"/>
  <c r="AL605" i="1"/>
  <c r="AK605" i="1"/>
  <c r="AF625" i="1"/>
  <c r="AD625" i="1"/>
  <c r="AB624" i="1"/>
  <c r="AE625" i="1"/>
  <c r="AC625" i="1"/>
  <c r="AL628" i="1"/>
  <c r="AK628" i="1"/>
  <c r="AH637" i="1"/>
  <c r="AG635" i="1"/>
  <c r="AI637" i="1"/>
  <c r="AN637" i="1"/>
  <c r="AO637" i="1"/>
  <c r="AM635" i="1"/>
  <c r="AK35" i="1"/>
  <c r="AL35" i="1"/>
  <c r="AI35" i="1"/>
  <c r="AH35" i="1"/>
  <c r="AK59" i="1"/>
  <c r="AL59" i="1"/>
  <c r="AI59" i="1"/>
  <c r="AH59" i="1"/>
  <c r="AI119" i="1"/>
  <c r="AH119" i="1"/>
  <c r="AK203" i="1"/>
  <c r="AL203" i="1"/>
  <c r="AK287" i="1"/>
  <c r="AL287" i="1"/>
  <c r="U25" i="1"/>
  <c r="S25" i="1"/>
  <c r="V25" i="1"/>
  <c r="T25" i="1"/>
  <c r="R24" i="1"/>
  <c r="AQ109" i="1"/>
  <c r="AP107" i="1"/>
  <c r="AQ107" i="1" s="1"/>
  <c r="AQ133" i="1"/>
  <c r="AP131" i="1"/>
  <c r="AQ131" i="1" s="1"/>
  <c r="AQ157" i="1"/>
  <c r="AP155" i="1"/>
  <c r="AQ155" i="1" s="1"/>
  <c r="AO253" i="1"/>
  <c r="AM251" i="1"/>
  <c r="AN253" i="1"/>
  <c r="AQ277" i="1"/>
  <c r="AP275" i="1"/>
  <c r="AQ275" i="1" s="1"/>
  <c r="AQ301" i="1"/>
  <c r="AP299" i="1"/>
  <c r="AQ299" i="1" s="1"/>
  <c r="AQ325" i="1"/>
  <c r="AP323" i="1"/>
  <c r="AQ323" i="1" s="1"/>
  <c r="AQ349" i="1"/>
  <c r="AP347" i="1"/>
  <c r="AQ347" i="1" s="1"/>
  <c r="AQ361" i="1"/>
  <c r="AP359" i="1"/>
  <c r="AQ359" i="1" s="1"/>
  <c r="AI385" i="1"/>
  <c r="AG383" i="1"/>
  <c r="AH385" i="1"/>
  <c r="AQ433" i="1"/>
  <c r="AP431" i="1"/>
  <c r="AQ431" i="1" s="1"/>
  <c r="AK433" i="1"/>
  <c r="AL433" i="1"/>
  <c r="AJ431" i="1"/>
  <c r="AO447" i="1"/>
  <c r="AN447" i="1"/>
  <c r="AA493" i="1"/>
  <c r="Y493" i="1"/>
  <c r="W492" i="1"/>
  <c r="X493" i="1"/>
  <c r="U499" i="1"/>
  <c r="U383" i="1"/>
  <c r="S383" i="1"/>
  <c r="T383" i="1"/>
  <c r="V383" i="1"/>
  <c r="AE407" i="1"/>
  <c r="AC407" i="1"/>
  <c r="AD407" i="1"/>
  <c r="AF407" i="1"/>
  <c r="AA445" i="1"/>
  <c r="Y445" i="1"/>
  <c r="W444" i="1"/>
  <c r="X445" i="1"/>
  <c r="Z445" i="1"/>
  <c r="U451" i="1"/>
  <c r="AE499" i="1"/>
  <c r="AA541" i="1"/>
  <c r="Y541" i="1"/>
  <c r="W540" i="1"/>
  <c r="X541" i="1"/>
  <c r="Z541" i="1"/>
  <c r="AK553" i="1"/>
  <c r="AL553" i="1"/>
  <c r="AJ551" i="1"/>
  <c r="AJ577" i="1"/>
  <c r="Z611" i="1"/>
  <c r="X611" i="1"/>
  <c r="Y611" i="1"/>
  <c r="AA611" i="1"/>
  <c r="AO385" i="1"/>
  <c r="AM383" i="1"/>
  <c r="AN385" i="1"/>
  <c r="AO433" i="1"/>
  <c r="AM431" i="1"/>
  <c r="AN433" i="1"/>
  <c r="AC444" i="1"/>
  <c r="AD444" i="1"/>
  <c r="AF444" i="1"/>
  <c r="AE445" i="1"/>
  <c r="AK455" i="1"/>
  <c r="AQ469" i="1"/>
  <c r="AP467" i="1"/>
  <c r="AQ467" i="1" s="1"/>
  <c r="AL493" i="1"/>
  <c r="AJ492" i="1"/>
  <c r="AQ517" i="1"/>
  <c r="AP515" i="1"/>
  <c r="AQ515" i="1" s="1"/>
  <c r="AL541" i="1"/>
  <c r="U551" i="1"/>
  <c r="S551" i="1"/>
  <c r="T551" i="1"/>
  <c r="V551" i="1"/>
  <c r="AQ579" i="1"/>
  <c r="AP577" i="1"/>
  <c r="AK587" i="1"/>
  <c r="AL587" i="1"/>
  <c r="AH605" i="1"/>
  <c r="AI605" i="1"/>
  <c r="AI505" i="1"/>
  <c r="AG503" i="1"/>
  <c r="AH505" i="1"/>
  <c r="AM548" i="1"/>
  <c r="L547" i="1"/>
  <c r="L540" i="1" s="1"/>
  <c r="AK548" i="1"/>
  <c r="AJ547" i="1"/>
  <c r="AK547" i="1" s="1"/>
  <c r="AL548" i="1"/>
  <c r="AL547" i="1" s="1"/>
  <c r="AH628" i="1"/>
  <c r="AI628" i="1"/>
  <c r="AI548" i="1"/>
  <c r="AI547" i="1" s="1"/>
  <c r="AG547" i="1"/>
  <c r="AG540" i="1" s="1"/>
  <c r="AH548" i="1"/>
  <c r="AH547" i="1" s="1"/>
  <c r="AI589" i="1"/>
  <c r="AG587" i="1"/>
  <c r="AH589" i="1"/>
  <c r="L601" i="1"/>
  <c r="U601" i="1" s="1"/>
  <c r="AM602" i="1"/>
  <c r="U602" i="1"/>
  <c r="V601" i="1"/>
  <c r="T601" i="1"/>
  <c r="S601" i="1"/>
  <c r="R600" i="1"/>
  <c r="AH603" i="1"/>
  <c r="AI603" i="1"/>
  <c r="AN606" i="1"/>
  <c r="AO606" i="1"/>
  <c r="AH626" i="1"/>
  <c r="AG625" i="1"/>
  <c r="AI626" i="1"/>
  <c r="AN627" i="1"/>
  <c r="AO627" i="1"/>
  <c r="AH629" i="1"/>
  <c r="AI629" i="1"/>
  <c r="AL603" i="1"/>
  <c r="AK603" i="1"/>
  <c r="AN605" i="1"/>
  <c r="AO605" i="1"/>
  <c r="AE611" i="1"/>
  <c r="U611" i="1"/>
  <c r="L624" i="1"/>
  <c r="Z624" i="1" s="1"/>
  <c r="AL629" i="1"/>
  <c r="AK629" i="1"/>
  <c r="AH630" i="1"/>
  <c r="AI630" i="1"/>
  <c r="AL630" i="1"/>
  <c r="AK630" i="1"/>
  <c r="T631" i="1"/>
  <c r="U631" i="1"/>
  <c r="AO83" i="1"/>
  <c r="AN83" i="1"/>
  <c r="AI107" i="1"/>
  <c r="AH107" i="1"/>
  <c r="AK167" i="1"/>
  <c r="AL167" i="1"/>
  <c r="AK47" i="1"/>
  <c r="AL47" i="1"/>
  <c r="AI47" i="1"/>
  <c r="AH47" i="1"/>
  <c r="AI229" i="1"/>
  <c r="AG227" i="1"/>
  <c r="AH229" i="1"/>
  <c r="AK229" i="1"/>
  <c r="AL229" i="1"/>
  <c r="AJ227" i="1"/>
  <c r="AQ37" i="1"/>
  <c r="AP35" i="1"/>
  <c r="AQ35" i="1" s="1"/>
  <c r="AQ61" i="1"/>
  <c r="AP59" i="1"/>
  <c r="AQ59" i="1" s="1"/>
  <c r="AQ85" i="1"/>
  <c r="AP83" i="1"/>
  <c r="AQ83" i="1" s="1"/>
  <c r="AI241" i="1"/>
  <c r="AG239" i="1"/>
  <c r="AH241" i="1"/>
  <c r="AI265" i="1"/>
  <c r="AG263" i="1"/>
  <c r="AH265" i="1"/>
  <c r="AI325" i="1"/>
  <c r="AG323" i="1"/>
  <c r="AH325" i="1"/>
  <c r="AK325" i="1"/>
  <c r="AL325" i="1"/>
  <c r="AJ323" i="1"/>
  <c r="AI289" i="1"/>
  <c r="AG287" i="1"/>
  <c r="AH289" i="1"/>
  <c r="AI337" i="1"/>
  <c r="AG335" i="1"/>
  <c r="AH337" i="1"/>
  <c r="AO500" i="1"/>
  <c r="AM499" i="1"/>
  <c r="AN500" i="1"/>
  <c r="U407" i="1"/>
  <c r="S407" i="1"/>
  <c r="T407" i="1"/>
  <c r="V407" i="1"/>
  <c r="AN452" i="1"/>
  <c r="AQ541" i="1"/>
  <c r="AO543" i="1"/>
  <c r="AN543" i="1"/>
  <c r="AM541" i="1"/>
  <c r="AI397" i="1"/>
  <c r="AG395" i="1"/>
  <c r="AH397" i="1"/>
  <c r="AI469" i="1"/>
  <c r="AG467" i="1"/>
  <c r="AH469" i="1"/>
  <c r="AI517" i="1"/>
  <c r="AG515" i="1"/>
  <c r="AH517" i="1"/>
  <c r="AE515" i="1"/>
  <c r="AC515" i="1"/>
  <c r="AD515" i="1"/>
  <c r="AF515" i="1"/>
  <c r="AE551" i="1"/>
  <c r="AC551" i="1"/>
  <c r="AD551" i="1"/>
  <c r="AF551" i="1"/>
  <c r="AC576" i="1"/>
  <c r="AD576" i="1"/>
  <c r="AF576" i="1"/>
  <c r="AM579" i="1"/>
  <c r="L577" i="1"/>
  <c r="AH604" i="1"/>
  <c r="AI604" i="1"/>
  <c r="L607" i="1"/>
  <c r="U607" i="1" s="1"/>
  <c r="AM608" i="1"/>
  <c r="AH608" i="1"/>
  <c r="AH607" i="1" s="1"/>
  <c r="AI608" i="1"/>
  <c r="AI607" i="1" s="1"/>
  <c r="AG607" i="1"/>
  <c r="AE608" i="1"/>
  <c r="AL637" i="1"/>
  <c r="AJ635" i="1"/>
  <c r="AK637" i="1"/>
  <c r="AO469" i="1"/>
  <c r="AM467" i="1"/>
  <c r="AN469" i="1"/>
  <c r="AI529" i="1"/>
  <c r="AG527" i="1"/>
  <c r="AH529" i="1"/>
  <c r="AE548" i="1"/>
  <c r="AO563" i="1"/>
  <c r="AN563" i="1"/>
  <c r="AA576" i="1"/>
  <c r="Y576" i="1"/>
  <c r="X576" i="1"/>
  <c r="AH611" i="1"/>
  <c r="AI611" i="1"/>
  <c r="AP631" i="1"/>
  <c r="AQ631" i="1" s="1"/>
  <c r="AQ632" i="1"/>
  <c r="AE602" i="1"/>
  <c r="AG601" i="1"/>
  <c r="AL606" i="1"/>
  <c r="AK606" i="1"/>
  <c r="AP601" i="1"/>
  <c r="AL626" i="1"/>
  <c r="AK626" i="1"/>
  <c r="AJ625" i="1"/>
  <c r="AP625" i="1"/>
  <c r="AN632" i="1"/>
  <c r="AO632" i="1"/>
  <c r="AM631" i="1"/>
  <c r="AD631" i="1"/>
  <c r="AE631" i="1"/>
  <c r="AD273" i="9"/>
  <c r="Q237" i="9"/>
  <c r="S246" i="9"/>
  <c r="S239" i="9"/>
  <c r="AG246" i="9"/>
  <c r="AG245" i="9" s="1"/>
  <c r="W247" i="9"/>
  <c r="L247" i="9"/>
  <c r="X247" i="9" s="1"/>
  <c r="N237" i="9"/>
  <c r="F4" i="18" s="1"/>
  <c r="F30" i="18" s="1"/>
  <c r="M237" i="9"/>
  <c r="E4" i="18" s="1"/>
  <c r="F31" i="18" s="1"/>
  <c r="X246" i="9"/>
  <c r="O237" i="9"/>
  <c r="D237" i="9"/>
  <c r="I4" i="18" s="1"/>
  <c r="F32" i="18" s="1"/>
  <c r="H12" i="9"/>
  <c r="H11" i="9" s="1"/>
  <c r="AB267" i="9"/>
  <c r="X267" i="9"/>
  <c r="T246" i="9"/>
  <c r="AG267" i="9"/>
  <c r="AI267" i="9" s="1"/>
  <c r="AF270" i="9"/>
  <c r="AD240" i="9"/>
  <c r="AF240" i="9" s="1"/>
  <c r="X254" i="9"/>
  <c r="T254" i="9"/>
  <c r="AA244" i="9"/>
  <c r="AD244" i="9"/>
  <c r="AF244" i="9" s="1"/>
  <c r="AH257" i="9"/>
  <c r="AF257" i="9"/>
  <c r="AJ244" i="9"/>
  <c r="AK244" i="9" s="1"/>
  <c r="W244" i="9"/>
  <c r="V250" i="9"/>
  <c r="Y250" i="9" s="1"/>
  <c r="X244" i="9"/>
  <c r="W243" i="9"/>
  <c r="AA266" i="9"/>
  <c r="AG241" i="9"/>
  <c r="AH241" i="9" s="1"/>
  <c r="AJ241" i="9"/>
  <c r="AK241" i="9" s="1"/>
  <c r="AB244" i="9"/>
  <c r="AA241" i="9"/>
  <c r="W239" i="9"/>
  <c r="W241" i="9"/>
  <c r="T244" i="9"/>
  <c r="AH269" i="9"/>
  <c r="X241" i="9"/>
  <c r="AB241" i="9"/>
  <c r="J238" i="9"/>
  <c r="L239" i="9"/>
  <c r="T239" i="9" s="1"/>
  <c r="AH254" i="9"/>
  <c r="AG244" i="9"/>
  <c r="AH244" i="9" s="1"/>
  <c r="AB240" i="9"/>
  <c r="S244" i="9"/>
  <c r="AG256" i="9"/>
  <c r="AI256" i="9" s="1"/>
  <c r="AD239" i="9"/>
  <c r="AF239" i="9" s="1"/>
  <c r="T258" i="9"/>
  <c r="T256" i="9"/>
  <c r="AG258" i="9"/>
  <c r="AI258" i="9" s="1"/>
  <c r="AB256" i="9"/>
  <c r="AD241" i="9"/>
  <c r="AE241" i="9" s="1"/>
  <c r="AG247" i="9"/>
  <c r="AH247" i="9" s="1"/>
  <c r="V238" i="9"/>
  <c r="Y238" i="9" s="1"/>
  <c r="AC240" i="9"/>
  <c r="R238" i="9"/>
  <c r="U238" i="9" s="1"/>
  <c r="S240" i="9"/>
  <c r="AA240" i="9"/>
  <c r="T240" i="9"/>
  <c r="X243" i="9"/>
  <c r="E237" i="9"/>
  <c r="J237" i="9" s="1"/>
  <c r="W240" i="9"/>
  <c r="AC266" i="9"/>
  <c r="Z264" i="9"/>
  <c r="AC264" i="9" s="1"/>
  <c r="AF268" i="9"/>
  <c r="AE268" i="9"/>
  <c r="AI268" i="9"/>
  <c r="AB268" i="9"/>
  <c r="S266" i="9"/>
  <c r="Y240" i="9"/>
  <c r="X240" i="9"/>
  <c r="AH260" i="9"/>
  <c r="AH259" i="9" s="1"/>
  <c r="AF253" i="9"/>
  <c r="AE253" i="9"/>
  <c r="AG240" i="9"/>
  <c r="AE271" i="9"/>
  <c r="L252" i="9"/>
  <c r="AG259" i="9"/>
  <c r="AK274" i="9"/>
  <c r="R264" i="9"/>
  <c r="W266" i="9"/>
  <c r="AE272" i="9"/>
  <c r="AJ240" i="9"/>
  <c r="AK240" i="9" s="1"/>
  <c r="L266" i="9"/>
  <c r="AE267" i="9"/>
  <c r="X268" i="9"/>
  <c r="T268" i="9"/>
  <c r="AD252" i="9"/>
  <c r="X258" i="9"/>
  <c r="AF269" i="9"/>
  <c r="AE269" i="9"/>
  <c r="AJ259" i="9"/>
  <c r="AK259" i="9" s="1"/>
  <c r="AK260" i="9"/>
  <c r="AD266" i="9"/>
  <c r="AI271" i="9"/>
  <c r="AH271" i="9"/>
  <c r="AG274" i="9"/>
  <c r="T274" i="9"/>
  <c r="AB274" i="9"/>
  <c r="L273" i="9"/>
  <c r="X274" i="9"/>
  <c r="AC246" i="9"/>
  <c r="AC245" i="9" s="1"/>
  <c r="Z245" i="9"/>
  <c r="AB246" i="9"/>
  <c r="AA246" i="9"/>
  <c r="AJ246" i="9"/>
  <c r="T275" i="9"/>
  <c r="AC242" i="9"/>
  <c r="AB242" i="9"/>
  <c r="AA242" i="9"/>
  <c r="AJ242" i="9"/>
  <c r="AK242" i="9" s="1"/>
  <c r="AA247" i="9"/>
  <c r="AC247" i="9"/>
  <c r="AG243" i="9"/>
  <c r="T245" i="9"/>
  <c r="S245" i="9"/>
  <c r="AK239" i="9"/>
  <c r="AJ252" i="9"/>
  <c r="AD242" i="9"/>
  <c r="AJ266" i="9"/>
  <c r="Y264" i="9"/>
  <c r="AB275" i="9"/>
  <c r="AF261" i="9"/>
  <c r="AE261" i="9"/>
  <c r="AA252" i="9"/>
  <c r="AC252" i="9"/>
  <c r="Z250" i="9"/>
  <c r="AB261" i="9"/>
  <c r="AG261" i="9"/>
  <c r="T261" i="9"/>
  <c r="X261" i="9"/>
  <c r="AI272" i="9"/>
  <c r="AH272" i="9"/>
  <c r="AF260" i="9"/>
  <c r="AF259" i="9" s="1"/>
  <c r="AD259" i="9"/>
  <c r="AE260" i="9"/>
  <c r="AE259" i="9" s="1"/>
  <c r="T255" i="9"/>
  <c r="AA243" i="9"/>
  <c r="AC243" i="9"/>
  <c r="AB243" i="9"/>
  <c r="U241" i="9"/>
  <c r="T241" i="9"/>
  <c r="S241" i="9"/>
  <c r="AI253" i="9"/>
  <c r="AH253" i="9"/>
  <c r="AD247" i="9"/>
  <c r="AD243" i="9"/>
  <c r="AG255" i="9"/>
  <c r="AB255" i="9"/>
  <c r="U252" i="9"/>
  <c r="R250" i="9"/>
  <c r="S252" i="9"/>
  <c r="AI275" i="9"/>
  <c r="AH275" i="9"/>
  <c r="X275" i="9"/>
  <c r="AF258" i="9"/>
  <c r="AE258" i="9"/>
  <c r="X242" i="9"/>
  <c r="AG242" i="9"/>
  <c r="AG270" i="9"/>
  <c r="T270" i="9"/>
  <c r="AB270" i="9"/>
  <c r="AA239" i="9"/>
  <c r="AC239" i="9"/>
  <c r="Z238" i="9"/>
  <c r="W252" i="9"/>
  <c r="AD246" i="9"/>
  <c r="N62" i="9"/>
  <c r="O62" i="9"/>
  <c r="AP62" i="9" s="1"/>
  <c r="P62" i="9"/>
  <c r="Q62" i="9"/>
  <c r="N63" i="9"/>
  <c r="O63" i="9"/>
  <c r="P63" i="9"/>
  <c r="Q63" i="9"/>
  <c r="M63" i="9"/>
  <c r="M62" i="9"/>
  <c r="N55" i="9"/>
  <c r="O55" i="9"/>
  <c r="P55" i="9"/>
  <c r="Q55" i="9"/>
  <c r="N56" i="9"/>
  <c r="O56" i="9"/>
  <c r="P56" i="9"/>
  <c r="Q56" i="9"/>
  <c r="N57" i="9"/>
  <c r="O57" i="9"/>
  <c r="P57" i="9"/>
  <c r="Q57" i="9"/>
  <c r="N58" i="9"/>
  <c r="O58" i="9"/>
  <c r="P58" i="9"/>
  <c r="Q58" i="9"/>
  <c r="N59" i="9"/>
  <c r="O59" i="9"/>
  <c r="P59" i="9"/>
  <c r="Q59" i="9"/>
  <c r="N60" i="9"/>
  <c r="O60" i="9"/>
  <c r="P60" i="9"/>
  <c r="Q60" i="9"/>
  <c r="M56" i="9"/>
  <c r="M57" i="9"/>
  <c r="M58" i="9"/>
  <c r="M59" i="9"/>
  <c r="M60" i="9"/>
  <c r="M55" i="9"/>
  <c r="E62" i="9"/>
  <c r="F62" i="9"/>
  <c r="G62" i="9"/>
  <c r="I62" i="9"/>
  <c r="K62" i="9"/>
  <c r="E63" i="9"/>
  <c r="F63" i="9"/>
  <c r="G63" i="9"/>
  <c r="I63" i="9"/>
  <c r="K63" i="9"/>
  <c r="D63" i="9"/>
  <c r="D62" i="9"/>
  <c r="E55" i="9"/>
  <c r="F55" i="9"/>
  <c r="G55" i="9"/>
  <c r="I55" i="9"/>
  <c r="K55" i="9"/>
  <c r="E56" i="9"/>
  <c r="F56" i="9"/>
  <c r="G56" i="9"/>
  <c r="I56" i="9"/>
  <c r="K56" i="9"/>
  <c r="E57" i="9"/>
  <c r="F57" i="9"/>
  <c r="G57" i="9"/>
  <c r="I57" i="9"/>
  <c r="K57" i="9"/>
  <c r="E58" i="9"/>
  <c r="F58" i="9"/>
  <c r="G58" i="9"/>
  <c r="I58" i="9"/>
  <c r="K58" i="9"/>
  <c r="E59" i="9"/>
  <c r="F59" i="9"/>
  <c r="G59" i="9"/>
  <c r="I59" i="9"/>
  <c r="K59" i="9"/>
  <c r="E60" i="9"/>
  <c r="F60" i="9"/>
  <c r="G60" i="9"/>
  <c r="I60" i="9"/>
  <c r="K60" i="9"/>
  <c r="D56" i="9"/>
  <c r="D57" i="9"/>
  <c r="D58" i="9"/>
  <c r="D59" i="9"/>
  <c r="D60" i="9"/>
  <c r="D55" i="9"/>
  <c r="Z134" i="9"/>
  <c r="AJ134" i="9" s="1"/>
  <c r="AK134" i="9" s="1"/>
  <c r="V134" i="9"/>
  <c r="R134" i="9"/>
  <c r="U134" i="9" s="1"/>
  <c r="J134" i="9"/>
  <c r="Z133" i="9"/>
  <c r="AC133" i="9" s="1"/>
  <c r="AC132" i="9" s="1"/>
  <c r="V133" i="9"/>
  <c r="Y133" i="9" s="1"/>
  <c r="Y132" i="9" s="1"/>
  <c r="R133" i="9"/>
  <c r="U133" i="9" s="1"/>
  <c r="U132" i="9" s="1"/>
  <c r="J133" i="9"/>
  <c r="Q132" i="9"/>
  <c r="M132" i="9"/>
  <c r="K132" i="9"/>
  <c r="I132" i="9"/>
  <c r="G132" i="9"/>
  <c r="F132" i="9"/>
  <c r="E132" i="9"/>
  <c r="D132" i="9"/>
  <c r="Z131" i="9"/>
  <c r="AJ131" i="9" s="1"/>
  <c r="AK131" i="9" s="1"/>
  <c r="V131" i="9"/>
  <c r="R131" i="9"/>
  <c r="U131" i="9" s="1"/>
  <c r="J131" i="9"/>
  <c r="Z130" i="9"/>
  <c r="V130" i="9"/>
  <c r="Y130" i="9" s="1"/>
  <c r="R130" i="9"/>
  <c r="U130" i="9" s="1"/>
  <c r="J130" i="9"/>
  <c r="Z129" i="9"/>
  <c r="AJ129" i="9" s="1"/>
  <c r="AK129" i="9" s="1"/>
  <c r="V129" i="9"/>
  <c r="Y129" i="9" s="1"/>
  <c r="R129" i="9"/>
  <c r="J129" i="9"/>
  <c r="L129" i="9" s="1"/>
  <c r="Z128" i="9"/>
  <c r="AJ128" i="9" s="1"/>
  <c r="AK128" i="9" s="1"/>
  <c r="V128" i="9"/>
  <c r="R128" i="9"/>
  <c r="U128" i="9" s="1"/>
  <c r="J128" i="9"/>
  <c r="Z127" i="9"/>
  <c r="V127" i="9"/>
  <c r="R127" i="9"/>
  <c r="J127" i="9"/>
  <c r="Z126" i="9"/>
  <c r="AC126" i="9" s="1"/>
  <c r="V126" i="9"/>
  <c r="R126" i="9"/>
  <c r="J126" i="9"/>
  <c r="L126" i="9" s="1"/>
  <c r="Q125" i="9"/>
  <c r="P125" i="9"/>
  <c r="P123" i="9" s="1"/>
  <c r="O125" i="9"/>
  <c r="O123" i="9" s="1"/>
  <c r="N125" i="9"/>
  <c r="M125" i="9"/>
  <c r="K125" i="9"/>
  <c r="I125" i="9"/>
  <c r="G125" i="9"/>
  <c r="F125" i="9"/>
  <c r="E125" i="9"/>
  <c r="D125" i="9"/>
  <c r="D123" i="9" s="1"/>
  <c r="Y83" i="2" l="1"/>
  <c r="Z83" i="2"/>
  <c r="X83" i="2"/>
  <c r="W13" i="2"/>
  <c r="Y14" i="2"/>
  <c r="AA14" i="2"/>
  <c r="Z14" i="2"/>
  <c r="AO97" i="2"/>
  <c r="AJ14" i="2"/>
  <c r="AK14" i="2" s="1"/>
  <c r="AM95" i="2"/>
  <c r="AO95" i="2" s="1"/>
  <c r="Y143" i="2"/>
  <c r="Y215" i="1"/>
  <c r="AA215" i="1"/>
  <c r="AA407" i="1"/>
  <c r="Y407" i="1"/>
  <c r="Z407" i="1"/>
  <c r="X215" i="1"/>
  <c r="X143" i="2"/>
  <c r="AC14" i="2"/>
  <c r="AF95" i="2"/>
  <c r="AD95" i="2"/>
  <c r="AK50" i="2"/>
  <c r="AI14" i="2"/>
  <c r="AD14" i="2"/>
  <c r="AC49" i="2"/>
  <c r="AP14" i="2"/>
  <c r="AQ14" i="2" s="1"/>
  <c r="AD49" i="2"/>
  <c r="AB13" i="2"/>
  <c r="AF13" i="2" s="1"/>
  <c r="AB48" i="2"/>
  <c r="AF48" i="2" s="1"/>
  <c r="AF14" i="2"/>
  <c r="AA143" i="2"/>
  <c r="AJ49" i="2"/>
  <c r="AL49" i="2" s="1"/>
  <c r="Y107" i="2"/>
  <c r="AA107" i="2"/>
  <c r="Z107" i="2"/>
  <c r="X24" i="2"/>
  <c r="AJ24" i="2"/>
  <c r="X119" i="2"/>
  <c r="AA119" i="2"/>
  <c r="Y119" i="2"/>
  <c r="AA48" i="2"/>
  <c r="X49" i="2"/>
  <c r="Y49" i="2"/>
  <c r="AA49" i="2"/>
  <c r="X48" i="2"/>
  <c r="AK119" i="2"/>
  <c r="AO83" i="2"/>
  <c r="AL347" i="1"/>
  <c r="AI95" i="2"/>
  <c r="AL217" i="1"/>
  <c r="AE25" i="2"/>
  <c r="AJ240" i="2"/>
  <c r="L492" i="1"/>
  <c r="AL241" i="2"/>
  <c r="G4" i="18"/>
  <c r="F29" i="18" s="1"/>
  <c r="AV54" i="2"/>
  <c r="AK25" i="2"/>
  <c r="AU54" i="2"/>
  <c r="AJ215" i="1"/>
  <c r="AK215" i="1" s="1"/>
  <c r="AO26" i="2"/>
  <c r="AA264" i="9"/>
  <c r="AP540" i="1"/>
  <c r="AQ540" i="1" s="1"/>
  <c r="AI107" i="2"/>
  <c r="AK107" i="2"/>
  <c r="AH83" i="2"/>
  <c r="AI18" i="2"/>
  <c r="AI217" i="1"/>
  <c r="AK311" i="1"/>
  <c r="X239" i="1"/>
  <c r="Z239" i="1"/>
  <c r="AA239" i="1"/>
  <c r="AH217" i="1"/>
  <c r="AN227" i="1"/>
  <c r="AO311" i="1"/>
  <c r="T97" i="1"/>
  <c r="AE215" i="1"/>
  <c r="AN131" i="1"/>
  <c r="Z335" i="1"/>
  <c r="AN217" i="1"/>
  <c r="AO217" i="1"/>
  <c r="AN215" i="1"/>
  <c r="V97" i="1"/>
  <c r="AD215" i="1"/>
  <c r="S97" i="1"/>
  <c r="AC215" i="1"/>
  <c r="AH20" i="1"/>
  <c r="AH19" i="1" s="1"/>
  <c r="R96" i="1"/>
  <c r="U96" i="1" s="1"/>
  <c r="X335" i="1"/>
  <c r="AA335" i="1"/>
  <c r="AN371" i="1"/>
  <c r="AH155" i="1"/>
  <c r="AL263" i="1"/>
  <c r="AL179" i="1"/>
  <c r="AK143" i="1"/>
  <c r="AP19" i="1"/>
  <c r="AQ19" i="1" s="1"/>
  <c r="AG19" i="1"/>
  <c r="AN287" i="1"/>
  <c r="AN179" i="1"/>
  <c r="AN263" i="1"/>
  <c r="AO119" i="1"/>
  <c r="AL239" i="1"/>
  <c r="AO203" i="1"/>
  <c r="AK419" i="1"/>
  <c r="AN143" i="1"/>
  <c r="AN155" i="1"/>
  <c r="AL119" i="1"/>
  <c r="AK395" i="1"/>
  <c r="AN239" i="1"/>
  <c r="AL131" i="2"/>
  <c r="AH143" i="2"/>
  <c r="AH167" i="2"/>
  <c r="AN71" i="2"/>
  <c r="AL131" i="1"/>
  <c r="AO17" i="1"/>
  <c r="AG194" i="1"/>
  <c r="AE194" i="1"/>
  <c r="AB193" i="1"/>
  <c r="AJ194" i="1"/>
  <c r="AC194" i="1"/>
  <c r="AD194" i="1"/>
  <c r="AP194" i="1"/>
  <c r="AM194" i="1"/>
  <c r="AF194" i="1"/>
  <c r="AN395" i="1"/>
  <c r="AA194" i="1"/>
  <c r="X194" i="1"/>
  <c r="W193" i="1"/>
  <c r="Z194" i="1"/>
  <c r="Y194" i="1"/>
  <c r="AO419" i="1"/>
  <c r="Q97" i="1"/>
  <c r="AB98" i="1"/>
  <c r="Q14" i="1"/>
  <c r="W98" i="1"/>
  <c r="AU49" i="2"/>
  <c r="AZ49" i="2"/>
  <c r="BA49" i="2"/>
  <c r="AY49" i="2"/>
  <c r="AD134" i="9"/>
  <c r="AN494" i="1"/>
  <c r="AO494" i="1"/>
  <c r="AH445" i="1"/>
  <c r="AG444" i="1"/>
  <c r="AI444" i="1" s="1"/>
  <c r="AD492" i="1"/>
  <c r="AK335" i="1"/>
  <c r="AE492" i="1"/>
  <c r="AL155" i="2"/>
  <c r="AN119" i="2"/>
  <c r="R12" i="2"/>
  <c r="S12" i="2" s="1"/>
  <c r="AL83" i="2"/>
  <c r="S13" i="2"/>
  <c r="AG13" i="2"/>
  <c r="AI13" i="2" s="1"/>
  <c r="AN275" i="1"/>
  <c r="T13" i="1"/>
  <c r="AN167" i="1"/>
  <c r="AL155" i="1"/>
  <c r="R12" i="1"/>
  <c r="S12" i="1" s="1"/>
  <c r="S13" i="1"/>
  <c r="AL18" i="1"/>
  <c r="AI18" i="1"/>
  <c r="AH18" i="1"/>
  <c r="AL107" i="1"/>
  <c r="J4" i="13"/>
  <c r="K4" i="13" s="1"/>
  <c r="F33" i="13" s="1"/>
  <c r="F29" i="13"/>
  <c r="T547" i="1"/>
  <c r="AE493" i="1"/>
  <c r="AE24" i="2"/>
  <c r="Z601" i="1"/>
  <c r="AE18" i="1"/>
  <c r="Z18" i="1"/>
  <c r="U547" i="1"/>
  <c r="AL17" i="1"/>
  <c r="AE547" i="1"/>
  <c r="AJ540" i="1"/>
  <c r="AL540" i="1" s="1"/>
  <c r="Z493" i="1"/>
  <c r="AO18" i="1"/>
  <c r="U18" i="1"/>
  <c r="AM451" i="1"/>
  <c r="AN479" i="1"/>
  <c r="AO347" i="1"/>
  <c r="J12" i="1"/>
  <c r="AN35" i="1"/>
  <c r="AL217" i="2"/>
  <c r="AL265" i="2"/>
  <c r="L264" i="2"/>
  <c r="Z264" i="2" s="1"/>
  <c r="AN272" i="2"/>
  <c r="AE271" i="2"/>
  <c r="U271" i="2"/>
  <c r="T271" i="2"/>
  <c r="AO15" i="2"/>
  <c r="AM271" i="2"/>
  <c r="AO271" i="2" s="1"/>
  <c r="AL227" i="2"/>
  <c r="L180" i="2"/>
  <c r="Z180" i="2" s="1"/>
  <c r="U181" i="2"/>
  <c r="AO203" i="2"/>
  <c r="AM181" i="2"/>
  <c r="AN181" i="2" s="1"/>
  <c r="AK15" i="2"/>
  <c r="AL16" i="2"/>
  <c r="AL181" i="2"/>
  <c r="Z181" i="2"/>
  <c r="AK181" i="2"/>
  <c r="Z17" i="2"/>
  <c r="AE17" i="2"/>
  <c r="U17" i="2"/>
  <c r="AE55" i="2"/>
  <c r="U55" i="2"/>
  <c r="L48" i="2"/>
  <c r="Z48" i="2" s="1"/>
  <c r="T55" i="2"/>
  <c r="AO53" i="2"/>
  <c r="AM49" i="2"/>
  <c r="AN49" i="2" s="1"/>
  <c r="AN50" i="2"/>
  <c r="AN56" i="2"/>
  <c r="AM55" i="2"/>
  <c r="AO55" i="2" s="1"/>
  <c r="AK35" i="2"/>
  <c r="Z25" i="2"/>
  <c r="U25" i="2"/>
  <c r="Z24" i="2"/>
  <c r="X216" i="2"/>
  <c r="U49" i="2"/>
  <c r="AF24" i="2"/>
  <c r="AE265" i="2"/>
  <c r="AD264" i="2"/>
  <c r="AQ49" i="2"/>
  <c r="AE180" i="2"/>
  <c r="AO143" i="2"/>
  <c r="AN167" i="2"/>
  <c r="U265" i="2"/>
  <c r="AQ25" i="2"/>
  <c r="AK18" i="2"/>
  <c r="AL18" i="2"/>
  <c r="Z216" i="2"/>
  <c r="Z265" i="2"/>
  <c r="T247" i="9"/>
  <c r="AB247" i="9"/>
  <c r="AH267" i="9"/>
  <c r="AG266" i="9"/>
  <c r="AH246" i="9"/>
  <c r="AI246" i="9"/>
  <c r="W245" i="9"/>
  <c r="M123" i="9"/>
  <c r="Q123" i="9"/>
  <c r="AI16" i="1"/>
  <c r="AH16" i="1"/>
  <c r="AI203" i="1"/>
  <c r="AH203" i="1"/>
  <c r="AF264" i="2"/>
  <c r="AO183" i="2"/>
  <c r="AN183" i="2"/>
  <c r="U20" i="2"/>
  <c r="AM20" i="2"/>
  <c r="L19" i="2"/>
  <c r="AE19" i="2" s="1"/>
  <c r="AN584" i="1"/>
  <c r="AO584" i="1"/>
  <c r="AM583" i="1"/>
  <c r="AO30" i="2"/>
  <c r="AN30" i="2"/>
  <c r="AO103" i="1"/>
  <c r="AN103" i="1"/>
  <c r="AI15" i="1"/>
  <c r="AH15" i="1"/>
  <c r="AN323" i="1"/>
  <c r="AC264" i="2"/>
  <c r="AK20" i="2"/>
  <c r="AK19" i="2" s="1"/>
  <c r="AL20" i="2"/>
  <c r="AL19" i="2" s="1"/>
  <c r="AJ19" i="2"/>
  <c r="J12" i="2"/>
  <c r="O11" i="2" s="1"/>
  <c r="AO269" i="2"/>
  <c r="AN269" i="2"/>
  <c r="AL25" i="1"/>
  <c r="AJ24" i="1"/>
  <c r="AK25" i="1"/>
  <c r="AJ126" i="9"/>
  <c r="AK126" i="9" s="1"/>
  <c r="AN107" i="1"/>
  <c r="AM14" i="2"/>
  <c r="L13" i="2"/>
  <c r="AN18" i="2"/>
  <c r="AO18" i="2"/>
  <c r="AK20" i="1"/>
  <c r="AK19" i="1" s="1"/>
  <c r="AL20" i="1"/>
  <c r="AL19" i="1" s="1"/>
  <c r="AJ19" i="1"/>
  <c r="AQ20" i="2"/>
  <c r="AP19" i="2"/>
  <c r="AQ19" i="2" s="1"/>
  <c r="AO185" i="2"/>
  <c r="AN185" i="2"/>
  <c r="AN51" i="2"/>
  <c r="AO51" i="2"/>
  <c r="AO267" i="2"/>
  <c r="AN267" i="2"/>
  <c r="AP264" i="2"/>
  <c r="AQ264" i="2" s="1"/>
  <c r="AO243" i="2"/>
  <c r="AN243" i="2"/>
  <c r="AO544" i="1"/>
  <c r="AN544" i="1"/>
  <c r="AF540" i="1"/>
  <c r="AH179" i="1"/>
  <c r="AN503" i="1"/>
  <c r="T13" i="2"/>
  <c r="AM241" i="2"/>
  <c r="AN241" i="2" s="1"/>
  <c r="AL167" i="2"/>
  <c r="AL71" i="2"/>
  <c r="AI25" i="2"/>
  <c r="AG24" i="2"/>
  <c r="AH25" i="2"/>
  <c r="AO16" i="2"/>
  <c r="AN16" i="2"/>
  <c r="AI167" i="1"/>
  <c r="AH167" i="1"/>
  <c r="AK17" i="2"/>
  <c r="AL17" i="2"/>
  <c r="AE14" i="2"/>
  <c r="AO25" i="1"/>
  <c r="AM24" i="1"/>
  <c r="AN25" i="1"/>
  <c r="U14" i="2"/>
  <c r="X13" i="2"/>
  <c r="AA13" i="2"/>
  <c r="Y13" i="2"/>
  <c r="W12" i="2"/>
  <c r="AK15" i="1"/>
  <c r="AL15" i="1"/>
  <c r="AH217" i="2"/>
  <c r="AI217" i="2"/>
  <c r="AG216" i="2"/>
  <c r="U583" i="1"/>
  <c r="T583" i="1"/>
  <c r="Z583" i="1"/>
  <c r="AE583" i="1"/>
  <c r="AH49" i="2"/>
  <c r="AI49" i="2"/>
  <c r="AG48" i="2"/>
  <c r="AO17" i="2"/>
  <c r="AN17" i="2"/>
  <c r="AE20" i="1"/>
  <c r="L19" i="1"/>
  <c r="Z19" i="1" s="1"/>
  <c r="U20" i="1"/>
  <c r="AM20" i="1"/>
  <c r="AG24" i="1"/>
  <c r="AH25" i="1"/>
  <c r="AI25" i="1"/>
  <c r="Z20" i="2"/>
  <c r="AJ216" i="2"/>
  <c r="AL216" i="2" s="1"/>
  <c r="AJ444" i="1"/>
  <c r="AK444" i="1" s="1"/>
  <c r="AE540" i="1"/>
  <c r="AD540" i="1"/>
  <c r="AM265" i="2"/>
  <c r="AO265" i="2" s="1"/>
  <c r="AI71" i="2"/>
  <c r="AH71" i="2"/>
  <c r="AO450" i="1"/>
  <c r="AN450" i="1"/>
  <c r="AH181" i="2"/>
  <c r="AG180" i="2"/>
  <c r="AI181" i="2"/>
  <c r="AO31" i="1"/>
  <c r="AN31" i="1"/>
  <c r="AH265" i="2"/>
  <c r="AE20" i="2"/>
  <c r="AL445" i="1"/>
  <c r="AQ25" i="1"/>
  <c r="AP24" i="1"/>
  <c r="AQ24" i="1" s="1"/>
  <c r="AK16" i="1"/>
  <c r="AL16" i="1"/>
  <c r="AG264" i="2"/>
  <c r="AH264" i="2" s="1"/>
  <c r="Z49" i="2"/>
  <c r="AE49" i="2"/>
  <c r="AM25" i="2"/>
  <c r="AO25" i="2" s="1"/>
  <c r="AM15" i="1"/>
  <c r="U15" i="1"/>
  <c r="L13" i="1"/>
  <c r="AE15" i="1"/>
  <c r="Z15" i="1"/>
  <c r="Z20" i="1"/>
  <c r="AN59" i="2"/>
  <c r="AO59" i="2"/>
  <c r="U264" i="2"/>
  <c r="S264" i="2"/>
  <c r="V264" i="2"/>
  <c r="T264" i="2"/>
  <c r="AN247" i="2"/>
  <c r="AO247" i="2"/>
  <c r="AO181" i="2"/>
  <c r="AM180" i="2"/>
  <c r="AO155" i="2"/>
  <c r="AN155" i="2"/>
  <c r="AI264" i="2"/>
  <c r="AH203" i="2"/>
  <c r="AI203" i="2"/>
  <c r="AE216" i="2"/>
  <c r="AO187" i="2"/>
  <c r="AN187" i="2"/>
  <c r="AL61" i="2"/>
  <c r="AJ59" i="2"/>
  <c r="AK61" i="2"/>
  <c r="AK264" i="2"/>
  <c r="AL264" i="2"/>
  <c r="AH227" i="2"/>
  <c r="AI227" i="2"/>
  <c r="AL240" i="2"/>
  <c r="AK240" i="2"/>
  <c r="AN217" i="2"/>
  <c r="AO217" i="2"/>
  <c r="AM216" i="2"/>
  <c r="AH35" i="2"/>
  <c r="AI35" i="2"/>
  <c r="V240" i="2"/>
  <c r="T240" i="2"/>
  <c r="U240" i="2"/>
  <c r="S240" i="2"/>
  <c r="AK180" i="2"/>
  <c r="AL180" i="2"/>
  <c r="AP59" i="2"/>
  <c r="AQ59" i="2" s="1"/>
  <c r="AQ61" i="2"/>
  <c r="AH275" i="2"/>
  <c r="AI275" i="2"/>
  <c r="V216" i="2"/>
  <c r="T216" i="2"/>
  <c r="U216" i="2"/>
  <c r="S216" i="2"/>
  <c r="U180" i="2"/>
  <c r="S180" i="2"/>
  <c r="V180" i="2"/>
  <c r="T180" i="2"/>
  <c r="AN31" i="2"/>
  <c r="AO31" i="2"/>
  <c r="AI191" i="2"/>
  <c r="AH191" i="2"/>
  <c r="AI155" i="2"/>
  <c r="AH155" i="2"/>
  <c r="AF59" i="2"/>
  <c r="AD59" i="2"/>
  <c r="AE59" i="2"/>
  <c r="AC59" i="2"/>
  <c r="AN271" i="2"/>
  <c r="V48" i="2"/>
  <c r="T48" i="2"/>
  <c r="U48" i="2"/>
  <c r="S48" i="2"/>
  <c r="AH61" i="2"/>
  <c r="AI61" i="2"/>
  <c r="AG59" i="2"/>
  <c r="AL24" i="2"/>
  <c r="AK24" i="2"/>
  <c r="AN227" i="2"/>
  <c r="AO227" i="2"/>
  <c r="AN223" i="2"/>
  <c r="AO223" i="2"/>
  <c r="V24" i="2"/>
  <c r="T24" i="2"/>
  <c r="U24" i="2"/>
  <c r="S24" i="2"/>
  <c r="AI540" i="1"/>
  <c r="AH540" i="1"/>
  <c r="AP624" i="1"/>
  <c r="AQ624" i="1" s="1"/>
  <c r="AQ625" i="1"/>
  <c r="AQ601" i="1"/>
  <c r="AP600" i="1"/>
  <c r="AQ600" i="1" s="1"/>
  <c r="AO467" i="1"/>
  <c r="AN467" i="1"/>
  <c r="AO579" i="1"/>
  <c r="AN579" i="1"/>
  <c r="AM577" i="1"/>
  <c r="AI515" i="1"/>
  <c r="AH515" i="1"/>
  <c r="AO451" i="1"/>
  <c r="AN451" i="1"/>
  <c r="AI335" i="1"/>
  <c r="AH335" i="1"/>
  <c r="AI263" i="1"/>
  <c r="AH263" i="1"/>
  <c r="AH625" i="1"/>
  <c r="AI625" i="1"/>
  <c r="AG624" i="1"/>
  <c r="S600" i="1"/>
  <c r="T600" i="1"/>
  <c r="V600" i="1"/>
  <c r="AN602" i="1"/>
  <c r="AO602" i="1"/>
  <c r="AM601" i="1"/>
  <c r="AO548" i="1"/>
  <c r="AM547" i="1"/>
  <c r="AM540" i="1" s="1"/>
  <c r="AN548" i="1"/>
  <c r="AI503" i="1"/>
  <c r="AH503" i="1"/>
  <c r="AQ577" i="1"/>
  <c r="AP576" i="1"/>
  <c r="AQ576" i="1" s="1"/>
  <c r="AO431" i="1"/>
  <c r="AN431" i="1"/>
  <c r="AK551" i="1"/>
  <c r="AL551" i="1"/>
  <c r="AA444" i="1"/>
  <c r="Y444" i="1"/>
  <c r="Z444" i="1"/>
  <c r="X444" i="1"/>
  <c r="AA492" i="1"/>
  <c r="Y492" i="1"/>
  <c r="Z492" i="1"/>
  <c r="X492" i="1"/>
  <c r="AK431" i="1"/>
  <c r="AL431" i="1"/>
  <c r="AI383" i="1"/>
  <c r="AH383" i="1"/>
  <c r="AN635" i="1"/>
  <c r="AO635" i="1"/>
  <c r="AH635" i="1"/>
  <c r="AI635" i="1"/>
  <c r="AF624" i="1"/>
  <c r="AD624" i="1"/>
  <c r="AC624" i="1"/>
  <c r="AE624" i="1"/>
  <c r="AC600" i="1"/>
  <c r="AF600" i="1"/>
  <c r="AD600" i="1"/>
  <c r="AI455" i="1"/>
  <c r="AH455" i="1"/>
  <c r="AE607" i="1"/>
  <c r="AI551" i="1"/>
  <c r="AH551" i="1"/>
  <c r="U444" i="1"/>
  <c r="S444" i="1"/>
  <c r="V444" i="1"/>
  <c r="T444" i="1"/>
  <c r="AO493" i="1"/>
  <c r="AM492" i="1"/>
  <c r="AN493" i="1"/>
  <c r="AI407" i="1"/>
  <c r="AH407" i="1"/>
  <c r="AK383" i="1"/>
  <c r="AL383" i="1"/>
  <c r="AI311" i="1"/>
  <c r="AH311" i="1"/>
  <c r="AI347" i="1"/>
  <c r="AH347" i="1"/>
  <c r="AK299" i="1"/>
  <c r="AL299" i="1"/>
  <c r="AI299" i="1"/>
  <c r="AH299" i="1"/>
  <c r="AK251" i="1"/>
  <c r="AL251" i="1"/>
  <c r="AI251" i="1"/>
  <c r="AH251" i="1"/>
  <c r="V624" i="1"/>
  <c r="T624" i="1"/>
  <c r="U624" i="1"/>
  <c r="S624" i="1"/>
  <c r="AL601" i="1"/>
  <c r="AK601" i="1"/>
  <c r="AJ600" i="1"/>
  <c r="AN611" i="1"/>
  <c r="AO611" i="1"/>
  <c r="AO515" i="1"/>
  <c r="AN515" i="1"/>
  <c r="Z607" i="1"/>
  <c r="T607" i="1"/>
  <c r="U492" i="1"/>
  <c r="S492" i="1"/>
  <c r="V492" i="1"/>
  <c r="T492" i="1"/>
  <c r="S576" i="1"/>
  <c r="V576" i="1"/>
  <c r="T576" i="1"/>
  <c r="AO335" i="1"/>
  <c r="AN335" i="1"/>
  <c r="AI215" i="1"/>
  <c r="AH215" i="1"/>
  <c r="U540" i="1"/>
  <c r="S540" i="1"/>
  <c r="V540" i="1"/>
  <c r="T540" i="1"/>
  <c r="AN631" i="1"/>
  <c r="AO631" i="1"/>
  <c r="AL625" i="1"/>
  <c r="AJ624" i="1"/>
  <c r="AK625" i="1"/>
  <c r="AH601" i="1"/>
  <c r="AG600" i="1"/>
  <c r="AI601" i="1"/>
  <c r="AI527" i="1"/>
  <c r="AH527" i="1"/>
  <c r="AL635" i="1"/>
  <c r="AK635" i="1"/>
  <c r="AN608" i="1"/>
  <c r="AM607" i="1"/>
  <c r="AO608" i="1"/>
  <c r="L576" i="1"/>
  <c r="Z577" i="1"/>
  <c r="AE577" i="1"/>
  <c r="AI467" i="1"/>
  <c r="AH467" i="1"/>
  <c r="AI395" i="1"/>
  <c r="AH395" i="1"/>
  <c r="AO541" i="1"/>
  <c r="AN541" i="1"/>
  <c r="AO499" i="1"/>
  <c r="AN499" i="1"/>
  <c r="AI287" i="1"/>
  <c r="AH287" i="1"/>
  <c r="AK323" i="1"/>
  <c r="AL323" i="1"/>
  <c r="AI323" i="1"/>
  <c r="AH323" i="1"/>
  <c r="AI239" i="1"/>
  <c r="AH239" i="1"/>
  <c r="AK227" i="1"/>
  <c r="AL227" i="1"/>
  <c r="AI227" i="1"/>
  <c r="AH227" i="1"/>
  <c r="L600" i="1"/>
  <c r="Z600" i="1" s="1"/>
  <c r="AI587" i="1"/>
  <c r="AH587" i="1"/>
  <c r="AK492" i="1"/>
  <c r="AL492" i="1"/>
  <c r="AO383" i="1"/>
  <c r="AN383" i="1"/>
  <c r="AK577" i="1"/>
  <c r="AJ576" i="1"/>
  <c r="AL577" i="1"/>
  <c r="AA540" i="1"/>
  <c r="Y540" i="1"/>
  <c r="Z540" i="1"/>
  <c r="X540" i="1"/>
  <c r="AO445" i="1"/>
  <c r="AM444" i="1"/>
  <c r="AN445" i="1"/>
  <c r="AO251" i="1"/>
  <c r="AN251" i="1"/>
  <c r="U24" i="1"/>
  <c r="S24" i="1"/>
  <c r="V24" i="1"/>
  <c r="T24" i="1"/>
  <c r="AE601" i="1"/>
  <c r="AO551" i="1"/>
  <c r="AN551" i="1"/>
  <c r="Z547" i="1"/>
  <c r="AO407" i="1"/>
  <c r="AN407" i="1"/>
  <c r="AK467" i="1"/>
  <c r="AL467" i="1"/>
  <c r="AI371" i="1"/>
  <c r="AH371" i="1"/>
  <c r="AK515" i="1"/>
  <c r="AL515" i="1"/>
  <c r="AI431" i="1"/>
  <c r="AH431" i="1"/>
  <c r="AI359" i="1"/>
  <c r="AH359" i="1"/>
  <c r="AO299" i="1"/>
  <c r="AN299" i="1"/>
  <c r="AI275" i="1"/>
  <c r="AH275" i="1"/>
  <c r="AK275" i="1"/>
  <c r="AL275" i="1"/>
  <c r="AN625" i="1"/>
  <c r="AO625" i="1"/>
  <c r="AM624" i="1"/>
  <c r="AA600" i="1"/>
  <c r="Y600" i="1"/>
  <c r="X600" i="1"/>
  <c r="AI563" i="1"/>
  <c r="AH563" i="1"/>
  <c r="AI576" i="1"/>
  <c r="AH576" i="1"/>
  <c r="AI479" i="1"/>
  <c r="AH479" i="1"/>
  <c r="AI419" i="1"/>
  <c r="AH419" i="1"/>
  <c r="U577" i="1"/>
  <c r="AI492" i="1"/>
  <c r="AH492" i="1"/>
  <c r="AK407" i="1"/>
  <c r="AL407" i="1"/>
  <c r="AO359" i="1"/>
  <c r="AN359" i="1"/>
  <c r="AK359" i="1"/>
  <c r="AL359" i="1"/>
  <c r="AH258" i="9"/>
  <c r="W250" i="9"/>
  <c r="V59" i="9"/>
  <c r="V56" i="9"/>
  <c r="N123" i="9"/>
  <c r="R55" i="9"/>
  <c r="J4" i="18"/>
  <c r="K4" i="18" s="1"/>
  <c r="F33" i="18" s="1"/>
  <c r="L4" i="18"/>
  <c r="F34" i="18" s="1"/>
  <c r="AG239" i="9"/>
  <c r="AG238" i="9" s="1"/>
  <c r="AE244" i="9"/>
  <c r="AE240" i="9"/>
  <c r="AE239" i="9"/>
  <c r="X239" i="9"/>
  <c r="V62" i="9"/>
  <c r="I122" i="9"/>
  <c r="V58" i="9"/>
  <c r="V55" i="9"/>
  <c r="AA127" i="9"/>
  <c r="W134" i="9"/>
  <c r="V237" i="9"/>
  <c r="W238" i="9"/>
  <c r="S127" i="9"/>
  <c r="V60" i="9"/>
  <c r="V57" i="9"/>
  <c r="AD250" i="9"/>
  <c r="AF250" i="9" s="1"/>
  <c r="L238" i="9"/>
  <c r="L237" i="9" s="1"/>
  <c r="AG129" i="9"/>
  <c r="AH129" i="9" s="1"/>
  <c r="V63" i="9"/>
  <c r="AI247" i="9"/>
  <c r="AI241" i="9"/>
  <c r="AD133" i="9"/>
  <c r="AE133" i="9" s="1"/>
  <c r="AE132" i="9" s="1"/>
  <c r="AB239" i="9"/>
  <c r="S238" i="9"/>
  <c r="AI244" i="9"/>
  <c r="S264" i="9"/>
  <c r="W264" i="9"/>
  <c r="AH256" i="9"/>
  <c r="AF241" i="9"/>
  <c r="R237" i="9"/>
  <c r="S237" i="9" s="1"/>
  <c r="U264" i="9"/>
  <c r="L249" i="9"/>
  <c r="X250" i="9" s="1"/>
  <c r="X252" i="9"/>
  <c r="AE252" i="9"/>
  <c r="T252" i="9"/>
  <c r="AB252" i="9"/>
  <c r="AF252" i="9"/>
  <c r="AI240" i="9"/>
  <c r="AH240" i="9"/>
  <c r="AB266" i="9"/>
  <c r="X266" i="9"/>
  <c r="L263" i="9"/>
  <c r="T266" i="9"/>
  <c r="AI266" i="9"/>
  <c r="AH266" i="9"/>
  <c r="AI242" i="9"/>
  <c r="AH242" i="9"/>
  <c r="AE246" i="9"/>
  <c r="AF246" i="9"/>
  <c r="AF245" i="9" s="1"/>
  <c r="AD245" i="9"/>
  <c r="AE245" i="9" s="1"/>
  <c r="AH255" i="9"/>
  <c r="AI255" i="9"/>
  <c r="AJ238" i="9"/>
  <c r="AD264" i="9"/>
  <c r="AF266" i="9"/>
  <c r="AE266" i="9"/>
  <c r="AF243" i="9"/>
  <c r="AE243" i="9"/>
  <c r="AF247" i="9"/>
  <c r="AE247" i="9"/>
  <c r="AB273" i="9"/>
  <c r="X273" i="9"/>
  <c r="T273" i="9"/>
  <c r="AC238" i="9"/>
  <c r="Z237" i="9"/>
  <c r="AA238" i="9"/>
  <c r="AG252" i="9"/>
  <c r="AJ245" i="9"/>
  <c r="AK245" i="9" s="1"/>
  <c r="AK246" i="9"/>
  <c r="AI261" i="9"/>
  <c r="AH261" i="9"/>
  <c r="AJ264" i="9"/>
  <c r="AK264" i="9" s="1"/>
  <c r="AK266" i="9"/>
  <c r="AD238" i="9"/>
  <c r="H4" i="13" s="1"/>
  <c r="F28" i="13" s="1"/>
  <c r="U250" i="9"/>
  <c r="S250" i="9"/>
  <c r="AE242" i="9"/>
  <c r="AF242" i="9"/>
  <c r="AH243" i="9"/>
  <c r="AI243" i="9"/>
  <c r="AI274" i="9"/>
  <c r="AI273" i="9" s="1"/>
  <c r="AG273" i="9"/>
  <c r="AG264" i="9" s="1"/>
  <c r="AH274" i="9"/>
  <c r="AH273" i="9" s="1"/>
  <c r="AI270" i="9"/>
  <c r="AH270" i="9"/>
  <c r="AC250" i="9"/>
  <c r="AA250" i="9"/>
  <c r="AJ250" i="9"/>
  <c r="AK250" i="9" s="1"/>
  <c r="AK252" i="9"/>
  <c r="AB245" i="9"/>
  <c r="AA245" i="9"/>
  <c r="AI245" i="9"/>
  <c r="AH245" i="9"/>
  <c r="J132" i="9"/>
  <c r="U127" i="9"/>
  <c r="S126" i="9"/>
  <c r="W129" i="9"/>
  <c r="AC131" i="9"/>
  <c r="AJ133" i="9"/>
  <c r="AJ132" i="9" s="1"/>
  <c r="AK132" i="9" s="1"/>
  <c r="AJ127" i="9"/>
  <c r="AK127" i="9" s="1"/>
  <c r="S133" i="9"/>
  <c r="S132" i="9" s="1"/>
  <c r="AD128" i="9"/>
  <c r="AE128" i="9" s="1"/>
  <c r="AD126" i="9"/>
  <c r="AE126" i="9" s="1"/>
  <c r="E122" i="9"/>
  <c r="F122" i="9"/>
  <c r="R132" i="9"/>
  <c r="K122" i="9"/>
  <c r="AD130" i="9"/>
  <c r="AE130" i="9" s="1"/>
  <c r="AD127" i="9"/>
  <c r="G122" i="9"/>
  <c r="AG126" i="9"/>
  <c r="AB126" i="9"/>
  <c r="AD131" i="9"/>
  <c r="L131" i="9"/>
  <c r="X131" i="9" s="1"/>
  <c r="T129" i="9"/>
  <c r="AJ130" i="9"/>
  <c r="AK130" i="9" s="1"/>
  <c r="AC130" i="9"/>
  <c r="AA130" i="9"/>
  <c r="AB129" i="9"/>
  <c r="U126" i="9"/>
  <c r="T126" i="9"/>
  <c r="R125" i="9"/>
  <c r="X126" i="9"/>
  <c r="AF134" i="9"/>
  <c r="AE134" i="9"/>
  <c r="Y134" i="9"/>
  <c r="X129" i="9"/>
  <c r="Y128" i="9"/>
  <c r="W128" i="9"/>
  <c r="AA131" i="9"/>
  <c r="AA129" i="9"/>
  <c r="L130" i="9"/>
  <c r="AG130" i="9" s="1"/>
  <c r="S131" i="9"/>
  <c r="V132" i="9"/>
  <c r="Y127" i="9"/>
  <c r="AA128" i="9"/>
  <c r="AC129" i="9"/>
  <c r="S130" i="9"/>
  <c r="J125" i="9"/>
  <c r="AD129" i="9"/>
  <c r="AC134" i="9"/>
  <c r="Y126" i="9"/>
  <c r="L128" i="9"/>
  <c r="AG128" i="9" s="1"/>
  <c r="AC128" i="9"/>
  <c r="W131" i="9"/>
  <c r="Z132" i="9"/>
  <c r="L133" i="9"/>
  <c r="X133" i="9" s="1"/>
  <c r="AA126" i="9"/>
  <c r="L127" i="9"/>
  <c r="AB127" i="9" s="1"/>
  <c r="AC127" i="9"/>
  <c r="S128" i="9"/>
  <c r="U129" i="9"/>
  <c r="W130" i="9"/>
  <c r="Y131" i="9"/>
  <c r="W133" i="9"/>
  <c r="W132" i="9" s="1"/>
  <c r="W127" i="9"/>
  <c r="AA134" i="9"/>
  <c r="W126" i="9"/>
  <c r="V125" i="9"/>
  <c r="AA133" i="9"/>
  <c r="AA132" i="9" s="1"/>
  <c r="L134" i="9"/>
  <c r="AG134" i="9" s="1"/>
  <c r="S129" i="9"/>
  <c r="S134" i="9"/>
  <c r="Z125" i="9"/>
  <c r="AN95" i="2" l="1"/>
  <c r="AL14" i="2"/>
  <c r="AJ13" i="2"/>
  <c r="AE48" i="2"/>
  <c r="AP13" i="2"/>
  <c r="AQ13" i="2" s="1"/>
  <c r="AC13" i="2"/>
  <c r="AJ48" i="2"/>
  <c r="AL48" i="2" s="1"/>
  <c r="AD48" i="2"/>
  <c r="AB12" i="2"/>
  <c r="AC12" i="2" s="1"/>
  <c r="AK49" i="2"/>
  <c r="AC48" i="2"/>
  <c r="AD13" i="2"/>
  <c r="AL215" i="1"/>
  <c r="AK540" i="1"/>
  <c r="AH444" i="1"/>
  <c r="AM24" i="2"/>
  <c r="AO24" i="2" s="1"/>
  <c r="AE264" i="2"/>
  <c r="S96" i="1"/>
  <c r="T96" i="1"/>
  <c r="V96" i="1"/>
  <c r="AF98" i="1"/>
  <c r="AJ98" i="1"/>
  <c r="AP98" i="1"/>
  <c r="AB97" i="1"/>
  <c r="AG98" i="1"/>
  <c r="AC98" i="1"/>
  <c r="AD98" i="1"/>
  <c r="AE98" i="1"/>
  <c r="AM98" i="1"/>
  <c r="Q96" i="1"/>
  <c r="AU101" i="1"/>
  <c r="AU102" i="1" s="1"/>
  <c r="W191" i="1"/>
  <c r="AA193" i="1"/>
  <c r="X193" i="1"/>
  <c r="Z193" i="1"/>
  <c r="Y193" i="1"/>
  <c r="AI194" i="1"/>
  <c r="AH194" i="1"/>
  <c r="AG193" i="1"/>
  <c r="AA98" i="1"/>
  <c r="W97" i="1"/>
  <c r="Z98" i="1"/>
  <c r="X98" i="1"/>
  <c r="Y98" i="1"/>
  <c r="AO194" i="1"/>
  <c r="AN194" i="1"/>
  <c r="AM193" i="1"/>
  <c r="AK194" i="1"/>
  <c r="AJ193" i="1"/>
  <c r="AL194" i="1"/>
  <c r="Q13" i="1"/>
  <c r="Q12" i="1" s="1"/>
  <c r="AB14" i="1"/>
  <c r="W14" i="1"/>
  <c r="AQ194" i="1"/>
  <c r="AP193" i="1"/>
  <c r="AF193" i="1"/>
  <c r="AD193" i="1"/>
  <c r="AC193" i="1"/>
  <c r="AB191" i="1"/>
  <c r="AE193" i="1"/>
  <c r="J122" i="9"/>
  <c r="V12" i="2"/>
  <c r="AH13" i="2"/>
  <c r="AG12" i="2"/>
  <c r="AI12" i="2" s="1"/>
  <c r="V12" i="1"/>
  <c r="T12" i="1"/>
  <c r="AM240" i="2"/>
  <c r="AO241" i="2"/>
  <c r="AO49" i="2"/>
  <c r="AN55" i="2"/>
  <c r="AM48" i="2"/>
  <c r="AO48" i="2" s="1"/>
  <c r="N11" i="2"/>
  <c r="T12" i="2"/>
  <c r="AN265" i="2"/>
  <c r="AM264" i="2"/>
  <c r="AO264" i="2" s="1"/>
  <c r="AB238" i="9"/>
  <c r="AI239" i="9"/>
  <c r="AH239" i="9"/>
  <c r="AO15" i="1"/>
  <c r="AN15" i="1"/>
  <c r="AH24" i="2"/>
  <c r="AI24" i="2"/>
  <c r="AN24" i="1"/>
  <c r="AO24" i="1"/>
  <c r="AL13" i="2"/>
  <c r="AK13" i="2"/>
  <c r="AJ12" i="2"/>
  <c r="L12" i="2"/>
  <c r="Z12" i="2" s="1"/>
  <c r="AE13" i="2"/>
  <c r="U13" i="2"/>
  <c r="Z13" i="2"/>
  <c r="Q11" i="2"/>
  <c r="M11" i="2"/>
  <c r="P11" i="2"/>
  <c r="L12" i="1"/>
  <c r="U12" i="1" s="1"/>
  <c r="U13" i="1"/>
  <c r="AN25" i="2"/>
  <c r="AL444" i="1"/>
  <c r="AI24" i="1"/>
  <c r="AH24" i="1"/>
  <c r="Z19" i="2"/>
  <c r="U19" i="2"/>
  <c r="AK24" i="1"/>
  <c r="AL24" i="1"/>
  <c r="AH216" i="2"/>
  <c r="AI216" i="2"/>
  <c r="AO583" i="1"/>
  <c r="AN583" i="1"/>
  <c r="AI129" i="9"/>
  <c r="AB133" i="9"/>
  <c r="AO20" i="1"/>
  <c r="AM19" i="1"/>
  <c r="AO19" i="1" s="1"/>
  <c r="AN20" i="1"/>
  <c r="AN19" i="1" s="1"/>
  <c r="AH48" i="2"/>
  <c r="AI48" i="2"/>
  <c r="AO20" i="2"/>
  <c r="AM19" i="2"/>
  <c r="AO19" i="2" s="1"/>
  <c r="AN20" i="2"/>
  <c r="AN19" i="2" s="1"/>
  <c r="AN14" i="2"/>
  <c r="AO14" i="2"/>
  <c r="AM13" i="2"/>
  <c r="AK216" i="2"/>
  <c r="AA12" i="2"/>
  <c r="Y12" i="2"/>
  <c r="X12" i="2"/>
  <c r="T128" i="9"/>
  <c r="AI180" i="2"/>
  <c r="AH180" i="2"/>
  <c r="AE19" i="1"/>
  <c r="U19" i="1"/>
  <c r="AN240" i="2"/>
  <c r="AO240" i="2"/>
  <c r="AO180" i="2"/>
  <c r="AN180" i="2"/>
  <c r="AH59" i="2"/>
  <c r="AI59" i="2"/>
  <c r="AN216" i="2"/>
  <c r="AO216" i="2"/>
  <c r="AL59" i="2"/>
  <c r="AK59" i="2"/>
  <c r="AK576" i="1"/>
  <c r="AL576" i="1"/>
  <c r="AO540" i="1"/>
  <c r="AN540" i="1"/>
  <c r="AE576" i="1"/>
  <c r="Z576" i="1"/>
  <c r="AN607" i="1"/>
  <c r="AO607" i="1"/>
  <c r="AL624" i="1"/>
  <c r="AK624" i="1"/>
  <c r="AK600" i="1"/>
  <c r="AL600" i="1"/>
  <c r="AO492" i="1"/>
  <c r="AN492" i="1"/>
  <c r="AE600" i="1"/>
  <c r="AO547" i="1"/>
  <c r="AN547" i="1"/>
  <c r="AN601" i="1"/>
  <c r="AO601" i="1"/>
  <c r="AM600" i="1"/>
  <c r="U600" i="1"/>
  <c r="AN624" i="1"/>
  <c r="AO624" i="1"/>
  <c r="AO444" i="1"/>
  <c r="AN444" i="1"/>
  <c r="AI600" i="1"/>
  <c r="AH600" i="1"/>
  <c r="U576" i="1"/>
  <c r="AH624" i="1"/>
  <c r="AI624" i="1"/>
  <c r="AO577" i="1"/>
  <c r="AM576" i="1"/>
  <c r="AN577" i="1"/>
  <c r="T238" i="9"/>
  <c r="X237" i="9"/>
  <c r="X238" i="9"/>
  <c r="V54" i="9"/>
  <c r="AE250" i="9"/>
  <c r="W237" i="9"/>
  <c r="Y237" i="9"/>
  <c r="T130" i="9"/>
  <c r="AF130" i="9"/>
  <c r="AK133" i="9"/>
  <c r="X134" i="9"/>
  <c r="AF133" i="9"/>
  <c r="AF132" i="9" s="1"/>
  <c r="T134" i="9"/>
  <c r="AD132" i="9"/>
  <c r="T237" i="9"/>
  <c r="U237" i="9"/>
  <c r="AB264" i="9"/>
  <c r="X264" i="9"/>
  <c r="T264" i="9"/>
  <c r="AB250" i="9"/>
  <c r="T250" i="9"/>
  <c r="AI264" i="9"/>
  <c r="AH264" i="9"/>
  <c r="AH238" i="9"/>
  <c r="AG237" i="9"/>
  <c r="AI238" i="9"/>
  <c r="AB237" i="9"/>
  <c r="AA237" i="9"/>
  <c r="AC237" i="9"/>
  <c r="AE238" i="9"/>
  <c r="AF238" i="9"/>
  <c r="AD237" i="9"/>
  <c r="H4" i="18" s="1"/>
  <c r="F28" i="18" s="1"/>
  <c r="AG250" i="9"/>
  <c r="AI252" i="9"/>
  <c r="AH252" i="9"/>
  <c r="AE264" i="9"/>
  <c r="AF264" i="9"/>
  <c r="AJ237" i="9"/>
  <c r="AK237" i="9" s="1"/>
  <c r="AK238" i="9"/>
  <c r="T131" i="9"/>
  <c r="AF128" i="9"/>
  <c r="AF127" i="9"/>
  <c r="AE127" i="9"/>
  <c r="AF126" i="9"/>
  <c r="X127" i="9"/>
  <c r="AI128" i="9"/>
  <c r="AH128" i="9"/>
  <c r="AG131" i="9"/>
  <c r="AB131" i="9"/>
  <c r="X130" i="9"/>
  <c r="AB128" i="9"/>
  <c r="AJ125" i="9"/>
  <c r="AF131" i="9"/>
  <c r="AE131" i="9"/>
  <c r="AG127" i="9"/>
  <c r="T127" i="9"/>
  <c r="AB130" i="9"/>
  <c r="AH126" i="9"/>
  <c r="AI126" i="9"/>
  <c r="AC125" i="9"/>
  <c r="AA125" i="9"/>
  <c r="Z123" i="9"/>
  <c r="AH134" i="9"/>
  <c r="AI134" i="9"/>
  <c r="AH130" i="9"/>
  <c r="AI130" i="9"/>
  <c r="AB134" i="9"/>
  <c r="AF129" i="9"/>
  <c r="AE129" i="9"/>
  <c r="AD125" i="9"/>
  <c r="W125" i="9"/>
  <c r="Y125" i="9"/>
  <c r="V123" i="9"/>
  <c r="L132" i="9"/>
  <c r="T132" i="9" s="1"/>
  <c r="T133" i="9"/>
  <c r="AG133" i="9"/>
  <c r="U125" i="9"/>
  <c r="R123" i="9"/>
  <c r="S125" i="9"/>
  <c r="X128" i="9"/>
  <c r="L125" i="9"/>
  <c r="X125" i="9" s="1"/>
  <c r="AP12" i="2" l="1"/>
  <c r="AQ12" i="2" s="1"/>
  <c r="AK48" i="2"/>
  <c r="AF12" i="2"/>
  <c r="AD12" i="2"/>
  <c r="AN24" i="2"/>
  <c r="AN264" i="2"/>
  <c r="AA14" i="1"/>
  <c r="Z14" i="1"/>
  <c r="Y14" i="1"/>
  <c r="X14" i="1"/>
  <c r="W13" i="1"/>
  <c r="AC14" i="1"/>
  <c r="AE14" i="1"/>
  <c r="AJ14" i="1"/>
  <c r="AF14" i="1"/>
  <c r="AP14" i="1"/>
  <c r="AD14" i="1"/>
  <c r="AB13" i="1"/>
  <c r="AG14" i="1"/>
  <c r="AM14" i="1"/>
  <c r="AO98" i="1"/>
  <c r="AM97" i="1"/>
  <c r="AN98" i="1"/>
  <c r="AH98" i="1"/>
  <c r="AG97" i="1"/>
  <c r="AI98" i="1"/>
  <c r="AC191" i="1"/>
  <c r="AF191" i="1"/>
  <c r="AE191" i="1"/>
  <c r="AD191" i="1"/>
  <c r="AQ193" i="1"/>
  <c r="AP191" i="1"/>
  <c r="AQ191" i="1" s="1"/>
  <c r="AO193" i="1"/>
  <c r="AM191" i="1"/>
  <c r="AN193" i="1"/>
  <c r="AG191" i="1"/>
  <c r="AI193" i="1"/>
  <c r="AH193" i="1"/>
  <c r="AD97" i="1"/>
  <c r="AB96" i="1"/>
  <c r="AF97" i="1"/>
  <c r="AC97" i="1"/>
  <c r="AE97" i="1"/>
  <c r="AK193" i="1"/>
  <c r="AJ191" i="1"/>
  <c r="AL193" i="1"/>
  <c r="AA97" i="1"/>
  <c r="W96" i="1"/>
  <c r="Y97" i="1"/>
  <c r="Z97" i="1"/>
  <c r="X97" i="1"/>
  <c r="AJ97" i="1"/>
  <c r="AL98" i="1"/>
  <c r="AK98" i="1"/>
  <c r="Z191" i="1"/>
  <c r="X191" i="1"/>
  <c r="Y191" i="1"/>
  <c r="AA191" i="1"/>
  <c r="AV96" i="1"/>
  <c r="AV97" i="1" s="1"/>
  <c r="AU96" i="1"/>
  <c r="AP97" i="1"/>
  <c r="AQ98" i="1"/>
  <c r="AH12" i="2"/>
  <c r="AN48" i="2"/>
  <c r="AB125" i="9"/>
  <c r="AE12" i="2"/>
  <c r="U12" i="2"/>
  <c r="AL12" i="2"/>
  <c r="AK12" i="2"/>
  <c r="AO13" i="2"/>
  <c r="AM12" i="2"/>
  <c r="AN13" i="2"/>
  <c r="AO576" i="1"/>
  <c r="AN576" i="1"/>
  <c r="AO600" i="1"/>
  <c r="AN600" i="1"/>
  <c r="AI250" i="9"/>
  <c r="AH250" i="9"/>
  <c r="AI237" i="9"/>
  <c r="AH237" i="9"/>
  <c r="AF237" i="9"/>
  <c r="AE237" i="9"/>
  <c r="AH133" i="9"/>
  <c r="AH132" i="9" s="1"/>
  <c r="AI133" i="9"/>
  <c r="AI132" i="9" s="1"/>
  <c r="AG132" i="9"/>
  <c r="AD123" i="9"/>
  <c r="AF125" i="9"/>
  <c r="AE125" i="9"/>
  <c r="AH127" i="9"/>
  <c r="AI127" i="9"/>
  <c r="AA123" i="9"/>
  <c r="AC123" i="9"/>
  <c r="W123" i="9"/>
  <c r="Y123" i="9"/>
  <c r="AK125" i="9"/>
  <c r="AJ123" i="9"/>
  <c r="AK123" i="9" s="1"/>
  <c r="AG125" i="9"/>
  <c r="AI131" i="9"/>
  <c r="AH131" i="9"/>
  <c r="S123" i="9"/>
  <c r="U123" i="9"/>
  <c r="L122" i="9"/>
  <c r="X123" i="9" s="1"/>
  <c r="T125" i="9"/>
  <c r="X132" i="9"/>
  <c r="AB132" i="9"/>
  <c r="Z120" i="9"/>
  <c r="AJ120" i="9" s="1"/>
  <c r="AK120" i="9" s="1"/>
  <c r="V120" i="9"/>
  <c r="Y120" i="9" s="1"/>
  <c r="R120" i="9"/>
  <c r="U120" i="9" s="1"/>
  <c r="J120" i="9"/>
  <c r="Z119" i="9"/>
  <c r="Z118" i="9" s="1"/>
  <c r="V119" i="9"/>
  <c r="Y119" i="9" s="1"/>
  <c r="Y118" i="9" s="1"/>
  <c r="R119" i="9"/>
  <c r="U119" i="9" s="1"/>
  <c r="U118" i="9" s="1"/>
  <c r="J119" i="9"/>
  <c r="Q118" i="9"/>
  <c r="P118" i="9"/>
  <c r="O118" i="9"/>
  <c r="N118" i="9"/>
  <c r="M118" i="9"/>
  <c r="K118" i="9"/>
  <c r="I118" i="9"/>
  <c r="G118" i="9"/>
  <c r="F118" i="9"/>
  <c r="D118" i="9"/>
  <c r="Z117" i="9"/>
  <c r="AC117" i="9" s="1"/>
  <c r="V117" i="9"/>
  <c r="Y117" i="9" s="1"/>
  <c r="R117" i="9"/>
  <c r="U117" i="9" s="1"/>
  <c r="J117" i="9"/>
  <c r="Z116" i="9"/>
  <c r="V116" i="9"/>
  <c r="Y116" i="9" s="1"/>
  <c r="R116" i="9"/>
  <c r="U116" i="9" s="1"/>
  <c r="J116" i="9"/>
  <c r="L116" i="9" s="1"/>
  <c r="Z115" i="9"/>
  <c r="AJ115" i="9" s="1"/>
  <c r="AK115" i="9" s="1"/>
  <c r="V115" i="9"/>
  <c r="Y115" i="9" s="1"/>
  <c r="R115" i="9"/>
  <c r="U115" i="9" s="1"/>
  <c r="J115" i="9"/>
  <c r="Z114" i="9"/>
  <c r="AJ114" i="9" s="1"/>
  <c r="AK114" i="9" s="1"/>
  <c r="V114" i="9"/>
  <c r="Y114" i="9" s="1"/>
  <c r="R114" i="9"/>
  <c r="J114" i="9"/>
  <c r="L114" i="9" s="1"/>
  <c r="Z113" i="9"/>
  <c r="AC113" i="9" s="1"/>
  <c r="V113" i="9"/>
  <c r="R113" i="9"/>
  <c r="U113" i="9" s="1"/>
  <c r="J113" i="9"/>
  <c r="Z112" i="9"/>
  <c r="AC112" i="9" s="1"/>
  <c r="V112" i="9"/>
  <c r="R112" i="9"/>
  <c r="U112" i="9" s="1"/>
  <c r="J112" i="9"/>
  <c r="Q111" i="9"/>
  <c r="P111" i="9"/>
  <c r="O111" i="9"/>
  <c r="N111" i="9"/>
  <c r="M111" i="9"/>
  <c r="K111" i="9"/>
  <c r="I111" i="9"/>
  <c r="G111" i="9"/>
  <c r="F111" i="9"/>
  <c r="E111" i="9"/>
  <c r="D111" i="9"/>
  <c r="D140" i="9"/>
  <c r="E140" i="9"/>
  <c r="F140" i="9"/>
  <c r="G140" i="9"/>
  <c r="I140" i="9"/>
  <c r="K140" i="9"/>
  <c r="N140" i="9"/>
  <c r="O140" i="9"/>
  <c r="P140" i="9"/>
  <c r="Q140" i="9"/>
  <c r="W12" i="1" l="1"/>
  <c r="X13" i="1"/>
  <c r="AA13" i="1"/>
  <c r="Y13" i="1"/>
  <c r="Z13" i="1"/>
  <c r="AO97" i="1"/>
  <c r="AN97" i="1"/>
  <c r="AM96" i="1"/>
  <c r="AQ97" i="1"/>
  <c r="AP96" i="1"/>
  <c r="AQ96" i="1" s="1"/>
  <c r="AK191" i="1"/>
  <c r="AL191" i="1"/>
  <c r="AI97" i="1"/>
  <c r="AG96" i="1"/>
  <c r="AH97" i="1"/>
  <c r="AH14" i="1"/>
  <c r="AI14" i="1"/>
  <c r="AG13" i="1"/>
  <c r="AO191" i="1"/>
  <c r="AN191" i="1"/>
  <c r="AB12" i="1"/>
  <c r="AC13" i="1"/>
  <c r="AF13" i="1"/>
  <c r="AD13" i="1"/>
  <c r="AE13" i="1"/>
  <c r="AK14" i="1"/>
  <c r="AJ13" i="1"/>
  <c r="AL14" i="1"/>
  <c r="AU97" i="1"/>
  <c r="AY97" i="1"/>
  <c r="BA97" i="1"/>
  <c r="AZ97" i="1"/>
  <c r="AL97" i="1"/>
  <c r="AJ96" i="1"/>
  <c r="AK97" i="1"/>
  <c r="AA96" i="1"/>
  <c r="X96" i="1"/>
  <c r="Y96" i="1"/>
  <c r="Z96" i="1"/>
  <c r="AC96" i="1"/>
  <c r="AD96" i="1"/>
  <c r="AF96" i="1"/>
  <c r="AE96" i="1"/>
  <c r="AI191" i="1"/>
  <c r="AH191" i="1"/>
  <c r="AO14" i="1"/>
  <c r="AN14" i="1"/>
  <c r="AM13" i="1"/>
  <c r="AQ14" i="1"/>
  <c r="AP13" i="1"/>
  <c r="AN12" i="2"/>
  <c r="AO12" i="2"/>
  <c r="W117" i="9"/>
  <c r="AD120" i="9"/>
  <c r="AF120" i="9" s="1"/>
  <c r="AB123" i="9"/>
  <c r="T123" i="9"/>
  <c r="AF123" i="9"/>
  <c r="AE123" i="9"/>
  <c r="AG123" i="9"/>
  <c r="AI125" i="9"/>
  <c r="AH125" i="9"/>
  <c r="F108" i="9"/>
  <c r="J140" i="9"/>
  <c r="L140" i="9" s="1"/>
  <c r="G108" i="9"/>
  <c r="I108" i="9"/>
  <c r="K108" i="9"/>
  <c r="P109" i="9"/>
  <c r="O109" i="9"/>
  <c r="V118" i="9"/>
  <c r="Q109" i="9"/>
  <c r="N109" i="9"/>
  <c r="M109" i="9"/>
  <c r="S115" i="9"/>
  <c r="AD119" i="9"/>
  <c r="AD118" i="9" s="1"/>
  <c r="AD113" i="9"/>
  <c r="AF113" i="9" s="1"/>
  <c r="AG116" i="9"/>
  <c r="AI116" i="9" s="1"/>
  <c r="AD112" i="9"/>
  <c r="AG114" i="9"/>
  <c r="AI114" i="9" s="1"/>
  <c r="W112" i="9"/>
  <c r="W113" i="9"/>
  <c r="Y113" i="9"/>
  <c r="AJ113" i="9"/>
  <c r="AK113" i="9" s="1"/>
  <c r="AA113" i="9"/>
  <c r="R111" i="9"/>
  <c r="U111" i="9" s="1"/>
  <c r="E108" i="9"/>
  <c r="X114" i="9"/>
  <c r="AJ117" i="9"/>
  <c r="AK117" i="9" s="1"/>
  <c r="AD117" i="9"/>
  <c r="AE117" i="9" s="1"/>
  <c r="AB116" i="9"/>
  <c r="AC116" i="9"/>
  <c r="AD116" i="9"/>
  <c r="AF116" i="9" s="1"/>
  <c r="AA115" i="9"/>
  <c r="S117" i="9"/>
  <c r="AC115" i="9"/>
  <c r="AJ116" i="9"/>
  <c r="AK116" i="9" s="1"/>
  <c r="J118" i="9"/>
  <c r="AJ119" i="9"/>
  <c r="W119" i="9"/>
  <c r="W118" i="9" s="1"/>
  <c r="D109" i="9"/>
  <c r="L115" i="9"/>
  <c r="S116" i="9"/>
  <c r="J111" i="9"/>
  <c r="V111" i="9"/>
  <c r="AJ112" i="9"/>
  <c r="AB114" i="9"/>
  <c r="AD115" i="9"/>
  <c r="T116" i="9"/>
  <c r="AA119" i="9"/>
  <c r="AA118" i="9" s="1"/>
  <c r="L120" i="9"/>
  <c r="AG120" i="9" s="1"/>
  <c r="AC120" i="9"/>
  <c r="Y112" i="9"/>
  <c r="AC114" i="9"/>
  <c r="AD114" i="9"/>
  <c r="L119" i="9"/>
  <c r="AC119" i="9"/>
  <c r="AC118" i="9" s="1"/>
  <c r="S120" i="9"/>
  <c r="AA112" i="9"/>
  <c r="L113" i="9"/>
  <c r="S114" i="9"/>
  <c r="W116" i="9"/>
  <c r="Z111" i="9"/>
  <c r="T114" i="9"/>
  <c r="X116" i="9"/>
  <c r="S119" i="9"/>
  <c r="S118" i="9" s="1"/>
  <c r="L112" i="9"/>
  <c r="S113" i="9"/>
  <c r="U114" i="9"/>
  <c r="W115" i="9"/>
  <c r="AA117" i="9"/>
  <c r="R118" i="9"/>
  <c r="AA120" i="9"/>
  <c r="W120" i="9"/>
  <c r="S112" i="9"/>
  <c r="W114" i="9"/>
  <c r="AA116" i="9"/>
  <c r="L117" i="9"/>
  <c r="AA114" i="9"/>
  <c r="V140" i="9"/>
  <c r="AO13" i="1" l="1"/>
  <c r="AN13" i="1"/>
  <c r="AM12" i="1"/>
  <c r="AJ12" i="1"/>
  <c r="AK13" i="1"/>
  <c r="AL13" i="1"/>
  <c r="AO96" i="1"/>
  <c r="AN96" i="1"/>
  <c r="AQ13" i="1"/>
  <c r="AP12" i="1"/>
  <c r="AQ12" i="1" s="1"/>
  <c r="AK96" i="1"/>
  <c r="AL96" i="1"/>
  <c r="AH13" i="1"/>
  <c r="AI13" i="1"/>
  <c r="AG12" i="1"/>
  <c r="AI96" i="1"/>
  <c r="AH96" i="1"/>
  <c r="AD12" i="1"/>
  <c r="AC12" i="1"/>
  <c r="AF12" i="1"/>
  <c r="AE12" i="1"/>
  <c r="Y12" i="1"/>
  <c r="X12" i="1"/>
  <c r="AA12" i="1"/>
  <c r="Z12" i="1"/>
  <c r="AE120" i="9"/>
  <c r="X140" i="9"/>
  <c r="AI123" i="9"/>
  <c r="AH123" i="9"/>
  <c r="W140" i="9"/>
  <c r="AE116" i="9"/>
  <c r="AF112" i="9"/>
  <c r="AE112" i="9"/>
  <c r="AK119" i="9"/>
  <c r="AJ118" i="9"/>
  <c r="AK118" i="9" s="1"/>
  <c r="AE119" i="9"/>
  <c r="AE118" i="9" s="1"/>
  <c r="AF119" i="9"/>
  <c r="AF118" i="9" s="1"/>
  <c r="AH116" i="9"/>
  <c r="AH114" i="9"/>
  <c r="Y140" i="9"/>
  <c r="AE113" i="9"/>
  <c r="S111" i="9"/>
  <c r="R109" i="9"/>
  <c r="U109" i="9" s="1"/>
  <c r="AF117" i="9"/>
  <c r="J108" i="9"/>
  <c r="X120" i="9"/>
  <c r="T117" i="9"/>
  <c r="AG117" i="9"/>
  <c r="X117" i="9"/>
  <c r="AI120" i="9"/>
  <c r="AH120" i="9"/>
  <c r="AG113" i="9"/>
  <c r="AB113" i="9"/>
  <c r="X113" i="9"/>
  <c r="AB115" i="9"/>
  <c r="AG115" i="9"/>
  <c r="T115" i="9"/>
  <c r="AF115" i="9"/>
  <c r="AE115" i="9"/>
  <c r="L111" i="9"/>
  <c r="X111" i="9" s="1"/>
  <c r="AG112" i="9"/>
  <c r="AB120" i="9"/>
  <c r="AJ111" i="9"/>
  <c r="AK112" i="9"/>
  <c r="T112" i="9"/>
  <c r="AB117" i="9"/>
  <c r="AG119" i="9"/>
  <c r="L118" i="9"/>
  <c r="T118" i="9" s="1"/>
  <c r="X119" i="9"/>
  <c r="X112" i="9"/>
  <c r="X115" i="9"/>
  <c r="AF114" i="9"/>
  <c r="AE114" i="9"/>
  <c r="W111" i="9"/>
  <c r="Y111" i="9"/>
  <c r="V109" i="9"/>
  <c r="AD111" i="9"/>
  <c r="T113" i="9"/>
  <c r="AB119" i="9"/>
  <c r="AB112" i="9"/>
  <c r="T119" i="9"/>
  <c r="AC111" i="9"/>
  <c r="Z109" i="9"/>
  <c r="AA111" i="9"/>
  <c r="T120" i="9"/>
  <c r="AK12" i="1" l="1"/>
  <c r="AL12" i="1"/>
  <c r="AI12" i="1"/>
  <c r="AH12" i="1"/>
  <c r="AO12" i="1"/>
  <c r="AN12" i="1"/>
  <c r="AB111" i="9"/>
  <c r="S109" i="9"/>
  <c r="AD109" i="9"/>
  <c r="AF111" i="9"/>
  <c r="AE111" i="9"/>
  <c r="AI115" i="9"/>
  <c r="AH115" i="9"/>
  <c r="AI119" i="9"/>
  <c r="AI118" i="9" s="1"/>
  <c r="AG118" i="9"/>
  <c r="AH119" i="9"/>
  <c r="AH118" i="9" s="1"/>
  <c r="Y109" i="9"/>
  <c r="W109" i="9"/>
  <c r="AJ109" i="9"/>
  <c r="AK109" i="9" s="1"/>
  <c r="AK111" i="9"/>
  <c r="AH112" i="9"/>
  <c r="AG111" i="9"/>
  <c r="AI112" i="9"/>
  <c r="AH113" i="9"/>
  <c r="AI113" i="9"/>
  <c r="AA109" i="9"/>
  <c r="AC109" i="9"/>
  <c r="L108" i="9"/>
  <c r="T109" i="9" s="1"/>
  <c r="T111" i="9"/>
  <c r="AI117" i="9"/>
  <c r="AH117" i="9"/>
  <c r="X118" i="9"/>
  <c r="AB118" i="9"/>
  <c r="N415" i="7"/>
  <c r="M415" i="7"/>
  <c r="L415" i="7"/>
  <c r="X109" i="9" l="1"/>
  <c r="AB109" i="9"/>
  <c r="AG109" i="9"/>
  <c r="AI111" i="9"/>
  <c r="AH111" i="9"/>
  <c r="AF109" i="9"/>
  <c r="AE109" i="9"/>
  <c r="P104" i="9"/>
  <c r="O104" i="9"/>
  <c r="N104" i="9"/>
  <c r="P90" i="9"/>
  <c r="O90" i="9"/>
  <c r="N90" i="9"/>
  <c r="P75" i="9"/>
  <c r="O75" i="9"/>
  <c r="N75" i="9"/>
  <c r="N175" i="7"/>
  <c r="M175" i="7"/>
  <c r="L175" i="7"/>
  <c r="N163" i="7"/>
  <c r="M163" i="7"/>
  <c r="L163" i="7"/>
  <c r="N127" i="7"/>
  <c r="M127" i="7"/>
  <c r="L127" i="7"/>
  <c r="N103" i="7"/>
  <c r="M103" i="7"/>
  <c r="L103" i="7"/>
  <c r="N91" i="5"/>
  <c r="M91" i="5"/>
  <c r="L91" i="5"/>
  <c r="N79" i="5"/>
  <c r="M79" i="5"/>
  <c r="L79" i="5"/>
  <c r="AI109" i="9" l="1"/>
  <c r="AH109" i="9"/>
  <c r="R25" i="17" l="1"/>
  <c r="S25" i="17"/>
  <c r="T25" i="17"/>
  <c r="U25" i="17"/>
  <c r="I25" i="13"/>
  <c r="T32" i="13" s="1"/>
  <c r="I23" i="13"/>
  <c r="S32" i="13" s="1"/>
  <c r="I22" i="13"/>
  <c r="R32" i="13" s="1"/>
  <c r="I20" i="13"/>
  <c r="Q32" i="13" s="1"/>
  <c r="I19" i="13"/>
  <c r="P32" i="13" s="1"/>
  <c r="I16" i="13"/>
  <c r="N32" i="13" s="1"/>
  <c r="I15" i="13"/>
  <c r="M32" i="13" s="1"/>
  <c r="I13" i="13"/>
  <c r="L32" i="13" s="1"/>
  <c r="I12" i="13"/>
  <c r="K32" i="13" s="1"/>
  <c r="I10" i="13"/>
  <c r="J32" i="13" s="1"/>
  <c r="I7" i="13"/>
  <c r="H32" i="13" s="1"/>
  <c r="I6" i="13"/>
  <c r="G32" i="13" s="1"/>
  <c r="I3" i="13"/>
  <c r="E32" i="13" s="1"/>
  <c r="I2" i="13"/>
  <c r="D32" i="13" s="1"/>
  <c r="I12" i="17"/>
  <c r="I9" i="17"/>
  <c r="I6" i="17"/>
  <c r="I3" i="17"/>
  <c r="I16" i="17"/>
  <c r="I14" i="17"/>
  <c r="I11" i="17"/>
  <c r="I8" i="17"/>
  <c r="I5" i="17"/>
  <c r="I2" i="17"/>
  <c r="I25" i="18"/>
  <c r="T32" i="18" s="1"/>
  <c r="I23" i="18"/>
  <c r="S32" i="18" s="1"/>
  <c r="I22" i="18"/>
  <c r="R32" i="18" s="1"/>
  <c r="I20" i="18"/>
  <c r="Q32" i="18" s="1"/>
  <c r="I19" i="18"/>
  <c r="P32" i="18" s="1"/>
  <c r="I16" i="18"/>
  <c r="N32" i="18" s="1"/>
  <c r="I15" i="18"/>
  <c r="M32" i="18" s="1"/>
  <c r="I13" i="18"/>
  <c r="L32" i="18" s="1"/>
  <c r="I12" i="18"/>
  <c r="K32" i="18" s="1"/>
  <c r="I10" i="18"/>
  <c r="J32" i="18" s="1"/>
  <c r="I7" i="18"/>
  <c r="H32" i="18" s="1"/>
  <c r="I6" i="18"/>
  <c r="G32" i="18" s="1"/>
  <c r="I3" i="18"/>
  <c r="E32" i="18" s="1"/>
  <c r="I2" i="18"/>
  <c r="D32" i="18" s="1"/>
  <c r="H16" i="17"/>
  <c r="M20" i="17" s="1"/>
  <c r="G16" i="17"/>
  <c r="M21" i="17" s="1"/>
  <c r="F16" i="17"/>
  <c r="E16" i="17"/>
  <c r="H14" i="17"/>
  <c r="L20" i="17" s="1"/>
  <c r="G14" i="17"/>
  <c r="L21" i="17" s="1"/>
  <c r="F14" i="17"/>
  <c r="L22" i="17" s="1"/>
  <c r="E14" i="17"/>
  <c r="L23" i="17" s="1"/>
  <c r="H12" i="17"/>
  <c r="K20" i="17" s="1"/>
  <c r="G12" i="17"/>
  <c r="K21" i="17" s="1"/>
  <c r="F12" i="17"/>
  <c r="K22" i="17" s="1"/>
  <c r="E12" i="17"/>
  <c r="H11" i="17"/>
  <c r="J20" i="17" s="1"/>
  <c r="G11" i="17"/>
  <c r="J21" i="17" s="1"/>
  <c r="F11" i="17"/>
  <c r="J22" i="17" s="1"/>
  <c r="E11" i="17"/>
  <c r="J23" i="17" s="1"/>
  <c r="H9" i="17"/>
  <c r="I20" i="17" s="1"/>
  <c r="G9" i="17"/>
  <c r="I21" i="17" s="1"/>
  <c r="F9" i="17"/>
  <c r="I22" i="17" s="1"/>
  <c r="E9" i="17"/>
  <c r="H8" i="17"/>
  <c r="H20" i="17" s="1"/>
  <c r="G8" i="17"/>
  <c r="H21" i="17" s="1"/>
  <c r="F8" i="17"/>
  <c r="H22" i="17" s="1"/>
  <c r="E8" i="17"/>
  <c r="H6" i="17"/>
  <c r="G20" i="17" s="1"/>
  <c r="G6" i="17"/>
  <c r="G21" i="17" s="1"/>
  <c r="F6" i="17"/>
  <c r="G22" i="17" s="1"/>
  <c r="E6" i="17"/>
  <c r="G23" i="17" s="1"/>
  <c r="H25" i="18"/>
  <c r="T28" i="18" s="1"/>
  <c r="G25" i="18"/>
  <c r="T29" i="18" s="1"/>
  <c r="F25" i="18"/>
  <c r="T30" i="18" s="1"/>
  <c r="E25" i="18"/>
  <c r="H23" i="18"/>
  <c r="S28" i="18" s="1"/>
  <c r="G23" i="18"/>
  <c r="S29" i="18" s="1"/>
  <c r="F23" i="18"/>
  <c r="S30" i="18" s="1"/>
  <c r="E23" i="18"/>
  <c r="H22" i="18"/>
  <c r="R28" i="18" s="1"/>
  <c r="G22" i="18"/>
  <c r="R29" i="18" s="1"/>
  <c r="F22" i="18"/>
  <c r="R30" i="18" s="1"/>
  <c r="E22" i="18"/>
  <c r="R31" i="18" s="1"/>
  <c r="H20" i="18"/>
  <c r="Q28" i="18" s="1"/>
  <c r="G20" i="18"/>
  <c r="Q29" i="18" s="1"/>
  <c r="F20" i="18"/>
  <c r="Q30" i="18" s="1"/>
  <c r="E20" i="18"/>
  <c r="H19" i="18"/>
  <c r="P28" i="18" s="1"/>
  <c r="G19" i="18"/>
  <c r="P29" i="18" s="1"/>
  <c r="F19" i="18"/>
  <c r="P30" i="18" s="1"/>
  <c r="E19" i="18"/>
  <c r="P31" i="18" s="1"/>
  <c r="H16" i="18"/>
  <c r="N28" i="18" s="1"/>
  <c r="G16" i="18"/>
  <c r="N29" i="18" s="1"/>
  <c r="F16" i="18"/>
  <c r="N30" i="18" s="1"/>
  <c r="E16" i="18"/>
  <c r="H15" i="18"/>
  <c r="M28" i="18" s="1"/>
  <c r="G15" i="18"/>
  <c r="F15" i="18"/>
  <c r="M30" i="18" s="1"/>
  <c r="E15" i="18"/>
  <c r="M31" i="18" s="1"/>
  <c r="H13" i="18"/>
  <c r="L28" i="18" s="1"/>
  <c r="G13" i="18"/>
  <c r="L29" i="18" s="1"/>
  <c r="F13" i="18"/>
  <c r="L30" i="18" s="1"/>
  <c r="E13" i="18"/>
  <c r="L31" i="18" s="1"/>
  <c r="H12" i="18"/>
  <c r="K28" i="18" s="1"/>
  <c r="G12" i="18"/>
  <c r="K29" i="18" s="1"/>
  <c r="F12" i="18"/>
  <c r="K30" i="18" s="1"/>
  <c r="E12" i="18"/>
  <c r="K31" i="18" s="1"/>
  <c r="H10" i="18"/>
  <c r="J28" i="18" s="1"/>
  <c r="G10" i="18"/>
  <c r="J29" i="18" s="1"/>
  <c r="F10" i="18"/>
  <c r="J30" i="18" s="1"/>
  <c r="E10" i="18"/>
  <c r="J31" i="18" s="1"/>
  <c r="H7" i="18"/>
  <c r="H28" i="18" s="1"/>
  <c r="G7" i="18"/>
  <c r="H29" i="18" s="1"/>
  <c r="F7" i="18"/>
  <c r="H30" i="18" s="1"/>
  <c r="E7" i="18"/>
  <c r="H31" i="18" s="1"/>
  <c r="H6" i="18"/>
  <c r="G28" i="18" s="1"/>
  <c r="G6" i="18"/>
  <c r="G29" i="18" s="1"/>
  <c r="F6" i="18"/>
  <c r="G30" i="18" s="1"/>
  <c r="E6" i="18"/>
  <c r="G31" i="18" s="1"/>
  <c r="H3" i="18"/>
  <c r="E28" i="18" s="1"/>
  <c r="G3" i="18"/>
  <c r="E29" i="18" s="1"/>
  <c r="F3" i="18"/>
  <c r="E30" i="18" s="1"/>
  <c r="E3" i="18"/>
  <c r="H2" i="18"/>
  <c r="D28" i="18" s="1"/>
  <c r="G2" i="18"/>
  <c r="D29" i="18" s="1"/>
  <c r="F2" i="18"/>
  <c r="D30" i="18" s="1"/>
  <c r="E2" i="18"/>
  <c r="D31" i="18" s="1"/>
  <c r="H5" i="17"/>
  <c r="F20" i="17" s="1"/>
  <c r="G5" i="17"/>
  <c r="F21" i="17" s="1"/>
  <c r="F5" i="17"/>
  <c r="F22" i="17" s="1"/>
  <c r="E5" i="17"/>
  <c r="F23" i="17" s="1"/>
  <c r="H3" i="17"/>
  <c r="E20" i="17" s="1"/>
  <c r="G3" i="17"/>
  <c r="E21" i="17" s="1"/>
  <c r="F3" i="17"/>
  <c r="E22" i="17" s="1"/>
  <c r="E3" i="17"/>
  <c r="E23" i="17" s="1"/>
  <c r="H2" i="17"/>
  <c r="D20" i="17" s="1"/>
  <c r="G2" i="17"/>
  <c r="D21" i="17" s="1"/>
  <c r="F2" i="17"/>
  <c r="D22" i="17" s="1"/>
  <c r="E2" i="17"/>
  <c r="D23" i="17" s="1"/>
  <c r="T23" i="17"/>
  <c r="T22" i="17"/>
  <c r="R22" i="17"/>
  <c r="U21" i="17"/>
  <c r="R21" i="17"/>
  <c r="U20" i="17"/>
  <c r="U22" i="17"/>
  <c r="U23" i="17"/>
  <c r="T24" i="17"/>
  <c r="T20" i="17"/>
  <c r="T21" i="17"/>
  <c r="S20" i="17"/>
  <c r="S21" i="17"/>
  <c r="S22" i="17"/>
  <c r="S24" i="17"/>
  <c r="R24" i="17"/>
  <c r="R20" i="17"/>
  <c r="R23" i="17"/>
  <c r="H25" i="13"/>
  <c r="G25" i="13"/>
  <c r="F25" i="13"/>
  <c r="E25" i="13"/>
  <c r="H23" i="13"/>
  <c r="G23" i="13"/>
  <c r="F23" i="13"/>
  <c r="E23" i="13"/>
  <c r="H22" i="13"/>
  <c r="G22" i="13"/>
  <c r="F22" i="13"/>
  <c r="E22" i="13"/>
  <c r="H20" i="13"/>
  <c r="G20" i="13"/>
  <c r="F20" i="13"/>
  <c r="E20" i="13"/>
  <c r="H19" i="13"/>
  <c r="G19" i="13"/>
  <c r="F19" i="13"/>
  <c r="P30" i="13" s="1"/>
  <c r="E19" i="13"/>
  <c r="H16" i="13"/>
  <c r="G16" i="13"/>
  <c r="F16" i="13"/>
  <c r="E16" i="13"/>
  <c r="H15" i="13"/>
  <c r="G15" i="13"/>
  <c r="F15" i="13"/>
  <c r="E15" i="13"/>
  <c r="H13" i="13"/>
  <c r="G13" i="13"/>
  <c r="F13" i="13"/>
  <c r="E13" i="13"/>
  <c r="H12" i="13"/>
  <c r="G12" i="13"/>
  <c r="F12" i="13"/>
  <c r="E12" i="13"/>
  <c r="H10" i="13"/>
  <c r="G10" i="13"/>
  <c r="F10" i="13"/>
  <c r="E10" i="13"/>
  <c r="H7" i="13"/>
  <c r="G7" i="13"/>
  <c r="F7" i="13"/>
  <c r="E7" i="13"/>
  <c r="H6" i="13"/>
  <c r="G6" i="13"/>
  <c r="F6" i="13"/>
  <c r="E6" i="13"/>
  <c r="H3" i="13"/>
  <c r="G3" i="13"/>
  <c r="F3" i="13"/>
  <c r="E3" i="13"/>
  <c r="H2" i="13"/>
  <c r="G2" i="13"/>
  <c r="F2" i="13"/>
  <c r="E2" i="13"/>
  <c r="L16" i="17" l="1"/>
  <c r="M25" i="17" s="1"/>
  <c r="M23" i="17"/>
  <c r="L12" i="17"/>
  <c r="K25" i="17" s="1"/>
  <c r="L2" i="13"/>
  <c r="D34" i="13" s="1"/>
  <c r="L3" i="13"/>
  <c r="E34" i="13" s="1"/>
  <c r="L6" i="13"/>
  <c r="G34" i="13" s="1"/>
  <c r="L16" i="13"/>
  <c r="N34" i="13" s="1"/>
  <c r="L22" i="13"/>
  <c r="R34" i="13" s="1"/>
  <c r="L12" i="13"/>
  <c r="K34" i="13" s="1"/>
  <c r="J2" i="13"/>
  <c r="K2" i="13" s="1"/>
  <c r="L7" i="13"/>
  <c r="H34" i="13" s="1"/>
  <c r="L13" i="13"/>
  <c r="L34" i="13" s="1"/>
  <c r="L19" i="13"/>
  <c r="P34" i="13" s="1"/>
  <c r="L23" i="13"/>
  <c r="S34" i="13" s="1"/>
  <c r="J14" i="17"/>
  <c r="K14" i="17" s="1"/>
  <c r="L24" i="17" s="1"/>
  <c r="L8" i="17"/>
  <c r="H25" i="17" s="1"/>
  <c r="L10" i="13"/>
  <c r="J34" i="13" s="1"/>
  <c r="L15" i="13"/>
  <c r="M34" i="13" s="1"/>
  <c r="L20" i="13"/>
  <c r="Q34" i="13" s="1"/>
  <c r="L25" i="13"/>
  <c r="T34" i="13" s="1"/>
  <c r="L20" i="18"/>
  <c r="Q34" i="18" s="1"/>
  <c r="L25" i="18"/>
  <c r="T34" i="18" s="1"/>
  <c r="J9" i="17"/>
  <c r="K9" i="17" s="1"/>
  <c r="I24" i="17" s="1"/>
  <c r="L3" i="17"/>
  <c r="E25" i="17" s="1"/>
  <c r="L9" i="17"/>
  <c r="I25" i="17" s="1"/>
  <c r="L6" i="17"/>
  <c r="G25" i="17" s="1"/>
  <c r="J6" i="13"/>
  <c r="K6" i="13" s="1"/>
  <c r="L2" i="17"/>
  <c r="D25" i="17" s="1"/>
  <c r="L14" i="17"/>
  <c r="L25" i="17" s="1"/>
  <c r="L11" i="17"/>
  <c r="J25" i="17" s="1"/>
  <c r="L5" i="17"/>
  <c r="F25" i="17" s="1"/>
  <c r="I23" i="17"/>
  <c r="J12" i="17"/>
  <c r="K12" i="17" s="1"/>
  <c r="K24" i="17" s="1"/>
  <c r="L7" i="18"/>
  <c r="H34" i="18" s="1"/>
  <c r="T31" i="18"/>
  <c r="J16" i="18"/>
  <c r="K16" i="18" s="1"/>
  <c r="L3" i="18"/>
  <c r="E34" i="18" s="1"/>
  <c r="L10" i="18"/>
  <c r="J34" i="18" s="1"/>
  <c r="J3" i="18"/>
  <c r="K3" i="18" s="1"/>
  <c r="L23" i="18"/>
  <c r="S34" i="18" s="1"/>
  <c r="L12" i="18"/>
  <c r="K34" i="18" s="1"/>
  <c r="L2" i="18"/>
  <c r="D34" i="18" s="1"/>
  <c r="L6" i="18"/>
  <c r="G34" i="18" s="1"/>
  <c r="L22" i="18"/>
  <c r="R34" i="18" s="1"/>
  <c r="J13" i="18"/>
  <c r="K13" i="18" s="1"/>
  <c r="J15" i="18"/>
  <c r="K15" i="18" s="1"/>
  <c r="M33" i="18" s="1"/>
  <c r="L15" i="18"/>
  <c r="M34" i="18" s="1"/>
  <c r="L19" i="18"/>
  <c r="P34" i="18" s="1"/>
  <c r="L16" i="18"/>
  <c r="N34" i="18" s="1"/>
  <c r="L13" i="18"/>
  <c r="L34" i="18" s="1"/>
  <c r="J12" i="18"/>
  <c r="K12" i="18" s="1"/>
  <c r="K33" i="18" s="1"/>
  <c r="M29" i="18"/>
  <c r="E31" i="18"/>
  <c r="J16" i="17"/>
  <c r="K16" i="17" s="1"/>
  <c r="M24" i="17" s="1"/>
  <c r="M22" i="17"/>
  <c r="K23" i="17"/>
  <c r="J8" i="17"/>
  <c r="K8" i="17" s="1"/>
  <c r="H24" i="17" s="1"/>
  <c r="J3" i="17"/>
  <c r="K3" i="17" s="1"/>
  <c r="E24" i="17" s="1"/>
  <c r="J23" i="18"/>
  <c r="K23" i="18" s="1"/>
  <c r="S31" i="18"/>
  <c r="J20" i="18"/>
  <c r="K20" i="18" s="1"/>
  <c r="J6" i="18"/>
  <c r="K6" i="18" s="1"/>
  <c r="G33" i="18" s="1"/>
  <c r="J19" i="18"/>
  <c r="K19" i="18" s="1"/>
  <c r="P33" i="18" s="1"/>
  <c r="N31" i="18"/>
  <c r="J10" i="18"/>
  <c r="K10" i="18" s="1"/>
  <c r="J33" i="18" s="1"/>
  <c r="J2" i="18"/>
  <c r="K2" i="18" s="1"/>
  <c r="D33" i="18" s="1"/>
  <c r="J22" i="18"/>
  <c r="K22" i="18" s="1"/>
  <c r="R33" i="18" s="1"/>
  <c r="Q31" i="18"/>
  <c r="J25" i="18"/>
  <c r="K25" i="18" s="1"/>
  <c r="T33" i="18" s="1"/>
  <c r="J7" i="18"/>
  <c r="K7" i="18" s="1"/>
  <c r="J5" i="17"/>
  <c r="K5" i="17" s="1"/>
  <c r="F24" i="17" s="1"/>
  <c r="J2" i="17"/>
  <c r="K2" i="17" s="1"/>
  <c r="D24" i="17" s="1"/>
  <c r="U24" i="17"/>
  <c r="H23" i="17"/>
  <c r="J11" i="17"/>
  <c r="K11" i="17" s="1"/>
  <c r="J24" i="17" s="1"/>
  <c r="S23" i="17"/>
  <c r="J6" i="17"/>
  <c r="K6" i="17" s="1"/>
  <c r="G24" i="17" s="1"/>
  <c r="AH404" i="15"/>
  <c r="AH403" i="15" s="1"/>
  <c r="AH402" i="15"/>
  <c r="AH401" i="15"/>
  <c r="AH400" i="15"/>
  <c r="AH399" i="15"/>
  <c r="AH398" i="15"/>
  <c r="AH409" i="15"/>
  <c r="AH407" i="15" s="1"/>
  <c r="AH380" i="15"/>
  <c r="AH379" i="15" s="1"/>
  <c r="AH378" i="15"/>
  <c r="AH377" i="15"/>
  <c r="AH376" i="15"/>
  <c r="AH375" i="15"/>
  <c r="AH374" i="15"/>
  <c r="AH385" i="15"/>
  <c r="AH383" i="15" s="1"/>
  <c r="AH344" i="15"/>
  <c r="AH343" i="15" s="1"/>
  <c r="AH342" i="15"/>
  <c r="AH341" i="15"/>
  <c r="AH340" i="15"/>
  <c r="AH339" i="15"/>
  <c r="AH338" i="15"/>
  <c r="AH361" i="15"/>
  <c r="AH359" i="15" s="1"/>
  <c r="AH349" i="15"/>
  <c r="AH347" i="15" s="1"/>
  <c r="AH308" i="15"/>
  <c r="AH307" i="15" s="1"/>
  <c r="AH306" i="15"/>
  <c r="AH305" i="15"/>
  <c r="AH304" i="15"/>
  <c r="AH303" i="15"/>
  <c r="AH302" i="15"/>
  <c r="AH325" i="15"/>
  <c r="AH323" i="15" s="1"/>
  <c r="AH313" i="15"/>
  <c r="AH311" i="15" s="1"/>
  <c r="AH248" i="15"/>
  <c r="AH247" i="15" s="1"/>
  <c r="AH246" i="15"/>
  <c r="AH245" i="15"/>
  <c r="AH244" i="15"/>
  <c r="AH243" i="15"/>
  <c r="AH242" i="15"/>
  <c r="AH289" i="15"/>
  <c r="AH287" i="15" s="1"/>
  <c r="AH277" i="15"/>
  <c r="AH275" i="15" s="1"/>
  <c r="AH265" i="15"/>
  <c r="AH263" i="15"/>
  <c r="AH253" i="15"/>
  <c r="AH200" i="15"/>
  <c r="AH199" i="15" s="1"/>
  <c r="AH198" i="15"/>
  <c r="AH197" i="15"/>
  <c r="AH196" i="15"/>
  <c r="AH195" i="15"/>
  <c r="AH194" i="15"/>
  <c r="AH217" i="15"/>
  <c r="AH215" i="15"/>
  <c r="AH229" i="15"/>
  <c r="AH227" i="15" s="1"/>
  <c r="AH211" i="15"/>
  <c r="AH205" i="15"/>
  <c r="AH92" i="15"/>
  <c r="AH91" i="15" s="1"/>
  <c r="AH90" i="15"/>
  <c r="AH89" i="15"/>
  <c r="AH88" i="15"/>
  <c r="AH87" i="15"/>
  <c r="AH86" i="15"/>
  <c r="AH181" i="15"/>
  <c r="AH179" i="15" s="1"/>
  <c r="AH169" i="15"/>
  <c r="AH167" i="15" s="1"/>
  <c r="AH163" i="15"/>
  <c r="AH157" i="15"/>
  <c r="AH145" i="15"/>
  <c r="AH143" i="15" s="1"/>
  <c r="AH133" i="15"/>
  <c r="AH131" i="15" s="1"/>
  <c r="AH121" i="15"/>
  <c r="AH119" i="15" s="1"/>
  <c r="AH109" i="15"/>
  <c r="AH107" i="15" s="1"/>
  <c r="AH97" i="15"/>
  <c r="AH95" i="15" s="1"/>
  <c r="AH27" i="15"/>
  <c r="AH32" i="15"/>
  <c r="AH31" i="15" s="1"/>
  <c r="AH30" i="15"/>
  <c r="AH29" i="15"/>
  <c r="AH28" i="15"/>
  <c r="AH26" i="15"/>
  <c r="AH79" i="15"/>
  <c r="AH73" i="15"/>
  <c r="AH61" i="15"/>
  <c r="AH59" i="15" s="1"/>
  <c r="AH55" i="15"/>
  <c r="AH49" i="15"/>
  <c r="AH43" i="15"/>
  <c r="AH37" i="15"/>
  <c r="AH259" i="15"/>
  <c r="X416" i="15"/>
  <c r="T416" i="15"/>
  <c r="P416" i="15"/>
  <c r="J416" i="15"/>
  <c r="H416" i="15"/>
  <c r="O415" i="15"/>
  <c r="N415" i="15"/>
  <c r="M415" i="15"/>
  <c r="L415" i="15"/>
  <c r="K415" i="15"/>
  <c r="I415" i="15"/>
  <c r="G415" i="15"/>
  <c r="F415" i="15"/>
  <c r="E415" i="15"/>
  <c r="D415" i="15"/>
  <c r="X414" i="15"/>
  <c r="T414" i="15"/>
  <c r="W414" i="15" s="1"/>
  <c r="P414" i="15"/>
  <c r="S414" i="15" s="1"/>
  <c r="J414" i="15"/>
  <c r="H414" i="15"/>
  <c r="X413" i="15"/>
  <c r="AA413" i="15" s="1"/>
  <c r="T413" i="15"/>
  <c r="P413" i="15"/>
  <c r="J413" i="15"/>
  <c r="H413" i="15"/>
  <c r="AB413" i="15" s="1"/>
  <c r="AI413" i="15" s="1"/>
  <c r="X412" i="15"/>
  <c r="AA412" i="15" s="1"/>
  <c r="T412" i="15"/>
  <c r="P412" i="15"/>
  <c r="J412" i="15"/>
  <c r="H412" i="15"/>
  <c r="X411" i="15"/>
  <c r="T411" i="15"/>
  <c r="P411" i="15"/>
  <c r="S411" i="15" s="1"/>
  <c r="J411" i="15"/>
  <c r="H411" i="15"/>
  <c r="X410" i="15"/>
  <c r="AA410" i="15" s="1"/>
  <c r="T410" i="15"/>
  <c r="W410" i="15" s="1"/>
  <c r="P410" i="15"/>
  <c r="J410" i="15"/>
  <c r="H410" i="15"/>
  <c r="O409" i="15"/>
  <c r="N409" i="15"/>
  <c r="M409" i="15"/>
  <c r="L409" i="15"/>
  <c r="K409" i="15"/>
  <c r="I409" i="15"/>
  <c r="G409" i="15"/>
  <c r="F409" i="15"/>
  <c r="E409" i="15"/>
  <c r="D409" i="15"/>
  <c r="O404" i="15"/>
  <c r="O403" i="15" s="1"/>
  <c r="N404" i="15"/>
  <c r="M404" i="15"/>
  <c r="M403" i="15" s="1"/>
  <c r="L404" i="15"/>
  <c r="L403" i="15" s="1"/>
  <c r="K404" i="15"/>
  <c r="I404" i="15"/>
  <c r="I403" i="15" s="1"/>
  <c r="G404" i="15"/>
  <c r="F404" i="15"/>
  <c r="F403" i="15" s="1"/>
  <c r="E404" i="15"/>
  <c r="E403" i="15" s="1"/>
  <c r="D404" i="15"/>
  <c r="D403" i="15" s="1"/>
  <c r="O402" i="15"/>
  <c r="N402" i="15"/>
  <c r="M402" i="15"/>
  <c r="T402" i="15" s="1"/>
  <c r="L402" i="15"/>
  <c r="K402" i="15"/>
  <c r="I402" i="15"/>
  <c r="G402" i="15"/>
  <c r="F402" i="15"/>
  <c r="H402" i="15" s="1"/>
  <c r="E402" i="15"/>
  <c r="D402" i="15"/>
  <c r="O401" i="15"/>
  <c r="N401" i="15"/>
  <c r="M401" i="15"/>
  <c r="L401" i="15"/>
  <c r="K401" i="15"/>
  <c r="I401" i="15"/>
  <c r="G401" i="15"/>
  <c r="F401" i="15"/>
  <c r="E401" i="15"/>
  <c r="H401" i="15" s="1"/>
  <c r="D401" i="15"/>
  <c r="O400" i="15"/>
  <c r="N400" i="15"/>
  <c r="M400" i="15"/>
  <c r="L400" i="15"/>
  <c r="K400" i="15"/>
  <c r="I400" i="15"/>
  <c r="G400" i="15"/>
  <c r="F400" i="15"/>
  <c r="E400" i="15"/>
  <c r="D400" i="15"/>
  <c r="O399" i="15"/>
  <c r="N399" i="15"/>
  <c r="M399" i="15"/>
  <c r="L399" i="15"/>
  <c r="K399" i="15"/>
  <c r="I399" i="15"/>
  <c r="G399" i="15"/>
  <c r="F399" i="15"/>
  <c r="E399" i="15"/>
  <c r="D399" i="15"/>
  <c r="O398" i="15"/>
  <c r="N398" i="15"/>
  <c r="M398" i="15"/>
  <c r="L398" i="15"/>
  <c r="K398" i="15"/>
  <c r="I398" i="15"/>
  <c r="G398" i="15"/>
  <c r="F398" i="15"/>
  <c r="E398" i="15"/>
  <c r="D398" i="15"/>
  <c r="X392" i="15"/>
  <c r="X391" i="15" s="1"/>
  <c r="T392" i="15"/>
  <c r="P392" i="15"/>
  <c r="J392" i="15"/>
  <c r="H392" i="15"/>
  <c r="H391" i="15" s="1"/>
  <c r="O391" i="15"/>
  <c r="N391" i="15"/>
  <c r="M391" i="15"/>
  <c r="L391" i="15"/>
  <c r="K391" i="15"/>
  <c r="I391" i="15"/>
  <c r="G391" i="15"/>
  <c r="F391" i="15"/>
  <c r="E391" i="15"/>
  <c r="D391" i="15"/>
  <c r="X390" i="15"/>
  <c r="T390" i="15"/>
  <c r="P390" i="15"/>
  <c r="S390" i="15" s="1"/>
  <c r="J390" i="15"/>
  <c r="H390" i="15"/>
  <c r="X389" i="15"/>
  <c r="T389" i="15"/>
  <c r="P389" i="15"/>
  <c r="J389" i="15"/>
  <c r="H389" i="15"/>
  <c r="AB389" i="15" s="1"/>
  <c r="AI389" i="15" s="1"/>
  <c r="AJ389" i="15" s="1"/>
  <c r="X388" i="15"/>
  <c r="T388" i="15"/>
  <c r="W388" i="15" s="1"/>
  <c r="P388" i="15"/>
  <c r="S388" i="15" s="1"/>
  <c r="J388" i="15"/>
  <c r="H388" i="15"/>
  <c r="X387" i="15"/>
  <c r="AA387" i="15" s="1"/>
  <c r="T387" i="15"/>
  <c r="P387" i="15"/>
  <c r="S387" i="15" s="1"/>
  <c r="J387" i="15"/>
  <c r="H387" i="15"/>
  <c r="X386" i="15"/>
  <c r="T386" i="15"/>
  <c r="P386" i="15"/>
  <c r="J386" i="15"/>
  <c r="H386" i="15"/>
  <c r="O385" i="15"/>
  <c r="N385" i="15"/>
  <c r="M385" i="15"/>
  <c r="L385" i="15"/>
  <c r="K385" i="15"/>
  <c r="I385" i="15"/>
  <c r="G385" i="15"/>
  <c r="F385" i="15"/>
  <c r="E385" i="15"/>
  <c r="D385" i="15"/>
  <c r="O380" i="15"/>
  <c r="O379" i="15" s="1"/>
  <c r="N380" i="15"/>
  <c r="N379" i="15" s="1"/>
  <c r="M380" i="15"/>
  <c r="M379" i="15" s="1"/>
  <c r="L380" i="15"/>
  <c r="P380" i="15" s="1"/>
  <c r="P379" i="15" s="1"/>
  <c r="K380" i="15"/>
  <c r="I380" i="15"/>
  <c r="I379" i="15" s="1"/>
  <c r="G380" i="15"/>
  <c r="G379" i="15" s="1"/>
  <c r="F380" i="15"/>
  <c r="F379" i="15" s="1"/>
  <c r="E380" i="15"/>
  <c r="D380" i="15"/>
  <c r="K379" i="15"/>
  <c r="O378" i="15"/>
  <c r="N378" i="15"/>
  <c r="M378" i="15"/>
  <c r="L378" i="15"/>
  <c r="K378" i="15"/>
  <c r="I378" i="15"/>
  <c r="G378" i="15"/>
  <c r="F378" i="15"/>
  <c r="E378" i="15"/>
  <c r="D378" i="15"/>
  <c r="O377" i="15"/>
  <c r="N377" i="15"/>
  <c r="M377" i="15"/>
  <c r="L377" i="15"/>
  <c r="K377" i="15"/>
  <c r="I377" i="15"/>
  <c r="G377" i="15"/>
  <c r="F377" i="15"/>
  <c r="E377" i="15"/>
  <c r="D377" i="15"/>
  <c r="O376" i="15"/>
  <c r="N376" i="15"/>
  <c r="M376" i="15"/>
  <c r="L376" i="15"/>
  <c r="K376" i="15"/>
  <c r="I376" i="15"/>
  <c r="G376" i="15"/>
  <c r="F376" i="15"/>
  <c r="E376" i="15"/>
  <c r="D376" i="15"/>
  <c r="O375" i="15"/>
  <c r="N375" i="15"/>
  <c r="M375" i="15"/>
  <c r="L375" i="15"/>
  <c r="K375" i="15"/>
  <c r="I375" i="15"/>
  <c r="G375" i="15"/>
  <c r="F375" i="15"/>
  <c r="E375" i="15"/>
  <c r="D375" i="15"/>
  <c r="O374" i="15"/>
  <c r="N374" i="15"/>
  <c r="M374" i="15"/>
  <c r="L374" i="15"/>
  <c r="K374" i="15"/>
  <c r="P374" i="15" s="1"/>
  <c r="I374" i="15"/>
  <c r="G374" i="15"/>
  <c r="F374" i="15"/>
  <c r="E374" i="15"/>
  <c r="D374" i="15"/>
  <c r="X368" i="15"/>
  <c r="X367" i="15" s="1"/>
  <c r="T368" i="15"/>
  <c r="P368" i="15"/>
  <c r="J368" i="15"/>
  <c r="H368" i="15"/>
  <c r="H367" i="15" s="1"/>
  <c r="O367" i="15"/>
  <c r="N367" i="15"/>
  <c r="M367" i="15"/>
  <c r="L367" i="15"/>
  <c r="K367" i="15"/>
  <c r="I367" i="15"/>
  <c r="G367" i="15"/>
  <c r="F367" i="15"/>
  <c r="E367" i="15"/>
  <c r="D367" i="15"/>
  <c r="X366" i="15"/>
  <c r="AA366" i="15" s="1"/>
  <c r="T366" i="15"/>
  <c r="P366" i="15"/>
  <c r="S366" i="15" s="1"/>
  <c r="J366" i="15"/>
  <c r="H366" i="15"/>
  <c r="X365" i="15"/>
  <c r="T365" i="15"/>
  <c r="W365" i="15" s="1"/>
  <c r="P365" i="15"/>
  <c r="J365" i="15"/>
  <c r="H365" i="15"/>
  <c r="X364" i="15"/>
  <c r="AA364" i="15" s="1"/>
  <c r="T364" i="15"/>
  <c r="P364" i="15"/>
  <c r="J364" i="15"/>
  <c r="H364" i="15"/>
  <c r="X363" i="15"/>
  <c r="AA363" i="15" s="1"/>
  <c r="T363" i="15"/>
  <c r="W363" i="15" s="1"/>
  <c r="P363" i="15"/>
  <c r="J363" i="15"/>
  <c r="H363" i="15"/>
  <c r="X362" i="15"/>
  <c r="T362" i="15"/>
  <c r="P362" i="15"/>
  <c r="J362" i="15"/>
  <c r="H362" i="15"/>
  <c r="O361" i="15"/>
  <c r="N361" i="15"/>
  <c r="M361" i="15"/>
  <c r="L361" i="15"/>
  <c r="K361" i="15"/>
  <c r="I361" i="15"/>
  <c r="G361" i="15"/>
  <c r="F361" i="15"/>
  <c r="E361" i="15"/>
  <c r="D361" i="15"/>
  <c r="D359" i="15" s="1"/>
  <c r="X356" i="15"/>
  <c r="T356" i="15"/>
  <c r="P356" i="15"/>
  <c r="J356" i="15"/>
  <c r="H356" i="15"/>
  <c r="H355" i="15" s="1"/>
  <c r="O355" i="15"/>
  <c r="N355" i="15"/>
  <c r="M355" i="15"/>
  <c r="L355" i="15"/>
  <c r="K355" i="15"/>
  <c r="I355" i="15"/>
  <c r="G355" i="15"/>
  <c r="F355" i="15"/>
  <c r="E355" i="15"/>
  <c r="D355" i="15"/>
  <c r="X354" i="15"/>
  <c r="T354" i="15"/>
  <c r="P354" i="15"/>
  <c r="S354" i="15" s="1"/>
  <c r="J354" i="15"/>
  <c r="H354" i="15"/>
  <c r="X353" i="15"/>
  <c r="AI353" i="15" s="1"/>
  <c r="AJ353" i="15" s="1"/>
  <c r="T353" i="15"/>
  <c r="W353" i="15" s="1"/>
  <c r="P353" i="15"/>
  <c r="J353" i="15"/>
  <c r="H353" i="15"/>
  <c r="X352" i="15"/>
  <c r="T352" i="15"/>
  <c r="W352" i="15" s="1"/>
  <c r="P352" i="15"/>
  <c r="J352" i="15"/>
  <c r="H352" i="15"/>
  <c r="X351" i="15"/>
  <c r="T351" i="15"/>
  <c r="W351" i="15" s="1"/>
  <c r="P351" i="15"/>
  <c r="S351" i="15" s="1"/>
  <c r="J351" i="15"/>
  <c r="H351" i="15"/>
  <c r="X350" i="15"/>
  <c r="T350" i="15"/>
  <c r="P350" i="15"/>
  <c r="J350" i="15"/>
  <c r="H350" i="15"/>
  <c r="O349" i="15"/>
  <c r="N349" i="15"/>
  <c r="M349" i="15"/>
  <c r="L349" i="15"/>
  <c r="K349" i="15"/>
  <c r="I349" i="15"/>
  <c r="G349" i="15"/>
  <c r="F349" i="15"/>
  <c r="E349" i="15"/>
  <c r="D349" i="15"/>
  <c r="O344" i="15"/>
  <c r="N344" i="15"/>
  <c r="N343" i="15" s="1"/>
  <c r="M344" i="15"/>
  <c r="M343" i="15" s="1"/>
  <c r="L344" i="15"/>
  <c r="L343" i="15" s="1"/>
  <c r="K344" i="15"/>
  <c r="K343" i="15" s="1"/>
  <c r="I344" i="15"/>
  <c r="I343" i="15" s="1"/>
  <c r="G344" i="15"/>
  <c r="F344" i="15"/>
  <c r="F343" i="15" s="1"/>
  <c r="E344" i="15"/>
  <c r="E343" i="15" s="1"/>
  <c r="D344" i="15"/>
  <c r="D343" i="15" s="1"/>
  <c r="O342" i="15"/>
  <c r="N342" i="15"/>
  <c r="M342" i="15"/>
  <c r="L342" i="15"/>
  <c r="K342" i="15"/>
  <c r="I342" i="15"/>
  <c r="G342" i="15"/>
  <c r="F342" i="15"/>
  <c r="E342" i="15"/>
  <c r="D342" i="15"/>
  <c r="O341" i="15"/>
  <c r="N341" i="15"/>
  <c r="M341" i="15"/>
  <c r="L341" i="15"/>
  <c r="K341" i="15"/>
  <c r="I341" i="15"/>
  <c r="G341" i="15"/>
  <c r="F341" i="15"/>
  <c r="E341" i="15"/>
  <c r="D341" i="15"/>
  <c r="O340" i="15"/>
  <c r="N340" i="15"/>
  <c r="M340" i="15"/>
  <c r="T340" i="15" s="1"/>
  <c r="L340" i="15"/>
  <c r="K340" i="15"/>
  <c r="I340" i="15"/>
  <c r="G340" i="15"/>
  <c r="F340" i="15"/>
  <c r="E340" i="15"/>
  <c r="D340" i="15"/>
  <c r="O339" i="15"/>
  <c r="N339" i="15"/>
  <c r="M339" i="15"/>
  <c r="L339" i="15"/>
  <c r="K339" i="15"/>
  <c r="I339" i="15"/>
  <c r="G339" i="15"/>
  <c r="F339" i="15"/>
  <c r="E339" i="15"/>
  <c r="D339" i="15"/>
  <c r="O338" i="15"/>
  <c r="N338" i="15"/>
  <c r="M338" i="15"/>
  <c r="L338" i="15"/>
  <c r="K338" i="15"/>
  <c r="I338" i="15"/>
  <c r="G338" i="15"/>
  <c r="F338" i="15"/>
  <c r="E338" i="15"/>
  <c r="D338" i="15"/>
  <c r="X332" i="15"/>
  <c r="T332" i="15"/>
  <c r="T331" i="15" s="1"/>
  <c r="P332" i="15"/>
  <c r="P331" i="15" s="1"/>
  <c r="J332" i="15"/>
  <c r="H332" i="15"/>
  <c r="H331" i="15" s="1"/>
  <c r="O331" i="15"/>
  <c r="N331" i="15"/>
  <c r="M331" i="15"/>
  <c r="L331" i="15"/>
  <c r="K331" i="15"/>
  <c r="I331" i="15"/>
  <c r="G331" i="15"/>
  <c r="F331" i="15"/>
  <c r="E331" i="15"/>
  <c r="D331" i="15"/>
  <c r="X330" i="15"/>
  <c r="T330" i="15"/>
  <c r="P330" i="15"/>
  <c r="J330" i="15"/>
  <c r="H330" i="15"/>
  <c r="X329" i="15"/>
  <c r="T329" i="15"/>
  <c r="P329" i="15"/>
  <c r="J329" i="15"/>
  <c r="H329" i="15"/>
  <c r="X328" i="15"/>
  <c r="T328" i="15"/>
  <c r="P328" i="15"/>
  <c r="J328" i="15"/>
  <c r="H328" i="15"/>
  <c r="AB328" i="15" s="1"/>
  <c r="AI328" i="15" s="1"/>
  <c r="X327" i="15"/>
  <c r="T327" i="15"/>
  <c r="P327" i="15"/>
  <c r="S327" i="15" s="1"/>
  <c r="J327" i="15"/>
  <c r="H327" i="15"/>
  <c r="X326" i="15"/>
  <c r="AA326" i="15" s="1"/>
  <c r="T326" i="15"/>
  <c r="W326" i="15" s="1"/>
  <c r="P326" i="15"/>
  <c r="J326" i="15"/>
  <c r="H326" i="15"/>
  <c r="O325" i="15"/>
  <c r="N325" i="15"/>
  <c r="M325" i="15"/>
  <c r="L325" i="15"/>
  <c r="K325" i="15"/>
  <c r="I325" i="15"/>
  <c r="G325" i="15"/>
  <c r="F325" i="15"/>
  <c r="E325" i="15"/>
  <c r="D325" i="15"/>
  <c r="X320" i="15"/>
  <c r="AI320" i="15" s="1"/>
  <c r="AI319" i="15" s="1"/>
  <c r="T320" i="15"/>
  <c r="P320" i="15"/>
  <c r="J320" i="15"/>
  <c r="H320" i="15"/>
  <c r="O319" i="15"/>
  <c r="N319" i="15"/>
  <c r="M319" i="15"/>
  <c r="L319" i="15"/>
  <c r="K319" i="15"/>
  <c r="I319" i="15"/>
  <c r="G319" i="15"/>
  <c r="F319" i="15"/>
  <c r="E319" i="15"/>
  <c r="D319" i="15"/>
  <c r="X318" i="15"/>
  <c r="T318" i="15"/>
  <c r="P318" i="15"/>
  <c r="J318" i="15"/>
  <c r="H318" i="15"/>
  <c r="X317" i="15"/>
  <c r="T317" i="15"/>
  <c r="P317" i="15"/>
  <c r="S317" i="15" s="1"/>
  <c r="J317" i="15"/>
  <c r="H317" i="15"/>
  <c r="X316" i="15"/>
  <c r="T316" i="15"/>
  <c r="P316" i="15"/>
  <c r="J316" i="15"/>
  <c r="H316" i="15"/>
  <c r="X315" i="15"/>
  <c r="AA315" i="15" s="1"/>
  <c r="T315" i="15"/>
  <c r="P315" i="15"/>
  <c r="J315" i="15"/>
  <c r="H315" i="15"/>
  <c r="X314" i="15"/>
  <c r="T314" i="15"/>
  <c r="P314" i="15"/>
  <c r="J314" i="15"/>
  <c r="H314" i="15"/>
  <c r="O313" i="15"/>
  <c r="N313" i="15"/>
  <c r="M313" i="15"/>
  <c r="M311" i="15" s="1"/>
  <c r="L313" i="15"/>
  <c r="K313" i="15"/>
  <c r="I313" i="15"/>
  <c r="G313" i="15"/>
  <c r="F313" i="15"/>
  <c r="E313" i="15"/>
  <c r="D313" i="15"/>
  <c r="O308" i="15"/>
  <c r="O307" i="15" s="1"/>
  <c r="N308" i="15"/>
  <c r="M308" i="15"/>
  <c r="M307" i="15" s="1"/>
  <c r="L308" i="15"/>
  <c r="K308" i="15"/>
  <c r="K307" i="15" s="1"/>
  <c r="I308" i="15"/>
  <c r="I307" i="15" s="1"/>
  <c r="G308" i="15"/>
  <c r="G307" i="15" s="1"/>
  <c r="F308" i="15"/>
  <c r="F307" i="15" s="1"/>
  <c r="E308" i="15"/>
  <c r="D308" i="15"/>
  <c r="D307" i="15" s="1"/>
  <c r="O306" i="15"/>
  <c r="N306" i="15"/>
  <c r="M306" i="15"/>
  <c r="T306" i="15" s="1"/>
  <c r="L306" i="15"/>
  <c r="K306" i="15"/>
  <c r="I306" i="15"/>
  <c r="G306" i="15"/>
  <c r="F306" i="15"/>
  <c r="E306" i="15"/>
  <c r="D306" i="15"/>
  <c r="O305" i="15"/>
  <c r="N305" i="15"/>
  <c r="M305" i="15"/>
  <c r="L305" i="15"/>
  <c r="K305" i="15"/>
  <c r="I305" i="15"/>
  <c r="G305" i="15"/>
  <c r="F305" i="15"/>
  <c r="E305" i="15"/>
  <c r="D305" i="15"/>
  <c r="O304" i="15"/>
  <c r="N304" i="15"/>
  <c r="M304" i="15"/>
  <c r="L304" i="15"/>
  <c r="K304" i="15"/>
  <c r="I304" i="15"/>
  <c r="G304" i="15"/>
  <c r="F304" i="15"/>
  <c r="E304" i="15"/>
  <c r="D304" i="15"/>
  <c r="O303" i="15"/>
  <c r="N303" i="15"/>
  <c r="M303" i="15"/>
  <c r="L303" i="15"/>
  <c r="K303" i="15"/>
  <c r="I303" i="15"/>
  <c r="G303" i="15"/>
  <c r="F303" i="15"/>
  <c r="E303" i="15"/>
  <c r="H303" i="15" s="1"/>
  <c r="D303" i="15"/>
  <c r="O302" i="15"/>
  <c r="N302" i="15"/>
  <c r="M302" i="15"/>
  <c r="L302" i="15"/>
  <c r="K302" i="15"/>
  <c r="I302" i="15"/>
  <c r="G302" i="15"/>
  <c r="F302" i="15"/>
  <c r="E302" i="15"/>
  <c r="D302" i="15"/>
  <c r="X296" i="15"/>
  <c r="T296" i="15"/>
  <c r="P296" i="15"/>
  <c r="P295" i="15" s="1"/>
  <c r="J296" i="15"/>
  <c r="H296" i="15"/>
  <c r="O295" i="15"/>
  <c r="N295" i="15"/>
  <c r="M295" i="15"/>
  <c r="L295" i="15"/>
  <c r="K295" i="15"/>
  <c r="I295" i="15"/>
  <c r="G295" i="15"/>
  <c r="F295" i="15"/>
  <c r="E295" i="15"/>
  <c r="D295" i="15"/>
  <c r="X294" i="15"/>
  <c r="AI294" i="15" s="1"/>
  <c r="AJ294" i="15" s="1"/>
  <c r="T294" i="15"/>
  <c r="W294" i="15" s="1"/>
  <c r="P294" i="15"/>
  <c r="J294" i="15"/>
  <c r="H294" i="15"/>
  <c r="X293" i="15"/>
  <c r="AI293" i="15" s="1"/>
  <c r="AJ293" i="15" s="1"/>
  <c r="T293" i="15"/>
  <c r="P293" i="15"/>
  <c r="J293" i="15"/>
  <c r="H293" i="15"/>
  <c r="X292" i="15"/>
  <c r="T292" i="15"/>
  <c r="P292" i="15"/>
  <c r="S292" i="15" s="1"/>
  <c r="J292" i="15"/>
  <c r="H292" i="15"/>
  <c r="T291" i="15"/>
  <c r="W291" i="15" s="1"/>
  <c r="L291" i="15"/>
  <c r="L289" i="15" s="1"/>
  <c r="L287" i="15" s="1"/>
  <c r="F291" i="15"/>
  <c r="X290" i="15"/>
  <c r="T290" i="15"/>
  <c r="W290" i="15" s="1"/>
  <c r="P290" i="15"/>
  <c r="S290" i="15" s="1"/>
  <c r="J290" i="15"/>
  <c r="H290" i="15"/>
  <c r="O289" i="15"/>
  <c r="N289" i="15"/>
  <c r="M289" i="15"/>
  <c r="K289" i="15"/>
  <c r="I289" i="15"/>
  <c r="G289" i="15"/>
  <c r="E289" i="15"/>
  <c r="D289" i="15"/>
  <c r="X284" i="15"/>
  <c r="AA284" i="15" s="1"/>
  <c r="AA283" i="15" s="1"/>
  <c r="T284" i="15"/>
  <c r="P284" i="15"/>
  <c r="J284" i="15"/>
  <c r="H284" i="15"/>
  <c r="O283" i="15"/>
  <c r="N283" i="15"/>
  <c r="M283" i="15"/>
  <c r="L283" i="15"/>
  <c r="K283" i="15"/>
  <c r="I283" i="15"/>
  <c r="G283" i="15"/>
  <c r="F283" i="15"/>
  <c r="E283" i="15"/>
  <c r="D283" i="15"/>
  <c r="X282" i="15"/>
  <c r="T282" i="15"/>
  <c r="P282" i="15"/>
  <c r="J282" i="15"/>
  <c r="H282" i="15"/>
  <c r="X281" i="15"/>
  <c r="AA281" i="15" s="1"/>
  <c r="T281" i="15"/>
  <c r="P281" i="15"/>
  <c r="J281" i="15"/>
  <c r="H281" i="15"/>
  <c r="X280" i="15"/>
  <c r="T280" i="15"/>
  <c r="P280" i="15"/>
  <c r="S280" i="15" s="1"/>
  <c r="J280" i="15"/>
  <c r="H280" i="15"/>
  <c r="X279" i="15"/>
  <c r="T279" i="15"/>
  <c r="W279" i="15" s="1"/>
  <c r="P279" i="15"/>
  <c r="S279" i="15" s="1"/>
  <c r="J279" i="15"/>
  <c r="H279" i="15"/>
  <c r="X278" i="15"/>
  <c r="T278" i="15"/>
  <c r="W278" i="15" s="1"/>
  <c r="P278" i="15"/>
  <c r="J278" i="15"/>
  <c r="H278" i="15"/>
  <c r="O277" i="15"/>
  <c r="N277" i="15"/>
  <c r="M277" i="15"/>
  <c r="L277" i="15"/>
  <c r="K277" i="15"/>
  <c r="I277" i="15"/>
  <c r="G277" i="15"/>
  <c r="F277" i="15"/>
  <c r="E277" i="15"/>
  <c r="D277" i="15"/>
  <c r="D275" i="15"/>
  <c r="X272" i="15"/>
  <c r="AI272" i="15" s="1"/>
  <c r="T272" i="15"/>
  <c r="W272" i="15" s="1"/>
  <c r="W271" i="15" s="1"/>
  <c r="P272" i="15"/>
  <c r="J272" i="15"/>
  <c r="H272" i="15"/>
  <c r="H271" i="15" s="1"/>
  <c r="O271" i="15"/>
  <c r="N271" i="15"/>
  <c r="M271" i="15"/>
  <c r="L271" i="15"/>
  <c r="K271" i="15"/>
  <c r="I271" i="15"/>
  <c r="G271" i="15"/>
  <c r="F271" i="15"/>
  <c r="E271" i="15"/>
  <c r="D271" i="15"/>
  <c r="X270" i="15"/>
  <c r="AI270" i="15" s="1"/>
  <c r="AJ270" i="15" s="1"/>
  <c r="T270" i="15"/>
  <c r="P270" i="15"/>
  <c r="J270" i="15"/>
  <c r="H270" i="15"/>
  <c r="X269" i="15"/>
  <c r="AA269" i="15" s="1"/>
  <c r="T269" i="15"/>
  <c r="P269" i="15"/>
  <c r="J269" i="15"/>
  <c r="AE269" i="15" s="1"/>
  <c r="H269" i="15"/>
  <c r="X268" i="15"/>
  <c r="AA268" i="15" s="1"/>
  <c r="T268" i="15"/>
  <c r="P268" i="15"/>
  <c r="S268" i="15" s="1"/>
  <c r="J268" i="15"/>
  <c r="H268" i="15"/>
  <c r="X267" i="15"/>
  <c r="T267" i="15"/>
  <c r="W267" i="15" s="1"/>
  <c r="P267" i="15"/>
  <c r="S267" i="15" s="1"/>
  <c r="J267" i="15"/>
  <c r="H267" i="15"/>
  <c r="X266" i="15"/>
  <c r="T266" i="15"/>
  <c r="W266" i="15" s="1"/>
  <c r="P266" i="15"/>
  <c r="J266" i="15"/>
  <c r="H266" i="15"/>
  <c r="O265" i="15"/>
  <c r="N265" i="15"/>
  <c r="M265" i="15"/>
  <c r="L265" i="15"/>
  <c r="K265" i="15"/>
  <c r="I265" i="15"/>
  <c r="G265" i="15"/>
  <c r="F265" i="15"/>
  <c r="E265" i="15"/>
  <c r="D265" i="15"/>
  <c r="X260" i="15"/>
  <c r="X259" i="15" s="1"/>
  <c r="T260" i="15"/>
  <c r="W260" i="15" s="1"/>
  <c r="W259" i="15" s="1"/>
  <c r="P260" i="15"/>
  <c r="S260" i="15" s="1"/>
  <c r="S259" i="15" s="1"/>
  <c r="J260" i="15"/>
  <c r="H260" i="15"/>
  <c r="H259" i="15" s="1"/>
  <c r="O259" i="15"/>
  <c r="N259" i="15"/>
  <c r="M259" i="15"/>
  <c r="L259" i="15"/>
  <c r="K259" i="15"/>
  <c r="I259" i="15"/>
  <c r="G259" i="15"/>
  <c r="F259" i="15"/>
  <c r="E259" i="15"/>
  <c r="D259" i="15"/>
  <c r="X258" i="15"/>
  <c r="T258" i="15"/>
  <c r="P258" i="15"/>
  <c r="S258" i="15" s="1"/>
  <c r="J258" i="15"/>
  <c r="H258" i="15"/>
  <c r="X257" i="15"/>
  <c r="AA257" i="15" s="1"/>
  <c r="T257" i="15"/>
  <c r="P257" i="15"/>
  <c r="J257" i="15"/>
  <c r="H257" i="15"/>
  <c r="X256" i="15"/>
  <c r="AA256" i="15" s="1"/>
  <c r="T256" i="15"/>
  <c r="P256" i="15"/>
  <c r="J256" i="15"/>
  <c r="H256" i="15"/>
  <c r="X255" i="15"/>
  <c r="T255" i="15"/>
  <c r="W255" i="15" s="1"/>
  <c r="P255" i="15"/>
  <c r="S255" i="15" s="1"/>
  <c r="J255" i="15"/>
  <c r="H255" i="15"/>
  <c r="X254" i="15"/>
  <c r="AA254" i="15" s="1"/>
  <c r="T254" i="15"/>
  <c r="W254" i="15" s="1"/>
  <c r="P254" i="15"/>
  <c r="J254" i="15"/>
  <c r="H254" i="15"/>
  <c r="O253" i="15"/>
  <c r="N253" i="15"/>
  <c r="M253" i="15"/>
  <c r="L253" i="15"/>
  <c r="K253" i="15"/>
  <c r="I253" i="15"/>
  <c r="G253" i="15"/>
  <c r="F253" i="15"/>
  <c r="E253" i="15"/>
  <c r="E250" i="15" s="1"/>
  <c r="D253" i="15"/>
  <c r="O248" i="15"/>
  <c r="O247" i="15" s="1"/>
  <c r="N248" i="15"/>
  <c r="N247" i="15" s="1"/>
  <c r="M248" i="15"/>
  <c r="L248" i="15"/>
  <c r="L247" i="15" s="1"/>
  <c r="K248" i="15"/>
  <c r="I248" i="15"/>
  <c r="I247" i="15" s="1"/>
  <c r="G248" i="15"/>
  <c r="G247" i="15" s="1"/>
  <c r="F248" i="15"/>
  <c r="F247" i="15" s="1"/>
  <c r="E248" i="15"/>
  <c r="D248" i="15"/>
  <c r="O246" i="15"/>
  <c r="N246" i="15"/>
  <c r="M246" i="15"/>
  <c r="L246" i="15"/>
  <c r="K246" i="15"/>
  <c r="I246" i="15"/>
  <c r="G246" i="15"/>
  <c r="F246" i="15"/>
  <c r="E246" i="15"/>
  <c r="D246" i="15"/>
  <c r="O245" i="15"/>
  <c r="N245" i="15"/>
  <c r="M245" i="15"/>
  <c r="L245" i="15"/>
  <c r="K245" i="15"/>
  <c r="P245" i="15" s="1"/>
  <c r="I245" i="15"/>
  <c r="G245" i="15"/>
  <c r="F245" i="15"/>
  <c r="E245" i="15"/>
  <c r="D245" i="15"/>
  <c r="O244" i="15"/>
  <c r="N244" i="15"/>
  <c r="M244" i="15"/>
  <c r="L244" i="15"/>
  <c r="K244" i="15"/>
  <c r="I244" i="15"/>
  <c r="G244" i="15"/>
  <c r="F244" i="15"/>
  <c r="E244" i="15"/>
  <c r="D244" i="15"/>
  <c r="O243" i="15"/>
  <c r="N243" i="15"/>
  <c r="M243" i="15"/>
  <c r="K243" i="15"/>
  <c r="I243" i="15"/>
  <c r="G243" i="15"/>
  <c r="E243" i="15"/>
  <c r="D243" i="15"/>
  <c r="O242" i="15"/>
  <c r="N242" i="15"/>
  <c r="M242" i="15"/>
  <c r="L242" i="15"/>
  <c r="K242" i="15"/>
  <c r="P242" i="15" s="1"/>
  <c r="I242" i="15"/>
  <c r="G242" i="15"/>
  <c r="F242" i="15"/>
  <c r="E242" i="15"/>
  <c r="D242" i="15"/>
  <c r="X236" i="15"/>
  <c r="T236" i="15"/>
  <c r="P236" i="15"/>
  <c r="J236" i="15"/>
  <c r="J235" i="15" s="1"/>
  <c r="H236" i="15"/>
  <c r="H235" i="15" s="1"/>
  <c r="O235" i="15"/>
  <c r="N235" i="15"/>
  <c r="M235" i="15"/>
  <c r="L235" i="15"/>
  <c r="K235" i="15"/>
  <c r="I235" i="15"/>
  <c r="G235" i="15"/>
  <c r="F235" i="15"/>
  <c r="E235" i="15"/>
  <c r="D235" i="15"/>
  <c r="X234" i="15"/>
  <c r="T234" i="15"/>
  <c r="W234" i="15" s="1"/>
  <c r="P234" i="15"/>
  <c r="S234" i="15" s="1"/>
  <c r="J234" i="15"/>
  <c r="H234" i="15"/>
  <c r="X233" i="15"/>
  <c r="AA233" i="15" s="1"/>
  <c r="T233" i="15"/>
  <c r="P233" i="15"/>
  <c r="J233" i="15"/>
  <c r="H233" i="15"/>
  <c r="X232" i="15"/>
  <c r="T232" i="15"/>
  <c r="P232" i="15"/>
  <c r="J232" i="15"/>
  <c r="H232" i="15"/>
  <c r="X231" i="15"/>
  <c r="AA231" i="15" s="1"/>
  <c r="T231" i="15"/>
  <c r="W231" i="15" s="1"/>
  <c r="P231" i="15"/>
  <c r="J231" i="15"/>
  <c r="H231" i="15"/>
  <c r="X230" i="15"/>
  <c r="AI230" i="15" s="1"/>
  <c r="AJ230" i="15" s="1"/>
  <c r="T230" i="15"/>
  <c r="W230" i="15" s="1"/>
  <c r="P230" i="15"/>
  <c r="J230" i="15"/>
  <c r="H230" i="15"/>
  <c r="O229" i="15"/>
  <c r="N229" i="15"/>
  <c r="M229" i="15"/>
  <c r="L229" i="15"/>
  <c r="K229" i="15"/>
  <c r="I229" i="15"/>
  <c r="G229" i="15"/>
  <c r="F229" i="15"/>
  <c r="E229" i="15"/>
  <c r="D229" i="15"/>
  <c r="X224" i="15"/>
  <c r="T224" i="15"/>
  <c r="P224" i="15"/>
  <c r="J224" i="15"/>
  <c r="J223" i="15" s="1"/>
  <c r="H224" i="15"/>
  <c r="O223" i="15"/>
  <c r="N223" i="15"/>
  <c r="M223" i="15"/>
  <c r="L223" i="15"/>
  <c r="K223" i="15"/>
  <c r="I223" i="15"/>
  <c r="G223" i="15"/>
  <c r="F223" i="15"/>
  <c r="E223" i="15"/>
  <c r="D223" i="15"/>
  <c r="X222" i="15"/>
  <c r="T222" i="15"/>
  <c r="W222" i="15" s="1"/>
  <c r="P222" i="15"/>
  <c r="S222" i="15" s="1"/>
  <c r="J222" i="15"/>
  <c r="H222" i="15"/>
  <c r="X221" i="15"/>
  <c r="AA221" i="15" s="1"/>
  <c r="T221" i="15"/>
  <c r="P221" i="15"/>
  <c r="S221" i="15" s="1"/>
  <c r="J221" i="15"/>
  <c r="H221" i="15"/>
  <c r="X220" i="15"/>
  <c r="T220" i="15"/>
  <c r="P220" i="15"/>
  <c r="J220" i="15"/>
  <c r="H220" i="15"/>
  <c r="X219" i="15"/>
  <c r="T219" i="15"/>
  <c r="W219" i="15" s="1"/>
  <c r="P219" i="15"/>
  <c r="S219" i="15" s="1"/>
  <c r="J219" i="15"/>
  <c r="H219" i="15"/>
  <c r="X218" i="15"/>
  <c r="T218" i="15"/>
  <c r="P218" i="15"/>
  <c r="J218" i="15"/>
  <c r="H218" i="15"/>
  <c r="O217" i="15"/>
  <c r="N217" i="15"/>
  <c r="M217" i="15"/>
  <c r="L217" i="15"/>
  <c r="K217" i="15"/>
  <c r="I217" i="15"/>
  <c r="G217" i="15"/>
  <c r="F217" i="15"/>
  <c r="E217" i="15"/>
  <c r="D217" i="15"/>
  <c r="X212" i="15"/>
  <c r="T212" i="15"/>
  <c r="T211" i="15" s="1"/>
  <c r="P212" i="15"/>
  <c r="J212" i="15"/>
  <c r="J211" i="15" s="1"/>
  <c r="H212" i="15"/>
  <c r="H211" i="15" s="1"/>
  <c r="O211" i="15"/>
  <c r="N211" i="15"/>
  <c r="M211" i="15"/>
  <c r="L211" i="15"/>
  <c r="K211" i="15"/>
  <c r="I211" i="15"/>
  <c r="G211" i="15"/>
  <c r="F211" i="15"/>
  <c r="E211" i="15"/>
  <c r="D211" i="15"/>
  <c r="X210" i="15"/>
  <c r="T210" i="15"/>
  <c r="P210" i="15"/>
  <c r="S210" i="15" s="1"/>
  <c r="J210" i="15"/>
  <c r="H210" i="15"/>
  <c r="X209" i="15"/>
  <c r="AA209" i="15" s="1"/>
  <c r="T209" i="15"/>
  <c r="W209" i="15" s="1"/>
  <c r="P209" i="15"/>
  <c r="S209" i="15" s="1"/>
  <c r="J209" i="15"/>
  <c r="AE209" i="15" s="1"/>
  <c r="H209" i="15"/>
  <c r="X208" i="15"/>
  <c r="T208" i="15"/>
  <c r="P208" i="15"/>
  <c r="S208" i="15" s="1"/>
  <c r="J208" i="15"/>
  <c r="AE208" i="15" s="1"/>
  <c r="AG208" i="15" s="1"/>
  <c r="H208" i="15"/>
  <c r="X207" i="15"/>
  <c r="T207" i="15"/>
  <c r="P207" i="15"/>
  <c r="S207" i="15" s="1"/>
  <c r="J207" i="15"/>
  <c r="H207" i="15"/>
  <c r="X206" i="15"/>
  <c r="AA206" i="15" s="1"/>
  <c r="T206" i="15"/>
  <c r="P206" i="15"/>
  <c r="S206" i="15" s="1"/>
  <c r="J206" i="15"/>
  <c r="H206" i="15"/>
  <c r="O205" i="15"/>
  <c r="N205" i="15"/>
  <c r="M205" i="15"/>
  <c r="L205" i="15"/>
  <c r="K205" i="15"/>
  <c r="I205" i="15"/>
  <c r="G205" i="15"/>
  <c r="F205" i="15"/>
  <c r="E205" i="15"/>
  <c r="D205" i="15"/>
  <c r="O200" i="15"/>
  <c r="O199" i="15" s="1"/>
  <c r="N200" i="15"/>
  <c r="N199" i="15" s="1"/>
  <c r="M200" i="15"/>
  <c r="T200" i="15" s="1"/>
  <c r="L200" i="15"/>
  <c r="K200" i="15"/>
  <c r="I200" i="15"/>
  <c r="I199" i="15" s="1"/>
  <c r="G200" i="15"/>
  <c r="G199" i="15" s="1"/>
  <c r="F200" i="15"/>
  <c r="E200" i="15"/>
  <c r="E199" i="15" s="1"/>
  <c r="D200" i="15"/>
  <c r="D199" i="15" s="1"/>
  <c r="O198" i="15"/>
  <c r="N198" i="15"/>
  <c r="M198" i="15"/>
  <c r="L198" i="15"/>
  <c r="K198" i="15"/>
  <c r="P198" i="15" s="1"/>
  <c r="I198" i="15"/>
  <c r="G198" i="15"/>
  <c r="F198" i="15"/>
  <c r="E198" i="15"/>
  <c r="D198" i="15"/>
  <c r="O197" i="15"/>
  <c r="N197" i="15"/>
  <c r="M197" i="15"/>
  <c r="L197" i="15"/>
  <c r="K197" i="15"/>
  <c r="I197" i="15"/>
  <c r="G197" i="15"/>
  <c r="F197" i="15"/>
  <c r="E197" i="15"/>
  <c r="D197" i="15"/>
  <c r="O196" i="15"/>
  <c r="N196" i="15"/>
  <c r="M196" i="15"/>
  <c r="L196" i="15"/>
  <c r="K196" i="15"/>
  <c r="I196" i="15"/>
  <c r="G196" i="15"/>
  <c r="F196" i="15"/>
  <c r="E196" i="15"/>
  <c r="D196" i="15"/>
  <c r="O195" i="15"/>
  <c r="N195" i="15"/>
  <c r="M195" i="15"/>
  <c r="L195" i="15"/>
  <c r="K195" i="15"/>
  <c r="I195" i="15"/>
  <c r="G195" i="15"/>
  <c r="F195" i="15"/>
  <c r="E195" i="15"/>
  <c r="D195" i="15"/>
  <c r="O194" i="15"/>
  <c r="N194" i="15"/>
  <c r="M194" i="15"/>
  <c r="L194" i="15"/>
  <c r="K194" i="15"/>
  <c r="I194" i="15"/>
  <c r="G194" i="15"/>
  <c r="F194" i="15"/>
  <c r="E194" i="15"/>
  <c r="D194" i="15"/>
  <c r="X188" i="15"/>
  <c r="T188" i="15"/>
  <c r="T187" i="15" s="1"/>
  <c r="P188" i="15"/>
  <c r="P187" i="15" s="1"/>
  <c r="J188" i="15"/>
  <c r="J187" i="15" s="1"/>
  <c r="H188" i="15"/>
  <c r="H187" i="15" s="1"/>
  <c r="O187" i="15"/>
  <c r="N187" i="15"/>
  <c r="M187" i="15"/>
  <c r="L187" i="15"/>
  <c r="K187" i="15"/>
  <c r="I187" i="15"/>
  <c r="G187" i="15"/>
  <c r="F187" i="15"/>
  <c r="E187" i="15"/>
  <c r="D187" i="15"/>
  <c r="X186" i="15"/>
  <c r="T186" i="15"/>
  <c r="W186" i="15" s="1"/>
  <c r="P186" i="15"/>
  <c r="J186" i="15"/>
  <c r="H186" i="15"/>
  <c r="X185" i="15"/>
  <c r="T185" i="15"/>
  <c r="W185" i="15" s="1"/>
  <c r="P185" i="15"/>
  <c r="J185" i="15"/>
  <c r="H185" i="15"/>
  <c r="X184" i="15"/>
  <c r="T184" i="15"/>
  <c r="W184" i="15" s="1"/>
  <c r="P184" i="15"/>
  <c r="S184" i="15" s="1"/>
  <c r="J184" i="15"/>
  <c r="H184" i="15"/>
  <c r="X183" i="15"/>
  <c r="T183" i="15"/>
  <c r="P183" i="15"/>
  <c r="J183" i="15"/>
  <c r="H183" i="15"/>
  <c r="X182" i="15"/>
  <c r="T182" i="15"/>
  <c r="P182" i="15"/>
  <c r="J182" i="15"/>
  <c r="H182" i="15"/>
  <c r="O181" i="15"/>
  <c r="N181" i="15"/>
  <c r="M181" i="15"/>
  <c r="L181" i="15"/>
  <c r="K181" i="15"/>
  <c r="I181" i="15"/>
  <c r="G181" i="15"/>
  <c r="F181" i="15"/>
  <c r="E181" i="15"/>
  <c r="D181" i="15"/>
  <c r="X176" i="15"/>
  <c r="T176" i="15"/>
  <c r="P176" i="15"/>
  <c r="P175" i="15" s="1"/>
  <c r="J176" i="15"/>
  <c r="J175" i="15" s="1"/>
  <c r="H176" i="15"/>
  <c r="H175" i="15" s="1"/>
  <c r="T175" i="15"/>
  <c r="V175" i="15" s="1"/>
  <c r="O175" i="15"/>
  <c r="N175" i="15"/>
  <c r="M175" i="15"/>
  <c r="L175" i="15"/>
  <c r="K175" i="15"/>
  <c r="I175" i="15"/>
  <c r="G175" i="15"/>
  <c r="F175" i="15"/>
  <c r="E175" i="15"/>
  <c r="D175" i="15"/>
  <c r="X174" i="15"/>
  <c r="T174" i="15"/>
  <c r="W174" i="15" s="1"/>
  <c r="P174" i="15"/>
  <c r="J174" i="15"/>
  <c r="H174" i="15"/>
  <c r="X173" i="15"/>
  <c r="T173" i="15"/>
  <c r="P173" i="15"/>
  <c r="J173" i="15"/>
  <c r="H173" i="15"/>
  <c r="X172" i="15"/>
  <c r="T172" i="15"/>
  <c r="W172" i="15" s="1"/>
  <c r="P172" i="15"/>
  <c r="S172" i="15" s="1"/>
  <c r="J172" i="15"/>
  <c r="H172" i="15"/>
  <c r="X171" i="15"/>
  <c r="T171" i="15"/>
  <c r="P171" i="15"/>
  <c r="S171" i="15" s="1"/>
  <c r="J171" i="15"/>
  <c r="H171" i="15"/>
  <c r="X170" i="15"/>
  <c r="T170" i="15"/>
  <c r="W170" i="15" s="1"/>
  <c r="P170" i="15"/>
  <c r="J170" i="15"/>
  <c r="H170" i="15"/>
  <c r="O169" i="15"/>
  <c r="N169" i="15"/>
  <c r="M169" i="15"/>
  <c r="L169" i="15"/>
  <c r="K169" i="15"/>
  <c r="I169" i="15"/>
  <c r="G169" i="15"/>
  <c r="F169" i="15"/>
  <c r="E169" i="15"/>
  <c r="D169" i="15"/>
  <c r="X164" i="15"/>
  <c r="T164" i="15"/>
  <c r="W164" i="15" s="1"/>
  <c r="W163" i="15" s="1"/>
  <c r="P164" i="15"/>
  <c r="J164" i="15"/>
  <c r="H164" i="15"/>
  <c r="H163" i="15" s="1"/>
  <c r="O163" i="15"/>
  <c r="N163" i="15"/>
  <c r="M163" i="15"/>
  <c r="L163" i="15"/>
  <c r="K163" i="15"/>
  <c r="I163" i="15"/>
  <c r="G163" i="15"/>
  <c r="F163" i="15"/>
  <c r="E163" i="15"/>
  <c r="D163" i="15"/>
  <c r="X162" i="15"/>
  <c r="T162" i="15"/>
  <c r="W162" i="15" s="1"/>
  <c r="P162" i="15"/>
  <c r="J162" i="15"/>
  <c r="V162" i="15" s="1"/>
  <c r="H162" i="15"/>
  <c r="X161" i="15"/>
  <c r="T161" i="15"/>
  <c r="W161" i="15" s="1"/>
  <c r="P161" i="15"/>
  <c r="J161" i="15"/>
  <c r="H161" i="15"/>
  <c r="X160" i="15"/>
  <c r="AA160" i="15" s="1"/>
  <c r="T160" i="15"/>
  <c r="W160" i="15" s="1"/>
  <c r="P160" i="15"/>
  <c r="S160" i="15" s="1"/>
  <c r="J160" i="15"/>
  <c r="H160" i="15"/>
  <c r="X159" i="15"/>
  <c r="T159" i="15"/>
  <c r="W159" i="15" s="1"/>
  <c r="P159" i="15"/>
  <c r="S159" i="15" s="1"/>
  <c r="J159" i="15"/>
  <c r="H159" i="15"/>
  <c r="X158" i="15"/>
  <c r="T158" i="15"/>
  <c r="P158" i="15"/>
  <c r="J158" i="15"/>
  <c r="H158" i="15"/>
  <c r="O157" i="15"/>
  <c r="N157" i="15"/>
  <c r="M157" i="15"/>
  <c r="L157" i="15"/>
  <c r="K157" i="15"/>
  <c r="I157" i="15"/>
  <c r="G157" i="15"/>
  <c r="F157" i="15"/>
  <c r="E157" i="15"/>
  <c r="D157" i="15"/>
  <c r="X152" i="15"/>
  <c r="AI152" i="15" s="1"/>
  <c r="T152" i="15"/>
  <c r="P152" i="15"/>
  <c r="J152" i="15"/>
  <c r="J151" i="15" s="1"/>
  <c r="H152" i="15"/>
  <c r="H151" i="15" s="1"/>
  <c r="O151" i="15"/>
  <c r="N151" i="15"/>
  <c r="M151" i="15"/>
  <c r="L151" i="15"/>
  <c r="K151" i="15"/>
  <c r="I151" i="15"/>
  <c r="G151" i="15"/>
  <c r="F151" i="15"/>
  <c r="E151" i="15"/>
  <c r="D151" i="15"/>
  <c r="X150" i="15"/>
  <c r="T150" i="15"/>
  <c r="W150" i="15" s="1"/>
  <c r="P150" i="15"/>
  <c r="J150" i="15"/>
  <c r="H150" i="15"/>
  <c r="X149" i="15"/>
  <c r="T149" i="15"/>
  <c r="P149" i="15"/>
  <c r="J149" i="15"/>
  <c r="H149" i="15"/>
  <c r="X148" i="15"/>
  <c r="T148" i="15"/>
  <c r="W148" i="15" s="1"/>
  <c r="P148" i="15"/>
  <c r="S148" i="15" s="1"/>
  <c r="J148" i="15"/>
  <c r="H148" i="15"/>
  <c r="X147" i="15"/>
  <c r="T147" i="15"/>
  <c r="W147" i="15" s="1"/>
  <c r="P147" i="15"/>
  <c r="S147" i="15" s="1"/>
  <c r="J147" i="15"/>
  <c r="H147" i="15"/>
  <c r="X146" i="15"/>
  <c r="AA146" i="15" s="1"/>
  <c r="T146" i="15"/>
  <c r="P146" i="15"/>
  <c r="J146" i="15"/>
  <c r="AE146" i="15" s="1"/>
  <c r="H146" i="15"/>
  <c r="AB146" i="15" s="1"/>
  <c r="O145" i="15"/>
  <c r="N145" i="15"/>
  <c r="N143" i="15" s="1"/>
  <c r="M145" i="15"/>
  <c r="M143" i="15" s="1"/>
  <c r="L145" i="15"/>
  <c r="K145" i="15"/>
  <c r="I145" i="15"/>
  <c r="G145" i="15"/>
  <c r="F145" i="15"/>
  <c r="E145" i="15"/>
  <c r="D145" i="15"/>
  <c r="X140" i="15"/>
  <c r="T140" i="15"/>
  <c r="P140" i="15"/>
  <c r="P139" i="15" s="1"/>
  <c r="J140" i="15"/>
  <c r="H140" i="15"/>
  <c r="H139" i="15" s="1"/>
  <c r="O139" i="15"/>
  <c r="N139" i="15"/>
  <c r="M139" i="15"/>
  <c r="L139" i="15"/>
  <c r="K139" i="15"/>
  <c r="I139" i="15"/>
  <c r="G139" i="15"/>
  <c r="F139" i="15"/>
  <c r="E139" i="15"/>
  <c r="D139" i="15"/>
  <c r="X138" i="15"/>
  <c r="T138" i="15"/>
  <c r="W138" i="15" s="1"/>
  <c r="P138" i="15"/>
  <c r="J138" i="15"/>
  <c r="H138" i="15"/>
  <c r="X137" i="15"/>
  <c r="T137" i="15"/>
  <c r="W137" i="15" s="1"/>
  <c r="P137" i="15"/>
  <c r="J137" i="15"/>
  <c r="H137" i="15"/>
  <c r="AB137" i="15" s="1"/>
  <c r="AI137" i="15" s="1"/>
  <c r="X136" i="15"/>
  <c r="T136" i="15"/>
  <c r="W136" i="15" s="1"/>
  <c r="P136" i="15"/>
  <c r="S136" i="15" s="1"/>
  <c r="J136" i="15"/>
  <c r="H136" i="15"/>
  <c r="X135" i="15"/>
  <c r="T135" i="15"/>
  <c r="P135" i="15"/>
  <c r="J135" i="15"/>
  <c r="AE135" i="15" s="1"/>
  <c r="AF135" i="15" s="1"/>
  <c r="H135" i="15"/>
  <c r="X134" i="15"/>
  <c r="T134" i="15"/>
  <c r="P134" i="15"/>
  <c r="J134" i="15"/>
  <c r="H134" i="15"/>
  <c r="O133" i="15"/>
  <c r="N133" i="15"/>
  <c r="N131" i="15" s="1"/>
  <c r="M133" i="15"/>
  <c r="L133" i="15"/>
  <c r="K133" i="15"/>
  <c r="I133" i="15"/>
  <c r="G133" i="15"/>
  <c r="F133" i="15"/>
  <c r="E133" i="15"/>
  <c r="D133" i="15"/>
  <c r="X128" i="15"/>
  <c r="T128" i="15"/>
  <c r="W128" i="15" s="1"/>
  <c r="W127" i="15" s="1"/>
  <c r="P128" i="15"/>
  <c r="J128" i="15"/>
  <c r="H128" i="15"/>
  <c r="H127" i="15" s="1"/>
  <c r="O127" i="15"/>
  <c r="N127" i="15"/>
  <c r="M127" i="15"/>
  <c r="L127" i="15"/>
  <c r="K127" i="15"/>
  <c r="I127" i="15"/>
  <c r="G127" i="15"/>
  <c r="F127" i="15"/>
  <c r="E127" i="15"/>
  <c r="D127" i="15"/>
  <c r="X126" i="15"/>
  <c r="T126" i="15"/>
  <c r="W126" i="15" s="1"/>
  <c r="P126" i="15"/>
  <c r="J126" i="15"/>
  <c r="H126" i="15"/>
  <c r="X125" i="15"/>
  <c r="T125" i="15"/>
  <c r="W125" i="15" s="1"/>
  <c r="P125" i="15"/>
  <c r="J125" i="15"/>
  <c r="Z125" i="15" s="1"/>
  <c r="H125" i="15"/>
  <c r="X124" i="15"/>
  <c r="AA124" i="15" s="1"/>
  <c r="T124" i="15"/>
  <c r="W124" i="15" s="1"/>
  <c r="P124" i="15"/>
  <c r="S124" i="15" s="1"/>
  <c r="J124" i="15"/>
  <c r="H124" i="15"/>
  <c r="X123" i="15"/>
  <c r="T123" i="15"/>
  <c r="W123" i="15" s="1"/>
  <c r="P123" i="15"/>
  <c r="S123" i="15" s="1"/>
  <c r="J123" i="15"/>
  <c r="H123" i="15"/>
  <c r="U123" i="15" s="1"/>
  <c r="X122" i="15"/>
  <c r="T122" i="15"/>
  <c r="P122" i="15"/>
  <c r="S122" i="15" s="1"/>
  <c r="J122" i="15"/>
  <c r="H122" i="15"/>
  <c r="O121" i="15"/>
  <c r="N121" i="15"/>
  <c r="M121" i="15"/>
  <c r="L121" i="15"/>
  <c r="K121" i="15"/>
  <c r="I121" i="15"/>
  <c r="G121" i="15"/>
  <c r="F121" i="15"/>
  <c r="E121" i="15"/>
  <c r="D121" i="15"/>
  <c r="X116" i="15"/>
  <c r="T116" i="15"/>
  <c r="W116" i="15" s="1"/>
  <c r="W115" i="15" s="1"/>
  <c r="P116" i="15"/>
  <c r="J116" i="15"/>
  <c r="H116" i="15"/>
  <c r="H115" i="15" s="1"/>
  <c r="T115" i="15"/>
  <c r="O115" i="15"/>
  <c r="N115" i="15"/>
  <c r="M115" i="15"/>
  <c r="L115" i="15"/>
  <c r="K115" i="15"/>
  <c r="I115" i="15"/>
  <c r="G115" i="15"/>
  <c r="F115" i="15"/>
  <c r="E115" i="15"/>
  <c r="D115" i="15"/>
  <c r="X114" i="15"/>
  <c r="T114" i="15"/>
  <c r="W114" i="15" s="1"/>
  <c r="P114" i="15"/>
  <c r="S114" i="15" s="1"/>
  <c r="J114" i="15"/>
  <c r="H114" i="15"/>
  <c r="X113" i="15"/>
  <c r="T113" i="15"/>
  <c r="P113" i="15"/>
  <c r="J113" i="15"/>
  <c r="H113" i="15"/>
  <c r="X112" i="15"/>
  <c r="T112" i="15"/>
  <c r="W112" i="15" s="1"/>
  <c r="P112" i="15"/>
  <c r="S112" i="15" s="1"/>
  <c r="J112" i="15"/>
  <c r="H112" i="15"/>
  <c r="U112" i="15" s="1"/>
  <c r="X111" i="15"/>
  <c r="T111" i="15"/>
  <c r="P111" i="15"/>
  <c r="J111" i="15"/>
  <c r="H111" i="15"/>
  <c r="X110" i="15"/>
  <c r="AA110" i="15" s="1"/>
  <c r="T110" i="15"/>
  <c r="P110" i="15"/>
  <c r="S110" i="15" s="1"/>
  <c r="J110" i="15"/>
  <c r="H110" i="15"/>
  <c r="O109" i="15"/>
  <c r="N109" i="15"/>
  <c r="M109" i="15"/>
  <c r="L109" i="15"/>
  <c r="K109" i="15"/>
  <c r="I109" i="15"/>
  <c r="G109" i="15"/>
  <c r="F109" i="15"/>
  <c r="E109" i="15"/>
  <c r="D109" i="15"/>
  <c r="X104" i="15"/>
  <c r="AA104" i="15" s="1"/>
  <c r="AA103" i="15" s="1"/>
  <c r="T104" i="15"/>
  <c r="P104" i="15"/>
  <c r="J104" i="15"/>
  <c r="J103" i="15" s="1"/>
  <c r="H104" i="15"/>
  <c r="H103" i="15" s="1"/>
  <c r="O103" i="15"/>
  <c r="N103" i="15"/>
  <c r="M103" i="15"/>
  <c r="L103" i="15"/>
  <c r="K103" i="15"/>
  <c r="I103" i="15"/>
  <c r="G103" i="15"/>
  <c r="F103" i="15"/>
  <c r="E103" i="15"/>
  <c r="D103" i="15"/>
  <c r="X102" i="15"/>
  <c r="AA102" i="15" s="1"/>
  <c r="T102" i="15"/>
  <c r="P102" i="15"/>
  <c r="J102" i="15"/>
  <c r="H102" i="15"/>
  <c r="X101" i="15"/>
  <c r="AA101" i="15" s="1"/>
  <c r="T101" i="15"/>
  <c r="P101" i="15"/>
  <c r="J101" i="15"/>
  <c r="H101" i="15"/>
  <c r="X100" i="15"/>
  <c r="AA100" i="15" s="1"/>
  <c r="T100" i="15"/>
  <c r="W100" i="15" s="1"/>
  <c r="P100" i="15"/>
  <c r="S100" i="15" s="1"/>
  <c r="J100" i="15"/>
  <c r="H100" i="15"/>
  <c r="X99" i="15"/>
  <c r="T99" i="15"/>
  <c r="W99" i="15" s="1"/>
  <c r="P99" i="15"/>
  <c r="J99" i="15"/>
  <c r="H99" i="15"/>
  <c r="X98" i="15"/>
  <c r="T98" i="15"/>
  <c r="P98" i="15"/>
  <c r="J98" i="15"/>
  <c r="H98" i="15"/>
  <c r="O97" i="15"/>
  <c r="N97" i="15"/>
  <c r="M97" i="15"/>
  <c r="L97" i="15"/>
  <c r="K97" i="15"/>
  <c r="I97" i="15"/>
  <c r="I94" i="15" s="1"/>
  <c r="G97" i="15"/>
  <c r="F97" i="15"/>
  <c r="E97" i="15"/>
  <c r="D97" i="15"/>
  <c r="O92" i="15"/>
  <c r="O91" i="15" s="1"/>
  <c r="N92" i="15"/>
  <c r="N91" i="15" s="1"/>
  <c r="M92" i="15"/>
  <c r="L92" i="15"/>
  <c r="L91" i="15" s="1"/>
  <c r="K92" i="15"/>
  <c r="K91" i="15" s="1"/>
  <c r="I92" i="15"/>
  <c r="I91" i="15" s="1"/>
  <c r="G92" i="15"/>
  <c r="G91" i="15" s="1"/>
  <c r="F92" i="15"/>
  <c r="F91" i="15" s="1"/>
  <c r="E92" i="15"/>
  <c r="D92" i="15"/>
  <c r="D91" i="15" s="1"/>
  <c r="O90" i="15"/>
  <c r="N90" i="15"/>
  <c r="M90" i="15"/>
  <c r="T90" i="15" s="1"/>
  <c r="L90" i="15"/>
  <c r="K90" i="15"/>
  <c r="I90" i="15"/>
  <c r="G90" i="15"/>
  <c r="F90" i="15"/>
  <c r="E90" i="15"/>
  <c r="D90" i="15"/>
  <c r="O89" i="15"/>
  <c r="N89" i="15"/>
  <c r="M89" i="15"/>
  <c r="L89" i="15"/>
  <c r="K89" i="15"/>
  <c r="I89" i="15"/>
  <c r="G89" i="15"/>
  <c r="F89" i="15"/>
  <c r="E89" i="15"/>
  <c r="D89" i="15"/>
  <c r="O88" i="15"/>
  <c r="N88" i="15"/>
  <c r="M88" i="15"/>
  <c r="L88" i="15"/>
  <c r="K88" i="15"/>
  <c r="I88" i="15"/>
  <c r="G88" i="15"/>
  <c r="F88" i="15"/>
  <c r="E88" i="15"/>
  <c r="D88" i="15"/>
  <c r="O87" i="15"/>
  <c r="N87" i="15"/>
  <c r="M87" i="15"/>
  <c r="L87" i="15"/>
  <c r="K87" i="15"/>
  <c r="I87" i="15"/>
  <c r="G87" i="15"/>
  <c r="F87" i="15"/>
  <c r="E87" i="15"/>
  <c r="D87" i="15"/>
  <c r="O86" i="15"/>
  <c r="N86" i="15"/>
  <c r="M86" i="15"/>
  <c r="L86" i="15"/>
  <c r="K86" i="15"/>
  <c r="I86" i="15"/>
  <c r="G86" i="15"/>
  <c r="F86" i="15"/>
  <c r="E86" i="15"/>
  <c r="D86" i="15"/>
  <c r="X80" i="15"/>
  <c r="T80" i="15"/>
  <c r="T79" i="15" s="1"/>
  <c r="P80" i="15"/>
  <c r="J80" i="15"/>
  <c r="H80" i="15"/>
  <c r="H79" i="15" s="1"/>
  <c r="O79" i="15"/>
  <c r="N79" i="15"/>
  <c r="M79" i="15"/>
  <c r="L79" i="15"/>
  <c r="K79" i="15"/>
  <c r="I79" i="15"/>
  <c r="G79" i="15"/>
  <c r="F79" i="15"/>
  <c r="E79" i="15"/>
  <c r="D79" i="15"/>
  <c r="B79" i="15"/>
  <c r="X78" i="15"/>
  <c r="AA78" i="15" s="1"/>
  <c r="T78" i="15"/>
  <c r="P78" i="15"/>
  <c r="J78" i="15"/>
  <c r="H78" i="15"/>
  <c r="X77" i="15"/>
  <c r="T77" i="15"/>
  <c r="P77" i="15"/>
  <c r="J77" i="15"/>
  <c r="H77" i="15"/>
  <c r="U77" i="15" s="1"/>
  <c r="X76" i="15"/>
  <c r="AI76" i="15" s="1"/>
  <c r="AJ76" i="15" s="1"/>
  <c r="T76" i="15"/>
  <c r="W76" i="15" s="1"/>
  <c r="P76" i="15"/>
  <c r="J76" i="15"/>
  <c r="Z76" i="15" s="1"/>
  <c r="H76" i="15"/>
  <c r="X75" i="15"/>
  <c r="T75" i="15"/>
  <c r="W75" i="15" s="1"/>
  <c r="P75" i="15"/>
  <c r="J75" i="15"/>
  <c r="H75" i="15"/>
  <c r="X74" i="15"/>
  <c r="T74" i="15"/>
  <c r="P74" i="15"/>
  <c r="S74" i="15" s="1"/>
  <c r="J74" i="15"/>
  <c r="H74" i="15"/>
  <c r="O73" i="15"/>
  <c r="N73" i="15"/>
  <c r="M73" i="15"/>
  <c r="L73" i="15"/>
  <c r="K73" i="15"/>
  <c r="I73" i="15"/>
  <c r="G73" i="15"/>
  <c r="G70" i="15" s="1"/>
  <c r="F73" i="15"/>
  <c r="F70" i="15" s="1"/>
  <c r="E73" i="15"/>
  <c r="D73" i="15"/>
  <c r="X68" i="15"/>
  <c r="AA68" i="15" s="1"/>
  <c r="AA67" i="15" s="1"/>
  <c r="T68" i="15"/>
  <c r="T67" i="15" s="1"/>
  <c r="P68" i="15"/>
  <c r="J68" i="15"/>
  <c r="J67" i="15" s="1"/>
  <c r="H68" i="15"/>
  <c r="H67" i="15" s="1"/>
  <c r="O67" i="15"/>
  <c r="N67" i="15"/>
  <c r="M67" i="15"/>
  <c r="L67" i="15"/>
  <c r="K67" i="15"/>
  <c r="I67" i="15"/>
  <c r="G67" i="15"/>
  <c r="F67" i="15"/>
  <c r="E67" i="15"/>
  <c r="D67" i="15"/>
  <c r="X66" i="15"/>
  <c r="AA66" i="15" s="1"/>
  <c r="T66" i="15"/>
  <c r="W66" i="15" s="1"/>
  <c r="P66" i="15"/>
  <c r="S66" i="15" s="1"/>
  <c r="J66" i="15"/>
  <c r="H66" i="15"/>
  <c r="X65" i="15"/>
  <c r="T65" i="15"/>
  <c r="P65" i="15"/>
  <c r="J65" i="15"/>
  <c r="H65" i="15"/>
  <c r="X64" i="15"/>
  <c r="T64" i="15"/>
  <c r="W64" i="15" s="1"/>
  <c r="P64" i="15"/>
  <c r="J64" i="15"/>
  <c r="H64" i="15"/>
  <c r="X63" i="15"/>
  <c r="AA63" i="15" s="1"/>
  <c r="T63" i="15"/>
  <c r="P63" i="15"/>
  <c r="J63" i="15"/>
  <c r="H63" i="15"/>
  <c r="X62" i="15"/>
  <c r="T62" i="15"/>
  <c r="P62" i="15"/>
  <c r="S62" i="15" s="1"/>
  <c r="J62" i="15"/>
  <c r="H62" i="15"/>
  <c r="O61" i="15"/>
  <c r="N61" i="15"/>
  <c r="M61" i="15"/>
  <c r="L61" i="15"/>
  <c r="K61" i="15"/>
  <c r="I61" i="15"/>
  <c r="G61" i="15"/>
  <c r="F61" i="15"/>
  <c r="E61" i="15"/>
  <c r="D61" i="15"/>
  <c r="X56" i="15"/>
  <c r="T56" i="15"/>
  <c r="W56" i="15" s="1"/>
  <c r="W55" i="15" s="1"/>
  <c r="P56" i="15"/>
  <c r="J56" i="15"/>
  <c r="H56" i="15"/>
  <c r="O55" i="15"/>
  <c r="N55" i="15"/>
  <c r="M55" i="15"/>
  <c r="L55" i="15"/>
  <c r="K55" i="15"/>
  <c r="I55" i="15"/>
  <c r="H55" i="15"/>
  <c r="G55" i="15"/>
  <c r="F55" i="15"/>
  <c r="E55" i="15"/>
  <c r="D55" i="15"/>
  <c r="X54" i="15"/>
  <c r="AA54" i="15" s="1"/>
  <c r="T54" i="15"/>
  <c r="P54" i="15"/>
  <c r="J54" i="15"/>
  <c r="H54" i="15"/>
  <c r="X53" i="15"/>
  <c r="AA53" i="15" s="1"/>
  <c r="T53" i="15"/>
  <c r="P53" i="15"/>
  <c r="J53" i="15"/>
  <c r="AE53" i="15" s="1"/>
  <c r="H53" i="15"/>
  <c r="AB53" i="15" s="1"/>
  <c r="X52" i="15"/>
  <c r="T52" i="15"/>
  <c r="W52" i="15" s="1"/>
  <c r="P52" i="15"/>
  <c r="J52" i="15"/>
  <c r="H52" i="15"/>
  <c r="X51" i="15"/>
  <c r="T51" i="15"/>
  <c r="P51" i="15"/>
  <c r="J51" i="15"/>
  <c r="H51" i="15"/>
  <c r="X50" i="15"/>
  <c r="T50" i="15"/>
  <c r="W50" i="15" s="1"/>
  <c r="P50" i="15"/>
  <c r="S50" i="15" s="1"/>
  <c r="J50" i="15"/>
  <c r="H50" i="15"/>
  <c r="O49" i="15"/>
  <c r="N49" i="15"/>
  <c r="M49" i="15"/>
  <c r="L49" i="15"/>
  <c r="K49" i="15"/>
  <c r="I49" i="15"/>
  <c r="G49" i="15"/>
  <c r="F49" i="15"/>
  <c r="E49" i="15"/>
  <c r="D49" i="15"/>
  <c r="X44" i="15"/>
  <c r="AA44" i="15" s="1"/>
  <c r="AA43" i="15" s="1"/>
  <c r="T44" i="15"/>
  <c r="P44" i="15"/>
  <c r="J44" i="15"/>
  <c r="Q44" i="15" s="1"/>
  <c r="Q43" i="15" s="1"/>
  <c r="H44" i="15"/>
  <c r="H43" i="15" s="1"/>
  <c r="X43" i="15"/>
  <c r="O43" i="15"/>
  <c r="N43" i="15"/>
  <c r="M43" i="15"/>
  <c r="L43" i="15"/>
  <c r="K43" i="15"/>
  <c r="I43" i="15"/>
  <c r="G43" i="15"/>
  <c r="F43" i="15"/>
  <c r="E43" i="15"/>
  <c r="D43" i="15"/>
  <c r="X42" i="15"/>
  <c r="T42" i="15"/>
  <c r="P42" i="15"/>
  <c r="J42" i="15"/>
  <c r="H42" i="15"/>
  <c r="X41" i="15"/>
  <c r="T41" i="15"/>
  <c r="P41" i="15"/>
  <c r="S41" i="15" s="1"/>
  <c r="J41" i="15"/>
  <c r="H41" i="15"/>
  <c r="X40" i="15"/>
  <c r="T40" i="15"/>
  <c r="W40" i="15" s="1"/>
  <c r="P40" i="15"/>
  <c r="S40" i="15" s="1"/>
  <c r="J40" i="15"/>
  <c r="H40" i="15"/>
  <c r="X39" i="15"/>
  <c r="T39" i="15"/>
  <c r="W39" i="15" s="1"/>
  <c r="P39" i="15"/>
  <c r="J39" i="15"/>
  <c r="H39" i="15"/>
  <c r="X38" i="15"/>
  <c r="T38" i="15"/>
  <c r="P38" i="15"/>
  <c r="S38" i="15" s="1"/>
  <c r="J38" i="15"/>
  <c r="H38" i="15"/>
  <c r="AB38" i="15" s="1"/>
  <c r="O37" i="15"/>
  <c r="N37" i="15"/>
  <c r="M37" i="15"/>
  <c r="L37" i="15"/>
  <c r="K37" i="15"/>
  <c r="I37" i="15"/>
  <c r="G37" i="15"/>
  <c r="F37" i="15"/>
  <c r="F34" i="15" s="1"/>
  <c r="E37" i="15"/>
  <c r="E34" i="15" s="1"/>
  <c r="D37" i="15"/>
  <c r="O32" i="15"/>
  <c r="O31" i="15" s="1"/>
  <c r="N32" i="15"/>
  <c r="N31" i="15" s="1"/>
  <c r="M32" i="15"/>
  <c r="L32" i="15"/>
  <c r="L31" i="15" s="1"/>
  <c r="K32" i="15"/>
  <c r="I32" i="15"/>
  <c r="G32" i="15"/>
  <c r="G31" i="15" s="1"/>
  <c r="F32" i="15"/>
  <c r="F31" i="15" s="1"/>
  <c r="E32" i="15"/>
  <c r="D32" i="15"/>
  <c r="D31" i="15" s="1"/>
  <c r="O30" i="15"/>
  <c r="N30" i="15"/>
  <c r="M30" i="15"/>
  <c r="L30" i="15"/>
  <c r="K30" i="15"/>
  <c r="I30" i="15"/>
  <c r="G30" i="15"/>
  <c r="F30" i="15"/>
  <c r="E30" i="15"/>
  <c r="D30" i="15"/>
  <c r="O29" i="15"/>
  <c r="N29" i="15"/>
  <c r="M29" i="15"/>
  <c r="T29" i="15" s="1"/>
  <c r="L29" i="15"/>
  <c r="K29" i="15"/>
  <c r="I29" i="15"/>
  <c r="G29" i="15"/>
  <c r="F29" i="15"/>
  <c r="E29" i="15"/>
  <c r="D29" i="15"/>
  <c r="O28" i="15"/>
  <c r="N28" i="15"/>
  <c r="M28" i="15"/>
  <c r="L28" i="15"/>
  <c r="K28" i="15"/>
  <c r="I28" i="15"/>
  <c r="G28" i="15"/>
  <c r="F28" i="15"/>
  <c r="E28" i="15"/>
  <c r="D28" i="15"/>
  <c r="O27" i="15"/>
  <c r="N27" i="15"/>
  <c r="M27" i="15"/>
  <c r="L27" i="15"/>
  <c r="K27" i="15"/>
  <c r="I27" i="15"/>
  <c r="G27" i="15"/>
  <c r="F27" i="15"/>
  <c r="E27" i="15"/>
  <c r="D27" i="15"/>
  <c r="O26" i="15"/>
  <c r="N26" i="15"/>
  <c r="M26" i="15"/>
  <c r="L26" i="15"/>
  <c r="K26" i="15"/>
  <c r="I26" i="15"/>
  <c r="G26" i="15"/>
  <c r="F26" i="15"/>
  <c r="E26" i="15"/>
  <c r="D26" i="15"/>
  <c r="H42" i="7"/>
  <c r="M140" i="9"/>
  <c r="Q173" i="15" l="1"/>
  <c r="F118" i="15"/>
  <c r="AE98" i="15"/>
  <c r="AG98" i="15" s="1"/>
  <c r="AB293" i="15"/>
  <c r="D47" i="15"/>
  <c r="K131" i="15"/>
  <c r="E154" i="15"/>
  <c r="E46" i="15"/>
  <c r="V110" i="15"/>
  <c r="L131" i="15"/>
  <c r="AB258" i="15"/>
  <c r="AD258" i="15" s="1"/>
  <c r="Z40" i="15"/>
  <c r="Z56" i="15"/>
  <c r="M131" i="15"/>
  <c r="K143" i="15"/>
  <c r="AH203" i="15"/>
  <c r="G166" i="15"/>
  <c r="G46" i="15"/>
  <c r="E142" i="15"/>
  <c r="K179" i="15"/>
  <c r="I58" i="15"/>
  <c r="I130" i="15"/>
  <c r="L179" i="15"/>
  <c r="O263" i="15"/>
  <c r="K311" i="15"/>
  <c r="F46" i="15"/>
  <c r="H46" i="15" s="1"/>
  <c r="D59" i="15"/>
  <c r="F274" i="15"/>
  <c r="AB75" i="15"/>
  <c r="V173" i="15"/>
  <c r="O95" i="15"/>
  <c r="M167" i="15"/>
  <c r="D323" i="15"/>
  <c r="I286" i="15"/>
  <c r="T55" i="15"/>
  <c r="AE147" i="15"/>
  <c r="AG147" i="15" s="1"/>
  <c r="T245" i="15"/>
  <c r="T344" i="15"/>
  <c r="W344" i="15" s="1"/>
  <c r="W343" i="15" s="1"/>
  <c r="AE350" i="15"/>
  <c r="T400" i="15"/>
  <c r="W400" i="15" s="1"/>
  <c r="N107" i="15"/>
  <c r="AE257" i="15"/>
  <c r="AG257" i="15" s="1"/>
  <c r="AB316" i="15"/>
  <c r="AI316" i="15" s="1"/>
  <c r="AJ316" i="15" s="1"/>
  <c r="K155" i="15"/>
  <c r="P378" i="15"/>
  <c r="I310" i="15"/>
  <c r="AB64" i="15"/>
  <c r="AC64" i="15" s="1"/>
  <c r="AB208" i="15"/>
  <c r="AI208" i="15" s="1"/>
  <c r="AJ208" i="15" s="1"/>
  <c r="AB269" i="15"/>
  <c r="AD269" i="15" s="1"/>
  <c r="X319" i="15"/>
  <c r="Q368" i="15"/>
  <c r="Q367" i="15" s="1"/>
  <c r="U159" i="15"/>
  <c r="Y101" i="15"/>
  <c r="D119" i="15"/>
  <c r="R159" i="15"/>
  <c r="V187" i="15"/>
  <c r="I214" i="15"/>
  <c r="L311" i="15"/>
  <c r="G322" i="15"/>
  <c r="X344" i="15"/>
  <c r="X343" i="15" s="1"/>
  <c r="AB350" i="15"/>
  <c r="AC350" i="15" s="1"/>
  <c r="Q63" i="15"/>
  <c r="I118" i="15"/>
  <c r="N155" i="15"/>
  <c r="F262" i="15"/>
  <c r="I406" i="15"/>
  <c r="N311" i="15"/>
  <c r="G118" i="15"/>
  <c r="E178" i="15"/>
  <c r="Q212" i="15"/>
  <c r="Q211" i="15" s="1"/>
  <c r="W306" i="15"/>
  <c r="Q54" i="15"/>
  <c r="AI63" i="15"/>
  <c r="AJ63" i="15" s="1"/>
  <c r="AB101" i="15"/>
  <c r="AC101" i="15" s="1"/>
  <c r="D215" i="15"/>
  <c r="D263" i="15"/>
  <c r="E346" i="15"/>
  <c r="AE101" i="15"/>
  <c r="U124" i="15"/>
  <c r="AE317" i="15"/>
  <c r="AG317" i="15" s="1"/>
  <c r="D179" i="15"/>
  <c r="E130" i="15"/>
  <c r="V124" i="15"/>
  <c r="AB221" i="15"/>
  <c r="AI221" i="15" s="1"/>
  <c r="AJ221" i="15" s="1"/>
  <c r="R279" i="15"/>
  <c r="AE354" i="15"/>
  <c r="AG354" i="15" s="1"/>
  <c r="AE386" i="15"/>
  <c r="AF386" i="15" s="1"/>
  <c r="G406" i="15"/>
  <c r="AE221" i="15"/>
  <c r="AF221" i="15" s="1"/>
  <c r="D227" i="15"/>
  <c r="O16" i="15"/>
  <c r="D35" i="15"/>
  <c r="F154" i="15"/>
  <c r="T195" i="15"/>
  <c r="W195" i="15" s="1"/>
  <c r="H198" i="15"/>
  <c r="Q198" i="15" s="1"/>
  <c r="W212" i="15"/>
  <c r="W211" i="15" s="1"/>
  <c r="R255" i="15"/>
  <c r="E262" i="15"/>
  <c r="O275" i="15"/>
  <c r="M359" i="15"/>
  <c r="AH155" i="15"/>
  <c r="AH397" i="15"/>
  <c r="AB56" i="15"/>
  <c r="AI56" i="15" s="1"/>
  <c r="W80" i="15"/>
  <c r="W79" i="15" s="1"/>
  <c r="L107" i="15"/>
  <c r="R316" i="15"/>
  <c r="U353" i="15"/>
  <c r="V74" i="15"/>
  <c r="U234" i="15"/>
  <c r="Z316" i="15"/>
  <c r="AH241" i="15"/>
  <c r="AH240" i="15" s="1"/>
  <c r="R112" i="15"/>
  <c r="X246" i="15"/>
  <c r="H341" i="15"/>
  <c r="AH373" i="15"/>
  <c r="AH15" i="15"/>
  <c r="Y56" i="15"/>
  <c r="Y55" i="15" s="1"/>
  <c r="T163" i="15"/>
  <c r="L167" i="15"/>
  <c r="F178" i="15"/>
  <c r="AB233" i="15"/>
  <c r="AC233" i="15" s="1"/>
  <c r="Q42" i="15"/>
  <c r="AE233" i="15"/>
  <c r="AF233" i="15" s="1"/>
  <c r="T246" i="15"/>
  <c r="W246" i="15" s="1"/>
  <c r="X271" i="15"/>
  <c r="O407" i="15"/>
  <c r="AB54" i="15"/>
  <c r="AI54" i="15" s="1"/>
  <c r="AJ54" i="15" s="1"/>
  <c r="I226" i="15"/>
  <c r="Y231" i="15"/>
  <c r="AB257" i="15"/>
  <c r="AD257" i="15" s="1"/>
  <c r="V294" i="15"/>
  <c r="H306" i="15"/>
  <c r="U306" i="15" s="1"/>
  <c r="R175" i="15"/>
  <c r="T196" i="15"/>
  <c r="W196" i="15" s="1"/>
  <c r="AE231" i="15"/>
  <c r="AG231" i="15" s="1"/>
  <c r="T265" i="15"/>
  <c r="W265" i="15" s="1"/>
  <c r="AE282" i="15"/>
  <c r="AG282" i="15" s="1"/>
  <c r="E382" i="15"/>
  <c r="AH251" i="15"/>
  <c r="R140" i="9"/>
  <c r="Z140" i="9"/>
  <c r="AI146" i="15"/>
  <c r="AC146" i="15"/>
  <c r="AD146" i="15"/>
  <c r="O383" i="15"/>
  <c r="M407" i="15"/>
  <c r="V123" i="15"/>
  <c r="P145" i="15"/>
  <c r="S145" i="15" s="1"/>
  <c r="D155" i="15"/>
  <c r="U171" i="15"/>
  <c r="M203" i="15"/>
  <c r="U207" i="15"/>
  <c r="O343" i="15"/>
  <c r="T377" i="15"/>
  <c r="W377" i="15" s="1"/>
  <c r="T380" i="15"/>
  <c r="T379" i="15" s="1"/>
  <c r="H385" i="15"/>
  <c r="T32" i="15"/>
  <c r="W32" i="15" s="1"/>
  <c r="W31" i="15" s="1"/>
  <c r="L119" i="15"/>
  <c r="U149" i="15"/>
  <c r="T198" i="15"/>
  <c r="U198" i="15" s="1"/>
  <c r="L203" i="15"/>
  <c r="I274" i="15"/>
  <c r="AA316" i="15"/>
  <c r="P338" i="15"/>
  <c r="T339" i="15"/>
  <c r="O35" i="15"/>
  <c r="AB77" i="15"/>
  <c r="AC77" i="15" s="1"/>
  <c r="Z101" i="15"/>
  <c r="R110" i="15"/>
  <c r="AD233" i="15"/>
  <c r="G262" i="15"/>
  <c r="H262" i="15" s="1"/>
  <c r="AH193" i="15"/>
  <c r="AH192" i="15" s="1"/>
  <c r="Z158" i="15"/>
  <c r="I14" i="15"/>
  <c r="F214" i="15"/>
  <c r="Y272" i="15"/>
  <c r="Y271" i="15" s="1"/>
  <c r="AA272" i="15"/>
  <c r="AA271" i="15" s="1"/>
  <c r="G346" i="15"/>
  <c r="I382" i="15"/>
  <c r="U134" i="15"/>
  <c r="N47" i="15"/>
  <c r="F14" i="15"/>
  <c r="D95" i="15"/>
  <c r="AB102" i="15"/>
  <c r="AC102" i="15" s="1"/>
  <c r="T127" i="15"/>
  <c r="U146" i="15"/>
  <c r="AI269" i="15"/>
  <c r="AJ269" i="15" s="1"/>
  <c r="AB272" i="15"/>
  <c r="AB271" i="15" s="1"/>
  <c r="AH25" i="15"/>
  <c r="AH24" i="15" s="1"/>
  <c r="K167" i="15"/>
  <c r="D15" i="15"/>
  <c r="AB149" i="15"/>
  <c r="AI149" i="15" s="1"/>
  <c r="AJ149" i="15" s="1"/>
  <c r="N71" i="15"/>
  <c r="Z102" i="15"/>
  <c r="AE111" i="15"/>
  <c r="AF111" i="15" s="1"/>
  <c r="Z126" i="15"/>
  <c r="F142" i="15"/>
  <c r="AB173" i="15"/>
  <c r="AI173" i="15" s="1"/>
  <c r="AB411" i="15"/>
  <c r="AC411" i="15" s="1"/>
  <c r="D71" i="15"/>
  <c r="O71" i="15"/>
  <c r="V128" i="15"/>
  <c r="E202" i="15"/>
  <c r="AE268" i="15"/>
  <c r="AG268" i="15" s="1"/>
  <c r="AE270" i="15"/>
  <c r="AG270" i="15" s="1"/>
  <c r="N14" i="15"/>
  <c r="AB327" i="15"/>
  <c r="AD327" i="15" s="1"/>
  <c r="AE411" i="15"/>
  <c r="AF411" i="15" s="1"/>
  <c r="P30" i="15"/>
  <c r="AB99" i="15"/>
  <c r="AI99" i="15" s="1"/>
  <c r="AJ99" i="15" s="1"/>
  <c r="M107" i="15"/>
  <c r="E118" i="15"/>
  <c r="H118" i="15" s="1"/>
  <c r="R207" i="15"/>
  <c r="E274" i="15"/>
  <c r="AE327" i="15"/>
  <c r="N347" i="15"/>
  <c r="L347" i="15"/>
  <c r="T399" i="15"/>
  <c r="W399" i="15" s="1"/>
  <c r="AI257" i="15"/>
  <c r="AJ257" i="15" s="1"/>
  <c r="L33" i="18"/>
  <c r="Q33" i="18"/>
  <c r="E33" i="18"/>
  <c r="H33" i="18"/>
  <c r="S33" i="18"/>
  <c r="N33" i="18"/>
  <c r="R98" i="15"/>
  <c r="W134" i="15"/>
  <c r="S98" i="15"/>
  <c r="T88" i="15"/>
  <c r="W88" i="15" s="1"/>
  <c r="Y350" i="15"/>
  <c r="AA356" i="15"/>
  <c r="AA355" i="15" s="1"/>
  <c r="X355" i="15"/>
  <c r="AA388" i="15"/>
  <c r="Z388" i="15"/>
  <c r="AC53" i="15"/>
  <c r="AI53" i="15"/>
  <c r="S224" i="15"/>
  <c r="S223" i="15" s="1"/>
  <c r="P223" i="15"/>
  <c r="R223" i="15" s="1"/>
  <c r="J361" i="15"/>
  <c r="N15" i="15"/>
  <c r="S42" i="15"/>
  <c r="AA353" i="15"/>
  <c r="AA182" i="15"/>
  <c r="AB182" i="15"/>
  <c r="AI182" i="15" s="1"/>
  <c r="Z182" i="15"/>
  <c r="AI224" i="15"/>
  <c r="AA224" i="15"/>
  <c r="AA223" i="15" s="1"/>
  <c r="U74" i="15"/>
  <c r="I250" i="15"/>
  <c r="AB256" i="15"/>
  <c r="AD256" i="15" s="1"/>
  <c r="U258" i="15"/>
  <c r="Z122" i="15"/>
  <c r="X121" i="15"/>
  <c r="AA121" i="15" s="1"/>
  <c r="V170" i="15"/>
  <c r="AE170" i="15"/>
  <c r="AF170" i="15" s="1"/>
  <c r="Z170" i="15"/>
  <c r="H404" i="15"/>
  <c r="G403" i="15"/>
  <c r="Z64" i="15"/>
  <c r="AE64" i="15"/>
  <c r="AG64" i="15" s="1"/>
  <c r="V207" i="15"/>
  <c r="AE52" i="15"/>
  <c r="AG52" i="15" s="1"/>
  <c r="W104" i="15"/>
  <c r="W103" i="15" s="1"/>
  <c r="T103" i="15"/>
  <c r="V103" i="15" s="1"/>
  <c r="Q110" i="15"/>
  <c r="W207" i="15"/>
  <c r="Q282" i="15"/>
  <c r="S282" i="15"/>
  <c r="AE388" i="15"/>
  <c r="AG388" i="15" s="1"/>
  <c r="R42" i="15"/>
  <c r="Z353" i="15"/>
  <c r="R364" i="15"/>
  <c r="L14" i="15"/>
  <c r="AB353" i="15"/>
  <c r="AD353" i="15" s="1"/>
  <c r="N16" i="15"/>
  <c r="F406" i="15"/>
  <c r="R66" i="15"/>
  <c r="AE66" i="15"/>
  <c r="AG66" i="15" s="1"/>
  <c r="Y126" i="15"/>
  <c r="AB170" i="15"/>
  <c r="AD170" i="15" s="1"/>
  <c r="U170" i="15"/>
  <c r="S212" i="15"/>
  <c r="S211" i="15" s="1"/>
  <c r="P211" i="15"/>
  <c r="R211" i="15" s="1"/>
  <c r="AI411" i="15"/>
  <c r="AJ411" i="15" s="1"/>
  <c r="AD411" i="15"/>
  <c r="AD64" i="15"/>
  <c r="I193" i="15"/>
  <c r="I192" i="15" s="1"/>
  <c r="X375" i="15"/>
  <c r="AA375" i="15" s="1"/>
  <c r="P375" i="15"/>
  <c r="S375" i="15" s="1"/>
  <c r="AI356" i="15"/>
  <c r="AI355" i="15" s="1"/>
  <c r="AJ355" i="15" s="1"/>
  <c r="M119" i="15"/>
  <c r="G94" i="15"/>
  <c r="P349" i="15"/>
  <c r="M397" i="15"/>
  <c r="M396" i="15" s="1"/>
  <c r="M14" i="15"/>
  <c r="Q137" i="15"/>
  <c r="D203" i="15"/>
  <c r="S236" i="15"/>
  <c r="S235" i="15" s="1"/>
  <c r="P235" i="15"/>
  <c r="R235" i="15" s="1"/>
  <c r="D16" i="15"/>
  <c r="Z212" i="15"/>
  <c r="AA212" i="15"/>
  <c r="AA211" i="15" s="1"/>
  <c r="Y212" i="15"/>
  <c r="Y211" i="15" s="1"/>
  <c r="Q236" i="15"/>
  <c r="Q235" i="15" s="1"/>
  <c r="AJ328" i="15"/>
  <c r="E322" i="15"/>
  <c r="E358" i="15"/>
  <c r="F202" i="15"/>
  <c r="E226" i="15"/>
  <c r="P402" i="15"/>
  <c r="S402" i="15" s="1"/>
  <c r="F16" i="15"/>
  <c r="AE41" i="15"/>
  <c r="AG41" i="15" s="1"/>
  <c r="L47" i="15"/>
  <c r="I17" i="15"/>
  <c r="R111" i="15"/>
  <c r="V113" i="15"/>
  <c r="Y123" i="15"/>
  <c r="Y125" i="15"/>
  <c r="O131" i="15"/>
  <c r="AJ137" i="15"/>
  <c r="AA137" i="15"/>
  <c r="Z137" i="15"/>
  <c r="D143" i="15"/>
  <c r="F226" i="15"/>
  <c r="U230" i="15"/>
  <c r="V236" i="15"/>
  <c r="O251" i="15"/>
  <c r="V290" i="15"/>
  <c r="AE292" i="15"/>
  <c r="AB392" i="15"/>
  <c r="AD392" i="15" s="1"/>
  <c r="AD391" i="15" s="1"/>
  <c r="AH301" i="15"/>
  <c r="AH300" i="15" s="1"/>
  <c r="G301" i="15"/>
  <c r="G300" i="15" s="1"/>
  <c r="F322" i="15"/>
  <c r="AI350" i="15"/>
  <c r="AJ350" i="15" s="1"/>
  <c r="AA392" i="15"/>
  <c r="AA391" i="15" s="1"/>
  <c r="V51" i="15"/>
  <c r="W51" i="15"/>
  <c r="Z80" i="15"/>
  <c r="U111" i="15"/>
  <c r="O119" i="15"/>
  <c r="AB150" i="15"/>
  <c r="AI150" i="15" s="1"/>
  <c r="AJ150" i="15" s="1"/>
  <c r="Z172" i="15"/>
  <c r="N179" i="15"/>
  <c r="G226" i="15"/>
  <c r="Z236" i="15"/>
  <c r="X235" i="15"/>
  <c r="Z235" i="15" s="1"/>
  <c r="K275" i="15"/>
  <c r="D311" i="15"/>
  <c r="Q329" i="15"/>
  <c r="O15" i="15"/>
  <c r="E70" i="15"/>
  <c r="H70" i="15" s="1"/>
  <c r="Q135" i="15"/>
  <c r="AH372" i="15"/>
  <c r="F25" i="15"/>
  <c r="F24" i="15" s="1"/>
  <c r="P29" i="15"/>
  <c r="S29" i="15" s="1"/>
  <c r="Z68" i="15"/>
  <c r="AB78" i="15"/>
  <c r="AD78" i="15" s="1"/>
  <c r="W111" i="15"/>
  <c r="AB122" i="15"/>
  <c r="R176" i="15"/>
  <c r="O179" i="15"/>
  <c r="Y183" i="15"/>
  <c r="N263" i="15"/>
  <c r="Q290" i="15"/>
  <c r="R292" i="15"/>
  <c r="G310" i="15"/>
  <c r="E310" i="15"/>
  <c r="N323" i="15"/>
  <c r="X377" i="15"/>
  <c r="AA377" i="15" s="1"/>
  <c r="AH20" i="15"/>
  <c r="AH19" i="15" s="1"/>
  <c r="AH396" i="15"/>
  <c r="AA64" i="15"/>
  <c r="U282" i="15"/>
  <c r="Y140" i="15"/>
  <c r="Y139" i="15" s="1"/>
  <c r="U147" i="15"/>
  <c r="R188" i="15"/>
  <c r="V278" i="15"/>
  <c r="O373" i="15"/>
  <c r="O372" i="15" s="1"/>
  <c r="Z392" i="15"/>
  <c r="AE44" i="15"/>
  <c r="AG44" i="15" s="1"/>
  <c r="AG43" i="15" s="1"/>
  <c r="J43" i="15"/>
  <c r="Z43" i="15" s="1"/>
  <c r="U80" i="15"/>
  <c r="U79" i="15" s="1"/>
  <c r="I166" i="15"/>
  <c r="S188" i="15"/>
  <c r="S187" i="15" s="1"/>
  <c r="R236" i="15"/>
  <c r="N251" i="15"/>
  <c r="AB52" i="15"/>
  <c r="AI52" i="15" s="1"/>
  <c r="AJ52" i="15" s="1"/>
  <c r="I46" i="15"/>
  <c r="N59" i="15"/>
  <c r="AE78" i="15"/>
  <c r="AG78" i="15" s="1"/>
  <c r="O107" i="15"/>
  <c r="Y111" i="15"/>
  <c r="AE122" i="15"/>
  <c r="AG122" i="15" s="1"/>
  <c r="D131" i="15"/>
  <c r="Z148" i="15"/>
  <c r="N167" i="15"/>
  <c r="T197" i="15"/>
  <c r="W197" i="15" s="1"/>
  <c r="AB209" i="15"/>
  <c r="AC209" i="15" s="1"/>
  <c r="P246" i="15"/>
  <c r="AB260" i="15"/>
  <c r="E286" i="15"/>
  <c r="R290" i="15"/>
  <c r="AB388" i="15"/>
  <c r="AI388" i="15" s="1"/>
  <c r="AJ388" i="15" s="1"/>
  <c r="P401" i="15"/>
  <c r="S401" i="15" s="1"/>
  <c r="Z411" i="15"/>
  <c r="Q413" i="15"/>
  <c r="I34" i="15"/>
  <c r="K47" i="15"/>
  <c r="Y74" i="15"/>
  <c r="E85" i="15"/>
  <c r="F94" i="15"/>
  <c r="T133" i="15"/>
  <c r="Q140" i="15"/>
  <c r="Q139" i="15" s="1"/>
  <c r="L143" i="15"/>
  <c r="M179" i="15"/>
  <c r="V185" i="15"/>
  <c r="U212" i="15"/>
  <c r="U211" i="15" s="1"/>
  <c r="L227" i="15"/>
  <c r="M251" i="15"/>
  <c r="Y266" i="15"/>
  <c r="Q270" i="15"/>
  <c r="Z290" i="15"/>
  <c r="P306" i="15"/>
  <c r="S306" i="15" s="1"/>
  <c r="T313" i="15"/>
  <c r="W313" i="15" s="1"/>
  <c r="D337" i="15"/>
  <c r="D336" i="15" s="1"/>
  <c r="P341" i="15"/>
  <c r="S341" i="15" s="1"/>
  <c r="T342" i="15"/>
  <c r="W342" i="15" s="1"/>
  <c r="H398" i="15"/>
  <c r="J398" i="15" s="1"/>
  <c r="T404" i="15"/>
  <c r="W404" i="15" s="1"/>
  <c r="W403" i="15" s="1"/>
  <c r="AA411" i="15"/>
  <c r="AH35" i="15"/>
  <c r="K323" i="15"/>
  <c r="U351" i="15"/>
  <c r="F358" i="15"/>
  <c r="P28" i="15"/>
  <c r="S28" i="15" s="1"/>
  <c r="X37" i="15"/>
  <c r="AA37" i="15" s="1"/>
  <c r="AE65" i="15"/>
  <c r="AG65" i="15" s="1"/>
  <c r="E58" i="15"/>
  <c r="Q68" i="15"/>
  <c r="Q67" i="15" s="1"/>
  <c r="I18" i="15"/>
  <c r="M95" i="15"/>
  <c r="F106" i="15"/>
  <c r="V126" i="15"/>
  <c r="K119" i="15"/>
  <c r="O143" i="15"/>
  <c r="Q147" i="15"/>
  <c r="D167" i="15"/>
  <c r="U184" i="15"/>
  <c r="H195" i="15"/>
  <c r="O215" i="15"/>
  <c r="Y220" i="15"/>
  <c r="O227" i="15"/>
  <c r="AA246" i="15"/>
  <c r="AB254" i="15"/>
  <c r="AI254" i="15" s="1"/>
  <c r="AJ254" i="15" s="1"/>
  <c r="Y256" i="15"/>
  <c r="L263" i="15"/>
  <c r="AB281" i="15"/>
  <c r="AI281" i="15" s="1"/>
  <c r="AJ281" i="15" s="1"/>
  <c r="I16" i="15"/>
  <c r="U317" i="15"/>
  <c r="AA320" i="15"/>
  <c r="AA319" i="15" s="1"/>
  <c r="X339" i="15"/>
  <c r="AA339" i="15" s="1"/>
  <c r="W340" i="15"/>
  <c r="L359" i="15"/>
  <c r="F17" i="15"/>
  <c r="AH337" i="15"/>
  <c r="AH336" i="15" s="1"/>
  <c r="O337" i="15"/>
  <c r="AE353" i="15"/>
  <c r="AG353" i="15" s="1"/>
  <c r="K359" i="15"/>
  <c r="T28" i="15"/>
  <c r="W28" i="15" s="1"/>
  <c r="X29" i="15"/>
  <c r="AA29" i="15" s="1"/>
  <c r="AB40" i="15"/>
  <c r="AI40" i="15" s="1"/>
  <c r="AJ40" i="15" s="1"/>
  <c r="O47" i="15"/>
  <c r="Y51" i="15"/>
  <c r="AE54" i="15"/>
  <c r="N95" i="15"/>
  <c r="Q126" i="15"/>
  <c r="R147" i="15"/>
  <c r="M155" i="15"/>
  <c r="AB162" i="15"/>
  <c r="AI162" i="15" s="1"/>
  <c r="AJ162" i="15" s="1"/>
  <c r="E166" i="15"/>
  <c r="V184" i="15"/>
  <c r="AE186" i="15"/>
  <c r="AG186" i="15" s="1"/>
  <c r="X200" i="15"/>
  <c r="X199" i="15" s="1"/>
  <c r="K203" i="15"/>
  <c r="H246" i="15"/>
  <c r="AB246" i="15" s="1"/>
  <c r="AI246" i="15" s="1"/>
  <c r="AJ246" i="15" s="1"/>
  <c r="Z254" i="15"/>
  <c r="Z256" i="15"/>
  <c r="F250" i="15"/>
  <c r="M263" i="15"/>
  <c r="V267" i="15"/>
  <c r="Z272" i="15"/>
  <c r="AB279" i="15"/>
  <c r="AI279" i="15" s="1"/>
  <c r="O347" i="15"/>
  <c r="X378" i="15"/>
  <c r="AA378" i="15" s="1"/>
  <c r="AE387" i="15"/>
  <c r="AG387" i="15" s="1"/>
  <c r="N397" i="15"/>
  <c r="E406" i="15"/>
  <c r="AH16" i="15"/>
  <c r="AH17" i="15"/>
  <c r="AH18" i="15"/>
  <c r="AH14" i="15"/>
  <c r="AH85" i="15"/>
  <c r="AH84" i="15" s="1"/>
  <c r="AH71" i="15"/>
  <c r="AH47" i="15"/>
  <c r="Q183" i="15"/>
  <c r="S183" i="15"/>
  <c r="P308" i="15"/>
  <c r="P307" i="15" s="1"/>
  <c r="L307" i="15"/>
  <c r="T43" i="15"/>
  <c r="V43" i="15" s="1"/>
  <c r="W44" i="15"/>
  <c r="W43" i="15" s="1"/>
  <c r="U148" i="15"/>
  <c r="Y148" i="15"/>
  <c r="R183" i="15"/>
  <c r="AA280" i="15"/>
  <c r="P305" i="15"/>
  <c r="S305" i="15" s="1"/>
  <c r="S416" i="15"/>
  <c r="S415" i="15" s="1"/>
  <c r="P415" i="15"/>
  <c r="W206" i="15"/>
  <c r="V206" i="15"/>
  <c r="S182" i="15"/>
  <c r="P181" i="15"/>
  <c r="P179" i="15" s="1"/>
  <c r="R182" i="15"/>
  <c r="V111" i="15"/>
  <c r="Q182" i="15"/>
  <c r="P205" i="15"/>
  <c r="S205" i="15" s="1"/>
  <c r="R206" i="15"/>
  <c r="AE134" i="15"/>
  <c r="V134" i="15"/>
  <c r="U183" i="15"/>
  <c r="W183" i="15"/>
  <c r="V183" i="15"/>
  <c r="H92" i="15"/>
  <c r="H91" i="15" s="1"/>
  <c r="E91" i="15"/>
  <c r="E20" i="15"/>
  <c r="AA158" i="15"/>
  <c r="AB158" i="15"/>
  <c r="AI158" i="15"/>
  <c r="AJ158" i="15" s="1"/>
  <c r="Q272" i="15"/>
  <c r="Q271" i="15" s="1"/>
  <c r="P271" i="15"/>
  <c r="I301" i="15"/>
  <c r="I300" i="15" s="1"/>
  <c r="D17" i="15"/>
  <c r="U63" i="15"/>
  <c r="W63" i="15"/>
  <c r="R258" i="15"/>
  <c r="X303" i="15"/>
  <c r="Y303" i="15" s="1"/>
  <c r="P303" i="15"/>
  <c r="S303" i="15" s="1"/>
  <c r="AC328" i="15"/>
  <c r="AD328" i="15"/>
  <c r="R356" i="15"/>
  <c r="S356" i="15"/>
  <c r="S355" i="15" s="1"/>
  <c r="AJ56" i="15"/>
  <c r="AI55" i="15"/>
  <c r="AJ55" i="15" s="1"/>
  <c r="N119" i="15"/>
  <c r="L199" i="15"/>
  <c r="L20" i="15"/>
  <c r="L19" i="15" s="1"/>
  <c r="V328" i="15"/>
  <c r="AE328" i="15"/>
  <c r="AG328" i="15" s="1"/>
  <c r="AB414" i="15"/>
  <c r="AI414" i="15" s="1"/>
  <c r="AJ414" i="15" s="1"/>
  <c r="U414" i="15"/>
  <c r="F18" i="15"/>
  <c r="O59" i="15"/>
  <c r="AA65" i="15"/>
  <c r="X61" i="15"/>
  <c r="AA61" i="15" s="1"/>
  <c r="Z65" i="15"/>
  <c r="AE164" i="15"/>
  <c r="V164" i="15"/>
  <c r="X196" i="15"/>
  <c r="AA196" i="15" s="1"/>
  <c r="P196" i="15"/>
  <c r="S196" i="15" s="1"/>
  <c r="L16" i="15"/>
  <c r="W200" i="15"/>
  <c r="W199" i="15" s="1"/>
  <c r="T199" i="15"/>
  <c r="T244" i="15"/>
  <c r="W244" i="15" s="1"/>
  <c r="T248" i="15"/>
  <c r="T247" i="15" s="1"/>
  <c r="M247" i="15"/>
  <c r="Q294" i="15"/>
  <c r="R294" i="15"/>
  <c r="S294" i="15"/>
  <c r="K301" i="15"/>
  <c r="K300" i="15" s="1"/>
  <c r="X302" i="15"/>
  <c r="Q365" i="15"/>
  <c r="S365" i="15"/>
  <c r="AA185" i="15"/>
  <c r="H223" i="15"/>
  <c r="AB224" i="15"/>
  <c r="AB223" i="15" s="1"/>
  <c r="D20" i="15"/>
  <c r="D19" i="15" s="1"/>
  <c r="AA42" i="15"/>
  <c r="AE42" i="15"/>
  <c r="AB42" i="15"/>
  <c r="AI42" i="15" s="1"/>
  <c r="AJ42" i="15" s="1"/>
  <c r="Q152" i="15"/>
  <c r="Q151" i="15" s="1"/>
  <c r="S152" i="15"/>
  <c r="S151" i="15" s="1"/>
  <c r="R152" i="15"/>
  <c r="P151" i="15"/>
  <c r="R151" i="15" s="1"/>
  <c r="Q164" i="15"/>
  <c r="Q163" i="15" s="1"/>
  <c r="S164" i="15"/>
  <c r="S163" i="15" s="1"/>
  <c r="P163" i="15"/>
  <c r="R164" i="15"/>
  <c r="I322" i="15"/>
  <c r="T151" i="15"/>
  <c r="V151" i="15" s="1"/>
  <c r="W152" i="15"/>
  <c r="W151" i="15" s="1"/>
  <c r="V152" i="15"/>
  <c r="O167" i="15"/>
  <c r="AB222" i="15"/>
  <c r="AI222" i="15" s="1"/>
  <c r="AJ222" i="15" s="1"/>
  <c r="Q222" i="15"/>
  <c r="T243" i="15"/>
  <c r="W243" i="15" s="1"/>
  <c r="M241" i="15"/>
  <c r="R135" i="15"/>
  <c r="W149" i="15"/>
  <c r="AA161" i="15"/>
  <c r="AE222" i="15"/>
  <c r="V222" i="15"/>
  <c r="R222" i="15"/>
  <c r="I262" i="15"/>
  <c r="AB354" i="15"/>
  <c r="AC354" i="15" s="1"/>
  <c r="Q354" i="15"/>
  <c r="Q41" i="15"/>
  <c r="S135" i="15"/>
  <c r="H145" i="15"/>
  <c r="AA149" i="15"/>
  <c r="J163" i="15"/>
  <c r="R171" i="15"/>
  <c r="N193" i="15"/>
  <c r="N192" i="15" s="1"/>
  <c r="AE206" i="15"/>
  <c r="AF206" i="15" s="1"/>
  <c r="Z206" i="15"/>
  <c r="K263" i="15"/>
  <c r="N241" i="15"/>
  <c r="N240" i="15" s="1"/>
  <c r="AA76" i="15"/>
  <c r="AA113" i="15"/>
  <c r="V188" i="15"/>
  <c r="M193" i="15"/>
  <c r="W257" i="15"/>
  <c r="V257" i="15"/>
  <c r="R267" i="15"/>
  <c r="S270" i="15"/>
  <c r="W296" i="15"/>
  <c r="W295" i="15" s="1"/>
  <c r="T295" i="15"/>
  <c r="O323" i="15"/>
  <c r="Z330" i="15"/>
  <c r="Y330" i="15"/>
  <c r="S364" i="15"/>
  <c r="R390" i="15"/>
  <c r="F20" i="15"/>
  <c r="F19" i="15" s="1"/>
  <c r="K17" i="15"/>
  <c r="P89" i="15"/>
  <c r="S89" i="15" s="1"/>
  <c r="L95" i="15"/>
  <c r="AB110" i="15"/>
  <c r="R116" i="15"/>
  <c r="Q128" i="15"/>
  <c r="Q127" i="15" s="1"/>
  <c r="S128" i="15"/>
  <c r="S127" i="15" s="1"/>
  <c r="P127" i="15"/>
  <c r="P119" i="15" s="1"/>
  <c r="AA134" i="15"/>
  <c r="AB134" i="15"/>
  <c r="Z134" i="15"/>
  <c r="AG135" i="15"/>
  <c r="AE140" i="15"/>
  <c r="AE139" i="15" s="1"/>
  <c r="AA162" i="15"/>
  <c r="Y162" i="15"/>
  <c r="AE171" i="15"/>
  <c r="AG171" i="15" s="1"/>
  <c r="V176" i="15"/>
  <c r="W176" i="15"/>
  <c r="W175" i="15" s="1"/>
  <c r="W188" i="15"/>
  <c r="W187" i="15" s="1"/>
  <c r="Y219" i="15"/>
  <c r="AB219" i="15"/>
  <c r="AG221" i="15"/>
  <c r="V234" i="15"/>
  <c r="W236" i="15"/>
  <c r="W235" i="15" s="1"/>
  <c r="AB266" i="15"/>
  <c r="AD266" i="15" s="1"/>
  <c r="AB296" i="15"/>
  <c r="AC296" i="15" s="1"/>
  <c r="AC295" i="15" s="1"/>
  <c r="AA296" i="15"/>
  <c r="AA295" i="15" s="1"/>
  <c r="H305" i="15"/>
  <c r="J305" i="15" s="1"/>
  <c r="E307" i="15"/>
  <c r="H308" i="15"/>
  <c r="J308" i="15" s="1"/>
  <c r="P325" i="15"/>
  <c r="S325" i="15" s="1"/>
  <c r="L337" i="15"/>
  <c r="L336" i="15" s="1"/>
  <c r="Y354" i="15"/>
  <c r="AA354" i="15"/>
  <c r="AI354" i="15"/>
  <c r="AJ354" i="15" s="1"/>
  <c r="Z354" i="15"/>
  <c r="G358" i="15"/>
  <c r="T378" i="15"/>
  <c r="W390" i="15"/>
  <c r="V390" i="15"/>
  <c r="D18" i="15"/>
  <c r="M199" i="15"/>
  <c r="M20" i="15"/>
  <c r="M19" i="15" s="1"/>
  <c r="V218" i="15"/>
  <c r="U218" i="15"/>
  <c r="W412" i="15"/>
  <c r="V412" i="15"/>
  <c r="H30" i="15"/>
  <c r="J30" i="15" s="1"/>
  <c r="E18" i="15"/>
  <c r="K18" i="15"/>
  <c r="P90" i="15"/>
  <c r="S90" i="15" s="1"/>
  <c r="Q267" i="15"/>
  <c r="W68" i="15"/>
  <c r="W67" i="15" s="1"/>
  <c r="AI78" i="15"/>
  <c r="AJ78" i="15" s="1"/>
  <c r="Z110" i="15"/>
  <c r="J115" i="15"/>
  <c r="V115" i="15" s="1"/>
  <c r="AE116" i="15"/>
  <c r="AE115" i="15" s="1"/>
  <c r="U116" i="15"/>
  <c r="U115" i="15" s="1"/>
  <c r="U173" i="15"/>
  <c r="W173" i="15"/>
  <c r="AD182" i="15"/>
  <c r="AC182" i="15"/>
  <c r="AB186" i="15"/>
  <c r="AI186" i="15" s="1"/>
  <c r="AJ186" i="15" s="1"/>
  <c r="W269" i="15"/>
  <c r="V269" i="15"/>
  <c r="U269" i="15"/>
  <c r="M337" i="15"/>
  <c r="M336" i="15" s="1"/>
  <c r="U363" i="15"/>
  <c r="AB363" i="15"/>
  <c r="AI363" i="15" s="1"/>
  <c r="AJ363" i="15" s="1"/>
  <c r="V366" i="15"/>
  <c r="W366" i="15"/>
  <c r="H26" i="15"/>
  <c r="J26" i="15" s="1"/>
  <c r="X28" i="15"/>
  <c r="U50" i="15"/>
  <c r="R52" i="15"/>
  <c r="V66" i="15"/>
  <c r="X73" i="15"/>
  <c r="AA73" i="15" s="1"/>
  <c r="X79" i="15"/>
  <c r="H86" i="15"/>
  <c r="J86" i="15" s="1"/>
  <c r="X87" i="15"/>
  <c r="AA87" i="15" s="1"/>
  <c r="P87" i="15"/>
  <c r="S87" i="15" s="1"/>
  <c r="O18" i="15"/>
  <c r="V116" i="15"/>
  <c r="R126" i="15"/>
  <c r="J127" i="15"/>
  <c r="R140" i="15"/>
  <c r="AE158" i="15"/>
  <c r="AG158" i="15" s="1"/>
  <c r="T169" i="15"/>
  <c r="T167" i="15" s="1"/>
  <c r="Z186" i="15"/>
  <c r="D193" i="15"/>
  <c r="D192" i="15" s="1"/>
  <c r="Q233" i="15"/>
  <c r="S233" i="15"/>
  <c r="R233" i="15"/>
  <c r="K241" i="15"/>
  <c r="F310" i="15"/>
  <c r="W316" i="15"/>
  <c r="U316" i="15"/>
  <c r="Z364" i="15"/>
  <c r="AC389" i="15"/>
  <c r="AD389" i="15"/>
  <c r="X402" i="15"/>
  <c r="Y402" i="15" s="1"/>
  <c r="U78" i="15"/>
  <c r="AF282" i="15"/>
  <c r="F289" i="15"/>
  <c r="F286" i="15" s="1"/>
  <c r="F243" i="15"/>
  <c r="F15" i="15" s="1"/>
  <c r="W317" i="15"/>
  <c r="V317" i="15"/>
  <c r="AA41" i="15"/>
  <c r="Z41" i="15"/>
  <c r="G106" i="15"/>
  <c r="G20" i="15"/>
  <c r="G19" i="15" s="1"/>
  <c r="S54" i="15"/>
  <c r="R54" i="15"/>
  <c r="I85" i="15"/>
  <c r="I84" i="15" s="1"/>
  <c r="AA122" i="15"/>
  <c r="R128" i="15"/>
  <c r="Q221" i="15"/>
  <c r="R221" i="15"/>
  <c r="AJ319" i="15"/>
  <c r="I358" i="15"/>
  <c r="X109" i="15"/>
  <c r="S126" i="15"/>
  <c r="J139" i="15"/>
  <c r="R139" i="15" s="1"/>
  <c r="S140" i="15"/>
  <c r="S139" i="15" s="1"/>
  <c r="P157" i="15"/>
  <c r="S158" i="15"/>
  <c r="V159" i="15"/>
  <c r="Q185" i="15"/>
  <c r="AB185" i="15"/>
  <c r="AI185" i="15" s="1"/>
  <c r="AJ185" i="15" s="1"/>
  <c r="AA186" i="15"/>
  <c r="V233" i="15"/>
  <c r="Q260" i="15"/>
  <c r="Q259" i="15" s="1"/>
  <c r="AA293" i="15"/>
  <c r="R329" i="15"/>
  <c r="AI332" i="15"/>
  <c r="AJ332" i="15" s="1"/>
  <c r="X331" i="15"/>
  <c r="AE332" i="15"/>
  <c r="AE331" i="15" s="1"/>
  <c r="R350" i="15"/>
  <c r="S350" i="15"/>
  <c r="S363" i="15"/>
  <c r="R363" i="15"/>
  <c r="W413" i="15"/>
  <c r="U413" i="15"/>
  <c r="K71" i="15"/>
  <c r="E214" i="15"/>
  <c r="U224" i="15"/>
  <c r="U223" i="15" s="1"/>
  <c r="T223" i="15"/>
  <c r="V223" i="15" s="1"/>
  <c r="W224" i="15"/>
  <c r="W223" i="15" s="1"/>
  <c r="E25" i="15"/>
  <c r="Q162" i="15"/>
  <c r="S162" i="15"/>
  <c r="L193" i="15"/>
  <c r="W218" i="15"/>
  <c r="AA220" i="15"/>
  <c r="R270" i="15"/>
  <c r="Z386" i="15"/>
  <c r="Y386" i="15"/>
  <c r="D14" i="15"/>
  <c r="D25" i="15"/>
  <c r="D24" i="15" s="1"/>
  <c r="Y102" i="15"/>
  <c r="AE110" i="15"/>
  <c r="AA150" i="15"/>
  <c r="Y150" i="15"/>
  <c r="AI284" i="15"/>
  <c r="X283" i="15"/>
  <c r="I15" i="15"/>
  <c r="H37" i="15"/>
  <c r="E14" i="15"/>
  <c r="K15" i="15"/>
  <c r="P27" i="15"/>
  <c r="S27" i="15" s="1"/>
  <c r="U65" i="15"/>
  <c r="AB65" i="15"/>
  <c r="AC65" i="15" s="1"/>
  <c r="J79" i="15"/>
  <c r="V79" i="15" s="1"/>
  <c r="V80" i="15"/>
  <c r="U140" i="15"/>
  <c r="U139" i="15" s="1"/>
  <c r="T139" i="15"/>
  <c r="W140" i="15"/>
  <c r="W139" i="15" s="1"/>
  <c r="V140" i="15"/>
  <c r="R158" i="15"/>
  <c r="Y159" i="15"/>
  <c r="AG170" i="15"/>
  <c r="H200" i="15"/>
  <c r="H199" i="15" s="1"/>
  <c r="U199" i="15" s="1"/>
  <c r="F199" i="15"/>
  <c r="Y206" i="15"/>
  <c r="AB206" i="15"/>
  <c r="AI206" i="15" s="1"/>
  <c r="AJ206" i="15" s="1"/>
  <c r="Z233" i="15"/>
  <c r="T235" i="15"/>
  <c r="V235" i="15" s="1"/>
  <c r="R282" i="15"/>
  <c r="Q292" i="15"/>
  <c r="AB294" i="15"/>
  <c r="AD294" i="15" s="1"/>
  <c r="R318" i="15"/>
  <c r="S318" i="15"/>
  <c r="S329" i="15"/>
  <c r="AA332" i="15"/>
  <c r="AA331" i="15" s="1"/>
  <c r="P342" i="15"/>
  <c r="S342" i="15" s="1"/>
  <c r="Q350" i="15"/>
  <c r="Q356" i="15"/>
  <c r="Q355" i="15" s="1"/>
  <c r="J355" i="15"/>
  <c r="Q363" i="15"/>
  <c r="V413" i="15"/>
  <c r="M35" i="15"/>
  <c r="T49" i="15"/>
  <c r="W49" i="15" s="1"/>
  <c r="R146" i="15"/>
  <c r="Q146" i="15"/>
  <c r="G202" i="15"/>
  <c r="U221" i="15"/>
  <c r="H229" i="15"/>
  <c r="S281" i="15"/>
  <c r="Q281" i="15"/>
  <c r="V351" i="15"/>
  <c r="G373" i="15"/>
  <c r="G372" i="15" s="1"/>
  <c r="W386" i="15"/>
  <c r="V386" i="15"/>
  <c r="Q389" i="15"/>
  <c r="AE412" i="15"/>
  <c r="AF412" i="15" s="1"/>
  <c r="Z412" i="15"/>
  <c r="P37" i="15"/>
  <c r="S37" i="15" s="1"/>
  <c r="O17" i="15"/>
  <c r="D107" i="15"/>
  <c r="K25" i="15"/>
  <c r="T27" i="15"/>
  <c r="W27" i="15" s="1"/>
  <c r="G34" i="15"/>
  <c r="H34" i="15" s="1"/>
  <c r="Q40" i="15"/>
  <c r="N35" i="15"/>
  <c r="Z44" i="15"/>
  <c r="W54" i="15"/>
  <c r="AB66" i="15"/>
  <c r="AI66" i="15" s="1"/>
  <c r="AJ66" i="15" s="1"/>
  <c r="E106" i="15"/>
  <c r="AB111" i="15"/>
  <c r="AI111" i="15" s="1"/>
  <c r="AJ111" i="15" s="1"/>
  <c r="T121" i="15"/>
  <c r="S146" i="15"/>
  <c r="G154" i="15"/>
  <c r="H154" i="15" s="1"/>
  <c r="T157" i="15"/>
  <c r="AB161" i="15"/>
  <c r="AI161" i="15" s="1"/>
  <c r="AJ161" i="15" s="1"/>
  <c r="R174" i="15"/>
  <c r="E16" i="15"/>
  <c r="I202" i="15"/>
  <c r="Z221" i="15"/>
  <c r="Z224" i="15"/>
  <c r="Y230" i="15"/>
  <c r="T253" i="15"/>
  <c r="W253" i="15" s="1"/>
  <c r="W258" i="15"/>
  <c r="V258" i="15"/>
  <c r="N275" i="15"/>
  <c r="V279" i="15"/>
  <c r="J313" i="15"/>
  <c r="AA328" i="15"/>
  <c r="D347" i="15"/>
  <c r="Y356" i="15"/>
  <c r="Y355" i="15" s="1"/>
  <c r="P376" i="15"/>
  <c r="S376" i="15" s="1"/>
  <c r="U386" i="15"/>
  <c r="Q388" i="15"/>
  <c r="R388" i="15"/>
  <c r="S389" i="15"/>
  <c r="X409" i="15"/>
  <c r="AE392" i="15"/>
  <c r="J391" i="15"/>
  <c r="Z391" i="15" s="1"/>
  <c r="K35" i="15"/>
  <c r="AB39" i="15"/>
  <c r="AI39" i="15" s="1"/>
  <c r="AJ39" i="15" s="1"/>
  <c r="Y40" i="15"/>
  <c r="Q53" i="15"/>
  <c r="F58" i="15"/>
  <c r="Y77" i="15"/>
  <c r="H89" i="15"/>
  <c r="J89" i="15" s="1"/>
  <c r="U110" i="15"/>
  <c r="U137" i="15"/>
  <c r="L155" i="15"/>
  <c r="H205" i="15"/>
  <c r="AB210" i="15"/>
  <c r="M227" i="15"/>
  <c r="I241" i="15"/>
  <c r="I240" i="15" s="1"/>
  <c r="Y280" i="15"/>
  <c r="T361" i="15"/>
  <c r="W361" i="15" s="1"/>
  <c r="AB364" i="15"/>
  <c r="AI364" i="15" s="1"/>
  <c r="AJ364" i="15" s="1"/>
  <c r="K383" i="15"/>
  <c r="U388" i="15"/>
  <c r="AA389" i="15"/>
  <c r="Y389" i="15"/>
  <c r="L35" i="15"/>
  <c r="AB41" i="15"/>
  <c r="AI41" i="15" s="1"/>
  <c r="AJ41" i="15" s="1"/>
  <c r="X55" i="15"/>
  <c r="AA56" i="15"/>
  <c r="AA55" i="15" s="1"/>
  <c r="G58" i="15"/>
  <c r="AB76" i="15"/>
  <c r="AD76" i="15" s="1"/>
  <c r="AA77" i="15"/>
  <c r="F85" i="15"/>
  <c r="F84" i="15" s="1"/>
  <c r="Z104" i="15"/>
  <c r="V114" i="15"/>
  <c r="V137" i="15"/>
  <c r="Z146" i="15"/>
  <c r="V147" i="15"/>
  <c r="AA170" i="15"/>
  <c r="AI170" i="15"/>
  <c r="AJ170" i="15" s="1"/>
  <c r="AE182" i="15"/>
  <c r="AG182" i="15" s="1"/>
  <c r="N203" i="15"/>
  <c r="AA208" i="15"/>
  <c r="G214" i="15"/>
  <c r="AA232" i="15"/>
  <c r="R280" i="15"/>
  <c r="F301" i="15"/>
  <c r="F300" i="15" s="1"/>
  <c r="AA327" i="15"/>
  <c r="Z327" i="15"/>
  <c r="P340" i="15"/>
  <c r="S340" i="15" s="1"/>
  <c r="X340" i="15"/>
  <c r="AA340" i="15" s="1"/>
  <c r="I346" i="15"/>
  <c r="V350" i="15"/>
  <c r="U350" i="15"/>
  <c r="W362" i="15"/>
  <c r="AE364" i="15"/>
  <c r="AG364" i="15" s="1"/>
  <c r="V365" i="15"/>
  <c r="T374" i="15"/>
  <c r="W374" i="15" s="1"/>
  <c r="L383" i="15"/>
  <c r="AE389" i="15"/>
  <c r="AG389" i="15" s="1"/>
  <c r="F382" i="15"/>
  <c r="I397" i="15"/>
  <c r="I396" i="15" s="1"/>
  <c r="L407" i="15"/>
  <c r="Z77" i="15"/>
  <c r="L17" i="15"/>
  <c r="P121" i="15"/>
  <c r="F130" i="15"/>
  <c r="O155" i="15"/>
  <c r="Y172" i="15"/>
  <c r="Y208" i="15"/>
  <c r="R234" i="15"/>
  <c r="AA260" i="15"/>
  <c r="AA259" i="15" s="1"/>
  <c r="W270" i="15"/>
  <c r="U270" i="15"/>
  <c r="G274" i="15"/>
  <c r="L301" i="15"/>
  <c r="AE316" i="15"/>
  <c r="AG316" i="15" s="1"/>
  <c r="R317" i="15"/>
  <c r="V318" i="15"/>
  <c r="V330" i="15"/>
  <c r="T338" i="15"/>
  <c r="K347" i="15"/>
  <c r="H378" i="15"/>
  <c r="Q378" i="15" s="1"/>
  <c r="V39" i="15"/>
  <c r="T87" i="15"/>
  <c r="W87" i="15" s="1"/>
  <c r="E94" i="15"/>
  <c r="H94" i="15" s="1"/>
  <c r="AB100" i="15"/>
  <c r="AC100" i="15" s="1"/>
  <c r="R122" i="15"/>
  <c r="U128" i="15"/>
  <c r="U127" i="15" s="1"/>
  <c r="G130" i="15"/>
  <c r="Y137" i="15"/>
  <c r="F166" i="15"/>
  <c r="H166" i="15" s="1"/>
  <c r="Q176" i="15"/>
  <c r="Q175" i="15" s="1"/>
  <c r="S176" i="15"/>
  <c r="S175" i="15" s="1"/>
  <c r="V211" i="15"/>
  <c r="R224" i="15"/>
  <c r="Q234" i="15"/>
  <c r="G250" i="15"/>
  <c r="Z257" i="15"/>
  <c r="Z260" i="15"/>
  <c r="Z268" i="15"/>
  <c r="V270" i="15"/>
  <c r="AJ272" i="15"/>
  <c r="AI271" i="15"/>
  <c r="AJ271" i="15" s="1"/>
  <c r="K287" i="15"/>
  <c r="U294" i="15"/>
  <c r="T302" i="15"/>
  <c r="W302" i="15" s="1"/>
  <c r="T303" i="15"/>
  <c r="Q316" i="15"/>
  <c r="S316" i="15"/>
  <c r="Q317" i="15"/>
  <c r="W318" i="15"/>
  <c r="W330" i="15"/>
  <c r="AB352" i="15"/>
  <c r="H375" i="15"/>
  <c r="J375" i="15" s="1"/>
  <c r="N383" i="15"/>
  <c r="Y388" i="15"/>
  <c r="D383" i="15"/>
  <c r="Q414" i="15"/>
  <c r="O203" i="15"/>
  <c r="H245" i="15"/>
  <c r="J245" i="15" s="1"/>
  <c r="L251" i="15"/>
  <c r="M275" i="15"/>
  <c r="AB282" i="15"/>
  <c r="AI282" i="15" s="1"/>
  <c r="AJ282" i="15" s="1"/>
  <c r="G286" i="15"/>
  <c r="U290" i="15"/>
  <c r="D287" i="15"/>
  <c r="AE314" i="15"/>
  <c r="AF314" i="15" s="1"/>
  <c r="AB317" i="15"/>
  <c r="M323" i="15"/>
  <c r="Q327" i="15"/>
  <c r="P344" i="15"/>
  <c r="S344" i="15" s="1"/>
  <c r="S343" i="15" s="1"/>
  <c r="F346" i="15"/>
  <c r="H377" i="15"/>
  <c r="G382" i="15"/>
  <c r="T398" i="15"/>
  <c r="W398" i="15" s="1"/>
  <c r="K407" i="15"/>
  <c r="V186" i="15"/>
  <c r="Q188" i="15"/>
  <c r="Q187" i="15" s="1"/>
  <c r="AE210" i="15"/>
  <c r="AF210" i="15" s="1"/>
  <c r="Z232" i="15"/>
  <c r="H244" i="15"/>
  <c r="J244" i="15" s="1"/>
  <c r="Z269" i="15"/>
  <c r="M347" i="15"/>
  <c r="Y364" i="15"/>
  <c r="O359" i="15"/>
  <c r="H376" i="15"/>
  <c r="P377" i="15"/>
  <c r="Q377" i="15" s="1"/>
  <c r="M383" i="15"/>
  <c r="D407" i="15"/>
  <c r="H399" i="15"/>
  <c r="J399" i="15" s="1"/>
  <c r="J385" i="15"/>
  <c r="R387" i="15"/>
  <c r="Z387" i="15"/>
  <c r="V363" i="15"/>
  <c r="U352" i="15"/>
  <c r="Y327" i="15"/>
  <c r="AB280" i="15"/>
  <c r="AI280" i="15" s="1"/>
  <c r="AJ280" i="15" s="1"/>
  <c r="Q280" i="15"/>
  <c r="Q268" i="15"/>
  <c r="R268" i="15"/>
  <c r="V255" i="15"/>
  <c r="AE256" i="15"/>
  <c r="AG256" i="15" s="1"/>
  <c r="G241" i="15"/>
  <c r="G240" i="15" s="1"/>
  <c r="Q258" i="15"/>
  <c r="AE232" i="15"/>
  <c r="AG232" i="15" s="1"/>
  <c r="G15" i="15"/>
  <c r="AB231" i="15"/>
  <c r="AB220" i="15"/>
  <c r="AI220" i="15" s="1"/>
  <c r="AJ220" i="15" s="1"/>
  <c r="H217" i="15"/>
  <c r="Q209" i="15"/>
  <c r="Q207" i="15"/>
  <c r="U209" i="15"/>
  <c r="R209" i="15"/>
  <c r="Q210" i="15"/>
  <c r="J205" i="15"/>
  <c r="R210" i="15"/>
  <c r="Z209" i="15"/>
  <c r="R208" i="15"/>
  <c r="Z208" i="15"/>
  <c r="V172" i="15"/>
  <c r="Q171" i="15"/>
  <c r="Q159" i="15"/>
  <c r="Y161" i="15"/>
  <c r="Z162" i="15"/>
  <c r="R162" i="15"/>
  <c r="R123" i="15"/>
  <c r="Q123" i="15"/>
  <c r="H121" i="15"/>
  <c r="G16" i="15"/>
  <c r="H87" i="15"/>
  <c r="J87" i="15" s="1"/>
  <c r="V112" i="15"/>
  <c r="Y112" i="15"/>
  <c r="J109" i="15"/>
  <c r="J106" i="15" s="1"/>
  <c r="Q76" i="15"/>
  <c r="J61" i="15"/>
  <c r="J58" i="15" s="1"/>
  <c r="G25" i="15"/>
  <c r="G24" i="15" s="1"/>
  <c r="U51" i="15"/>
  <c r="J37" i="15"/>
  <c r="Q39" i="15"/>
  <c r="H27" i="15"/>
  <c r="J27" i="15" s="1"/>
  <c r="U39" i="15"/>
  <c r="AE40" i="15"/>
  <c r="AG40" i="15" s="1"/>
  <c r="AF53" i="15"/>
  <c r="AG53" i="15"/>
  <c r="S30" i="15"/>
  <c r="AD99" i="15"/>
  <c r="AC99" i="15"/>
  <c r="I31" i="15"/>
  <c r="I20" i="15"/>
  <c r="I19" i="15" s="1"/>
  <c r="R77" i="15"/>
  <c r="Q77" i="15"/>
  <c r="S77" i="15"/>
  <c r="AG146" i="15"/>
  <c r="AF146" i="15"/>
  <c r="AE160" i="15"/>
  <c r="R160" i="15"/>
  <c r="J157" i="15"/>
  <c r="AE75" i="15"/>
  <c r="J73" i="15"/>
  <c r="V100" i="15"/>
  <c r="AE100" i="15"/>
  <c r="R100" i="15"/>
  <c r="S102" i="15"/>
  <c r="R102" i="15"/>
  <c r="Q102" i="15"/>
  <c r="Q149" i="15"/>
  <c r="AA184" i="15"/>
  <c r="G193" i="15"/>
  <c r="G192" i="15" s="1"/>
  <c r="G14" i="15"/>
  <c r="S231" i="15"/>
  <c r="R231" i="15"/>
  <c r="Q231" i="15"/>
  <c r="Y255" i="15"/>
  <c r="M301" i="15"/>
  <c r="M300" i="15" s="1"/>
  <c r="T304" i="15"/>
  <c r="Q62" i="15"/>
  <c r="AB62" i="15"/>
  <c r="H61" i="15"/>
  <c r="P88" i="15"/>
  <c r="K16" i="15"/>
  <c r="K31" i="15"/>
  <c r="K20" i="15"/>
  <c r="P32" i="15"/>
  <c r="P73" i="15"/>
  <c r="S75" i="15"/>
  <c r="R75" i="15"/>
  <c r="AB176" i="15"/>
  <c r="AA176" i="15"/>
  <c r="AA175" i="15" s="1"/>
  <c r="Z176" i="15"/>
  <c r="X175" i="15"/>
  <c r="Z175" i="15" s="1"/>
  <c r="AI176" i="15"/>
  <c r="AE176" i="15"/>
  <c r="Y176" i="15"/>
  <c r="Y175" i="15" s="1"/>
  <c r="P194" i="15"/>
  <c r="K193" i="15"/>
  <c r="X194" i="15"/>
  <c r="AB255" i="15"/>
  <c r="X27" i="15"/>
  <c r="N18" i="15"/>
  <c r="S52" i="15"/>
  <c r="V75" i="15"/>
  <c r="AB80" i="15"/>
  <c r="X86" i="15"/>
  <c r="P86" i="15"/>
  <c r="I106" i="15"/>
  <c r="AE220" i="15"/>
  <c r="Z220" i="15"/>
  <c r="X341" i="15"/>
  <c r="AB341" i="15" s="1"/>
  <c r="AI341" i="15" s="1"/>
  <c r="T341" i="15"/>
  <c r="N337" i="15"/>
  <c r="N336" i="15" s="1"/>
  <c r="AC413" i="15"/>
  <c r="AD413" i="15"/>
  <c r="AD56" i="15"/>
  <c r="AD55" i="15" s="1"/>
  <c r="AB55" i="15"/>
  <c r="S65" i="15"/>
  <c r="R65" i="15"/>
  <c r="Q65" i="15"/>
  <c r="AD77" i="15"/>
  <c r="L85" i="15"/>
  <c r="L84" i="15" s="1"/>
  <c r="K95" i="15"/>
  <c r="Z100" i="15"/>
  <c r="AE104" i="15"/>
  <c r="U104" i="15"/>
  <c r="U103" i="15" s="1"/>
  <c r="V104" i="15"/>
  <c r="AA136" i="15"/>
  <c r="Z136" i="15"/>
  <c r="AJ182" i="15"/>
  <c r="P197" i="15"/>
  <c r="X197" i="15"/>
  <c r="X400" i="15"/>
  <c r="P400" i="15"/>
  <c r="AD38" i="15"/>
  <c r="AC38" i="15"/>
  <c r="X92" i="15"/>
  <c r="P92" i="15"/>
  <c r="I70" i="15"/>
  <c r="K85" i="15"/>
  <c r="K84" i="15" s="1"/>
  <c r="Z160" i="15"/>
  <c r="G17" i="15"/>
  <c r="H197" i="15"/>
  <c r="H28" i="15"/>
  <c r="H49" i="15"/>
  <c r="P49" i="15"/>
  <c r="S51" i="15"/>
  <c r="R51" i="15"/>
  <c r="Z53" i="15"/>
  <c r="W62" i="15"/>
  <c r="V62" i="15"/>
  <c r="Y76" i="15"/>
  <c r="T92" i="15"/>
  <c r="M91" i="15"/>
  <c r="U99" i="15"/>
  <c r="Y315" i="15"/>
  <c r="AB315" i="15"/>
  <c r="AI315" i="15" s="1"/>
  <c r="AJ315" i="15" s="1"/>
  <c r="M15" i="15"/>
  <c r="T26" i="15"/>
  <c r="V38" i="15"/>
  <c r="U38" i="15"/>
  <c r="Y39" i="15"/>
  <c r="Q51" i="15"/>
  <c r="U62" i="15"/>
  <c r="Y68" i="15"/>
  <c r="Y67" i="15" s="1"/>
  <c r="X26" i="15"/>
  <c r="W38" i="15"/>
  <c r="R41" i="15"/>
  <c r="AD53" i="15"/>
  <c r="AC56" i="15"/>
  <c r="AC55" i="15" s="1"/>
  <c r="AI62" i="15"/>
  <c r="AA62" i="15"/>
  <c r="Z62" i="15"/>
  <c r="Y62" i="15"/>
  <c r="T73" i="15"/>
  <c r="W74" i="15"/>
  <c r="AE77" i="15"/>
  <c r="T86" i="15"/>
  <c r="M85" i="15"/>
  <c r="K107" i="15"/>
  <c r="AE124" i="15"/>
  <c r="J121" i="15"/>
  <c r="Z124" i="15"/>
  <c r="R124" i="15"/>
  <c r="AI126" i="15"/>
  <c r="AJ126" i="15" s="1"/>
  <c r="AE126" i="15"/>
  <c r="AB126" i="15"/>
  <c r="AA126" i="15"/>
  <c r="Y136" i="15"/>
  <c r="AA172" i="15"/>
  <c r="V174" i="15"/>
  <c r="AE174" i="15"/>
  <c r="V410" i="15"/>
  <c r="Z410" i="15"/>
  <c r="J409" i="15"/>
  <c r="AE410" i="15"/>
  <c r="AI80" i="15"/>
  <c r="AA80" i="15"/>
  <c r="AA79" i="15" s="1"/>
  <c r="AE113" i="15"/>
  <c r="Z113" i="15"/>
  <c r="X308" i="15"/>
  <c r="AI308" i="15" s="1"/>
  <c r="T308" i="15"/>
  <c r="N307" i="15"/>
  <c r="X49" i="15"/>
  <c r="Z50" i="15"/>
  <c r="Y50" i="15"/>
  <c r="R53" i="15"/>
  <c r="Y80" i="15"/>
  <c r="Y79" i="15" s="1"/>
  <c r="L25" i="15"/>
  <c r="L24" i="15" s="1"/>
  <c r="W102" i="15"/>
  <c r="V102" i="15"/>
  <c r="U102" i="15"/>
  <c r="U113" i="15"/>
  <c r="W113" i="15"/>
  <c r="W122" i="15"/>
  <c r="V122" i="15"/>
  <c r="U122" i="15"/>
  <c r="W158" i="15"/>
  <c r="V158" i="15"/>
  <c r="U158" i="15"/>
  <c r="Y184" i="15"/>
  <c r="Q362" i="15"/>
  <c r="P361" i="15"/>
  <c r="S362" i="15"/>
  <c r="R362" i="15"/>
  <c r="E17" i="15"/>
  <c r="M25" i="15"/>
  <c r="Q52" i="15"/>
  <c r="Q98" i="15"/>
  <c r="AB98" i="15"/>
  <c r="H97" i="15"/>
  <c r="AA114" i="15"/>
  <c r="Z114" i="15"/>
  <c r="Y114" i="15"/>
  <c r="V160" i="15"/>
  <c r="AB183" i="15"/>
  <c r="AI183" i="15" s="1"/>
  <c r="AJ183" i="15" s="1"/>
  <c r="X181" i="15"/>
  <c r="AA183" i="15"/>
  <c r="Z183" i="15"/>
  <c r="AE183" i="15"/>
  <c r="Z184" i="15"/>
  <c r="AA255" i="15"/>
  <c r="U278" i="15"/>
  <c r="H277" i="15"/>
  <c r="AB278" i="15"/>
  <c r="Y278" i="15"/>
  <c r="N20" i="15"/>
  <c r="N19" i="15" s="1"/>
  <c r="P26" i="15"/>
  <c r="M18" i="15"/>
  <c r="T30" i="15"/>
  <c r="V67" i="15"/>
  <c r="U75" i="15"/>
  <c r="W210" i="15"/>
  <c r="V210" i="15"/>
  <c r="U210" i="15"/>
  <c r="AI38" i="15"/>
  <c r="Z38" i="15"/>
  <c r="Y38" i="15"/>
  <c r="Y44" i="15"/>
  <c r="Y43" i="15" s="1"/>
  <c r="AE50" i="15"/>
  <c r="J49" i="15"/>
  <c r="Y52" i="15"/>
  <c r="R64" i="15"/>
  <c r="S64" i="15"/>
  <c r="Y75" i="15"/>
  <c r="N85" i="15"/>
  <c r="N84" i="15" s="1"/>
  <c r="X89" i="15"/>
  <c r="W98" i="15"/>
  <c r="V98" i="15"/>
  <c r="U98" i="15"/>
  <c r="T97" i="15"/>
  <c r="AA116" i="15"/>
  <c r="AA115" i="15" s="1"/>
  <c r="Z116" i="15"/>
  <c r="X115" i="15"/>
  <c r="Z115" i="15" s="1"/>
  <c r="AI116" i="15"/>
  <c r="AB116" i="15"/>
  <c r="Y116" i="15"/>
  <c r="Y115" i="15" s="1"/>
  <c r="P169" i="15"/>
  <c r="S174" i="15"/>
  <c r="Y232" i="15"/>
  <c r="AB232" i="15"/>
  <c r="AI232" i="15" s="1"/>
  <c r="AJ232" i="15" s="1"/>
  <c r="Z267" i="15"/>
  <c r="Y267" i="15"/>
  <c r="H283" i="15"/>
  <c r="AB284" i="15"/>
  <c r="K14" i="15"/>
  <c r="I25" i="15"/>
  <c r="N17" i="15"/>
  <c r="M31" i="15"/>
  <c r="H32" i="15"/>
  <c r="E31" i="15"/>
  <c r="X32" i="15"/>
  <c r="T37" i="15"/>
  <c r="AA38" i="15"/>
  <c r="T61" i="15"/>
  <c r="AB63" i="15"/>
  <c r="Y63" i="15"/>
  <c r="Q64" i="15"/>
  <c r="AB68" i="15"/>
  <c r="AI68" i="15" s="1"/>
  <c r="AE76" i="15"/>
  <c r="O85" i="15"/>
  <c r="O84" i="15" s="1"/>
  <c r="O14" i="15"/>
  <c r="X88" i="15"/>
  <c r="AA98" i="15"/>
  <c r="AI98" i="15"/>
  <c r="Z98" i="15"/>
  <c r="Y98" i="15"/>
  <c r="X97" i="15"/>
  <c r="AI125" i="15"/>
  <c r="AJ125" i="15" s="1"/>
  <c r="AB125" i="15"/>
  <c r="AA125" i="15"/>
  <c r="V150" i="15"/>
  <c r="AE150" i="15"/>
  <c r="Z150" i="15"/>
  <c r="AI151" i="15"/>
  <c r="AJ151" i="15" s="1"/>
  <c r="AJ152" i="15"/>
  <c r="W171" i="15"/>
  <c r="V171" i="15"/>
  <c r="Q174" i="15"/>
  <c r="N215" i="15"/>
  <c r="AE219" i="15"/>
  <c r="Z219" i="15"/>
  <c r="J217" i="15"/>
  <c r="J214" i="15" s="1"/>
  <c r="R219" i="15"/>
  <c r="T242" i="15"/>
  <c r="X265" i="15"/>
  <c r="AI266" i="15"/>
  <c r="AA266" i="15"/>
  <c r="Z266" i="15"/>
  <c r="AA267" i="15"/>
  <c r="W281" i="15"/>
  <c r="V281" i="15"/>
  <c r="U281" i="15"/>
  <c r="T277" i="15"/>
  <c r="J319" i="15"/>
  <c r="Z320" i="15"/>
  <c r="AE320" i="15"/>
  <c r="AD52" i="15"/>
  <c r="AD75" i="15"/>
  <c r="AC75" i="15"/>
  <c r="U100" i="15"/>
  <c r="Y100" i="15"/>
  <c r="S149" i="15"/>
  <c r="R149" i="15"/>
  <c r="AB207" i="15"/>
  <c r="AI207" i="15" s="1"/>
  <c r="AJ207" i="15" s="1"/>
  <c r="X205" i="15"/>
  <c r="AA207" i="15"/>
  <c r="Z207" i="15"/>
  <c r="AE207" i="15"/>
  <c r="Y207" i="15"/>
  <c r="W29" i="15"/>
  <c r="R76" i="15"/>
  <c r="AA109" i="15"/>
  <c r="N25" i="15"/>
  <c r="N24" i="15" s="1"/>
  <c r="AA50" i="15"/>
  <c r="S53" i="15"/>
  <c r="AE62" i="15"/>
  <c r="R62" i="15"/>
  <c r="S76" i="15"/>
  <c r="W90" i="15"/>
  <c r="AE99" i="15"/>
  <c r="J97" i="15"/>
  <c r="J94" i="15" s="1"/>
  <c r="V99" i="15"/>
  <c r="R101" i="15"/>
  <c r="Q101" i="15"/>
  <c r="S101" i="15"/>
  <c r="AE136" i="15"/>
  <c r="R136" i="15"/>
  <c r="J133" i="15"/>
  <c r="V136" i="15"/>
  <c r="AJ146" i="15"/>
  <c r="Q172" i="15"/>
  <c r="AB172" i="15"/>
  <c r="AI172" i="15" s="1"/>
  <c r="AJ172" i="15" s="1"/>
  <c r="U172" i="15"/>
  <c r="H169" i="15"/>
  <c r="H194" i="15"/>
  <c r="Z255" i="15"/>
  <c r="O25" i="15"/>
  <c r="O24" i="15" s="1"/>
  <c r="H29" i="15"/>
  <c r="U29" i="15" s="1"/>
  <c r="X30" i="15"/>
  <c r="L18" i="15"/>
  <c r="H73" i="15"/>
  <c r="Q75" i="15"/>
  <c r="M16" i="15"/>
  <c r="W42" i="15"/>
  <c r="V42" i="15"/>
  <c r="U42" i="15"/>
  <c r="AE63" i="15"/>
  <c r="Z63" i="15"/>
  <c r="V63" i="15"/>
  <c r="R78" i="15"/>
  <c r="Q78" i="15"/>
  <c r="T89" i="15"/>
  <c r="M17" i="15"/>
  <c r="G85" i="15"/>
  <c r="G84" i="15" s="1"/>
  <c r="G18" i="15"/>
  <c r="H90" i="15"/>
  <c r="U90" i="15" s="1"/>
  <c r="AG101" i="15"/>
  <c r="AF101" i="15"/>
  <c r="X103" i="15"/>
  <c r="Z103" i="15" s="1"/>
  <c r="AB104" i="15"/>
  <c r="AI104" i="15" s="1"/>
  <c r="AJ104" i="15" s="1"/>
  <c r="AB138" i="15"/>
  <c r="AI138" i="15" s="1"/>
  <c r="AJ138" i="15" s="1"/>
  <c r="Q138" i="15"/>
  <c r="S150" i="15"/>
  <c r="R150" i="15"/>
  <c r="AD173" i="15"/>
  <c r="AC173" i="15"/>
  <c r="E15" i="15"/>
  <c r="R40" i="15"/>
  <c r="AB44" i="15"/>
  <c r="AI44" i="15" s="1"/>
  <c r="AJ44" i="15" s="1"/>
  <c r="V50" i="15"/>
  <c r="S56" i="15"/>
  <c r="S55" i="15" s="1"/>
  <c r="R56" i="15"/>
  <c r="P55" i="15"/>
  <c r="Q56" i="15"/>
  <c r="Q55" i="15" s="1"/>
  <c r="P61" i="15"/>
  <c r="S63" i="15"/>
  <c r="R63" i="15"/>
  <c r="S78" i="15"/>
  <c r="AF98" i="15"/>
  <c r="Y104" i="15"/>
  <c r="Y103" i="15" s="1"/>
  <c r="Y113" i="15"/>
  <c r="H109" i="15"/>
  <c r="Y109" i="15" s="1"/>
  <c r="AB113" i="15"/>
  <c r="AI113" i="15" s="1"/>
  <c r="AJ113" i="15" s="1"/>
  <c r="AD137" i="15"/>
  <c r="AC137" i="15"/>
  <c r="V138" i="15"/>
  <c r="AE138" i="15"/>
  <c r="AE149" i="15"/>
  <c r="Z149" i="15"/>
  <c r="V149" i="15"/>
  <c r="Q150" i="15"/>
  <c r="E193" i="15"/>
  <c r="H196" i="15"/>
  <c r="T205" i="15"/>
  <c r="W41" i="15"/>
  <c r="V41" i="15"/>
  <c r="U41" i="15"/>
  <c r="D85" i="15"/>
  <c r="D84" i="15" s="1"/>
  <c r="P97" i="15"/>
  <c r="S99" i="15"/>
  <c r="R99" i="15"/>
  <c r="Q99" i="15"/>
  <c r="P133" i="15"/>
  <c r="S138" i="15"/>
  <c r="R138" i="15"/>
  <c r="AA174" i="15"/>
  <c r="Z174" i="15"/>
  <c r="Y174" i="15"/>
  <c r="Q186" i="15"/>
  <c r="Y186" i="15"/>
  <c r="P200" i="15"/>
  <c r="K199" i="15"/>
  <c r="P399" i="15"/>
  <c r="X399" i="15"/>
  <c r="AE414" i="15"/>
  <c r="R414" i="15"/>
  <c r="V414" i="15"/>
  <c r="AA39" i="15"/>
  <c r="S44" i="15"/>
  <c r="S43" i="15" s="1"/>
  <c r="R44" i="15"/>
  <c r="P43" i="15"/>
  <c r="Z51" i="15"/>
  <c r="AA52" i="15"/>
  <c r="Z52" i="15"/>
  <c r="Y53" i="15"/>
  <c r="AE56" i="15"/>
  <c r="J55" i="15"/>
  <c r="W65" i="15"/>
  <c r="V65" i="15"/>
  <c r="Q66" i="15"/>
  <c r="S68" i="15"/>
  <c r="S67" i="15" s="1"/>
  <c r="R68" i="15"/>
  <c r="P67" i="15"/>
  <c r="R67" i="15" s="1"/>
  <c r="AI74" i="15"/>
  <c r="Z74" i="15"/>
  <c r="AA75" i="15"/>
  <c r="Z75" i="15"/>
  <c r="W77" i="15"/>
  <c r="V77" i="15"/>
  <c r="AE102" i="15"/>
  <c r="AA123" i="15"/>
  <c r="Z123" i="15"/>
  <c r="AE123" i="15"/>
  <c r="Q136" i="15"/>
  <c r="AB136" i="15"/>
  <c r="AI136" i="15" s="1"/>
  <c r="AJ136" i="15" s="1"/>
  <c r="U136" i="15"/>
  <c r="H133" i="15"/>
  <c r="T145" i="15"/>
  <c r="W146" i="15"/>
  <c r="V146" i="15"/>
  <c r="L243" i="15"/>
  <c r="X243" i="15" s="1"/>
  <c r="P291" i="15"/>
  <c r="H319" i="15"/>
  <c r="Y320" i="15"/>
  <c r="Y319" i="15" s="1"/>
  <c r="AB320" i="15"/>
  <c r="Z39" i="15"/>
  <c r="M47" i="15"/>
  <c r="AA51" i="15"/>
  <c r="U56" i="15"/>
  <c r="U55" i="15" s="1"/>
  <c r="K59" i="15"/>
  <c r="Y65" i="15"/>
  <c r="L71" i="15"/>
  <c r="AA74" i="15"/>
  <c r="S104" i="15"/>
  <c r="S103" i="15" s="1"/>
  <c r="R104" i="15"/>
  <c r="P103" i="15"/>
  <c r="R103" i="15" s="1"/>
  <c r="Q104" i="15"/>
  <c r="Q103" i="15" s="1"/>
  <c r="AA112" i="15"/>
  <c r="AB123" i="15"/>
  <c r="AI123" i="15" s="1"/>
  <c r="AJ123" i="15" s="1"/>
  <c r="AA138" i="15"/>
  <c r="Z138" i="15"/>
  <c r="Y138" i="15"/>
  <c r="V148" i="15"/>
  <c r="T181" i="15"/>
  <c r="W182" i="15"/>
  <c r="V182" i="15"/>
  <c r="U182" i="15"/>
  <c r="X198" i="15"/>
  <c r="O193" i="15"/>
  <c r="O192" i="15" s="1"/>
  <c r="V209" i="15"/>
  <c r="J283" i="15"/>
  <c r="AE284" i="15"/>
  <c r="H313" i="15"/>
  <c r="AB314" i="15"/>
  <c r="AI314" i="15" s="1"/>
  <c r="S320" i="15"/>
  <c r="S319" i="15" s="1"/>
  <c r="P319" i="15"/>
  <c r="R320" i="15"/>
  <c r="Q320" i="15"/>
  <c r="Q319" i="15" s="1"/>
  <c r="V44" i="15"/>
  <c r="AB51" i="15"/>
  <c r="AI51" i="15" s="1"/>
  <c r="AJ51" i="15" s="1"/>
  <c r="U54" i="15"/>
  <c r="V56" i="15"/>
  <c r="L59" i="15"/>
  <c r="M71" i="15"/>
  <c r="V78" i="15"/>
  <c r="AA99" i="15"/>
  <c r="Z99" i="15"/>
  <c r="W101" i="15"/>
  <c r="V101" i="15"/>
  <c r="U101" i="15"/>
  <c r="S121" i="15"/>
  <c r="AB128" i="15"/>
  <c r="AA128" i="15"/>
  <c r="AA127" i="15" s="1"/>
  <c r="Z128" i="15"/>
  <c r="X127" i="15"/>
  <c r="AI128" i="15"/>
  <c r="AE128" i="15"/>
  <c r="AE161" i="15"/>
  <c r="V161" i="15"/>
  <c r="Z161" i="15"/>
  <c r="U176" i="15"/>
  <c r="U175" i="15" s="1"/>
  <c r="S198" i="15"/>
  <c r="W280" i="15"/>
  <c r="V280" i="15"/>
  <c r="U280" i="15"/>
  <c r="S284" i="15"/>
  <c r="S283" i="15" s="1"/>
  <c r="R284" i="15"/>
  <c r="P283" i="15"/>
  <c r="X291" i="15"/>
  <c r="X289" i="15" s="1"/>
  <c r="J303" i="15"/>
  <c r="V54" i="15"/>
  <c r="M59" i="15"/>
  <c r="U66" i="15"/>
  <c r="X67" i="15"/>
  <c r="Z67" i="15" s="1"/>
  <c r="AI75" i="15"/>
  <c r="AJ75" i="15" s="1"/>
  <c r="W78" i="15"/>
  <c r="H88" i="15"/>
  <c r="X90" i="15"/>
  <c r="Y99" i="15"/>
  <c r="T109" i="15"/>
  <c r="W110" i="15"/>
  <c r="Q111" i="15"/>
  <c r="P109" i="15"/>
  <c r="S111" i="15"/>
  <c r="Z112" i="15"/>
  <c r="Q114" i="15"/>
  <c r="AB114" i="15"/>
  <c r="AI114" i="15" s="1"/>
  <c r="AJ114" i="15" s="1"/>
  <c r="Q122" i="15"/>
  <c r="AE125" i="15"/>
  <c r="V125" i="15"/>
  <c r="Y128" i="15"/>
  <c r="Y127" i="15" s="1"/>
  <c r="U152" i="15"/>
  <c r="U151" i="15" s="1"/>
  <c r="Q158" i="15"/>
  <c r="AB160" i="15"/>
  <c r="AI160" i="15" s="1"/>
  <c r="AJ160" i="15" s="1"/>
  <c r="Y160" i="15"/>
  <c r="H157" i="15"/>
  <c r="S161" i="15"/>
  <c r="R161" i="15"/>
  <c r="Q161" i="15"/>
  <c r="AJ173" i="15"/>
  <c r="AA173" i="15"/>
  <c r="Z173" i="15"/>
  <c r="Y173" i="15"/>
  <c r="Q279" i="15"/>
  <c r="Q284" i="15"/>
  <c r="Q283" i="15" s="1"/>
  <c r="S293" i="15"/>
  <c r="R293" i="15"/>
  <c r="Q293" i="15"/>
  <c r="V315" i="15"/>
  <c r="Z315" i="15"/>
  <c r="AE315" i="15"/>
  <c r="W135" i="15"/>
  <c r="V135" i="15"/>
  <c r="AB147" i="15"/>
  <c r="AI147" i="15" s="1"/>
  <c r="AJ147" i="15" s="1"/>
  <c r="X145" i="15"/>
  <c r="AA147" i="15"/>
  <c r="Z147" i="15"/>
  <c r="P195" i="15"/>
  <c r="X195" i="15"/>
  <c r="S218" i="15"/>
  <c r="R218" i="15"/>
  <c r="P217" i="15"/>
  <c r="Q218" i="15"/>
  <c r="U254" i="15"/>
  <c r="H253" i="15"/>
  <c r="D251" i="15"/>
  <c r="AC293" i="15"/>
  <c r="AD293" i="15"/>
  <c r="N301" i="15"/>
  <c r="J306" i="15"/>
  <c r="H325" i="15"/>
  <c r="Y326" i="15"/>
  <c r="AB326" i="15"/>
  <c r="AI326" i="15" s="1"/>
  <c r="AJ326" i="15" s="1"/>
  <c r="W329" i="15"/>
  <c r="V329" i="15"/>
  <c r="U329" i="15"/>
  <c r="Y332" i="15"/>
  <c r="Y331" i="15" s="1"/>
  <c r="AB332" i="15"/>
  <c r="O20" i="15"/>
  <c r="O19" i="15" s="1"/>
  <c r="AE38" i="15"/>
  <c r="U44" i="15"/>
  <c r="U43" i="15" s="1"/>
  <c r="AB50" i="15"/>
  <c r="AI50" i="15" s="1"/>
  <c r="AJ50" i="15" s="1"/>
  <c r="AE68" i="15"/>
  <c r="Q100" i="15"/>
  <c r="AB124" i="15"/>
  <c r="AI124" i="15" s="1"/>
  <c r="AJ124" i="15" s="1"/>
  <c r="Y124" i="15"/>
  <c r="AC134" i="15"/>
  <c r="U135" i="15"/>
  <c r="Y147" i="15"/>
  <c r="AA148" i="15"/>
  <c r="I154" i="15"/>
  <c r="U160" i="15"/>
  <c r="F193" i="15"/>
  <c r="F192" i="15" s="1"/>
  <c r="AE254" i="15"/>
  <c r="V254" i="15"/>
  <c r="J253" i="15"/>
  <c r="S256" i="15"/>
  <c r="R256" i="15"/>
  <c r="Q256" i="15"/>
  <c r="Z293" i="15"/>
  <c r="AE293" i="15"/>
  <c r="T305" i="15"/>
  <c r="T349" i="15"/>
  <c r="W350" i="15"/>
  <c r="L397" i="15"/>
  <c r="L396" i="15" s="1"/>
  <c r="Y412" i="15"/>
  <c r="AB412" i="15"/>
  <c r="AI412" i="15" s="1"/>
  <c r="AJ412" i="15" s="1"/>
  <c r="H415" i="15"/>
  <c r="AB416" i="15"/>
  <c r="AE39" i="15"/>
  <c r="AA40" i="15"/>
  <c r="W53" i="15"/>
  <c r="V53" i="15"/>
  <c r="U68" i="15"/>
  <c r="U67" i="15" s="1"/>
  <c r="AB74" i="15"/>
  <c r="AE80" i="15"/>
  <c r="S113" i="15"/>
  <c r="R113" i="15"/>
  <c r="R114" i="15"/>
  <c r="AE114" i="15"/>
  <c r="S125" i="15"/>
  <c r="R125" i="15"/>
  <c r="Q125" i="15"/>
  <c r="AB140" i="15"/>
  <c r="AI140" i="15" s="1"/>
  <c r="AA140" i="15"/>
  <c r="AA139" i="15" s="1"/>
  <c r="Z140" i="15"/>
  <c r="X139" i="15"/>
  <c r="AB164" i="15"/>
  <c r="AI164" i="15" s="1"/>
  <c r="AA164" i="15"/>
  <c r="AA163" i="15" s="1"/>
  <c r="Z164" i="15"/>
  <c r="X163" i="15"/>
  <c r="AE172" i="15"/>
  <c r="R172" i="15"/>
  <c r="J169" i="15"/>
  <c r="J166" i="15" s="1"/>
  <c r="H181" i="15"/>
  <c r="L215" i="15"/>
  <c r="S220" i="15"/>
  <c r="R220" i="15"/>
  <c r="P244" i="15"/>
  <c r="X244" i="15"/>
  <c r="J402" i="15"/>
  <c r="V402" i="15" s="1"/>
  <c r="S39" i="15"/>
  <c r="R39" i="15"/>
  <c r="Y41" i="15"/>
  <c r="AE51" i="15"/>
  <c r="U53" i="15"/>
  <c r="Y64" i="15"/>
  <c r="V68" i="15"/>
  <c r="AE74" i="15"/>
  <c r="S80" i="15"/>
  <c r="S79" i="15" s="1"/>
  <c r="R80" i="15"/>
  <c r="P79" i="15"/>
  <c r="Q80" i="15"/>
  <c r="Q79" i="15" s="1"/>
  <c r="AA111" i="15"/>
  <c r="Z111" i="15"/>
  <c r="Q113" i="15"/>
  <c r="Q116" i="15"/>
  <c r="Q115" i="15" s="1"/>
  <c r="P115" i="15"/>
  <c r="R115" i="15" s="1"/>
  <c r="S116" i="15"/>
  <c r="S115" i="15" s="1"/>
  <c r="S134" i="15"/>
  <c r="R134" i="15"/>
  <c r="Q134" i="15"/>
  <c r="I142" i="15"/>
  <c r="AB159" i="15"/>
  <c r="AI159" i="15" s="1"/>
  <c r="AJ159" i="15" s="1"/>
  <c r="X157" i="15"/>
  <c r="AA159" i="15"/>
  <c r="Z159" i="15"/>
  <c r="AE159" i="15"/>
  <c r="AE162" i="15"/>
  <c r="Y164" i="15"/>
  <c r="Y163" i="15" s="1"/>
  <c r="Q206" i="15"/>
  <c r="X211" i="15"/>
  <c r="Z211" i="15" s="1"/>
  <c r="M215" i="15"/>
  <c r="AI218" i="15"/>
  <c r="AA218" i="15"/>
  <c r="Z218" i="15"/>
  <c r="Y218" i="15"/>
  <c r="X217" i="15"/>
  <c r="Q220" i="15"/>
  <c r="AA234" i="15"/>
  <c r="Z234" i="15"/>
  <c r="Y234" i="15"/>
  <c r="X229" i="15"/>
  <c r="AE234" i="15"/>
  <c r="X248" i="15"/>
  <c r="K247" i="15"/>
  <c r="P248" i="15"/>
  <c r="S269" i="15"/>
  <c r="R269" i="15"/>
  <c r="Q269" i="15"/>
  <c r="AJ53" i="15"/>
  <c r="AI77" i="15"/>
  <c r="AJ77" i="15" s="1"/>
  <c r="AB152" i="15"/>
  <c r="AA152" i="15"/>
  <c r="AA151" i="15" s="1"/>
  <c r="Z152" i="15"/>
  <c r="X151" i="15"/>
  <c r="Z151" i="15" s="1"/>
  <c r="S170" i="15"/>
  <c r="R170" i="15"/>
  <c r="Q170" i="15"/>
  <c r="I178" i="15"/>
  <c r="AE185" i="15"/>
  <c r="Z185" i="15"/>
  <c r="R187" i="15"/>
  <c r="AE230" i="15"/>
  <c r="V230" i="15"/>
  <c r="S232" i="15"/>
  <c r="R232" i="15"/>
  <c r="Q232" i="15"/>
  <c r="O241" i="15"/>
  <c r="O240" i="15" s="1"/>
  <c r="S254" i="15"/>
  <c r="R254" i="15"/>
  <c r="P253" i="15"/>
  <c r="Q254" i="15"/>
  <c r="AJ279" i="15"/>
  <c r="AA279" i="15"/>
  <c r="Z279" i="15"/>
  <c r="Y279" i="15"/>
  <c r="AA290" i="15"/>
  <c r="AA318" i="15"/>
  <c r="AE318" i="15"/>
  <c r="Z318" i="15"/>
  <c r="X313" i="15"/>
  <c r="AI318" i="15"/>
  <c r="AJ318" i="15" s="1"/>
  <c r="S338" i="15"/>
  <c r="T355" i="15"/>
  <c r="W356" i="15"/>
  <c r="W355" i="15" s="1"/>
  <c r="V356" i="15"/>
  <c r="Q38" i="15"/>
  <c r="U40" i="15"/>
  <c r="Y42" i="15"/>
  <c r="Q50" i="15"/>
  <c r="U52" i="15"/>
  <c r="Y54" i="15"/>
  <c r="U64" i="15"/>
  <c r="Y66" i="15"/>
  <c r="Q74" i="15"/>
  <c r="U76" i="15"/>
  <c r="Y78" i="15"/>
  <c r="AB112" i="15"/>
  <c r="AI112" i="15" s="1"/>
  <c r="U125" i="15"/>
  <c r="Y149" i="15"/>
  <c r="Y152" i="15"/>
  <c r="Y151" i="15" s="1"/>
  <c r="S185" i="15"/>
  <c r="R185" i="15"/>
  <c r="S186" i="15"/>
  <c r="R186" i="15"/>
  <c r="U206" i="15"/>
  <c r="Q219" i="15"/>
  <c r="W221" i="15"/>
  <c r="T217" i="15"/>
  <c r="V221" i="15"/>
  <c r="J229" i="15"/>
  <c r="J226" i="15" s="1"/>
  <c r="S230" i="15"/>
  <c r="R230" i="15"/>
  <c r="P229" i="15"/>
  <c r="Q230" i="15"/>
  <c r="S242" i="15"/>
  <c r="Y290" i="15"/>
  <c r="Y318" i="15"/>
  <c r="AE351" i="15"/>
  <c r="J349" i="15"/>
  <c r="U356" i="15"/>
  <c r="U355" i="15" s="1"/>
  <c r="R38" i="15"/>
  <c r="V40" i="15"/>
  <c r="Z42" i="15"/>
  <c r="R50" i="15"/>
  <c r="V52" i="15"/>
  <c r="Z54" i="15"/>
  <c r="V64" i="15"/>
  <c r="Z66" i="15"/>
  <c r="R74" i="15"/>
  <c r="V76" i="15"/>
  <c r="Z78" i="15"/>
  <c r="AE112" i="15"/>
  <c r="AB135" i="15"/>
  <c r="AI135" i="15" s="1"/>
  <c r="AJ135" i="15" s="1"/>
  <c r="X133" i="15"/>
  <c r="AA135" i="15"/>
  <c r="Z135" i="15"/>
  <c r="AE137" i="15"/>
  <c r="Q148" i="15"/>
  <c r="AB148" i="15"/>
  <c r="AI148" i="15" s="1"/>
  <c r="AJ148" i="15" s="1"/>
  <c r="AB218" i="15"/>
  <c r="K227" i="15"/>
  <c r="AA236" i="15"/>
  <c r="AA235" i="15" s="1"/>
  <c r="W268" i="15"/>
  <c r="V268" i="15"/>
  <c r="U268" i="15"/>
  <c r="Z280" i="15"/>
  <c r="AE280" i="15"/>
  <c r="J277" i="15"/>
  <c r="E301" i="15"/>
  <c r="H302" i="15"/>
  <c r="Y135" i="15"/>
  <c r="S137" i="15"/>
  <c r="R137" i="15"/>
  <c r="G142" i="15"/>
  <c r="H142" i="15" s="1"/>
  <c r="AE148" i="15"/>
  <c r="R148" i="15"/>
  <c r="J145" i="15"/>
  <c r="J142" i="15" s="1"/>
  <c r="AE152" i="15"/>
  <c r="AB174" i="15"/>
  <c r="AI174" i="15" s="1"/>
  <c r="AJ174" i="15" s="1"/>
  <c r="U185" i="15"/>
  <c r="U188" i="15"/>
  <c r="U187" i="15" s="1"/>
  <c r="T194" i="15"/>
  <c r="V219" i="15"/>
  <c r="Y236" i="15"/>
  <c r="Y235" i="15" s="1"/>
  <c r="S245" i="15"/>
  <c r="R245" i="15"/>
  <c r="Q245" i="15"/>
  <c r="D247" i="15"/>
  <c r="X277" i="15"/>
  <c r="AI278" i="15"/>
  <c r="AA278" i="15"/>
  <c r="Z278" i="15"/>
  <c r="R281" i="15"/>
  <c r="AE281" i="15"/>
  <c r="W293" i="15"/>
  <c r="V293" i="15"/>
  <c r="U293" i="15"/>
  <c r="AI330" i="15"/>
  <c r="AJ330" i="15" s="1"/>
  <c r="AB330" i="15"/>
  <c r="AE330" i="15"/>
  <c r="AA330" i="15"/>
  <c r="U161" i="15"/>
  <c r="AB188" i="15"/>
  <c r="AI188" i="15" s="1"/>
  <c r="AJ188" i="15" s="1"/>
  <c r="AA188" i="15"/>
  <c r="AA187" i="15" s="1"/>
  <c r="Z188" i="15"/>
  <c r="X187" i="15"/>
  <c r="Z187" i="15" s="1"/>
  <c r="AB212" i="15"/>
  <c r="AI212" i="15" s="1"/>
  <c r="X223" i="15"/>
  <c r="Z223" i="15" s="1"/>
  <c r="V231" i="15"/>
  <c r="AE260" i="15"/>
  <c r="J259" i="15"/>
  <c r="Z259" i="15" s="1"/>
  <c r="AB268" i="15"/>
  <c r="AI268" i="15" s="1"/>
  <c r="AJ268" i="15" s="1"/>
  <c r="Y268" i="15"/>
  <c r="H295" i="15"/>
  <c r="Y296" i="15"/>
  <c r="Y295" i="15" s="1"/>
  <c r="Q387" i="15"/>
  <c r="AB387" i="15"/>
  <c r="AI387" i="15" s="1"/>
  <c r="Y110" i="15"/>
  <c r="Q112" i="15"/>
  <c r="U114" i="15"/>
  <c r="Y122" i="15"/>
  <c r="Q124" i="15"/>
  <c r="U126" i="15"/>
  <c r="Y134" i="15"/>
  <c r="U138" i="15"/>
  <c r="Y146" i="15"/>
  <c r="U150" i="15"/>
  <c r="Y158" i="15"/>
  <c r="Q160" i="15"/>
  <c r="U164" i="15"/>
  <c r="U163" i="15" s="1"/>
  <c r="Y185" i="15"/>
  <c r="Y188" i="15"/>
  <c r="Y187" i="15" s="1"/>
  <c r="AF208" i="15"/>
  <c r="AB234" i="15"/>
  <c r="AI234" i="15" s="1"/>
  <c r="AJ234" i="15" s="1"/>
  <c r="U266" i="15"/>
  <c r="H265" i="15"/>
  <c r="AB267" i="15"/>
  <c r="AG269" i="15"/>
  <c r="AF269" i="15"/>
  <c r="Z281" i="15"/>
  <c r="W282" i="15"/>
  <c r="V282" i="15"/>
  <c r="AE296" i="15"/>
  <c r="V296" i="15"/>
  <c r="J295" i="15"/>
  <c r="R295" i="15" s="1"/>
  <c r="P302" i="15"/>
  <c r="AB171" i="15"/>
  <c r="AI171" i="15" s="1"/>
  <c r="AJ171" i="15" s="1"/>
  <c r="X169" i="15"/>
  <c r="AA171" i="15"/>
  <c r="Z171" i="15"/>
  <c r="AE173" i="15"/>
  <c r="AB184" i="15"/>
  <c r="AI184" i="15" s="1"/>
  <c r="AJ184" i="15" s="1"/>
  <c r="W233" i="15"/>
  <c r="T229" i="15"/>
  <c r="X242" i="15"/>
  <c r="X245" i="15"/>
  <c r="S246" i="15"/>
  <c r="X253" i="15"/>
  <c r="S257" i="15"/>
  <c r="R257" i="15"/>
  <c r="AE266" i="15"/>
  <c r="V266" i="15"/>
  <c r="J265" i="15"/>
  <c r="AE272" i="15"/>
  <c r="J271" i="15"/>
  <c r="Z271" i="15" s="1"/>
  <c r="W292" i="15"/>
  <c r="V292" i="15"/>
  <c r="U292" i="15"/>
  <c r="T289" i="15"/>
  <c r="S296" i="15"/>
  <c r="S295" i="15" s="1"/>
  <c r="R296" i="15"/>
  <c r="Q296" i="15"/>
  <c r="Q295" i="15" s="1"/>
  <c r="P323" i="15"/>
  <c r="U362" i="15"/>
  <c r="AB362" i="15"/>
  <c r="AI362" i="15" s="1"/>
  <c r="AJ362" i="15" s="1"/>
  <c r="H361" i="15"/>
  <c r="E397" i="15"/>
  <c r="H400" i="15"/>
  <c r="Y171" i="15"/>
  <c r="S173" i="15"/>
  <c r="R173" i="15"/>
  <c r="G178" i="15"/>
  <c r="H178" i="15" s="1"/>
  <c r="AE184" i="15"/>
  <c r="R184" i="15"/>
  <c r="J181" i="15"/>
  <c r="J178" i="15" s="1"/>
  <c r="AE188" i="15"/>
  <c r="Q208" i="15"/>
  <c r="AG209" i="15"/>
  <c r="AF209" i="15"/>
  <c r="K215" i="15"/>
  <c r="AA222" i="15"/>
  <c r="Z222" i="15"/>
  <c r="Y222" i="15"/>
  <c r="Y224" i="15"/>
  <c r="Y223" i="15" s="1"/>
  <c r="AB230" i="15"/>
  <c r="AA230" i="15"/>
  <c r="Z230" i="15"/>
  <c r="U233" i="15"/>
  <c r="Y254" i="15"/>
  <c r="W256" i="15"/>
  <c r="V256" i="15"/>
  <c r="U256" i="15"/>
  <c r="Q257" i="15"/>
  <c r="P259" i="15"/>
  <c r="R260" i="15"/>
  <c r="S272" i="15"/>
  <c r="S271" i="15" s="1"/>
  <c r="R272" i="15"/>
  <c r="L275" i="15"/>
  <c r="AA294" i="15"/>
  <c r="Z294" i="15"/>
  <c r="Y294" i="15"/>
  <c r="AE294" i="15"/>
  <c r="X304" i="15"/>
  <c r="V316" i="15"/>
  <c r="H340" i="15"/>
  <c r="V362" i="15"/>
  <c r="AE362" i="15"/>
  <c r="Z365" i="15"/>
  <c r="AB365" i="15"/>
  <c r="AI365" i="15" s="1"/>
  <c r="AJ365" i="15" s="1"/>
  <c r="AA365" i="15"/>
  <c r="Y365" i="15"/>
  <c r="N373" i="15"/>
  <c r="N372" i="15" s="1"/>
  <c r="V212" i="15"/>
  <c r="AE212" i="15"/>
  <c r="N227" i="15"/>
  <c r="AB236" i="15"/>
  <c r="AI236" i="15" s="1"/>
  <c r="D241" i="15"/>
  <c r="E247" i="15"/>
  <c r="H248" i="15"/>
  <c r="AA258" i="15"/>
  <c r="Z258" i="15"/>
  <c r="Y258" i="15"/>
  <c r="V260" i="15"/>
  <c r="S266" i="15"/>
  <c r="R266" i="15"/>
  <c r="P265" i="15"/>
  <c r="Q266" i="15"/>
  <c r="AE278" i="15"/>
  <c r="M287" i="15"/>
  <c r="AB292" i="15"/>
  <c r="AI292" i="15" s="1"/>
  <c r="AJ292" i="15" s="1"/>
  <c r="X306" i="15"/>
  <c r="S315" i="15"/>
  <c r="R315" i="15"/>
  <c r="Q315" i="15"/>
  <c r="AF316" i="15"/>
  <c r="AE326" i="15"/>
  <c r="J325" i="15"/>
  <c r="Z326" i="15"/>
  <c r="AG327" i="15"/>
  <c r="AF327" i="15"/>
  <c r="J331" i="15"/>
  <c r="Z332" i="15"/>
  <c r="U332" i="15"/>
  <c r="U331" i="15" s="1"/>
  <c r="Y390" i="15"/>
  <c r="AA390" i="15"/>
  <c r="J404" i="15"/>
  <c r="U162" i="15"/>
  <c r="Y170" i="15"/>
  <c r="U174" i="15"/>
  <c r="Y182" i="15"/>
  <c r="Q184" i="15"/>
  <c r="U186" i="15"/>
  <c r="W208" i="15"/>
  <c r="V208" i="15"/>
  <c r="U208" i="15"/>
  <c r="U222" i="15"/>
  <c r="V224" i="15"/>
  <c r="AE224" i="15"/>
  <c r="E241" i="15"/>
  <c r="H242" i="15"/>
  <c r="AE255" i="15"/>
  <c r="AC258" i="15"/>
  <c r="AA270" i="15"/>
  <c r="Z270" i="15"/>
  <c r="Y270" i="15"/>
  <c r="V272" i="15"/>
  <c r="S278" i="15"/>
  <c r="R278" i="15"/>
  <c r="P277" i="15"/>
  <c r="Q278" i="15"/>
  <c r="N287" i="15"/>
  <c r="Y292" i="15"/>
  <c r="AI296" i="15"/>
  <c r="X295" i="15"/>
  <c r="H304" i="15"/>
  <c r="S314" i="15"/>
  <c r="P313" i="15"/>
  <c r="R314" i="15"/>
  <c r="S326" i="15"/>
  <c r="Q326" i="15"/>
  <c r="R327" i="15"/>
  <c r="S328" i="15"/>
  <c r="R328" i="15"/>
  <c r="Q328" i="15"/>
  <c r="R330" i="15"/>
  <c r="Q330" i="15"/>
  <c r="S330" i="15"/>
  <c r="R331" i="15"/>
  <c r="H338" i="15"/>
  <c r="E337" i="15"/>
  <c r="Z390" i="15"/>
  <c r="H403" i="15"/>
  <c r="W220" i="15"/>
  <c r="V220" i="15"/>
  <c r="U220" i="15"/>
  <c r="AE236" i="15"/>
  <c r="AE267" i="15"/>
  <c r="AA282" i="15"/>
  <c r="Z282" i="15"/>
  <c r="Y282" i="15"/>
  <c r="O287" i="15"/>
  <c r="H291" i="15"/>
  <c r="Z292" i="15"/>
  <c r="X305" i="15"/>
  <c r="Q314" i="15"/>
  <c r="W320" i="15"/>
  <c r="W319" i="15" s="1"/>
  <c r="V320" i="15"/>
  <c r="T319" i="15"/>
  <c r="U320" i="15"/>
  <c r="U319" i="15" s="1"/>
  <c r="R326" i="15"/>
  <c r="Q332" i="15"/>
  <c r="Q331" i="15" s="1"/>
  <c r="T376" i="15"/>
  <c r="X376" i="15"/>
  <c r="P404" i="15"/>
  <c r="X404" i="15"/>
  <c r="AA210" i="15"/>
  <c r="Z210" i="15"/>
  <c r="Y210" i="15"/>
  <c r="R212" i="15"/>
  <c r="AE218" i="15"/>
  <c r="AA219" i="15"/>
  <c r="Q224" i="15"/>
  <c r="Q223" i="15" s="1"/>
  <c r="Z231" i="15"/>
  <c r="W232" i="15"/>
  <c r="V232" i="15"/>
  <c r="U232" i="15"/>
  <c r="K251" i="15"/>
  <c r="Q255" i="15"/>
  <c r="U257" i="15"/>
  <c r="AE258" i="15"/>
  <c r="Y260" i="15"/>
  <c r="Y259" i="15" s="1"/>
  <c r="AB270" i="15"/>
  <c r="AE279" i="15"/>
  <c r="J291" i="15"/>
  <c r="AA292" i="15"/>
  <c r="Z296" i="15"/>
  <c r="L323" i="15"/>
  <c r="W339" i="15"/>
  <c r="G343" i="15"/>
  <c r="H344" i="15"/>
  <c r="K403" i="15"/>
  <c r="W284" i="15"/>
  <c r="W283" i="15" s="1"/>
  <c r="V284" i="15"/>
  <c r="U284" i="15"/>
  <c r="U283" i="15" s="1"/>
  <c r="AA329" i="15"/>
  <c r="Z329" i="15"/>
  <c r="Y329" i="15"/>
  <c r="F337" i="15"/>
  <c r="F336" i="15" s="1"/>
  <c r="AC363" i="15"/>
  <c r="H380" i="15"/>
  <c r="E379" i="15"/>
  <c r="S412" i="15"/>
  <c r="R412" i="15"/>
  <c r="Q412" i="15"/>
  <c r="AB290" i="15"/>
  <c r="AI290" i="15" s="1"/>
  <c r="O301" i="15"/>
  <c r="O300" i="15" s="1"/>
  <c r="V314" i="15"/>
  <c r="U314" i="15"/>
  <c r="W327" i="15"/>
  <c r="V327" i="15"/>
  <c r="U327" i="15"/>
  <c r="AE329" i="15"/>
  <c r="AE352" i="15"/>
  <c r="V352" i="15"/>
  <c r="AB366" i="15"/>
  <c r="AI366" i="15" s="1"/>
  <c r="AJ366" i="15" s="1"/>
  <c r="U366" i="15"/>
  <c r="Q366" i="15"/>
  <c r="Q386" i="15"/>
  <c r="S386" i="15"/>
  <c r="R386" i="15"/>
  <c r="P385" i="15"/>
  <c r="Y209" i="15"/>
  <c r="U219" i="15"/>
  <c r="Y221" i="15"/>
  <c r="U231" i="15"/>
  <c r="Y233" i="15"/>
  <c r="U236" i="15"/>
  <c r="U235" i="15" s="1"/>
  <c r="U255" i="15"/>
  <c r="Y257" i="15"/>
  <c r="U260" i="15"/>
  <c r="U259" i="15" s="1"/>
  <c r="U267" i="15"/>
  <c r="Y269" i="15"/>
  <c r="U272" i="15"/>
  <c r="U271" i="15" s="1"/>
  <c r="U279" i="15"/>
  <c r="Y281" i="15"/>
  <c r="Y284" i="15"/>
  <c r="Y283" i="15" s="1"/>
  <c r="AE290" i="15"/>
  <c r="Y293" i="15"/>
  <c r="U296" i="15"/>
  <c r="U295" i="15" s="1"/>
  <c r="W314" i="15"/>
  <c r="U318" i="15"/>
  <c r="X325" i="15"/>
  <c r="H339" i="15"/>
  <c r="J341" i="15"/>
  <c r="S352" i="15"/>
  <c r="R352" i="15"/>
  <c r="S353" i="15"/>
  <c r="R353" i="15"/>
  <c r="W354" i="15"/>
  <c r="V354" i="15"/>
  <c r="T259" i="15"/>
  <c r="T271" i="15"/>
  <c r="T283" i="15"/>
  <c r="Z284" i="15"/>
  <c r="D301" i="15"/>
  <c r="D300" i="15" s="1"/>
  <c r="P304" i="15"/>
  <c r="AA314" i="15"/>
  <c r="Z314" i="15"/>
  <c r="Y314" i="15"/>
  <c r="AA317" i="15"/>
  <c r="Z317" i="15"/>
  <c r="Y317" i="15"/>
  <c r="AI317" i="15"/>
  <c r="AJ317" i="15" s="1"/>
  <c r="W328" i="15"/>
  <c r="U328" i="15"/>
  <c r="AI329" i="15"/>
  <c r="H342" i="15"/>
  <c r="Q351" i="15"/>
  <c r="AB351" i="15"/>
  <c r="AI351" i="15" s="1"/>
  <c r="AJ351" i="15" s="1"/>
  <c r="H349" i="15"/>
  <c r="Q349" i="15" s="1"/>
  <c r="Y351" i="15"/>
  <c r="Q352" i="15"/>
  <c r="Q353" i="15"/>
  <c r="U354" i="15"/>
  <c r="AE368" i="15"/>
  <c r="Z368" i="15"/>
  <c r="J367" i="15"/>
  <c r="Z367" i="15" s="1"/>
  <c r="X401" i="15"/>
  <c r="T401" i="15"/>
  <c r="H409" i="15"/>
  <c r="U410" i="15"/>
  <c r="AB410" i="15"/>
  <c r="AI410" i="15" s="1"/>
  <c r="AJ410" i="15" s="1"/>
  <c r="S368" i="15"/>
  <c r="S367" i="15" s="1"/>
  <c r="P367" i="15"/>
  <c r="S374" i="15"/>
  <c r="D379" i="15"/>
  <c r="W380" i="15"/>
  <c r="W379" i="15" s="1"/>
  <c r="X398" i="15"/>
  <c r="P398" i="15"/>
  <c r="K397" i="15"/>
  <c r="D397" i="15"/>
  <c r="D396" i="15" s="1"/>
  <c r="Q410" i="15"/>
  <c r="P409" i="15"/>
  <c r="S410" i="15"/>
  <c r="R410" i="15"/>
  <c r="AE416" i="15"/>
  <c r="J415" i="15"/>
  <c r="O311" i="15"/>
  <c r="V326" i="15"/>
  <c r="Z328" i="15"/>
  <c r="R332" i="15"/>
  <c r="P339" i="15"/>
  <c r="K337" i="15"/>
  <c r="K336" i="15" s="1"/>
  <c r="R368" i="15"/>
  <c r="D373" i="15"/>
  <c r="W389" i="15"/>
  <c r="V389" i="15"/>
  <c r="U389" i="15"/>
  <c r="V416" i="15"/>
  <c r="T415" i="15"/>
  <c r="W416" i="15"/>
  <c r="W415" i="15" s="1"/>
  <c r="S332" i="15"/>
  <c r="S331" i="15" s="1"/>
  <c r="AG350" i="15"/>
  <c r="AF350" i="15"/>
  <c r="Y363" i="15"/>
  <c r="V368" i="15"/>
  <c r="T367" i="15"/>
  <c r="W368" i="15"/>
  <c r="W367" i="15" s="1"/>
  <c r="U368" i="15"/>
  <c r="U367" i="15" s="1"/>
  <c r="E373" i="15"/>
  <c r="H374" i="15"/>
  <c r="Z413" i="15"/>
  <c r="AJ413" i="15"/>
  <c r="U416" i="15"/>
  <c r="U415" i="15" s="1"/>
  <c r="W315" i="15"/>
  <c r="U315" i="15"/>
  <c r="AB318" i="15"/>
  <c r="W332" i="15"/>
  <c r="W331" i="15" s="1"/>
  <c r="V332" i="15"/>
  <c r="X338" i="15"/>
  <c r="Z363" i="15"/>
  <c r="U365" i="15"/>
  <c r="F373" i="15"/>
  <c r="F372" i="15" s="1"/>
  <c r="Q401" i="15"/>
  <c r="Y413" i="15"/>
  <c r="X342" i="15"/>
  <c r="AE366" i="15"/>
  <c r="Z366" i="15"/>
  <c r="J401" i="15"/>
  <c r="AB329" i="15"/>
  <c r="G337" i="15"/>
  <c r="AE365" i="15"/>
  <c r="V387" i="15"/>
  <c r="W387" i="15"/>
  <c r="T385" i="15"/>
  <c r="U387" i="15"/>
  <c r="S392" i="15"/>
  <c r="S391" i="15" s="1"/>
  <c r="R392" i="15"/>
  <c r="Q392" i="15"/>
  <c r="Q391" i="15" s="1"/>
  <c r="O397" i="15"/>
  <c r="O396" i="15" s="1"/>
  <c r="W402" i="15"/>
  <c r="U402" i="15"/>
  <c r="AE413" i="15"/>
  <c r="AI416" i="15"/>
  <c r="Y416" i="15"/>
  <c r="Y415" i="15" s="1"/>
  <c r="X415" i="15"/>
  <c r="Y316" i="15"/>
  <c r="Q318" i="15"/>
  <c r="AJ320" i="15"/>
  <c r="U326" i="15"/>
  <c r="Y328" i="15"/>
  <c r="U330" i="15"/>
  <c r="Z351" i="15"/>
  <c r="AA352" i="15"/>
  <c r="Z352" i="15"/>
  <c r="Y352" i="15"/>
  <c r="R354" i="15"/>
  <c r="Z356" i="15"/>
  <c r="AA362" i="15"/>
  <c r="Z362" i="15"/>
  <c r="Y362" i="15"/>
  <c r="U364" i="15"/>
  <c r="W364" i="15"/>
  <c r="V364" i="15"/>
  <c r="S377" i="15"/>
  <c r="S380" i="15"/>
  <c r="S379" i="15" s="1"/>
  <c r="V411" i="15"/>
  <c r="W411" i="15"/>
  <c r="U411" i="15"/>
  <c r="Z416" i="15"/>
  <c r="T325" i="15"/>
  <c r="I337" i="15"/>
  <c r="I336" i="15" s="1"/>
  <c r="AA351" i="15"/>
  <c r="Y353" i="15"/>
  <c r="X361" i="15"/>
  <c r="R365" i="15"/>
  <c r="R366" i="15"/>
  <c r="Q380" i="15"/>
  <c r="AA386" i="15"/>
  <c r="X385" i="15"/>
  <c r="V388" i="15"/>
  <c r="R389" i="15"/>
  <c r="AB390" i="15"/>
  <c r="AI390" i="15" s="1"/>
  <c r="AJ390" i="15" s="1"/>
  <c r="Q390" i="15"/>
  <c r="U390" i="15"/>
  <c r="P391" i="15"/>
  <c r="T409" i="15"/>
  <c r="AA416" i="15"/>
  <c r="AA415" i="15" s="1"/>
  <c r="R351" i="15"/>
  <c r="Y410" i="15"/>
  <c r="AA350" i="15"/>
  <c r="Z350" i="15"/>
  <c r="X349" i="15"/>
  <c r="AB356" i="15"/>
  <c r="AE356" i="15"/>
  <c r="Q364" i="15"/>
  <c r="Y366" i="15"/>
  <c r="AI368" i="15"/>
  <c r="Y368" i="15"/>
  <c r="Y367" i="15" s="1"/>
  <c r="AB368" i="15"/>
  <c r="AA368" i="15"/>
  <c r="AA367" i="15" s="1"/>
  <c r="X374" i="15"/>
  <c r="L373" i="15"/>
  <c r="L379" i="15"/>
  <c r="X380" i="15"/>
  <c r="G397" i="15"/>
  <c r="V353" i="15"/>
  <c r="N359" i="15"/>
  <c r="M373" i="15"/>
  <c r="M372" i="15" s="1"/>
  <c r="T375" i="15"/>
  <c r="S378" i="15"/>
  <c r="V392" i="15"/>
  <c r="T391" i="15"/>
  <c r="W392" i="15"/>
  <c r="W391" i="15" s="1"/>
  <c r="U392" i="15"/>
  <c r="U391" i="15" s="1"/>
  <c r="N403" i="15"/>
  <c r="Y411" i="15"/>
  <c r="U412" i="15"/>
  <c r="K373" i="15"/>
  <c r="K372" i="15" s="1"/>
  <c r="I373" i="15"/>
  <c r="I372" i="15" s="1"/>
  <c r="AE390" i="15"/>
  <c r="N407" i="15"/>
  <c r="Y414" i="15"/>
  <c r="AE363" i="15"/>
  <c r="AB386" i="15"/>
  <c r="AI386" i="15" s="1"/>
  <c r="AJ386" i="15" s="1"/>
  <c r="F397" i="15"/>
  <c r="F396" i="15" s="1"/>
  <c r="Q411" i="15"/>
  <c r="R413" i="15"/>
  <c r="Z414" i="15"/>
  <c r="Q416" i="15"/>
  <c r="Q415" i="15" s="1"/>
  <c r="P355" i="15"/>
  <c r="Y387" i="15"/>
  <c r="Z389" i="15"/>
  <c r="Y392" i="15"/>
  <c r="Y391" i="15" s="1"/>
  <c r="R411" i="15"/>
  <c r="S413" i="15"/>
  <c r="AA414" i="15"/>
  <c r="R416" i="15"/>
  <c r="F291" i="7"/>
  <c r="AF257" i="15" l="1"/>
  <c r="AF268" i="15"/>
  <c r="R306" i="15"/>
  <c r="T403" i="15"/>
  <c r="V355" i="15"/>
  <c r="U361" i="15"/>
  <c r="Z283" i="15"/>
  <c r="J198" i="15"/>
  <c r="R198" i="15" s="1"/>
  <c r="AI258" i="15"/>
  <c r="AJ258" i="15" s="1"/>
  <c r="AD208" i="15"/>
  <c r="AC54" i="15"/>
  <c r="O336" i="15"/>
  <c r="V245" i="15"/>
  <c r="AB398" i="15"/>
  <c r="AI398" i="15" s="1"/>
  <c r="AJ398" i="15" s="1"/>
  <c r="AC208" i="15"/>
  <c r="AF317" i="15"/>
  <c r="AB198" i="15"/>
  <c r="AI198" i="15" s="1"/>
  <c r="AD279" i="15"/>
  <c r="AD316" i="15"/>
  <c r="AD54" i="15"/>
  <c r="AE89" i="15"/>
  <c r="AC316" i="15"/>
  <c r="T119" i="15"/>
  <c r="AI64" i="15"/>
  <c r="AJ64" i="15" s="1"/>
  <c r="V361" i="15"/>
  <c r="Y121" i="15"/>
  <c r="T16" i="15"/>
  <c r="AE375" i="15"/>
  <c r="AG411" i="15"/>
  <c r="U400" i="15"/>
  <c r="AF66" i="15"/>
  <c r="Z319" i="15"/>
  <c r="Q145" i="15"/>
  <c r="U195" i="15"/>
  <c r="Q402" i="15"/>
  <c r="T343" i="15"/>
  <c r="U404" i="15"/>
  <c r="W245" i="15"/>
  <c r="AC162" i="15"/>
  <c r="AF147" i="15"/>
  <c r="P373" i="15"/>
  <c r="AC78" i="15"/>
  <c r="H406" i="15"/>
  <c r="W198" i="15"/>
  <c r="AA344" i="15"/>
  <c r="AA343" i="15" s="1"/>
  <c r="U245" i="15"/>
  <c r="AF158" i="15"/>
  <c r="R79" i="15"/>
  <c r="AC353" i="15"/>
  <c r="X119" i="15"/>
  <c r="H274" i="15"/>
  <c r="AD102" i="15"/>
  <c r="AG386" i="15"/>
  <c r="AC149" i="15"/>
  <c r="AC269" i="15"/>
  <c r="Y377" i="15"/>
  <c r="AF270" i="15"/>
  <c r="AD149" i="15"/>
  <c r="AC257" i="15"/>
  <c r="H346" i="15"/>
  <c r="Q347" i="15" s="1"/>
  <c r="T155" i="15"/>
  <c r="U155" i="15" s="1"/>
  <c r="H130" i="15"/>
  <c r="U131" i="15" s="1"/>
  <c r="AC221" i="15"/>
  <c r="U169" i="15"/>
  <c r="Y37" i="15"/>
  <c r="H202" i="15"/>
  <c r="AC388" i="15"/>
  <c r="Q341" i="15"/>
  <c r="AD388" i="15"/>
  <c r="AD221" i="15"/>
  <c r="AG332" i="15"/>
  <c r="AG331" i="15" s="1"/>
  <c r="AC364" i="15"/>
  <c r="U253" i="15"/>
  <c r="X35" i="15"/>
  <c r="T31" i="15"/>
  <c r="U196" i="15"/>
  <c r="AD364" i="15"/>
  <c r="AF64" i="15"/>
  <c r="AC150" i="15"/>
  <c r="AC392" i="15"/>
  <c r="AC391" i="15" s="1"/>
  <c r="AF354" i="15"/>
  <c r="Y246" i="15"/>
  <c r="AD150" i="15"/>
  <c r="J195" i="15"/>
  <c r="V195" i="15" s="1"/>
  <c r="AC281" i="15"/>
  <c r="Z139" i="15"/>
  <c r="AE205" i="15"/>
  <c r="Z37" i="15"/>
  <c r="AC111" i="15"/>
  <c r="H310" i="15"/>
  <c r="AD101" i="15"/>
  <c r="AD350" i="15"/>
  <c r="AB306" i="15"/>
  <c r="AI306" i="15" s="1"/>
  <c r="AJ306" i="15" s="1"/>
  <c r="AF65" i="15"/>
  <c r="Q205" i="15"/>
  <c r="V319" i="15"/>
  <c r="J246" i="15"/>
  <c r="Z246" i="15" s="1"/>
  <c r="W121" i="15"/>
  <c r="Q375" i="15"/>
  <c r="Z375" i="15"/>
  <c r="P203" i="15"/>
  <c r="J130" i="15"/>
  <c r="AI101" i="15"/>
  <c r="AJ101" i="15" s="1"/>
  <c r="Z331" i="15"/>
  <c r="Q325" i="15"/>
  <c r="R205" i="15"/>
  <c r="V244" i="15"/>
  <c r="AI233" i="15"/>
  <c r="AJ233" i="15" s="1"/>
  <c r="J346" i="15"/>
  <c r="AF231" i="15"/>
  <c r="AG111" i="15"/>
  <c r="I13" i="15"/>
  <c r="Y378" i="15"/>
  <c r="R355" i="15"/>
  <c r="J378" i="15"/>
  <c r="R378" i="15" s="1"/>
  <c r="U265" i="15"/>
  <c r="AB378" i="15"/>
  <c r="AI378" i="15" s="1"/>
  <c r="AJ378" i="15" s="1"/>
  <c r="U197" i="15"/>
  <c r="U338" i="15"/>
  <c r="AG233" i="15"/>
  <c r="AD162" i="15"/>
  <c r="Q181" i="15"/>
  <c r="V399" i="15"/>
  <c r="AF353" i="15"/>
  <c r="H58" i="15"/>
  <c r="AI102" i="15"/>
  <c r="AJ102" i="15" s="1"/>
  <c r="V391" i="15"/>
  <c r="Z163" i="15"/>
  <c r="AJ356" i="15"/>
  <c r="H322" i="15"/>
  <c r="Q323" i="15" s="1"/>
  <c r="AG140" i="9"/>
  <c r="AJ140" i="9"/>
  <c r="AD140" i="9"/>
  <c r="AB140" i="9"/>
  <c r="AA140" i="9"/>
  <c r="AC140" i="9"/>
  <c r="U140" i="9"/>
  <c r="T140" i="9"/>
  <c r="S140" i="9"/>
  <c r="H250" i="15"/>
  <c r="AI331" i="15"/>
  <c r="AJ331" i="15" s="1"/>
  <c r="R349" i="15"/>
  <c r="Z355" i="15"/>
  <c r="J310" i="15"/>
  <c r="M240" i="15"/>
  <c r="Q338" i="15"/>
  <c r="AF122" i="15"/>
  <c r="V139" i="15"/>
  <c r="AC272" i="15"/>
  <c r="AC271" i="15" s="1"/>
  <c r="K192" i="15"/>
  <c r="Z409" i="15"/>
  <c r="AE26" i="15"/>
  <c r="AC327" i="15"/>
  <c r="AI327" i="15"/>
  <c r="AJ327" i="15" s="1"/>
  <c r="H307" i="15"/>
  <c r="K24" i="15"/>
  <c r="AF387" i="15"/>
  <c r="H286" i="15"/>
  <c r="AD272" i="15"/>
  <c r="AD271" i="15" s="1"/>
  <c r="Q121" i="15"/>
  <c r="T131" i="15"/>
  <c r="W131" i="15" s="1"/>
  <c r="Q308" i="15"/>
  <c r="R43" i="15"/>
  <c r="AI43" i="15"/>
  <c r="AJ43" i="15" s="1"/>
  <c r="H226" i="15"/>
  <c r="R246" i="15"/>
  <c r="AC52" i="15"/>
  <c r="L15" i="15"/>
  <c r="L13" i="15" s="1"/>
  <c r="L12" i="15" s="1"/>
  <c r="J34" i="15"/>
  <c r="Z35" i="15" s="1"/>
  <c r="Q246" i="15"/>
  <c r="AB265" i="15"/>
  <c r="AI267" i="15"/>
  <c r="AJ267" i="15" s="1"/>
  <c r="AD110" i="15"/>
  <c r="AI110" i="15"/>
  <c r="AJ110" i="15" s="1"/>
  <c r="AC256" i="15"/>
  <c r="AI256" i="15"/>
  <c r="AJ256" i="15" s="1"/>
  <c r="Z55" i="15"/>
  <c r="AF44" i="15"/>
  <c r="AF43" i="15" s="1"/>
  <c r="AC39" i="15"/>
  <c r="T373" i="15"/>
  <c r="W373" i="15" s="1"/>
  <c r="Y61" i="15"/>
  <c r="U133" i="15"/>
  <c r="AC219" i="15"/>
  <c r="AI219" i="15"/>
  <c r="AJ219" i="15" s="1"/>
  <c r="AF364" i="15"/>
  <c r="D372" i="15"/>
  <c r="Y339" i="15"/>
  <c r="V404" i="15"/>
  <c r="AF40" i="15"/>
  <c r="AC40" i="15"/>
  <c r="T15" i="15"/>
  <c r="W15" i="15" s="1"/>
  <c r="AF41" i="15"/>
  <c r="AF186" i="15"/>
  <c r="R145" i="15"/>
  <c r="AD111" i="15"/>
  <c r="AG210" i="15"/>
  <c r="R375" i="15"/>
  <c r="R163" i="15"/>
  <c r="AD281" i="15"/>
  <c r="AD210" i="15"/>
  <c r="AI210" i="15"/>
  <c r="AJ210" i="15" s="1"/>
  <c r="H358" i="15"/>
  <c r="AB259" i="15"/>
  <c r="AI260" i="15"/>
  <c r="AJ260" i="15" s="1"/>
  <c r="AD122" i="15"/>
  <c r="AI122" i="15"/>
  <c r="AJ122" i="15" s="1"/>
  <c r="Q306" i="15"/>
  <c r="AG54" i="15"/>
  <c r="AF54" i="15"/>
  <c r="AE43" i="15"/>
  <c r="J382" i="15"/>
  <c r="AC260" i="15"/>
  <c r="AC259" i="15" s="1"/>
  <c r="S349" i="15"/>
  <c r="Y29" i="15"/>
  <c r="AG412" i="15"/>
  <c r="AC161" i="15"/>
  <c r="P155" i="15"/>
  <c r="S155" i="15" s="1"/>
  <c r="V271" i="15"/>
  <c r="AB253" i="15"/>
  <c r="AI255" i="15"/>
  <c r="AJ255" i="15" s="1"/>
  <c r="AC122" i="15"/>
  <c r="W133" i="15"/>
  <c r="S157" i="15"/>
  <c r="V55" i="15"/>
  <c r="AF388" i="15"/>
  <c r="W338" i="15"/>
  <c r="V253" i="15"/>
  <c r="U244" i="15"/>
  <c r="Z61" i="15"/>
  <c r="AD354" i="15"/>
  <c r="AG116" i="15"/>
  <c r="AG115" i="15" s="1"/>
  <c r="AI37" i="15"/>
  <c r="AC254" i="15"/>
  <c r="Q89" i="15"/>
  <c r="U157" i="15"/>
  <c r="AC210" i="15"/>
  <c r="H106" i="15"/>
  <c r="AC170" i="15"/>
  <c r="AG292" i="15"/>
  <c r="AF292" i="15"/>
  <c r="AE245" i="15"/>
  <c r="AF182" i="15"/>
  <c r="P347" i="15"/>
  <c r="AD363" i="15"/>
  <c r="E84" i="15"/>
  <c r="H84" i="15" s="1"/>
  <c r="T47" i="15"/>
  <c r="AD39" i="15"/>
  <c r="E24" i="15"/>
  <c r="H24" i="15" s="1"/>
  <c r="AF116" i="15"/>
  <c r="AF115" i="15" s="1"/>
  <c r="AD352" i="15"/>
  <c r="AI352" i="15"/>
  <c r="AJ352" i="15" s="1"/>
  <c r="H214" i="15"/>
  <c r="AJ224" i="15"/>
  <c r="AI223" i="15"/>
  <c r="AJ223" i="15" s="1"/>
  <c r="G396" i="15"/>
  <c r="AA409" i="15"/>
  <c r="N396" i="15"/>
  <c r="U88" i="15"/>
  <c r="AA200" i="15"/>
  <c r="AA199" i="15" s="1"/>
  <c r="AD254" i="15"/>
  <c r="U246" i="15"/>
  <c r="AB37" i="15"/>
  <c r="AD37" i="15" s="1"/>
  <c r="AF52" i="15"/>
  <c r="AD231" i="15"/>
  <c r="AI231" i="15"/>
  <c r="AB376" i="15"/>
  <c r="AI376" i="15" s="1"/>
  <c r="AJ376" i="15" s="1"/>
  <c r="H382" i="15"/>
  <c r="AD65" i="15"/>
  <c r="AI65" i="15"/>
  <c r="AJ65" i="15" s="1"/>
  <c r="AD260" i="15"/>
  <c r="AD259" i="15" s="1"/>
  <c r="AD296" i="15"/>
  <c r="AD295" i="15" s="1"/>
  <c r="U313" i="15"/>
  <c r="K240" i="15"/>
  <c r="AD134" i="15"/>
  <c r="AI134" i="15"/>
  <c r="AJ134" i="15" s="1"/>
  <c r="AD209" i="15"/>
  <c r="AI209" i="15"/>
  <c r="AJ209" i="15" s="1"/>
  <c r="T14" i="15"/>
  <c r="AD161" i="15"/>
  <c r="AF328" i="15"/>
  <c r="AD40" i="15"/>
  <c r="G336" i="15"/>
  <c r="AC279" i="15"/>
  <c r="AG206" i="15"/>
  <c r="AF78" i="15"/>
  <c r="S181" i="15"/>
  <c r="J70" i="15"/>
  <c r="AB377" i="15"/>
  <c r="AI377" i="15" s="1"/>
  <c r="AJ377" i="15" s="1"/>
  <c r="AD100" i="15"/>
  <c r="AI100" i="15"/>
  <c r="AJ100" i="15" s="1"/>
  <c r="AB200" i="15"/>
  <c r="R127" i="15"/>
  <c r="AB391" i="15"/>
  <c r="AI391" i="15" s="1"/>
  <c r="AJ391" i="15" s="1"/>
  <c r="AI392" i="15"/>
  <c r="AJ392" i="15" s="1"/>
  <c r="AE399" i="15"/>
  <c r="AG399" i="15" s="1"/>
  <c r="U399" i="15"/>
  <c r="J377" i="15"/>
  <c r="V377" i="15" s="1"/>
  <c r="P337" i="15"/>
  <c r="S337" i="15" s="1"/>
  <c r="Q340" i="15"/>
  <c r="AH13" i="15"/>
  <c r="AH12" i="15" s="1"/>
  <c r="AL12" i="15" s="1"/>
  <c r="AM12" i="15" s="1"/>
  <c r="T337" i="15"/>
  <c r="W337" i="15" s="1"/>
  <c r="T301" i="15"/>
  <c r="W301" i="15" s="1"/>
  <c r="U302" i="15"/>
  <c r="AE305" i="15"/>
  <c r="AG305" i="15" s="1"/>
  <c r="Q303" i="15"/>
  <c r="AA303" i="15"/>
  <c r="S308" i="15"/>
  <c r="S307" i="15" s="1"/>
  <c r="R308" i="15"/>
  <c r="N300" i="15"/>
  <c r="Q196" i="15"/>
  <c r="J200" i="15"/>
  <c r="Z200" i="15" s="1"/>
  <c r="L192" i="15"/>
  <c r="U200" i="15"/>
  <c r="P17" i="15"/>
  <c r="S17" i="15" s="1"/>
  <c r="Y87" i="15"/>
  <c r="AB87" i="15"/>
  <c r="AI87" i="15" s="1"/>
  <c r="AJ87" i="15" s="1"/>
  <c r="J92" i="15"/>
  <c r="R92" i="15" s="1"/>
  <c r="Z87" i="15"/>
  <c r="D13" i="15"/>
  <c r="D12" i="15" s="1"/>
  <c r="AE30" i="15"/>
  <c r="AF30" i="15" s="1"/>
  <c r="M24" i="15"/>
  <c r="H16" i="15"/>
  <c r="F13" i="15"/>
  <c r="F12" i="15" s="1"/>
  <c r="N13" i="15"/>
  <c r="N12" i="15" s="1"/>
  <c r="V367" i="15"/>
  <c r="X71" i="15"/>
  <c r="AA71" i="15" s="1"/>
  <c r="R30" i="15"/>
  <c r="AC41" i="15"/>
  <c r="AD41" i="15"/>
  <c r="W303" i="15"/>
  <c r="AG314" i="15"/>
  <c r="R283" i="15"/>
  <c r="I24" i="15"/>
  <c r="R89" i="15"/>
  <c r="I12" i="15"/>
  <c r="AD185" i="15"/>
  <c r="AC185" i="15"/>
  <c r="AC224" i="15"/>
  <c r="AC223" i="15" s="1"/>
  <c r="J358" i="15"/>
  <c r="P35" i="15"/>
  <c r="S35" i="15" s="1"/>
  <c r="AC76" i="15"/>
  <c r="AG392" i="15"/>
  <c r="AG391" i="15" s="1"/>
  <c r="AE391" i="15"/>
  <c r="AF392" i="15"/>
  <c r="AF391" i="15" s="1"/>
  <c r="W378" i="15"/>
  <c r="U378" i="15"/>
  <c r="AA302" i="15"/>
  <c r="AD414" i="15"/>
  <c r="AC414" i="15"/>
  <c r="Q376" i="15"/>
  <c r="R259" i="15"/>
  <c r="R305" i="15"/>
  <c r="AD224" i="15"/>
  <c r="AD223" i="15" s="1"/>
  <c r="Q37" i="15"/>
  <c r="AC294" i="15"/>
  <c r="AB295" i="15"/>
  <c r="V157" i="15"/>
  <c r="AD42" i="15"/>
  <c r="AC42" i="15"/>
  <c r="Y409" i="15"/>
  <c r="J376" i="15"/>
  <c r="R376" i="15" s="1"/>
  <c r="R37" i="15"/>
  <c r="AC110" i="15"/>
  <c r="U49" i="15"/>
  <c r="W248" i="15"/>
  <c r="W247" i="15" s="1"/>
  <c r="AF256" i="15"/>
  <c r="W157" i="15"/>
  <c r="AB375" i="15"/>
  <c r="AI375" i="15" s="1"/>
  <c r="AJ375" i="15" s="1"/>
  <c r="AC282" i="15"/>
  <c r="AD282" i="15"/>
  <c r="AF42" i="15"/>
  <c r="AG42" i="15"/>
  <c r="AE163" i="15"/>
  <c r="AF164" i="15"/>
  <c r="AF163" i="15" s="1"/>
  <c r="AG164" i="15"/>
  <c r="AG163" i="15" s="1"/>
  <c r="AF389" i="15"/>
  <c r="J262" i="15"/>
  <c r="AB402" i="15"/>
  <c r="AI402" i="15" s="1"/>
  <c r="AJ402" i="15" s="1"/>
  <c r="AA402" i="15"/>
  <c r="AF171" i="15"/>
  <c r="AI157" i="15"/>
  <c r="AJ157" i="15" s="1"/>
  <c r="Y73" i="15"/>
  <c r="O13" i="15"/>
  <c r="O12" i="15" s="1"/>
  <c r="E13" i="15"/>
  <c r="AF134" i="15"/>
  <c r="AG134" i="15"/>
  <c r="U398" i="15"/>
  <c r="T359" i="15"/>
  <c r="X407" i="15"/>
  <c r="J322" i="15"/>
  <c r="R323" i="15" s="1"/>
  <c r="U303" i="15"/>
  <c r="AF332" i="15"/>
  <c r="AF331" i="15" s="1"/>
  <c r="V313" i="15"/>
  <c r="AF140" i="15"/>
  <c r="AF139" i="15" s="1"/>
  <c r="AF232" i="15"/>
  <c r="Y28" i="15"/>
  <c r="U121" i="15"/>
  <c r="H243" i="15"/>
  <c r="AB243" i="15" s="1"/>
  <c r="AI243" i="15" s="1"/>
  <c r="AJ243" i="15" s="1"/>
  <c r="L300" i="15"/>
  <c r="AJ284" i="15"/>
  <c r="AI283" i="15"/>
  <c r="AJ283" i="15" s="1"/>
  <c r="Y200" i="15"/>
  <c r="AC158" i="15"/>
  <c r="AD158" i="15"/>
  <c r="AJ198" i="15"/>
  <c r="AB291" i="15"/>
  <c r="AC291" i="15" s="1"/>
  <c r="T18" i="15"/>
  <c r="W18" i="15" s="1"/>
  <c r="U248" i="15"/>
  <c r="U377" i="15"/>
  <c r="R415" i="15"/>
  <c r="Y375" i="15"/>
  <c r="D240" i="15"/>
  <c r="AB303" i="15"/>
  <c r="Q157" i="15"/>
  <c r="AG140" i="15"/>
  <c r="AG139" i="15" s="1"/>
  <c r="AB169" i="15"/>
  <c r="J118" i="15"/>
  <c r="R119" i="15" s="1"/>
  <c r="F241" i="15"/>
  <c r="F240" i="15" s="1"/>
  <c r="Z79" i="15"/>
  <c r="V163" i="15"/>
  <c r="R391" i="15"/>
  <c r="V331" i="15"/>
  <c r="Q344" i="15"/>
  <c r="AE341" i="15"/>
  <c r="AF341" i="15" s="1"/>
  <c r="J250" i="15"/>
  <c r="AD219" i="15"/>
  <c r="AC266" i="15"/>
  <c r="W169" i="15"/>
  <c r="P143" i="15"/>
  <c r="R143" i="15" s="1"/>
  <c r="Q87" i="15"/>
  <c r="AC352" i="15"/>
  <c r="AC66" i="15"/>
  <c r="AD66" i="15"/>
  <c r="AF110" i="15"/>
  <c r="AG110" i="15"/>
  <c r="AC186" i="15"/>
  <c r="AD186" i="15"/>
  <c r="V127" i="15"/>
  <c r="M192" i="15"/>
  <c r="AD222" i="15"/>
  <c r="AC222" i="15"/>
  <c r="Q305" i="15"/>
  <c r="AC206" i="15"/>
  <c r="AD206" i="15"/>
  <c r="H20" i="15"/>
  <c r="H19" i="15" s="1"/>
  <c r="E19" i="15"/>
  <c r="P343" i="15"/>
  <c r="Z127" i="15"/>
  <c r="AG222" i="15"/>
  <c r="AF222" i="15"/>
  <c r="Y196" i="15"/>
  <c r="R303" i="15"/>
  <c r="AB30" i="15"/>
  <c r="AI30" i="15" s="1"/>
  <c r="AJ30" i="15" s="1"/>
  <c r="H18" i="15"/>
  <c r="J18" i="15" s="1"/>
  <c r="M84" i="15"/>
  <c r="AA28" i="15"/>
  <c r="Q30" i="15"/>
  <c r="R27" i="15"/>
  <c r="AD317" i="15"/>
  <c r="AC317" i="15"/>
  <c r="H289" i="15"/>
  <c r="U289" i="15" s="1"/>
  <c r="U291" i="15"/>
  <c r="AC280" i="15"/>
  <c r="AD280" i="15"/>
  <c r="H15" i="15"/>
  <c r="J15" i="15" s="1"/>
  <c r="AC231" i="15"/>
  <c r="AC220" i="15"/>
  <c r="AD220" i="15"/>
  <c r="J202" i="15"/>
  <c r="AE181" i="15"/>
  <c r="U87" i="15"/>
  <c r="AE87" i="15"/>
  <c r="AG87" i="15" s="1"/>
  <c r="V87" i="15"/>
  <c r="R87" i="15"/>
  <c r="Z109" i="15"/>
  <c r="H85" i="15"/>
  <c r="AE27" i="15"/>
  <c r="AG27" i="15" s="1"/>
  <c r="V27" i="15"/>
  <c r="AB27" i="15"/>
  <c r="Z73" i="15"/>
  <c r="Q27" i="15"/>
  <c r="U28" i="15"/>
  <c r="H25" i="15"/>
  <c r="Q28" i="15"/>
  <c r="U27" i="15"/>
  <c r="AA243" i="15"/>
  <c r="AD341" i="15"/>
  <c r="AC341" i="15"/>
  <c r="AD265" i="15"/>
  <c r="AC265" i="15"/>
  <c r="AB263" i="15"/>
  <c r="AD398" i="15"/>
  <c r="AC398" i="15"/>
  <c r="AI367" i="15"/>
  <c r="AJ367" i="15" s="1"/>
  <c r="AJ368" i="15"/>
  <c r="AG148" i="15"/>
  <c r="AF148" i="15"/>
  <c r="AA244" i="15"/>
  <c r="Y244" i="15"/>
  <c r="Z244" i="15"/>
  <c r="S195" i="15"/>
  <c r="Q195" i="15"/>
  <c r="AD136" i="15"/>
  <c r="AC136" i="15"/>
  <c r="W16" i="15"/>
  <c r="AD63" i="15"/>
  <c r="AC63" i="15"/>
  <c r="AD315" i="15"/>
  <c r="AC315" i="15"/>
  <c r="U167" i="15"/>
  <c r="W167" i="15"/>
  <c r="V167" i="15"/>
  <c r="AC410" i="15"/>
  <c r="AB409" i="15"/>
  <c r="AD410" i="15"/>
  <c r="AG173" i="15"/>
  <c r="AF173" i="15"/>
  <c r="AF318" i="15"/>
  <c r="AG318" i="15"/>
  <c r="X247" i="15"/>
  <c r="Y248" i="15"/>
  <c r="AA248" i="15"/>
  <c r="AA247" i="15" s="1"/>
  <c r="R244" i="15"/>
  <c r="Q244" i="15"/>
  <c r="S244" i="15"/>
  <c r="AG68" i="15"/>
  <c r="AG67" i="15" s="1"/>
  <c r="AE67" i="15"/>
  <c r="AF68" i="15"/>
  <c r="AF67" i="15" s="1"/>
  <c r="AJ341" i="15"/>
  <c r="AG284" i="15"/>
  <c r="AG283" i="15" s="1"/>
  <c r="AE283" i="15"/>
  <c r="AF284" i="15"/>
  <c r="AF283" i="15" s="1"/>
  <c r="Q399" i="15"/>
  <c r="R399" i="15"/>
  <c r="S399" i="15"/>
  <c r="Y199" i="15"/>
  <c r="W61" i="15"/>
  <c r="V61" i="15"/>
  <c r="T59" i="15"/>
  <c r="U61" i="15"/>
  <c r="AD253" i="15"/>
  <c r="AC253" i="15"/>
  <c r="Q88" i="15"/>
  <c r="S88" i="15"/>
  <c r="R181" i="15"/>
  <c r="U340" i="15"/>
  <c r="E372" i="15"/>
  <c r="H372" i="15" s="1"/>
  <c r="H373" i="15"/>
  <c r="AB304" i="15"/>
  <c r="AI304" i="15" s="1"/>
  <c r="J304" i="15"/>
  <c r="AE304" i="15" s="1"/>
  <c r="AJ62" i="15"/>
  <c r="S404" i="15"/>
  <c r="S403" i="15" s="1"/>
  <c r="R404" i="15"/>
  <c r="Q404" i="15"/>
  <c r="P403" i="15"/>
  <c r="Z295" i="15"/>
  <c r="AG326" i="15"/>
  <c r="AE325" i="15"/>
  <c r="AF326" i="15"/>
  <c r="AG320" i="15"/>
  <c r="AG319" i="15" s="1"/>
  <c r="AE319" i="15"/>
  <c r="AF320" i="15"/>
  <c r="AF319" i="15" s="1"/>
  <c r="AG176" i="15"/>
  <c r="AG175" i="15" s="1"/>
  <c r="AF176" i="15"/>
  <c r="AF175" i="15" s="1"/>
  <c r="AE175" i="15"/>
  <c r="AD329" i="15"/>
  <c r="AC329" i="15"/>
  <c r="V401" i="15"/>
  <c r="W401" i="15"/>
  <c r="U401" i="15"/>
  <c r="W289" i="15"/>
  <c r="T287" i="15"/>
  <c r="AE402" i="15"/>
  <c r="R402" i="15"/>
  <c r="AJ112" i="15"/>
  <c r="AD104" i="15"/>
  <c r="AD103" i="15" s="1"/>
  <c r="AB103" i="15"/>
  <c r="AI103" i="15" s="1"/>
  <c r="AJ103" i="15" s="1"/>
  <c r="AC104" i="15"/>
  <c r="AC103" i="15" s="1"/>
  <c r="AF375" i="15"/>
  <c r="AG375" i="15"/>
  <c r="Y401" i="15"/>
  <c r="AA401" i="15"/>
  <c r="Z401" i="15"/>
  <c r="AI361" i="15"/>
  <c r="AC171" i="15"/>
  <c r="AD171" i="15"/>
  <c r="X287" i="15"/>
  <c r="AA289" i="15"/>
  <c r="T347" i="15"/>
  <c r="U349" i="15"/>
  <c r="W349" i="15"/>
  <c r="V349" i="15"/>
  <c r="AC147" i="15"/>
  <c r="AB145" i="15"/>
  <c r="AD147" i="15"/>
  <c r="K13" i="15"/>
  <c r="P14" i="15"/>
  <c r="X14" i="15"/>
  <c r="J342" i="15"/>
  <c r="Z342" i="15" s="1"/>
  <c r="AB342" i="15"/>
  <c r="AI342" i="15" s="1"/>
  <c r="AJ342" i="15" s="1"/>
  <c r="U342" i="15"/>
  <c r="AJ290" i="15"/>
  <c r="S203" i="15"/>
  <c r="Q203" i="15"/>
  <c r="AG102" i="15"/>
  <c r="AF102" i="15"/>
  <c r="AD113" i="15"/>
  <c r="AC113" i="15"/>
  <c r="AA119" i="15"/>
  <c r="Y119" i="15"/>
  <c r="AD278" i="15"/>
  <c r="AB277" i="15"/>
  <c r="AC278" i="15"/>
  <c r="AD98" i="15"/>
  <c r="AB97" i="15"/>
  <c r="AC98" i="15"/>
  <c r="W86" i="15"/>
  <c r="T85" i="15"/>
  <c r="V86" i="15"/>
  <c r="U86" i="15"/>
  <c r="AI145" i="15"/>
  <c r="AB401" i="15"/>
  <c r="AI401" i="15" s="1"/>
  <c r="AJ401" i="15" s="1"/>
  <c r="J380" i="15"/>
  <c r="Z380" i="15" s="1"/>
  <c r="H379" i="15"/>
  <c r="U379" i="15" s="1"/>
  <c r="AB380" i="15"/>
  <c r="AI380" i="15" s="1"/>
  <c r="U380" i="15"/>
  <c r="AD270" i="15"/>
  <c r="AC270" i="15"/>
  <c r="J242" i="15"/>
  <c r="Z242" i="15" s="1"/>
  <c r="Q242" i="15"/>
  <c r="AB242" i="15"/>
  <c r="AI242" i="15" s="1"/>
  <c r="AJ242" i="15" s="1"/>
  <c r="AD236" i="15"/>
  <c r="AD235" i="15" s="1"/>
  <c r="AC236" i="15"/>
  <c r="AC235" i="15" s="1"/>
  <c r="AB235" i="15"/>
  <c r="AI235" i="15" s="1"/>
  <c r="AJ235" i="15" s="1"/>
  <c r="R325" i="15"/>
  <c r="AB245" i="15"/>
  <c r="AI245" i="15" s="1"/>
  <c r="AJ245" i="15" s="1"/>
  <c r="AA245" i="15"/>
  <c r="Z245" i="15"/>
  <c r="Y245" i="15"/>
  <c r="AD387" i="15"/>
  <c r="AC387" i="15"/>
  <c r="AC188" i="15"/>
  <c r="AC187" i="15" s="1"/>
  <c r="AD188" i="15"/>
  <c r="AD187" i="15" s="1"/>
  <c r="AB187" i="15"/>
  <c r="AI187" i="15" s="1"/>
  <c r="AJ187" i="15" s="1"/>
  <c r="AG281" i="15"/>
  <c r="AF281" i="15"/>
  <c r="AD174" i="15"/>
  <c r="AC174" i="15"/>
  <c r="AB302" i="15"/>
  <c r="AI302" i="15" s="1"/>
  <c r="AJ302" i="15" s="1"/>
  <c r="J302" i="15"/>
  <c r="R302" i="15" s="1"/>
  <c r="Y302" i="15"/>
  <c r="AG351" i="15"/>
  <c r="AF351" i="15"/>
  <c r="AE349" i="15"/>
  <c r="R229" i="15"/>
  <c r="Q229" i="15"/>
  <c r="S229" i="15"/>
  <c r="P227" i="15"/>
  <c r="AG114" i="15"/>
  <c r="AF114" i="15"/>
  <c r="AG293" i="15"/>
  <c r="AF293" i="15"/>
  <c r="AD160" i="15"/>
  <c r="AC160" i="15"/>
  <c r="Q200" i="15"/>
  <c r="P199" i="15"/>
  <c r="S200" i="15"/>
  <c r="S199" i="15" s="1"/>
  <c r="X18" i="15"/>
  <c r="P18" i="15"/>
  <c r="AB194" i="15"/>
  <c r="AI194" i="15" s="1"/>
  <c r="J194" i="15"/>
  <c r="V194" i="15" s="1"/>
  <c r="W277" i="15"/>
  <c r="V277" i="15"/>
  <c r="U277" i="15"/>
  <c r="T275" i="15"/>
  <c r="AG150" i="15"/>
  <c r="AF150" i="15"/>
  <c r="W37" i="15"/>
  <c r="T35" i="15"/>
  <c r="V37" i="15"/>
  <c r="U37" i="15"/>
  <c r="Z121" i="15"/>
  <c r="AJ38" i="15"/>
  <c r="R361" i="15"/>
  <c r="Q361" i="15"/>
  <c r="P359" i="15"/>
  <c r="S361" i="15"/>
  <c r="AI49" i="15"/>
  <c r="AG77" i="15"/>
  <c r="AF77" i="15"/>
  <c r="W92" i="15"/>
  <c r="W91" i="15" s="1"/>
  <c r="U92" i="15"/>
  <c r="T91" i="15"/>
  <c r="AA400" i="15"/>
  <c r="Y400" i="15"/>
  <c r="W304" i="15"/>
  <c r="U304" i="15"/>
  <c r="AG75" i="15"/>
  <c r="AF75" i="15"/>
  <c r="Y338" i="15"/>
  <c r="X337" i="15"/>
  <c r="AA338" i="15"/>
  <c r="AG329" i="15"/>
  <c r="AF329" i="15"/>
  <c r="AD230" i="15"/>
  <c r="AB229" i="15"/>
  <c r="AC230" i="15"/>
  <c r="AD184" i="15"/>
  <c r="AC184" i="15"/>
  <c r="AF230" i="15"/>
  <c r="AG230" i="15"/>
  <c r="AE229" i="15"/>
  <c r="AG51" i="15"/>
  <c r="AF51" i="15"/>
  <c r="AB331" i="15"/>
  <c r="AD332" i="15"/>
  <c r="AD331" i="15" s="1"/>
  <c r="AC332" i="15"/>
  <c r="AC331" i="15" s="1"/>
  <c r="Z399" i="15"/>
  <c r="AA399" i="15"/>
  <c r="Y399" i="15"/>
  <c r="AD44" i="15"/>
  <c r="AD43" i="15" s="1"/>
  <c r="AB43" i="15"/>
  <c r="AC44" i="15"/>
  <c r="AC43" i="15" s="1"/>
  <c r="AF99" i="15"/>
  <c r="AG99" i="15"/>
  <c r="AE97" i="15"/>
  <c r="AD80" i="15"/>
  <c r="AD79" i="15" s="1"/>
  <c r="AB79" i="15"/>
  <c r="AC80" i="15"/>
  <c r="AC79" i="15" s="1"/>
  <c r="P16" i="15"/>
  <c r="X16" i="15"/>
  <c r="J374" i="15"/>
  <c r="Z374" i="15" s="1"/>
  <c r="AB374" i="15"/>
  <c r="AI374" i="15" s="1"/>
  <c r="AJ374" i="15" s="1"/>
  <c r="Q374" i="15"/>
  <c r="AJ218" i="15"/>
  <c r="Y404" i="15"/>
  <c r="Z404" i="15"/>
  <c r="X403" i="15"/>
  <c r="AA404" i="15"/>
  <c r="AA403" i="15" s="1"/>
  <c r="AD292" i="15"/>
  <c r="AC292" i="15"/>
  <c r="AD212" i="15"/>
  <c r="AD211" i="15" s="1"/>
  <c r="AC212" i="15"/>
  <c r="AC211" i="15" s="1"/>
  <c r="AB211" i="15"/>
  <c r="AG234" i="15"/>
  <c r="AF234" i="15"/>
  <c r="AD50" i="15"/>
  <c r="AB49" i="15"/>
  <c r="AC50" i="15"/>
  <c r="V295" i="15"/>
  <c r="Q61" i="15"/>
  <c r="S61" i="15"/>
  <c r="R61" i="15"/>
  <c r="P59" i="15"/>
  <c r="AJ266" i="15"/>
  <c r="AI265" i="15"/>
  <c r="AF124" i="15"/>
  <c r="AG124" i="15"/>
  <c r="Q49" i="15"/>
  <c r="P47" i="15"/>
  <c r="R49" i="15"/>
  <c r="S49" i="15"/>
  <c r="J248" i="15"/>
  <c r="R248" i="15" s="1"/>
  <c r="H247" i="15"/>
  <c r="U247" i="15" s="1"/>
  <c r="AB248" i="15"/>
  <c r="AI248" i="15" s="1"/>
  <c r="AC135" i="15"/>
  <c r="AD135" i="15"/>
  <c r="AD169" i="15"/>
  <c r="AC169" i="15"/>
  <c r="S26" i="15"/>
  <c r="R26" i="15"/>
  <c r="P25" i="15"/>
  <c r="Q26" i="15"/>
  <c r="AF89" i="15"/>
  <c r="AG89" i="15"/>
  <c r="Y380" i="15"/>
  <c r="X379" i="15"/>
  <c r="AA380" i="15"/>
  <c r="AA379" i="15" s="1"/>
  <c r="AG255" i="15"/>
  <c r="AF255" i="15"/>
  <c r="AG112" i="15"/>
  <c r="AF112" i="15"/>
  <c r="AE109" i="15"/>
  <c r="AG38" i="15"/>
  <c r="AF38" i="15"/>
  <c r="AE37" i="15"/>
  <c r="Y145" i="15"/>
  <c r="X143" i="15"/>
  <c r="Z145" i="15"/>
  <c r="AA145" i="15"/>
  <c r="R121" i="15"/>
  <c r="S291" i="15"/>
  <c r="R291" i="15"/>
  <c r="P289" i="15"/>
  <c r="Q291" i="15"/>
  <c r="AE133" i="15"/>
  <c r="AG136" i="15"/>
  <c r="AF136" i="15"/>
  <c r="W97" i="15"/>
  <c r="V97" i="15"/>
  <c r="U97" i="15"/>
  <c r="T95" i="15"/>
  <c r="AC386" i="15"/>
  <c r="AD386" i="15"/>
  <c r="AB385" i="15"/>
  <c r="AA304" i="15"/>
  <c r="Y304" i="15"/>
  <c r="X301" i="15"/>
  <c r="AG39" i="15"/>
  <c r="AF39" i="15"/>
  <c r="AB325" i="15"/>
  <c r="AD326" i="15"/>
  <c r="AC326" i="15"/>
  <c r="AJ68" i="15"/>
  <c r="AA88" i="15"/>
  <c r="Y88" i="15"/>
  <c r="U119" i="15"/>
  <c r="W119" i="15"/>
  <c r="Z349" i="15"/>
  <c r="Y349" i="15"/>
  <c r="X347" i="15"/>
  <c r="AA349" i="15"/>
  <c r="AI313" i="15"/>
  <c r="AJ314" i="15"/>
  <c r="AF278" i="15"/>
  <c r="AG278" i="15"/>
  <c r="AE277" i="15"/>
  <c r="AF294" i="15"/>
  <c r="AG294" i="15"/>
  <c r="T311" i="15"/>
  <c r="U305" i="15"/>
  <c r="W305" i="15"/>
  <c r="V305" i="15"/>
  <c r="Y374" i="15"/>
  <c r="AA374" i="15"/>
  <c r="X373" i="15"/>
  <c r="U409" i="15"/>
  <c r="T407" i="15"/>
  <c r="W409" i="15"/>
  <c r="V409" i="15"/>
  <c r="AE401" i="15"/>
  <c r="R401" i="15"/>
  <c r="R409" i="15"/>
  <c r="S409" i="15"/>
  <c r="Q409" i="15"/>
  <c r="P407" i="15"/>
  <c r="R367" i="15"/>
  <c r="AJ329" i="15"/>
  <c r="Q304" i="15"/>
  <c r="S304" i="15"/>
  <c r="AI409" i="15"/>
  <c r="AA376" i="15"/>
  <c r="Z376" i="15"/>
  <c r="Y376" i="15"/>
  <c r="R277" i="15"/>
  <c r="Q277" i="15"/>
  <c r="S277" i="15"/>
  <c r="P275" i="15"/>
  <c r="E240" i="15"/>
  <c r="R265" i="15"/>
  <c r="Q265" i="15"/>
  <c r="S265" i="15"/>
  <c r="P263" i="15"/>
  <c r="AF362" i="15"/>
  <c r="AE361" i="15"/>
  <c r="AG362" i="15"/>
  <c r="AI169" i="15"/>
  <c r="Y242" i="15"/>
  <c r="X241" i="15"/>
  <c r="AA242" i="15"/>
  <c r="AD267" i="15"/>
  <c r="AC267" i="15"/>
  <c r="E300" i="15"/>
  <c r="H300" i="15" s="1"/>
  <c r="H301" i="15"/>
  <c r="AD218" i="15"/>
  <c r="AB217" i="15"/>
  <c r="AC218" i="15"/>
  <c r="AG74" i="15"/>
  <c r="AF74" i="15"/>
  <c r="AE73" i="15"/>
  <c r="AC164" i="15"/>
  <c r="AC163" i="15" s="1"/>
  <c r="AB163" i="15"/>
  <c r="AD164" i="15"/>
  <c r="AD163" i="15" s="1"/>
  <c r="AC412" i="15"/>
  <c r="AD412" i="15"/>
  <c r="AB244" i="15"/>
  <c r="AI244" i="15" s="1"/>
  <c r="AJ244" i="15" s="1"/>
  <c r="AE306" i="15"/>
  <c r="V306" i="15"/>
  <c r="R217" i="15"/>
  <c r="Q217" i="15"/>
  <c r="S217" i="15"/>
  <c r="P215" i="15"/>
  <c r="AB133" i="15"/>
  <c r="AE127" i="15"/>
  <c r="AG128" i="15"/>
  <c r="AG127" i="15" s="1"/>
  <c r="AF128" i="15"/>
  <c r="AF127" i="15" s="1"/>
  <c r="T143" i="15"/>
  <c r="W145" i="15"/>
  <c r="V145" i="15"/>
  <c r="U145" i="15"/>
  <c r="J196" i="15"/>
  <c r="AB196" i="15"/>
  <c r="AI196" i="15" s="1"/>
  <c r="AJ196" i="15" s="1"/>
  <c r="R55" i="15"/>
  <c r="J90" i="15"/>
  <c r="AB90" i="15"/>
  <c r="AI90" i="15" s="1"/>
  <c r="AJ90" i="15" s="1"/>
  <c r="Z30" i="15"/>
  <c r="Y30" i="15"/>
  <c r="AA30" i="15"/>
  <c r="AG219" i="15"/>
  <c r="AF219" i="15"/>
  <c r="AG76" i="15"/>
  <c r="AF76" i="15"/>
  <c r="AA32" i="15"/>
  <c r="AA31" i="15" s="1"/>
  <c r="X31" i="15"/>
  <c r="Y32" i="15"/>
  <c r="AD284" i="15"/>
  <c r="AD283" i="15" s="1"/>
  <c r="AB283" i="15"/>
  <c r="AC284" i="15"/>
  <c r="AC283" i="15" s="1"/>
  <c r="Y89" i="15"/>
  <c r="AB89" i="15"/>
  <c r="AI89" i="15" s="1"/>
  <c r="AJ89" i="15" s="1"/>
  <c r="Z89" i="15"/>
  <c r="AA89" i="15"/>
  <c r="X47" i="15"/>
  <c r="AA49" i="15"/>
  <c r="Z49" i="15"/>
  <c r="Y49" i="15"/>
  <c r="AD126" i="15"/>
  <c r="AC126" i="15"/>
  <c r="P91" i="15"/>
  <c r="S92" i="15"/>
  <c r="S91" i="15" s="1"/>
  <c r="Q92" i="15"/>
  <c r="AI181" i="15"/>
  <c r="AF104" i="15"/>
  <c r="AF103" i="15" s="1"/>
  <c r="AG104" i="15"/>
  <c r="AG103" i="15" s="1"/>
  <c r="AE103" i="15"/>
  <c r="AC176" i="15"/>
  <c r="AC175" i="15" s="1"/>
  <c r="AB175" i="15"/>
  <c r="AD176" i="15"/>
  <c r="AD175" i="15" s="1"/>
  <c r="Q73" i="15"/>
  <c r="S73" i="15"/>
  <c r="R73" i="15"/>
  <c r="P71" i="15"/>
  <c r="J154" i="15"/>
  <c r="R155" i="15" s="1"/>
  <c r="R157" i="15"/>
  <c r="AG413" i="15"/>
  <c r="AF413" i="15"/>
  <c r="S398" i="15"/>
  <c r="R398" i="15"/>
  <c r="Q398" i="15"/>
  <c r="P397" i="15"/>
  <c r="AF266" i="15"/>
  <c r="AE265" i="15"/>
  <c r="AG266" i="15"/>
  <c r="AG159" i="15"/>
  <c r="AF159" i="15"/>
  <c r="AG125" i="15"/>
  <c r="AF125" i="15"/>
  <c r="V89" i="15"/>
  <c r="U89" i="15"/>
  <c r="W89" i="15"/>
  <c r="X95" i="15"/>
  <c r="AA97" i="15"/>
  <c r="Z97" i="15"/>
  <c r="Y97" i="15"/>
  <c r="AJ116" i="15"/>
  <c r="AI115" i="15"/>
  <c r="AJ115" i="15" s="1"/>
  <c r="AB88" i="15"/>
  <c r="AI88" i="15" s="1"/>
  <c r="AJ88" i="15" s="1"/>
  <c r="J88" i="15"/>
  <c r="R88" i="15" s="1"/>
  <c r="AJ74" i="15"/>
  <c r="AI73" i="15"/>
  <c r="AG149" i="15"/>
  <c r="AF149" i="15"/>
  <c r="W325" i="15"/>
  <c r="V325" i="15"/>
  <c r="U325" i="15"/>
  <c r="T323" i="15"/>
  <c r="AE244" i="15"/>
  <c r="AG220" i="15"/>
  <c r="AF220" i="15"/>
  <c r="X251" i="15"/>
  <c r="AA253" i="15"/>
  <c r="Z253" i="15"/>
  <c r="Y253" i="15"/>
  <c r="AC207" i="15"/>
  <c r="AB205" i="15"/>
  <c r="AD207" i="15"/>
  <c r="AA385" i="15"/>
  <c r="X383" i="15"/>
  <c r="Y385" i="15"/>
  <c r="Z385" i="15"/>
  <c r="AB399" i="15"/>
  <c r="AI399" i="15" s="1"/>
  <c r="AJ399" i="15" s="1"/>
  <c r="AD318" i="15"/>
  <c r="AC318" i="15"/>
  <c r="AG290" i="15"/>
  <c r="AF290" i="15"/>
  <c r="T397" i="15"/>
  <c r="AJ296" i="15"/>
  <c r="AI295" i="15"/>
  <c r="AJ295" i="15" s="1"/>
  <c r="Y169" i="15"/>
  <c r="AA169" i="15"/>
  <c r="Z169" i="15"/>
  <c r="X167" i="15"/>
  <c r="AC159" i="15"/>
  <c r="AD159" i="15"/>
  <c r="AB157" i="15"/>
  <c r="AD51" i="15"/>
  <c r="AC51" i="15"/>
  <c r="V242" i="15"/>
  <c r="U242" i="15"/>
  <c r="W242" i="15"/>
  <c r="T241" i="15"/>
  <c r="H17" i="15"/>
  <c r="AA197" i="15"/>
  <c r="Y197" i="15"/>
  <c r="AD356" i="15"/>
  <c r="AD355" i="15" s="1"/>
  <c r="AB355" i="15"/>
  <c r="AC356" i="15"/>
  <c r="AC355" i="15" s="1"/>
  <c r="AG63" i="15"/>
  <c r="AF63" i="15"/>
  <c r="S169" i="15"/>
  <c r="R169" i="15"/>
  <c r="Q169" i="15"/>
  <c r="P167" i="15"/>
  <c r="AG279" i="15"/>
  <c r="AF279" i="15"/>
  <c r="AC365" i="15"/>
  <c r="AD365" i="15"/>
  <c r="AD416" i="15"/>
  <c r="AD415" i="15" s="1"/>
  <c r="AC416" i="15"/>
  <c r="AC415" i="15" s="1"/>
  <c r="AB415" i="15"/>
  <c r="Q109" i="15"/>
  <c r="P107" i="15"/>
  <c r="S109" i="15"/>
  <c r="R109" i="15"/>
  <c r="V121" i="15"/>
  <c r="L372" i="15"/>
  <c r="AA361" i="15"/>
  <c r="Y361" i="15"/>
  <c r="Z361" i="15"/>
  <c r="X359" i="15"/>
  <c r="Z415" i="15"/>
  <c r="V415" i="15"/>
  <c r="Q339" i="15"/>
  <c r="S339" i="15"/>
  <c r="AF368" i="15"/>
  <c r="AF367" i="15" s="1"/>
  <c r="AE367" i="15"/>
  <c r="AG368" i="15"/>
  <c r="AG367" i="15" s="1"/>
  <c r="AA325" i="15"/>
  <c r="Z325" i="15"/>
  <c r="Y325" i="15"/>
  <c r="X323" i="15"/>
  <c r="R385" i="15"/>
  <c r="S385" i="15"/>
  <c r="Q385" i="15"/>
  <c r="P383" i="15"/>
  <c r="AB344" i="15"/>
  <c r="AI344" i="15" s="1"/>
  <c r="AJ344" i="15" s="1"/>
  <c r="J344" i="15"/>
  <c r="Y344" i="15"/>
  <c r="U344" i="15"/>
  <c r="H343" i="15"/>
  <c r="AG258" i="15"/>
  <c r="AF258" i="15"/>
  <c r="AF218" i="15"/>
  <c r="AG218" i="15"/>
  <c r="AE217" i="15"/>
  <c r="U376" i="15"/>
  <c r="W376" i="15"/>
  <c r="V376" i="15"/>
  <c r="AG224" i="15"/>
  <c r="AG223" i="15" s="1"/>
  <c r="AE223" i="15"/>
  <c r="AF224" i="15"/>
  <c r="AF223" i="15" s="1"/>
  <c r="AE313" i="15"/>
  <c r="AB400" i="15"/>
  <c r="AI400" i="15" s="1"/>
  <c r="AJ400" i="15" s="1"/>
  <c r="J400" i="15"/>
  <c r="Z400" i="15" s="1"/>
  <c r="S323" i="15"/>
  <c r="AG272" i="15"/>
  <c r="AG271" i="15" s="1"/>
  <c r="AE271" i="15"/>
  <c r="AF272" i="15"/>
  <c r="AF271" i="15" s="1"/>
  <c r="T227" i="15"/>
  <c r="W229" i="15"/>
  <c r="V229" i="15"/>
  <c r="U229" i="15"/>
  <c r="AE378" i="15"/>
  <c r="V378" i="15"/>
  <c r="AD268" i="15"/>
  <c r="AC268" i="15"/>
  <c r="AF152" i="15"/>
  <c r="AF151" i="15" s="1"/>
  <c r="AE151" i="15"/>
  <c r="AG152" i="15"/>
  <c r="AG151" i="15" s="1"/>
  <c r="J274" i="15"/>
  <c r="AD148" i="15"/>
  <c r="AC148" i="15"/>
  <c r="X215" i="15"/>
  <c r="AA217" i="15"/>
  <c r="Z217" i="15"/>
  <c r="Y217" i="15"/>
  <c r="AE157" i="15"/>
  <c r="AG315" i="15"/>
  <c r="AF315" i="15"/>
  <c r="U109" i="15"/>
  <c r="T107" i="15"/>
  <c r="W109" i="15"/>
  <c r="V109" i="15"/>
  <c r="AJ128" i="15"/>
  <c r="AI127" i="15"/>
  <c r="AJ127" i="15" s="1"/>
  <c r="R319" i="15"/>
  <c r="T179" i="15"/>
  <c r="W181" i="15"/>
  <c r="V181" i="15"/>
  <c r="U181" i="15"/>
  <c r="AG56" i="15"/>
  <c r="AG55" i="15" s="1"/>
  <c r="AE55" i="15"/>
  <c r="AF56" i="15"/>
  <c r="AF55" i="15" s="1"/>
  <c r="T203" i="15"/>
  <c r="W205" i="15"/>
  <c r="V205" i="15"/>
  <c r="U205" i="15"/>
  <c r="H193" i="15"/>
  <c r="E192" i="15"/>
  <c r="H192" i="15" s="1"/>
  <c r="AB29" i="15"/>
  <c r="AI29" i="15" s="1"/>
  <c r="AJ29" i="15" s="1"/>
  <c r="J29" i="15"/>
  <c r="Q29" i="15"/>
  <c r="AF62" i="15"/>
  <c r="AG62" i="15"/>
  <c r="AE61" i="15"/>
  <c r="AD68" i="15"/>
  <c r="AD67" i="15" s="1"/>
  <c r="AB67" i="15"/>
  <c r="AI67" i="15" s="1"/>
  <c r="AJ67" i="15" s="1"/>
  <c r="AC68" i="15"/>
  <c r="AC67" i="15" s="1"/>
  <c r="AF410" i="15"/>
  <c r="AE409" i="15"/>
  <c r="AG410" i="15"/>
  <c r="AG174" i="15"/>
  <c r="AF174" i="15"/>
  <c r="AG126" i="15"/>
  <c r="AF126" i="15"/>
  <c r="W26" i="15"/>
  <c r="V26" i="15"/>
  <c r="U26" i="15"/>
  <c r="T25" i="15"/>
  <c r="AD246" i="15"/>
  <c r="AC246" i="15"/>
  <c r="AA92" i="15"/>
  <c r="AA91" i="15" s="1"/>
  <c r="Y92" i="15"/>
  <c r="AB92" i="15"/>
  <c r="AI92" i="15" s="1"/>
  <c r="X91" i="15"/>
  <c r="R271" i="15"/>
  <c r="AD255" i="15"/>
  <c r="AC255" i="15"/>
  <c r="S32" i="15"/>
  <c r="S31" i="15" s="1"/>
  <c r="P31" i="15"/>
  <c r="Q32" i="15"/>
  <c r="AD234" i="15"/>
  <c r="AC234" i="15"/>
  <c r="X275" i="15"/>
  <c r="AA277" i="15"/>
  <c r="Z277" i="15"/>
  <c r="Y277" i="15"/>
  <c r="R253" i="15"/>
  <c r="Q253" i="15"/>
  <c r="P251" i="15"/>
  <c r="S253" i="15"/>
  <c r="AD74" i="15"/>
  <c r="AB73" i="15"/>
  <c r="AC74" i="15"/>
  <c r="W30" i="15"/>
  <c r="V30" i="15"/>
  <c r="U30" i="15"/>
  <c r="W14" i="15"/>
  <c r="AG366" i="15"/>
  <c r="AF366" i="15"/>
  <c r="T251" i="15"/>
  <c r="V259" i="15"/>
  <c r="AG267" i="15"/>
  <c r="AF267" i="15"/>
  <c r="AB340" i="15"/>
  <c r="AI340" i="15" s="1"/>
  <c r="AJ340" i="15" s="1"/>
  <c r="J340" i="15"/>
  <c r="Y340" i="15"/>
  <c r="AC152" i="15"/>
  <c r="AC151" i="15" s="1"/>
  <c r="AD152" i="15"/>
  <c r="AD151" i="15" s="1"/>
  <c r="AB151" i="15"/>
  <c r="AC128" i="15"/>
  <c r="AC127" i="15" s="1"/>
  <c r="AD128" i="15"/>
  <c r="AD127" i="15" s="1"/>
  <c r="AB127" i="15"/>
  <c r="AB319" i="15"/>
  <c r="AC320" i="15"/>
  <c r="AC319" i="15" s="1"/>
  <c r="AD320" i="15"/>
  <c r="AD319" i="15" s="1"/>
  <c r="Q194" i="15"/>
  <c r="S194" i="15"/>
  <c r="R194" i="15"/>
  <c r="P193" i="15"/>
  <c r="AG123" i="15"/>
  <c r="AF123" i="15"/>
  <c r="AG26" i="15"/>
  <c r="AF26" i="15"/>
  <c r="J46" i="15"/>
  <c r="V49" i="15"/>
  <c r="AE398" i="15"/>
  <c r="AG236" i="15"/>
  <c r="AG235" i="15" s="1"/>
  <c r="AE235" i="15"/>
  <c r="AF236" i="15"/>
  <c r="AF235" i="15" s="1"/>
  <c r="W194" i="15"/>
  <c r="U194" i="15"/>
  <c r="T193" i="15"/>
  <c r="AE308" i="15"/>
  <c r="J307" i="15"/>
  <c r="X227" i="15"/>
  <c r="AA229" i="15"/>
  <c r="Y229" i="15"/>
  <c r="Z229" i="15"/>
  <c r="AG172" i="15"/>
  <c r="AF172" i="15"/>
  <c r="AE169" i="15"/>
  <c r="AC123" i="15"/>
  <c r="AD123" i="15"/>
  <c r="AB121" i="15"/>
  <c r="AJ98" i="15"/>
  <c r="AG50" i="15"/>
  <c r="AF50" i="15"/>
  <c r="AE49" i="15"/>
  <c r="AF356" i="15"/>
  <c r="AF355" i="15" s="1"/>
  <c r="AG356" i="15"/>
  <c r="AG355" i="15" s="1"/>
  <c r="AE355" i="15"/>
  <c r="AD351" i="15"/>
  <c r="AC351" i="15"/>
  <c r="AB349" i="15"/>
  <c r="AD366" i="15"/>
  <c r="AC366" i="15"/>
  <c r="AC362" i="15"/>
  <c r="AB361" i="15"/>
  <c r="AD362" i="15"/>
  <c r="AJ164" i="15"/>
  <c r="AI163" i="15"/>
  <c r="AJ163" i="15" s="1"/>
  <c r="V133" i="15"/>
  <c r="AJ176" i="15"/>
  <c r="AI175" i="15"/>
  <c r="AJ175" i="15" s="1"/>
  <c r="AD62" i="15"/>
  <c r="AB61" i="15"/>
  <c r="AC62" i="15"/>
  <c r="AB339" i="15"/>
  <c r="AI339" i="15" s="1"/>
  <c r="AJ339" i="15" s="1"/>
  <c r="U339" i="15"/>
  <c r="J339" i="15"/>
  <c r="R339" i="15" s="1"/>
  <c r="AD198" i="15"/>
  <c r="AC198" i="15"/>
  <c r="AG185" i="15"/>
  <c r="AF185" i="15"/>
  <c r="AA198" i="15"/>
  <c r="Z198" i="15"/>
  <c r="Y198" i="15"/>
  <c r="AF363" i="15"/>
  <c r="AG363" i="15"/>
  <c r="R341" i="15"/>
  <c r="P372" i="15"/>
  <c r="S373" i="15"/>
  <c r="AJ308" i="15"/>
  <c r="AI307" i="15"/>
  <c r="AJ307" i="15" s="1"/>
  <c r="AB305" i="15"/>
  <c r="AI305" i="15" s="1"/>
  <c r="AJ305" i="15" s="1"/>
  <c r="Y305" i="15"/>
  <c r="Z305" i="15"/>
  <c r="AA305" i="15"/>
  <c r="AJ236" i="15"/>
  <c r="AF254" i="15"/>
  <c r="AE253" i="15"/>
  <c r="AG254" i="15"/>
  <c r="W47" i="15"/>
  <c r="U47" i="15"/>
  <c r="S133" i="15"/>
  <c r="R133" i="15"/>
  <c r="Q133" i="15"/>
  <c r="P131" i="15"/>
  <c r="X59" i="15"/>
  <c r="AA35" i="15"/>
  <c r="Y35" i="15"/>
  <c r="AG183" i="15"/>
  <c r="AF183" i="15"/>
  <c r="V131" i="15"/>
  <c r="Q400" i="15"/>
  <c r="S400" i="15"/>
  <c r="AJ387" i="15"/>
  <c r="AI385" i="15"/>
  <c r="AG390" i="15"/>
  <c r="AF390" i="15"/>
  <c r="AE385" i="15"/>
  <c r="AC368" i="15"/>
  <c r="AC367" i="15" s="1"/>
  <c r="AB367" i="15"/>
  <c r="AD368" i="15"/>
  <c r="AD367" i="15" s="1"/>
  <c r="U403" i="15"/>
  <c r="U385" i="15"/>
  <c r="V385" i="15"/>
  <c r="T383" i="15"/>
  <c r="W385" i="15"/>
  <c r="AF352" i="15"/>
  <c r="AG352" i="15"/>
  <c r="AD290" i="15"/>
  <c r="AC290" i="15"/>
  <c r="E336" i="15"/>
  <c r="H337" i="15"/>
  <c r="U337" i="15" s="1"/>
  <c r="AB404" i="15"/>
  <c r="AI404" i="15" s="1"/>
  <c r="AG212" i="15"/>
  <c r="AG211" i="15" s="1"/>
  <c r="AE211" i="15"/>
  <c r="AE203" i="15" s="1"/>
  <c r="AF212" i="15"/>
  <c r="AF211" i="15" s="1"/>
  <c r="E396" i="15"/>
  <c r="H397" i="15"/>
  <c r="AG330" i="15"/>
  <c r="AF330" i="15"/>
  <c r="AG280" i="15"/>
  <c r="AF280" i="15"/>
  <c r="AG162" i="15"/>
  <c r="AF162" i="15"/>
  <c r="AJ140" i="15"/>
  <c r="AD124" i="15"/>
  <c r="AC124" i="15"/>
  <c r="V303" i="15"/>
  <c r="AE303" i="15"/>
  <c r="Z303" i="15"/>
  <c r="S97" i="15"/>
  <c r="R97" i="15"/>
  <c r="P95" i="15"/>
  <c r="Q97" i="15"/>
  <c r="AD172" i="15"/>
  <c r="AC172" i="15"/>
  <c r="AD125" i="15"/>
  <c r="AC125" i="15"/>
  <c r="H31" i="15"/>
  <c r="U31" i="15" s="1"/>
  <c r="AB32" i="15"/>
  <c r="AI32" i="15" s="1"/>
  <c r="J32" i="15"/>
  <c r="Z32" i="15" s="1"/>
  <c r="U32" i="15"/>
  <c r="Y181" i="15"/>
  <c r="Z181" i="15"/>
  <c r="X179" i="15"/>
  <c r="AA181" i="15"/>
  <c r="T263" i="15"/>
  <c r="W308" i="15"/>
  <c r="W307" i="15" s="1"/>
  <c r="U308" i="15"/>
  <c r="T307" i="15"/>
  <c r="V308" i="15"/>
  <c r="J406" i="15"/>
  <c r="U73" i="15"/>
  <c r="T71" i="15"/>
  <c r="W73" i="15"/>
  <c r="V73" i="15"/>
  <c r="AA26" i="15"/>
  <c r="X25" i="15"/>
  <c r="AB26" i="15"/>
  <c r="AI26" i="15" s="1"/>
  <c r="Z26" i="15"/>
  <c r="Y26" i="15"/>
  <c r="V169" i="15"/>
  <c r="P85" i="15"/>
  <c r="S86" i="15"/>
  <c r="R86" i="15"/>
  <c r="Q86" i="15"/>
  <c r="K19" i="15"/>
  <c r="X20" i="15"/>
  <c r="P20" i="15"/>
  <c r="AF160" i="15"/>
  <c r="AG160" i="15"/>
  <c r="AE187" i="15"/>
  <c r="AG188" i="15"/>
  <c r="AG187" i="15" s="1"/>
  <c r="AF188" i="15"/>
  <c r="AF187" i="15" s="1"/>
  <c r="U217" i="15"/>
  <c r="T215" i="15"/>
  <c r="W217" i="15"/>
  <c r="V217" i="15"/>
  <c r="AG205" i="15"/>
  <c r="AF205" i="15"/>
  <c r="AA341" i="15"/>
  <c r="Z341" i="15"/>
  <c r="Y341" i="15"/>
  <c r="AD390" i="15"/>
  <c r="AC390" i="15"/>
  <c r="AF365" i="15"/>
  <c r="AG365" i="15"/>
  <c r="Y398" i="15"/>
  <c r="X397" i="15"/>
  <c r="Z398" i="15"/>
  <c r="AA398" i="15"/>
  <c r="AC232" i="15"/>
  <c r="AD232" i="15"/>
  <c r="Y342" i="15"/>
  <c r="AA342" i="15"/>
  <c r="AG245" i="15"/>
  <c r="AF245" i="15"/>
  <c r="AG296" i="15"/>
  <c r="AG295" i="15" s="1"/>
  <c r="AE295" i="15"/>
  <c r="AF296" i="15"/>
  <c r="AF295" i="15" s="1"/>
  <c r="Y133" i="15"/>
  <c r="AA133" i="15"/>
  <c r="Z133" i="15"/>
  <c r="X131" i="15"/>
  <c r="AC112" i="15"/>
  <c r="AD112" i="15"/>
  <c r="AC140" i="15"/>
  <c r="AC139" i="15" s="1"/>
  <c r="AB139" i="15"/>
  <c r="AI139" i="15" s="1"/>
  <c r="AJ139" i="15" s="1"/>
  <c r="AD140" i="15"/>
  <c r="AD139" i="15" s="1"/>
  <c r="AD114" i="15"/>
  <c r="AC114" i="15"/>
  <c r="AG161" i="15"/>
  <c r="AF161" i="15"/>
  <c r="S119" i="15"/>
  <c r="Q119" i="15"/>
  <c r="AG138" i="15"/>
  <c r="AF138" i="15"/>
  <c r="Y205" i="15"/>
  <c r="AA205" i="15"/>
  <c r="Z205" i="15"/>
  <c r="X203" i="15"/>
  <c r="AG184" i="15"/>
  <c r="AF184" i="15"/>
  <c r="Y157" i="15"/>
  <c r="X155" i="15"/>
  <c r="AA157" i="15"/>
  <c r="Z157" i="15"/>
  <c r="S347" i="15"/>
  <c r="X263" i="15"/>
  <c r="AA265" i="15"/>
  <c r="Y265" i="15"/>
  <c r="Z265" i="15"/>
  <c r="R35" i="15"/>
  <c r="Q35" i="15"/>
  <c r="AG113" i="15"/>
  <c r="AF113" i="15"/>
  <c r="AJ212" i="15"/>
  <c r="AI211" i="15"/>
  <c r="AJ211" i="15" s="1"/>
  <c r="X107" i="15"/>
  <c r="AB109" i="15"/>
  <c r="AG416" i="15"/>
  <c r="AG415" i="15" s="1"/>
  <c r="AF416" i="15"/>
  <c r="AF415" i="15" s="1"/>
  <c r="AE415" i="15"/>
  <c r="AE291" i="15"/>
  <c r="AE289" i="15" s="1"/>
  <c r="V291" i="15"/>
  <c r="J289" i="15"/>
  <c r="J286" i="15" s="1"/>
  <c r="P243" i="15"/>
  <c r="L241" i="15"/>
  <c r="L240" i="15" s="1"/>
  <c r="AJ80" i="15"/>
  <c r="AI79" i="15"/>
  <c r="AJ79" i="15" s="1"/>
  <c r="AB28" i="15"/>
  <c r="AI28" i="15" s="1"/>
  <c r="AJ28" i="15" s="1"/>
  <c r="J28" i="15"/>
  <c r="Y71" i="15"/>
  <c r="Q197" i="15"/>
  <c r="S197" i="15"/>
  <c r="AE121" i="15"/>
  <c r="AA27" i="15"/>
  <c r="Z27" i="15"/>
  <c r="Y27" i="15"/>
  <c r="G13" i="15"/>
  <c r="G12" i="15" s="1"/>
  <c r="W375" i="15"/>
  <c r="V375" i="15"/>
  <c r="U375" i="15"/>
  <c r="AJ416" i="15"/>
  <c r="AI415" i="15"/>
  <c r="AJ415" i="15" s="1"/>
  <c r="V398" i="15"/>
  <c r="K396" i="15"/>
  <c r="V283" i="15"/>
  <c r="Q342" i="15"/>
  <c r="J338" i="15"/>
  <c r="AB338" i="15"/>
  <c r="AI338" i="15" s="1"/>
  <c r="AJ338" i="15" s="1"/>
  <c r="S313" i="15"/>
  <c r="Q313" i="15"/>
  <c r="R313" i="15"/>
  <c r="P311" i="15"/>
  <c r="AE404" i="15"/>
  <c r="J403" i="15"/>
  <c r="V403" i="15" s="1"/>
  <c r="Y306" i="15"/>
  <c r="AA306" i="15"/>
  <c r="Z306" i="15"/>
  <c r="U374" i="15"/>
  <c r="P301" i="15"/>
  <c r="S302" i="15"/>
  <c r="Q302" i="15"/>
  <c r="AE376" i="15"/>
  <c r="AG260" i="15"/>
  <c r="AG259" i="15" s="1"/>
  <c r="AE259" i="15"/>
  <c r="AF260" i="15"/>
  <c r="AF259" i="15" s="1"/>
  <c r="AD330" i="15"/>
  <c r="AC330" i="15"/>
  <c r="AJ278" i="15"/>
  <c r="AI277" i="15"/>
  <c r="AG137" i="15"/>
  <c r="AF137" i="15"/>
  <c r="Y313" i="15"/>
  <c r="X311" i="15"/>
  <c r="AA313" i="15"/>
  <c r="Z313" i="15"/>
  <c r="P247" i="15"/>
  <c r="S248" i="15"/>
  <c r="S247" i="15" s="1"/>
  <c r="Q248" i="15"/>
  <c r="AE198" i="15"/>
  <c r="AF80" i="15"/>
  <c r="AF79" i="15" s="1"/>
  <c r="AG80" i="15"/>
  <c r="AG79" i="15" s="1"/>
  <c r="AE79" i="15"/>
  <c r="Z402" i="15"/>
  <c r="Y195" i="15"/>
  <c r="AB195" i="15"/>
  <c r="AI195" i="15" s="1"/>
  <c r="AJ195" i="15" s="1"/>
  <c r="AA195" i="15"/>
  <c r="AA90" i="15"/>
  <c r="Y90" i="15"/>
  <c r="AA291" i="15"/>
  <c r="Z291" i="15"/>
  <c r="Y291" i="15"/>
  <c r="AC314" i="15"/>
  <c r="AB313" i="15"/>
  <c r="AD314" i="15"/>
  <c r="AF414" i="15"/>
  <c r="AG414" i="15"/>
  <c r="AD138" i="15"/>
  <c r="AC138" i="15"/>
  <c r="T17" i="15"/>
  <c r="AG207" i="15"/>
  <c r="AF207" i="15"/>
  <c r="AC116" i="15"/>
  <c r="AC115" i="15" s="1"/>
  <c r="AB115" i="15"/>
  <c r="AD116" i="15"/>
  <c r="AD115" i="15" s="1"/>
  <c r="AC183" i="15"/>
  <c r="AB181" i="15"/>
  <c r="AD183" i="15"/>
  <c r="V265" i="15"/>
  <c r="AA308" i="15"/>
  <c r="AA307" i="15" s="1"/>
  <c r="Z308" i="15"/>
  <c r="Y308" i="15"/>
  <c r="X307" i="15"/>
  <c r="AB308" i="15"/>
  <c r="T20" i="15"/>
  <c r="H14" i="15"/>
  <c r="U14" i="15" s="1"/>
  <c r="AB197" i="15"/>
  <c r="AI197" i="15" s="1"/>
  <c r="AJ197" i="15" s="1"/>
  <c r="J197" i="15"/>
  <c r="Z197" i="15" s="1"/>
  <c r="Q90" i="15"/>
  <c r="V341" i="15"/>
  <c r="U341" i="15"/>
  <c r="W341" i="15"/>
  <c r="X85" i="15"/>
  <c r="AB86" i="15"/>
  <c r="AI86" i="15" s="1"/>
  <c r="AA86" i="15"/>
  <c r="Y86" i="15"/>
  <c r="Z86" i="15"/>
  <c r="X193" i="15"/>
  <c r="AA194" i="15"/>
  <c r="Z194" i="15"/>
  <c r="Y194" i="15"/>
  <c r="AE86" i="15"/>
  <c r="S179" i="15"/>
  <c r="R179" i="15"/>
  <c r="Q179" i="15"/>
  <c r="AG100" i="15"/>
  <c r="AF100" i="15"/>
  <c r="AE145" i="15"/>
  <c r="X17" i="15"/>
  <c r="M13" i="15"/>
  <c r="M12" i="15" s="1"/>
  <c r="AB251" i="15" l="1"/>
  <c r="S143" i="15"/>
  <c r="AI121" i="15"/>
  <c r="V92" i="15"/>
  <c r="AI61" i="15"/>
  <c r="W155" i="15"/>
  <c r="T336" i="15"/>
  <c r="W336" i="15" s="1"/>
  <c r="AI217" i="15"/>
  <c r="AI215" i="15" s="1"/>
  <c r="AJ215" i="15" s="1"/>
  <c r="V198" i="15"/>
  <c r="AE92" i="15"/>
  <c r="AI109" i="15"/>
  <c r="Z92" i="15"/>
  <c r="X15" i="15"/>
  <c r="X13" i="15" s="1"/>
  <c r="Z378" i="15"/>
  <c r="P15" i="15"/>
  <c r="P13" i="15" s="1"/>
  <c r="AI133" i="15"/>
  <c r="AJ133" i="15" s="1"/>
  <c r="AI259" i="15"/>
  <c r="AJ259" i="15" s="1"/>
  <c r="AD30" i="15"/>
  <c r="AC87" i="15"/>
  <c r="R203" i="15"/>
  <c r="AC30" i="15"/>
  <c r="AD87" i="15"/>
  <c r="Z195" i="15"/>
  <c r="Q373" i="15"/>
  <c r="R195" i="15"/>
  <c r="U343" i="15"/>
  <c r="Y407" i="15"/>
  <c r="J91" i="15"/>
  <c r="Z91" i="15" s="1"/>
  <c r="R347" i="15"/>
  <c r="AC37" i="15"/>
  <c r="AI325" i="15"/>
  <c r="AI323" i="15" s="1"/>
  <c r="AJ323" i="15" s="1"/>
  <c r="AC378" i="15"/>
  <c r="Z377" i="15"/>
  <c r="AB35" i="15"/>
  <c r="AD35" i="15" s="1"/>
  <c r="AI343" i="15"/>
  <c r="AJ343" i="15" s="1"/>
  <c r="AD402" i="15"/>
  <c r="AC377" i="15"/>
  <c r="AF399" i="15"/>
  <c r="AI35" i="15"/>
  <c r="AJ35" i="15" s="1"/>
  <c r="V246" i="15"/>
  <c r="AE246" i="15"/>
  <c r="AG246" i="15" s="1"/>
  <c r="AC402" i="15"/>
  <c r="AD377" i="15"/>
  <c r="Q143" i="15"/>
  <c r="AC306" i="15"/>
  <c r="AE195" i="15"/>
  <c r="AD378" i="15"/>
  <c r="AD306" i="15"/>
  <c r="V359" i="15"/>
  <c r="AI349" i="15"/>
  <c r="AF140" i="9"/>
  <c r="AE140" i="9"/>
  <c r="AK140" i="9"/>
  <c r="AI140" i="9"/>
  <c r="AH140" i="9"/>
  <c r="J397" i="15"/>
  <c r="J396" i="15" s="1"/>
  <c r="Q155" i="15"/>
  <c r="W359" i="15"/>
  <c r="AE179" i="15"/>
  <c r="AG179" i="15" s="1"/>
  <c r="T372" i="15"/>
  <c r="W372" i="15" s="1"/>
  <c r="T300" i="15"/>
  <c r="W300" i="15" s="1"/>
  <c r="AI205" i="15"/>
  <c r="AJ205" i="15" s="1"/>
  <c r="AF181" i="15"/>
  <c r="AI253" i="15"/>
  <c r="AI97" i="15"/>
  <c r="AI95" i="15" s="1"/>
  <c r="AJ95" i="15" s="1"/>
  <c r="AF87" i="15"/>
  <c r="AD303" i="15"/>
  <c r="AI303" i="15"/>
  <c r="AJ303" i="15" s="1"/>
  <c r="AB199" i="15"/>
  <c r="AC199" i="15" s="1"/>
  <c r="AI200" i="15"/>
  <c r="AC200" i="15"/>
  <c r="U373" i="15"/>
  <c r="AJ231" i="15"/>
  <c r="AI229" i="15"/>
  <c r="AA407" i="15"/>
  <c r="H336" i="15"/>
  <c r="U336" i="15" s="1"/>
  <c r="AD27" i="15"/>
  <c r="AI27" i="15"/>
  <c r="AJ27" i="15" s="1"/>
  <c r="AC376" i="15"/>
  <c r="AD200" i="15"/>
  <c r="AD199" i="15" s="1"/>
  <c r="V47" i="15"/>
  <c r="H396" i="15"/>
  <c r="AD376" i="15"/>
  <c r="AB289" i="15"/>
  <c r="AD289" i="15" s="1"/>
  <c r="AI291" i="15"/>
  <c r="AJ291" i="15" s="1"/>
  <c r="R400" i="15"/>
  <c r="AE377" i="15"/>
  <c r="R377" i="15"/>
  <c r="P336" i="15"/>
  <c r="Y343" i="15"/>
  <c r="AI337" i="15"/>
  <c r="AJ337" i="15" s="1"/>
  <c r="AF305" i="15"/>
  <c r="U301" i="15"/>
  <c r="H240" i="15"/>
  <c r="H241" i="15"/>
  <c r="Y241" i="15" s="1"/>
  <c r="AB16" i="15"/>
  <c r="AI241" i="15"/>
  <c r="AJ241" i="15" s="1"/>
  <c r="Q17" i="15"/>
  <c r="R200" i="15"/>
  <c r="V200" i="15"/>
  <c r="AE200" i="15"/>
  <c r="AG200" i="15" s="1"/>
  <c r="J199" i="15"/>
  <c r="V199" i="15" s="1"/>
  <c r="J16" i="15"/>
  <c r="V16" i="15" s="1"/>
  <c r="AG30" i="15"/>
  <c r="U16" i="15"/>
  <c r="E12" i="15"/>
  <c r="AB18" i="15"/>
  <c r="AF27" i="15"/>
  <c r="U18" i="15"/>
  <c r="Z119" i="15"/>
  <c r="T13" i="15"/>
  <c r="W13" i="15" s="1"/>
  <c r="AG341" i="15"/>
  <c r="AD291" i="15"/>
  <c r="Y289" i="15"/>
  <c r="AE18" i="15"/>
  <c r="AG18" i="15" s="1"/>
  <c r="Q337" i="15"/>
  <c r="U243" i="15"/>
  <c r="J243" i="15"/>
  <c r="R243" i="15" s="1"/>
  <c r="Z71" i="15"/>
  <c r="AC303" i="15"/>
  <c r="AB167" i="15"/>
  <c r="AD167" i="15" s="1"/>
  <c r="Y243" i="15"/>
  <c r="V119" i="15"/>
  <c r="AC375" i="15"/>
  <c r="AD375" i="15"/>
  <c r="J20" i="15"/>
  <c r="AE20" i="15" s="1"/>
  <c r="AB397" i="15"/>
  <c r="AD397" i="15" s="1"/>
  <c r="Z304" i="15"/>
  <c r="K12" i="15"/>
  <c r="AG181" i="15"/>
  <c r="Z407" i="15"/>
  <c r="AC27" i="15"/>
  <c r="U359" i="15"/>
  <c r="V304" i="15"/>
  <c r="U15" i="15"/>
  <c r="AB15" i="15"/>
  <c r="V155" i="15"/>
  <c r="AG203" i="15"/>
  <c r="AF203" i="15"/>
  <c r="AC313" i="15"/>
  <c r="AD313" i="15"/>
  <c r="AB311" i="15"/>
  <c r="AA397" i="15"/>
  <c r="X396" i="15"/>
  <c r="Y397" i="15"/>
  <c r="S59" i="15"/>
  <c r="R59" i="15"/>
  <c r="Q59" i="15"/>
  <c r="AD409" i="15"/>
  <c r="AC409" i="15"/>
  <c r="AB407" i="15"/>
  <c r="W251" i="15"/>
  <c r="U251" i="15"/>
  <c r="V251" i="15"/>
  <c r="S215" i="15"/>
  <c r="R215" i="15"/>
  <c r="Q215" i="15"/>
  <c r="W227" i="15"/>
  <c r="V227" i="15"/>
  <c r="U227" i="15"/>
  <c r="AE287" i="15"/>
  <c r="AG289" i="15"/>
  <c r="AF289" i="15"/>
  <c r="AA95" i="15"/>
  <c r="Z95" i="15"/>
  <c r="Y95" i="15"/>
  <c r="AI247" i="15"/>
  <c r="AJ247" i="15" s="1"/>
  <c r="AJ248" i="15"/>
  <c r="AI359" i="15"/>
  <c r="AJ359" i="15" s="1"/>
  <c r="AJ361" i="15"/>
  <c r="AI193" i="15"/>
  <c r="AJ194" i="15"/>
  <c r="Q301" i="15"/>
  <c r="S301" i="15"/>
  <c r="P300" i="15"/>
  <c r="W287" i="15"/>
  <c r="V287" i="15"/>
  <c r="U287" i="15"/>
  <c r="AD251" i="15"/>
  <c r="AC251" i="15"/>
  <c r="Y247" i="15"/>
  <c r="AJ277" i="15"/>
  <c r="AI275" i="15"/>
  <c r="AJ275" i="15" s="1"/>
  <c r="AI155" i="15"/>
  <c r="AJ155" i="15" s="1"/>
  <c r="Z263" i="15"/>
  <c r="Y263" i="15"/>
  <c r="AA263" i="15"/>
  <c r="AA179" i="15"/>
  <c r="Z179" i="15"/>
  <c r="Y179" i="15"/>
  <c r="AJ385" i="15"/>
  <c r="AI383" i="15"/>
  <c r="AJ383" i="15" s="1"/>
  <c r="AE339" i="15"/>
  <c r="V339" i="15"/>
  <c r="Z339" i="15"/>
  <c r="AF398" i="15"/>
  <c r="AG398" i="15"/>
  <c r="AB91" i="15"/>
  <c r="AC91" i="15" s="1"/>
  <c r="AD92" i="15"/>
  <c r="AD91" i="15" s="1"/>
  <c r="AC92" i="15"/>
  <c r="AG61" i="15"/>
  <c r="AF61" i="15"/>
  <c r="AE59" i="15"/>
  <c r="W107" i="15"/>
  <c r="V107" i="15"/>
  <c r="U107" i="15"/>
  <c r="Q383" i="15"/>
  <c r="S383" i="15"/>
  <c r="R383" i="15"/>
  <c r="AJ121" i="15"/>
  <c r="AI119" i="15"/>
  <c r="AJ119" i="15" s="1"/>
  <c r="Q71" i="15"/>
  <c r="S71" i="15"/>
  <c r="R71" i="15"/>
  <c r="AJ181" i="15"/>
  <c r="AI179" i="15"/>
  <c r="AJ179" i="15" s="1"/>
  <c r="AE196" i="15"/>
  <c r="Z196" i="15"/>
  <c r="R196" i="15"/>
  <c r="V196" i="15"/>
  <c r="AE131" i="15"/>
  <c r="AF133" i="15"/>
  <c r="AG133" i="15"/>
  <c r="Z403" i="15"/>
  <c r="Y403" i="15"/>
  <c r="AB373" i="15"/>
  <c r="AD374" i="15"/>
  <c r="AC374" i="15"/>
  <c r="AG97" i="15"/>
  <c r="AE95" i="15"/>
  <c r="AF97" i="15"/>
  <c r="S359" i="15"/>
  <c r="R359" i="15"/>
  <c r="Q359" i="15"/>
  <c r="W275" i="15"/>
  <c r="V275" i="15"/>
  <c r="U275" i="15"/>
  <c r="AC401" i="15"/>
  <c r="AD401" i="15"/>
  <c r="AI59" i="15"/>
  <c r="AJ59" i="15" s="1"/>
  <c r="AJ61" i="15"/>
  <c r="Z248" i="15"/>
  <c r="U17" i="15"/>
  <c r="W17" i="15"/>
  <c r="AG198" i="15"/>
  <c r="AF198" i="15"/>
  <c r="S20" i="15"/>
  <c r="S19" i="15" s="1"/>
  <c r="P19" i="15"/>
  <c r="Q20" i="15"/>
  <c r="Q19" i="15" s="1"/>
  <c r="W383" i="15"/>
  <c r="V383" i="15"/>
  <c r="U383" i="15"/>
  <c r="Y59" i="15"/>
  <c r="AA59" i="15"/>
  <c r="Z59" i="15"/>
  <c r="AD361" i="15"/>
  <c r="AC361" i="15"/>
  <c r="AB359" i="15"/>
  <c r="Z227" i="15"/>
  <c r="Y227" i="15"/>
  <c r="AA227" i="15"/>
  <c r="AJ92" i="15"/>
  <c r="AI91" i="15"/>
  <c r="AJ91" i="15" s="1"/>
  <c r="S167" i="15"/>
  <c r="R167" i="15"/>
  <c r="Q167" i="15"/>
  <c r="AI71" i="15"/>
  <c r="AJ71" i="15" s="1"/>
  <c r="AJ73" i="15"/>
  <c r="S397" i="15"/>
  <c r="Q397" i="15"/>
  <c r="P396" i="15"/>
  <c r="AD217" i="15"/>
  <c r="AC217" i="15"/>
  <c r="AB215" i="15"/>
  <c r="AF361" i="15"/>
  <c r="AG361" i="15"/>
  <c r="AE359" i="15"/>
  <c r="R304" i="15"/>
  <c r="AB323" i="15"/>
  <c r="AD325" i="15"/>
  <c r="AC325" i="15"/>
  <c r="AG109" i="15"/>
  <c r="AF109" i="15"/>
  <c r="AE107" i="15"/>
  <c r="P24" i="15"/>
  <c r="S25" i="15"/>
  <c r="Q25" i="15"/>
  <c r="AE374" i="15"/>
  <c r="J373" i="15"/>
  <c r="Z373" i="15" s="1"/>
  <c r="R374" i="15"/>
  <c r="V374" i="15"/>
  <c r="AJ145" i="15"/>
  <c r="AI143" i="15"/>
  <c r="AJ143" i="15" s="1"/>
  <c r="V289" i="15"/>
  <c r="U397" i="15"/>
  <c r="W397" i="15"/>
  <c r="T396" i="15"/>
  <c r="AJ32" i="15"/>
  <c r="AI31" i="15"/>
  <c r="AJ31" i="15" s="1"/>
  <c r="W35" i="15"/>
  <c r="V35" i="15"/>
  <c r="U35" i="15"/>
  <c r="AG73" i="15"/>
  <c r="AE71" i="15"/>
  <c r="AF73" i="15"/>
  <c r="AI311" i="15"/>
  <c r="AJ311" i="15" s="1"/>
  <c r="AJ313" i="15"/>
  <c r="AI47" i="15"/>
  <c r="AJ47" i="15" s="1"/>
  <c r="AJ49" i="15"/>
  <c r="Y203" i="15"/>
  <c r="AA203" i="15"/>
  <c r="Z203" i="15"/>
  <c r="S85" i="15"/>
  <c r="Q85" i="15"/>
  <c r="P84" i="15"/>
  <c r="AE35" i="15"/>
  <c r="AG37" i="15"/>
  <c r="AF37" i="15"/>
  <c r="AF92" i="15"/>
  <c r="AG92" i="15"/>
  <c r="AE91" i="15"/>
  <c r="AE47" i="15"/>
  <c r="AF49" i="15"/>
  <c r="AG49" i="15"/>
  <c r="S251" i="15"/>
  <c r="R251" i="15"/>
  <c r="Q251" i="15"/>
  <c r="Y91" i="15"/>
  <c r="AD344" i="15"/>
  <c r="AD343" i="15" s="1"/>
  <c r="AC344" i="15"/>
  <c r="AB343" i="15"/>
  <c r="AC343" i="15" s="1"/>
  <c r="AD157" i="15"/>
  <c r="AC157" i="15"/>
  <c r="AB155" i="15"/>
  <c r="Y47" i="15"/>
  <c r="AA47" i="15"/>
  <c r="Z47" i="15"/>
  <c r="AD385" i="15"/>
  <c r="AC385" i="15"/>
  <c r="AB383" i="15"/>
  <c r="AA17" i="15"/>
  <c r="Y17" i="15"/>
  <c r="AB403" i="15"/>
  <c r="AC403" i="15" s="1"/>
  <c r="AD404" i="15"/>
  <c r="AD403" i="15" s="1"/>
  <c r="AC404" i="15"/>
  <c r="AA167" i="15"/>
  <c r="Z167" i="15"/>
  <c r="Y167" i="15"/>
  <c r="AD89" i="15"/>
  <c r="AC89" i="15"/>
  <c r="AC49" i="15"/>
  <c r="AB47" i="15"/>
  <c r="AD49" i="15"/>
  <c r="AG349" i="15"/>
  <c r="AE347" i="15"/>
  <c r="AF349" i="15"/>
  <c r="AG304" i="15"/>
  <c r="AF304" i="15"/>
  <c r="AC263" i="15"/>
  <c r="AD263" i="15"/>
  <c r="AE143" i="15"/>
  <c r="AG145" i="15"/>
  <c r="AF145" i="15"/>
  <c r="AE119" i="15"/>
  <c r="AG121" i="15"/>
  <c r="AF121" i="15"/>
  <c r="W71" i="15"/>
  <c r="V71" i="15"/>
  <c r="U71" i="15"/>
  <c r="AE307" i="15"/>
  <c r="AG308" i="15"/>
  <c r="AF308" i="15"/>
  <c r="AE88" i="15"/>
  <c r="V88" i="15"/>
  <c r="J85" i="15"/>
  <c r="Y337" i="15"/>
  <c r="X336" i="15"/>
  <c r="AA337" i="15"/>
  <c r="AB241" i="15"/>
  <c r="AD242" i="15"/>
  <c r="AC242" i="15"/>
  <c r="AE197" i="15"/>
  <c r="V197" i="15"/>
  <c r="R197" i="15"/>
  <c r="AA131" i="15"/>
  <c r="Z131" i="15"/>
  <c r="Y131" i="15"/>
  <c r="AE32" i="15"/>
  <c r="J31" i="15"/>
  <c r="V31" i="15" s="1"/>
  <c r="V32" i="15"/>
  <c r="AD121" i="15"/>
  <c r="AC121" i="15"/>
  <c r="AB119" i="15"/>
  <c r="T192" i="15"/>
  <c r="W193" i="15"/>
  <c r="U193" i="15"/>
  <c r="AE340" i="15"/>
  <c r="V340" i="15"/>
  <c r="Z340" i="15"/>
  <c r="R340" i="15"/>
  <c r="R32" i="15"/>
  <c r="AG409" i="15"/>
  <c r="AF409" i="15"/>
  <c r="AE407" i="15"/>
  <c r="AE29" i="15"/>
  <c r="R29" i="15"/>
  <c r="Z29" i="15"/>
  <c r="V29" i="15"/>
  <c r="AE155" i="15"/>
  <c r="AF157" i="15"/>
  <c r="AG157" i="15"/>
  <c r="AA323" i="15"/>
  <c r="Z323" i="15"/>
  <c r="Y323" i="15"/>
  <c r="Z359" i="15"/>
  <c r="AA359" i="15"/>
  <c r="Y359" i="15"/>
  <c r="AB17" i="15"/>
  <c r="AI17" i="15" s="1"/>
  <c r="AJ17" i="15" s="1"/>
  <c r="J17" i="15"/>
  <c r="Z17" i="15" s="1"/>
  <c r="AD88" i="15"/>
  <c r="AC88" i="15"/>
  <c r="U143" i="15"/>
  <c r="W143" i="15"/>
  <c r="V143" i="15"/>
  <c r="AA373" i="15"/>
  <c r="Y373" i="15"/>
  <c r="X372" i="15"/>
  <c r="V91" i="15"/>
  <c r="U91" i="15"/>
  <c r="J193" i="15"/>
  <c r="AE194" i="15"/>
  <c r="W85" i="15"/>
  <c r="U85" i="15"/>
  <c r="T84" i="15"/>
  <c r="AD342" i="15"/>
  <c r="AC342" i="15"/>
  <c r="Z289" i="15"/>
  <c r="AB131" i="15"/>
  <c r="AD133" i="15"/>
  <c r="AC133" i="15"/>
  <c r="Z307" i="15"/>
  <c r="Y307" i="15"/>
  <c r="AE263" i="15"/>
  <c r="AF265" i="15"/>
  <c r="AG265" i="15"/>
  <c r="AE90" i="15"/>
  <c r="R90" i="15"/>
  <c r="V90" i="15"/>
  <c r="AD338" i="15"/>
  <c r="AC338" i="15"/>
  <c r="AB337" i="15"/>
  <c r="AF253" i="15"/>
  <c r="AE251" i="15"/>
  <c r="AG253" i="15"/>
  <c r="AD277" i="15"/>
  <c r="AC277" i="15"/>
  <c r="AB275" i="15"/>
  <c r="J337" i="15"/>
  <c r="Z337" i="15" s="1"/>
  <c r="AE338" i="15"/>
  <c r="V338" i="15"/>
  <c r="R338" i="15"/>
  <c r="AD196" i="15"/>
  <c r="AC196" i="15"/>
  <c r="AJ169" i="15"/>
  <c r="AI167" i="15"/>
  <c r="AJ167" i="15" s="1"/>
  <c r="AA347" i="15"/>
  <c r="Z347" i="15"/>
  <c r="Y347" i="15"/>
  <c r="Y193" i="15"/>
  <c r="AA193" i="15"/>
  <c r="X192" i="15"/>
  <c r="Z90" i="15"/>
  <c r="S95" i="15"/>
  <c r="R95" i="15"/>
  <c r="Q95" i="15"/>
  <c r="R307" i="15"/>
  <c r="Q307" i="15"/>
  <c r="AG217" i="15"/>
  <c r="AF217" i="15"/>
  <c r="AE215" i="15"/>
  <c r="Z338" i="15"/>
  <c r="Z251" i="15"/>
  <c r="Y251" i="15"/>
  <c r="AA251" i="15"/>
  <c r="AD244" i="15"/>
  <c r="AC244" i="15"/>
  <c r="V347" i="15"/>
  <c r="W347" i="15"/>
  <c r="U347" i="15"/>
  <c r="AF325" i="15"/>
  <c r="AG325" i="15"/>
  <c r="AE323" i="15"/>
  <c r="AC304" i="15"/>
  <c r="AD304" i="15"/>
  <c r="W59" i="15"/>
  <c r="V59" i="15"/>
  <c r="U59" i="15"/>
  <c r="AD340" i="15"/>
  <c r="AC340" i="15"/>
  <c r="AE400" i="15"/>
  <c r="AE397" i="15" s="1"/>
  <c r="V400" i="15"/>
  <c r="Z383" i="15"/>
  <c r="Y383" i="15"/>
  <c r="AA383" i="15"/>
  <c r="AG277" i="15"/>
  <c r="AF277" i="15"/>
  <c r="AE275" i="15"/>
  <c r="AA16" i="15"/>
  <c r="Y16" i="15"/>
  <c r="AC194" i="15"/>
  <c r="AD194" i="15"/>
  <c r="AB193" i="15"/>
  <c r="AE242" i="15"/>
  <c r="R242" i="15"/>
  <c r="AE342" i="15"/>
  <c r="R342" i="15"/>
  <c r="V342" i="15"/>
  <c r="X84" i="15"/>
  <c r="AA85" i="15"/>
  <c r="Y85" i="15"/>
  <c r="AA311" i="15"/>
  <c r="Y311" i="15"/>
  <c r="Z311" i="15"/>
  <c r="AJ404" i="15"/>
  <c r="AI403" i="15"/>
  <c r="AJ403" i="15" s="1"/>
  <c r="X240" i="15"/>
  <c r="AA241" i="15"/>
  <c r="AB379" i="15"/>
  <c r="AC379" i="15" s="1"/>
  <c r="AD380" i="15"/>
  <c r="AD379" i="15" s="1"/>
  <c r="AC380" i="15"/>
  <c r="W263" i="15"/>
  <c r="V263" i="15"/>
  <c r="U263" i="15"/>
  <c r="S193" i="15"/>
  <c r="Q193" i="15"/>
  <c r="P192" i="15"/>
  <c r="AD245" i="15"/>
  <c r="AC245" i="15"/>
  <c r="AD145" i="15"/>
  <c r="AC145" i="15"/>
  <c r="AB143" i="15"/>
  <c r="AF402" i="15"/>
  <c r="AG402" i="15"/>
  <c r="Y107" i="15"/>
  <c r="AA107" i="15"/>
  <c r="Z107" i="15"/>
  <c r="AA25" i="15"/>
  <c r="Y25" i="15"/>
  <c r="X24" i="15"/>
  <c r="U203" i="15"/>
  <c r="V203" i="15"/>
  <c r="W203" i="15"/>
  <c r="Y31" i="15"/>
  <c r="AF401" i="15"/>
  <c r="AG401" i="15"/>
  <c r="AA20" i="15"/>
  <c r="AA19" i="15" s="1"/>
  <c r="Y20" i="15"/>
  <c r="Y19" i="15" s="1"/>
  <c r="X19" i="15"/>
  <c r="AB20" i="15"/>
  <c r="AI20" i="15" s="1"/>
  <c r="S131" i="15"/>
  <c r="R131" i="15"/>
  <c r="Q131" i="15"/>
  <c r="AC399" i="15"/>
  <c r="AD399" i="15"/>
  <c r="AG306" i="15"/>
  <c r="AF306" i="15"/>
  <c r="W407" i="15"/>
  <c r="V407" i="15"/>
  <c r="U407" i="15"/>
  <c r="S289" i="15"/>
  <c r="R289" i="15"/>
  <c r="Q289" i="15"/>
  <c r="P287" i="15"/>
  <c r="AI85" i="15"/>
  <c r="AJ86" i="15"/>
  <c r="AB179" i="15"/>
  <c r="AD181" i="15"/>
  <c r="AC181" i="15"/>
  <c r="S243" i="15"/>
  <c r="Q243" i="15"/>
  <c r="P241" i="15"/>
  <c r="Q107" i="15"/>
  <c r="S107" i="15"/>
  <c r="R107" i="15"/>
  <c r="AD243" i="15"/>
  <c r="AC243" i="15"/>
  <c r="AC197" i="15"/>
  <c r="AD197" i="15"/>
  <c r="AG404" i="15"/>
  <c r="AF404" i="15"/>
  <c r="AE403" i="15"/>
  <c r="AD349" i="15"/>
  <c r="AC349" i="15"/>
  <c r="AB347" i="15"/>
  <c r="Z275" i="15"/>
  <c r="Y275" i="15"/>
  <c r="AA275" i="15"/>
  <c r="AD29" i="15"/>
  <c r="AC29" i="15"/>
  <c r="J14" i="15"/>
  <c r="R14" i="15" s="1"/>
  <c r="AB14" i="15"/>
  <c r="AI14" i="15" s="1"/>
  <c r="H13" i="15"/>
  <c r="H12" i="15" s="1"/>
  <c r="N11" i="15" s="1"/>
  <c r="AD195" i="15"/>
  <c r="AC195" i="15"/>
  <c r="S311" i="15"/>
  <c r="R311" i="15"/>
  <c r="Q311" i="15"/>
  <c r="AG291" i="15"/>
  <c r="AF291" i="15"/>
  <c r="Y155" i="15"/>
  <c r="Z155" i="15"/>
  <c r="AA155" i="15"/>
  <c r="AF303" i="15"/>
  <c r="AG303" i="15"/>
  <c r="AD305" i="15"/>
  <c r="AC305" i="15"/>
  <c r="U179" i="15"/>
  <c r="W179" i="15"/>
  <c r="V179" i="15"/>
  <c r="AG378" i="15"/>
  <c r="AF378" i="15"/>
  <c r="AD400" i="15"/>
  <c r="AC400" i="15"/>
  <c r="AG244" i="15"/>
  <c r="AF244" i="15"/>
  <c r="Q407" i="15"/>
  <c r="S407" i="15"/>
  <c r="R407" i="15"/>
  <c r="X300" i="15"/>
  <c r="AA301" i="15"/>
  <c r="Y301" i="15"/>
  <c r="W95" i="15"/>
  <c r="V95" i="15"/>
  <c r="U95" i="15"/>
  <c r="AJ265" i="15"/>
  <c r="AI263" i="15"/>
  <c r="AJ263" i="15" s="1"/>
  <c r="Q16" i="15"/>
  <c r="S16" i="15"/>
  <c r="S18" i="15"/>
  <c r="R18" i="15"/>
  <c r="Q18" i="15"/>
  <c r="AE302" i="15"/>
  <c r="J301" i="15"/>
  <c r="R301" i="15" s="1"/>
  <c r="V302" i="15"/>
  <c r="Z302" i="15"/>
  <c r="AA14" i="15"/>
  <c r="Y14" i="15"/>
  <c r="R403" i="15"/>
  <c r="Q403" i="15"/>
  <c r="AB307" i="15"/>
  <c r="AC307" i="15" s="1"/>
  <c r="AD308" i="15"/>
  <c r="AD307" i="15" s="1"/>
  <c r="AC308" i="15"/>
  <c r="AC73" i="15"/>
  <c r="AD73" i="15"/>
  <c r="AB71" i="15"/>
  <c r="Z215" i="15"/>
  <c r="Y215" i="15"/>
  <c r="AA215" i="15"/>
  <c r="AC90" i="15"/>
  <c r="AD90" i="15"/>
  <c r="Y143" i="15"/>
  <c r="AA143" i="15"/>
  <c r="Z143" i="15"/>
  <c r="AF86" i="15"/>
  <c r="AG86" i="15"/>
  <c r="AG385" i="15"/>
  <c r="AE383" i="15"/>
  <c r="AF385" i="15"/>
  <c r="S275" i="15"/>
  <c r="R275" i="15"/>
  <c r="Q275" i="15"/>
  <c r="AB247" i="15"/>
  <c r="AC247" i="15" s="1"/>
  <c r="AC248" i="15"/>
  <c r="AD248" i="15"/>
  <c r="AD247" i="15" s="1"/>
  <c r="AD229" i="15"/>
  <c r="AC229" i="15"/>
  <c r="AB227" i="15"/>
  <c r="AE28" i="15"/>
  <c r="R28" i="15"/>
  <c r="J25" i="15"/>
  <c r="Z28" i="15"/>
  <c r="V28" i="15"/>
  <c r="AB107" i="15"/>
  <c r="AD109" i="15"/>
  <c r="AC109" i="15"/>
  <c r="W215" i="15"/>
  <c r="U215" i="15"/>
  <c r="V215" i="15"/>
  <c r="AD26" i="15"/>
  <c r="AB25" i="15"/>
  <c r="AC26" i="15"/>
  <c r="AE344" i="15"/>
  <c r="J343" i="15"/>
  <c r="V344" i="15"/>
  <c r="R344" i="15"/>
  <c r="Z344" i="15"/>
  <c r="AC205" i="15"/>
  <c r="AD205" i="15"/>
  <c r="AB203" i="15"/>
  <c r="S227" i="15"/>
  <c r="R227" i="15"/>
  <c r="Q227" i="15"/>
  <c r="AD28" i="15"/>
  <c r="AC28" i="15"/>
  <c r="Q372" i="15"/>
  <c r="S372" i="15"/>
  <c r="AE248" i="15"/>
  <c r="J247" i="15"/>
  <c r="V247" i="15" s="1"/>
  <c r="V248" i="15"/>
  <c r="AE380" i="15"/>
  <c r="J379" i="15"/>
  <c r="Z379" i="15" s="1"/>
  <c r="R380" i="15"/>
  <c r="V380" i="15"/>
  <c r="AC339" i="15"/>
  <c r="AD339" i="15"/>
  <c r="W311" i="15"/>
  <c r="V311" i="15"/>
  <c r="U311" i="15"/>
  <c r="AA15" i="15"/>
  <c r="Z15" i="15"/>
  <c r="Y15" i="15"/>
  <c r="S47" i="15"/>
  <c r="R47" i="15"/>
  <c r="Q47" i="15"/>
  <c r="AI379" i="15"/>
  <c r="AJ379" i="15" s="1"/>
  <c r="AJ380" i="15"/>
  <c r="S263" i="15"/>
  <c r="R263" i="15"/>
  <c r="Q263" i="15"/>
  <c r="AG229" i="15"/>
  <c r="AE227" i="15"/>
  <c r="AF229" i="15"/>
  <c r="AJ37" i="15"/>
  <c r="V15" i="15"/>
  <c r="AD32" i="15"/>
  <c r="AD31" i="15" s="1"/>
  <c r="AB31" i="15"/>
  <c r="AC31" i="15" s="1"/>
  <c r="AC32" i="15"/>
  <c r="AC61" i="15"/>
  <c r="AB59" i="15"/>
  <c r="AD61" i="15"/>
  <c r="W241" i="15"/>
  <c r="T240" i="15"/>
  <c r="AB85" i="15"/>
  <c r="AD86" i="15"/>
  <c r="AC86" i="15"/>
  <c r="W20" i="15"/>
  <c r="W19" i="15" s="1"/>
  <c r="U20" i="15"/>
  <c r="U19" i="15" s="1"/>
  <c r="T19" i="15"/>
  <c r="AG376" i="15"/>
  <c r="AF376" i="15"/>
  <c r="AJ26" i="15"/>
  <c r="V307" i="15"/>
  <c r="U307" i="15"/>
  <c r="AE167" i="15"/>
  <c r="AG169" i="15"/>
  <c r="AF169" i="15"/>
  <c r="W25" i="15"/>
  <c r="T24" i="15"/>
  <c r="U25" i="15"/>
  <c r="AF313" i="15"/>
  <c r="AG313" i="15"/>
  <c r="AE311" i="15"/>
  <c r="AI373" i="15"/>
  <c r="V323" i="15"/>
  <c r="U323" i="15"/>
  <c r="W323" i="15"/>
  <c r="AI397" i="15"/>
  <c r="AI407" i="15"/>
  <c r="AJ407" i="15" s="1"/>
  <c r="AJ409" i="15"/>
  <c r="Z88" i="15"/>
  <c r="AJ304" i="15"/>
  <c r="Y379" i="15"/>
  <c r="V18" i="15"/>
  <c r="AA18" i="15"/>
  <c r="Z18" i="15"/>
  <c r="Y18" i="15"/>
  <c r="AB301" i="15"/>
  <c r="AD302" i="15"/>
  <c r="AC302" i="15"/>
  <c r="AD97" i="15"/>
  <c r="AC97" i="15"/>
  <c r="AB95" i="15"/>
  <c r="S14" i="15"/>
  <c r="Q14" i="15"/>
  <c r="AA287" i="15"/>
  <c r="Z287" i="15"/>
  <c r="Y287" i="15"/>
  <c r="AI107" i="15"/>
  <c r="AJ107" i="15" s="1"/>
  <c r="AJ109" i="15"/>
  <c r="B79" i="7"/>
  <c r="AC397" i="15" l="1"/>
  <c r="AI131" i="15"/>
  <c r="AJ131" i="15" s="1"/>
  <c r="Q15" i="15"/>
  <c r="R15" i="15"/>
  <c r="Q336" i="15"/>
  <c r="AE15" i="15"/>
  <c r="AG15" i="15" s="1"/>
  <c r="R91" i="15"/>
  <c r="AJ217" i="15"/>
  <c r="Q91" i="15"/>
  <c r="AI203" i="15"/>
  <c r="AJ203" i="15" s="1"/>
  <c r="S15" i="15"/>
  <c r="AJ325" i="15"/>
  <c r="J84" i="15"/>
  <c r="Z84" i="15" s="1"/>
  <c r="R397" i="15"/>
  <c r="AC35" i="15"/>
  <c r="V397" i="15"/>
  <c r="AI301" i="15"/>
  <c r="AI289" i="15"/>
  <c r="AG195" i="15"/>
  <c r="AF195" i="15"/>
  <c r="AF179" i="15"/>
  <c r="AJ97" i="15"/>
  <c r="U300" i="15"/>
  <c r="AF246" i="15"/>
  <c r="Z397" i="15"/>
  <c r="AB287" i="15"/>
  <c r="AD287" i="15" s="1"/>
  <c r="AC289" i="15"/>
  <c r="U372" i="15"/>
  <c r="AI347" i="15"/>
  <c r="AJ347" i="15" s="1"/>
  <c r="AJ349" i="15"/>
  <c r="AD15" i="15"/>
  <c r="AI15" i="15"/>
  <c r="AJ15" i="15" s="1"/>
  <c r="AC18" i="15"/>
  <c r="AI18" i="15"/>
  <c r="AJ18" i="15" s="1"/>
  <c r="AC16" i="15"/>
  <c r="AI16" i="15"/>
  <c r="AJ16" i="15" s="1"/>
  <c r="N30" i="13"/>
  <c r="AJ253" i="15"/>
  <c r="AI251" i="15"/>
  <c r="AJ251" i="15" s="1"/>
  <c r="AJ229" i="15"/>
  <c r="AI227" i="15"/>
  <c r="AJ227" i="15" s="1"/>
  <c r="Q199" i="15"/>
  <c r="R199" i="15"/>
  <c r="J192" i="15"/>
  <c r="V192" i="15" s="1"/>
  <c r="Z85" i="15"/>
  <c r="AC167" i="15"/>
  <c r="AI199" i="15"/>
  <c r="AJ199" i="15" s="1"/>
  <c r="AJ200" i="15"/>
  <c r="AI25" i="15"/>
  <c r="AJ25" i="15" s="1"/>
  <c r="Z199" i="15"/>
  <c r="AD16" i="15"/>
  <c r="AD18" i="15"/>
  <c r="AF377" i="15"/>
  <c r="AG377" i="15"/>
  <c r="S336" i="15"/>
  <c r="Z14" i="15"/>
  <c r="AI336" i="15"/>
  <c r="AJ336" i="15" s="1"/>
  <c r="AF15" i="15"/>
  <c r="U241" i="15"/>
  <c r="AE199" i="15"/>
  <c r="AF199" i="15" s="1"/>
  <c r="AF200" i="15"/>
  <c r="AF18" i="15"/>
  <c r="AC15" i="15"/>
  <c r="R16" i="15"/>
  <c r="R20" i="15"/>
  <c r="AE16" i="15"/>
  <c r="AF16" i="15" s="1"/>
  <c r="Z16" i="15"/>
  <c r="Z20" i="15"/>
  <c r="V20" i="15"/>
  <c r="J24" i="15"/>
  <c r="Z24" i="15" s="1"/>
  <c r="V243" i="15"/>
  <c r="Z243" i="15"/>
  <c r="AE243" i="15"/>
  <c r="AE241" i="15" s="1"/>
  <c r="J19" i="15"/>
  <c r="V19" i="15" s="1"/>
  <c r="R31" i="15"/>
  <c r="Z31" i="15"/>
  <c r="J241" i="15"/>
  <c r="Z241" i="15" s="1"/>
  <c r="Q31" i="15"/>
  <c r="R193" i="15"/>
  <c r="V17" i="15"/>
  <c r="Z193" i="15"/>
  <c r="AE85" i="15"/>
  <c r="AG85" i="15" s="1"/>
  <c r="O11" i="15"/>
  <c r="V85" i="15"/>
  <c r="R85" i="15"/>
  <c r="R25" i="15"/>
  <c r="K11" i="15"/>
  <c r="L11" i="15"/>
  <c r="AG397" i="15"/>
  <c r="AE396" i="15"/>
  <c r="AF397" i="15"/>
  <c r="AD17" i="15"/>
  <c r="AC17" i="15"/>
  <c r="AE337" i="15"/>
  <c r="AG338" i="15"/>
  <c r="AF338" i="15"/>
  <c r="AG29" i="15"/>
  <c r="AF29" i="15"/>
  <c r="AG248" i="15"/>
  <c r="AF248" i="15"/>
  <c r="AE247" i="15"/>
  <c r="AG407" i="15"/>
  <c r="AF407" i="15"/>
  <c r="AC383" i="15"/>
  <c r="AD383" i="15"/>
  <c r="AD311" i="15"/>
  <c r="AC311" i="15"/>
  <c r="S13" i="15"/>
  <c r="P12" i="15"/>
  <c r="Q13" i="15"/>
  <c r="AG167" i="15"/>
  <c r="AF167" i="15"/>
  <c r="AD107" i="15"/>
  <c r="AC107" i="15"/>
  <c r="AG302" i="15"/>
  <c r="AF302" i="15"/>
  <c r="AE301" i="15"/>
  <c r="Q287" i="15"/>
  <c r="S287" i="15"/>
  <c r="R287" i="15"/>
  <c r="AD143" i="15"/>
  <c r="AC143" i="15"/>
  <c r="AF275" i="15"/>
  <c r="AG275" i="15"/>
  <c r="AG215" i="15"/>
  <c r="AF215" i="15"/>
  <c r="AD275" i="15"/>
  <c r="AC275" i="15"/>
  <c r="S24" i="15"/>
  <c r="Q24" i="15"/>
  <c r="AG339" i="15"/>
  <c r="AF339" i="15"/>
  <c r="S300" i="15"/>
  <c r="Q300" i="15"/>
  <c r="AB84" i="15"/>
  <c r="AD85" i="15"/>
  <c r="AC85" i="15"/>
  <c r="Z301" i="15"/>
  <c r="AF342" i="15"/>
  <c r="AG342" i="15"/>
  <c r="AD241" i="15"/>
  <c r="AC241" i="15"/>
  <c r="AB240" i="15"/>
  <c r="AG307" i="15"/>
  <c r="AF307" i="15"/>
  <c r="AG107" i="15"/>
  <c r="AF107" i="15"/>
  <c r="AC407" i="15"/>
  <c r="AD407" i="15"/>
  <c r="AI372" i="15"/>
  <c r="AJ372" i="15" s="1"/>
  <c r="AJ373" i="15"/>
  <c r="W240" i="15"/>
  <c r="U240" i="15"/>
  <c r="R343" i="15"/>
  <c r="V343" i="15"/>
  <c r="Z343" i="15"/>
  <c r="Q343" i="15"/>
  <c r="AD347" i="15"/>
  <c r="AC347" i="15"/>
  <c r="Q247" i="15"/>
  <c r="AD20" i="15"/>
  <c r="AD19" i="15" s="1"/>
  <c r="AB19" i="15"/>
  <c r="AC20" i="15"/>
  <c r="AC19" i="15" s="1"/>
  <c r="AF263" i="15"/>
  <c r="AG263" i="15"/>
  <c r="AI240" i="15"/>
  <c r="AJ240" i="15" s="1"/>
  <c r="Q396" i="15"/>
  <c r="S396" i="15"/>
  <c r="R396" i="15"/>
  <c r="M11" i="15"/>
  <c r="AG131" i="15"/>
  <c r="AF131" i="15"/>
  <c r="AA192" i="15"/>
  <c r="Y192" i="15"/>
  <c r="AG91" i="15"/>
  <c r="AF91" i="15"/>
  <c r="AD373" i="15"/>
  <c r="AC373" i="15"/>
  <c r="AB372" i="15"/>
  <c r="AJ289" i="15"/>
  <c r="AI287" i="15"/>
  <c r="AJ287" i="15" s="1"/>
  <c r="AJ397" i="15"/>
  <c r="AI396" i="15"/>
  <c r="AJ396" i="15" s="1"/>
  <c r="AG197" i="15"/>
  <c r="AF197" i="15"/>
  <c r="AG403" i="15"/>
  <c r="AF403" i="15"/>
  <c r="W84" i="15"/>
  <c r="V84" i="15"/>
  <c r="U84" i="15"/>
  <c r="AA336" i="15"/>
  <c r="Y336" i="15"/>
  <c r="AD95" i="15"/>
  <c r="AC95" i="15"/>
  <c r="AI19" i="15"/>
  <c r="AJ19" i="15" s="1"/>
  <c r="AJ20" i="15"/>
  <c r="AJ301" i="15"/>
  <c r="AI300" i="15"/>
  <c r="AJ300" i="15" s="1"/>
  <c r="AC25" i="15"/>
  <c r="AD25" i="15"/>
  <c r="AB24" i="15"/>
  <c r="AF28" i="15"/>
  <c r="AG28" i="15"/>
  <c r="AE25" i="15"/>
  <c r="AC287" i="15"/>
  <c r="Z25" i="15"/>
  <c r="S192" i="15"/>
  <c r="Q192" i="15"/>
  <c r="AB192" i="15"/>
  <c r="AD193" i="15"/>
  <c r="AC193" i="15"/>
  <c r="AG323" i="15"/>
  <c r="AF323" i="15"/>
  <c r="U13" i="15"/>
  <c r="AD155" i="15"/>
  <c r="AC155" i="15"/>
  <c r="AG95" i="15"/>
  <c r="AF95" i="15"/>
  <c r="AJ193" i="15"/>
  <c r="AB396" i="15"/>
  <c r="AC227" i="15"/>
  <c r="AD227" i="15"/>
  <c r="AD71" i="15"/>
  <c r="AC71" i="15"/>
  <c r="AB336" i="15"/>
  <c r="AD337" i="15"/>
  <c r="AC337" i="15"/>
  <c r="AG155" i="15"/>
  <c r="AF155" i="15"/>
  <c r="AG340" i="15"/>
  <c r="AF340" i="15"/>
  <c r="AF47" i="15"/>
  <c r="AG47" i="15"/>
  <c r="S84" i="15"/>
  <c r="R84" i="15"/>
  <c r="Q84" i="15"/>
  <c r="W396" i="15"/>
  <c r="V396" i="15"/>
  <c r="U396" i="15"/>
  <c r="AD323" i="15"/>
  <c r="AC323" i="15"/>
  <c r="AD359" i="15"/>
  <c r="AC359" i="15"/>
  <c r="AG196" i="15"/>
  <c r="AF196" i="15"/>
  <c r="AD179" i="15"/>
  <c r="AC179" i="15"/>
  <c r="AD131" i="15"/>
  <c r="AC131" i="15"/>
  <c r="Z396" i="15"/>
  <c r="Y396" i="15"/>
  <c r="AA396" i="15"/>
  <c r="AG88" i="15"/>
  <c r="AF88" i="15"/>
  <c r="J300" i="15"/>
  <c r="V300" i="15" s="1"/>
  <c r="V301" i="15"/>
  <c r="J336" i="15"/>
  <c r="Z336" i="15" s="1"/>
  <c r="R337" i="15"/>
  <c r="V337" i="15"/>
  <c r="AA372" i="15"/>
  <c r="Y372" i="15"/>
  <c r="AD119" i="15"/>
  <c r="AC119" i="15"/>
  <c r="Y300" i="15"/>
  <c r="AA300" i="15"/>
  <c r="Q241" i="15"/>
  <c r="P240" i="15"/>
  <c r="S241" i="15"/>
  <c r="AA24" i="15"/>
  <c r="Y24" i="15"/>
  <c r="Z247" i="15"/>
  <c r="AG287" i="15"/>
  <c r="AF287" i="15"/>
  <c r="AJ14" i="15"/>
  <c r="AF347" i="15"/>
  <c r="AG347" i="15"/>
  <c r="AF35" i="15"/>
  <c r="AG35" i="15"/>
  <c r="W24" i="15"/>
  <c r="U24" i="15"/>
  <c r="AD59" i="15"/>
  <c r="AC59" i="15"/>
  <c r="AG227" i="15"/>
  <c r="AF227" i="15"/>
  <c r="Q379" i="15"/>
  <c r="V379" i="15"/>
  <c r="R379" i="15"/>
  <c r="AA13" i="15"/>
  <c r="Y13" i="15"/>
  <c r="X12" i="15"/>
  <c r="AD14" i="15"/>
  <c r="AB13" i="15"/>
  <c r="AC14" i="15"/>
  <c r="Y84" i="15"/>
  <c r="AA84" i="15"/>
  <c r="T12" i="15"/>
  <c r="AG194" i="15"/>
  <c r="AF194" i="15"/>
  <c r="AE193" i="15"/>
  <c r="AG119" i="15"/>
  <c r="AF119" i="15"/>
  <c r="AD47" i="15"/>
  <c r="AC47" i="15"/>
  <c r="AG71" i="15"/>
  <c r="AF71" i="15"/>
  <c r="J372" i="15"/>
  <c r="Z372" i="15" s="1"/>
  <c r="V373" i="15"/>
  <c r="R373" i="15"/>
  <c r="AC301" i="15"/>
  <c r="AD301" i="15"/>
  <c r="AB300" i="15"/>
  <c r="AG400" i="15"/>
  <c r="AF400" i="15"/>
  <c r="U192" i="15"/>
  <c r="W192" i="15"/>
  <c r="AG143" i="15"/>
  <c r="AF143" i="15"/>
  <c r="AI84" i="15"/>
  <c r="AJ84" i="15" s="1"/>
  <c r="AJ85" i="15"/>
  <c r="AG90" i="15"/>
  <c r="AF90" i="15"/>
  <c r="AC215" i="15"/>
  <c r="AD215" i="15"/>
  <c r="AG20" i="15"/>
  <c r="AF20" i="15"/>
  <c r="AF19" i="15" s="1"/>
  <c r="AE19" i="15"/>
  <c r="AG19" i="15" s="1"/>
  <c r="AF311" i="15"/>
  <c r="AG311" i="15"/>
  <c r="AG344" i="15"/>
  <c r="AE343" i="15"/>
  <c r="AF344" i="15"/>
  <c r="R247" i="15"/>
  <c r="AG383" i="15"/>
  <c r="AF383" i="15"/>
  <c r="AG242" i="15"/>
  <c r="AF242" i="15"/>
  <c r="AG251" i="15"/>
  <c r="AF251" i="15"/>
  <c r="AG32" i="15"/>
  <c r="AF32" i="15"/>
  <c r="AE31" i="15"/>
  <c r="V25" i="15"/>
  <c r="AF380" i="15"/>
  <c r="AE379" i="15"/>
  <c r="AG380" i="15"/>
  <c r="AD203" i="15"/>
  <c r="AC203" i="15"/>
  <c r="AE14" i="15"/>
  <c r="J13" i="15"/>
  <c r="Z13" i="15" s="1"/>
  <c r="V14" i="15"/>
  <c r="Y240" i="15"/>
  <c r="AA240" i="15"/>
  <c r="AE17" i="15"/>
  <c r="R17" i="15"/>
  <c r="V193" i="15"/>
  <c r="AG374" i="15"/>
  <c r="AF374" i="15"/>
  <c r="AE373" i="15"/>
  <c r="AF359" i="15"/>
  <c r="AG359" i="15"/>
  <c r="AG59" i="15"/>
  <c r="AF59" i="15"/>
  <c r="M30" i="13"/>
  <c r="R30" i="13"/>
  <c r="K30" i="13"/>
  <c r="Q30" i="13"/>
  <c r="G30" i="13"/>
  <c r="L30" i="13"/>
  <c r="T30" i="13"/>
  <c r="S30" i="13"/>
  <c r="H30" i="13"/>
  <c r="X412" i="7"/>
  <c r="T411" i="7"/>
  <c r="W411" i="7" s="1"/>
  <c r="P411" i="7"/>
  <c r="S411" i="7" s="1"/>
  <c r="N196" i="9"/>
  <c r="O196" i="9"/>
  <c r="P196" i="9"/>
  <c r="Q196" i="9"/>
  <c r="N197" i="9"/>
  <c r="O197" i="9"/>
  <c r="P197" i="9"/>
  <c r="Q197" i="9"/>
  <c r="N198" i="9"/>
  <c r="O198" i="9"/>
  <c r="P198" i="9"/>
  <c r="Q198" i="9"/>
  <c r="N199" i="9"/>
  <c r="O199" i="9"/>
  <c r="P199" i="9"/>
  <c r="Q199" i="9"/>
  <c r="N200" i="9"/>
  <c r="O200" i="9"/>
  <c r="P200" i="9"/>
  <c r="Q200" i="9"/>
  <c r="N201" i="9"/>
  <c r="O201" i="9"/>
  <c r="P201" i="9"/>
  <c r="Q201" i="9"/>
  <c r="N203" i="9"/>
  <c r="N202" i="9" s="1"/>
  <c r="O203" i="9"/>
  <c r="O202" i="9" s="1"/>
  <c r="P203" i="9"/>
  <c r="P202" i="9" s="1"/>
  <c r="Q203" i="9"/>
  <c r="Q202" i="9" s="1"/>
  <c r="N204" i="9"/>
  <c r="O204" i="9"/>
  <c r="P204" i="9"/>
  <c r="Q204" i="9"/>
  <c r="M204" i="9"/>
  <c r="M203" i="9"/>
  <c r="M201" i="9"/>
  <c r="M200" i="9"/>
  <c r="M199" i="9"/>
  <c r="M198" i="9"/>
  <c r="M197" i="9"/>
  <c r="M196" i="9"/>
  <c r="K204" i="9"/>
  <c r="K203" i="9"/>
  <c r="K202" i="9" s="1"/>
  <c r="K197" i="9"/>
  <c r="K198" i="9"/>
  <c r="K199" i="9"/>
  <c r="K200" i="9"/>
  <c r="K201" i="9"/>
  <c r="K196" i="9"/>
  <c r="E203" i="9"/>
  <c r="F203" i="9"/>
  <c r="F202" i="9" s="1"/>
  <c r="G203" i="9"/>
  <c r="G202" i="9" s="1"/>
  <c r="I203" i="9"/>
  <c r="I202" i="9" s="1"/>
  <c r="E204" i="9"/>
  <c r="F204" i="9"/>
  <c r="G204" i="9"/>
  <c r="I204" i="9"/>
  <c r="D204" i="9"/>
  <c r="D203" i="9"/>
  <c r="D202" i="9" s="1"/>
  <c r="E196" i="9"/>
  <c r="F196" i="9"/>
  <c r="G196" i="9"/>
  <c r="I196" i="9"/>
  <c r="E197" i="9"/>
  <c r="F197" i="9"/>
  <c r="G197" i="9"/>
  <c r="I197" i="9"/>
  <c r="E198" i="9"/>
  <c r="F198" i="9"/>
  <c r="G198" i="9"/>
  <c r="I198" i="9"/>
  <c r="E199" i="9"/>
  <c r="F199" i="9"/>
  <c r="G199" i="9"/>
  <c r="I199" i="9"/>
  <c r="E200" i="9"/>
  <c r="F200" i="9"/>
  <c r="G200" i="9"/>
  <c r="I200" i="9"/>
  <c r="E201" i="9"/>
  <c r="F201" i="9"/>
  <c r="G201" i="9"/>
  <c r="I201" i="9"/>
  <c r="D197" i="9"/>
  <c r="D198" i="9"/>
  <c r="D199" i="9"/>
  <c r="D200" i="9"/>
  <c r="D201" i="9"/>
  <c r="D196" i="9"/>
  <c r="E230" i="9"/>
  <c r="D230" i="9"/>
  <c r="N141" i="9"/>
  <c r="O141" i="9"/>
  <c r="P141" i="9"/>
  <c r="Q141" i="9"/>
  <c r="N142" i="9"/>
  <c r="O142" i="9"/>
  <c r="P142" i="9"/>
  <c r="Q142" i="9"/>
  <c r="N143" i="9"/>
  <c r="O143" i="9"/>
  <c r="P143" i="9"/>
  <c r="Q143" i="9"/>
  <c r="N144" i="9"/>
  <c r="O144" i="9"/>
  <c r="P144" i="9"/>
  <c r="Q144" i="9"/>
  <c r="N145" i="9"/>
  <c r="O145" i="9"/>
  <c r="P145" i="9"/>
  <c r="Q145" i="9"/>
  <c r="N147" i="9"/>
  <c r="N146" i="9" s="1"/>
  <c r="O147" i="9"/>
  <c r="O146" i="9" s="1"/>
  <c r="P147" i="9"/>
  <c r="P146" i="9" s="1"/>
  <c r="Q147" i="9"/>
  <c r="Q146" i="9" s="1"/>
  <c r="N148" i="9"/>
  <c r="O148" i="9"/>
  <c r="P148" i="9"/>
  <c r="Q148" i="9"/>
  <c r="M148" i="9"/>
  <c r="M147" i="9"/>
  <c r="M146" i="9" s="1"/>
  <c r="M145" i="9"/>
  <c r="M144" i="9"/>
  <c r="M143" i="9"/>
  <c r="M142" i="9"/>
  <c r="M141" i="9"/>
  <c r="Q176" i="9"/>
  <c r="P176" i="9"/>
  <c r="O176" i="9"/>
  <c r="N176" i="9"/>
  <c r="M176" i="9"/>
  <c r="K176" i="9"/>
  <c r="I176" i="9"/>
  <c r="G176" i="9"/>
  <c r="F176" i="9"/>
  <c r="E176" i="9"/>
  <c r="D176" i="9"/>
  <c r="Q175" i="9"/>
  <c r="Q174" i="9" s="1"/>
  <c r="P175" i="9"/>
  <c r="P174" i="9" s="1"/>
  <c r="O175" i="9"/>
  <c r="O174" i="9" s="1"/>
  <c r="N175" i="9"/>
  <c r="N174" i="9" s="1"/>
  <c r="M175" i="9"/>
  <c r="K175" i="9"/>
  <c r="K174" i="9" s="1"/>
  <c r="I175" i="9"/>
  <c r="I174" i="9" s="1"/>
  <c r="G175" i="9"/>
  <c r="G174" i="9" s="1"/>
  <c r="F175" i="9"/>
  <c r="F174" i="9" s="1"/>
  <c r="E175" i="9"/>
  <c r="E174" i="9" s="1"/>
  <c r="D175" i="9"/>
  <c r="D174" i="9" s="1"/>
  <c r="Q173" i="9"/>
  <c r="P173" i="9"/>
  <c r="O173" i="9"/>
  <c r="N173" i="9"/>
  <c r="M173" i="9"/>
  <c r="K173" i="9"/>
  <c r="I173" i="9"/>
  <c r="G173" i="9"/>
  <c r="F173" i="9"/>
  <c r="E173" i="9"/>
  <c r="D173" i="9"/>
  <c r="Q172" i="9"/>
  <c r="P172" i="9"/>
  <c r="O172" i="9"/>
  <c r="N172" i="9"/>
  <c r="M172" i="9"/>
  <c r="K172" i="9"/>
  <c r="I172" i="9"/>
  <c r="G172" i="9"/>
  <c r="F172" i="9"/>
  <c r="E172" i="9"/>
  <c r="D172" i="9"/>
  <c r="Q171" i="9"/>
  <c r="P171" i="9"/>
  <c r="O171" i="9"/>
  <c r="V171" i="9" s="1"/>
  <c r="N171" i="9"/>
  <c r="M171" i="9"/>
  <c r="K171" i="9"/>
  <c r="I171" i="9"/>
  <c r="G171" i="9"/>
  <c r="F171" i="9"/>
  <c r="E171" i="9"/>
  <c r="D171" i="9"/>
  <c r="Q170" i="9"/>
  <c r="P170" i="9"/>
  <c r="O170" i="9"/>
  <c r="N170" i="9"/>
  <c r="M170" i="9"/>
  <c r="K170" i="9"/>
  <c r="G170" i="9"/>
  <c r="F170" i="9"/>
  <c r="E170" i="9"/>
  <c r="D170" i="9"/>
  <c r="Q169" i="9"/>
  <c r="P169" i="9"/>
  <c r="O169" i="9"/>
  <c r="N169" i="9"/>
  <c r="M169" i="9"/>
  <c r="K169" i="9"/>
  <c r="I169" i="9"/>
  <c r="G169" i="9"/>
  <c r="F169" i="9"/>
  <c r="E169" i="9"/>
  <c r="D169" i="9"/>
  <c r="Q168" i="9"/>
  <c r="P168" i="9"/>
  <c r="O168" i="9"/>
  <c r="N168" i="9"/>
  <c r="M168" i="9"/>
  <c r="K168" i="9"/>
  <c r="I168" i="9"/>
  <c r="G168" i="9"/>
  <c r="F168" i="9"/>
  <c r="E168" i="9"/>
  <c r="D168" i="9"/>
  <c r="K148" i="9"/>
  <c r="I148" i="9"/>
  <c r="G148" i="9"/>
  <c r="F148" i="9"/>
  <c r="E148" i="9"/>
  <c r="D148" i="9"/>
  <c r="K147" i="9"/>
  <c r="K146" i="9" s="1"/>
  <c r="I147" i="9"/>
  <c r="I146" i="9" s="1"/>
  <c r="G147" i="9"/>
  <c r="G146" i="9" s="1"/>
  <c r="F147" i="9"/>
  <c r="E147" i="9"/>
  <c r="E146" i="9" s="1"/>
  <c r="D147" i="9"/>
  <c r="D146" i="9" s="1"/>
  <c r="K145" i="9"/>
  <c r="I145" i="9"/>
  <c r="G145" i="9"/>
  <c r="F145" i="9"/>
  <c r="E145" i="9"/>
  <c r="D145" i="9"/>
  <c r="K144" i="9"/>
  <c r="I144" i="9"/>
  <c r="G144" i="9"/>
  <c r="F144" i="9"/>
  <c r="E144" i="9"/>
  <c r="D144" i="9"/>
  <c r="K143" i="9"/>
  <c r="I143" i="9"/>
  <c r="G143" i="9"/>
  <c r="F143" i="9"/>
  <c r="E143" i="9"/>
  <c r="D143" i="9"/>
  <c r="K142" i="9"/>
  <c r="I142" i="9"/>
  <c r="G142" i="9"/>
  <c r="F142" i="9"/>
  <c r="E142" i="9"/>
  <c r="D142" i="9"/>
  <c r="K141" i="9"/>
  <c r="I141" i="9"/>
  <c r="G141" i="9"/>
  <c r="F141" i="9"/>
  <c r="E141" i="9"/>
  <c r="D141" i="9"/>
  <c r="N61" i="9"/>
  <c r="O61" i="9"/>
  <c r="P61" i="9"/>
  <c r="Q61" i="9"/>
  <c r="M61" i="9"/>
  <c r="K61" i="9"/>
  <c r="F61" i="9"/>
  <c r="G61" i="9"/>
  <c r="I61" i="9"/>
  <c r="D61" i="9"/>
  <c r="AM62" i="9" s="1"/>
  <c r="K35" i="9"/>
  <c r="K34" i="9"/>
  <c r="K28" i="9"/>
  <c r="K29" i="9"/>
  <c r="K30" i="9"/>
  <c r="K31" i="9"/>
  <c r="K32" i="9"/>
  <c r="K27" i="9"/>
  <c r="N27" i="9"/>
  <c r="N13" i="9" s="1"/>
  <c r="O27" i="9"/>
  <c r="P27" i="9"/>
  <c r="P13" i="9" s="1"/>
  <c r="Q27" i="9"/>
  <c r="N28" i="9"/>
  <c r="O28" i="9"/>
  <c r="P28" i="9"/>
  <c r="Q28" i="9"/>
  <c r="N29" i="9"/>
  <c r="O29" i="9"/>
  <c r="P29" i="9"/>
  <c r="Q29" i="9"/>
  <c r="N30" i="9"/>
  <c r="O30" i="9"/>
  <c r="P30" i="9"/>
  <c r="Q30" i="9"/>
  <c r="N31" i="9"/>
  <c r="O31" i="9"/>
  <c r="P31" i="9"/>
  <c r="Q31" i="9"/>
  <c r="N32" i="9"/>
  <c r="O32" i="9"/>
  <c r="P32" i="9"/>
  <c r="Q32" i="9"/>
  <c r="N34" i="9"/>
  <c r="O34" i="9"/>
  <c r="P34" i="9"/>
  <c r="Q34" i="9"/>
  <c r="N35" i="9"/>
  <c r="O35" i="9"/>
  <c r="P35" i="9"/>
  <c r="Q35" i="9"/>
  <c r="M35" i="9"/>
  <c r="M34" i="9"/>
  <c r="M32" i="9"/>
  <c r="M31" i="9"/>
  <c r="M30" i="9"/>
  <c r="M29" i="9"/>
  <c r="M28" i="9"/>
  <c r="M27" i="9"/>
  <c r="D209" i="9"/>
  <c r="E216" i="9"/>
  <c r="D216" i="9"/>
  <c r="Z232" i="9"/>
  <c r="V232" i="9"/>
  <c r="R232" i="9"/>
  <c r="J232" i="9"/>
  <c r="L232" i="9" s="1"/>
  <c r="Z231" i="9"/>
  <c r="AJ231" i="9" s="1"/>
  <c r="AJ230" i="9" s="1"/>
  <c r="V231" i="9"/>
  <c r="V230" i="9" s="1"/>
  <c r="R231" i="9"/>
  <c r="U231" i="9" s="1"/>
  <c r="U230" i="9" s="1"/>
  <c r="J231" i="9"/>
  <c r="L231" i="9" s="1"/>
  <c r="Q230" i="9"/>
  <c r="P230" i="9"/>
  <c r="O230" i="9"/>
  <c r="N230" i="9"/>
  <c r="M230" i="9"/>
  <c r="K230" i="9"/>
  <c r="I230" i="9"/>
  <c r="G230" i="9"/>
  <c r="F230" i="9"/>
  <c r="Z229" i="9"/>
  <c r="AJ229" i="9" s="1"/>
  <c r="AK229" i="9" s="1"/>
  <c r="V229" i="9"/>
  <c r="R229" i="9"/>
  <c r="U229" i="9" s="1"/>
  <c r="J229" i="9"/>
  <c r="Z228" i="9"/>
  <c r="V228" i="9"/>
  <c r="R228" i="9"/>
  <c r="U228" i="9" s="1"/>
  <c r="J228" i="9"/>
  <c r="L228" i="9" s="1"/>
  <c r="Z227" i="9"/>
  <c r="V227" i="9"/>
  <c r="Y227" i="9" s="1"/>
  <c r="R227" i="9"/>
  <c r="J227" i="9"/>
  <c r="Z226" i="9"/>
  <c r="V226" i="9"/>
  <c r="Y226" i="9" s="1"/>
  <c r="R226" i="9"/>
  <c r="J226" i="9"/>
  <c r="L226" i="9" s="1"/>
  <c r="Z225" i="9"/>
  <c r="AC225" i="9" s="1"/>
  <c r="V225" i="9"/>
  <c r="R225" i="9"/>
  <c r="U225" i="9" s="1"/>
  <c r="J225" i="9"/>
  <c r="Z224" i="9"/>
  <c r="AJ224" i="9" s="1"/>
  <c r="AK224" i="9" s="1"/>
  <c r="V224" i="9"/>
  <c r="Y224" i="9" s="1"/>
  <c r="R224" i="9"/>
  <c r="J224" i="9"/>
  <c r="L224" i="9" s="1"/>
  <c r="Q223" i="9"/>
  <c r="P223" i="9"/>
  <c r="O223" i="9"/>
  <c r="N223" i="9"/>
  <c r="M223" i="9"/>
  <c r="K223" i="9"/>
  <c r="I223" i="9"/>
  <c r="G223" i="9"/>
  <c r="F223" i="9"/>
  <c r="E223" i="9"/>
  <c r="D223" i="9"/>
  <c r="Z218" i="9"/>
  <c r="V218" i="9"/>
  <c r="R218" i="9"/>
  <c r="J218" i="9"/>
  <c r="L218" i="9" s="1"/>
  <c r="Z217" i="9"/>
  <c r="Z216" i="9" s="1"/>
  <c r="V217" i="9"/>
  <c r="R217" i="9"/>
  <c r="J217" i="9"/>
  <c r="L217" i="9" s="1"/>
  <c r="Q216" i="9"/>
  <c r="P216" i="9"/>
  <c r="O216" i="9"/>
  <c r="N216" i="9"/>
  <c r="M216" i="9"/>
  <c r="K216" i="9"/>
  <c r="I216" i="9"/>
  <c r="G216" i="9"/>
  <c r="F216" i="9"/>
  <c r="Z215" i="9"/>
  <c r="AC215" i="9" s="1"/>
  <c r="V215" i="9"/>
  <c r="Y215" i="9" s="1"/>
  <c r="R215" i="9"/>
  <c r="U215" i="9" s="1"/>
  <c r="J215" i="9"/>
  <c r="Z214" i="9"/>
  <c r="V214" i="9"/>
  <c r="Y214" i="9" s="1"/>
  <c r="R214" i="9"/>
  <c r="J214" i="9"/>
  <c r="L214" i="9" s="1"/>
  <c r="Z213" i="9"/>
  <c r="AJ213" i="9" s="1"/>
  <c r="AK213" i="9" s="1"/>
  <c r="V213" i="9"/>
  <c r="Y213" i="9" s="1"/>
  <c r="R213" i="9"/>
  <c r="U213" i="9" s="1"/>
  <c r="J213" i="9"/>
  <c r="Z212" i="9"/>
  <c r="V212" i="9"/>
  <c r="R212" i="9"/>
  <c r="U212" i="9" s="1"/>
  <c r="J212" i="9"/>
  <c r="L212" i="9" s="1"/>
  <c r="Z211" i="9"/>
  <c r="AJ211" i="9" s="1"/>
  <c r="AK211" i="9" s="1"/>
  <c r="V211" i="9"/>
  <c r="Y211" i="9" s="1"/>
  <c r="R211" i="9"/>
  <c r="U211" i="9" s="1"/>
  <c r="J211" i="9"/>
  <c r="Z210" i="9"/>
  <c r="AC210" i="9" s="1"/>
  <c r="V210" i="9"/>
  <c r="R210" i="9"/>
  <c r="J210" i="9"/>
  <c r="L210" i="9" s="1"/>
  <c r="Q209" i="9"/>
  <c r="P209" i="9"/>
  <c r="O209" i="9"/>
  <c r="N209" i="9"/>
  <c r="M209" i="9"/>
  <c r="K209" i="9"/>
  <c r="I209" i="9"/>
  <c r="G209" i="9"/>
  <c r="F209" i="9"/>
  <c r="E209" i="9"/>
  <c r="G188" i="9"/>
  <c r="F188" i="9"/>
  <c r="E188" i="9"/>
  <c r="D188" i="9"/>
  <c r="Z190" i="9"/>
  <c r="V190" i="9"/>
  <c r="Y190" i="9" s="1"/>
  <c r="R190" i="9"/>
  <c r="U190" i="9" s="1"/>
  <c r="J190" i="9"/>
  <c r="L190" i="9" s="1"/>
  <c r="Z189" i="9"/>
  <c r="Z188" i="9" s="1"/>
  <c r="V189" i="9"/>
  <c r="Y189" i="9" s="1"/>
  <c r="Y188" i="9" s="1"/>
  <c r="R189" i="9"/>
  <c r="J189" i="9"/>
  <c r="Q188" i="9"/>
  <c r="P188" i="9"/>
  <c r="O188" i="9"/>
  <c r="N188" i="9"/>
  <c r="M188" i="9"/>
  <c r="K188" i="9"/>
  <c r="I188" i="9"/>
  <c r="Z187" i="9"/>
  <c r="AJ187" i="9" s="1"/>
  <c r="AK187" i="9" s="1"/>
  <c r="V187" i="9"/>
  <c r="R187" i="9"/>
  <c r="U187" i="9" s="1"/>
  <c r="J187" i="9"/>
  <c r="Z186" i="9"/>
  <c r="V186" i="9"/>
  <c r="Y186" i="9" s="1"/>
  <c r="R186" i="9"/>
  <c r="U186" i="9" s="1"/>
  <c r="J186" i="9"/>
  <c r="L186" i="9" s="1"/>
  <c r="Z185" i="9"/>
  <c r="V185" i="9"/>
  <c r="R185" i="9"/>
  <c r="U185" i="9" s="1"/>
  <c r="J185" i="9"/>
  <c r="L185" i="9" s="1"/>
  <c r="Z184" i="9"/>
  <c r="V184" i="9"/>
  <c r="Y184" i="9" s="1"/>
  <c r="R184" i="9"/>
  <c r="U184" i="9" s="1"/>
  <c r="J184" i="9"/>
  <c r="Z183" i="9"/>
  <c r="AC183" i="9" s="1"/>
  <c r="V183" i="9"/>
  <c r="Y183" i="9" s="1"/>
  <c r="R183" i="9"/>
  <c r="J183" i="9"/>
  <c r="L183" i="9" s="1"/>
  <c r="Z182" i="9"/>
  <c r="V182" i="9"/>
  <c r="R182" i="9"/>
  <c r="U182" i="9" s="1"/>
  <c r="J182" i="9"/>
  <c r="Q181" i="9"/>
  <c r="P181" i="9"/>
  <c r="O181" i="9"/>
  <c r="N181" i="9"/>
  <c r="M181" i="9"/>
  <c r="K181" i="9"/>
  <c r="I181" i="9"/>
  <c r="G181" i="9"/>
  <c r="F181" i="9"/>
  <c r="E181" i="9"/>
  <c r="D181" i="9"/>
  <c r="Z162" i="9"/>
  <c r="AJ162" i="9" s="1"/>
  <c r="AK162" i="9" s="1"/>
  <c r="V162" i="9"/>
  <c r="R162" i="9"/>
  <c r="J162" i="9"/>
  <c r="L162" i="9" s="1"/>
  <c r="Z161" i="9"/>
  <c r="AJ161" i="9" s="1"/>
  <c r="V161" i="9"/>
  <c r="R161" i="9"/>
  <c r="U161" i="9" s="1"/>
  <c r="U160" i="9" s="1"/>
  <c r="J161" i="9"/>
  <c r="J160" i="9" s="1"/>
  <c r="Q160" i="9"/>
  <c r="P160" i="9"/>
  <c r="O160" i="9"/>
  <c r="N160" i="9"/>
  <c r="M160" i="9"/>
  <c r="K160" i="9"/>
  <c r="I160" i="9"/>
  <c r="G160" i="9"/>
  <c r="F160" i="9"/>
  <c r="E160" i="9"/>
  <c r="D160" i="9"/>
  <c r="Z159" i="9"/>
  <c r="AC159" i="9" s="1"/>
  <c r="V159" i="9"/>
  <c r="Y159" i="9" s="1"/>
  <c r="R159" i="9"/>
  <c r="U159" i="9" s="1"/>
  <c r="J159" i="9"/>
  <c r="Z158" i="9"/>
  <c r="AC158" i="9" s="1"/>
  <c r="V158" i="9"/>
  <c r="R158" i="9"/>
  <c r="J158" i="9"/>
  <c r="Z157" i="9"/>
  <c r="AC157" i="9" s="1"/>
  <c r="V157" i="9"/>
  <c r="Y157" i="9" s="1"/>
  <c r="R157" i="9"/>
  <c r="U157" i="9" s="1"/>
  <c r="J157" i="9"/>
  <c r="L157" i="9" s="1"/>
  <c r="Z156" i="9"/>
  <c r="V156" i="9"/>
  <c r="Y156" i="9" s="1"/>
  <c r="R156" i="9"/>
  <c r="J156" i="9"/>
  <c r="L156" i="9" s="1"/>
  <c r="Z155" i="9"/>
  <c r="V155" i="9"/>
  <c r="Y155" i="9" s="1"/>
  <c r="R155" i="9"/>
  <c r="U155" i="9" s="1"/>
  <c r="J155" i="9"/>
  <c r="Z154" i="9"/>
  <c r="AJ154" i="9" s="1"/>
  <c r="AK154" i="9" s="1"/>
  <c r="V154" i="9"/>
  <c r="Y154" i="9" s="1"/>
  <c r="R154" i="9"/>
  <c r="U154" i="9" s="1"/>
  <c r="J154" i="9"/>
  <c r="L154" i="9" s="1"/>
  <c r="Q153" i="9"/>
  <c r="P153" i="9"/>
  <c r="O153" i="9"/>
  <c r="N153" i="9"/>
  <c r="F17" i="13" s="1"/>
  <c r="O30" i="13" s="1"/>
  <c r="M153" i="9"/>
  <c r="E17" i="13" s="1"/>
  <c r="K153" i="9"/>
  <c r="I153" i="9"/>
  <c r="G153" i="9"/>
  <c r="F153" i="9"/>
  <c r="E153" i="9"/>
  <c r="D153" i="9"/>
  <c r="I17" i="13" s="1"/>
  <c r="O32" i="13" s="1"/>
  <c r="Z106" i="9"/>
  <c r="V106" i="9"/>
  <c r="Y106" i="9" s="1"/>
  <c r="R106" i="9"/>
  <c r="U106" i="9" s="1"/>
  <c r="J106" i="9"/>
  <c r="L106" i="9" s="1"/>
  <c r="Z105" i="9"/>
  <c r="AJ105" i="9" s="1"/>
  <c r="AJ104" i="9" s="1"/>
  <c r="V105" i="9"/>
  <c r="V104" i="9" s="1"/>
  <c r="R105" i="9"/>
  <c r="U105" i="9" s="1"/>
  <c r="U104" i="9" s="1"/>
  <c r="J105" i="9"/>
  <c r="Q104" i="9"/>
  <c r="M104" i="9"/>
  <c r="K104" i="9"/>
  <c r="I104" i="9"/>
  <c r="G104" i="9"/>
  <c r="F104" i="9"/>
  <c r="E104" i="9"/>
  <c r="D104" i="9"/>
  <c r="Z103" i="9"/>
  <c r="AC103" i="9" s="1"/>
  <c r="V103" i="9"/>
  <c r="Y103" i="9" s="1"/>
  <c r="R103" i="9"/>
  <c r="U103" i="9" s="1"/>
  <c r="J103" i="9"/>
  <c r="Z102" i="9"/>
  <c r="AC102" i="9" s="1"/>
  <c r="V102" i="9"/>
  <c r="Y102" i="9" s="1"/>
  <c r="R102" i="9"/>
  <c r="J102" i="9"/>
  <c r="Z101" i="9"/>
  <c r="AJ101" i="9" s="1"/>
  <c r="AK101" i="9" s="1"/>
  <c r="V101" i="9"/>
  <c r="Y101" i="9" s="1"/>
  <c r="R101" i="9"/>
  <c r="U101" i="9" s="1"/>
  <c r="J101" i="9"/>
  <c r="Z100" i="9"/>
  <c r="V100" i="9"/>
  <c r="Y100" i="9" s="1"/>
  <c r="R100" i="9"/>
  <c r="U100" i="9" s="1"/>
  <c r="J100" i="9"/>
  <c r="Z99" i="9"/>
  <c r="AC99" i="9" s="1"/>
  <c r="V99" i="9"/>
  <c r="Y99" i="9" s="1"/>
  <c r="R99" i="9"/>
  <c r="U99" i="9" s="1"/>
  <c r="J99" i="9"/>
  <c r="Z98" i="9"/>
  <c r="V98" i="9"/>
  <c r="R98" i="9"/>
  <c r="U98" i="9" s="1"/>
  <c r="J98" i="9"/>
  <c r="L98" i="9" s="1"/>
  <c r="Q97" i="9"/>
  <c r="P97" i="9"/>
  <c r="O97" i="9"/>
  <c r="N97" i="9"/>
  <c r="M97" i="9"/>
  <c r="K97" i="9"/>
  <c r="I97" i="9"/>
  <c r="G97" i="9"/>
  <c r="F97" i="9"/>
  <c r="E97" i="9"/>
  <c r="D97" i="9"/>
  <c r="Z92" i="9"/>
  <c r="V92" i="9"/>
  <c r="Y92" i="9" s="1"/>
  <c r="R92" i="9"/>
  <c r="U92" i="9" s="1"/>
  <c r="J92" i="9"/>
  <c r="Z91" i="9"/>
  <c r="AJ91" i="9" s="1"/>
  <c r="AJ90" i="9" s="1"/>
  <c r="V91" i="9"/>
  <c r="V90" i="9" s="1"/>
  <c r="R91" i="9"/>
  <c r="J91" i="9"/>
  <c r="Q90" i="9"/>
  <c r="M90" i="9"/>
  <c r="K90" i="9"/>
  <c r="I90" i="9"/>
  <c r="G90" i="9"/>
  <c r="F90" i="9"/>
  <c r="E90" i="9"/>
  <c r="D90" i="9"/>
  <c r="Z89" i="9"/>
  <c r="AJ89" i="9" s="1"/>
  <c r="AK89" i="9" s="1"/>
  <c r="V89" i="9"/>
  <c r="Y89" i="9" s="1"/>
  <c r="R89" i="9"/>
  <c r="U89" i="9" s="1"/>
  <c r="J89" i="9"/>
  <c r="Z88" i="9"/>
  <c r="V88" i="9"/>
  <c r="Y88" i="9" s="1"/>
  <c r="R88" i="9"/>
  <c r="J88" i="9"/>
  <c r="Z87" i="9"/>
  <c r="AJ87" i="9" s="1"/>
  <c r="AK87" i="9" s="1"/>
  <c r="V87" i="9"/>
  <c r="Y87" i="9" s="1"/>
  <c r="R87" i="9"/>
  <c r="U87" i="9" s="1"/>
  <c r="J87" i="9"/>
  <c r="Z85" i="9"/>
  <c r="V85" i="9"/>
  <c r="Y85" i="9" s="1"/>
  <c r="R85" i="9"/>
  <c r="U85" i="9" s="1"/>
  <c r="J85" i="9"/>
  <c r="Z84" i="9"/>
  <c r="AC84" i="9" s="1"/>
  <c r="V84" i="9"/>
  <c r="Y84" i="9" s="1"/>
  <c r="R84" i="9"/>
  <c r="U84" i="9" s="1"/>
  <c r="J84" i="9"/>
  <c r="Z83" i="9"/>
  <c r="V83" i="9"/>
  <c r="R83" i="9"/>
  <c r="U83" i="9" s="1"/>
  <c r="J83" i="9"/>
  <c r="Q82" i="9"/>
  <c r="P82" i="9"/>
  <c r="O82" i="9"/>
  <c r="N82" i="9"/>
  <c r="M82" i="9"/>
  <c r="K82" i="9"/>
  <c r="I82" i="9"/>
  <c r="G82" i="9"/>
  <c r="F82" i="9"/>
  <c r="E82" i="9"/>
  <c r="D82" i="9"/>
  <c r="Z77" i="9"/>
  <c r="AJ77" i="9" s="1"/>
  <c r="AK77" i="9" s="1"/>
  <c r="V77" i="9"/>
  <c r="R77" i="9"/>
  <c r="U77" i="9" s="1"/>
  <c r="J77" i="9"/>
  <c r="Z76" i="9"/>
  <c r="AJ76" i="9" s="1"/>
  <c r="V76" i="9"/>
  <c r="R76" i="9"/>
  <c r="J76" i="9"/>
  <c r="L76" i="9" s="1"/>
  <c r="Q75" i="9"/>
  <c r="M75" i="9"/>
  <c r="K75" i="9"/>
  <c r="I75" i="9"/>
  <c r="G75" i="9"/>
  <c r="F75" i="9"/>
  <c r="E75" i="9"/>
  <c r="D75" i="9"/>
  <c r="Z74" i="9"/>
  <c r="V74" i="9"/>
  <c r="R74" i="9"/>
  <c r="U74" i="9" s="1"/>
  <c r="J74" i="9"/>
  <c r="Z73" i="9"/>
  <c r="V73" i="9"/>
  <c r="Y73" i="9" s="1"/>
  <c r="R73" i="9"/>
  <c r="U73" i="9" s="1"/>
  <c r="J73" i="9"/>
  <c r="L73" i="9" s="1"/>
  <c r="Z72" i="9"/>
  <c r="V72" i="9"/>
  <c r="R72" i="9"/>
  <c r="J72" i="9"/>
  <c r="L72" i="9" s="1"/>
  <c r="Z71" i="9"/>
  <c r="V71" i="9"/>
  <c r="R71" i="9"/>
  <c r="U71" i="9" s="1"/>
  <c r="J71" i="9"/>
  <c r="Z70" i="9"/>
  <c r="V70" i="9"/>
  <c r="R70" i="9"/>
  <c r="U70" i="9" s="1"/>
  <c r="J70" i="9"/>
  <c r="Z69" i="9"/>
  <c r="AC69" i="9" s="1"/>
  <c r="V69" i="9"/>
  <c r="Y69" i="9" s="1"/>
  <c r="R69" i="9"/>
  <c r="J69" i="9"/>
  <c r="L69" i="9" s="1"/>
  <c r="Q68" i="9"/>
  <c r="P68" i="9"/>
  <c r="O68" i="9"/>
  <c r="N68" i="9"/>
  <c r="M68" i="9"/>
  <c r="K68" i="9"/>
  <c r="I68" i="9"/>
  <c r="G68" i="9"/>
  <c r="F68" i="9"/>
  <c r="E68" i="9"/>
  <c r="D68" i="9"/>
  <c r="E34" i="9"/>
  <c r="E20" i="9" s="1"/>
  <c r="F34" i="9"/>
  <c r="G34" i="9"/>
  <c r="G20" i="9" s="1"/>
  <c r="I34" i="9"/>
  <c r="E35" i="9"/>
  <c r="F35" i="9"/>
  <c r="G35" i="9"/>
  <c r="I35" i="9"/>
  <c r="D35" i="9"/>
  <c r="D34" i="9"/>
  <c r="I27" i="9"/>
  <c r="I28" i="9"/>
  <c r="I29" i="9"/>
  <c r="I30" i="9"/>
  <c r="I31" i="9"/>
  <c r="I32" i="9"/>
  <c r="E27" i="9"/>
  <c r="F27" i="9"/>
  <c r="G27" i="9"/>
  <c r="E28" i="9"/>
  <c r="F28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D28" i="9"/>
  <c r="D29" i="9"/>
  <c r="D30" i="9"/>
  <c r="D31" i="9"/>
  <c r="D32" i="9"/>
  <c r="D27" i="9"/>
  <c r="Z49" i="9"/>
  <c r="AC49" i="9" s="1"/>
  <c r="Z48" i="9"/>
  <c r="Z42" i="9"/>
  <c r="Z43" i="9"/>
  <c r="AJ43" i="9" s="1"/>
  <c r="AK43" i="9" s="1"/>
  <c r="Z44" i="9"/>
  <c r="AJ44" i="9" s="1"/>
  <c r="AK44" i="9" s="1"/>
  <c r="Z45" i="9"/>
  <c r="AJ45" i="9" s="1"/>
  <c r="AK45" i="9" s="1"/>
  <c r="Z46" i="9"/>
  <c r="AJ46" i="9" s="1"/>
  <c r="AK46" i="9" s="1"/>
  <c r="Z41" i="9"/>
  <c r="V45" i="9"/>
  <c r="V49" i="9"/>
  <c r="V48" i="9"/>
  <c r="V47" i="9" s="1"/>
  <c r="V42" i="9"/>
  <c r="V43" i="9"/>
  <c r="Y43" i="9" s="1"/>
  <c r="V44" i="9"/>
  <c r="V46" i="9"/>
  <c r="Y46" i="9" s="1"/>
  <c r="R49" i="9"/>
  <c r="U49" i="9" s="1"/>
  <c r="R41" i="9"/>
  <c r="R42" i="9"/>
  <c r="J49" i="9"/>
  <c r="J48" i="9"/>
  <c r="J42" i="9"/>
  <c r="L42" i="9" s="1"/>
  <c r="J43" i="9"/>
  <c r="L43" i="9" s="1"/>
  <c r="J44" i="9"/>
  <c r="L44" i="9" s="1"/>
  <c r="J45" i="9"/>
  <c r="J46" i="9"/>
  <c r="L46" i="9" s="1"/>
  <c r="J41" i="9"/>
  <c r="R43" i="9"/>
  <c r="R44" i="9"/>
  <c r="U44" i="9" s="1"/>
  <c r="R45" i="9"/>
  <c r="U45" i="9" s="1"/>
  <c r="R46" i="9"/>
  <c r="I40" i="9"/>
  <c r="I47" i="9"/>
  <c r="R48" i="9"/>
  <c r="U48" i="9" s="1"/>
  <c r="Q47" i="9"/>
  <c r="P47" i="9"/>
  <c r="O47" i="9"/>
  <c r="N47" i="9"/>
  <c r="M47" i="9"/>
  <c r="K47" i="9"/>
  <c r="G47" i="9"/>
  <c r="F47" i="9"/>
  <c r="E47" i="9"/>
  <c r="D47" i="9"/>
  <c r="V41" i="9"/>
  <c r="Q40" i="9"/>
  <c r="P40" i="9"/>
  <c r="O40" i="9"/>
  <c r="N40" i="9"/>
  <c r="M40" i="9"/>
  <c r="K40" i="9"/>
  <c r="G40" i="9"/>
  <c r="F40" i="9"/>
  <c r="E40" i="9"/>
  <c r="D40" i="9"/>
  <c r="X152" i="5"/>
  <c r="X151" i="5" s="1"/>
  <c r="T152" i="5"/>
  <c r="T151" i="5" s="1"/>
  <c r="P152" i="5"/>
  <c r="X150" i="5"/>
  <c r="AA150" i="5" s="1"/>
  <c r="T150" i="5"/>
  <c r="P150" i="5"/>
  <c r="S150" i="5" s="1"/>
  <c r="X149" i="5"/>
  <c r="T149" i="5"/>
  <c r="W149" i="5" s="1"/>
  <c r="P149" i="5"/>
  <c r="X148" i="5"/>
  <c r="T148" i="5"/>
  <c r="W148" i="5" s="1"/>
  <c r="P148" i="5"/>
  <c r="X147" i="5"/>
  <c r="T147" i="5"/>
  <c r="P147" i="5"/>
  <c r="S147" i="5" s="1"/>
  <c r="X146" i="5"/>
  <c r="T146" i="5"/>
  <c r="P146" i="5"/>
  <c r="X140" i="5"/>
  <c r="X139" i="5" s="1"/>
  <c r="T140" i="5"/>
  <c r="P140" i="5"/>
  <c r="P139" i="5" s="1"/>
  <c r="X138" i="5"/>
  <c r="T138" i="5"/>
  <c r="P138" i="5"/>
  <c r="S138" i="5" s="1"/>
  <c r="X137" i="5"/>
  <c r="T137" i="5"/>
  <c r="P137" i="5"/>
  <c r="X136" i="5"/>
  <c r="T136" i="5"/>
  <c r="W136" i="5" s="1"/>
  <c r="P136" i="5"/>
  <c r="X135" i="5"/>
  <c r="T135" i="5"/>
  <c r="P135" i="5"/>
  <c r="X134" i="5"/>
  <c r="T134" i="5"/>
  <c r="P134" i="5"/>
  <c r="L122" i="5"/>
  <c r="M122" i="5"/>
  <c r="N122" i="5"/>
  <c r="O122" i="5"/>
  <c r="L123" i="5"/>
  <c r="M123" i="5"/>
  <c r="N123" i="5"/>
  <c r="O123" i="5"/>
  <c r="L124" i="5"/>
  <c r="M124" i="5"/>
  <c r="N124" i="5"/>
  <c r="O124" i="5"/>
  <c r="L125" i="5"/>
  <c r="M125" i="5"/>
  <c r="N125" i="5"/>
  <c r="O125" i="5"/>
  <c r="L126" i="5"/>
  <c r="M126" i="5"/>
  <c r="N126" i="5"/>
  <c r="O126" i="5"/>
  <c r="L128" i="5"/>
  <c r="L127" i="5" s="1"/>
  <c r="M128" i="5"/>
  <c r="M127" i="5" s="1"/>
  <c r="N128" i="5"/>
  <c r="N127" i="5" s="1"/>
  <c r="O128" i="5"/>
  <c r="O127" i="5" s="1"/>
  <c r="K128" i="5"/>
  <c r="K127" i="5" s="1"/>
  <c r="K126" i="5"/>
  <c r="K125" i="5"/>
  <c r="K124" i="5"/>
  <c r="K123" i="5"/>
  <c r="K122" i="5"/>
  <c r="I128" i="5"/>
  <c r="I127" i="5" s="1"/>
  <c r="I123" i="5"/>
  <c r="I124" i="5"/>
  <c r="I125" i="5"/>
  <c r="I126" i="5"/>
  <c r="I122" i="5"/>
  <c r="E128" i="5"/>
  <c r="F128" i="5"/>
  <c r="F127" i="5" s="1"/>
  <c r="G128" i="5"/>
  <c r="G127" i="5" s="1"/>
  <c r="D128" i="5"/>
  <c r="E122" i="5"/>
  <c r="F122" i="5"/>
  <c r="G122" i="5"/>
  <c r="E123" i="5"/>
  <c r="F123" i="5"/>
  <c r="G123" i="5"/>
  <c r="E124" i="5"/>
  <c r="F124" i="5"/>
  <c r="G124" i="5"/>
  <c r="E125" i="5"/>
  <c r="F125" i="5"/>
  <c r="G125" i="5"/>
  <c r="E126" i="5"/>
  <c r="F126" i="5"/>
  <c r="G126" i="5"/>
  <c r="D123" i="5"/>
  <c r="D124" i="5"/>
  <c r="D125" i="5"/>
  <c r="D126" i="5"/>
  <c r="D122" i="5"/>
  <c r="L98" i="5"/>
  <c r="M98" i="5"/>
  <c r="N98" i="5"/>
  <c r="O98" i="5"/>
  <c r="L99" i="5"/>
  <c r="M99" i="5"/>
  <c r="T99" i="5" s="1"/>
  <c r="N99" i="5"/>
  <c r="O99" i="5"/>
  <c r="L100" i="5"/>
  <c r="M100" i="5"/>
  <c r="N100" i="5"/>
  <c r="O100" i="5"/>
  <c r="L101" i="5"/>
  <c r="M101" i="5"/>
  <c r="N101" i="5"/>
  <c r="O101" i="5"/>
  <c r="L102" i="5"/>
  <c r="M102" i="5"/>
  <c r="N102" i="5"/>
  <c r="O102" i="5"/>
  <c r="L104" i="5"/>
  <c r="M104" i="5"/>
  <c r="M103" i="5" s="1"/>
  <c r="N104" i="5"/>
  <c r="N103" i="5" s="1"/>
  <c r="O104" i="5"/>
  <c r="O103" i="5" s="1"/>
  <c r="K104" i="5"/>
  <c r="K103" i="5" s="1"/>
  <c r="K102" i="5"/>
  <c r="K101" i="5"/>
  <c r="K100" i="5"/>
  <c r="K99" i="5"/>
  <c r="K98" i="5"/>
  <c r="I104" i="5"/>
  <c r="I103" i="5" s="1"/>
  <c r="I99" i="5"/>
  <c r="I100" i="5"/>
  <c r="I101" i="5"/>
  <c r="I102" i="5"/>
  <c r="I98" i="5"/>
  <c r="E104" i="5"/>
  <c r="F104" i="5"/>
  <c r="F103" i="5" s="1"/>
  <c r="G104" i="5"/>
  <c r="G103" i="5" s="1"/>
  <c r="D104" i="5"/>
  <c r="E98" i="5"/>
  <c r="F98" i="5"/>
  <c r="G98" i="5"/>
  <c r="E99" i="5"/>
  <c r="F99" i="5"/>
  <c r="G99" i="5"/>
  <c r="E100" i="5"/>
  <c r="F100" i="5"/>
  <c r="G100" i="5"/>
  <c r="E101" i="5"/>
  <c r="F101" i="5"/>
  <c r="G101" i="5"/>
  <c r="E102" i="5"/>
  <c r="F102" i="5"/>
  <c r="G102" i="5"/>
  <c r="D99" i="5"/>
  <c r="D100" i="5"/>
  <c r="D101" i="5"/>
  <c r="D102" i="5"/>
  <c r="D98" i="5"/>
  <c r="X116" i="5"/>
  <c r="AH116" i="5" s="1"/>
  <c r="T116" i="5"/>
  <c r="W116" i="5" s="1"/>
  <c r="W115" i="5" s="1"/>
  <c r="P116" i="5"/>
  <c r="S116" i="5" s="1"/>
  <c r="S115" i="5" s="1"/>
  <c r="X114" i="5"/>
  <c r="AA114" i="5" s="1"/>
  <c r="T114" i="5"/>
  <c r="W114" i="5" s="1"/>
  <c r="P114" i="5"/>
  <c r="X113" i="5"/>
  <c r="AH113" i="5" s="1"/>
  <c r="AI113" i="5" s="1"/>
  <c r="T113" i="5"/>
  <c r="W113" i="5" s="1"/>
  <c r="P113" i="5"/>
  <c r="S113" i="5" s="1"/>
  <c r="X112" i="5"/>
  <c r="AH112" i="5" s="1"/>
  <c r="AI112" i="5" s="1"/>
  <c r="T112" i="5"/>
  <c r="W112" i="5" s="1"/>
  <c r="P112" i="5"/>
  <c r="S112" i="5" s="1"/>
  <c r="X111" i="5"/>
  <c r="AA111" i="5" s="1"/>
  <c r="T111" i="5"/>
  <c r="W111" i="5" s="1"/>
  <c r="P111" i="5"/>
  <c r="X110" i="5"/>
  <c r="AH110" i="5" s="1"/>
  <c r="T110" i="5"/>
  <c r="W110" i="5" s="1"/>
  <c r="P110" i="5"/>
  <c r="S110" i="5" s="1"/>
  <c r="K63" i="5"/>
  <c r="D62" i="5"/>
  <c r="X92" i="5"/>
  <c r="X91" i="5" s="1"/>
  <c r="T92" i="5"/>
  <c r="P92" i="5"/>
  <c r="X90" i="5"/>
  <c r="AA90" i="5" s="1"/>
  <c r="T90" i="5"/>
  <c r="P90" i="5"/>
  <c r="X89" i="5"/>
  <c r="AA89" i="5" s="1"/>
  <c r="T89" i="5"/>
  <c r="W89" i="5" s="1"/>
  <c r="P89" i="5"/>
  <c r="X88" i="5"/>
  <c r="AH88" i="5" s="1"/>
  <c r="AI88" i="5" s="1"/>
  <c r="T88" i="5"/>
  <c r="P88" i="5"/>
  <c r="X87" i="5"/>
  <c r="T87" i="5"/>
  <c r="P87" i="5"/>
  <c r="X86" i="5"/>
  <c r="AA86" i="5" s="1"/>
  <c r="T86" i="5"/>
  <c r="P86" i="5"/>
  <c r="X80" i="5"/>
  <c r="T80" i="5"/>
  <c r="P80" i="5"/>
  <c r="X78" i="5"/>
  <c r="T78" i="5"/>
  <c r="P78" i="5"/>
  <c r="X77" i="5"/>
  <c r="AA77" i="5" s="1"/>
  <c r="T77" i="5"/>
  <c r="P77" i="5"/>
  <c r="X76" i="5"/>
  <c r="T76" i="5"/>
  <c r="P76" i="5"/>
  <c r="X75" i="5"/>
  <c r="T75" i="5"/>
  <c r="P75" i="5"/>
  <c r="X74" i="5"/>
  <c r="T74" i="5"/>
  <c r="P74" i="5"/>
  <c r="O68" i="5"/>
  <c r="O67" i="5" s="1"/>
  <c r="N68" i="5"/>
  <c r="N67" i="5" s="1"/>
  <c r="M68" i="5"/>
  <c r="L68" i="5"/>
  <c r="K68" i="5"/>
  <c r="K67" i="5" s="1"/>
  <c r="I68" i="5"/>
  <c r="I67" i="5" s="1"/>
  <c r="G68" i="5"/>
  <c r="G67" i="5" s="1"/>
  <c r="F68" i="5"/>
  <c r="F67" i="5" s="1"/>
  <c r="E68" i="5"/>
  <c r="E67" i="5" s="1"/>
  <c r="D68" i="5"/>
  <c r="D67" i="5" s="1"/>
  <c r="O66" i="5"/>
  <c r="N66" i="5"/>
  <c r="M66" i="5"/>
  <c r="L66" i="5"/>
  <c r="K66" i="5"/>
  <c r="I66" i="5"/>
  <c r="G66" i="5"/>
  <c r="F66" i="5"/>
  <c r="E66" i="5"/>
  <c r="D66" i="5"/>
  <c r="O65" i="5"/>
  <c r="N65" i="5"/>
  <c r="M65" i="5"/>
  <c r="L65" i="5"/>
  <c r="K65" i="5"/>
  <c r="I65" i="5"/>
  <c r="G65" i="5"/>
  <c r="F65" i="5"/>
  <c r="E65" i="5"/>
  <c r="D65" i="5"/>
  <c r="O64" i="5"/>
  <c r="N64" i="5"/>
  <c r="M64" i="5"/>
  <c r="L64" i="5"/>
  <c r="K64" i="5"/>
  <c r="I64" i="5"/>
  <c r="G64" i="5"/>
  <c r="F64" i="5"/>
  <c r="E64" i="5"/>
  <c r="D64" i="5"/>
  <c r="O63" i="5"/>
  <c r="N63" i="5"/>
  <c r="M63" i="5"/>
  <c r="L63" i="5"/>
  <c r="I63" i="5"/>
  <c r="G63" i="5"/>
  <c r="F63" i="5"/>
  <c r="E63" i="5"/>
  <c r="D63" i="5"/>
  <c r="O62" i="5"/>
  <c r="N62" i="5"/>
  <c r="M62" i="5"/>
  <c r="L62" i="5"/>
  <c r="K62" i="5"/>
  <c r="I62" i="5"/>
  <c r="G62" i="5"/>
  <c r="F62" i="5"/>
  <c r="E62" i="5"/>
  <c r="L26" i="5"/>
  <c r="M26" i="5"/>
  <c r="N26" i="5"/>
  <c r="O26" i="5"/>
  <c r="L27" i="5"/>
  <c r="M27" i="5"/>
  <c r="N27" i="5"/>
  <c r="O27" i="5"/>
  <c r="L28" i="5"/>
  <c r="M28" i="5"/>
  <c r="N28" i="5"/>
  <c r="O28" i="5"/>
  <c r="L29" i="5"/>
  <c r="M29" i="5"/>
  <c r="N29" i="5"/>
  <c r="O29" i="5"/>
  <c r="L30" i="5"/>
  <c r="M30" i="5"/>
  <c r="N30" i="5"/>
  <c r="O30" i="5"/>
  <c r="L32" i="5"/>
  <c r="L31" i="5" s="1"/>
  <c r="M32" i="5"/>
  <c r="M31" i="5" s="1"/>
  <c r="N32" i="5"/>
  <c r="N31" i="5" s="1"/>
  <c r="O32" i="5"/>
  <c r="O31" i="5" s="1"/>
  <c r="K32" i="5"/>
  <c r="K31" i="5" s="1"/>
  <c r="K30" i="5"/>
  <c r="K29" i="5"/>
  <c r="K28" i="5"/>
  <c r="K27" i="5"/>
  <c r="K26" i="5"/>
  <c r="I32" i="5"/>
  <c r="I31" i="5" s="1"/>
  <c r="I27" i="5"/>
  <c r="I28" i="5"/>
  <c r="I29" i="5"/>
  <c r="I30" i="5"/>
  <c r="I26" i="5"/>
  <c r="E26" i="5"/>
  <c r="F26" i="5"/>
  <c r="G26" i="5"/>
  <c r="E27" i="5"/>
  <c r="F27" i="5"/>
  <c r="G27" i="5"/>
  <c r="E28" i="5"/>
  <c r="F28" i="5"/>
  <c r="G28" i="5"/>
  <c r="E29" i="5"/>
  <c r="F29" i="5"/>
  <c r="G29" i="5"/>
  <c r="E30" i="5"/>
  <c r="F30" i="5"/>
  <c r="G30" i="5"/>
  <c r="E32" i="5"/>
  <c r="F32" i="5"/>
  <c r="F31" i="5" s="1"/>
  <c r="G32" i="5"/>
  <c r="G31" i="5" s="1"/>
  <c r="D32" i="5"/>
  <c r="D31" i="5" s="1"/>
  <c r="D27" i="5"/>
  <c r="D28" i="5"/>
  <c r="D29" i="5"/>
  <c r="D30" i="5"/>
  <c r="D26" i="5"/>
  <c r="X56" i="5"/>
  <c r="AA56" i="5" s="1"/>
  <c r="AA55" i="5" s="1"/>
  <c r="T56" i="5"/>
  <c r="T55" i="5" s="1"/>
  <c r="P56" i="5"/>
  <c r="P55" i="5" s="1"/>
  <c r="X54" i="5"/>
  <c r="T54" i="5"/>
  <c r="P54" i="5"/>
  <c r="S54" i="5" s="1"/>
  <c r="X53" i="5"/>
  <c r="T53" i="5"/>
  <c r="P53" i="5"/>
  <c r="X52" i="5"/>
  <c r="T52" i="5"/>
  <c r="W52" i="5" s="1"/>
  <c r="P52" i="5"/>
  <c r="X51" i="5"/>
  <c r="T51" i="5"/>
  <c r="P51" i="5"/>
  <c r="S51" i="5" s="1"/>
  <c r="X50" i="5"/>
  <c r="T50" i="5"/>
  <c r="P50" i="5"/>
  <c r="X44" i="5"/>
  <c r="T44" i="5"/>
  <c r="T43" i="5" s="1"/>
  <c r="P44" i="5"/>
  <c r="P43" i="5" s="1"/>
  <c r="X42" i="5"/>
  <c r="T42" i="5"/>
  <c r="P42" i="5"/>
  <c r="S42" i="5" s="1"/>
  <c r="X41" i="5"/>
  <c r="AA41" i="5" s="1"/>
  <c r="T41" i="5"/>
  <c r="P41" i="5"/>
  <c r="X40" i="5"/>
  <c r="AH40" i="5" s="1"/>
  <c r="AI40" i="5" s="1"/>
  <c r="T40" i="5"/>
  <c r="W40" i="5" s="1"/>
  <c r="P40" i="5"/>
  <c r="X39" i="5"/>
  <c r="T39" i="5"/>
  <c r="P39" i="5"/>
  <c r="X38" i="5"/>
  <c r="AA38" i="5" s="1"/>
  <c r="T38" i="5"/>
  <c r="P38" i="5"/>
  <c r="L338" i="7"/>
  <c r="M338" i="7"/>
  <c r="N338" i="7"/>
  <c r="O338" i="7"/>
  <c r="L339" i="7"/>
  <c r="M339" i="7"/>
  <c r="N339" i="7"/>
  <c r="O339" i="7"/>
  <c r="L340" i="7"/>
  <c r="M340" i="7"/>
  <c r="N340" i="7"/>
  <c r="O340" i="7"/>
  <c r="L341" i="7"/>
  <c r="M341" i="7"/>
  <c r="N341" i="7"/>
  <c r="O341" i="7"/>
  <c r="L342" i="7"/>
  <c r="M342" i="7"/>
  <c r="N342" i="7"/>
  <c r="O342" i="7"/>
  <c r="L344" i="7"/>
  <c r="L343" i="7" s="1"/>
  <c r="M344" i="7"/>
  <c r="M343" i="7" s="1"/>
  <c r="N344" i="7"/>
  <c r="N343" i="7" s="1"/>
  <c r="O344" i="7"/>
  <c r="O343" i="7" s="1"/>
  <c r="K344" i="7"/>
  <c r="K343" i="7" s="1"/>
  <c r="K342" i="7"/>
  <c r="K341" i="7"/>
  <c r="K340" i="7"/>
  <c r="K339" i="7"/>
  <c r="K338" i="7"/>
  <c r="I344" i="7"/>
  <c r="I343" i="7" s="1"/>
  <c r="I342" i="7"/>
  <c r="I341" i="7"/>
  <c r="I340" i="7"/>
  <c r="I339" i="7"/>
  <c r="I338" i="7"/>
  <c r="E344" i="7"/>
  <c r="F344" i="7"/>
  <c r="F343" i="7" s="1"/>
  <c r="G344" i="7"/>
  <c r="G343" i="7" s="1"/>
  <c r="D344" i="7"/>
  <c r="E338" i="7"/>
  <c r="F338" i="7"/>
  <c r="G338" i="7"/>
  <c r="E339" i="7"/>
  <c r="F339" i="7"/>
  <c r="G339" i="7"/>
  <c r="E340" i="7"/>
  <c r="F340" i="7"/>
  <c r="G340" i="7"/>
  <c r="E341" i="7"/>
  <c r="F341" i="7"/>
  <c r="G341" i="7"/>
  <c r="E342" i="7"/>
  <c r="F342" i="7"/>
  <c r="G342" i="7"/>
  <c r="D339" i="7"/>
  <c r="D340" i="7"/>
  <c r="D341" i="7"/>
  <c r="D342" i="7"/>
  <c r="D338" i="7"/>
  <c r="X416" i="7"/>
  <c r="AH416" i="7" s="1"/>
  <c r="T416" i="7"/>
  <c r="W416" i="7" s="1"/>
  <c r="W415" i="7" s="1"/>
  <c r="P416" i="7"/>
  <c r="S416" i="7" s="1"/>
  <c r="S415" i="7" s="1"/>
  <c r="J416" i="7"/>
  <c r="H416" i="7"/>
  <c r="H415" i="7" s="1"/>
  <c r="O415" i="7"/>
  <c r="K415" i="7"/>
  <c r="I415" i="7"/>
  <c r="G415" i="7"/>
  <c r="F415" i="7"/>
  <c r="E415" i="7"/>
  <c r="D415" i="7"/>
  <c r="X414" i="7"/>
  <c r="AH414" i="7" s="1"/>
  <c r="AI414" i="7" s="1"/>
  <c r="T414" i="7"/>
  <c r="W414" i="7" s="1"/>
  <c r="P414" i="7"/>
  <c r="S414" i="7" s="1"/>
  <c r="J414" i="7"/>
  <c r="H414" i="7"/>
  <c r="X413" i="7"/>
  <c r="AA413" i="7" s="1"/>
  <c r="T413" i="7"/>
  <c r="P413" i="7"/>
  <c r="S413" i="7" s="1"/>
  <c r="J413" i="7"/>
  <c r="H413" i="7"/>
  <c r="T412" i="7"/>
  <c r="W412" i="7" s="1"/>
  <c r="P412" i="7"/>
  <c r="S412" i="7" s="1"/>
  <c r="J412" i="7"/>
  <c r="H412" i="7"/>
  <c r="X411" i="7"/>
  <c r="AH411" i="7" s="1"/>
  <c r="AI411" i="7" s="1"/>
  <c r="J411" i="7"/>
  <c r="H411" i="7"/>
  <c r="X410" i="7"/>
  <c r="T410" i="7"/>
  <c r="W410" i="7" s="1"/>
  <c r="P410" i="7"/>
  <c r="S410" i="7" s="1"/>
  <c r="J410" i="7"/>
  <c r="H410" i="7"/>
  <c r="O409" i="7"/>
  <c r="N409" i="7"/>
  <c r="M409" i="7"/>
  <c r="L409" i="7"/>
  <c r="K409" i="7"/>
  <c r="I409" i="7"/>
  <c r="G409" i="7"/>
  <c r="F409" i="7"/>
  <c r="E409" i="7"/>
  <c r="D409" i="7"/>
  <c r="O404" i="7"/>
  <c r="N404" i="7"/>
  <c r="N403" i="7" s="1"/>
  <c r="M404" i="7"/>
  <c r="L404" i="7"/>
  <c r="L403" i="7" s="1"/>
  <c r="K404" i="7"/>
  <c r="I404" i="7"/>
  <c r="I403" i="7" s="1"/>
  <c r="G404" i="7"/>
  <c r="G403" i="7" s="1"/>
  <c r="F404" i="7"/>
  <c r="F403" i="7" s="1"/>
  <c r="E404" i="7"/>
  <c r="E403" i="7" s="1"/>
  <c r="D404" i="7"/>
  <c r="D403" i="7" s="1"/>
  <c r="O402" i="7"/>
  <c r="N402" i="7"/>
  <c r="M402" i="7"/>
  <c r="L402" i="7"/>
  <c r="K402" i="7"/>
  <c r="I402" i="7"/>
  <c r="G402" i="7"/>
  <c r="F402" i="7"/>
  <c r="E402" i="7"/>
  <c r="D402" i="7"/>
  <c r="O401" i="7"/>
  <c r="N401" i="7"/>
  <c r="M401" i="7"/>
  <c r="L401" i="7"/>
  <c r="K401" i="7"/>
  <c r="I401" i="7"/>
  <c r="G401" i="7"/>
  <c r="F401" i="7"/>
  <c r="E401" i="7"/>
  <c r="D401" i="7"/>
  <c r="O400" i="7"/>
  <c r="N400" i="7"/>
  <c r="M400" i="7"/>
  <c r="L400" i="7"/>
  <c r="K400" i="7"/>
  <c r="I400" i="7"/>
  <c r="G400" i="7"/>
  <c r="F400" i="7"/>
  <c r="E400" i="7"/>
  <c r="D400" i="7"/>
  <c r="O399" i="7"/>
  <c r="N399" i="7"/>
  <c r="M399" i="7"/>
  <c r="L399" i="7"/>
  <c r="K399" i="7"/>
  <c r="I399" i="7"/>
  <c r="G399" i="7"/>
  <c r="F399" i="7"/>
  <c r="E399" i="7"/>
  <c r="D399" i="7"/>
  <c r="O398" i="7"/>
  <c r="N398" i="7"/>
  <c r="M398" i="7"/>
  <c r="T398" i="7" s="1"/>
  <c r="L398" i="7"/>
  <c r="K398" i="7"/>
  <c r="I398" i="7"/>
  <c r="G398" i="7"/>
  <c r="F398" i="7"/>
  <c r="E398" i="7"/>
  <c r="D398" i="7"/>
  <c r="L374" i="7"/>
  <c r="M374" i="7"/>
  <c r="N374" i="7"/>
  <c r="O374" i="7"/>
  <c r="L375" i="7"/>
  <c r="M375" i="7"/>
  <c r="N375" i="7"/>
  <c r="O375" i="7"/>
  <c r="L376" i="7"/>
  <c r="M376" i="7"/>
  <c r="N376" i="7"/>
  <c r="O376" i="7"/>
  <c r="L377" i="7"/>
  <c r="M377" i="7"/>
  <c r="N377" i="7"/>
  <c r="O377" i="7"/>
  <c r="L378" i="7"/>
  <c r="M378" i="7"/>
  <c r="N378" i="7"/>
  <c r="O378" i="7"/>
  <c r="L380" i="7"/>
  <c r="L379" i="7" s="1"/>
  <c r="M380" i="7"/>
  <c r="N380" i="7"/>
  <c r="N379" i="7" s="1"/>
  <c r="O380" i="7"/>
  <c r="O379" i="7" s="1"/>
  <c r="K380" i="7"/>
  <c r="K379" i="7" s="1"/>
  <c r="K378" i="7"/>
  <c r="K377" i="7"/>
  <c r="K376" i="7"/>
  <c r="K375" i="7"/>
  <c r="K374" i="7"/>
  <c r="L302" i="7"/>
  <c r="M302" i="7"/>
  <c r="N302" i="7"/>
  <c r="O302" i="7"/>
  <c r="L303" i="7"/>
  <c r="M303" i="7"/>
  <c r="N303" i="7"/>
  <c r="O303" i="7"/>
  <c r="L304" i="7"/>
  <c r="M304" i="7"/>
  <c r="N304" i="7"/>
  <c r="O304" i="7"/>
  <c r="L305" i="7"/>
  <c r="M305" i="7"/>
  <c r="N305" i="7"/>
  <c r="O305" i="7"/>
  <c r="L306" i="7"/>
  <c r="M306" i="7"/>
  <c r="N306" i="7"/>
  <c r="O306" i="7"/>
  <c r="L308" i="7"/>
  <c r="L307" i="7" s="1"/>
  <c r="M308" i="7"/>
  <c r="M307" i="7" s="1"/>
  <c r="N308" i="7"/>
  <c r="N307" i="7" s="1"/>
  <c r="O308" i="7"/>
  <c r="O307" i="7" s="1"/>
  <c r="K308" i="7"/>
  <c r="K307" i="7" s="1"/>
  <c r="K306" i="7"/>
  <c r="K305" i="7"/>
  <c r="K304" i="7"/>
  <c r="K303" i="7"/>
  <c r="K302" i="7"/>
  <c r="L242" i="7"/>
  <c r="M242" i="7"/>
  <c r="N242" i="7"/>
  <c r="O242" i="7"/>
  <c r="L243" i="7"/>
  <c r="M243" i="7"/>
  <c r="N243" i="7"/>
  <c r="O243" i="7"/>
  <c r="L244" i="7"/>
  <c r="M244" i="7"/>
  <c r="N244" i="7"/>
  <c r="O244" i="7"/>
  <c r="L245" i="7"/>
  <c r="M245" i="7"/>
  <c r="N245" i="7"/>
  <c r="O245" i="7"/>
  <c r="L246" i="7"/>
  <c r="M246" i="7"/>
  <c r="N246" i="7"/>
  <c r="O246" i="7"/>
  <c r="L248" i="7"/>
  <c r="L247" i="7" s="1"/>
  <c r="M248" i="7"/>
  <c r="M247" i="7" s="1"/>
  <c r="N248" i="7"/>
  <c r="N247" i="7" s="1"/>
  <c r="O248" i="7"/>
  <c r="O247" i="7" s="1"/>
  <c r="K248" i="7"/>
  <c r="K247" i="7" s="1"/>
  <c r="K246" i="7"/>
  <c r="K245" i="7"/>
  <c r="K244" i="7"/>
  <c r="K243" i="7"/>
  <c r="K242" i="7"/>
  <c r="L194" i="7"/>
  <c r="M194" i="7"/>
  <c r="N194" i="7"/>
  <c r="O194" i="7"/>
  <c r="L195" i="7"/>
  <c r="M195" i="7"/>
  <c r="N195" i="7"/>
  <c r="O195" i="7"/>
  <c r="L196" i="7"/>
  <c r="M196" i="7"/>
  <c r="N196" i="7"/>
  <c r="O196" i="7"/>
  <c r="L197" i="7"/>
  <c r="M197" i="7"/>
  <c r="N197" i="7"/>
  <c r="O197" i="7"/>
  <c r="L198" i="7"/>
  <c r="M198" i="7"/>
  <c r="N198" i="7"/>
  <c r="O198" i="7"/>
  <c r="L200" i="7"/>
  <c r="L199" i="7" s="1"/>
  <c r="M200" i="7"/>
  <c r="M199" i="7" s="1"/>
  <c r="N200" i="7"/>
  <c r="N199" i="7" s="1"/>
  <c r="O200" i="7"/>
  <c r="O199" i="7" s="1"/>
  <c r="K200" i="7"/>
  <c r="K199" i="7" s="1"/>
  <c r="K198" i="7"/>
  <c r="K197" i="7"/>
  <c r="K196" i="7"/>
  <c r="K195" i="7"/>
  <c r="K194" i="7"/>
  <c r="L86" i="7"/>
  <c r="M86" i="7"/>
  <c r="N86" i="7"/>
  <c r="O86" i="7"/>
  <c r="L87" i="7"/>
  <c r="M87" i="7"/>
  <c r="N87" i="7"/>
  <c r="O87" i="7"/>
  <c r="L88" i="7"/>
  <c r="M88" i="7"/>
  <c r="N88" i="7"/>
  <c r="O88" i="7"/>
  <c r="L89" i="7"/>
  <c r="M89" i="7"/>
  <c r="N89" i="7"/>
  <c r="O89" i="7"/>
  <c r="L90" i="7"/>
  <c r="M90" i="7"/>
  <c r="N90" i="7"/>
  <c r="O90" i="7"/>
  <c r="L92" i="7"/>
  <c r="L91" i="7" s="1"/>
  <c r="M92" i="7"/>
  <c r="M91" i="7" s="1"/>
  <c r="N92" i="7"/>
  <c r="N91" i="7" s="1"/>
  <c r="O92" i="7"/>
  <c r="O91" i="7" s="1"/>
  <c r="K92" i="7"/>
  <c r="K91" i="7" s="1"/>
  <c r="K90" i="7"/>
  <c r="K89" i="7"/>
  <c r="K88" i="7"/>
  <c r="K87" i="7"/>
  <c r="P87" i="7" s="1"/>
  <c r="K86" i="7"/>
  <c r="L26" i="7"/>
  <c r="M26" i="7"/>
  <c r="N26" i="7"/>
  <c r="O26" i="7"/>
  <c r="L27" i="7"/>
  <c r="M27" i="7"/>
  <c r="N27" i="7"/>
  <c r="O27" i="7"/>
  <c r="L28" i="7"/>
  <c r="M28" i="7"/>
  <c r="N28" i="7"/>
  <c r="O28" i="7"/>
  <c r="L29" i="7"/>
  <c r="M29" i="7"/>
  <c r="N29" i="7"/>
  <c r="O29" i="7"/>
  <c r="L30" i="7"/>
  <c r="M30" i="7"/>
  <c r="N30" i="7"/>
  <c r="O30" i="7"/>
  <c r="L32" i="7"/>
  <c r="L31" i="7" s="1"/>
  <c r="M32" i="7"/>
  <c r="M31" i="7" s="1"/>
  <c r="N32" i="7"/>
  <c r="N31" i="7" s="1"/>
  <c r="O32" i="7"/>
  <c r="O31" i="7" s="1"/>
  <c r="K32" i="7"/>
  <c r="K31" i="7" s="1"/>
  <c r="K30" i="7"/>
  <c r="K29" i="7"/>
  <c r="K28" i="7"/>
  <c r="K27" i="7"/>
  <c r="K26" i="7"/>
  <c r="I380" i="7"/>
  <c r="I379" i="7" s="1"/>
  <c r="I375" i="7"/>
  <c r="I376" i="7"/>
  <c r="I377" i="7"/>
  <c r="I378" i="7"/>
  <c r="I374" i="7"/>
  <c r="E380" i="7"/>
  <c r="F380" i="7"/>
  <c r="F379" i="7" s="1"/>
  <c r="G380" i="7"/>
  <c r="G379" i="7" s="1"/>
  <c r="D380" i="7"/>
  <c r="D379" i="7" s="1"/>
  <c r="E374" i="7"/>
  <c r="F374" i="7"/>
  <c r="G374" i="7"/>
  <c r="E375" i="7"/>
  <c r="F375" i="7"/>
  <c r="G375" i="7"/>
  <c r="E376" i="7"/>
  <c r="F376" i="7"/>
  <c r="G376" i="7"/>
  <c r="E377" i="7"/>
  <c r="F377" i="7"/>
  <c r="G377" i="7"/>
  <c r="E378" i="7"/>
  <c r="F378" i="7"/>
  <c r="G378" i="7"/>
  <c r="D375" i="7"/>
  <c r="D376" i="7"/>
  <c r="D377" i="7"/>
  <c r="D378" i="7"/>
  <c r="D374" i="7"/>
  <c r="I308" i="7"/>
  <c r="I307" i="7" s="1"/>
  <c r="I303" i="7"/>
  <c r="I304" i="7"/>
  <c r="I305" i="7"/>
  <c r="I306" i="7"/>
  <c r="I302" i="7"/>
  <c r="E308" i="7"/>
  <c r="E307" i="7" s="1"/>
  <c r="F308" i="7"/>
  <c r="F307" i="7" s="1"/>
  <c r="G308" i="7"/>
  <c r="G307" i="7" s="1"/>
  <c r="D308" i="7"/>
  <c r="E302" i="7"/>
  <c r="F302" i="7"/>
  <c r="G302" i="7"/>
  <c r="E303" i="7"/>
  <c r="F303" i="7"/>
  <c r="G303" i="7"/>
  <c r="E304" i="7"/>
  <c r="F304" i="7"/>
  <c r="G304" i="7"/>
  <c r="E305" i="7"/>
  <c r="F305" i="7"/>
  <c r="G305" i="7"/>
  <c r="E306" i="7"/>
  <c r="F306" i="7"/>
  <c r="G306" i="7"/>
  <c r="D303" i="7"/>
  <c r="D304" i="7"/>
  <c r="D305" i="7"/>
  <c r="D306" i="7"/>
  <c r="D302" i="7"/>
  <c r="I248" i="7"/>
  <c r="I247" i="7" s="1"/>
  <c r="I243" i="7"/>
  <c r="I244" i="7"/>
  <c r="I245" i="7"/>
  <c r="I246" i="7"/>
  <c r="I242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E246" i="7"/>
  <c r="F246" i="7"/>
  <c r="G246" i="7"/>
  <c r="E248" i="7"/>
  <c r="E247" i="7" s="1"/>
  <c r="F248" i="7"/>
  <c r="F247" i="7" s="1"/>
  <c r="G248" i="7"/>
  <c r="G247" i="7" s="1"/>
  <c r="D248" i="7"/>
  <c r="D243" i="7"/>
  <c r="D244" i="7"/>
  <c r="D245" i="7"/>
  <c r="D246" i="7"/>
  <c r="D242" i="7"/>
  <c r="I200" i="7"/>
  <c r="I195" i="7"/>
  <c r="I196" i="7"/>
  <c r="I197" i="7"/>
  <c r="I198" i="7"/>
  <c r="I194" i="7"/>
  <c r="E200" i="7"/>
  <c r="F200" i="7"/>
  <c r="G200" i="7"/>
  <c r="E194" i="7"/>
  <c r="F194" i="7"/>
  <c r="G194" i="7"/>
  <c r="E195" i="7"/>
  <c r="F195" i="7"/>
  <c r="G195" i="7"/>
  <c r="E196" i="7"/>
  <c r="F196" i="7"/>
  <c r="G196" i="7"/>
  <c r="E197" i="7"/>
  <c r="F197" i="7"/>
  <c r="G197" i="7"/>
  <c r="E198" i="7"/>
  <c r="F198" i="7"/>
  <c r="G198" i="7"/>
  <c r="D200" i="7"/>
  <c r="D195" i="7"/>
  <c r="D196" i="7"/>
  <c r="D197" i="7"/>
  <c r="D198" i="7"/>
  <c r="D194" i="7"/>
  <c r="I92" i="7"/>
  <c r="I91" i="7" s="1"/>
  <c r="I87" i="7"/>
  <c r="I88" i="7"/>
  <c r="I89" i="7"/>
  <c r="I90" i="7"/>
  <c r="I86" i="7"/>
  <c r="E92" i="7"/>
  <c r="E91" i="7" s="1"/>
  <c r="F92" i="7"/>
  <c r="F91" i="7" s="1"/>
  <c r="G92" i="7"/>
  <c r="G91" i="7" s="1"/>
  <c r="E86" i="7"/>
  <c r="F86" i="7"/>
  <c r="G86" i="7"/>
  <c r="E87" i="7"/>
  <c r="F87" i="7"/>
  <c r="G87" i="7"/>
  <c r="E88" i="7"/>
  <c r="F88" i="7"/>
  <c r="G88" i="7"/>
  <c r="E89" i="7"/>
  <c r="F89" i="7"/>
  <c r="G89" i="7"/>
  <c r="E90" i="7"/>
  <c r="F90" i="7"/>
  <c r="G90" i="7"/>
  <c r="D92" i="7"/>
  <c r="D87" i="7"/>
  <c r="D88" i="7"/>
  <c r="D89" i="7"/>
  <c r="D90" i="7"/>
  <c r="D86" i="7"/>
  <c r="I32" i="7"/>
  <c r="I31" i="7" s="1"/>
  <c r="I27" i="7"/>
  <c r="I28" i="7"/>
  <c r="I29" i="7"/>
  <c r="I30" i="7"/>
  <c r="I26" i="7"/>
  <c r="E32" i="7"/>
  <c r="E31" i="7" s="1"/>
  <c r="F32" i="7"/>
  <c r="F31" i="7" s="1"/>
  <c r="G32" i="7"/>
  <c r="G31" i="7" s="1"/>
  <c r="D32" i="7"/>
  <c r="E26" i="7"/>
  <c r="F26" i="7"/>
  <c r="G26" i="7"/>
  <c r="E27" i="7"/>
  <c r="F27" i="7"/>
  <c r="G27" i="7"/>
  <c r="E28" i="7"/>
  <c r="F28" i="7"/>
  <c r="G28" i="7"/>
  <c r="E29" i="7"/>
  <c r="F29" i="7"/>
  <c r="G29" i="7"/>
  <c r="E30" i="7"/>
  <c r="F30" i="7"/>
  <c r="G30" i="7"/>
  <c r="D27" i="7"/>
  <c r="D28" i="7"/>
  <c r="D29" i="7"/>
  <c r="D30" i="7"/>
  <c r="D26" i="7"/>
  <c r="X392" i="7"/>
  <c r="AH392" i="7" s="1"/>
  <c r="T392" i="7"/>
  <c r="W392" i="7" s="1"/>
  <c r="W391" i="7" s="1"/>
  <c r="P392" i="7"/>
  <c r="P391" i="7" s="1"/>
  <c r="X390" i="7"/>
  <c r="AA390" i="7" s="1"/>
  <c r="T390" i="7"/>
  <c r="W390" i="7" s="1"/>
  <c r="P390" i="7"/>
  <c r="S390" i="7" s="1"/>
  <c r="X389" i="7"/>
  <c r="AH389" i="7" s="1"/>
  <c r="AI389" i="7" s="1"/>
  <c r="T389" i="7"/>
  <c r="W389" i="7" s="1"/>
  <c r="P389" i="7"/>
  <c r="S389" i="7" s="1"/>
  <c r="X388" i="7"/>
  <c r="T388" i="7"/>
  <c r="W388" i="7" s="1"/>
  <c r="P388" i="7"/>
  <c r="S388" i="7" s="1"/>
  <c r="X387" i="7"/>
  <c r="AA387" i="7" s="1"/>
  <c r="T387" i="7"/>
  <c r="W387" i="7" s="1"/>
  <c r="P387" i="7"/>
  <c r="X386" i="7"/>
  <c r="AH386" i="7" s="1"/>
  <c r="T386" i="7"/>
  <c r="W386" i="7" s="1"/>
  <c r="P386" i="7"/>
  <c r="S386" i="7" s="1"/>
  <c r="X368" i="7"/>
  <c r="AH368" i="7" s="1"/>
  <c r="T368" i="7"/>
  <c r="W368" i="7" s="1"/>
  <c r="W367" i="7" s="1"/>
  <c r="P368" i="7"/>
  <c r="P367" i="7" s="1"/>
  <c r="X366" i="7"/>
  <c r="AA366" i="7" s="1"/>
  <c r="T366" i="7"/>
  <c r="W366" i="7" s="1"/>
  <c r="P366" i="7"/>
  <c r="S366" i="7" s="1"/>
  <c r="X365" i="7"/>
  <c r="AH365" i="7" s="1"/>
  <c r="AI365" i="7" s="1"/>
  <c r="T365" i="7"/>
  <c r="W365" i="7" s="1"/>
  <c r="P365" i="7"/>
  <c r="S365" i="7" s="1"/>
  <c r="X364" i="7"/>
  <c r="T364" i="7"/>
  <c r="W364" i="7" s="1"/>
  <c r="P364" i="7"/>
  <c r="S364" i="7" s="1"/>
  <c r="X363" i="7"/>
  <c r="AA363" i="7" s="1"/>
  <c r="T363" i="7"/>
  <c r="W363" i="7" s="1"/>
  <c r="P363" i="7"/>
  <c r="S363" i="7" s="1"/>
  <c r="X362" i="7"/>
  <c r="AH362" i="7" s="1"/>
  <c r="T362" i="7"/>
  <c r="W362" i="7" s="1"/>
  <c r="P362" i="7"/>
  <c r="X356" i="7"/>
  <c r="AH356" i="7" s="1"/>
  <c r="T356" i="7"/>
  <c r="W356" i="7" s="1"/>
  <c r="W355" i="7" s="1"/>
  <c r="P356" i="7"/>
  <c r="P355" i="7" s="1"/>
  <c r="X354" i="7"/>
  <c r="AA354" i="7" s="1"/>
  <c r="T354" i="7"/>
  <c r="W354" i="7" s="1"/>
  <c r="P354" i="7"/>
  <c r="S354" i="7" s="1"/>
  <c r="X353" i="7"/>
  <c r="AH353" i="7" s="1"/>
  <c r="AI353" i="7" s="1"/>
  <c r="T353" i="7"/>
  <c r="W353" i="7" s="1"/>
  <c r="P353" i="7"/>
  <c r="S353" i="7" s="1"/>
  <c r="X352" i="7"/>
  <c r="T352" i="7"/>
  <c r="P352" i="7"/>
  <c r="S352" i="7" s="1"/>
  <c r="X351" i="7"/>
  <c r="AA351" i="7" s="1"/>
  <c r="T351" i="7"/>
  <c r="W351" i="7" s="1"/>
  <c r="P351" i="7"/>
  <c r="S351" i="7" s="1"/>
  <c r="X350" i="7"/>
  <c r="AH350" i="7" s="1"/>
  <c r="T350" i="7"/>
  <c r="W350" i="7" s="1"/>
  <c r="P350" i="7"/>
  <c r="X332" i="7"/>
  <c r="AH332" i="7" s="1"/>
  <c r="T332" i="7"/>
  <c r="W332" i="7" s="1"/>
  <c r="W331" i="7" s="1"/>
  <c r="P332" i="7"/>
  <c r="P331" i="7" s="1"/>
  <c r="X330" i="7"/>
  <c r="AA330" i="7" s="1"/>
  <c r="T330" i="7"/>
  <c r="P330" i="7"/>
  <c r="S330" i="7" s="1"/>
  <c r="X329" i="7"/>
  <c r="AH329" i="7" s="1"/>
  <c r="AI329" i="7" s="1"/>
  <c r="T329" i="7"/>
  <c r="W329" i="7" s="1"/>
  <c r="P329" i="7"/>
  <c r="S329" i="7" s="1"/>
  <c r="X328" i="7"/>
  <c r="T328" i="7"/>
  <c r="P328" i="7"/>
  <c r="S328" i="7" s="1"/>
  <c r="X327" i="7"/>
  <c r="AA327" i="7" s="1"/>
  <c r="T327" i="7"/>
  <c r="P327" i="7"/>
  <c r="X326" i="7"/>
  <c r="AH326" i="7" s="1"/>
  <c r="T326" i="7"/>
  <c r="W326" i="7" s="1"/>
  <c r="P326" i="7"/>
  <c r="X320" i="7"/>
  <c r="AH320" i="7" s="1"/>
  <c r="T320" i="7"/>
  <c r="W320" i="7" s="1"/>
  <c r="W319" i="7" s="1"/>
  <c r="P320" i="7"/>
  <c r="S320" i="7" s="1"/>
  <c r="S319" i="7" s="1"/>
  <c r="X318" i="7"/>
  <c r="AA318" i="7" s="1"/>
  <c r="T318" i="7"/>
  <c r="W318" i="7" s="1"/>
  <c r="P318" i="7"/>
  <c r="S318" i="7" s="1"/>
  <c r="X317" i="7"/>
  <c r="AH317" i="7" s="1"/>
  <c r="AI317" i="7" s="1"/>
  <c r="T317" i="7"/>
  <c r="W317" i="7" s="1"/>
  <c r="P317" i="7"/>
  <c r="S317" i="7" s="1"/>
  <c r="X316" i="7"/>
  <c r="AH316" i="7" s="1"/>
  <c r="AI316" i="7" s="1"/>
  <c r="T316" i="7"/>
  <c r="W316" i="7" s="1"/>
  <c r="P316" i="7"/>
  <c r="S316" i="7" s="1"/>
  <c r="X315" i="7"/>
  <c r="AA315" i="7" s="1"/>
  <c r="T315" i="7"/>
  <c r="W315" i="7" s="1"/>
  <c r="P315" i="7"/>
  <c r="X314" i="7"/>
  <c r="AH314" i="7" s="1"/>
  <c r="T314" i="7"/>
  <c r="W314" i="7" s="1"/>
  <c r="P314" i="7"/>
  <c r="S314" i="7" s="1"/>
  <c r="X296" i="7"/>
  <c r="AH296" i="7" s="1"/>
  <c r="T296" i="7"/>
  <c r="W296" i="7" s="1"/>
  <c r="W295" i="7" s="1"/>
  <c r="P296" i="7"/>
  <c r="P295" i="7" s="1"/>
  <c r="X294" i="7"/>
  <c r="AA294" i="7" s="1"/>
  <c r="T294" i="7"/>
  <c r="W294" i="7" s="1"/>
  <c r="P294" i="7"/>
  <c r="S294" i="7" s="1"/>
  <c r="X293" i="7"/>
  <c r="AH293" i="7" s="1"/>
  <c r="AI293" i="7" s="1"/>
  <c r="T293" i="7"/>
  <c r="W293" i="7" s="1"/>
  <c r="P293" i="7"/>
  <c r="S293" i="7" s="1"/>
  <c r="X292" i="7"/>
  <c r="T292" i="7"/>
  <c r="P292" i="7"/>
  <c r="S292" i="7" s="1"/>
  <c r="X291" i="7"/>
  <c r="AA291" i="7" s="1"/>
  <c r="T291" i="7"/>
  <c r="W291" i="7" s="1"/>
  <c r="P291" i="7"/>
  <c r="S291" i="7" s="1"/>
  <c r="X290" i="7"/>
  <c r="AH290" i="7" s="1"/>
  <c r="T290" i="7"/>
  <c r="W290" i="7" s="1"/>
  <c r="P290" i="7"/>
  <c r="X284" i="7"/>
  <c r="AH284" i="7" s="1"/>
  <c r="T284" i="7"/>
  <c r="W284" i="7" s="1"/>
  <c r="W283" i="7" s="1"/>
  <c r="P284" i="7"/>
  <c r="P283" i="7" s="1"/>
  <c r="X282" i="7"/>
  <c r="AA282" i="7" s="1"/>
  <c r="T282" i="7"/>
  <c r="W282" i="7" s="1"/>
  <c r="P282" i="7"/>
  <c r="X281" i="7"/>
  <c r="AH281" i="7" s="1"/>
  <c r="AI281" i="7" s="1"/>
  <c r="T281" i="7"/>
  <c r="W281" i="7" s="1"/>
  <c r="P281" i="7"/>
  <c r="S281" i="7" s="1"/>
  <c r="X280" i="7"/>
  <c r="T280" i="7"/>
  <c r="P280" i="7"/>
  <c r="S280" i="7" s="1"/>
  <c r="X279" i="7"/>
  <c r="T279" i="7"/>
  <c r="W279" i="7" s="1"/>
  <c r="P279" i="7"/>
  <c r="X278" i="7"/>
  <c r="T278" i="7"/>
  <c r="W278" i="7" s="1"/>
  <c r="P278" i="7"/>
  <c r="X272" i="7"/>
  <c r="AH272" i="7" s="1"/>
  <c r="T272" i="7"/>
  <c r="W272" i="7" s="1"/>
  <c r="W271" i="7" s="1"/>
  <c r="P272" i="7"/>
  <c r="P271" i="7" s="1"/>
  <c r="X270" i="7"/>
  <c r="AA270" i="7" s="1"/>
  <c r="T270" i="7"/>
  <c r="W270" i="7" s="1"/>
  <c r="P270" i="7"/>
  <c r="S270" i="7" s="1"/>
  <c r="X269" i="7"/>
  <c r="AH269" i="7" s="1"/>
  <c r="AI269" i="7" s="1"/>
  <c r="T269" i="7"/>
  <c r="W269" i="7" s="1"/>
  <c r="P269" i="7"/>
  <c r="S269" i="7" s="1"/>
  <c r="X268" i="7"/>
  <c r="AH268" i="7" s="1"/>
  <c r="AI268" i="7" s="1"/>
  <c r="T268" i="7"/>
  <c r="W268" i="7" s="1"/>
  <c r="P268" i="7"/>
  <c r="S268" i="7" s="1"/>
  <c r="X267" i="7"/>
  <c r="AA267" i="7" s="1"/>
  <c r="T267" i="7"/>
  <c r="W267" i="7" s="1"/>
  <c r="P267" i="7"/>
  <c r="S267" i="7" s="1"/>
  <c r="X266" i="7"/>
  <c r="AH266" i="7" s="1"/>
  <c r="T266" i="7"/>
  <c r="W266" i="7" s="1"/>
  <c r="P266" i="7"/>
  <c r="X260" i="7"/>
  <c r="AH260" i="7" s="1"/>
  <c r="T260" i="7"/>
  <c r="W260" i="7" s="1"/>
  <c r="W259" i="7" s="1"/>
  <c r="P260" i="7"/>
  <c r="P259" i="7" s="1"/>
  <c r="X258" i="7"/>
  <c r="AA258" i="7" s="1"/>
  <c r="T258" i="7"/>
  <c r="W258" i="7" s="1"/>
  <c r="P258" i="7"/>
  <c r="S258" i="7" s="1"/>
  <c r="X257" i="7"/>
  <c r="AH257" i="7" s="1"/>
  <c r="AI257" i="7" s="1"/>
  <c r="T257" i="7"/>
  <c r="W257" i="7" s="1"/>
  <c r="P257" i="7"/>
  <c r="S257" i="7" s="1"/>
  <c r="X256" i="7"/>
  <c r="T256" i="7"/>
  <c r="W256" i="7" s="1"/>
  <c r="P256" i="7"/>
  <c r="S256" i="7" s="1"/>
  <c r="X255" i="7"/>
  <c r="AA255" i="7" s="1"/>
  <c r="T255" i="7"/>
  <c r="W255" i="7" s="1"/>
  <c r="P255" i="7"/>
  <c r="S255" i="7" s="1"/>
  <c r="X254" i="7"/>
  <c r="AH254" i="7" s="1"/>
  <c r="T254" i="7"/>
  <c r="W254" i="7" s="1"/>
  <c r="P254" i="7"/>
  <c r="X236" i="7"/>
  <c r="AH236" i="7" s="1"/>
  <c r="T236" i="7"/>
  <c r="W236" i="7" s="1"/>
  <c r="W235" i="7" s="1"/>
  <c r="P236" i="7"/>
  <c r="P235" i="7" s="1"/>
  <c r="X234" i="7"/>
  <c r="AA234" i="7" s="1"/>
  <c r="T234" i="7"/>
  <c r="W234" i="7" s="1"/>
  <c r="P234" i="7"/>
  <c r="S234" i="7" s="1"/>
  <c r="X233" i="7"/>
  <c r="AH233" i="7" s="1"/>
  <c r="AI233" i="7" s="1"/>
  <c r="T233" i="7"/>
  <c r="W233" i="7" s="1"/>
  <c r="P233" i="7"/>
  <c r="S233" i="7" s="1"/>
  <c r="X232" i="7"/>
  <c r="T232" i="7"/>
  <c r="P232" i="7"/>
  <c r="S232" i="7" s="1"/>
  <c r="X231" i="7"/>
  <c r="AA231" i="7" s="1"/>
  <c r="T231" i="7"/>
  <c r="W231" i="7" s="1"/>
  <c r="P231" i="7"/>
  <c r="X230" i="7"/>
  <c r="AH230" i="7" s="1"/>
  <c r="T230" i="7"/>
  <c r="W230" i="7" s="1"/>
  <c r="P230" i="7"/>
  <c r="S230" i="7" s="1"/>
  <c r="X224" i="7"/>
  <c r="AH224" i="7" s="1"/>
  <c r="T224" i="7"/>
  <c r="W224" i="7" s="1"/>
  <c r="W223" i="7" s="1"/>
  <c r="P224" i="7"/>
  <c r="P223" i="7" s="1"/>
  <c r="X222" i="7"/>
  <c r="AA222" i="7" s="1"/>
  <c r="T222" i="7"/>
  <c r="W222" i="7" s="1"/>
  <c r="P222" i="7"/>
  <c r="S222" i="7" s="1"/>
  <c r="X221" i="7"/>
  <c r="AH221" i="7" s="1"/>
  <c r="AI221" i="7" s="1"/>
  <c r="T221" i="7"/>
  <c r="W221" i="7" s="1"/>
  <c r="P221" i="7"/>
  <c r="S221" i="7" s="1"/>
  <c r="X220" i="7"/>
  <c r="T220" i="7"/>
  <c r="W220" i="7" s="1"/>
  <c r="P220" i="7"/>
  <c r="S220" i="7" s="1"/>
  <c r="X219" i="7"/>
  <c r="AA219" i="7" s="1"/>
  <c r="T219" i="7"/>
  <c r="W219" i="7" s="1"/>
  <c r="P219" i="7"/>
  <c r="S219" i="7" s="1"/>
  <c r="X218" i="7"/>
  <c r="AH218" i="7" s="1"/>
  <c r="T218" i="7"/>
  <c r="W218" i="7" s="1"/>
  <c r="P218" i="7"/>
  <c r="X212" i="7"/>
  <c r="AH212" i="7" s="1"/>
  <c r="T212" i="7"/>
  <c r="W212" i="7" s="1"/>
  <c r="W211" i="7" s="1"/>
  <c r="P212" i="7"/>
  <c r="P211" i="7" s="1"/>
  <c r="X210" i="7"/>
  <c r="AA210" i="7" s="1"/>
  <c r="T210" i="7"/>
  <c r="W210" i="7" s="1"/>
  <c r="P210" i="7"/>
  <c r="X209" i="7"/>
  <c r="AH209" i="7" s="1"/>
  <c r="AI209" i="7" s="1"/>
  <c r="T209" i="7"/>
  <c r="W209" i="7" s="1"/>
  <c r="P209" i="7"/>
  <c r="S209" i="7" s="1"/>
  <c r="X208" i="7"/>
  <c r="T208" i="7"/>
  <c r="P208" i="7"/>
  <c r="S208" i="7" s="1"/>
  <c r="X207" i="7"/>
  <c r="AA207" i="7" s="1"/>
  <c r="T207" i="7"/>
  <c r="W207" i="7" s="1"/>
  <c r="P207" i="7"/>
  <c r="X206" i="7"/>
  <c r="AH206" i="7" s="1"/>
  <c r="T206" i="7"/>
  <c r="W206" i="7" s="1"/>
  <c r="P206" i="7"/>
  <c r="X188" i="7"/>
  <c r="AH188" i="7" s="1"/>
  <c r="T188" i="7"/>
  <c r="W188" i="7" s="1"/>
  <c r="W187" i="7" s="1"/>
  <c r="P188" i="7"/>
  <c r="P187" i="7" s="1"/>
  <c r="X186" i="7"/>
  <c r="AA186" i="7" s="1"/>
  <c r="T186" i="7"/>
  <c r="W186" i="7" s="1"/>
  <c r="P186" i="7"/>
  <c r="S186" i="7" s="1"/>
  <c r="X185" i="7"/>
  <c r="AH185" i="7" s="1"/>
  <c r="AI185" i="7" s="1"/>
  <c r="T185" i="7"/>
  <c r="W185" i="7" s="1"/>
  <c r="P185" i="7"/>
  <c r="S185" i="7" s="1"/>
  <c r="X184" i="7"/>
  <c r="T184" i="7"/>
  <c r="W184" i="7" s="1"/>
  <c r="P184" i="7"/>
  <c r="S184" i="7" s="1"/>
  <c r="X183" i="7"/>
  <c r="AA183" i="7" s="1"/>
  <c r="T183" i="7"/>
  <c r="W183" i="7" s="1"/>
  <c r="P183" i="7"/>
  <c r="S183" i="7" s="1"/>
  <c r="X182" i="7"/>
  <c r="AH182" i="7" s="1"/>
  <c r="T182" i="7"/>
  <c r="W182" i="7" s="1"/>
  <c r="P182" i="7"/>
  <c r="X176" i="7"/>
  <c r="AH176" i="7" s="1"/>
  <c r="T176" i="7"/>
  <c r="W176" i="7" s="1"/>
  <c r="W175" i="7" s="1"/>
  <c r="P176" i="7"/>
  <c r="P175" i="7" s="1"/>
  <c r="X174" i="7"/>
  <c r="AA174" i="7" s="1"/>
  <c r="T174" i="7"/>
  <c r="W174" i="7" s="1"/>
  <c r="P174" i="7"/>
  <c r="S174" i="7" s="1"/>
  <c r="X173" i="7"/>
  <c r="AH173" i="7" s="1"/>
  <c r="AI173" i="7" s="1"/>
  <c r="T173" i="7"/>
  <c r="W173" i="7" s="1"/>
  <c r="P173" i="7"/>
  <c r="S173" i="7" s="1"/>
  <c r="X172" i="7"/>
  <c r="AH172" i="7" s="1"/>
  <c r="AI172" i="7" s="1"/>
  <c r="T172" i="7"/>
  <c r="W172" i="7" s="1"/>
  <c r="P172" i="7"/>
  <c r="S172" i="7" s="1"/>
  <c r="X171" i="7"/>
  <c r="AA171" i="7" s="1"/>
  <c r="T171" i="7"/>
  <c r="W171" i="7" s="1"/>
  <c r="P171" i="7"/>
  <c r="S171" i="7" s="1"/>
  <c r="X170" i="7"/>
  <c r="AH170" i="7" s="1"/>
  <c r="T170" i="7"/>
  <c r="W170" i="7" s="1"/>
  <c r="P170" i="7"/>
  <c r="X164" i="7"/>
  <c r="AH164" i="7" s="1"/>
  <c r="T164" i="7"/>
  <c r="W164" i="7" s="1"/>
  <c r="W163" i="7" s="1"/>
  <c r="P164" i="7"/>
  <c r="S164" i="7" s="1"/>
  <c r="S163" i="7" s="1"/>
  <c r="X162" i="7"/>
  <c r="AA162" i="7" s="1"/>
  <c r="T162" i="7"/>
  <c r="W162" i="7" s="1"/>
  <c r="P162" i="7"/>
  <c r="S162" i="7" s="1"/>
  <c r="X161" i="7"/>
  <c r="AH161" i="7" s="1"/>
  <c r="AI161" i="7" s="1"/>
  <c r="T161" i="7"/>
  <c r="W161" i="7" s="1"/>
  <c r="P161" i="7"/>
  <c r="S161" i="7" s="1"/>
  <c r="X160" i="7"/>
  <c r="T160" i="7"/>
  <c r="W160" i="7" s="1"/>
  <c r="P160" i="7"/>
  <c r="S160" i="7" s="1"/>
  <c r="X159" i="7"/>
  <c r="AA159" i="7" s="1"/>
  <c r="T159" i="7"/>
  <c r="W159" i="7" s="1"/>
  <c r="P159" i="7"/>
  <c r="X158" i="7"/>
  <c r="AH158" i="7" s="1"/>
  <c r="T158" i="7"/>
  <c r="W158" i="7" s="1"/>
  <c r="P158" i="7"/>
  <c r="S158" i="7" s="1"/>
  <c r="X152" i="7"/>
  <c r="AH152" i="7" s="1"/>
  <c r="T152" i="7"/>
  <c r="W152" i="7" s="1"/>
  <c r="W151" i="7" s="1"/>
  <c r="P152" i="7"/>
  <c r="P151" i="7" s="1"/>
  <c r="X150" i="7"/>
  <c r="AA150" i="7" s="1"/>
  <c r="T150" i="7"/>
  <c r="W150" i="7" s="1"/>
  <c r="P150" i="7"/>
  <c r="S150" i="7" s="1"/>
  <c r="X149" i="7"/>
  <c r="AH149" i="7" s="1"/>
  <c r="AI149" i="7" s="1"/>
  <c r="T149" i="7"/>
  <c r="W149" i="7" s="1"/>
  <c r="P149" i="7"/>
  <c r="S149" i="7" s="1"/>
  <c r="X148" i="7"/>
  <c r="T148" i="7"/>
  <c r="P148" i="7"/>
  <c r="S148" i="7" s="1"/>
  <c r="X147" i="7"/>
  <c r="AA147" i="7" s="1"/>
  <c r="T147" i="7"/>
  <c r="W147" i="7" s="1"/>
  <c r="P147" i="7"/>
  <c r="S147" i="7" s="1"/>
  <c r="X146" i="7"/>
  <c r="AH146" i="7" s="1"/>
  <c r="T146" i="7"/>
  <c r="W146" i="7" s="1"/>
  <c r="P146" i="7"/>
  <c r="X140" i="7"/>
  <c r="AH140" i="7" s="1"/>
  <c r="T140" i="7"/>
  <c r="W140" i="7" s="1"/>
  <c r="W139" i="7" s="1"/>
  <c r="P140" i="7"/>
  <c r="P139" i="7" s="1"/>
  <c r="X138" i="7"/>
  <c r="AA138" i="7" s="1"/>
  <c r="T138" i="7"/>
  <c r="W138" i="7" s="1"/>
  <c r="P138" i="7"/>
  <c r="S138" i="7" s="1"/>
  <c r="X137" i="7"/>
  <c r="AH137" i="7" s="1"/>
  <c r="AI137" i="7" s="1"/>
  <c r="T137" i="7"/>
  <c r="W137" i="7" s="1"/>
  <c r="P137" i="7"/>
  <c r="S137" i="7" s="1"/>
  <c r="X136" i="7"/>
  <c r="T136" i="7"/>
  <c r="P136" i="7"/>
  <c r="S136" i="7" s="1"/>
  <c r="X135" i="7"/>
  <c r="AA135" i="7" s="1"/>
  <c r="T135" i="7"/>
  <c r="W135" i="7" s="1"/>
  <c r="P135" i="7"/>
  <c r="S135" i="7" s="1"/>
  <c r="X134" i="7"/>
  <c r="AH134" i="7" s="1"/>
  <c r="T134" i="7"/>
  <c r="W134" i="7" s="1"/>
  <c r="P134" i="7"/>
  <c r="X128" i="7"/>
  <c r="AH128" i="7" s="1"/>
  <c r="T128" i="7"/>
  <c r="W128" i="7" s="1"/>
  <c r="W127" i="7" s="1"/>
  <c r="P128" i="7"/>
  <c r="P127" i="7" s="1"/>
  <c r="X126" i="7"/>
  <c r="AA126" i="7" s="1"/>
  <c r="T126" i="7"/>
  <c r="W126" i="7" s="1"/>
  <c r="P126" i="7"/>
  <c r="S126" i="7" s="1"/>
  <c r="X125" i="7"/>
  <c r="AH125" i="7" s="1"/>
  <c r="AI125" i="7" s="1"/>
  <c r="T125" i="7"/>
  <c r="W125" i="7" s="1"/>
  <c r="P125" i="7"/>
  <c r="S125" i="7" s="1"/>
  <c r="X124" i="7"/>
  <c r="T124" i="7"/>
  <c r="W124" i="7" s="1"/>
  <c r="P124" i="7"/>
  <c r="S124" i="7" s="1"/>
  <c r="X123" i="7"/>
  <c r="AA123" i="7" s="1"/>
  <c r="T123" i="7"/>
  <c r="W123" i="7" s="1"/>
  <c r="P123" i="7"/>
  <c r="S123" i="7" s="1"/>
  <c r="X122" i="7"/>
  <c r="AH122" i="7" s="1"/>
  <c r="T122" i="7"/>
  <c r="W122" i="7" s="1"/>
  <c r="P122" i="7"/>
  <c r="X116" i="7"/>
  <c r="AH116" i="7" s="1"/>
  <c r="T116" i="7"/>
  <c r="W116" i="7" s="1"/>
  <c r="W115" i="7" s="1"/>
  <c r="P116" i="7"/>
  <c r="P115" i="7" s="1"/>
  <c r="X114" i="7"/>
  <c r="AA114" i="7" s="1"/>
  <c r="T114" i="7"/>
  <c r="W114" i="7" s="1"/>
  <c r="P114" i="7"/>
  <c r="S114" i="7" s="1"/>
  <c r="X113" i="7"/>
  <c r="AH113" i="7" s="1"/>
  <c r="AI113" i="7" s="1"/>
  <c r="T113" i="7"/>
  <c r="W113" i="7" s="1"/>
  <c r="P113" i="7"/>
  <c r="S113" i="7" s="1"/>
  <c r="X112" i="7"/>
  <c r="T112" i="7"/>
  <c r="W112" i="7" s="1"/>
  <c r="P112" i="7"/>
  <c r="S112" i="7" s="1"/>
  <c r="X111" i="7"/>
  <c r="AA111" i="7" s="1"/>
  <c r="T111" i="7"/>
  <c r="W111" i="7" s="1"/>
  <c r="P111" i="7"/>
  <c r="S111" i="7" s="1"/>
  <c r="X110" i="7"/>
  <c r="AH110" i="7" s="1"/>
  <c r="T110" i="7"/>
  <c r="W110" i="7" s="1"/>
  <c r="P110" i="7"/>
  <c r="X104" i="7"/>
  <c r="AH104" i="7" s="1"/>
  <c r="T104" i="7"/>
  <c r="W104" i="7" s="1"/>
  <c r="W103" i="7" s="1"/>
  <c r="P104" i="7"/>
  <c r="P103" i="7" s="1"/>
  <c r="X102" i="7"/>
  <c r="AA102" i="7" s="1"/>
  <c r="T102" i="7"/>
  <c r="W102" i="7" s="1"/>
  <c r="P102" i="7"/>
  <c r="X101" i="7"/>
  <c r="AH101" i="7" s="1"/>
  <c r="AI101" i="7" s="1"/>
  <c r="T101" i="7"/>
  <c r="W101" i="7" s="1"/>
  <c r="P101" i="7"/>
  <c r="S101" i="7" s="1"/>
  <c r="X100" i="7"/>
  <c r="T100" i="7"/>
  <c r="P100" i="7"/>
  <c r="S100" i="7" s="1"/>
  <c r="X99" i="7"/>
  <c r="AA99" i="7" s="1"/>
  <c r="T99" i="7"/>
  <c r="W99" i="7" s="1"/>
  <c r="P99" i="7"/>
  <c r="X98" i="7"/>
  <c r="AH98" i="7" s="1"/>
  <c r="T98" i="7"/>
  <c r="W98" i="7" s="1"/>
  <c r="P98" i="7"/>
  <c r="S98" i="7" s="1"/>
  <c r="X80" i="7"/>
  <c r="AH80" i="7" s="1"/>
  <c r="T80" i="7"/>
  <c r="W80" i="7" s="1"/>
  <c r="W79" i="7" s="1"/>
  <c r="P80" i="7"/>
  <c r="P79" i="7" s="1"/>
  <c r="X78" i="7"/>
  <c r="AA78" i="7" s="1"/>
  <c r="T78" i="7"/>
  <c r="W78" i="7" s="1"/>
  <c r="P78" i="7"/>
  <c r="X77" i="7"/>
  <c r="AH77" i="7" s="1"/>
  <c r="AI77" i="7" s="1"/>
  <c r="T77" i="7"/>
  <c r="W77" i="7" s="1"/>
  <c r="P77" i="7"/>
  <c r="S77" i="7" s="1"/>
  <c r="X76" i="7"/>
  <c r="T76" i="7"/>
  <c r="P76" i="7"/>
  <c r="S76" i="7" s="1"/>
  <c r="X75" i="7"/>
  <c r="AA75" i="7" s="1"/>
  <c r="T75" i="7"/>
  <c r="W75" i="7" s="1"/>
  <c r="P75" i="7"/>
  <c r="X74" i="7"/>
  <c r="AH74" i="7" s="1"/>
  <c r="T74" i="7"/>
  <c r="W74" i="7" s="1"/>
  <c r="P74" i="7"/>
  <c r="X68" i="7"/>
  <c r="AH68" i="7" s="1"/>
  <c r="T68" i="7"/>
  <c r="W68" i="7" s="1"/>
  <c r="W67" i="7" s="1"/>
  <c r="P68" i="7"/>
  <c r="P67" i="7" s="1"/>
  <c r="X66" i="7"/>
  <c r="AA66" i="7" s="1"/>
  <c r="T66" i="7"/>
  <c r="W66" i="7" s="1"/>
  <c r="P66" i="7"/>
  <c r="S66" i="7" s="1"/>
  <c r="X65" i="7"/>
  <c r="AH65" i="7" s="1"/>
  <c r="AI65" i="7" s="1"/>
  <c r="T65" i="7"/>
  <c r="W65" i="7" s="1"/>
  <c r="P65" i="7"/>
  <c r="S65" i="7" s="1"/>
  <c r="X64" i="7"/>
  <c r="T64" i="7"/>
  <c r="W64" i="7" s="1"/>
  <c r="P64" i="7"/>
  <c r="S64" i="7" s="1"/>
  <c r="X63" i="7"/>
  <c r="AA63" i="7" s="1"/>
  <c r="T63" i="7"/>
  <c r="W63" i="7" s="1"/>
  <c r="P63" i="7"/>
  <c r="S63" i="7" s="1"/>
  <c r="X62" i="7"/>
  <c r="AH62" i="7" s="1"/>
  <c r="T62" i="7"/>
  <c r="W62" i="7" s="1"/>
  <c r="P62" i="7"/>
  <c r="X56" i="7"/>
  <c r="AH56" i="7" s="1"/>
  <c r="T56" i="7"/>
  <c r="W56" i="7" s="1"/>
  <c r="W55" i="7" s="1"/>
  <c r="P56" i="7"/>
  <c r="P55" i="7" s="1"/>
  <c r="X54" i="7"/>
  <c r="AA54" i="7" s="1"/>
  <c r="T54" i="7"/>
  <c r="W54" i="7" s="1"/>
  <c r="P54" i="7"/>
  <c r="S54" i="7" s="1"/>
  <c r="X53" i="7"/>
  <c r="AH53" i="7" s="1"/>
  <c r="AI53" i="7" s="1"/>
  <c r="T53" i="7"/>
  <c r="W53" i="7" s="1"/>
  <c r="P53" i="7"/>
  <c r="S53" i="7" s="1"/>
  <c r="X52" i="7"/>
  <c r="T52" i="7"/>
  <c r="W52" i="7" s="1"/>
  <c r="P52" i="7"/>
  <c r="S52" i="7" s="1"/>
  <c r="X51" i="7"/>
  <c r="AA51" i="7" s="1"/>
  <c r="T51" i="7"/>
  <c r="W51" i="7" s="1"/>
  <c r="P51" i="7"/>
  <c r="S51" i="7" s="1"/>
  <c r="X50" i="7"/>
  <c r="AH50" i="7" s="1"/>
  <c r="T50" i="7"/>
  <c r="W50" i="7" s="1"/>
  <c r="P50" i="7"/>
  <c r="X44" i="7"/>
  <c r="AH44" i="7" s="1"/>
  <c r="T44" i="7"/>
  <c r="W44" i="7" s="1"/>
  <c r="W43" i="7" s="1"/>
  <c r="P44" i="7"/>
  <c r="P43" i="7" s="1"/>
  <c r="X42" i="7"/>
  <c r="AA42" i="7" s="1"/>
  <c r="T42" i="7"/>
  <c r="W42" i="7" s="1"/>
  <c r="P42" i="7"/>
  <c r="S42" i="7" s="1"/>
  <c r="X41" i="7"/>
  <c r="AH41" i="7" s="1"/>
  <c r="AI41" i="7" s="1"/>
  <c r="T41" i="7"/>
  <c r="W41" i="7" s="1"/>
  <c r="P41" i="7"/>
  <c r="S41" i="7" s="1"/>
  <c r="X40" i="7"/>
  <c r="AH40" i="7" s="1"/>
  <c r="AI40" i="7" s="1"/>
  <c r="T40" i="7"/>
  <c r="W40" i="7" s="1"/>
  <c r="P40" i="7"/>
  <c r="S40" i="7" s="1"/>
  <c r="X39" i="7"/>
  <c r="AA39" i="7" s="1"/>
  <c r="T39" i="7"/>
  <c r="W39" i="7" s="1"/>
  <c r="P39" i="7"/>
  <c r="X38" i="7"/>
  <c r="AH38" i="7" s="1"/>
  <c r="T38" i="7"/>
  <c r="W38" i="7" s="1"/>
  <c r="P38" i="7"/>
  <c r="S38" i="7" s="1"/>
  <c r="K97" i="7"/>
  <c r="L97" i="7"/>
  <c r="M97" i="7"/>
  <c r="N97" i="7"/>
  <c r="O97" i="7"/>
  <c r="K103" i="7"/>
  <c r="O103" i="7"/>
  <c r="K109" i="7"/>
  <c r="L109" i="7"/>
  <c r="M109" i="7"/>
  <c r="N109" i="7"/>
  <c r="O109" i="7"/>
  <c r="K115" i="7"/>
  <c r="L115" i="7"/>
  <c r="M115" i="7"/>
  <c r="N115" i="7"/>
  <c r="O115" i="7"/>
  <c r="K121" i="7"/>
  <c r="L121" i="7"/>
  <c r="M121" i="7"/>
  <c r="N121" i="7"/>
  <c r="O121" i="7"/>
  <c r="K127" i="7"/>
  <c r="O127" i="7"/>
  <c r="K133" i="7"/>
  <c r="L133" i="7"/>
  <c r="M133" i="7"/>
  <c r="N133" i="7"/>
  <c r="O133" i="7"/>
  <c r="K139" i="7"/>
  <c r="L139" i="7"/>
  <c r="M139" i="7"/>
  <c r="N139" i="7"/>
  <c r="O139" i="7"/>
  <c r="K145" i="7"/>
  <c r="L145" i="7"/>
  <c r="M145" i="7"/>
  <c r="N145" i="7"/>
  <c r="O145" i="7"/>
  <c r="K151" i="7"/>
  <c r="L151" i="7"/>
  <c r="M151" i="7"/>
  <c r="N151" i="7"/>
  <c r="O151" i="7"/>
  <c r="K157" i="7"/>
  <c r="L157" i="7"/>
  <c r="M157" i="7"/>
  <c r="N157" i="7"/>
  <c r="O157" i="7"/>
  <c r="K163" i="7"/>
  <c r="O163" i="7"/>
  <c r="K169" i="7"/>
  <c r="L169" i="7"/>
  <c r="M169" i="7"/>
  <c r="N169" i="7"/>
  <c r="O169" i="7"/>
  <c r="K175" i="7"/>
  <c r="O175" i="7"/>
  <c r="K181" i="7"/>
  <c r="L181" i="7"/>
  <c r="M181" i="7"/>
  <c r="N181" i="7"/>
  <c r="O181" i="7"/>
  <c r="K187" i="7"/>
  <c r="L187" i="7"/>
  <c r="M187" i="7"/>
  <c r="N187" i="7"/>
  <c r="O187" i="7"/>
  <c r="T102" i="5" l="1"/>
  <c r="F16" i="9"/>
  <c r="P27" i="5"/>
  <c r="D18" i="9"/>
  <c r="D16" i="9"/>
  <c r="O16" i="9"/>
  <c r="O13" i="9"/>
  <c r="J58" i="9"/>
  <c r="L58" i="9" s="1"/>
  <c r="J63" i="9"/>
  <c r="L63" i="9" s="1"/>
  <c r="T126" i="5"/>
  <c r="T123" i="5"/>
  <c r="I373" i="7"/>
  <c r="I17" i="9"/>
  <c r="O20" i="9"/>
  <c r="D17" i="9"/>
  <c r="F20" i="9"/>
  <c r="J57" i="9"/>
  <c r="L57" i="9" s="1"/>
  <c r="J60" i="9"/>
  <c r="L60" i="9" s="1"/>
  <c r="J62" i="9"/>
  <c r="L62" i="9" s="1"/>
  <c r="M16" i="9"/>
  <c r="N20" i="9"/>
  <c r="N19" i="9" s="1"/>
  <c r="N16" i="9"/>
  <c r="F13" i="9"/>
  <c r="F21" i="9"/>
  <c r="G14" i="9"/>
  <c r="AA185" i="9"/>
  <c r="E16" i="9"/>
  <c r="M17" i="9"/>
  <c r="Q18" i="9"/>
  <c r="Q15" i="9"/>
  <c r="K13" i="9"/>
  <c r="P15" i="9"/>
  <c r="G15" i="9"/>
  <c r="D15" i="9"/>
  <c r="F15" i="9"/>
  <c r="I14" i="9"/>
  <c r="M18" i="9"/>
  <c r="P18" i="9"/>
  <c r="Q414" i="7"/>
  <c r="H128" i="5"/>
  <c r="D14" i="9"/>
  <c r="E15" i="9"/>
  <c r="I13" i="9"/>
  <c r="O18" i="9"/>
  <c r="O15" i="9"/>
  <c r="K17" i="9"/>
  <c r="D20" i="9"/>
  <c r="N18" i="9"/>
  <c r="K16" i="9"/>
  <c r="Q21" i="9"/>
  <c r="E18" i="9"/>
  <c r="E14" i="9"/>
  <c r="I21" i="9"/>
  <c r="P21" i="9"/>
  <c r="P17" i="9"/>
  <c r="P14" i="9"/>
  <c r="K14" i="9"/>
  <c r="M21" i="9"/>
  <c r="G17" i="9"/>
  <c r="G13" i="9"/>
  <c r="G21" i="9"/>
  <c r="O21" i="9"/>
  <c r="O17" i="9"/>
  <c r="O14" i="9"/>
  <c r="K20" i="9"/>
  <c r="K19" i="9" s="1"/>
  <c r="G18" i="9"/>
  <c r="F14" i="9"/>
  <c r="Q14" i="9"/>
  <c r="F17" i="9"/>
  <c r="N21" i="9"/>
  <c r="N17" i="9"/>
  <c r="N14" i="9"/>
  <c r="N15" i="9"/>
  <c r="D21" i="9"/>
  <c r="Q17" i="9"/>
  <c r="E17" i="9"/>
  <c r="E13" i="9"/>
  <c r="E21" i="9"/>
  <c r="M13" i="9"/>
  <c r="Q20" i="9"/>
  <c r="Q19" i="9" s="1"/>
  <c r="Q16" i="9"/>
  <c r="Q13" i="9"/>
  <c r="I16" i="9"/>
  <c r="I15" i="9"/>
  <c r="F18" i="9"/>
  <c r="K15" i="9"/>
  <c r="D13" i="9"/>
  <c r="G16" i="9"/>
  <c r="I18" i="9"/>
  <c r="I20" i="9"/>
  <c r="M14" i="9"/>
  <c r="P20" i="9"/>
  <c r="P19" i="9" s="1"/>
  <c r="P16" i="9"/>
  <c r="M202" i="9"/>
  <c r="M20" i="9"/>
  <c r="M19" i="9" s="1"/>
  <c r="M15" i="9"/>
  <c r="H123" i="5"/>
  <c r="J123" i="5" s="1"/>
  <c r="Q33" i="9"/>
  <c r="I33" i="9"/>
  <c r="P33" i="9"/>
  <c r="F33" i="9"/>
  <c r="N33" i="9"/>
  <c r="E33" i="9"/>
  <c r="E19" i="9"/>
  <c r="O33" i="9"/>
  <c r="K18" i="9"/>
  <c r="M33" i="9"/>
  <c r="L83" i="9"/>
  <c r="AG83" i="9" s="1"/>
  <c r="AI83" i="9" s="1"/>
  <c r="J55" i="9"/>
  <c r="L55" i="9" s="1"/>
  <c r="O31" i="13"/>
  <c r="L17" i="13"/>
  <c r="O34" i="13" s="1"/>
  <c r="G17" i="13"/>
  <c r="O29" i="13" s="1"/>
  <c r="G33" i="9"/>
  <c r="J56" i="9"/>
  <c r="L56" i="9" s="1"/>
  <c r="J59" i="9"/>
  <c r="L59" i="9" s="1"/>
  <c r="K21" i="9"/>
  <c r="D139" i="9"/>
  <c r="D138" i="9" s="1"/>
  <c r="F139" i="9"/>
  <c r="R58" i="9"/>
  <c r="U58" i="9" s="1"/>
  <c r="V201" i="9"/>
  <c r="Y201" i="9" s="1"/>
  <c r="M139" i="9"/>
  <c r="M138" i="9" s="1"/>
  <c r="R414" i="7"/>
  <c r="P125" i="5"/>
  <c r="S125" i="5" s="1"/>
  <c r="V170" i="9"/>
  <c r="Y170" i="9" s="1"/>
  <c r="P123" i="5"/>
  <c r="S123" i="5" s="1"/>
  <c r="T376" i="7"/>
  <c r="W376" i="7" s="1"/>
  <c r="T101" i="5"/>
  <c r="W101" i="5" s="1"/>
  <c r="E139" i="9"/>
  <c r="E138" i="9" s="1"/>
  <c r="H104" i="5"/>
  <c r="J104" i="5" s="1"/>
  <c r="H125" i="5"/>
  <c r="H124" i="5"/>
  <c r="J124" i="5" s="1"/>
  <c r="H378" i="7"/>
  <c r="K139" i="9"/>
  <c r="K138" i="9" s="1"/>
  <c r="D121" i="5"/>
  <c r="AI13" i="15"/>
  <c r="AI12" i="15" s="1"/>
  <c r="AJ12" i="15" s="1"/>
  <c r="T63" i="5"/>
  <c r="H98" i="5"/>
  <c r="J98" i="5" s="1"/>
  <c r="D15" i="7"/>
  <c r="E15" i="7"/>
  <c r="T145" i="5"/>
  <c r="T143" i="5" s="1"/>
  <c r="T125" i="5"/>
  <c r="W125" i="5" s="1"/>
  <c r="T377" i="7"/>
  <c r="W377" i="7" s="1"/>
  <c r="T404" i="7"/>
  <c r="W404" i="7" s="1"/>
  <c r="W403" i="7" s="1"/>
  <c r="G16" i="7"/>
  <c r="I139" i="9"/>
  <c r="I138" i="9" s="1"/>
  <c r="G139" i="9"/>
  <c r="G138" i="9" s="1"/>
  <c r="Q139" i="9"/>
  <c r="Q138" i="9" s="1"/>
  <c r="P139" i="9"/>
  <c r="P138" i="9" s="1"/>
  <c r="O139" i="9"/>
  <c r="O138" i="9" s="1"/>
  <c r="N139" i="9"/>
  <c r="N138" i="9" s="1"/>
  <c r="D221" i="9"/>
  <c r="F220" i="9"/>
  <c r="Q179" i="9"/>
  <c r="E220" i="9"/>
  <c r="G220" i="9"/>
  <c r="V168" i="9"/>
  <c r="Y168" i="9" s="1"/>
  <c r="P102" i="5"/>
  <c r="S102" i="5" s="1"/>
  <c r="H338" i="7"/>
  <c r="J338" i="7" s="1"/>
  <c r="U416" i="7"/>
  <c r="U415" i="7" s="1"/>
  <c r="V204" i="9"/>
  <c r="Y204" i="9" s="1"/>
  <c r="P126" i="5"/>
  <c r="S126" i="5" s="1"/>
  <c r="K121" i="5"/>
  <c r="K120" i="5" s="1"/>
  <c r="AE411" i="7"/>
  <c r="AG411" i="7" s="1"/>
  <c r="T89" i="7"/>
  <c r="W89" i="7" s="1"/>
  <c r="T64" i="5"/>
  <c r="W64" i="5" s="1"/>
  <c r="E30" i="13"/>
  <c r="AI24" i="15"/>
  <c r="AJ24" i="15" s="1"/>
  <c r="AG199" i="15"/>
  <c r="AI192" i="15"/>
  <c r="AJ192" i="15" s="1"/>
  <c r="R192" i="15"/>
  <c r="Z192" i="15"/>
  <c r="Z19" i="15"/>
  <c r="R19" i="15"/>
  <c r="R241" i="15"/>
  <c r="AE84" i="15"/>
  <c r="AG84" i="15" s="1"/>
  <c r="AF85" i="15"/>
  <c r="R24" i="15"/>
  <c r="AG16" i="15"/>
  <c r="V24" i="15"/>
  <c r="V241" i="15"/>
  <c r="J240" i="15"/>
  <c r="V240" i="15" s="1"/>
  <c r="AG243" i="15"/>
  <c r="AF243" i="15"/>
  <c r="Z300" i="15"/>
  <c r="R13" i="15"/>
  <c r="AG343" i="15"/>
  <c r="AF343" i="15"/>
  <c r="V372" i="15"/>
  <c r="R372" i="15"/>
  <c r="AG31" i="15"/>
  <c r="AF31" i="15"/>
  <c r="J12" i="15"/>
  <c r="Z12" i="15" s="1"/>
  <c r="V13" i="15"/>
  <c r="AC372" i="15"/>
  <c r="AD372" i="15"/>
  <c r="AD84" i="15"/>
  <c r="AC84" i="15"/>
  <c r="AG14" i="15"/>
  <c r="AE13" i="15"/>
  <c r="AF14" i="15"/>
  <c r="AE240" i="15"/>
  <c r="AG241" i="15"/>
  <c r="AF241" i="15"/>
  <c r="AC13" i="15"/>
  <c r="AD13" i="15"/>
  <c r="AB12" i="15"/>
  <c r="AC396" i="15"/>
  <c r="AD396" i="15"/>
  <c r="AD192" i="15"/>
  <c r="AC192" i="15"/>
  <c r="AG247" i="15"/>
  <c r="AF247" i="15"/>
  <c r="S240" i="15"/>
  <c r="Q240" i="15"/>
  <c r="AE24" i="15"/>
  <c r="AF25" i="15"/>
  <c r="AG25" i="15"/>
  <c r="AG373" i="15"/>
  <c r="AE372" i="15"/>
  <c r="AF373" i="15"/>
  <c r="AD240" i="15"/>
  <c r="AC240" i="15"/>
  <c r="R300" i="15"/>
  <c r="AC300" i="15"/>
  <c r="AD300" i="15"/>
  <c r="AG301" i="15"/>
  <c r="AF301" i="15"/>
  <c r="AE300" i="15"/>
  <c r="Y12" i="15"/>
  <c r="AA12" i="15"/>
  <c r="AG396" i="15"/>
  <c r="AF396" i="15"/>
  <c r="AG379" i="15"/>
  <c r="AF379" i="15"/>
  <c r="AE192" i="15"/>
  <c r="AG193" i="15"/>
  <c r="AF193" i="15"/>
  <c r="AF17" i="15"/>
  <c r="AG17" i="15"/>
  <c r="AC336" i="15"/>
  <c r="AD336" i="15"/>
  <c r="W12" i="15"/>
  <c r="U12" i="15"/>
  <c r="AG337" i="15"/>
  <c r="AF337" i="15"/>
  <c r="AE336" i="15"/>
  <c r="R336" i="15"/>
  <c r="V336" i="15"/>
  <c r="AD24" i="15"/>
  <c r="AC24" i="15"/>
  <c r="S12" i="15"/>
  <c r="Q12" i="15"/>
  <c r="H400" i="7"/>
  <c r="H374" i="7"/>
  <c r="J374" i="7" s="1"/>
  <c r="H340" i="7"/>
  <c r="J340" i="7" s="1"/>
  <c r="P30" i="5"/>
  <c r="AA152" i="5"/>
  <c r="AA151" i="5" s="1"/>
  <c r="O207" i="9"/>
  <c r="I220" i="9"/>
  <c r="Q31" i="13"/>
  <c r="P31" i="13"/>
  <c r="D31" i="13"/>
  <c r="I97" i="5"/>
  <c r="I96" i="5" s="1"/>
  <c r="H126" i="5"/>
  <c r="U126" i="5" s="1"/>
  <c r="E31" i="13"/>
  <c r="L31" i="13"/>
  <c r="T31" i="13"/>
  <c r="M31" i="13"/>
  <c r="P99" i="5"/>
  <c r="S99" i="5" s="1"/>
  <c r="AE410" i="7"/>
  <c r="AG410" i="7" s="1"/>
  <c r="O121" i="5"/>
  <c r="O120" i="5" s="1"/>
  <c r="AB412" i="7"/>
  <c r="AC412" i="7" s="1"/>
  <c r="N31" i="13"/>
  <c r="K31" i="13"/>
  <c r="M121" i="5"/>
  <c r="M120" i="5" s="1"/>
  <c r="J31" i="13"/>
  <c r="T399" i="7"/>
  <c r="W399" i="7" s="1"/>
  <c r="H402" i="7"/>
  <c r="J402" i="7" s="1"/>
  <c r="L121" i="5"/>
  <c r="L120" i="5" s="1"/>
  <c r="H243" i="7"/>
  <c r="J243" i="7" s="1"/>
  <c r="I15" i="7"/>
  <c r="AA279" i="7"/>
  <c r="W398" i="7"/>
  <c r="M407" i="7"/>
  <c r="F16" i="7"/>
  <c r="P376" i="7"/>
  <c r="S376" i="7" s="1"/>
  <c r="E16" i="7"/>
  <c r="L407" i="7"/>
  <c r="G15" i="7"/>
  <c r="U410" i="7"/>
  <c r="I406" i="7"/>
  <c r="O16" i="7"/>
  <c r="D16" i="7"/>
  <c r="F15" i="7"/>
  <c r="N15" i="7"/>
  <c r="V410" i="7"/>
  <c r="E406" i="7"/>
  <c r="I16" i="7"/>
  <c r="M151" i="9"/>
  <c r="E17" i="18" s="1"/>
  <c r="T375" i="7"/>
  <c r="W375" i="7" s="1"/>
  <c r="P63" i="5"/>
  <c r="S63" i="5" s="1"/>
  <c r="T100" i="5"/>
  <c r="W100" i="5" s="1"/>
  <c r="O397" i="7"/>
  <c r="E97" i="5"/>
  <c r="D373" i="7"/>
  <c r="D372" i="7" s="1"/>
  <c r="E373" i="7"/>
  <c r="O15" i="7"/>
  <c r="X378" i="7"/>
  <c r="AH378" i="7" s="1"/>
  <c r="AI378" i="7" s="1"/>
  <c r="T109" i="5"/>
  <c r="F121" i="5"/>
  <c r="F120" i="5" s="1"/>
  <c r="T124" i="5"/>
  <c r="W124" i="5" s="1"/>
  <c r="O221" i="9"/>
  <c r="H380" i="7"/>
  <c r="J380" i="7" s="1"/>
  <c r="N121" i="5"/>
  <c r="N120" i="5" s="1"/>
  <c r="O151" i="9"/>
  <c r="K220" i="9"/>
  <c r="I121" i="5"/>
  <c r="I120" i="5" s="1"/>
  <c r="P401" i="7"/>
  <c r="S401" i="7" s="1"/>
  <c r="T402" i="7"/>
  <c r="W402" i="7" s="1"/>
  <c r="H102" i="5"/>
  <c r="J102" i="5" s="1"/>
  <c r="F97" i="5"/>
  <c r="F96" i="5" s="1"/>
  <c r="M179" i="9"/>
  <c r="P221" i="9"/>
  <c r="N16" i="7"/>
  <c r="G121" i="5"/>
  <c r="G120" i="5" s="1"/>
  <c r="N221" i="9"/>
  <c r="L119" i="7"/>
  <c r="P28" i="5"/>
  <c r="S28" i="5" s="1"/>
  <c r="X126" i="5"/>
  <c r="AH126" i="5" s="1"/>
  <c r="AI126" i="5" s="1"/>
  <c r="Q221" i="9"/>
  <c r="H376" i="7"/>
  <c r="H99" i="5"/>
  <c r="U99" i="5" s="1"/>
  <c r="E121" i="5"/>
  <c r="M221" i="9"/>
  <c r="K119" i="7"/>
  <c r="AA414" i="7"/>
  <c r="H342" i="7"/>
  <c r="J342" i="7" s="1"/>
  <c r="H26" i="5"/>
  <c r="J26" i="5" s="1"/>
  <c r="P29" i="5"/>
  <c r="S29" i="5" s="1"/>
  <c r="O179" i="9"/>
  <c r="R148" i="9"/>
  <c r="U148" i="9" s="1"/>
  <c r="U411" i="7"/>
  <c r="N151" i="9"/>
  <c r="F17" i="18" s="1"/>
  <c r="O30" i="18" s="1"/>
  <c r="P151" i="9"/>
  <c r="AE414" i="7"/>
  <c r="AG414" i="7" s="1"/>
  <c r="X415" i="7"/>
  <c r="F337" i="7"/>
  <c r="F336" i="7" s="1"/>
  <c r="X85" i="5"/>
  <c r="X83" i="5" s="1"/>
  <c r="P109" i="5"/>
  <c r="P179" i="9"/>
  <c r="V199" i="9"/>
  <c r="Y199" i="9" s="1"/>
  <c r="V411" i="7"/>
  <c r="P207" i="9"/>
  <c r="W102" i="5"/>
  <c r="E379" i="7"/>
  <c r="F373" i="7"/>
  <c r="F372" i="7" s="1"/>
  <c r="P399" i="7"/>
  <c r="S399" i="7" s="1"/>
  <c r="R413" i="7"/>
  <c r="X102" i="5"/>
  <c r="AA102" i="5" s="1"/>
  <c r="J30" i="13"/>
  <c r="D30" i="13"/>
  <c r="L16" i="7"/>
  <c r="T163" i="7"/>
  <c r="T87" i="7"/>
  <c r="W87" i="7" s="1"/>
  <c r="L15" i="7"/>
  <c r="M16" i="7"/>
  <c r="M95" i="7"/>
  <c r="M15" i="7"/>
  <c r="T28" i="5"/>
  <c r="AE412" i="7"/>
  <c r="AF412" i="7" s="1"/>
  <c r="AH412" i="7"/>
  <c r="AI412" i="7" s="1"/>
  <c r="K337" i="7"/>
  <c r="K336" i="7" s="1"/>
  <c r="K193" i="7"/>
  <c r="K192" i="7" s="1"/>
  <c r="K15" i="7"/>
  <c r="K16" i="7"/>
  <c r="X99" i="5"/>
  <c r="AA99" i="5" s="1"/>
  <c r="P100" i="5"/>
  <c r="S100" i="5" s="1"/>
  <c r="K97" i="5"/>
  <c r="K96" i="5" s="1"/>
  <c r="K25" i="5"/>
  <c r="K24" i="5" s="1"/>
  <c r="AA412" i="7"/>
  <c r="P400" i="7"/>
  <c r="Q412" i="7"/>
  <c r="R412" i="7"/>
  <c r="Q151" i="9"/>
  <c r="R60" i="9"/>
  <c r="U60" i="9" s="1"/>
  <c r="N179" i="9"/>
  <c r="V173" i="9"/>
  <c r="Y173" i="9" s="1"/>
  <c r="M207" i="9"/>
  <c r="N207" i="9"/>
  <c r="Q207" i="9"/>
  <c r="G19" i="9"/>
  <c r="F19" i="9"/>
  <c r="R201" i="9"/>
  <c r="U201" i="9" s="1"/>
  <c r="M195" i="9"/>
  <c r="M194" i="9" s="1"/>
  <c r="O19" i="9"/>
  <c r="P32" i="7"/>
  <c r="S32" i="7" s="1"/>
  <c r="S31" i="7" s="1"/>
  <c r="T66" i="5"/>
  <c r="O195" i="9"/>
  <c r="O194" i="9" s="1"/>
  <c r="N195" i="9"/>
  <c r="N194" i="9" s="1"/>
  <c r="Q195" i="9"/>
  <c r="Q194" i="9" s="1"/>
  <c r="P195" i="9"/>
  <c r="P194" i="9" s="1"/>
  <c r="Y63" i="9"/>
  <c r="Y59" i="9"/>
  <c r="Y56" i="9"/>
  <c r="V148" i="9"/>
  <c r="Y148" i="9" s="1"/>
  <c r="E79" i="9"/>
  <c r="N95" i="9"/>
  <c r="F79" i="9"/>
  <c r="G206" i="9"/>
  <c r="V141" i="9"/>
  <c r="U55" i="9"/>
  <c r="K54" i="9"/>
  <c r="K53" i="9" s="1"/>
  <c r="Z59" i="9"/>
  <c r="AC59" i="9" s="1"/>
  <c r="J201" i="9"/>
  <c r="L201" i="9" s="1"/>
  <c r="F65" i="9"/>
  <c r="O80" i="9"/>
  <c r="F94" i="9"/>
  <c r="N66" i="9"/>
  <c r="O66" i="9"/>
  <c r="O95" i="9"/>
  <c r="R171" i="9"/>
  <c r="U171" i="9" s="1"/>
  <c r="V172" i="9"/>
  <c r="I37" i="9"/>
  <c r="E65" i="9"/>
  <c r="N80" i="9"/>
  <c r="E94" i="9"/>
  <c r="Y60" i="9"/>
  <c r="J144" i="9"/>
  <c r="R197" i="9"/>
  <c r="U197" i="9" s="1"/>
  <c r="V198" i="9"/>
  <c r="Y198" i="9" s="1"/>
  <c r="V203" i="9"/>
  <c r="V202" i="9" s="1"/>
  <c r="R176" i="9"/>
  <c r="U176" i="9" s="1"/>
  <c r="D95" i="9"/>
  <c r="K167" i="9"/>
  <c r="K166" i="9" s="1"/>
  <c r="R172" i="9"/>
  <c r="U172" i="9" s="1"/>
  <c r="J200" i="9"/>
  <c r="L200" i="9" s="1"/>
  <c r="K79" i="9"/>
  <c r="M80" i="9"/>
  <c r="Z170" i="9"/>
  <c r="AC170" i="9" s="1"/>
  <c r="Y171" i="9"/>
  <c r="Z144" i="9"/>
  <c r="AC144" i="9" s="1"/>
  <c r="AA211" i="9"/>
  <c r="J148" i="9"/>
  <c r="L148" i="9" s="1"/>
  <c r="R168" i="9"/>
  <c r="U168" i="9" s="1"/>
  <c r="D66" i="9"/>
  <c r="V169" i="9"/>
  <c r="Y169" i="9" s="1"/>
  <c r="V145" i="9"/>
  <c r="Y145" i="9" s="1"/>
  <c r="V142" i="9"/>
  <c r="Y142" i="9" s="1"/>
  <c r="R196" i="9"/>
  <c r="U196" i="9" s="1"/>
  <c r="E37" i="9"/>
  <c r="G65" i="9"/>
  <c r="P80" i="9"/>
  <c r="G37" i="9"/>
  <c r="I65" i="9"/>
  <c r="Q80" i="9"/>
  <c r="I94" i="9"/>
  <c r="R169" i="9"/>
  <c r="U169" i="9" s="1"/>
  <c r="K37" i="9"/>
  <c r="K65" i="9"/>
  <c r="K94" i="9"/>
  <c r="R63" i="9"/>
  <c r="U63" i="9" s="1"/>
  <c r="J142" i="9"/>
  <c r="L142" i="9" s="1"/>
  <c r="M66" i="9"/>
  <c r="D80" i="9"/>
  <c r="M95" i="9"/>
  <c r="D151" i="9"/>
  <c r="I17" i="18" s="1" a="1"/>
  <c r="I17" i="18" s="1"/>
  <c r="O32" i="18" s="1"/>
  <c r="E206" i="9"/>
  <c r="I206" i="9"/>
  <c r="J176" i="9"/>
  <c r="J197" i="9"/>
  <c r="L197" i="9" s="1"/>
  <c r="J203" i="9"/>
  <c r="Z147" i="9"/>
  <c r="AJ147" i="9" s="1"/>
  <c r="AK147" i="9" s="1"/>
  <c r="V147" i="9"/>
  <c r="V146" i="9" s="1"/>
  <c r="V197" i="9"/>
  <c r="Y197" i="9" s="1"/>
  <c r="G94" i="9"/>
  <c r="D207" i="9"/>
  <c r="V175" i="9"/>
  <c r="Y175" i="9" s="1"/>
  <c r="Y174" i="9" s="1"/>
  <c r="F206" i="9"/>
  <c r="V144" i="9"/>
  <c r="P66" i="9"/>
  <c r="G79" i="9"/>
  <c r="P95" i="9"/>
  <c r="Q38" i="9"/>
  <c r="Q66" i="9"/>
  <c r="I79" i="9"/>
  <c r="Q95" i="9"/>
  <c r="R56" i="9"/>
  <c r="U56" i="9" s="1"/>
  <c r="AG232" i="9"/>
  <c r="AI232" i="9" s="1"/>
  <c r="G195" i="9"/>
  <c r="G194" i="9" s="1"/>
  <c r="Y58" i="9"/>
  <c r="J171" i="9"/>
  <c r="W171" i="9" s="1"/>
  <c r="R173" i="9"/>
  <c r="U173" i="9" s="1"/>
  <c r="R198" i="9"/>
  <c r="U198" i="9" s="1"/>
  <c r="R204" i="9"/>
  <c r="U204" i="9" s="1"/>
  <c r="J174" i="9"/>
  <c r="O38" i="9"/>
  <c r="N167" i="9"/>
  <c r="N166" i="9" s="1"/>
  <c r="R62" i="9"/>
  <c r="R61" i="9" s="1"/>
  <c r="P54" i="9"/>
  <c r="R170" i="9"/>
  <c r="U170" i="9" s="1"/>
  <c r="J199" i="9"/>
  <c r="L199" i="9" s="1"/>
  <c r="AG224" i="9"/>
  <c r="AI224" i="9" s="1"/>
  <c r="O54" i="9"/>
  <c r="F167" i="9"/>
  <c r="F166" i="9" s="1"/>
  <c r="J175" i="9"/>
  <c r="L175" i="9" s="1"/>
  <c r="F195" i="9"/>
  <c r="F194" i="9" s="1"/>
  <c r="J204" i="9"/>
  <c r="L204" i="9" s="1"/>
  <c r="Q54" i="9"/>
  <c r="Q53" i="9" s="1"/>
  <c r="Z168" i="9"/>
  <c r="AC168" i="9" s="1"/>
  <c r="K206" i="9"/>
  <c r="D38" i="9"/>
  <c r="J143" i="9"/>
  <c r="J198" i="9"/>
  <c r="Z201" i="9"/>
  <c r="AJ201" i="9" s="1"/>
  <c r="AK201" i="9" s="1"/>
  <c r="V143" i="9"/>
  <c r="Y143" i="9" s="1"/>
  <c r="P38" i="9"/>
  <c r="D54" i="9"/>
  <c r="J170" i="9"/>
  <c r="Z197" i="9"/>
  <c r="AJ197" i="9" s="1"/>
  <c r="AK197" i="9" s="1"/>
  <c r="F37" i="9"/>
  <c r="M54" i="9"/>
  <c r="Y57" i="9"/>
  <c r="J145" i="9"/>
  <c r="L145" i="9" s="1"/>
  <c r="J172" i="9"/>
  <c r="R200" i="9"/>
  <c r="U200" i="9" s="1"/>
  <c r="Z56" i="9"/>
  <c r="AC56" i="9" s="1"/>
  <c r="M38" i="9"/>
  <c r="N38" i="9"/>
  <c r="I167" i="9"/>
  <c r="I166" i="9" s="1"/>
  <c r="J173" i="9"/>
  <c r="L173" i="9" s="1"/>
  <c r="Z176" i="9"/>
  <c r="K195" i="9"/>
  <c r="K194" i="9" s="1"/>
  <c r="Z169" i="9"/>
  <c r="AC169" i="9" s="1"/>
  <c r="V176" i="9"/>
  <c r="Y176" i="9" s="1"/>
  <c r="Z199" i="9"/>
  <c r="AC199" i="9" s="1"/>
  <c r="V200" i="9"/>
  <c r="Y200" i="9" s="1"/>
  <c r="Z145" i="9"/>
  <c r="AJ145" i="9" s="1"/>
  <c r="AK145" i="9" s="1"/>
  <c r="R142" i="9"/>
  <c r="U142" i="9" s="1"/>
  <c r="R144" i="9"/>
  <c r="U144" i="9" s="1"/>
  <c r="Z143" i="9"/>
  <c r="AJ143" i="9" s="1"/>
  <c r="AK143" i="9" s="1"/>
  <c r="M26" i="9"/>
  <c r="Q26" i="9"/>
  <c r="P26" i="9"/>
  <c r="P25" i="9" s="1"/>
  <c r="O26" i="9"/>
  <c r="N26" i="9"/>
  <c r="I195" i="9"/>
  <c r="I194" i="9" s="1"/>
  <c r="V196" i="9"/>
  <c r="Z196" i="9"/>
  <c r="AJ196" i="9" s="1"/>
  <c r="Z204" i="9"/>
  <c r="AJ204" i="9" s="1"/>
  <c r="AK204" i="9" s="1"/>
  <c r="D195" i="9"/>
  <c r="D194" i="9" s="1"/>
  <c r="Z200" i="9"/>
  <c r="AJ200" i="9" s="1"/>
  <c r="AK200" i="9" s="1"/>
  <c r="E195" i="9"/>
  <c r="R199" i="9"/>
  <c r="R203" i="9"/>
  <c r="Z203" i="9"/>
  <c r="Z198" i="9"/>
  <c r="J196" i="9"/>
  <c r="E202" i="9"/>
  <c r="J202" i="9" s="1"/>
  <c r="J168" i="9"/>
  <c r="E167" i="9"/>
  <c r="Z172" i="9"/>
  <c r="Z173" i="9"/>
  <c r="AJ173" i="9" s="1"/>
  <c r="AK173" i="9" s="1"/>
  <c r="G167" i="9"/>
  <c r="G166" i="9" s="1"/>
  <c r="M167" i="9"/>
  <c r="P167" i="9"/>
  <c r="P166" i="9" s="1"/>
  <c r="Z175" i="9"/>
  <c r="O167" i="9"/>
  <c r="O166" i="9" s="1"/>
  <c r="Q167" i="9"/>
  <c r="Q166" i="9" s="1"/>
  <c r="J169" i="9"/>
  <c r="D167" i="9"/>
  <c r="D166" i="9" s="1"/>
  <c r="Z171" i="9"/>
  <c r="M174" i="9"/>
  <c r="R175" i="9"/>
  <c r="Z141" i="9"/>
  <c r="R147" i="9"/>
  <c r="R145" i="9"/>
  <c r="Z148" i="9"/>
  <c r="R141" i="9"/>
  <c r="J141" i="9"/>
  <c r="R143" i="9"/>
  <c r="J147" i="9"/>
  <c r="F146" i="9"/>
  <c r="J146" i="9" s="1"/>
  <c r="Z142" i="9"/>
  <c r="N54" i="9"/>
  <c r="Z58" i="9"/>
  <c r="AC58" i="9" s="1"/>
  <c r="Z63" i="9"/>
  <c r="Z62" i="9"/>
  <c r="E54" i="9"/>
  <c r="Z55" i="9"/>
  <c r="AJ55" i="9" s="1"/>
  <c r="F54" i="9"/>
  <c r="F53" i="9" s="1"/>
  <c r="Z57" i="9"/>
  <c r="R57" i="9"/>
  <c r="G54" i="9"/>
  <c r="G53" i="9" s="1"/>
  <c r="R59" i="9"/>
  <c r="I54" i="9"/>
  <c r="I53" i="9" s="1"/>
  <c r="Z60" i="9"/>
  <c r="AJ60" i="9" s="1"/>
  <c r="AK60" i="9" s="1"/>
  <c r="E61" i="9"/>
  <c r="J61" i="9" s="1"/>
  <c r="AD227" i="9"/>
  <c r="AF227" i="9" s="1"/>
  <c r="AK230" i="9"/>
  <c r="W225" i="9"/>
  <c r="AD228" i="9"/>
  <c r="AF228" i="9" s="1"/>
  <c r="AD89" i="9"/>
  <c r="AF89" i="9" s="1"/>
  <c r="W214" i="9"/>
  <c r="S218" i="9"/>
  <c r="AD218" i="9"/>
  <c r="AF218" i="9" s="1"/>
  <c r="S213" i="9"/>
  <c r="J223" i="9"/>
  <c r="E178" i="9"/>
  <c r="F178" i="9"/>
  <c r="AC211" i="9"/>
  <c r="W229" i="9"/>
  <c r="Z160" i="9"/>
  <c r="G178" i="9"/>
  <c r="AD211" i="9"/>
  <c r="AF211" i="9" s="1"/>
  <c r="W217" i="9"/>
  <c r="W216" i="9" s="1"/>
  <c r="AC229" i="9"/>
  <c r="Z230" i="9"/>
  <c r="AB210" i="9"/>
  <c r="AA218" i="9"/>
  <c r="Y225" i="9"/>
  <c r="W213" i="9"/>
  <c r="Y217" i="9"/>
  <c r="Y216" i="9" s="1"/>
  <c r="W224" i="9"/>
  <c r="AA227" i="9"/>
  <c r="J230" i="9"/>
  <c r="AA213" i="9"/>
  <c r="AC217" i="9"/>
  <c r="AC216" i="9" s="1"/>
  <c r="S212" i="9"/>
  <c r="AC213" i="9"/>
  <c r="AJ217" i="9"/>
  <c r="AJ216" i="9" s="1"/>
  <c r="AK216" i="9" s="1"/>
  <c r="AD224" i="9"/>
  <c r="AF224" i="9" s="1"/>
  <c r="AJ227" i="9"/>
  <c r="AK227" i="9" s="1"/>
  <c r="W215" i="9"/>
  <c r="Y231" i="9"/>
  <c r="Y230" i="9" s="1"/>
  <c r="V216" i="9"/>
  <c r="AA231" i="9"/>
  <c r="AA230" i="9" s="1"/>
  <c r="S229" i="9"/>
  <c r="AC227" i="9"/>
  <c r="S231" i="9"/>
  <c r="S230" i="9" s="1"/>
  <c r="L211" i="9"/>
  <c r="AB211" i="9" s="1"/>
  <c r="W211" i="9"/>
  <c r="T218" i="9"/>
  <c r="W227" i="9"/>
  <c r="R230" i="9"/>
  <c r="AD217" i="9"/>
  <c r="AE217" i="9" s="1"/>
  <c r="AE216" i="9" s="1"/>
  <c r="U218" i="9"/>
  <c r="X212" i="9"/>
  <c r="W212" i="9"/>
  <c r="Y212" i="9"/>
  <c r="AG210" i="9"/>
  <c r="AJ226" i="9"/>
  <c r="AK226" i="9" s="1"/>
  <c r="AC226" i="9"/>
  <c r="AB226" i="9"/>
  <c r="AA226" i="9"/>
  <c r="AG226" i="9"/>
  <c r="AD226" i="9"/>
  <c r="L216" i="9"/>
  <c r="AB216" i="9" s="1"/>
  <c r="X217" i="9"/>
  <c r="AB217" i="9"/>
  <c r="AG217" i="9"/>
  <c r="AC218" i="9"/>
  <c r="AB218" i="9"/>
  <c r="AJ218" i="9"/>
  <c r="AK218" i="9" s="1"/>
  <c r="AG218" i="9"/>
  <c r="S228" i="9"/>
  <c r="Y229" i="9"/>
  <c r="AD232" i="9"/>
  <c r="U217" i="9"/>
  <c r="U216" i="9" s="1"/>
  <c r="T217" i="9"/>
  <c r="AB212" i="9"/>
  <c r="AA212" i="9"/>
  <c r="AJ212" i="9"/>
  <c r="AK212" i="9" s="1"/>
  <c r="AB214" i="9"/>
  <c r="AA214" i="9"/>
  <c r="AD214" i="9"/>
  <c r="AC214" i="9"/>
  <c r="AA215" i="9"/>
  <c r="S217" i="9"/>
  <c r="S216" i="9" s="1"/>
  <c r="AC212" i="9"/>
  <c r="AD212" i="9"/>
  <c r="AJ215" i="9"/>
  <c r="AK215" i="9" s="1"/>
  <c r="AA225" i="9"/>
  <c r="AG212" i="9"/>
  <c r="AJ214" i="9"/>
  <c r="AK214" i="9" s="1"/>
  <c r="R216" i="9"/>
  <c r="Y218" i="9"/>
  <c r="X218" i="9"/>
  <c r="J209" i="9"/>
  <c r="S210" i="9"/>
  <c r="AD210" i="9"/>
  <c r="S211" i="9"/>
  <c r="W218" i="9"/>
  <c r="AJ225" i="9"/>
  <c r="U227" i="9"/>
  <c r="S227" i="9"/>
  <c r="AK231" i="9"/>
  <c r="AG214" i="9"/>
  <c r="T224" i="9"/>
  <c r="R223" i="9"/>
  <c r="S224" i="9"/>
  <c r="U224" i="9"/>
  <c r="T228" i="9"/>
  <c r="X210" i="9"/>
  <c r="V209" i="9"/>
  <c r="W210" i="9"/>
  <c r="T214" i="9"/>
  <c r="S214" i="9"/>
  <c r="U232" i="9"/>
  <c r="T232" i="9"/>
  <c r="S232" i="9"/>
  <c r="Y210" i="9"/>
  <c r="U214" i="9"/>
  <c r="X228" i="9"/>
  <c r="W228" i="9"/>
  <c r="V223" i="9"/>
  <c r="V221" i="9" s="1"/>
  <c r="AG231" i="9"/>
  <c r="L230" i="9"/>
  <c r="X230" i="9" s="1"/>
  <c r="X231" i="9"/>
  <c r="T231" i="9"/>
  <c r="X214" i="9"/>
  <c r="AA217" i="9"/>
  <c r="AA216" i="9" s="1"/>
  <c r="J216" i="9"/>
  <c r="Y228" i="9"/>
  <c r="AJ232" i="9"/>
  <c r="AK232" i="9" s="1"/>
  <c r="AC232" i="9"/>
  <c r="AB232" i="9"/>
  <c r="AA232" i="9"/>
  <c r="AJ210" i="9"/>
  <c r="Z209" i="9"/>
  <c r="Z207" i="9" s="1"/>
  <c r="AB228" i="9"/>
  <c r="AA228" i="9"/>
  <c r="AJ228" i="9"/>
  <c r="AK228" i="9" s="1"/>
  <c r="AA210" i="9"/>
  <c r="X224" i="9"/>
  <c r="L227" i="9"/>
  <c r="T227" i="9" s="1"/>
  <c r="AC228" i="9"/>
  <c r="Y232" i="9"/>
  <c r="X232" i="9"/>
  <c r="W232" i="9"/>
  <c r="T226" i="9"/>
  <c r="S226" i="9"/>
  <c r="T212" i="9"/>
  <c r="AB224" i="9"/>
  <c r="Z223" i="9"/>
  <c r="AA224" i="9"/>
  <c r="U226" i="9"/>
  <c r="AC224" i="9"/>
  <c r="X226" i="9"/>
  <c r="W226" i="9"/>
  <c r="AG228" i="9"/>
  <c r="AD229" i="9"/>
  <c r="L229" i="9"/>
  <c r="AA229" i="9"/>
  <c r="AC231" i="9"/>
  <c r="AC230" i="9" s="1"/>
  <c r="AB231" i="9"/>
  <c r="T210" i="9"/>
  <c r="R209" i="9"/>
  <c r="AD215" i="9"/>
  <c r="L215" i="9"/>
  <c r="AB215" i="9" s="1"/>
  <c r="AD225" i="9"/>
  <c r="L225" i="9"/>
  <c r="U210" i="9"/>
  <c r="AD213" i="9"/>
  <c r="L213" i="9"/>
  <c r="S215" i="9"/>
  <c r="S225" i="9"/>
  <c r="W231" i="9"/>
  <c r="W230" i="9" s="1"/>
  <c r="AD231" i="9"/>
  <c r="AG98" i="9"/>
  <c r="AI98" i="9" s="1"/>
  <c r="V188" i="9"/>
  <c r="W155" i="9"/>
  <c r="W189" i="9"/>
  <c r="W188" i="9" s="1"/>
  <c r="AG185" i="9"/>
  <c r="AI185" i="9" s="1"/>
  <c r="AD186" i="9"/>
  <c r="AF186" i="9" s="1"/>
  <c r="D179" i="9"/>
  <c r="K178" i="9"/>
  <c r="AG190" i="9"/>
  <c r="AH190" i="9" s="1"/>
  <c r="X183" i="9"/>
  <c r="V181" i="9"/>
  <c r="AD187" i="9"/>
  <c r="AE187" i="9" s="1"/>
  <c r="I178" i="9"/>
  <c r="AD185" i="9"/>
  <c r="AF185" i="9" s="1"/>
  <c r="AD159" i="9"/>
  <c r="AE159" i="9" s="1"/>
  <c r="AC186" i="9"/>
  <c r="AB185" i="9"/>
  <c r="J181" i="9"/>
  <c r="AC185" i="9"/>
  <c r="W182" i="9"/>
  <c r="AJ185" i="9"/>
  <c r="AK185" i="9" s="1"/>
  <c r="AJ186" i="9"/>
  <c r="AK186" i="9" s="1"/>
  <c r="AC189" i="9"/>
  <c r="AC188" i="9" s="1"/>
  <c r="Y182" i="9"/>
  <c r="AD158" i="9"/>
  <c r="AF158" i="9" s="1"/>
  <c r="AG162" i="9"/>
  <c r="AH162" i="9" s="1"/>
  <c r="S186" i="9"/>
  <c r="W183" i="9"/>
  <c r="AG186" i="9"/>
  <c r="T186" i="9"/>
  <c r="L184" i="9"/>
  <c r="AG184" i="9" s="1"/>
  <c r="J188" i="9"/>
  <c r="S189" i="9"/>
  <c r="S188" i="9" s="1"/>
  <c r="S187" i="9"/>
  <c r="AA189" i="9"/>
  <c r="AA188" i="9" s="1"/>
  <c r="AB186" i="9"/>
  <c r="AA183" i="9"/>
  <c r="S183" i="9"/>
  <c r="U183" i="9"/>
  <c r="T183" i="9"/>
  <c r="S184" i="9"/>
  <c r="T185" i="9"/>
  <c r="AA182" i="9"/>
  <c r="AJ184" i="9"/>
  <c r="AK184" i="9" s="1"/>
  <c r="AC184" i="9"/>
  <c r="AA184" i="9"/>
  <c r="AD184" i="9"/>
  <c r="S190" i="9"/>
  <c r="S185" i="9"/>
  <c r="AC182" i="9"/>
  <c r="Z181" i="9"/>
  <c r="Z179" i="9" s="1"/>
  <c r="AJ183" i="9"/>
  <c r="AK183" i="9" s="1"/>
  <c r="AD183" i="9"/>
  <c r="AB183" i="9"/>
  <c r="T190" i="9"/>
  <c r="W186" i="9"/>
  <c r="AJ190" i="9"/>
  <c r="AK190" i="9" s="1"/>
  <c r="AD190" i="9"/>
  <c r="AC190" i="9"/>
  <c r="L182" i="9"/>
  <c r="AB182" i="9" s="1"/>
  <c r="AD182" i="9"/>
  <c r="AJ182" i="9"/>
  <c r="X186" i="9"/>
  <c r="Y187" i="9"/>
  <c r="W187" i="9"/>
  <c r="AA190" i="9"/>
  <c r="AG183" i="9"/>
  <c r="AC187" i="9"/>
  <c r="AA187" i="9"/>
  <c r="AJ189" i="9"/>
  <c r="AD189" i="9"/>
  <c r="AB190" i="9"/>
  <c r="W185" i="9"/>
  <c r="Y185" i="9"/>
  <c r="X185" i="9"/>
  <c r="L189" i="9"/>
  <c r="U189" i="9"/>
  <c r="U188" i="9" s="1"/>
  <c r="R188" i="9"/>
  <c r="S182" i="9"/>
  <c r="W184" i="9"/>
  <c r="AA186" i="9"/>
  <c r="L187" i="9"/>
  <c r="X187" i="9" s="1"/>
  <c r="X190" i="9"/>
  <c r="W190" i="9"/>
  <c r="R181" i="9"/>
  <c r="E150" i="9"/>
  <c r="I150" i="9"/>
  <c r="AJ157" i="9"/>
  <c r="AK157" i="9" s="1"/>
  <c r="W161" i="9"/>
  <c r="W160" i="9" s="1"/>
  <c r="Y161" i="9"/>
  <c r="Y160" i="9" s="1"/>
  <c r="S159" i="9"/>
  <c r="AG154" i="9"/>
  <c r="AI154" i="9" s="1"/>
  <c r="AG156" i="9"/>
  <c r="AH156" i="9" s="1"/>
  <c r="AA159" i="9"/>
  <c r="AJ159" i="9"/>
  <c r="AK159" i="9" s="1"/>
  <c r="F150" i="9"/>
  <c r="R160" i="9"/>
  <c r="V153" i="9"/>
  <c r="G150" i="9"/>
  <c r="V160" i="9"/>
  <c r="K150" i="9"/>
  <c r="W154" i="9"/>
  <c r="L158" i="9"/>
  <c r="AG158" i="9" s="1"/>
  <c r="AI158" i="9" s="1"/>
  <c r="AB156" i="9"/>
  <c r="W157" i="9"/>
  <c r="AA157" i="9"/>
  <c r="U158" i="9"/>
  <c r="U162" i="9"/>
  <c r="T162" i="9"/>
  <c r="AC155" i="9"/>
  <c r="AJ155" i="9"/>
  <c r="AK155" i="9" s="1"/>
  <c r="X157" i="9"/>
  <c r="AG157" i="9"/>
  <c r="AB157" i="9"/>
  <c r="S158" i="9"/>
  <c r="S162" i="9"/>
  <c r="AA155" i="9"/>
  <c r="Y162" i="9"/>
  <c r="W162" i="9"/>
  <c r="X162" i="9"/>
  <c r="T157" i="9"/>
  <c r="AK161" i="9"/>
  <c r="AJ160" i="9"/>
  <c r="AK160" i="9" s="1"/>
  <c r="X154" i="9"/>
  <c r="AJ156" i="9"/>
  <c r="AK156" i="9" s="1"/>
  <c r="AD156" i="9"/>
  <c r="AC156" i="9"/>
  <c r="AA156" i="9"/>
  <c r="T154" i="9"/>
  <c r="J153" i="9"/>
  <c r="J150" i="9" s="1"/>
  <c r="AD155" i="9"/>
  <c r="L155" i="9"/>
  <c r="AB155" i="9" s="1"/>
  <c r="AA161" i="9"/>
  <c r="AA160" i="9" s="1"/>
  <c r="AA162" i="9"/>
  <c r="W158" i="9"/>
  <c r="AB162" i="9"/>
  <c r="S155" i="9"/>
  <c r="AD157" i="9"/>
  <c r="Y158" i="9"/>
  <c r="AC161" i="9"/>
  <c r="AC160" i="9" s="1"/>
  <c r="AC162" i="9"/>
  <c r="AD162" i="9"/>
  <c r="T156" i="9"/>
  <c r="S156" i="9"/>
  <c r="AD161" i="9"/>
  <c r="AD154" i="9"/>
  <c r="AB154" i="9"/>
  <c r="Z153" i="9"/>
  <c r="AA154" i="9"/>
  <c r="U156" i="9"/>
  <c r="W159" i="9"/>
  <c r="L161" i="9"/>
  <c r="AB161" i="9" s="1"/>
  <c r="AC154" i="9"/>
  <c r="X156" i="9"/>
  <c r="S157" i="9"/>
  <c r="AJ158" i="9"/>
  <c r="AK158" i="9" s="1"/>
  <c r="S161" i="9"/>
  <c r="S160" i="9" s="1"/>
  <c r="S154" i="9"/>
  <c r="W156" i="9"/>
  <c r="AA158" i="9"/>
  <c r="L159" i="9"/>
  <c r="X159" i="9" s="1"/>
  <c r="R153" i="9"/>
  <c r="R104" i="9"/>
  <c r="AD105" i="9"/>
  <c r="AF105" i="9" s="1"/>
  <c r="AF104" i="9" s="1"/>
  <c r="AK104" i="9"/>
  <c r="U76" i="9"/>
  <c r="U75" i="9" s="1"/>
  <c r="R75" i="9"/>
  <c r="W98" i="9"/>
  <c r="W44" i="9"/>
  <c r="AD102" i="9"/>
  <c r="AF102" i="9" s="1"/>
  <c r="S99" i="9"/>
  <c r="AD88" i="9"/>
  <c r="AF88" i="9" s="1"/>
  <c r="AJ99" i="9"/>
  <c r="AK99" i="9" s="1"/>
  <c r="AC101" i="9"/>
  <c r="AB98" i="9"/>
  <c r="AC98" i="9"/>
  <c r="AD99" i="9"/>
  <c r="AF99" i="9" s="1"/>
  <c r="S105" i="9"/>
  <c r="S104" i="9" s="1"/>
  <c r="AJ103" i="9"/>
  <c r="AK103" i="9" s="1"/>
  <c r="AD98" i="9"/>
  <c r="AF98" i="9" s="1"/>
  <c r="AJ98" i="9"/>
  <c r="AK98" i="9" s="1"/>
  <c r="J40" i="9"/>
  <c r="AB46" i="9"/>
  <c r="AD103" i="9"/>
  <c r="AF103" i="9" s="1"/>
  <c r="J104" i="9"/>
  <c r="W105" i="9"/>
  <c r="W104" i="9" s="1"/>
  <c r="W42" i="9"/>
  <c r="AC46" i="9"/>
  <c r="AD91" i="9"/>
  <c r="AD90" i="9" s="1"/>
  <c r="Y105" i="9"/>
  <c r="Y104" i="9" s="1"/>
  <c r="AA105" i="9"/>
  <c r="AA104" i="9" s="1"/>
  <c r="S103" i="9"/>
  <c r="L102" i="9"/>
  <c r="AG102" i="9" s="1"/>
  <c r="AI102" i="9" s="1"/>
  <c r="AA103" i="9"/>
  <c r="T98" i="9"/>
  <c r="W99" i="9"/>
  <c r="AJ100" i="9"/>
  <c r="AK100" i="9" s="1"/>
  <c r="AC100" i="9"/>
  <c r="AA100" i="9"/>
  <c r="AJ106" i="9"/>
  <c r="AK106" i="9" s="1"/>
  <c r="AB106" i="9"/>
  <c r="AC106" i="9"/>
  <c r="U102" i="9"/>
  <c r="S102" i="9"/>
  <c r="AA106" i="9"/>
  <c r="W101" i="9"/>
  <c r="L101" i="9"/>
  <c r="T101" i="9" s="1"/>
  <c r="AD101" i="9"/>
  <c r="J97" i="9"/>
  <c r="AD100" i="9"/>
  <c r="AA101" i="9"/>
  <c r="AK105" i="9"/>
  <c r="X98" i="9"/>
  <c r="V97" i="9"/>
  <c r="V95" i="9" s="1"/>
  <c r="Y98" i="9"/>
  <c r="AG106" i="9"/>
  <c r="AA99" i="9"/>
  <c r="L100" i="9"/>
  <c r="AG100" i="9" s="1"/>
  <c r="S101" i="9"/>
  <c r="W103" i="9"/>
  <c r="Z104" i="9"/>
  <c r="AD106" i="9"/>
  <c r="L105" i="9"/>
  <c r="AC105" i="9"/>
  <c r="AC104" i="9" s="1"/>
  <c r="S106" i="9"/>
  <c r="AA98" i="9"/>
  <c r="L99" i="9"/>
  <c r="S100" i="9"/>
  <c r="W102" i="9"/>
  <c r="T106" i="9"/>
  <c r="Z97" i="9"/>
  <c r="AJ102" i="9"/>
  <c r="AK102" i="9" s="1"/>
  <c r="W106" i="9"/>
  <c r="S98" i="9"/>
  <c r="W100" i="9"/>
  <c r="AA102" i="9"/>
  <c r="L103" i="9"/>
  <c r="X103" i="9" s="1"/>
  <c r="X106" i="9"/>
  <c r="R97" i="9"/>
  <c r="AD83" i="9"/>
  <c r="AE83" i="9" s="1"/>
  <c r="AG43" i="9"/>
  <c r="AH43" i="9" s="1"/>
  <c r="AG42" i="9"/>
  <c r="AI42" i="9" s="1"/>
  <c r="AK90" i="9"/>
  <c r="AG73" i="9"/>
  <c r="AI73" i="9" s="1"/>
  <c r="AD77" i="9"/>
  <c r="AF77" i="9" s="1"/>
  <c r="W83" i="9"/>
  <c r="S84" i="9"/>
  <c r="S89" i="9"/>
  <c r="W91" i="9"/>
  <c r="W90" i="9" s="1"/>
  <c r="AJ84" i="9"/>
  <c r="AK84" i="9" s="1"/>
  <c r="AC87" i="9"/>
  <c r="S91" i="9"/>
  <c r="S90" i="9" s="1"/>
  <c r="AA45" i="9"/>
  <c r="J90" i="9"/>
  <c r="AJ83" i="9"/>
  <c r="AK83" i="9" s="1"/>
  <c r="Y91" i="9"/>
  <c r="Y90" i="9" s="1"/>
  <c r="AD84" i="9"/>
  <c r="AF84" i="9" s="1"/>
  <c r="AA89" i="9"/>
  <c r="AA91" i="9"/>
  <c r="AA90" i="9" s="1"/>
  <c r="AC45" i="9"/>
  <c r="AC89" i="9"/>
  <c r="AC88" i="9"/>
  <c r="AC83" i="9"/>
  <c r="U91" i="9"/>
  <c r="U90" i="9" s="1"/>
  <c r="L88" i="9"/>
  <c r="AG88" i="9" s="1"/>
  <c r="AI88" i="9" s="1"/>
  <c r="S42" i="9"/>
  <c r="W84" i="9"/>
  <c r="R90" i="9"/>
  <c r="W87" i="9"/>
  <c r="AD87" i="9"/>
  <c r="J82" i="9"/>
  <c r="L87" i="9"/>
  <c r="T87" i="9" s="1"/>
  <c r="AD85" i="9"/>
  <c r="AA87" i="9"/>
  <c r="AK91" i="9"/>
  <c r="AD92" i="9"/>
  <c r="L92" i="9"/>
  <c r="AG92" i="9" s="1"/>
  <c r="AJ85" i="9"/>
  <c r="AK85" i="9" s="1"/>
  <c r="AC85" i="9"/>
  <c r="AA85" i="9"/>
  <c r="AJ92" i="9"/>
  <c r="AK92" i="9" s="1"/>
  <c r="AC92" i="9"/>
  <c r="V82" i="9"/>
  <c r="V80" i="9" s="1"/>
  <c r="Y83" i="9"/>
  <c r="U88" i="9"/>
  <c r="S88" i="9"/>
  <c r="AA92" i="9"/>
  <c r="AA84" i="9"/>
  <c r="L85" i="9"/>
  <c r="AG85" i="9" s="1"/>
  <c r="S87" i="9"/>
  <c r="W89" i="9"/>
  <c r="Z90" i="9"/>
  <c r="L91" i="9"/>
  <c r="AC91" i="9"/>
  <c r="AC90" i="9" s="1"/>
  <c r="S92" i="9"/>
  <c r="AA83" i="9"/>
  <c r="L84" i="9"/>
  <c r="AB84" i="9" s="1"/>
  <c r="S85" i="9"/>
  <c r="W88" i="9"/>
  <c r="Z82" i="9"/>
  <c r="AJ88" i="9"/>
  <c r="AK88" i="9" s="1"/>
  <c r="W92" i="9"/>
  <c r="S83" i="9"/>
  <c r="W85" i="9"/>
  <c r="AA88" i="9"/>
  <c r="L89" i="9"/>
  <c r="X89" i="9" s="1"/>
  <c r="R82" i="9"/>
  <c r="AG44" i="9"/>
  <c r="AH44" i="9" s="1"/>
  <c r="T44" i="9"/>
  <c r="T43" i="9"/>
  <c r="AJ69" i="9"/>
  <c r="AK69" i="9" s="1"/>
  <c r="AA72" i="9"/>
  <c r="W45" i="9"/>
  <c r="W43" i="9"/>
  <c r="W72" i="9"/>
  <c r="T46" i="9"/>
  <c r="L41" i="9"/>
  <c r="AG41" i="9" s="1"/>
  <c r="T42" i="9"/>
  <c r="AC43" i="9"/>
  <c r="W41" i="9"/>
  <c r="AA46" i="9"/>
  <c r="U42" i="9"/>
  <c r="AB43" i="9"/>
  <c r="AD69" i="9"/>
  <c r="AF69" i="9" s="1"/>
  <c r="L45" i="9"/>
  <c r="AA43" i="9"/>
  <c r="AD43" i="9"/>
  <c r="AE43" i="9" s="1"/>
  <c r="J68" i="9"/>
  <c r="S43" i="9"/>
  <c r="AC72" i="9"/>
  <c r="AD72" i="9"/>
  <c r="AE72" i="9" s="1"/>
  <c r="AJ72" i="9"/>
  <c r="AK72" i="9" s="1"/>
  <c r="Y45" i="9"/>
  <c r="AG46" i="9"/>
  <c r="AH46" i="9" s="1"/>
  <c r="R29" i="9"/>
  <c r="W76" i="9"/>
  <c r="W75" i="9" s="1"/>
  <c r="AD41" i="9"/>
  <c r="J75" i="9"/>
  <c r="X42" i="9"/>
  <c r="AD45" i="9"/>
  <c r="AE45" i="9" s="1"/>
  <c r="R32" i="9"/>
  <c r="U32" i="9" s="1"/>
  <c r="V28" i="9"/>
  <c r="Y28" i="9" s="1"/>
  <c r="AD46" i="9"/>
  <c r="AF46" i="9" s="1"/>
  <c r="AD44" i="9"/>
  <c r="J35" i="9"/>
  <c r="W70" i="9"/>
  <c r="AA71" i="9"/>
  <c r="X46" i="9"/>
  <c r="W46" i="9"/>
  <c r="AJ74" i="9"/>
  <c r="AK74" i="9" s="1"/>
  <c r="AC74" i="9"/>
  <c r="U41" i="9"/>
  <c r="S41" i="9"/>
  <c r="S49" i="9"/>
  <c r="AJ42" i="9"/>
  <c r="AK42" i="9" s="1"/>
  <c r="AD42" i="9"/>
  <c r="AA42" i="9"/>
  <c r="AC42" i="9"/>
  <c r="AB42" i="9"/>
  <c r="AK76" i="9"/>
  <c r="AJ75" i="9"/>
  <c r="AK75" i="9" s="1"/>
  <c r="AC48" i="9"/>
  <c r="AC47" i="9" s="1"/>
  <c r="AA48" i="9"/>
  <c r="AA47" i="9" s="1"/>
  <c r="AJ48" i="9"/>
  <c r="AK48" i="9" s="1"/>
  <c r="Z47" i="9"/>
  <c r="S48" i="9"/>
  <c r="S47" i="9" s="1"/>
  <c r="AD48" i="9"/>
  <c r="W48" i="9"/>
  <c r="W47" i="9" s="1"/>
  <c r="L48" i="9"/>
  <c r="X48" i="9" s="1"/>
  <c r="AD49" i="9"/>
  <c r="L49" i="9"/>
  <c r="AG49" i="9" s="1"/>
  <c r="W49" i="9"/>
  <c r="Y42" i="9"/>
  <c r="AA76" i="9"/>
  <c r="AA75" i="9" s="1"/>
  <c r="V75" i="9"/>
  <c r="X43" i="9"/>
  <c r="U43" i="9"/>
  <c r="AC44" i="9"/>
  <c r="AA49" i="9"/>
  <c r="Y70" i="9"/>
  <c r="Y72" i="9"/>
  <c r="Y44" i="9"/>
  <c r="AJ49" i="9"/>
  <c r="AK49" i="9" s="1"/>
  <c r="Y76" i="9"/>
  <c r="Y75" i="9" s="1"/>
  <c r="S46" i="9"/>
  <c r="S44" i="9"/>
  <c r="Y48" i="9"/>
  <c r="Y47" i="9" s="1"/>
  <c r="S70" i="9"/>
  <c r="U46" i="9"/>
  <c r="Y49" i="9"/>
  <c r="V30" i="9"/>
  <c r="Y30" i="9" s="1"/>
  <c r="AB44" i="9"/>
  <c r="AG76" i="9"/>
  <c r="AH76" i="9" s="1"/>
  <c r="AH75" i="9" s="1"/>
  <c r="S45" i="9"/>
  <c r="X44" i="9"/>
  <c r="AA44" i="9"/>
  <c r="AB69" i="9"/>
  <c r="S76" i="9"/>
  <c r="S75" i="9" s="1"/>
  <c r="AC77" i="9"/>
  <c r="AG72" i="9"/>
  <c r="X72" i="9"/>
  <c r="AB72" i="9"/>
  <c r="AD74" i="9"/>
  <c r="L74" i="9"/>
  <c r="X74" i="9" s="1"/>
  <c r="AC70" i="9"/>
  <c r="AA70" i="9"/>
  <c r="X73" i="9"/>
  <c r="AB73" i="9"/>
  <c r="AA73" i="9"/>
  <c r="AJ73" i="9"/>
  <c r="AK73" i="9" s="1"/>
  <c r="T76" i="9"/>
  <c r="T69" i="9"/>
  <c r="R68" i="9"/>
  <c r="S69" i="9"/>
  <c r="AA74" i="9"/>
  <c r="U69" i="9"/>
  <c r="Y77" i="9"/>
  <c r="W77" i="9"/>
  <c r="V68" i="9"/>
  <c r="W69" i="9"/>
  <c r="AD71" i="9"/>
  <c r="L71" i="9"/>
  <c r="X71" i="9" s="1"/>
  <c r="L75" i="9"/>
  <c r="W74" i="9"/>
  <c r="Y74" i="9"/>
  <c r="K33" i="9"/>
  <c r="L77" i="9"/>
  <c r="AD70" i="9"/>
  <c r="AC73" i="9"/>
  <c r="AJ70" i="9"/>
  <c r="AK70" i="9" s="1"/>
  <c r="AD73" i="9"/>
  <c r="X76" i="9"/>
  <c r="X69" i="9"/>
  <c r="T72" i="9"/>
  <c r="S72" i="9"/>
  <c r="U72" i="9"/>
  <c r="AC76" i="9"/>
  <c r="AC75" i="9" s="1"/>
  <c r="AB76" i="9"/>
  <c r="Z75" i="9"/>
  <c r="AA77" i="9"/>
  <c r="W71" i="9"/>
  <c r="Y71" i="9"/>
  <c r="S73" i="9"/>
  <c r="S74" i="9"/>
  <c r="AG69" i="9"/>
  <c r="AJ71" i="9"/>
  <c r="AK71" i="9" s="1"/>
  <c r="AC71" i="9"/>
  <c r="T73" i="9"/>
  <c r="AA69" i="9"/>
  <c r="L70" i="9"/>
  <c r="AB70" i="9" s="1"/>
  <c r="S71" i="9"/>
  <c r="W73" i="9"/>
  <c r="AD76" i="9"/>
  <c r="S77" i="9"/>
  <c r="Z68" i="9"/>
  <c r="Z28" i="9"/>
  <c r="AJ28" i="9" s="1"/>
  <c r="AK28" i="9" s="1"/>
  <c r="V35" i="9"/>
  <c r="Y35" i="9" s="1"/>
  <c r="V40" i="9"/>
  <c r="V38" i="9" s="1"/>
  <c r="Y41" i="9"/>
  <c r="J29" i="9"/>
  <c r="AC41" i="9"/>
  <c r="Z40" i="9"/>
  <c r="AA41" i="9"/>
  <c r="J47" i="9"/>
  <c r="AJ41" i="9"/>
  <c r="R28" i="9"/>
  <c r="J28" i="9"/>
  <c r="R47" i="9"/>
  <c r="J32" i="9"/>
  <c r="J27" i="9"/>
  <c r="U47" i="9"/>
  <c r="R40" i="9"/>
  <c r="J31" i="9"/>
  <c r="R35" i="9"/>
  <c r="U35" i="9" s="1"/>
  <c r="Z35" i="9"/>
  <c r="G26" i="9"/>
  <c r="J34" i="9"/>
  <c r="J30" i="9"/>
  <c r="R31" i="9"/>
  <c r="V32" i="9"/>
  <c r="V29" i="9"/>
  <c r="R27" i="9"/>
  <c r="Z27" i="9"/>
  <c r="AJ27" i="9" s="1"/>
  <c r="R34" i="9"/>
  <c r="V34" i="9"/>
  <c r="E26" i="9"/>
  <c r="F26" i="9"/>
  <c r="V31" i="9"/>
  <c r="Z34" i="9"/>
  <c r="R30" i="9"/>
  <c r="Z30" i="9"/>
  <c r="Z31" i="9"/>
  <c r="V27" i="9"/>
  <c r="D33" i="9"/>
  <c r="D26" i="9"/>
  <c r="Z29" i="9"/>
  <c r="AJ29" i="9" s="1"/>
  <c r="AK29" i="9" s="1"/>
  <c r="Z32" i="9"/>
  <c r="AJ32" i="9" s="1"/>
  <c r="AK32" i="9" s="1"/>
  <c r="W138" i="5"/>
  <c r="S146" i="5"/>
  <c r="AA148" i="5"/>
  <c r="W137" i="5"/>
  <c r="P145" i="5"/>
  <c r="AA147" i="5"/>
  <c r="AH147" i="5"/>
  <c r="AI147" i="5" s="1"/>
  <c r="AH137" i="5"/>
  <c r="AI137" i="5" s="1"/>
  <c r="P133" i="5"/>
  <c r="S135" i="5"/>
  <c r="AA137" i="5"/>
  <c r="W134" i="5"/>
  <c r="AA136" i="5"/>
  <c r="S149" i="5"/>
  <c r="AH134" i="5"/>
  <c r="AA135" i="5"/>
  <c r="AH135" i="5"/>
  <c r="AI135" i="5" s="1"/>
  <c r="S148" i="5"/>
  <c r="AH140" i="5"/>
  <c r="P151" i="5"/>
  <c r="S152" i="5"/>
  <c r="S151" i="5" s="1"/>
  <c r="AA134" i="5"/>
  <c r="AH136" i="5"/>
  <c r="AI136" i="5" s="1"/>
  <c r="W152" i="5"/>
  <c r="W151" i="5" s="1"/>
  <c r="S137" i="5"/>
  <c r="W147" i="5"/>
  <c r="S136" i="5"/>
  <c r="AA138" i="5"/>
  <c r="AH138" i="5"/>
  <c r="AI138" i="5" s="1"/>
  <c r="W146" i="5"/>
  <c r="AH146" i="5"/>
  <c r="S134" i="5"/>
  <c r="AH148" i="5"/>
  <c r="AI148" i="5" s="1"/>
  <c r="T133" i="5"/>
  <c r="AA146" i="5"/>
  <c r="W150" i="5"/>
  <c r="W135" i="5"/>
  <c r="S140" i="5"/>
  <c r="S139" i="5" s="1"/>
  <c r="X145" i="5"/>
  <c r="W140" i="5"/>
  <c r="W139" i="5" s="1"/>
  <c r="T139" i="5"/>
  <c r="AH149" i="5"/>
  <c r="AI149" i="5" s="1"/>
  <c r="X133" i="5"/>
  <c r="AA140" i="5"/>
  <c r="AA139" i="5" s="1"/>
  <c r="AA149" i="5"/>
  <c r="AH152" i="5"/>
  <c r="AH150" i="5"/>
  <c r="AI150" i="5" s="1"/>
  <c r="X123" i="5"/>
  <c r="AH123" i="5" s="1"/>
  <c r="AI123" i="5" s="1"/>
  <c r="AA126" i="5"/>
  <c r="J128" i="5"/>
  <c r="X125" i="5"/>
  <c r="X124" i="5"/>
  <c r="P124" i="5"/>
  <c r="H127" i="5"/>
  <c r="W123" i="5"/>
  <c r="P128" i="5"/>
  <c r="P122" i="5"/>
  <c r="T128" i="5"/>
  <c r="T122" i="5"/>
  <c r="X128" i="5"/>
  <c r="AB128" i="5" s="1"/>
  <c r="X122" i="5"/>
  <c r="AH122" i="5" s="1"/>
  <c r="W126" i="5"/>
  <c r="H122" i="5"/>
  <c r="D127" i="5"/>
  <c r="D120" i="5" s="1"/>
  <c r="E127" i="5"/>
  <c r="M97" i="5"/>
  <c r="M96" i="5" s="1"/>
  <c r="L97" i="5"/>
  <c r="H30" i="5"/>
  <c r="J30" i="5" s="1"/>
  <c r="W99" i="5"/>
  <c r="H100" i="5"/>
  <c r="J100" i="5" s="1"/>
  <c r="T65" i="5"/>
  <c r="G97" i="5"/>
  <c r="G96" i="5" s="1"/>
  <c r="X104" i="5"/>
  <c r="AA104" i="5" s="1"/>
  <c r="AA103" i="5" s="1"/>
  <c r="X30" i="5"/>
  <c r="K61" i="5"/>
  <c r="K60" i="5" s="1"/>
  <c r="P115" i="5"/>
  <c r="H29" i="5"/>
  <c r="H62" i="5"/>
  <c r="J62" i="5" s="1"/>
  <c r="I61" i="5"/>
  <c r="I60" i="5" s="1"/>
  <c r="P37" i="5"/>
  <c r="P35" i="5" s="1"/>
  <c r="E103" i="5"/>
  <c r="T115" i="5"/>
  <c r="O97" i="5"/>
  <c r="O96" i="5" s="1"/>
  <c r="X37" i="5"/>
  <c r="H64" i="5"/>
  <c r="P66" i="5"/>
  <c r="H101" i="5"/>
  <c r="J101" i="5" s="1"/>
  <c r="N97" i="5"/>
  <c r="N96" i="5" s="1"/>
  <c r="X98" i="5"/>
  <c r="T98" i="5"/>
  <c r="W98" i="5" s="1"/>
  <c r="L103" i="5"/>
  <c r="T104" i="5"/>
  <c r="W104" i="5" s="1"/>
  <c r="W103" i="5" s="1"/>
  <c r="X101" i="5"/>
  <c r="AH101" i="5" s="1"/>
  <c r="AI101" i="5" s="1"/>
  <c r="P101" i="5"/>
  <c r="S101" i="5" s="1"/>
  <c r="H103" i="5"/>
  <c r="AI110" i="5"/>
  <c r="AI116" i="5"/>
  <c r="AH115" i="5"/>
  <c r="S111" i="5"/>
  <c r="AA113" i="5"/>
  <c r="S114" i="5"/>
  <c r="AA116" i="5"/>
  <c r="AA115" i="5" s="1"/>
  <c r="AH111" i="5"/>
  <c r="AI111" i="5" s="1"/>
  <c r="AH114" i="5"/>
  <c r="AI114" i="5" s="1"/>
  <c r="AA110" i="5"/>
  <c r="X109" i="5"/>
  <c r="X115" i="5"/>
  <c r="AA112" i="5"/>
  <c r="J103" i="5"/>
  <c r="U104" i="5"/>
  <c r="P98" i="5"/>
  <c r="P104" i="5"/>
  <c r="X100" i="5"/>
  <c r="D97" i="5"/>
  <c r="D103" i="5"/>
  <c r="S90" i="5"/>
  <c r="H32" i="5"/>
  <c r="H31" i="5" s="1"/>
  <c r="T30" i="5"/>
  <c r="H65" i="5"/>
  <c r="J65" i="5" s="1"/>
  <c r="P73" i="5"/>
  <c r="T29" i="5"/>
  <c r="G61" i="5"/>
  <c r="G60" i="5" s="1"/>
  <c r="X68" i="5"/>
  <c r="X67" i="5" s="1"/>
  <c r="T73" i="5"/>
  <c r="X64" i="5"/>
  <c r="AA64" i="5" s="1"/>
  <c r="H27" i="5"/>
  <c r="J27" i="5" s="1"/>
  <c r="R27" i="5" s="1"/>
  <c r="T27" i="5"/>
  <c r="W27" i="5" s="1"/>
  <c r="X65" i="5"/>
  <c r="AH65" i="5" s="1"/>
  <c r="AI65" i="5" s="1"/>
  <c r="X66" i="5"/>
  <c r="AA66" i="5" s="1"/>
  <c r="O61" i="5"/>
  <c r="O60" i="5" s="1"/>
  <c r="H68" i="5"/>
  <c r="X63" i="5"/>
  <c r="AA63" i="5" s="1"/>
  <c r="P65" i="5"/>
  <c r="P64" i="5"/>
  <c r="S64" i="5" s="1"/>
  <c r="N61" i="5"/>
  <c r="N60" i="5" s="1"/>
  <c r="H66" i="5"/>
  <c r="W76" i="5"/>
  <c r="F61" i="5"/>
  <c r="F60" i="5" s="1"/>
  <c r="S75" i="5"/>
  <c r="W90" i="5"/>
  <c r="S74" i="5"/>
  <c r="AA76" i="5"/>
  <c r="AH76" i="5"/>
  <c r="AI76" i="5" s="1"/>
  <c r="W74" i="5"/>
  <c r="S80" i="5"/>
  <c r="S79" i="5" s="1"/>
  <c r="P79" i="5"/>
  <c r="S89" i="5"/>
  <c r="W75" i="5"/>
  <c r="AA75" i="5"/>
  <c r="AH75" i="5"/>
  <c r="AI75" i="5" s="1"/>
  <c r="W80" i="5"/>
  <c r="W79" i="5" s="1"/>
  <c r="AH80" i="5"/>
  <c r="X73" i="5"/>
  <c r="P91" i="5"/>
  <c r="S92" i="5"/>
  <c r="S91" i="5" s="1"/>
  <c r="AA74" i="5"/>
  <c r="S78" i="5"/>
  <c r="AA80" i="5"/>
  <c r="AA79" i="5" s="1"/>
  <c r="S87" i="5"/>
  <c r="W88" i="5"/>
  <c r="AH92" i="5"/>
  <c r="AH89" i="5"/>
  <c r="AI89" i="5" s="1"/>
  <c r="AH74" i="5"/>
  <c r="S88" i="5"/>
  <c r="T79" i="5"/>
  <c r="W92" i="5"/>
  <c r="W91" i="5" s="1"/>
  <c r="S77" i="5"/>
  <c r="W78" i="5"/>
  <c r="X79" i="5"/>
  <c r="S86" i="5"/>
  <c r="W87" i="5"/>
  <c r="AA88" i="5"/>
  <c r="T91" i="5"/>
  <c r="S76" i="5"/>
  <c r="W77" i="5"/>
  <c r="AA78" i="5"/>
  <c r="AH78" i="5"/>
  <c r="AI78" i="5" s="1"/>
  <c r="P85" i="5"/>
  <c r="W86" i="5"/>
  <c r="AA87" i="5"/>
  <c r="AH87" i="5"/>
  <c r="AI87" i="5" s="1"/>
  <c r="AH77" i="5"/>
  <c r="AI77" i="5" s="1"/>
  <c r="T85" i="5"/>
  <c r="AH86" i="5"/>
  <c r="AA92" i="5"/>
  <c r="AA91" i="5" s="1"/>
  <c r="AH90" i="5"/>
  <c r="AI90" i="5" s="1"/>
  <c r="P62" i="5"/>
  <c r="L61" i="5"/>
  <c r="W63" i="5"/>
  <c r="X62" i="5"/>
  <c r="AH62" i="5" s="1"/>
  <c r="D61" i="5"/>
  <c r="D60" i="5" s="1"/>
  <c r="E61" i="5"/>
  <c r="H63" i="5"/>
  <c r="W65" i="5"/>
  <c r="W66" i="5"/>
  <c r="P68" i="5"/>
  <c r="L67" i="5"/>
  <c r="T68" i="5"/>
  <c r="M67" i="5"/>
  <c r="T62" i="5"/>
  <c r="M61" i="5"/>
  <c r="AA50" i="5"/>
  <c r="O25" i="5"/>
  <c r="O24" i="5" s="1"/>
  <c r="H28" i="5"/>
  <c r="U28" i="5" s="1"/>
  <c r="G25" i="5"/>
  <c r="G24" i="5" s="1"/>
  <c r="X27" i="5"/>
  <c r="AH27" i="5" s="1"/>
  <c r="AI27" i="5" s="1"/>
  <c r="S39" i="5"/>
  <c r="I25" i="5"/>
  <c r="I24" i="5" s="1"/>
  <c r="N25" i="5"/>
  <c r="N24" i="5" s="1"/>
  <c r="AA53" i="5"/>
  <c r="M25" i="5"/>
  <c r="M24" i="5" s="1"/>
  <c r="L25" i="5"/>
  <c r="L24" i="5" s="1"/>
  <c r="T26" i="5"/>
  <c r="W26" i="5" s="1"/>
  <c r="F25" i="5"/>
  <c r="F24" i="5" s="1"/>
  <c r="W42" i="5"/>
  <c r="AA52" i="5"/>
  <c r="AH52" i="5"/>
  <c r="AI52" i="5" s="1"/>
  <c r="T37" i="5"/>
  <c r="W41" i="5"/>
  <c r="AA51" i="5"/>
  <c r="AH51" i="5"/>
  <c r="AI51" i="5" s="1"/>
  <c r="X49" i="5"/>
  <c r="AH44" i="5"/>
  <c r="AA44" i="5"/>
  <c r="AA43" i="5" s="1"/>
  <c r="X43" i="5"/>
  <c r="S56" i="5"/>
  <c r="S55" i="5" s="1"/>
  <c r="S52" i="5"/>
  <c r="S53" i="5"/>
  <c r="P49" i="5"/>
  <c r="S50" i="5"/>
  <c r="W56" i="5"/>
  <c r="W55" i="5" s="1"/>
  <c r="S38" i="5"/>
  <c r="S44" i="5"/>
  <c r="S43" i="5" s="1"/>
  <c r="T49" i="5"/>
  <c r="W53" i="5"/>
  <c r="W54" i="5"/>
  <c r="AH56" i="5"/>
  <c r="S40" i="5"/>
  <c r="S41" i="5"/>
  <c r="W50" i="5"/>
  <c r="W51" i="5"/>
  <c r="AH53" i="5"/>
  <c r="AI53" i="5" s="1"/>
  <c r="W38" i="5"/>
  <c r="W44" i="5"/>
  <c r="W43" i="5" s="1"/>
  <c r="AH50" i="5"/>
  <c r="AA54" i="5"/>
  <c r="AH54" i="5"/>
  <c r="AI54" i="5" s="1"/>
  <c r="X55" i="5"/>
  <c r="AH38" i="5"/>
  <c r="W39" i="5"/>
  <c r="AH41" i="5"/>
  <c r="AI41" i="5" s="1"/>
  <c r="AA42" i="5"/>
  <c r="AH42" i="5"/>
  <c r="AI42" i="5" s="1"/>
  <c r="AA39" i="5"/>
  <c r="AH39" i="5"/>
  <c r="AI39" i="5" s="1"/>
  <c r="AA40" i="5"/>
  <c r="S30" i="5"/>
  <c r="S27" i="5"/>
  <c r="W28" i="5"/>
  <c r="X29" i="5"/>
  <c r="D25" i="5"/>
  <c r="D24" i="5" s="1"/>
  <c r="P26" i="5"/>
  <c r="X26" i="5"/>
  <c r="AH26" i="5" s="1"/>
  <c r="P32" i="5"/>
  <c r="X32" i="5"/>
  <c r="AH32" i="5" s="1"/>
  <c r="X28" i="5"/>
  <c r="T32" i="5"/>
  <c r="E25" i="5"/>
  <c r="E31" i="5"/>
  <c r="K25" i="7"/>
  <c r="K24" i="7" s="1"/>
  <c r="O14" i="7"/>
  <c r="F14" i="7"/>
  <c r="P92" i="7"/>
  <c r="P91" i="7" s="1"/>
  <c r="K85" i="7"/>
  <c r="K84" i="7" s="1"/>
  <c r="G14" i="7"/>
  <c r="E18" i="7"/>
  <c r="N18" i="7"/>
  <c r="M193" i="7"/>
  <c r="M192" i="7" s="1"/>
  <c r="E14" i="7"/>
  <c r="K14" i="7"/>
  <c r="O18" i="7"/>
  <c r="M18" i="7"/>
  <c r="N14" i="7"/>
  <c r="M14" i="7"/>
  <c r="L14" i="7"/>
  <c r="D14" i="7"/>
  <c r="I14" i="7"/>
  <c r="F20" i="7"/>
  <c r="I18" i="7"/>
  <c r="D17" i="7"/>
  <c r="M301" i="7"/>
  <c r="M300" i="7" s="1"/>
  <c r="L18" i="7"/>
  <c r="H306" i="7"/>
  <c r="J306" i="7" s="1"/>
  <c r="D18" i="7"/>
  <c r="F18" i="7"/>
  <c r="G337" i="7"/>
  <c r="G336" i="7" s="1"/>
  <c r="O337" i="7"/>
  <c r="O336" i="7" s="1"/>
  <c r="N337" i="7"/>
  <c r="N336" i="7" s="1"/>
  <c r="G18" i="7"/>
  <c r="M337" i="7"/>
  <c r="M336" i="7" s="1"/>
  <c r="H344" i="7"/>
  <c r="J344" i="7" s="1"/>
  <c r="J343" i="7" s="1"/>
  <c r="O17" i="7"/>
  <c r="L337" i="7"/>
  <c r="L336" i="7" s="1"/>
  <c r="N17" i="7"/>
  <c r="M17" i="7"/>
  <c r="I337" i="7"/>
  <c r="I336" i="7" s="1"/>
  <c r="K18" i="7"/>
  <c r="P378" i="7"/>
  <c r="S378" i="7" s="1"/>
  <c r="H377" i="7"/>
  <c r="J377" i="7" s="1"/>
  <c r="F17" i="7"/>
  <c r="K20" i="7"/>
  <c r="K19" i="7" s="1"/>
  <c r="E17" i="7"/>
  <c r="D20" i="7"/>
  <c r="G17" i="7"/>
  <c r="T378" i="7"/>
  <c r="I17" i="7"/>
  <c r="G373" i="7"/>
  <c r="P380" i="7"/>
  <c r="S380" i="7" s="1"/>
  <c r="S379" i="7" s="1"/>
  <c r="K373" i="7"/>
  <c r="K372" i="7" s="1"/>
  <c r="L17" i="7"/>
  <c r="O20" i="7"/>
  <c r="O19" i="7" s="1"/>
  <c r="I20" i="7"/>
  <c r="V413" i="7"/>
  <c r="G20" i="7"/>
  <c r="T401" i="7"/>
  <c r="W401" i="7" s="1"/>
  <c r="I397" i="7"/>
  <c r="I396" i="7" s="1"/>
  <c r="M403" i="7"/>
  <c r="D407" i="7"/>
  <c r="E20" i="7"/>
  <c r="K17" i="7"/>
  <c r="O403" i="7"/>
  <c r="L397" i="7"/>
  <c r="L396" i="7" s="1"/>
  <c r="F406" i="7"/>
  <c r="N20" i="7"/>
  <c r="N19" i="7" s="1"/>
  <c r="G406" i="7"/>
  <c r="M20" i="7"/>
  <c r="M19" i="7" s="1"/>
  <c r="L20" i="7"/>
  <c r="L19" i="7" s="1"/>
  <c r="T403" i="7"/>
  <c r="H89" i="7"/>
  <c r="L193" i="7"/>
  <c r="L192" i="7" s="1"/>
  <c r="L301" i="7"/>
  <c r="L300" i="7" s="1"/>
  <c r="P398" i="7"/>
  <c r="T400" i="7"/>
  <c r="W400" i="7" s="1"/>
  <c r="W413" i="7"/>
  <c r="H246" i="7"/>
  <c r="J246" i="7" s="1"/>
  <c r="H303" i="7"/>
  <c r="J303" i="7" s="1"/>
  <c r="O85" i="7"/>
  <c r="O84" i="7" s="1"/>
  <c r="X377" i="7"/>
  <c r="O373" i="7"/>
  <c r="O372" i="7" s="1"/>
  <c r="N85" i="7"/>
  <c r="N84" i="7" s="1"/>
  <c r="K241" i="7"/>
  <c r="K240" i="7" s="1"/>
  <c r="N373" i="7"/>
  <c r="N372" i="7" s="1"/>
  <c r="U412" i="7"/>
  <c r="AE413" i="7"/>
  <c r="AG413" i="7" s="1"/>
  <c r="H375" i="7"/>
  <c r="J375" i="7" s="1"/>
  <c r="M85" i="7"/>
  <c r="M84" i="7" s="1"/>
  <c r="O241" i="7"/>
  <c r="O240" i="7" s="1"/>
  <c r="M373" i="7"/>
  <c r="AH413" i="7"/>
  <c r="AI413" i="7" s="1"/>
  <c r="X375" i="7"/>
  <c r="AH375" i="7" s="1"/>
  <c r="AI375" i="7" s="1"/>
  <c r="L85" i="7"/>
  <c r="L84" i="7" s="1"/>
  <c r="N241" i="7"/>
  <c r="N240" i="7" s="1"/>
  <c r="L373" i="7"/>
  <c r="L372" i="7" s="1"/>
  <c r="M397" i="7"/>
  <c r="H401" i="7"/>
  <c r="N407" i="7"/>
  <c r="R416" i="7"/>
  <c r="P375" i="7"/>
  <c r="S375" i="7" s="1"/>
  <c r="M241" i="7"/>
  <c r="M240" i="7" s="1"/>
  <c r="N397" i="7"/>
  <c r="N396" i="7" s="1"/>
  <c r="O407" i="7"/>
  <c r="H244" i="7"/>
  <c r="J244" i="7" s="1"/>
  <c r="O25" i="7"/>
  <c r="O24" i="7" s="1"/>
  <c r="L241" i="7"/>
  <c r="L240" i="7" s="1"/>
  <c r="N25" i="7"/>
  <c r="N24" i="7" s="1"/>
  <c r="X380" i="7"/>
  <c r="X379" i="7" s="1"/>
  <c r="P402" i="7"/>
  <c r="S402" i="7" s="1"/>
  <c r="J415" i="7"/>
  <c r="M25" i="7"/>
  <c r="M24" i="7" s="1"/>
  <c r="K301" i="7"/>
  <c r="K300" i="7" s="1"/>
  <c r="AB413" i="7"/>
  <c r="AC413" i="7" s="1"/>
  <c r="K407" i="7"/>
  <c r="Y416" i="7"/>
  <c r="Y415" i="7" s="1"/>
  <c r="T331" i="7"/>
  <c r="L25" i="7"/>
  <c r="L24" i="7" s="1"/>
  <c r="O193" i="7"/>
  <c r="O192" i="7" s="1"/>
  <c r="O301" i="7"/>
  <c r="O300" i="7" s="1"/>
  <c r="X401" i="7"/>
  <c r="AA401" i="7" s="1"/>
  <c r="Y411" i="7"/>
  <c r="Z416" i="7"/>
  <c r="N193" i="7"/>
  <c r="N192" i="7" s="1"/>
  <c r="N301" i="7"/>
  <c r="N300" i="7" s="1"/>
  <c r="G397" i="7"/>
  <c r="G396" i="7" s="1"/>
  <c r="X400" i="7"/>
  <c r="AA400" i="7" s="1"/>
  <c r="P404" i="7"/>
  <c r="P403" i="7" s="1"/>
  <c r="Y412" i="7"/>
  <c r="AE416" i="7"/>
  <c r="AG416" i="7" s="1"/>
  <c r="AG415" i="7" s="1"/>
  <c r="J400" i="7"/>
  <c r="R411" i="7"/>
  <c r="Z411" i="7"/>
  <c r="Q413" i="7"/>
  <c r="V412" i="7"/>
  <c r="E397" i="7"/>
  <c r="E396" i="7" s="1"/>
  <c r="H399" i="7"/>
  <c r="F397" i="7"/>
  <c r="F396" i="7" s="1"/>
  <c r="R410" i="7"/>
  <c r="Y413" i="7"/>
  <c r="Z414" i="7"/>
  <c r="Q410" i="7"/>
  <c r="AD412" i="7"/>
  <c r="Y414" i="7"/>
  <c r="D397" i="7"/>
  <c r="D396" i="7" s="1"/>
  <c r="AI416" i="7"/>
  <c r="AH415" i="7"/>
  <c r="AI415" i="7" s="1"/>
  <c r="H409" i="7"/>
  <c r="T409" i="7"/>
  <c r="AH410" i="7"/>
  <c r="Z412" i="7"/>
  <c r="J409" i="7"/>
  <c r="H398" i="7"/>
  <c r="X399" i="7"/>
  <c r="X402" i="7"/>
  <c r="H404" i="7"/>
  <c r="Y410" i="7"/>
  <c r="AA411" i="7"/>
  <c r="U414" i="7"/>
  <c r="AA416" i="7"/>
  <c r="AA415" i="7" s="1"/>
  <c r="X409" i="7"/>
  <c r="Z410" i="7"/>
  <c r="AB411" i="7"/>
  <c r="V414" i="7"/>
  <c r="AB416" i="7"/>
  <c r="AA410" i="7"/>
  <c r="Q411" i="7"/>
  <c r="U413" i="7"/>
  <c r="Q416" i="7"/>
  <c r="Q415" i="7" s="1"/>
  <c r="AB410" i="7"/>
  <c r="P415" i="7"/>
  <c r="X398" i="7"/>
  <c r="X404" i="7"/>
  <c r="P409" i="7"/>
  <c r="K397" i="7"/>
  <c r="K403" i="7"/>
  <c r="Z413" i="7"/>
  <c r="AB414" i="7"/>
  <c r="T415" i="7"/>
  <c r="V416" i="7"/>
  <c r="X374" i="7"/>
  <c r="AA374" i="7" s="1"/>
  <c r="T374" i="7"/>
  <c r="W374" i="7" s="1"/>
  <c r="M379" i="7"/>
  <c r="T380" i="7"/>
  <c r="W380" i="7" s="1"/>
  <c r="W379" i="7" s="1"/>
  <c r="I372" i="7"/>
  <c r="AA378" i="7"/>
  <c r="Y378" i="7"/>
  <c r="J379" i="7"/>
  <c r="P374" i="7"/>
  <c r="X376" i="7"/>
  <c r="P377" i="7"/>
  <c r="T79" i="7"/>
  <c r="T295" i="7"/>
  <c r="T115" i="7"/>
  <c r="I301" i="7"/>
  <c r="I300" i="7" s="1"/>
  <c r="D343" i="7"/>
  <c r="H341" i="7"/>
  <c r="J341" i="7" s="1"/>
  <c r="T92" i="7"/>
  <c r="W92" i="7" s="1"/>
  <c r="W91" i="7" s="1"/>
  <c r="T121" i="7"/>
  <c r="P145" i="7"/>
  <c r="P143" i="7" s="1"/>
  <c r="N155" i="7"/>
  <c r="E343" i="7"/>
  <c r="D337" i="7"/>
  <c r="T175" i="7"/>
  <c r="T211" i="7"/>
  <c r="E337" i="7"/>
  <c r="H339" i="7"/>
  <c r="P86" i="7"/>
  <c r="S86" i="7" s="1"/>
  <c r="T88" i="7"/>
  <c r="W88" i="7" s="1"/>
  <c r="T43" i="7"/>
  <c r="H305" i="7"/>
  <c r="J305" i="7" s="1"/>
  <c r="X89" i="7"/>
  <c r="AH89" i="7" s="1"/>
  <c r="AI89" i="7" s="1"/>
  <c r="G301" i="7"/>
  <c r="G300" i="7" s="1"/>
  <c r="F301" i="7"/>
  <c r="F300" i="7" s="1"/>
  <c r="E301" i="7"/>
  <c r="E300" i="7" s="1"/>
  <c r="T127" i="7"/>
  <c r="P205" i="7"/>
  <c r="P203" i="7" s="1"/>
  <c r="P88" i="7"/>
  <c r="S88" i="7" s="1"/>
  <c r="T55" i="7"/>
  <c r="H304" i="7"/>
  <c r="J304" i="7" s="1"/>
  <c r="D301" i="7"/>
  <c r="H302" i="7"/>
  <c r="D307" i="7"/>
  <c r="H308" i="7"/>
  <c r="H86" i="7"/>
  <c r="J86" i="7" s="1"/>
  <c r="P89" i="7"/>
  <c r="S89" i="7" s="1"/>
  <c r="T235" i="7"/>
  <c r="S87" i="7"/>
  <c r="F241" i="7"/>
  <c r="F240" i="7" s="1"/>
  <c r="P157" i="7"/>
  <c r="H88" i="7"/>
  <c r="J88" i="7" s="1"/>
  <c r="H245" i="7"/>
  <c r="J245" i="7" s="1"/>
  <c r="G241" i="7"/>
  <c r="I241" i="7"/>
  <c r="I240" i="7" s="1"/>
  <c r="P49" i="7"/>
  <c r="P47" i="7" s="1"/>
  <c r="P97" i="7"/>
  <c r="P95" i="7" s="1"/>
  <c r="T103" i="7"/>
  <c r="P253" i="7"/>
  <c r="P251" i="7" s="1"/>
  <c r="P277" i="7"/>
  <c r="P275" i="7" s="1"/>
  <c r="T391" i="7"/>
  <c r="AH63" i="7"/>
  <c r="AI63" i="7" s="1"/>
  <c r="T223" i="7"/>
  <c r="E241" i="7"/>
  <c r="E240" i="7" s="1"/>
  <c r="D241" i="7"/>
  <c r="H242" i="7"/>
  <c r="D247" i="7"/>
  <c r="H248" i="7"/>
  <c r="AH363" i="7"/>
  <c r="AI363" i="7" s="1"/>
  <c r="X86" i="7"/>
  <c r="AH86" i="7" s="1"/>
  <c r="T361" i="7"/>
  <c r="T67" i="7"/>
  <c r="P163" i="7"/>
  <c r="T271" i="7"/>
  <c r="X92" i="7"/>
  <c r="AH92" i="7" s="1"/>
  <c r="AI92" i="7" s="1"/>
  <c r="AH255" i="7"/>
  <c r="AI255" i="7" s="1"/>
  <c r="AH207" i="7"/>
  <c r="AI207" i="7" s="1"/>
  <c r="P265" i="7"/>
  <c r="P263" i="7" s="1"/>
  <c r="AH327" i="7"/>
  <c r="AI327" i="7" s="1"/>
  <c r="AH78" i="7"/>
  <c r="AI78" i="7" s="1"/>
  <c r="S332" i="7"/>
  <c r="S331" i="7" s="1"/>
  <c r="AH42" i="7"/>
  <c r="AI42" i="7" s="1"/>
  <c r="P61" i="7"/>
  <c r="P59" i="7" s="1"/>
  <c r="T151" i="7"/>
  <c r="AH231" i="7"/>
  <c r="AI231" i="7" s="1"/>
  <c r="T325" i="7"/>
  <c r="T323" i="7" s="1"/>
  <c r="T367" i="7"/>
  <c r="T205" i="7"/>
  <c r="T86" i="7"/>
  <c r="W86" i="7" s="1"/>
  <c r="AH294" i="7"/>
  <c r="AI294" i="7" s="1"/>
  <c r="AH138" i="7"/>
  <c r="AI138" i="7" s="1"/>
  <c r="AH291" i="7"/>
  <c r="AI291" i="7" s="1"/>
  <c r="T32" i="7"/>
  <c r="W32" i="7" s="1"/>
  <c r="W31" i="7" s="1"/>
  <c r="D199" i="7"/>
  <c r="T28" i="7"/>
  <c r="X88" i="7"/>
  <c r="AA88" i="7" s="1"/>
  <c r="AH123" i="7"/>
  <c r="AI123" i="7" s="1"/>
  <c r="AH234" i="7"/>
  <c r="AI234" i="7" s="1"/>
  <c r="P313" i="7"/>
  <c r="P361" i="7"/>
  <c r="P359" i="7" s="1"/>
  <c r="X28" i="7"/>
  <c r="AH126" i="7"/>
  <c r="AI126" i="7" s="1"/>
  <c r="T145" i="7"/>
  <c r="AH183" i="7"/>
  <c r="AI183" i="7" s="1"/>
  <c r="AH210" i="7"/>
  <c r="AI210" i="7" s="1"/>
  <c r="T265" i="7"/>
  <c r="S326" i="7"/>
  <c r="T181" i="7"/>
  <c r="T73" i="7"/>
  <c r="AH75" i="7"/>
  <c r="AI75" i="7" s="1"/>
  <c r="T97" i="7"/>
  <c r="AH100" i="7"/>
  <c r="AI100" i="7" s="1"/>
  <c r="T109" i="7"/>
  <c r="P121" i="7"/>
  <c r="P119" i="7" s="1"/>
  <c r="AH148" i="7"/>
  <c r="AI148" i="7" s="1"/>
  <c r="P181" i="7"/>
  <c r="P179" i="7" s="1"/>
  <c r="AH208" i="7"/>
  <c r="AI208" i="7" s="1"/>
  <c r="AH256" i="7"/>
  <c r="AI256" i="7" s="1"/>
  <c r="W330" i="7"/>
  <c r="T37" i="7"/>
  <c r="P73" i="7"/>
  <c r="P71" i="7" s="1"/>
  <c r="P109" i="7"/>
  <c r="P107" i="7" s="1"/>
  <c r="AH171" i="7"/>
  <c r="AI171" i="7" s="1"/>
  <c r="T289" i="7"/>
  <c r="P325" i="7"/>
  <c r="P323" i="7" s="1"/>
  <c r="AA328" i="7"/>
  <c r="AH39" i="7"/>
  <c r="AI39" i="7" s="1"/>
  <c r="AH64" i="7"/>
  <c r="AI64" i="7" s="1"/>
  <c r="AH135" i="7"/>
  <c r="AI135" i="7" s="1"/>
  <c r="T157" i="7"/>
  <c r="AH219" i="7"/>
  <c r="AI219" i="7" s="1"/>
  <c r="T229" i="7"/>
  <c r="AH258" i="7"/>
  <c r="AI258" i="7" s="1"/>
  <c r="P133" i="7"/>
  <c r="P131" i="7" s="1"/>
  <c r="P169" i="7"/>
  <c r="P167" i="7" s="1"/>
  <c r="AH184" i="7"/>
  <c r="AI184" i="7" s="1"/>
  <c r="AH186" i="7"/>
  <c r="AI186" i="7" s="1"/>
  <c r="T217" i="7"/>
  <c r="T259" i="7"/>
  <c r="T283" i="7"/>
  <c r="P319" i="7"/>
  <c r="AH328" i="7"/>
  <c r="AI328" i="7" s="1"/>
  <c r="AH330" i="7"/>
  <c r="AI330" i="7" s="1"/>
  <c r="AH388" i="7"/>
  <c r="AI388" i="7" s="1"/>
  <c r="AH66" i="7"/>
  <c r="AI66" i="7" s="1"/>
  <c r="T187" i="7"/>
  <c r="P217" i="7"/>
  <c r="P215" i="7" s="1"/>
  <c r="P229" i="7"/>
  <c r="P227" i="7" s="1"/>
  <c r="T277" i="7"/>
  <c r="AH292" i="7"/>
  <c r="AI292" i="7" s="1"/>
  <c r="T319" i="7"/>
  <c r="W327" i="7"/>
  <c r="T355" i="7"/>
  <c r="H87" i="7"/>
  <c r="J87" i="7" s="1"/>
  <c r="T49" i="7"/>
  <c r="AH76" i="7"/>
  <c r="AI76" i="7" s="1"/>
  <c r="AH112" i="7"/>
  <c r="AI112" i="7" s="1"/>
  <c r="T133" i="7"/>
  <c r="AH174" i="7"/>
  <c r="AI174" i="7" s="1"/>
  <c r="AH222" i="7"/>
  <c r="AI222" i="7" s="1"/>
  <c r="T253" i="7"/>
  <c r="T313" i="7"/>
  <c r="T349" i="7"/>
  <c r="AH366" i="7"/>
  <c r="AI366" i="7" s="1"/>
  <c r="P385" i="7"/>
  <c r="P383" i="7" s="1"/>
  <c r="X87" i="7"/>
  <c r="AA87" i="7" s="1"/>
  <c r="P37" i="7"/>
  <c r="P35" i="7" s="1"/>
  <c r="T61" i="7"/>
  <c r="T139" i="7"/>
  <c r="AH232" i="7"/>
  <c r="AI232" i="7" s="1"/>
  <c r="P289" i="7"/>
  <c r="P287" i="7" s="1"/>
  <c r="P349" i="7"/>
  <c r="P347" i="7" s="1"/>
  <c r="AI386" i="7"/>
  <c r="AI392" i="7"/>
  <c r="AH391" i="7"/>
  <c r="T385" i="7"/>
  <c r="AA386" i="7"/>
  <c r="S387" i="7"/>
  <c r="AA389" i="7"/>
  <c r="AA392" i="7"/>
  <c r="AA391" i="7" s="1"/>
  <c r="X385" i="7"/>
  <c r="X391" i="7"/>
  <c r="AH387" i="7"/>
  <c r="AI387" i="7" s="1"/>
  <c r="AH390" i="7"/>
  <c r="AI390" i="7" s="1"/>
  <c r="AA388" i="7"/>
  <c r="S392" i="7"/>
  <c r="S391" i="7" s="1"/>
  <c r="AI362" i="7"/>
  <c r="AI368" i="7"/>
  <c r="AH367" i="7"/>
  <c r="AH364" i="7"/>
  <c r="AI364" i="7" s="1"/>
  <c r="AA362" i="7"/>
  <c r="AA365" i="7"/>
  <c r="AA368" i="7"/>
  <c r="AA367" i="7" s="1"/>
  <c r="X361" i="7"/>
  <c r="X367" i="7"/>
  <c r="S362" i="7"/>
  <c r="AA364" i="7"/>
  <c r="S368" i="7"/>
  <c r="S367" i="7" s="1"/>
  <c r="AI350" i="7"/>
  <c r="AI356" i="7"/>
  <c r="AH355" i="7"/>
  <c r="AH352" i="7"/>
  <c r="AI352" i="7" s="1"/>
  <c r="AA350" i="7"/>
  <c r="W352" i="7"/>
  <c r="AA353" i="7"/>
  <c r="AA356" i="7"/>
  <c r="AA355" i="7" s="1"/>
  <c r="X349" i="7"/>
  <c r="X355" i="7"/>
  <c r="AH351" i="7"/>
  <c r="AI351" i="7" s="1"/>
  <c r="AH354" i="7"/>
  <c r="AI354" i="7" s="1"/>
  <c r="S350" i="7"/>
  <c r="AA352" i="7"/>
  <c r="S356" i="7"/>
  <c r="S355" i="7" s="1"/>
  <c r="AI326" i="7"/>
  <c r="AI332" i="7"/>
  <c r="AH331" i="7"/>
  <c r="AA326" i="7"/>
  <c r="S327" i="7"/>
  <c r="W328" i="7"/>
  <c r="AA329" i="7"/>
  <c r="AA332" i="7"/>
  <c r="AA331" i="7" s="1"/>
  <c r="X325" i="7"/>
  <c r="X331" i="7"/>
  <c r="AI314" i="7"/>
  <c r="AI320" i="7"/>
  <c r="AH319" i="7"/>
  <c r="AA314" i="7"/>
  <c r="S315" i="7"/>
  <c r="AA317" i="7"/>
  <c r="AA320" i="7"/>
  <c r="AA319" i="7" s="1"/>
  <c r="X313" i="7"/>
  <c r="X319" i="7"/>
  <c r="AH315" i="7"/>
  <c r="AI315" i="7" s="1"/>
  <c r="AH318" i="7"/>
  <c r="AI318" i="7" s="1"/>
  <c r="AA316" i="7"/>
  <c r="AI290" i="7"/>
  <c r="AI296" i="7"/>
  <c r="AH295" i="7"/>
  <c r="AA290" i="7"/>
  <c r="W292" i="7"/>
  <c r="AA293" i="7"/>
  <c r="AA296" i="7"/>
  <c r="AA295" i="7" s="1"/>
  <c r="X289" i="7"/>
  <c r="X295" i="7"/>
  <c r="S290" i="7"/>
  <c r="AA292" i="7"/>
  <c r="S296" i="7"/>
  <c r="S295" i="7" s="1"/>
  <c r="AI284" i="7"/>
  <c r="AH283" i="7"/>
  <c r="AH280" i="7"/>
  <c r="AI280" i="7" s="1"/>
  <c r="AA278" i="7"/>
  <c r="S279" i="7"/>
  <c r="W280" i="7"/>
  <c r="AA281" i="7"/>
  <c r="S282" i="7"/>
  <c r="AA284" i="7"/>
  <c r="AA283" i="7" s="1"/>
  <c r="X277" i="7"/>
  <c r="X283" i="7"/>
  <c r="AH279" i="7"/>
  <c r="AI279" i="7" s="1"/>
  <c r="AH282" i="7"/>
  <c r="AI282" i="7" s="1"/>
  <c r="S278" i="7"/>
  <c r="AA280" i="7"/>
  <c r="S284" i="7"/>
  <c r="S283" i="7" s="1"/>
  <c r="AH278" i="7"/>
  <c r="AI266" i="7"/>
  <c r="AI272" i="7"/>
  <c r="AH271" i="7"/>
  <c r="AA266" i="7"/>
  <c r="AA269" i="7"/>
  <c r="AA272" i="7"/>
  <c r="AA271" i="7" s="1"/>
  <c r="X265" i="7"/>
  <c r="X271" i="7"/>
  <c r="AH267" i="7"/>
  <c r="AI267" i="7" s="1"/>
  <c r="AH270" i="7"/>
  <c r="AI270" i="7" s="1"/>
  <c r="S266" i="7"/>
  <c r="AA268" i="7"/>
  <c r="S272" i="7"/>
  <c r="S271" i="7" s="1"/>
  <c r="AI254" i="7"/>
  <c r="AI260" i="7"/>
  <c r="AH259" i="7"/>
  <c r="AA254" i="7"/>
  <c r="AA257" i="7"/>
  <c r="AA260" i="7"/>
  <c r="AA259" i="7" s="1"/>
  <c r="X253" i="7"/>
  <c r="X259" i="7"/>
  <c r="S254" i="7"/>
  <c r="AA256" i="7"/>
  <c r="S260" i="7"/>
  <c r="S259" i="7" s="1"/>
  <c r="AI230" i="7"/>
  <c r="AI236" i="7"/>
  <c r="AH235" i="7"/>
  <c r="AA230" i="7"/>
  <c r="S231" i="7"/>
  <c r="W232" i="7"/>
  <c r="AA233" i="7"/>
  <c r="AA236" i="7"/>
  <c r="AA235" i="7" s="1"/>
  <c r="X229" i="7"/>
  <c r="X235" i="7"/>
  <c r="AA232" i="7"/>
  <c r="S236" i="7"/>
  <c r="S235" i="7" s="1"/>
  <c r="AI218" i="7"/>
  <c r="AI224" i="7"/>
  <c r="AH223" i="7"/>
  <c r="AH220" i="7"/>
  <c r="AI220" i="7" s="1"/>
  <c r="AA218" i="7"/>
  <c r="AA221" i="7"/>
  <c r="AA224" i="7"/>
  <c r="AA223" i="7" s="1"/>
  <c r="X217" i="7"/>
  <c r="X223" i="7"/>
  <c r="S218" i="7"/>
  <c r="AA220" i="7"/>
  <c r="S224" i="7"/>
  <c r="S223" i="7" s="1"/>
  <c r="AI206" i="7"/>
  <c r="AI212" i="7"/>
  <c r="AH211" i="7"/>
  <c r="AA206" i="7"/>
  <c r="S207" i="7"/>
  <c r="W208" i="7"/>
  <c r="AA209" i="7"/>
  <c r="S210" i="7"/>
  <c r="AA212" i="7"/>
  <c r="AA211" i="7" s="1"/>
  <c r="X205" i="7"/>
  <c r="X211" i="7"/>
  <c r="S206" i="7"/>
  <c r="AA208" i="7"/>
  <c r="S212" i="7"/>
  <c r="S211" i="7" s="1"/>
  <c r="AI182" i="7"/>
  <c r="AI188" i="7"/>
  <c r="AH187" i="7"/>
  <c r="AA182" i="7"/>
  <c r="AA185" i="7"/>
  <c r="AA188" i="7"/>
  <c r="AA187" i="7" s="1"/>
  <c r="X181" i="7"/>
  <c r="X187" i="7"/>
  <c r="S182" i="7"/>
  <c r="AA184" i="7"/>
  <c r="S188" i="7"/>
  <c r="S187" i="7" s="1"/>
  <c r="AI170" i="7"/>
  <c r="AI176" i="7"/>
  <c r="AH175" i="7"/>
  <c r="T169" i="7"/>
  <c r="AA170" i="7"/>
  <c r="AA173" i="7"/>
  <c r="AA176" i="7"/>
  <c r="AA175" i="7" s="1"/>
  <c r="X169" i="7"/>
  <c r="X175" i="7"/>
  <c r="S170" i="7"/>
  <c r="AA172" i="7"/>
  <c r="S176" i="7"/>
  <c r="S175" i="7" s="1"/>
  <c r="AI158" i="7"/>
  <c r="AI164" i="7"/>
  <c r="AH163" i="7"/>
  <c r="AH160" i="7"/>
  <c r="AI160" i="7" s="1"/>
  <c r="AA158" i="7"/>
  <c r="S159" i="7"/>
  <c r="AA161" i="7"/>
  <c r="AA164" i="7"/>
  <c r="AA163" i="7" s="1"/>
  <c r="X157" i="7"/>
  <c r="X163" i="7"/>
  <c r="AH159" i="7"/>
  <c r="AI159" i="7" s="1"/>
  <c r="AH162" i="7"/>
  <c r="AI162" i="7" s="1"/>
  <c r="AA160" i="7"/>
  <c r="AI146" i="7"/>
  <c r="AI152" i="7"/>
  <c r="AH151" i="7"/>
  <c r="AA146" i="7"/>
  <c r="W148" i="7"/>
  <c r="AA149" i="7"/>
  <c r="AA152" i="7"/>
  <c r="AA151" i="7" s="1"/>
  <c r="X145" i="7"/>
  <c r="X151" i="7"/>
  <c r="AH147" i="7"/>
  <c r="AI147" i="7" s="1"/>
  <c r="AH150" i="7"/>
  <c r="AI150" i="7" s="1"/>
  <c r="S146" i="7"/>
  <c r="AA148" i="7"/>
  <c r="S152" i="7"/>
  <c r="S151" i="7" s="1"/>
  <c r="AI134" i="7"/>
  <c r="AI140" i="7"/>
  <c r="AH139" i="7"/>
  <c r="AH136" i="7"/>
  <c r="AI136" i="7" s="1"/>
  <c r="AA134" i="7"/>
  <c r="W136" i="7"/>
  <c r="AA137" i="7"/>
  <c r="AA140" i="7"/>
  <c r="AA139" i="7" s="1"/>
  <c r="X133" i="7"/>
  <c r="X139" i="7"/>
  <c r="S134" i="7"/>
  <c r="AA136" i="7"/>
  <c r="S140" i="7"/>
  <c r="S139" i="7" s="1"/>
  <c r="AI122" i="7"/>
  <c r="AI128" i="7"/>
  <c r="AH127" i="7"/>
  <c r="AH124" i="7"/>
  <c r="AI124" i="7" s="1"/>
  <c r="AA122" i="7"/>
  <c r="AA125" i="7"/>
  <c r="AA128" i="7"/>
  <c r="AA127" i="7" s="1"/>
  <c r="X121" i="7"/>
  <c r="X127" i="7"/>
  <c r="S122" i="7"/>
  <c r="AA124" i="7"/>
  <c r="S128" i="7"/>
  <c r="S127" i="7" s="1"/>
  <c r="AI110" i="7"/>
  <c r="AI116" i="7"/>
  <c r="AH115" i="7"/>
  <c r="AA110" i="7"/>
  <c r="AA113" i="7"/>
  <c r="AA116" i="7"/>
  <c r="AA115" i="7" s="1"/>
  <c r="X109" i="7"/>
  <c r="X115" i="7"/>
  <c r="AH111" i="7"/>
  <c r="AI111" i="7" s="1"/>
  <c r="AH114" i="7"/>
  <c r="AI114" i="7" s="1"/>
  <c r="S110" i="7"/>
  <c r="AA112" i="7"/>
  <c r="S116" i="7"/>
  <c r="S115" i="7" s="1"/>
  <c r="AI98" i="7"/>
  <c r="AI104" i="7"/>
  <c r="AH103" i="7"/>
  <c r="AA98" i="7"/>
  <c r="S99" i="7"/>
  <c r="W100" i="7"/>
  <c r="AA101" i="7"/>
  <c r="S102" i="7"/>
  <c r="AA104" i="7"/>
  <c r="AA103" i="7" s="1"/>
  <c r="X97" i="7"/>
  <c r="X103" i="7"/>
  <c r="AH99" i="7"/>
  <c r="AI99" i="7" s="1"/>
  <c r="AH102" i="7"/>
  <c r="AI102" i="7" s="1"/>
  <c r="AA100" i="7"/>
  <c r="S104" i="7"/>
  <c r="S103" i="7" s="1"/>
  <c r="AI74" i="7"/>
  <c r="AI80" i="7"/>
  <c r="AH79" i="7"/>
  <c r="AA74" i="7"/>
  <c r="S75" i="7"/>
  <c r="W76" i="7"/>
  <c r="AA77" i="7"/>
  <c r="S78" i="7"/>
  <c r="AA80" i="7"/>
  <c r="AA79" i="7" s="1"/>
  <c r="X73" i="7"/>
  <c r="X79" i="7"/>
  <c r="S74" i="7"/>
  <c r="AA76" i="7"/>
  <c r="S80" i="7"/>
  <c r="S79" i="7" s="1"/>
  <c r="AI62" i="7"/>
  <c r="AI68" i="7"/>
  <c r="AH67" i="7"/>
  <c r="AA62" i="7"/>
  <c r="AA65" i="7"/>
  <c r="AA68" i="7"/>
  <c r="AA67" i="7" s="1"/>
  <c r="X61" i="7"/>
  <c r="X67" i="7"/>
  <c r="S62" i="7"/>
  <c r="AA64" i="7"/>
  <c r="S68" i="7"/>
  <c r="S67" i="7" s="1"/>
  <c r="AI50" i="7"/>
  <c r="AI56" i="7"/>
  <c r="AH55" i="7"/>
  <c r="AH52" i="7"/>
  <c r="AI52" i="7" s="1"/>
  <c r="AA50" i="7"/>
  <c r="AA53" i="7"/>
  <c r="AA56" i="7"/>
  <c r="AA55" i="7" s="1"/>
  <c r="X49" i="7"/>
  <c r="X55" i="7"/>
  <c r="AH51" i="7"/>
  <c r="AI51" i="7" s="1"/>
  <c r="AH54" i="7"/>
  <c r="AI54" i="7" s="1"/>
  <c r="S50" i="7"/>
  <c r="AA52" i="7"/>
  <c r="S56" i="7"/>
  <c r="S55" i="7" s="1"/>
  <c r="AI38" i="7"/>
  <c r="AI44" i="7"/>
  <c r="AH43" i="7"/>
  <c r="AA38" i="7"/>
  <c r="S39" i="7"/>
  <c r="AA41" i="7"/>
  <c r="AA44" i="7"/>
  <c r="AA43" i="7" s="1"/>
  <c r="X37" i="7"/>
  <c r="X43" i="7"/>
  <c r="AA40" i="7"/>
  <c r="S44" i="7"/>
  <c r="S43" i="7" s="1"/>
  <c r="X32" i="7"/>
  <c r="X31" i="7" s="1"/>
  <c r="D91" i="7"/>
  <c r="H92" i="7"/>
  <c r="T27" i="7"/>
  <c r="T26" i="7"/>
  <c r="O155" i="7"/>
  <c r="H32" i="7"/>
  <c r="D31" i="7"/>
  <c r="L107" i="7"/>
  <c r="N95" i="7"/>
  <c r="M155" i="7"/>
  <c r="L95" i="7"/>
  <c r="M131" i="7"/>
  <c r="N131" i="7"/>
  <c r="K131" i="7"/>
  <c r="O143" i="7"/>
  <c r="N143" i="7"/>
  <c r="M143" i="7"/>
  <c r="L143" i="7"/>
  <c r="O167" i="7"/>
  <c r="T30" i="7"/>
  <c r="P30" i="7"/>
  <c r="N179" i="7"/>
  <c r="L167" i="7"/>
  <c r="M179" i="7"/>
  <c r="N167" i="7"/>
  <c r="L155" i="7"/>
  <c r="O179" i="7"/>
  <c r="M167" i="7"/>
  <c r="L179" i="7"/>
  <c r="K95" i="7"/>
  <c r="O131" i="7"/>
  <c r="M119" i="7"/>
  <c r="K107" i="7"/>
  <c r="K167" i="7"/>
  <c r="K179" i="7"/>
  <c r="O107" i="7"/>
  <c r="O95" i="7"/>
  <c r="N107" i="7"/>
  <c r="K143" i="7"/>
  <c r="L131" i="7"/>
  <c r="O119" i="7"/>
  <c r="M107" i="7"/>
  <c r="K155" i="7"/>
  <c r="N119" i="7"/>
  <c r="H291" i="7"/>
  <c r="R207" i="9" l="1"/>
  <c r="AF413" i="7"/>
  <c r="V123" i="5"/>
  <c r="AP58" i="9"/>
  <c r="P53" i="9"/>
  <c r="AQ58" i="9"/>
  <c r="AO58" i="9"/>
  <c r="AA63" i="9"/>
  <c r="J33" i="9"/>
  <c r="AB98" i="5"/>
  <c r="U125" i="5"/>
  <c r="P107" i="5"/>
  <c r="U123" i="5"/>
  <c r="E120" i="5"/>
  <c r="J20" i="9"/>
  <c r="J19" i="9" s="1"/>
  <c r="F25" i="9"/>
  <c r="E25" i="9"/>
  <c r="V101" i="5"/>
  <c r="N25" i="9"/>
  <c r="Q25" i="9"/>
  <c r="AB378" i="7"/>
  <c r="AH99" i="5"/>
  <c r="AI99" i="5" s="1"/>
  <c r="O396" i="7"/>
  <c r="R123" i="5"/>
  <c r="U376" i="7"/>
  <c r="AJ13" i="15"/>
  <c r="Q125" i="5"/>
  <c r="R30" i="5"/>
  <c r="G25" i="9"/>
  <c r="J125" i="5"/>
  <c r="R125" i="5" s="1"/>
  <c r="Q123" i="5"/>
  <c r="J14" i="9"/>
  <c r="J15" i="9"/>
  <c r="J17" i="13"/>
  <c r="K17" i="13" s="1"/>
  <c r="O33" i="13" s="1"/>
  <c r="J21" i="9"/>
  <c r="L21" i="9" s="1"/>
  <c r="M25" i="9"/>
  <c r="J13" i="9"/>
  <c r="J18" i="9"/>
  <c r="G17" i="18"/>
  <c r="O29" i="18" s="1"/>
  <c r="AB83" i="9"/>
  <c r="M53" i="9"/>
  <c r="E8" i="13"/>
  <c r="J16" i="9"/>
  <c r="O25" i="9"/>
  <c r="O31" i="18"/>
  <c r="L17" i="18"/>
  <c r="O34" i="18" s="1"/>
  <c r="N53" i="9"/>
  <c r="F8" i="13"/>
  <c r="I30" i="13" s="1"/>
  <c r="D53" i="9"/>
  <c r="I8" i="18" s="1"/>
  <c r="I32" i="18" s="1"/>
  <c r="I8" i="13"/>
  <c r="I32" i="13" s="1"/>
  <c r="T83" i="9"/>
  <c r="J17" i="9"/>
  <c r="O53" i="9"/>
  <c r="G8" i="13"/>
  <c r="I29" i="13" s="1"/>
  <c r="X83" i="9"/>
  <c r="U102" i="5"/>
  <c r="Q102" i="5"/>
  <c r="R240" i="15"/>
  <c r="J378" i="7"/>
  <c r="AE378" i="7" s="1"/>
  <c r="AF378" i="7" s="1"/>
  <c r="U124" i="5"/>
  <c r="AB124" i="5"/>
  <c r="AD124" i="5" s="1"/>
  <c r="Q400" i="7"/>
  <c r="AB125" i="5"/>
  <c r="AC125" i="5" s="1"/>
  <c r="J99" i="5"/>
  <c r="AE99" i="5" s="1"/>
  <c r="AG99" i="5" s="1"/>
  <c r="U89" i="7"/>
  <c r="AB99" i="5"/>
  <c r="T107" i="5"/>
  <c r="V377" i="7"/>
  <c r="Q99" i="5"/>
  <c r="Q126" i="5"/>
  <c r="Y126" i="5"/>
  <c r="E96" i="5"/>
  <c r="H96" i="5" s="1"/>
  <c r="AB126" i="5"/>
  <c r="AC126" i="5" s="1"/>
  <c r="AB380" i="7"/>
  <c r="AB379" i="7" s="1"/>
  <c r="H379" i="7"/>
  <c r="Y379" i="7" s="1"/>
  <c r="J126" i="5"/>
  <c r="AF411" i="7"/>
  <c r="R139" i="9"/>
  <c r="U139" i="9" s="1"/>
  <c r="Y141" i="9"/>
  <c r="V139" i="9"/>
  <c r="AJ141" i="9"/>
  <c r="Z139" i="9"/>
  <c r="F138" i="9"/>
  <c r="J139" i="9"/>
  <c r="J138" i="9" s="1"/>
  <c r="X199" i="9"/>
  <c r="X173" i="9"/>
  <c r="R21" i="9"/>
  <c r="U21" i="9" s="1"/>
  <c r="T201" i="9"/>
  <c r="Z240" i="15"/>
  <c r="AH37" i="7"/>
  <c r="AH35" i="7" s="1"/>
  <c r="AE375" i="7"/>
  <c r="AG375" i="7" s="1"/>
  <c r="S400" i="7"/>
  <c r="U399" i="7"/>
  <c r="AA65" i="5"/>
  <c r="R16" i="9"/>
  <c r="U16" i="9" s="1"/>
  <c r="AF84" i="15"/>
  <c r="AG24" i="15"/>
  <c r="AF24" i="15"/>
  <c r="AG336" i="15"/>
  <c r="AF336" i="15"/>
  <c r="AG192" i="15"/>
  <c r="AF192" i="15"/>
  <c r="AG240" i="15"/>
  <c r="AF240" i="15"/>
  <c r="V12" i="15"/>
  <c r="AE12" i="15"/>
  <c r="AG13" i="15"/>
  <c r="AF13" i="15"/>
  <c r="AG372" i="15"/>
  <c r="AF372" i="15"/>
  <c r="AD12" i="15"/>
  <c r="AC12" i="15"/>
  <c r="R12" i="15"/>
  <c r="AG300" i="15"/>
  <c r="AF300" i="15"/>
  <c r="AG412" i="7"/>
  <c r="AF410" i="7"/>
  <c r="V104" i="5"/>
  <c r="L171" i="9"/>
  <c r="T171" i="9" s="1"/>
  <c r="X63" i="9"/>
  <c r="G31" i="13"/>
  <c r="Z104" i="5"/>
  <c r="AJ170" i="9"/>
  <c r="AK170" i="9" s="1"/>
  <c r="Y104" i="5"/>
  <c r="R221" i="9"/>
  <c r="U221" i="9" s="1"/>
  <c r="R18" i="9"/>
  <c r="U18" i="9" s="1"/>
  <c r="S31" i="13"/>
  <c r="H31" i="13"/>
  <c r="AH125" i="5"/>
  <c r="AI125" i="5" s="1"/>
  <c r="Z123" i="5"/>
  <c r="D25" i="9"/>
  <c r="AJ146" i="9"/>
  <c r="AK146" i="9" s="1"/>
  <c r="AA123" i="5"/>
  <c r="AE123" i="5"/>
  <c r="AG123" i="5" s="1"/>
  <c r="R31" i="13"/>
  <c r="Q29" i="5"/>
  <c r="U26" i="5"/>
  <c r="T155" i="7"/>
  <c r="AB401" i="7"/>
  <c r="AC401" i="7" s="1"/>
  <c r="H406" i="7"/>
  <c r="Q32" i="7"/>
  <c r="P31" i="7"/>
  <c r="V374" i="7"/>
  <c r="U402" i="7"/>
  <c r="AE400" i="7"/>
  <c r="AG400" i="7" s="1"/>
  <c r="U374" i="7"/>
  <c r="E372" i="7"/>
  <c r="P397" i="7"/>
  <c r="S397" i="7" s="1"/>
  <c r="AH102" i="5"/>
  <c r="AI102" i="5" s="1"/>
  <c r="R415" i="7"/>
  <c r="T143" i="7"/>
  <c r="Q376" i="7"/>
  <c r="Q402" i="7"/>
  <c r="H373" i="7"/>
  <c r="J94" i="9"/>
  <c r="W95" i="9" s="1"/>
  <c r="T71" i="7"/>
  <c r="U375" i="7"/>
  <c r="AF414" i="7"/>
  <c r="V179" i="9"/>
  <c r="Y179" i="9" s="1"/>
  <c r="Z380" i="7"/>
  <c r="U400" i="7"/>
  <c r="AB29" i="5"/>
  <c r="AC29" i="5" s="1"/>
  <c r="Y99" i="5"/>
  <c r="AE104" i="5"/>
  <c r="AG104" i="5" s="1"/>
  <c r="AH232" i="9"/>
  <c r="W143" i="9"/>
  <c r="J376" i="7"/>
  <c r="V376" i="7" s="1"/>
  <c r="T373" i="7"/>
  <c r="Z151" i="9"/>
  <c r="AC151" i="9" s="1"/>
  <c r="Z415" i="7"/>
  <c r="AE102" i="5"/>
  <c r="AF102" i="5" s="1"/>
  <c r="AB102" i="5"/>
  <c r="AC102" i="5" s="1"/>
  <c r="Y102" i="5"/>
  <c r="H120" i="5"/>
  <c r="AC207" i="9"/>
  <c r="H121" i="5"/>
  <c r="V174" i="9"/>
  <c r="W174" i="9" s="1"/>
  <c r="AE374" i="7"/>
  <c r="AG374" i="7" s="1"/>
  <c r="U66" i="5"/>
  <c r="V207" i="9"/>
  <c r="Y207" i="9" s="1"/>
  <c r="H343" i="7"/>
  <c r="Q399" i="7"/>
  <c r="T397" i="7"/>
  <c r="T396" i="7" s="1"/>
  <c r="V99" i="5"/>
  <c r="T103" i="5"/>
  <c r="U103" i="5" s="1"/>
  <c r="V151" i="9"/>
  <c r="W151" i="9" s="1"/>
  <c r="AE409" i="7"/>
  <c r="AF409" i="7" s="1"/>
  <c r="AB64" i="5"/>
  <c r="AD64" i="5" s="1"/>
  <c r="AH224" i="9"/>
  <c r="Q398" i="7"/>
  <c r="S398" i="7"/>
  <c r="AB375" i="7"/>
  <c r="AC375" i="7" s="1"/>
  <c r="Y375" i="7"/>
  <c r="AA375" i="7"/>
  <c r="AH87" i="7"/>
  <c r="AI87" i="7" s="1"/>
  <c r="Z87" i="7"/>
  <c r="AH32" i="7"/>
  <c r="AH31" i="7" s="1"/>
  <c r="AI31" i="7" s="1"/>
  <c r="P155" i="7"/>
  <c r="AE62" i="5"/>
  <c r="AJ144" i="9"/>
  <c r="AK144" i="9" s="1"/>
  <c r="W144" i="9"/>
  <c r="Z146" i="9"/>
  <c r="AA146" i="9" s="1"/>
  <c r="AC147" i="9"/>
  <c r="AC146" i="9" s="1"/>
  <c r="Z21" i="9"/>
  <c r="S148" i="9"/>
  <c r="W148" i="9"/>
  <c r="Y95" i="9"/>
  <c r="I19" i="9"/>
  <c r="R17" i="9"/>
  <c r="U17" i="9" s="1"/>
  <c r="AG59" i="9"/>
  <c r="AH59" i="9" s="1"/>
  <c r="V21" i="9"/>
  <c r="Y21" i="9" s="1"/>
  <c r="F12" i="9"/>
  <c r="F11" i="9" s="1"/>
  <c r="AC179" i="9"/>
  <c r="R179" i="9"/>
  <c r="U179" i="9" s="1"/>
  <c r="S176" i="9"/>
  <c r="W199" i="9"/>
  <c r="K12" i="9"/>
  <c r="Z17" i="9"/>
  <c r="AJ17" i="9" s="1"/>
  <c r="AK17" i="9" s="1"/>
  <c r="AE65" i="5"/>
  <c r="AG65" i="5" s="1"/>
  <c r="S198" i="9"/>
  <c r="U207" i="9"/>
  <c r="Z221" i="9"/>
  <c r="AA144" i="9"/>
  <c r="AH98" i="9"/>
  <c r="R151" i="9"/>
  <c r="Y221" i="9"/>
  <c r="AA58" i="9"/>
  <c r="AC145" i="9"/>
  <c r="J220" i="9"/>
  <c r="Y147" i="9"/>
  <c r="Y146" i="9" s="1"/>
  <c r="W141" i="9"/>
  <c r="X56" i="9"/>
  <c r="X197" i="9"/>
  <c r="AD199" i="9"/>
  <c r="AE199" i="9" s="1"/>
  <c r="W201" i="9"/>
  <c r="X201" i="9"/>
  <c r="S201" i="9"/>
  <c r="AD59" i="9"/>
  <c r="AF59" i="9" s="1"/>
  <c r="AD148" i="9"/>
  <c r="AE148" i="9" s="1"/>
  <c r="W200" i="9"/>
  <c r="AB59" i="9"/>
  <c r="X59" i="9"/>
  <c r="V167" i="9"/>
  <c r="Y167" i="9" s="1"/>
  <c r="AA199" i="9"/>
  <c r="X145" i="9"/>
  <c r="AJ58" i="9"/>
  <c r="AK58" i="9" s="1"/>
  <c r="W147" i="9"/>
  <c r="AA59" i="9"/>
  <c r="S197" i="9"/>
  <c r="Y172" i="9"/>
  <c r="AJ56" i="9"/>
  <c r="AK56" i="9" s="1"/>
  <c r="AD201" i="9"/>
  <c r="AE201" i="9" s="1"/>
  <c r="AJ199" i="9"/>
  <c r="AK199" i="9" s="1"/>
  <c r="AJ168" i="9"/>
  <c r="AK168" i="9" s="1"/>
  <c r="AA56" i="9"/>
  <c r="S204" i="9"/>
  <c r="AJ59" i="9"/>
  <c r="AK59" i="9" s="1"/>
  <c r="AD63" i="9"/>
  <c r="AF63" i="9" s="1"/>
  <c r="AD175" i="9"/>
  <c r="AD174" i="9" s="1"/>
  <c r="AE174" i="9" s="1"/>
  <c r="AG201" i="9"/>
  <c r="AI201" i="9" s="1"/>
  <c r="S55" i="9"/>
  <c r="W146" i="9"/>
  <c r="L144" i="9"/>
  <c r="AG144" i="9" s="1"/>
  <c r="AI144" i="9" s="1"/>
  <c r="AD204" i="9"/>
  <c r="AE204" i="9" s="1"/>
  <c r="AC201" i="9"/>
  <c r="AB199" i="9"/>
  <c r="W172" i="9"/>
  <c r="AA201" i="9"/>
  <c r="W56" i="9"/>
  <c r="AD56" i="9"/>
  <c r="AF56" i="9" s="1"/>
  <c r="W59" i="9"/>
  <c r="AA168" i="9"/>
  <c r="AB201" i="9"/>
  <c r="S171" i="9"/>
  <c r="AD144" i="9"/>
  <c r="AF144" i="9" s="1"/>
  <c r="X175" i="9"/>
  <c r="W203" i="9"/>
  <c r="U62" i="9"/>
  <c r="U61" i="9" s="1"/>
  <c r="R195" i="9"/>
  <c r="U195" i="9" s="1"/>
  <c r="L176" i="9"/>
  <c r="T176" i="9" s="1"/>
  <c r="W202" i="9"/>
  <c r="S196" i="9"/>
  <c r="AA170" i="9"/>
  <c r="Y203" i="9"/>
  <c r="Y202" i="9" s="1"/>
  <c r="AG145" i="9"/>
  <c r="AI145" i="9" s="1"/>
  <c r="AJ169" i="9"/>
  <c r="AK169" i="9" s="1"/>
  <c r="T197" i="9"/>
  <c r="AG142" i="9"/>
  <c r="AI142" i="9" s="1"/>
  <c r="V66" i="9"/>
  <c r="AE89" i="9"/>
  <c r="W197" i="9"/>
  <c r="T63" i="9"/>
  <c r="W58" i="9"/>
  <c r="AG63" i="9"/>
  <c r="AH63" i="9" s="1"/>
  <c r="Y144" i="9"/>
  <c r="AD173" i="9"/>
  <c r="AE173" i="9" s="1"/>
  <c r="AD58" i="9"/>
  <c r="AE58" i="9" s="1"/>
  <c r="W63" i="9"/>
  <c r="AB58" i="9"/>
  <c r="W142" i="9"/>
  <c r="L203" i="9"/>
  <c r="X203" i="9" s="1"/>
  <c r="W175" i="9"/>
  <c r="AD197" i="9"/>
  <c r="AF197" i="9" s="1"/>
  <c r="AG197" i="9"/>
  <c r="S58" i="9"/>
  <c r="S56" i="9"/>
  <c r="AD171" i="9"/>
  <c r="AE171" i="9" s="1"/>
  <c r="T173" i="9"/>
  <c r="AA197" i="9"/>
  <c r="W176" i="9"/>
  <c r="AG173" i="9"/>
  <c r="AH173" i="9" s="1"/>
  <c r="AB197" i="9"/>
  <c r="AA169" i="9"/>
  <c r="AD142" i="9"/>
  <c r="AF142" i="9" s="1"/>
  <c r="AD170" i="9"/>
  <c r="AE170" i="9" s="1"/>
  <c r="AC197" i="9"/>
  <c r="AD176" i="9"/>
  <c r="AE176" i="9" s="1"/>
  <c r="Z38" i="9"/>
  <c r="AD60" i="9"/>
  <c r="AE60" i="9" s="1"/>
  <c r="S169" i="9"/>
  <c r="S63" i="9"/>
  <c r="L170" i="9"/>
  <c r="X170" i="9" s="1"/>
  <c r="S142" i="9"/>
  <c r="AG204" i="9"/>
  <c r="AH204" i="9" s="1"/>
  <c r="X60" i="9"/>
  <c r="T60" i="9"/>
  <c r="S170" i="9"/>
  <c r="Z80" i="9"/>
  <c r="T62" i="9"/>
  <c r="L143" i="9"/>
  <c r="AG143" i="9" s="1"/>
  <c r="AH143" i="9" s="1"/>
  <c r="AA176" i="9"/>
  <c r="R167" i="9"/>
  <c r="U167" i="9" s="1"/>
  <c r="AD198" i="9"/>
  <c r="AE198" i="9" s="1"/>
  <c r="Z95" i="9"/>
  <c r="AE218" i="9"/>
  <c r="W57" i="9"/>
  <c r="W145" i="9"/>
  <c r="L172" i="9"/>
  <c r="X172" i="9" s="1"/>
  <c r="L198" i="9"/>
  <c r="T198" i="9" s="1"/>
  <c r="R66" i="9"/>
  <c r="AD57" i="9"/>
  <c r="AE57" i="9" s="1"/>
  <c r="AC176" i="9"/>
  <c r="W204" i="9"/>
  <c r="AD145" i="9"/>
  <c r="AJ176" i="9"/>
  <c r="AK176" i="9" s="1"/>
  <c r="AJ40" i="9"/>
  <c r="J37" i="9"/>
  <c r="J206" i="9"/>
  <c r="S207" i="9" s="1"/>
  <c r="W60" i="9"/>
  <c r="W198" i="9"/>
  <c r="AD143" i="9"/>
  <c r="AE143" i="9" s="1"/>
  <c r="AG211" i="9"/>
  <c r="AH211" i="9" s="1"/>
  <c r="S173" i="9"/>
  <c r="S60" i="9"/>
  <c r="AD200" i="9"/>
  <c r="AF200" i="9" s="1"/>
  <c r="R80" i="9"/>
  <c r="X211" i="9"/>
  <c r="S144" i="9"/>
  <c r="S172" i="9"/>
  <c r="J79" i="9"/>
  <c r="R95" i="9"/>
  <c r="S62" i="9"/>
  <c r="AA145" i="9"/>
  <c r="W170" i="9"/>
  <c r="S200" i="9"/>
  <c r="AG199" i="9"/>
  <c r="AA147" i="9"/>
  <c r="AA143" i="9"/>
  <c r="AG200" i="9"/>
  <c r="AH200" i="9" s="1"/>
  <c r="W173" i="9"/>
  <c r="Z66" i="9"/>
  <c r="AE211" i="9"/>
  <c r="AB145" i="9"/>
  <c r="AD172" i="9"/>
  <c r="AE172" i="9" s="1"/>
  <c r="AE227" i="9"/>
  <c r="AG148" i="9"/>
  <c r="AI148" i="9" s="1"/>
  <c r="AC143" i="9"/>
  <c r="R38" i="9"/>
  <c r="X200" i="9"/>
  <c r="AA203" i="9"/>
  <c r="AC203" i="9"/>
  <c r="AC202" i="9" s="1"/>
  <c r="Z202" i="9"/>
  <c r="AJ203" i="9"/>
  <c r="S203" i="9"/>
  <c r="U203" i="9"/>
  <c r="U202" i="9" s="1"/>
  <c r="R202" i="9"/>
  <c r="AC204" i="9"/>
  <c r="AB204" i="9"/>
  <c r="AA204" i="9"/>
  <c r="J195" i="9"/>
  <c r="E194" i="9"/>
  <c r="J194" i="9" s="1"/>
  <c r="AA196" i="9"/>
  <c r="Z195" i="9"/>
  <c r="AC196" i="9"/>
  <c r="X204" i="9"/>
  <c r="AD203" i="9"/>
  <c r="AK196" i="9"/>
  <c r="L196" i="9"/>
  <c r="AB196" i="9" s="1"/>
  <c r="AD196" i="9"/>
  <c r="U199" i="9"/>
  <c r="T199" i="9"/>
  <c r="S199" i="9"/>
  <c r="T200" i="9"/>
  <c r="AC200" i="9"/>
  <c r="AA200" i="9"/>
  <c r="AB200" i="9"/>
  <c r="Y196" i="9"/>
  <c r="V195" i="9"/>
  <c r="W196" i="9"/>
  <c r="T204" i="9"/>
  <c r="AJ198" i="9"/>
  <c r="AK198" i="9" s="1"/>
  <c r="AC198" i="9"/>
  <c r="AA198" i="9"/>
  <c r="Z167" i="9"/>
  <c r="T175" i="9"/>
  <c r="S175" i="9"/>
  <c r="R174" i="9"/>
  <c r="U175" i="9"/>
  <c r="U174" i="9" s="1"/>
  <c r="AJ172" i="9"/>
  <c r="AK172" i="9" s="1"/>
  <c r="L169" i="9"/>
  <c r="AD169" i="9"/>
  <c r="W169" i="9"/>
  <c r="W168" i="9"/>
  <c r="AB175" i="9"/>
  <c r="AA175" i="9"/>
  <c r="AC175" i="9"/>
  <c r="AC174" i="9" s="1"/>
  <c r="Z174" i="9"/>
  <c r="AJ175" i="9"/>
  <c r="AC172" i="9"/>
  <c r="AA172" i="9"/>
  <c r="AD168" i="9"/>
  <c r="L168" i="9"/>
  <c r="AA171" i="9"/>
  <c r="AC171" i="9"/>
  <c r="AJ171" i="9"/>
  <c r="L174" i="9"/>
  <c r="AG175" i="9"/>
  <c r="M166" i="9"/>
  <c r="AA173" i="9"/>
  <c r="AC173" i="9"/>
  <c r="AB173" i="9"/>
  <c r="E166" i="9"/>
  <c r="J166" i="9" s="1"/>
  <c r="J167" i="9"/>
  <c r="S168" i="9"/>
  <c r="AC148" i="9"/>
  <c r="AB148" i="9"/>
  <c r="AA148" i="9"/>
  <c r="X142" i="9"/>
  <c r="U143" i="9"/>
  <c r="S143" i="9"/>
  <c r="T142" i="9"/>
  <c r="U147" i="9"/>
  <c r="U146" i="9" s="1"/>
  <c r="R146" i="9"/>
  <c r="S147" i="9"/>
  <c r="U145" i="9"/>
  <c r="T145" i="9"/>
  <c r="S145" i="9"/>
  <c r="X148" i="9"/>
  <c r="T148" i="9"/>
  <c r="AD147" i="9"/>
  <c r="L147" i="9"/>
  <c r="T147" i="9" s="1"/>
  <c r="L141" i="9"/>
  <c r="AD141" i="9"/>
  <c r="U141" i="9"/>
  <c r="S141" i="9"/>
  <c r="AJ148" i="9"/>
  <c r="AK148" i="9" s="1"/>
  <c r="AA141" i="9"/>
  <c r="AC141" i="9"/>
  <c r="AC142" i="9"/>
  <c r="AA142" i="9"/>
  <c r="AJ142" i="9"/>
  <c r="AK142" i="9" s="1"/>
  <c r="AB142" i="9"/>
  <c r="AB56" i="9"/>
  <c r="AK55" i="9"/>
  <c r="Y55" i="9"/>
  <c r="W55" i="9"/>
  <c r="AB60" i="9"/>
  <c r="AA60" i="9"/>
  <c r="AC60" i="9"/>
  <c r="Y62" i="9"/>
  <c r="Y61" i="9" s="1"/>
  <c r="V61" i="9"/>
  <c r="V53" i="9" s="1"/>
  <c r="X62" i="9"/>
  <c r="W62" i="9"/>
  <c r="AG57" i="9"/>
  <c r="U59" i="9"/>
  <c r="T59" i="9"/>
  <c r="S59" i="9"/>
  <c r="AC63" i="9"/>
  <c r="AB63" i="9"/>
  <c r="Z54" i="9"/>
  <c r="AC55" i="9"/>
  <c r="AA55" i="9"/>
  <c r="R54" i="9"/>
  <c r="X55" i="9"/>
  <c r="AD55" i="9"/>
  <c r="AC57" i="9"/>
  <c r="AA57" i="9"/>
  <c r="AB57" i="9"/>
  <c r="AJ57" i="9"/>
  <c r="AK57" i="9" s="1"/>
  <c r="AC62" i="9"/>
  <c r="AC61" i="9" s="1"/>
  <c r="Z61" i="9"/>
  <c r="AA62" i="9"/>
  <c r="AJ62" i="9"/>
  <c r="AB62" i="9"/>
  <c r="X57" i="9"/>
  <c r="AG56" i="9"/>
  <c r="T56" i="9"/>
  <c r="AJ63" i="9"/>
  <c r="AK63" i="9" s="1"/>
  <c r="AD62" i="9"/>
  <c r="S57" i="9"/>
  <c r="U57" i="9"/>
  <c r="T57" i="9"/>
  <c r="J54" i="9"/>
  <c r="E53" i="9"/>
  <c r="J53" i="9" s="1"/>
  <c r="AG62" i="9"/>
  <c r="L61" i="9"/>
  <c r="T61" i="9" s="1"/>
  <c r="AG60" i="9"/>
  <c r="T211" i="9"/>
  <c r="AF217" i="9"/>
  <c r="AF216" i="9" s="1"/>
  <c r="X216" i="9"/>
  <c r="AD216" i="9"/>
  <c r="AE228" i="9"/>
  <c r="AK217" i="9"/>
  <c r="AE224" i="9"/>
  <c r="L223" i="9"/>
  <c r="L220" i="9" s="1"/>
  <c r="X221" i="9" s="1"/>
  <c r="AD223" i="9"/>
  <c r="T230" i="9"/>
  <c r="AG215" i="9"/>
  <c r="X215" i="9"/>
  <c r="T215" i="9"/>
  <c r="AB230" i="9"/>
  <c r="AI231" i="9"/>
  <c r="AI230" i="9" s="1"/>
  <c r="AG230" i="9"/>
  <c r="AH231" i="9"/>
  <c r="AH230" i="9" s="1"/>
  <c r="AF215" i="9"/>
  <c r="AE215" i="9"/>
  <c r="Y223" i="9"/>
  <c r="W223" i="9"/>
  <c r="AI214" i="9"/>
  <c r="AH214" i="9"/>
  <c r="AG227" i="9"/>
  <c r="X227" i="9"/>
  <c r="AB227" i="9"/>
  <c r="AI217" i="9"/>
  <c r="AI216" i="9" s="1"/>
  <c r="AG216" i="9"/>
  <c r="AH217" i="9"/>
  <c r="AH216" i="9" s="1"/>
  <c r="AE231" i="9"/>
  <c r="AE230" i="9" s="1"/>
  <c r="AF231" i="9"/>
  <c r="AF230" i="9" s="1"/>
  <c r="AD230" i="9"/>
  <c r="AG229" i="9"/>
  <c r="AB229" i="9"/>
  <c r="T229" i="9"/>
  <c r="AG225" i="9"/>
  <c r="T225" i="9"/>
  <c r="X225" i="9"/>
  <c r="AI226" i="9"/>
  <c r="AH226" i="9"/>
  <c r="AB213" i="9"/>
  <c r="AG213" i="9"/>
  <c r="T213" i="9"/>
  <c r="X213" i="9"/>
  <c r="T216" i="9"/>
  <c r="AF232" i="9"/>
  <c r="AE232" i="9"/>
  <c r="Y209" i="9"/>
  <c r="W209" i="9"/>
  <c r="AK225" i="9"/>
  <c r="AJ223" i="9"/>
  <c r="AJ221" i="9" s="1"/>
  <c r="AK221" i="9" s="1"/>
  <c r="X229" i="9"/>
  <c r="AA209" i="9"/>
  <c r="AC209" i="9"/>
  <c r="AI212" i="9"/>
  <c r="AH212" i="9"/>
  <c r="AF214" i="9"/>
  <c r="AE214" i="9"/>
  <c r="L209" i="9"/>
  <c r="L206" i="9" s="1"/>
  <c r="AB207" i="9" s="1"/>
  <c r="AF210" i="9"/>
  <c r="AD209" i="9"/>
  <c r="AE210" i="9"/>
  <c r="AC223" i="9"/>
  <c r="AA223" i="9"/>
  <c r="AI218" i="9"/>
  <c r="AH218" i="9"/>
  <c r="AF226" i="9"/>
  <c r="AE226" i="9"/>
  <c r="AF229" i="9"/>
  <c r="AE229" i="9"/>
  <c r="AF225" i="9"/>
  <c r="AE225" i="9"/>
  <c r="AI228" i="9"/>
  <c r="AH228" i="9"/>
  <c r="AB225" i="9"/>
  <c r="AF212" i="9"/>
  <c r="AE212" i="9"/>
  <c r="U209" i="9"/>
  <c r="S209" i="9"/>
  <c r="AE213" i="9"/>
  <c r="AF213" i="9"/>
  <c r="U223" i="9"/>
  <c r="S223" i="9"/>
  <c r="AI210" i="9"/>
  <c r="AH210" i="9"/>
  <c r="AK210" i="9"/>
  <c r="AJ209" i="9"/>
  <c r="AJ207" i="9" s="1"/>
  <c r="AK207" i="9" s="1"/>
  <c r="AH185" i="9"/>
  <c r="AF159" i="9"/>
  <c r="AE186" i="9"/>
  <c r="AE185" i="9"/>
  <c r="Y181" i="9"/>
  <c r="AI190" i="9"/>
  <c r="W181" i="9"/>
  <c r="J178" i="9"/>
  <c r="AF187" i="9"/>
  <c r="AI162" i="9"/>
  <c r="AB187" i="9"/>
  <c r="AE158" i="9"/>
  <c r="T184" i="9"/>
  <c r="X184" i="9"/>
  <c r="AB184" i="9"/>
  <c r="AI186" i="9"/>
  <c r="AH186" i="9"/>
  <c r="S181" i="9"/>
  <c r="U181" i="9"/>
  <c r="AI184" i="9"/>
  <c r="AH184" i="9"/>
  <c r="AF190" i="9"/>
  <c r="AE190" i="9"/>
  <c r="AH183" i="9"/>
  <c r="AI183" i="9"/>
  <c r="T187" i="9"/>
  <c r="AG187" i="9"/>
  <c r="T182" i="9"/>
  <c r="AG189" i="9"/>
  <c r="X189" i="9"/>
  <c r="L188" i="9"/>
  <c r="T188" i="9" s="1"/>
  <c r="AB189" i="9"/>
  <c r="AK182" i="9"/>
  <c r="AJ181" i="9"/>
  <c r="AC181" i="9"/>
  <c r="AA181" i="9"/>
  <c r="AK189" i="9"/>
  <c r="AJ188" i="9"/>
  <c r="AK188" i="9" s="1"/>
  <c r="AF184" i="9"/>
  <c r="AE184" i="9"/>
  <c r="AF183" i="9"/>
  <c r="AE183" i="9"/>
  <c r="AF182" i="9"/>
  <c r="AD181" i="9"/>
  <c r="AE182" i="9"/>
  <c r="L181" i="9"/>
  <c r="AB181" i="9" s="1"/>
  <c r="AG182" i="9"/>
  <c r="X182" i="9"/>
  <c r="T189" i="9"/>
  <c r="AF189" i="9"/>
  <c r="AF188" i="9" s="1"/>
  <c r="AD188" i="9"/>
  <c r="AE189" i="9"/>
  <c r="AE188" i="9" s="1"/>
  <c r="W153" i="9"/>
  <c r="AH42" i="9"/>
  <c r="AH154" i="9"/>
  <c r="AH158" i="9"/>
  <c r="X158" i="9"/>
  <c r="Y153" i="9"/>
  <c r="AI156" i="9"/>
  <c r="T85" i="9"/>
  <c r="AB158" i="9"/>
  <c r="T158" i="9"/>
  <c r="U153" i="9"/>
  <c r="S153" i="9"/>
  <c r="AF157" i="9"/>
  <c r="AE157" i="9"/>
  <c r="AE161" i="9"/>
  <c r="AE160" i="9" s="1"/>
  <c r="AF161" i="9"/>
  <c r="AF160" i="9" s="1"/>
  <c r="AD160" i="9"/>
  <c r="AF155" i="9"/>
  <c r="AE155" i="9"/>
  <c r="AJ153" i="9"/>
  <c r="AJ151" i="9" s="1"/>
  <c r="AK151" i="9" s="1"/>
  <c r="AH157" i="9"/>
  <c r="AI157" i="9"/>
  <c r="AF154" i="9"/>
  <c r="AD153" i="9"/>
  <c r="H17" i="13" s="1"/>
  <c r="O28" i="13" s="1"/>
  <c r="AE154" i="9"/>
  <c r="AB159" i="9"/>
  <c r="T159" i="9"/>
  <c r="AG159" i="9"/>
  <c r="AF156" i="9"/>
  <c r="AE156" i="9"/>
  <c r="AG161" i="9"/>
  <c r="X161" i="9"/>
  <c r="T161" i="9"/>
  <c r="L160" i="9"/>
  <c r="T155" i="9"/>
  <c r="AG155" i="9"/>
  <c r="X155" i="9"/>
  <c r="L153" i="9"/>
  <c r="AC153" i="9"/>
  <c r="AA153" i="9"/>
  <c r="AF162" i="9"/>
  <c r="AE162" i="9"/>
  <c r="AE105" i="9"/>
  <c r="AE104" i="9" s="1"/>
  <c r="AD104" i="9"/>
  <c r="AI44" i="9"/>
  <c r="T75" i="9"/>
  <c r="V15" i="9"/>
  <c r="Y15" i="9" s="1"/>
  <c r="AH73" i="9"/>
  <c r="AE88" i="9"/>
  <c r="AE102" i="9"/>
  <c r="AE77" i="9"/>
  <c r="AF83" i="9"/>
  <c r="AE99" i="9"/>
  <c r="AB85" i="9"/>
  <c r="AB100" i="9"/>
  <c r="AE91" i="9"/>
  <c r="AE90" i="9" s="1"/>
  <c r="AJ97" i="9"/>
  <c r="AJ95" i="9" s="1"/>
  <c r="AK95" i="9" s="1"/>
  <c r="T102" i="9"/>
  <c r="AD97" i="9"/>
  <c r="L97" i="9"/>
  <c r="AB102" i="9"/>
  <c r="AI43" i="9"/>
  <c r="AF91" i="9"/>
  <c r="AF90" i="9" s="1"/>
  <c r="AE98" i="9"/>
  <c r="AH83" i="9"/>
  <c r="AE103" i="9"/>
  <c r="AH102" i="9"/>
  <c r="T100" i="9"/>
  <c r="X102" i="9"/>
  <c r="AB88" i="9"/>
  <c r="T88" i="9"/>
  <c r="AD82" i="9"/>
  <c r="X88" i="9"/>
  <c r="U97" i="9"/>
  <c r="S97" i="9"/>
  <c r="AG105" i="9"/>
  <c r="T105" i="9"/>
  <c r="L104" i="9"/>
  <c r="X105" i="9"/>
  <c r="AI106" i="9"/>
  <c r="AH106" i="9"/>
  <c r="X100" i="9"/>
  <c r="AF100" i="9"/>
  <c r="AE100" i="9"/>
  <c r="AB99" i="9"/>
  <c r="Y97" i="9"/>
  <c r="W97" i="9"/>
  <c r="AF101" i="9"/>
  <c r="AE101" i="9"/>
  <c r="AC97" i="9"/>
  <c r="AA97" i="9"/>
  <c r="AF106" i="9"/>
  <c r="AE106" i="9"/>
  <c r="X101" i="9"/>
  <c r="AG101" i="9"/>
  <c r="AB101" i="9"/>
  <c r="AB105" i="9"/>
  <c r="AG99" i="9"/>
  <c r="T99" i="9"/>
  <c r="X99" i="9"/>
  <c r="AB103" i="9"/>
  <c r="AG103" i="9"/>
  <c r="T103" i="9"/>
  <c r="AI100" i="9"/>
  <c r="AH100" i="9"/>
  <c r="T41" i="9"/>
  <c r="AE84" i="9"/>
  <c r="R14" i="9"/>
  <c r="U14" i="9" s="1"/>
  <c r="AH88" i="9"/>
  <c r="AF43" i="9"/>
  <c r="AI92" i="9"/>
  <c r="AH92" i="9"/>
  <c r="AG91" i="9"/>
  <c r="T91" i="9"/>
  <c r="L90" i="9"/>
  <c r="AB90" i="9" s="1"/>
  <c r="X91" i="9"/>
  <c r="T92" i="9"/>
  <c r="AB92" i="9"/>
  <c r="AC82" i="9"/>
  <c r="AA82" i="9"/>
  <c r="AB91" i="9"/>
  <c r="Y82" i="9"/>
  <c r="W82" i="9"/>
  <c r="U82" i="9"/>
  <c r="S82" i="9"/>
  <c r="X87" i="9"/>
  <c r="AG87" i="9"/>
  <c r="AB87" i="9"/>
  <c r="X92" i="9"/>
  <c r="AG84" i="9"/>
  <c r="T84" i="9"/>
  <c r="X84" i="9"/>
  <c r="AI85" i="9"/>
  <c r="AH85" i="9"/>
  <c r="X85" i="9"/>
  <c r="AF92" i="9"/>
  <c r="AE92" i="9"/>
  <c r="AB89" i="9"/>
  <c r="AG89" i="9"/>
  <c r="T89" i="9"/>
  <c r="L82" i="9"/>
  <c r="AF85" i="9"/>
  <c r="AE85" i="9"/>
  <c r="AF87" i="9"/>
  <c r="AE87" i="9"/>
  <c r="AJ82" i="9"/>
  <c r="AJ80" i="9" s="1"/>
  <c r="S29" i="9"/>
  <c r="L40" i="9"/>
  <c r="X41" i="9"/>
  <c r="AB45" i="9"/>
  <c r="T45" i="9"/>
  <c r="AB41" i="9"/>
  <c r="AB48" i="9"/>
  <c r="AG45" i="9"/>
  <c r="AH45" i="9" s="1"/>
  <c r="U29" i="9"/>
  <c r="AE69" i="9"/>
  <c r="L47" i="9"/>
  <c r="X45" i="9"/>
  <c r="J65" i="9"/>
  <c r="Z18" i="9"/>
  <c r="AC18" i="9" s="1"/>
  <c r="S32" i="9"/>
  <c r="L30" i="9"/>
  <c r="AI46" i="9"/>
  <c r="AE44" i="9"/>
  <c r="AF44" i="9"/>
  <c r="L31" i="9"/>
  <c r="AF72" i="9"/>
  <c r="AE46" i="9"/>
  <c r="AF45" i="9"/>
  <c r="L28" i="9"/>
  <c r="L32" i="9"/>
  <c r="AB32" i="9" s="1"/>
  <c r="AJ68" i="9"/>
  <c r="AE42" i="9"/>
  <c r="AF42" i="9"/>
  <c r="AG75" i="9"/>
  <c r="AI76" i="9"/>
  <c r="AI75" i="9" s="1"/>
  <c r="AB49" i="9"/>
  <c r="AF49" i="9"/>
  <c r="AE49" i="9"/>
  <c r="T48" i="9"/>
  <c r="AG48" i="9"/>
  <c r="T49" i="9"/>
  <c r="L68" i="9"/>
  <c r="L65" i="9" s="1"/>
  <c r="AF48" i="9"/>
  <c r="AF47" i="9" s="1"/>
  <c r="AE48" i="9"/>
  <c r="AE47" i="9" s="1"/>
  <c r="X49" i="9"/>
  <c r="AI49" i="9"/>
  <c r="AH49" i="9"/>
  <c r="AF71" i="9"/>
  <c r="AE71" i="9"/>
  <c r="AC68" i="9"/>
  <c r="AA68" i="9"/>
  <c r="AD68" i="9"/>
  <c r="Y68" i="9"/>
  <c r="W68" i="9"/>
  <c r="T74" i="9"/>
  <c r="AG74" i="9"/>
  <c r="AB74" i="9"/>
  <c r="S68" i="9"/>
  <c r="U68" i="9"/>
  <c r="AG71" i="9"/>
  <c r="AB71" i="9"/>
  <c r="AH72" i="9"/>
  <c r="AI72" i="9"/>
  <c r="AE73" i="9"/>
  <c r="AF73" i="9"/>
  <c r="AB75" i="9"/>
  <c r="AG77" i="9"/>
  <c r="AB77" i="9"/>
  <c r="AH69" i="9"/>
  <c r="AI69" i="9"/>
  <c r="X77" i="9"/>
  <c r="T77" i="9"/>
  <c r="AF70" i="9"/>
  <c r="AE70" i="9"/>
  <c r="AF74" i="9"/>
  <c r="AE74" i="9"/>
  <c r="AE76" i="9"/>
  <c r="AE75" i="9" s="1"/>
  <c r="AF76" i="9"/>
  <c r="AF75" i="9" s="1"/>
  <c r="AD75" i="9"/>
  <c r="L35" i="9"/>
  <c r="AG35" i="9" s="1"/>
  <c r="AH35" i="9" s="1"/>
  <c r="T71" i="9"/>
  <c r="X75" i="9"/>
  <c r="AG70" i="9"/>
  <c r="X70" i="9"/>
  <c r="T70" i="9"/>
  <c r="Y38" i="9"/>
  <c r="W40" i="9"/>
  <c r="W35" i="9"/>
  <c r="P12" i="9"/>
  <c r="P11" i="9" s="1"/>
  <c r="G12" i="9"/>
  <c r="G11" i="9" s="1"/>
  <c r="AC28" i="9"/>
  <c r="Y40" i="9"/>
  <c r="V17" i="9"/>
  <c r="Y17" i="9" s="1"/>
  <c r="W30" i="9"/>
  <c r="AD30" i="9"/>
  <c r="AE30" i="9" s="1"/>
  <c r="L29" i="9"/>
  <c r="AB29" i="9" s="1"/>
  <c r="AD29" i="9"/>
  <c r="AF29" i="9" s="1"/>
  <c r="AK41" i="9"/>
  <c r="I26" i="9"/>
  <c r="I25" i="9" s="1"/>
  <c r="AD47" i="9"/>
  <c r="AD28" i="9"/>
  <c r="AA28" i="9"/>
  <c r="W32" i="9"/>
  <c r="U40" i="9"/>
  <c r="S40" i="9"/>
  <c r="R15" i="9"/>
  <c r="U15" i="9" s="1"/>
  <c r="W28" i="9"/>
  <c r="AD35" i="9"/>
  <c r="AF35" i="9" s="1"/>
  <c r="W29" i="9"/>
  <c r="N12" i="9"/>
  <c r="N11" i="9" s="1"/>
  <c r="AI41" i="9"/>
  <c r="AH41" i="9"/>
  <c r="S35" i="9"/>
  <c r="S28" i="9"/>
  <c r="U28" i="9"/>
  <c r="Y32" i="9"/>
  <c r="AJ47" i="9"/>
  <c r="AK47" i="9" s="1"/>
  <c r="AE41" i="9"/>
  <c r="AF41" i="9"/>
  <c r="AD40" i="9"/>
  <c r="L34" i="9"/>
  <c r="L33" i="9" s="1"/>
  <c r="AC40" i="9"/>
  <c r="AA40" i="9"/>
  <c r="AJ35" i="9"/>
  <c r="AK35" i="9" s="1"/>
  <c r="AC35" i="9"/>
  <c r="AA35" i="9"/>
  <c r="Y29" i="9"/>
  <c r="V14" i="9"/>
  <c r="E12" i="9"/>
  <c r="E11" i="9" s="1"/>
  <c r="U31" i="9"/>
  <c r="Z15" i="9"/>
  <c r="AC15" i="9" s="1"/>
  <c r="D12" i="9"/>
  <c r="S31" i="9"/>
  <c r="M12" i="9"/>
  <c r="M11" i="9" s="1"/>
  <c r="Q30" i="5"/>
  <c r="U29" i="5"/>
  <c r="J29" i="5"/>
  <c r="AE29" i="5" s="1"/>
  <c r="AF29" i="5" s="1"/>
  <c r="R33" i="9"/>
  <c r="U34" i="9"/>
  <c r="U33" i="9" s="1"/>
  <c r="S34" i="9"/>
  <c r="AD31" i="9"/>
  <c r="AA31" i="9"/>
  <c r="AC31" i="9"/>
  <c r="AC30" i="9"/>
  <c r="AA30" i="9"/>
  <c r="AJ30" i="9"/>
  <c r="AK30" i="9" s="1"/>
  <c r="R13" i="9"/>
  <c r="Z33" i="9"/>
  <c r="AD34" i="9"/>
  <c r="AC34" i="9"/>
  <c r="AC33" i="9" s="1"/>
  <c r="AA34" i="9"/>
  <c r="AK27" i="9"/>
  <c r="D19" i="9"/>
  <c r="AJ34" i="9"/>
  <c r="Y27" i="9"/>
  <c r="W27" i="9"/>
  <c r="V26" i="9"/>
  <c r="O12" i="9"/>
  <c r="O11" i="9" s="1"/>
  <c r="U30" i="9"/>
  <c r="S30" i="9"/>
  <c r="Y31" i="9"/>
  <c r="W31" i="9"/>
  <c r="R26" i="9"/>
  <c r="U27" i="9"/>
  <c r="S27" i="9"/>
  <c r="Z14" i="9"/>
  <c r="AJ14" i="9" s="1"/>
  <c r="AK14" i="9" s="1"/>
  <c r="Z26" i="9"/>
  <c r="AD27" i="9"/>
  <c r="AC27" i="9"/>
  <c r="AA27" i="9"/>
  <c r="AC32" i="9"/>
  <c r="AA32" i="9"/>
  <c r="Y34" i="9"/>
  <c r="Y33" i="9" s="1"/>
  <c r="W34" i="9"/>
  <c r="V33" i="9"/>
  <c r="R20" i="9"/>
  <c r="R19" i="9" s="1"/>
  <c r="AC29" i="9"/>
  <c r="AA29" i="9"/>
  <c r="AJ31" i="9"/>
  <c r="AK31" i="9" s="1"/>
  <c r="AD32" i="9"/>
  <c r="J32" i="5"/>
  <c r="J31" i="5" s="1"/>
  <c r="V26" i="5"/>
  <c r="AE30" i="5"/>
  <c r="AG30" i="5" s="1"/>
  <c r="AI152" i="5"/>
  <c r="AH151" i="5"/>
  <c r="AI134" i="5"/>
  <c r="AH133" i="5"/>
  <c r="X143" i="5"/>
  <c r="T131" i="5"/>
  <c r="AI140" i="5"/>
  <c r="AH139" i="5"/>
  <c r="P143" i="5"/>
  <c r="X131" i="5"/>
  <c r="AI146" i="5"/>
  <c r="AH145" i="5"/>
  <c r="P131" i="5"/>
  <c r="Q28" i="5"/>
  <c r="AB28" i="5"/>
  <c r="AD28" i="5" s="1"/>
  <c r="V30" i="5"/>
  <c r="J28" i="5"/>
  <c r="V28" i="5" s="1"/>
  <c r="V65" i="5"/>
  <c r="U64" i="5"/>
  <c r="R65" i="5"/>
  <c r="J64" i="5"/>
  <c r="Z64" i="5" s="1"/>
  <c r="Y64" i="5"/>
  <c r="Q66" i="5"/>
  <c r="U100" i="5"/>
  <c r="X103" i="5"/>
  <c r="Z103" i="5" s="1"/>
  <c r="U101" i="5"/>
  <c r="AB100" i="5"/>
  <c r="AC100" i="5" s="1"/>
  <c r="Q100" i="5"/>
  <c r="AA101" i="5"/>
  <c r="L96" i="5"/>
  <c r="AE126" i="5"/>
  <c r="AF126" i="5" s="1"/>
  <c r="AE125" i="5"/>
  <c r="AF125" i="5" s="1"/>
  <c r="AB123" i="5"/>
  <c r="AD123" i="5" s="1"/>
  <c r="Y123" i="5"/>
  <c r="AE124" i="5"/>
  <c r="AF124" i="5" s="1"/>
  <c r="AE128" i="5"/>
  <c r="J127" i="5"/>
  <c r="AC128" i="5"/>
  <c r="AB127" i="5"/>
  <c r="AC127" i="5" s="1"/>
  <c r="AD128" i="5"/>
  <c r="AD127" i="5" s="1"/>
  <c r="AI122" i="5"/>
  <c r="X121" i="5"/>
  <c r="Y122" i="5"/>
  <c r="AA122" i="5"/>
  <c r="W122" i="5"/>
  <c r="U122" i="5"/>
  <c r="T121" i="5"/>
  <c r="X127" i="5"/>
  <c r="AA128" i="5"/>
  <c r="AA127" i="5" s="1"/>
  <c r="Z128" i="5"/>
  <c r="Y128" i="5"/>
  <c r="W128" i="5"/>
  <c r="W127" i="5" s="1"/>
  <c r="U128" i="5"/>
  <c r="V128" i="5"/>
  <c r="T127" i="5"/>
  <c r="AB122" i="5"/>
  <c r="J122" i="5"/>
  <c r="R122" i="5" s="1"/>
  <c r="V125" i="5"/>
  <c r="AA124" i="5"/>
  <c r="Z124" i="5"/>
  <c r="Y124" i="5"/>
  <c r="AH124" i="5"/>
  <c r="AI124" i="5" s="1"/>
  <c r="AH128" i="5"/>
  <c r="AA125" i="5"/>
  <c r="Z125" i="5"/>
  <c r="Y125" i="5"/>
  <c r="S128" i="5"/>
  <c r="S127" i="5" s="1"/>
  <c r="R128" i="5"/>
  <c r="P127" i="5"/>
  <c r="Q128" i="5"/>
  <c r="S124" i="5"/>
  <c r="R124" i="5"/>
  <c r="Q124" i="5"/>
  <c r="Q122" i="5"/>
  <c r="P121" i="5"/>
  <c r="S122" i="5"/>
  <c r="V124" i="5"/>
  <c r="Z27" i="5"/>
  <c r="Y30" i="5"/>
  <c r="U98" i="5"/>
  <c r="Z30" i="5"/>
  <c r="AH63" i="5"/>
  <c r="AI63" i="5" s="1"/>
  <c r="S66" i="5"/>
  <c r="AA30" i="5"/>
  <c r="Z65" i="5"/>
  <c r="AE98" i="5"/>
  <c r="AF98" i="5" s="1"/>
  <c r="Y98" i="5"/>
  <c r="AH104" i="5"/>
  <c r="AB30" i="5"/>
  <c r="AD30" i="5" s="1"/>
  <c r="AH30" i="5"/>
  <c r="AI30" i="5" s="1"/>
  <c r="T97" i="5"/>
  <c r="AB27" i="5"/>
  <c r="AD27" i="5" s="1"/>
  <c r="V98" i="5"/>
  <c r="AB65" i="5"/>
  <c r="AD65" i="5" s="1"/>
  <c r="Y65" i="5"/>
  <c r="Z98" i="5"/>
  <c r="AE101" i="5"/>
  <c r="AF101" i="5" s="1"/>
  <c r="Y68" i="5"/>
  <c r="AH64" i="5"/>
  <c r="AI64" i="5" s="1"/>
  <c r="W29" i="5"/>
  <c r="U65" i="5"/>
  <c r="AB104" i="5"/>
  <c r="AB103" i="5" s="1"/>
  <c r="AC103" i="5" s="1"/>
  <c r="V27" i="5"/>
  <c r="H97" i="5"/>
  <c r="Z101" i="5"/>
  <c r="Q101" i="5"/>
  <c r="Y101" i="5"/>
  <c r="AH98" i="5"/>
  <c r="AI98" i="5" s="1"/>
  <c r="AA98" i="5"/>
  <c r="AB101" i="5"/>
  <c r="R101" i="5"/>
  <c r="AE100" i="5"/>
  <c r="AF100" i="5" s="1"/>
  <c r="V102" i="5"/>
  <c r="AH109" i="5"/>
  <c r="X107" i="5"/>
  <c r="AE103" i="5"/>
  <c r="AF104" i="5"/>
  <c r="D96" i="5"/>
  <c r="AD99" i="5"/>
  <c r="AC99" i="5"/>
  <c r="AH100" i="5"/>
  <c r="AI100" i="5" s="1"/>
  <c r="AA100" i="5"/>
  <c r="Y100" i="5"/>
  <c r="Z100" i="5"/>
  <c r="P97" i="5"/>
  <c r="S98" i="5"/>
  <c r="Q98" i="5"/>
  <c r="R98" i="5"/>
  <c r="X97" i="5"/>
  <c r="P103" i="5"/>
  <c r="S104" i="5"/>
  <c r="S103" i="5" s="1"/>
  <c r="Q104" i="5"/>
  <c r="R104" i="5"/>
  <c r="R102" i="5"/>
  <c r="R100" i="5"/>
  <c r="Z102" i="5"/>
  <c r="V100" i="5"/>
  <c r="AC98" i="5"/>
  <c r="AD98" i="5"/>
  <c r="AH68" i="5"/>
  <c r="AI68" i="5" s="1"/>
  <c r="AA68" i="5"/>
  <c r="AA67" i="5" s="1"/>
  <c r="AH29" i="5"/>
  <c r="AI29" i="5" s="1"/>
  <c r="U30" i="5"/>
  <c r="W30" i="5"/>
  <c r="AB26" i="5"/>
  <c r="U27" i="5"/>
  <c r="T25" i="5"/>
  <c r="W25" i="5" s="1"/>
  <c r="Q27" i="5"/>
  <c r="S65" i="5"/>
  <c r="AB62" i="5"/>
  <c r="AC62" i="5" s="1"/>
  <c r="AH66" i="5"/>
  <c r="AI66" i="5" s="1"/>
  <c r="Y66" i="5"/>
  <c r="Y63" i="5"/>
  <c r="J68" i="5"/>
  <c r="V68" i="5" s="1"/>
  <c r="H67" i="5"/>
  <c r="Y67" i="5" s="1"/>
  <c r="Q64" i="5"/>
  <c r="Q65" i="5"/>
  <c r="AB68" i="5"/>
  <c r="AB67" i="5" s="1"/>
  <c r="J66" i="5"/>
  <c r="AB66" i="5"/>
  <c r="T71" i="5"/>
  <c r="AI92" i="5"/>
  <c r="AH91" i="5"/>
  <c r="X71" i="5"/>
  <c r="AI80" i="5"/>
  <c r="AH79" i="5"/>
  <c r="AI86" i="5"/>
  <c r="AH85" i="5"/>
  <c r="T83" i="5"/>
  <c r="AI74" i="5"/>
  <c r="AH73" i="5"/>
  <c r="P83" i="5"/>
  <c r="P71" i="5"/>
  <c r="AI62" i="5"/>
  <c r="AG62" i="5"/>
  <c r="AF62" i="5"/>
  <c r="X61" i="5"/>
  <c r="AA62" i="5"/>
  <c r="Z62" i="5"/>
  <c r="Y62" i="5"/>
  <c r="J63" i="5"/>
  <c r="AB63" i="5"/>
  <c r="M60" i="5"/>
  <c r="E60" i="5"/>
  <c r="H60" i="5" s="1"/>
  <c r="H61" i="5"/>
  <c r="L60" i="5"/>
  <c r="W68" i="5"/>
  <c r="W67" i="5" s="1"/>
  <c r="U68" i="5"/>
  <c r="T67" i="5"/>
  <c r="W62" i="5"/>
  <c r="V62" i="5"/>
  <c r="U62" i="5"/>
  <c r="T61" i="5"/>
  <c r="U63" i="5"/>
  <c r="P61" i="5"/>
  <c r="S62" i="5"/>
  <c r="R62" i="5"/>
  <c r="Q62" i="5"/>
  <c r="P67" i="5"/>
  <c r="S68" i="5"/>
  <c r="S67" i="5" s="1"/>
  <c r="Q68" i="5"/>
  <c r="Q63" i="5"/>
  <c r="Y27" i="5"/>
  <c r="AA27" i="5"/>
  <c r="AE27" i="5"/>
  <c r="AI38" i="5"/>
  <c r="AH37" i="5"/>
  <c r="AI44" i="5"/>
  <c r="AH43" i="5"/>
  <c r="X47" i="5"/>
  <c r="AI50" i="5"/>
  <c r="AH49" i="5"/>
  <c r="P47" i="5"/>
  <c r="AI56" i="5"/>
  <c r="AH55" i="5"/>
  <c r="X35" i="5"/>
  <c r="T47" i="5"/>
  <c r="T35" i="5"/>
  <c r="AI32" i="5"/>
  <c r="AH31" i="5"/>
  <c r="AI31" i="5" s="1"/>
  <c r="AI26" i="5"/>
  <c r="AE26" i="5"/>
  <c r="AD29" i="5"/>
  <c r="P25" i="5"/>
  <c r="S26" i="5"/>
  <c r="R26" i="5"/>
  <c r="Q26" i="5"/>
  <c r="AA28" i="5"/>
  <c r="Y28" i="5"/>
  <c r="AH28" i="5"/>
  <c r="AI28" i="5" s="1"/>
  <c r="X31" i="5"/>
  <c r="AA32" i="5"/>
  <c r="AA31" i="5" s="1"/>
  <c r="Y32" i="5"/>
  <c r="P31" i="5"/>
  <c r="S32" i="5"/>
  <c r="S31" i="5" s="1"/>
  <c r="Q32" i="5"/>
  <c r="AA29" i="5"/>
  <c r="Y29" i="5"/>
  <c r="E24" i="5"/>
  <c r="H24" i="5" s="1"/>
  <c r="H25" i="5"/>
  <c r="AA26" i="5"/>
  <c r="X25" i="5"/>
  <c r="Z26" i="5"/>
  <c r="Y26" i="5"/>
  <c r="AB32" i="5"/>
  <c r="W32" i="5"/>
  <c r="W31" i="5" s="1"/>
  <c r="U32" i="5"/>
  <c r="T31" i="5"/>
  <c r="R86" i="7"/>
  <c r="S92" i="7"/>
  <c r="S91" i="7" s="1"/>
  <c r="J89" i="7"/>
  <c r="AE89" i="7" s="1"/>
  <c r="AG89" i="7" s="1"/>
  <c r="T91" i="7"/>
  <c r="U92" i="7"/>
  <c r="Q89" i="7"/>
  <c r="O13" i="7"/>
  <c r="O12" i="7" s="1"/>
  <c r="M13" i="7"/>
  <c r="M12" i="7" s="1"/>
  <c r="N13" i="7"/>
  <c r="N12" i="7" s="1"/>
  <c r="L13" i="7"/>
  <c r="L12" i="7" s="1"/>
  <c r="H337" i="7"/>
  <c r="D336" i="7"/>
  <c r="Y374" i="7"/>
  <c r="Z374" i="7"/>
  <c r="AB374" i="7"/>
  <c r="AD374" i="7" s="1"/>
  <c r="AH374" i="7"/>
  <c r="AI374" i="7" s="1"/>
  <c r="AE377" i="7"/>
  <c r="AF377" i="7" s="1"/>
  <c r="U377" i="7"/>
  <c r="Y380" i="7"/>
  <c r="AH380" i="7"/>
  <c r="AI380" i="7" s="1"/>
  <c r="Q378" i="7"/>
  <c r="Z379" i="7"/>
  <c r="Q375" i="7"/>
  <c r="AE380" i="7"/>
  <c r="AE379" i="7" s="1"/>
  <c r="Q380" i="7"/>
  <c r="R380" i="7"/>
  <c r="G372" i="7"/>
  <c r="P379" i="7"/>
  <c r="Q379" i="7" s="1"/>
  <c r="U378" i="7"/>
  <c r="W378" i="7"/>
  <c r="P17" i="7"/>
  <c r="T379" i="7"/>
  <c r="AA380" i="7"/>
  <c r="AA379" i="7" s="1"/>
  <c r="U380" i="7"/>
  <c r="K13" i="7"/>
  <c r="K12" i="7" s="1"/>
  <c r="V380" i="7"/>
  <c r="AB400" i="7"/>
  <c r="AD400" i="7" s="1"/>
  <c r="S404" i="7"/>
  <c r="S403" i="7" s="1"/>
  <c r="AH400" i="7"/>
  <c r="AI400" i="7" s="1"/>
  <c r="V400" i="7"/>
  <c r="Y400" i="7"/>
  <c r="AD413" i="7"/>
  <c r="M396" i="7"/>
  <c r="U401" i="7"/>
  <c r="V415" i="7"/>
  <c r="J406" i="7"/>
  <c r="Q401" i="7"/>
  <c r="M372" i="7"/>
  <c r="T107" i="7"/>
  <c r="T203" i="7"/>
  <c r="AH401" i="7"/>
  <c r="AI401" i="7" s="1"/>
  <c r="Y401" i="7"/>
  <c r="R402" i="7"/>
  <c r="T131" i="7"/>
  <c r="T119" i="7"/>
  <c r="AH377" i="7"/>
  <c r="AI377" i="7" s="1"/>
  <c r="J399" i="7"/>
  <c r="V399" i="7" s="1"/>
  <c r="T31" i="7"/>
  <c r="AB377" i="7"/>
  <c r="AC377" i="7" s="1"/>
  <c r="H397" i="7"/>
  <c r="Y377" i="7"/>
  <c r="AE415" i="7"/>
  <c r="R400" i="7"/>
  <c r="T359" i="7"/>
  <c r="Z377" i="7"/>
  <c r="AF416" i="7"/>
  <c r="AF415" i="7" s="1"/>
  <c r="Z400" i="7"/>
  <c r="J401" i="7"/>
  <c r="AE401" i="7" s="1"/>
  <c r="AG401" i="7" s="1"/>
  <c r="AA377" i="7"/>
  <c r="V402" i="7"/>
  <c r="X403" i="7"/>
  <c r="AA404" i="7"/>
  <c r="AA403" i="7" s="1"/>
  <c r="Y404" i="7"/>
  <c r="AH404" i="7"/>
  <c r="AD416" i="7"/>
  <c r="AD415" i="7" s="1"/>
  <c r="AB415" i="7"/>
  <c r="AC416" i="7"/>
  <c r="AC415" i="7" s="1"/>
  <c r="X397" i="7"/>
  <c r="AA398" i="7"/>
  <c r="Y398" i="7"/>
  <c r="AH398" i="7"/>
  <c r="AI410" i="7"/>
  <c r="AH409" i="7"/>
  <c r="AC414" i="7"/>
  <c r="AD414" i="7"/>
  <c r="AD410" i="7"/>
  <c r="AB409" i="7"/>
  <c r="AC410" i="7"/>
  <c r="AD411" i="7"/>
  <c r="AC411" i="7"/>
  <c r="AB404" i="7"/>
  <c r="H403" i="7"/>
  <c r="U403" i="7" s="1"/>
  <c r="J404" i="7"/>
  <c r="Z404" i="7" s="1"/>
  <c r="K396" i="7"/>
  <c r="X407" i="7"/>
  <c r="AA409" i="7"/>
  <c r="Z409" i="7"/>
  <c r="Y409" i="7"/>
  <c r="AA402" i="7"/>
  <c r="Z402" i="7"/>
  <c r="Y402" i="7"/>
  <c r="AH402" i="7"/>
  <c r="AI402" i="7" s="1"/>
  <c r="U404" i="7"/>
  <c r="AH399" i="7"/>
  <c r="AI399" i="7" s="1"/>
  <c r="AA399" i="7"/>
  <c r="Y399" i="7"/>
  <c r="AB399" i="7"/>
  <c r="U409" i="7"/>
  <c r="T407" i="7"/>
  <c r="W409" i="7"/>
  <c r="V409" i="7"/>
  <c r="AB398" i="7"/>
  <c r="J398" i="7"/>
  <c r="Z398" i="7" s="1"/>
  <c r="S409" i="7"/>
  <c r="R409" i="7"/>
  <c r="Q409" i="7"/>
  <c r="P407" i="7"/>
  <c r="U398" i="7"/>
  <c r="H396" i="7"/>
  <c r="AB402" i="7"/>
  <c r="Q404" i="7"/>
  <c r="AE402" i="7"/>
  <c r="AE88" i="7"/>
  <c r="AG88" i="7" s="1"/>
  <c r="Q88" i="7"/>
  <c r="V375" i="7"/>
  <c r="R378" i="7"/>
  <c r="Z378" i="7"/>
  <c r="R375" i="7"/>
  <c r="S377" i="7"/>
  <c r="R377" i="7"/>
  <c r="Q377" i="7"/>
  <c r="AA376" i="7"/>
  <c r="Y376" i="7"/>
  <c r="AG378" i="7"/>
  <c r="Z375" i="7"/>
  <c r="P373" i="7"/>
  <c r="S374" i="7"/>
  <c r="R374" i="7"/>
  <c r="Q374" i="7"/>
  <c r="AD378" i="7"/>
  <c r="AC378" i="7"/>
  <c r="W373" i="7"/>
  <c r="AB376" i="7"/>
  <c r="AH376" i="7"/>
  <c r="AI376" i="7" s="1"/>
  <c r="X373" i="7"/>
  <c r="AD375" i="7"/>
  <c r="V378" i="7"/>
  <c r="J339" i="7"/>
  <c r="U88" i="7"/>
  <c r="Y89" i="7"/>
  <c r="E336" i="7"/>
  <c r="H336" i="7" s="1"/>
  <c r="AB89" i="7"/>
  <c r="AD89" i="7" s="1"/>
  <c r="AA89" i="7"/>
  <c r="AB88" i="7"/>
  <c r="AC88" i="7" s="1"/>
  <c r="AH205" i="7"/>
  <c r="AH203" i="7" s="1"/>
  <c r="AA86" i="7"/>
  <c r="Y86" i="7"/>
  <c r="H241" i="7"/>
  <c r="T251" i="7"/>
  <c r="H300" i="7"/>
  <c r="U86" i="7"/>
  <c r="AB86" i="7"/>
  <c r="AD86" i="7" s="1"/>
  <c r="G240" i="7"/>
  <c r="H240" i="7" s="1"/>
  <c r="T227" i="7"/>
  <c r="T95" i="7"/>
  <c r="Q86" i="7"/>
  <c r="T47" i="7"/>
  <c r="H301" i="7"/>
  <c r="AE87" i="7"/>
  <c r="AG87" i="7" s="1"/>
  <c r="J302" i="7"/>
  <c r="J308" i="7"/>
  <c r="H307" i="7"/>
  <c r="D300" i="7"/>
  <c r="AA92" i="7"/>
  <c r="AA91" i="7" s="1"/>
  <c r="X91" i="7"/>
  <c r="AH169" i="7"/>
  <c r="AH167" i="7" s="1"/>
  <c r="T59" i="7"/>
  <c r="AH229" i="7"/>
  <c r="AH227" i="7" s="1"/>
  <c r="P29" i="7"/>
  <c r="J248" i="7"/>
  <c r="H247" i="7"/>
  <c r="J242" i="7"/>
  <c r="D240" i="7"/>
  <c r="T311" i="7"/>
  <c r="AH133" i="7"/>
  <c r="AH131" i="7" s="1"/>
  <c r="P28" i="7"/>
  <c r="T263" i="7"/>
  <c r="P90" i="7"/>
  <c r="P85" i="7" s="1"/>
  <c r="P84" i="7" s="1"/>
  <c r="T29" i="7"/>
  <c r="T25" i="7" s="1"/>
  <c r="U87" i="7"/>
  <c r="AH88" i="7"/>
  <c r="AI88" i="7" s="1"/>
  <c r="Y88" i="7"/>
  <c r="Y87" i="7"/>
  <c r="AH73" i="7"/>
  <c r="AH71" i="7" s="1"/>
  <c r="R87" i="7"/>
  <c r="AH91" i="7"/>
  <c r="AI91" i="7" s="1"/>
  <c r="AH289" i="7"/>
  <c r="AH287" i="7" s="1"/>
  <c r="X90" i="7"/>
  <c r="X85" i="7" s="1"/>
  <c r="Q87" i="7"/>
  <c r="T90" i="7"/>
  <c r="T85" i="7" s="1"/>
  <c r="AB87" i="7"/>
  <c r="AD87" i="7" s="1"/>
  <c r="V87" i="7"/>
  <c r="AH265" i="7"/>
  <c r="AH263" i="7" s="1"/>
  <c r="U32" i="7"/>
  <c r="AI32" i="7"/>
  <c r="P27" i="7"/>
  <c r="T35" i="7"/>
  <c r="V88" i="7"/>
  <c r="AB32" i="7"/>
  <c r="AD32" i="7" s="1"/>
  <c r="AD31" i="7" s="1"/>
  <c r="T275" i="7"/>
  <c r="AB291" i="7"/>
  <c r="Y291" i="7"/>
  <c r="Q291" i="7"/>
  <c r="U291" i="7"/>
  <c r="T287" i="7"/>
  <c r="T179" i="7"/>
  <c r="AA32" i="7"/>
  <c r="AA31" i="7" s="1"/>
  <c r="Y32" i="7"/>
  <c r="AH253" i="7"/>
  <c r="AH251" i="7" s="1"/>
  <c r="AH325" i="7"/>
  <c r="AH323" i="7" s="1"/>
  <c r="AH61" i="7"/>
  <c r="AH59" i="7" s="1"/>
  <c r="AH121" i="7"/>
  <c r="AH119" i="7" s="1"/>
  <c r="T215" i="7"/>
  <c r="P311" i="7"/>
  <c r="AH181" i="7"/>
  <c r="T347" i="7"/>
  <c r="T383" i="7"/>
  <c r="X383" i="7"/>
  <c r="AH385" i="7"/>
  <c r="X359" i="7"/>
  <c r="AH361" i="7"/>
  <c r="AH349" i="7"/>
  <c r="X347" i="7"/>
  <c r="X323" i="7"/>
  <c r="X311" i="7"/>
  <c r="AH313" i="7"/>
  <c r="X287" i="7"/>
  <c r="X275" i="7"/>
  <c r="AI278" i="7"/>
  <c r="AH277" i="7"/>
  <c r="X263" i="7"/>
  <c r="X251" i="7"/>
  <c r="X227" i="7"/>
  <c r="X215" i="7"/>
  <c r="AH217" i="7"/>
  <c r="X203" i="7"/>
  <c r="X179" i="7"/>
  <c r="T167" i="7"/>
  <c r="X167" i="7"/>
  <c r="AH157" i="7"/>
  <c r="X155" i="7"/>
  <c r="X143" i="7"/>
  <c r="AH145" i="7"/>
  <c r="X131" i="7"/>
  <c r="X119" i="7"/>
  <c r="AH109" i="7"/>
  <c r="X107" i="7"/>
  <c r="X95" i="7"/>
  <c r="AH97" i="7"/>
  <c r="X71" i="7"/>
  <c r="X59" i="7"/>
  <c r="X47" i="7"/>
  <c r="AH49" i="7"/>
  <c r="X35" i="7"/>
  <c r="AI86" i="7"/>
  <c r="Z88" i="7"/>
  <c r="R88" i="7"/>
  <c r="J92" i="7"/>
  <c r="AB92" i="7"/>
  <c r="H91" i="7"/>
  <c r="Y92" i="7"/>
  <c r="AE86" i="7"/>
  <c r="Q92" i="7"/>
  <c r="Z86" i="7"/>
  <c r="V86" i="7"/>
  <c r="X26" i="7"/>
  <c r="P26" i="7"/>
  <c r="J32" i="7"/>
  <c r="H31" i="7"/>
  <c r="Y31" i="7" s="1"/>
  <c r="X30" i="7"/>
  <c r="X27" i="7"/>
  <c r="G8" i="18" l="1"/>
  <c r="I29" i="18" s="1"/>
  <c r="E8" i="18"/>
  <c r="I31" i="18" s="1"/>
  <c r="F8" i="18"/>
  <c r="I30" i="18" s="1"/>
  <c r="AP53" i="9"/>
  <c r="AQ53" i="9"/>
  <c r="AO53" i="9"/>
  <c r="V103" i="5"/>
  <c r="AC379" i="7"/>
  <c r="AG98" i="5"/>
  <c r="AC124" i="5"/>
  <c r="J17" i="18"/>
  <c r="K17" i="18" s="1"/>
  <c r="O33" i="18" s="1"/>
  <c r="J8" i="13"/>
  <c r="K8" i="13" s="1"/>
  <c r="I33" i="13" s="1"/>
  <c r="L8" i="13"/>
  <c r="I34" i="13" s="1"/>
  <c r="I31" i="13"/>
  <c r="L16" i="9"/>
  <c r="R138" i="9"/>
  <c r="S138" i="9" s="1"/>
  <c r="AB171" i="9"/>
  <c r="AG171" i="9"/>
  <c r="AH171" i="9" s="1"/>
  <c r="AF375" i="7"/>
  <c r="AD102" i="5"/>
  <c r="AG102" i="5"/>
  <c r="Z99" i="5"/>
  <c r="J97" i="5"/>
  <c r="J96" i="5" s="1"/>
  <c r="AD125" i="5"/>
  <c r="AC380" i="7"/>
  <c r="AD380" i="7"/>
  <c r="AD379" i="7" s="1"/>
  <c r="R99" i="5"/>
  <c r="AF99" i="5"/>
  <c r="AD100" i="5"/>
  <c r="AD126" i="5"/>
  <c r="U373" i="7"/>
  <c r="R126" i="5"/>
  <c r="Z126" i="5"/>
  <c r="V126" i="5"/>
  <c r="AF123" i="5"/>
  <c r="AA139" i="9"/>
  <c r="Z138" i="9"/>
  <c r="AC139" i="9"/>
  <c r="AD139" i="9"/>
  <c r="AK141" i="9"/>
  <c r="AJ139" i="9"/>
  <c r="T141" i="9"/>
  <c r="L139" i="9"/>
  <c r="V138" i="9"/>
  <c r="Y139" i="9"/>
  <c r="W139" i="9"/>
  <c r="S139" i="9"/>
  <c r="T21" i="9"/>
  <c r="S21" i="9"/>
  <c r="S16" i="9"/>
  <c r="T16" i="9"/>
  <c r="AD21" i="9"/>
  <c r="AF21" i="9" s="1"/>
  <c r="X171" i="9"/>
  <c r="W179" i="9"/>
  <c r="Y151" i="9"/>
  <c r="S221" i="9"/>
  <c r="AB31" i="7"/>
  <c r="AC31" i="7" s="1"/>
  <c r="U97" i="5"/>
  <c r="AG126" i="5"/>
  <c r="AA151" i="9"/>
  <c r="AD401" i="7"/>
  <c r="AI59" i="9"/>
  <c r="S18" i="9"/>
  <c r="R29" i="13"/>
  <c r="P29" i="13"/>
  <c r="M29" i="13"/>
  <c r="K29" i="13"/>
  <c r="G29" i="13"/>
  <c r="D29" i="13"/>
  <c r="J12" i="13"/>
  <c r="J15" i="13"/>
  <c r="M28" i="13" s="1"/>
  <c r="J19" i="13"/>
  <c r="AG12" i="15"/>
  <c r="AF12" i="15"/>
  <c r="AE407" i="7"/>
  <c r="AG407" i="7" s="1"/>
  <c r="AE376" i="7"/>
  <c r="AF376" i="7" s="1"/>
  <c r="H372" i="7"/>
  <c r="R68" i="5"/>
  <c r="J22" i="13"/>
  <c r="AG125" i="5"/>
  <c r="AH67" i="5"/>
  <c r="AI67" i="5" s="1"/>
  <c r="W21" i="9"/>
  <c r="W221" i="9"/>
  <c r="T29" i="13"/>
  <c r="J25" i="13"/>
  <c r="AD221" i="9"/>
  <c r="AF221" i="9" s="1"/>
  <c r="V29" i="5"/>
  <c r="J25" i="5"/>
  <c r="Z25" i="5" s="1"/>
  <c r="AF380" i="7"/>
  <c r="W397" i="7"/>
  <c r="AG380" i="7"/>
  <c r="Z376" i="7"/>
  <c r="Q397" i="7"/>
  <c r="R399" i="7"/>
  <c r="R376" i="7"/>
  <c r="J373" i="7"/>
  <c r="J372" i="7" s="1"/>
  <c r="AF400" i="7"/>
  <c r="U397" i="7"/>
  <c r="P396" i="7"/>
  <c r="S396" i="7" s="1"/>
  <c r="AA21" i="9"/>
  <c r="X174" i="9"/>
  <c r="AJ21" i="9"/>
  <c r="AK21" i="9" s="1"/>
  <c r="AC21" i="9"/>
  <c r="AC64" i="5"/>
  <c r="AF374" i="7"/>
  <c r="R29" i="5"/>
  <c r="Z29" i="5"/>
  <c r="Y103" i="5"/>
  <c r="AF148" i="9"/>
  <c r="V166" i="9"/>
  <c r="Y166" i="9" s="1"/>
  <c r="AF65" i="5"/>
  <c r="AC104" i="5"/>
  <c r="AG124" i="5"/>
  <c r="AG409" i="7"/>
  <c r="T372" i="7"/>
  <c r="W372" i="7" s="1"/>
  <c r="AD104" i="5"/>
  <c r="AD103" i="5" s="1"/>
  <c r="W207" i="9"/>
  <c r="R89" i="7"/>
  <c r="Z89" i="7"/>
  <c r="W167" i="9"/>
  <c r="AC32" i="7"/>
  <c r="X84" i="7"/>
  <c r="AF87" i="7"/>
  <c r="AB97" i="5"/>
  <c r="AC97" i="5" s="1"/>
  <c r="AF30" i="5"/>
  <c r="AC400" i="7"/>
  <c r="AD151" i="9"/>
  <c r="S17" i="9"/>
  <c r="AH144" i="9"/>
  <c r="AE144" i="9"/>
  <c r="T144" i="9"/>
  <c r="AA17" i="9"/>
  <c r="L17" i="9"/>
  <c r="AG17" i="9" s="1"/>
  <c r="AI17" i="9" s="1"/>
  <c r="T58" i="9"/>
  <c r="AD17" i="9"/>
  <c r="AF17" i="9" s="1"/>
  <c r="X21" i="9"/>
  <c r="AB21" i="9"/>
  <c r="AF170" i="9"/>
  <c r="AF171" i="9"/>
  <c r="AG21" i="9"/>
  <c r="AH21" i="9" s="1"/>
  <c r="T207" i="9"/>
  <c r="X207" i="9"/>
  <c r="AF201" i="9"/>
  <c r="D11" i="9"/>
  <c r="AC17" i="9"/>
  <c r="T24" i="7"/>
  <c r="AC221" i="9"/>
  <c r="AB221" i="9"/>
  <c r="AA221" i="9"/>
  <c r="AE63" i="9"/>
  <c r="AA207" i="9"/>
  <c r="AE59" i="9"/>
  <c r="AF173" i="9"/>
  <c r="AF199" i="9"/>
  <c r="AA179" i="9"/>
  <c r="U151" i="9"/>
  <c r="S151" i="9"/>
  <c r="AG172" i="9"/>
  <c r="AI172" i="9" s="1"/>
  <c r="S179" i="9"/>
  <c r="AJ179" i="9"/>
  <c r="AK179" i="9" s="1"/>
  <c r="AD207" i="9"/>
  <c r="T221" i="9"/>
  <c r="AD179" i="9"/>
  <c r="X176" i="9"/>
  <c r="AI63" i="9"/>
  <c r="AF204" i="9"/>
  <c r="AF143" i="9"/>
  <c r="AH145" i="9"/>
  <c r="AE175" i="9"/>
  <c r="AH201" i="9"/>
  <c r="AG176" i="9"/>
  <c r="AI176" i="9" s="1"/>
  <c r="AE56" i="9"/>
  <c r="AF175" i="9"/>
  <c r="AF174" i="9" s="1"/>
  <c r="AF58" i="9"/>
  <c r="AF176" i="9"/>
  <c r="S195" i="9"/>
  <c r="R166" i="9"/>
  <c r="U166" i="9" s="1"/>
  <c r="AI143" i="9"/>
  <c r="AB198" i="9"/>
  <c r="AB144" i="9"/>
  <c r="AH142" i="9"/>
  <c r="T172" i="9"/>
  <c r="AF60" i="9"/>
  <c r="X144" i="9"/>
  <c r="AI204" i="9"/>
  <c r="AE142" i="9"/>
  <c r="AI200" i="9"/>
  <c r="AB176" i="9"/>
  <c r="X196" i="9"/>
  <c r="L150" i="9"/>
  <c r="AI211" i="9"/>
  <c r="AE197" i="9"/>
  <c r="AI173" i="9"/>
  <c r="AH148" i="9"/>
  <c r="AE200" i="9"/>
  <c r="AB143" i="9"/>
  <c r="AB203" i="9"/>
  <c r="AG58" i="9"/>
  <c r="X58" i="9"/>
  <c r="L202" i="9"/>
  <c r="X202" i="9" s="1"/>
  <c r="AB172" i="9"/>
  <c r="AF172" i="9"/>
  <c r="AG203" i="9"/>
  <c r="AG202" i="9" s="1"/>
  <c r="T203" i="9"/>
  <c r="S38" i="9"/>
  <c r="AG170" i="9"/>
  <c r="AB170" i="9"/>
  <c r="T170" i="9"/>
  <c r="AI197" i="9"/>
  <c r="AH197" i="9"/>
  <c r="AJ38" i="9"/>
  <c r="AK38" i="9" s="1"/>
  <c r="S167" i="9"/>
  <c r="AF97" i="9"/>
  <c r="AD95" i="9"/>
  <c r="X82" i="9"/>
  <c r="L79" i="9"/>
  <c r="T80" i="9" s="1"/>
  <c r="AF57" i="9"/>
  <c r="AF198" i="9"/>
  <c r="AF145" i="9"/>
  <c r="AE145" i="9"/>
  <c r="U95" i="9"/>
  <c r="S95" i="9"/>
  <c r="AC95" i="9"/>
  <c r="AA95" i="9"/>
  <c r="AK68" i="9"/>
  <c r="AJ66" i="9"/>
  <c r="AK66" i="9" s="1"/>
  <c r="AB55" i="9"/>
  <c r="AH199" i="9"/>
  <c r="AI199" i="9"/>
  <c r="AD66" i="9"/>
  <c r="X143" i="9"/>
  <c r="AG209" i="9"/>
  <c r="AG207" i="9" s="1"/>
  <c r="AD38" i="9"/>
  <c r="T143" i="9"/>
  <c r="AG198" i="9"/>
  <c r="X198" i="9"/>
  <c r="R25" i="9"/>
  <c r="AE82" i="9"/>
  <c r="AD80" i="9"/>
  <c r="AF80" i="9" s="1"/>
  <c r="X97" i="9"/>
  <c r="L94" i="9"/>
  <c r="X95" i="9" s="1"/>
  <c r="AE223" i="9"/>
  <c r="X40" i="9"/>
  <c r="L37" i="9"/>
  <c r="X38" i="9" s="1"/>
  <c r="Z25" i="9"/>
  <c r="V25" i="9"/>
  <c r="AD202" i="9"/>
  <c r="AE202" i="9" s="1"/>
  <c r="AF203" i="9"/>
  <c r="AF202" i="9" s="1"/>
  <c r="AE203" i="9"/>
  <c r="AJ202" i="9"/>
  <c r="AK202" i="9" s="1"/>
  <c r="AK203" i="9"/>
  <c r="AD195" i="9"/>
  <c r="AF196" i="9"/>
  <c r="AE196" i="9"/>
  <c r="Y195" i="9"/>
  <c r="V194" i="9"/>
  <c r="W195" i="9"/>
  <c r="AG196" i="9"/>
  <c r="L195" i="9"/>
  <c r="AB195" i="9" s="1"/>
  <c r="T196" i="9"/>
  <c r="AA195" i="9"/>
  <c r="AC195" i="9"/>
  <c r="Z194" i="9"/>
  <c r="AA202" i="9"/>
  <c r="R194" i="9"/>
  <c r="AJ195" i="9"/>
  <c r="AH175" i="9"/>
  <c r="AG174" i="9"/>
  <c r="AI175" i="9"/>
  <c r="AJ174" i="9"/>
  <c r="AK174" i="9" s="1"/>
  <c r="AK175" i="9"/>
  <c r="AK171" i="9"/>
  <c r="AJ167" i="9"/>
  <c r="AB174" i="9"/>
  <c r="AA174" i="9"/>
  <c r="T174" i="9"/>
  <c r="S174" i="9"/>
  <c r="AG169" i="9"/>
  <c r="AB169" i="9"/>
  <c r="X169" i="9"/>
  <c r="T169" i="9"/>
  <c r="AC167" i="9"/>
  <c r="Z166" i="9"/>
  <c r="AA167" i="9"/>
  <c r="AG168" i="9"/>
  <c r="L167" i="9"/>
  <c r="AB167" i="9" s="1"/>
  <c r="X168" i="9"/>
  <c r="T168" i="9"/>
  <c r="AB168" i="9"/>
  <c r="AE168" i="9"/>
  <c r="AD167" i="9"/>
  <c r="AF168" i="9"/>
  <c r="AE169" i="9"/>
  <c r="AF169" i="9"/>
  <c r="AF141" i="9"/>
  <c r="AE141" i="9"/>
  <c r="AB141" i="9"/>
  <c r="AG141" i="9"/>
  <c r="AG139" i="9" s="1"/>
  <c r="X141" i="9"/>
  <c r="AG147" i="9"/>
  <c r="L146" i="9"/>
  <c r="AB147" i="9"/>
  <c r="X147" i="9"/>
  <c r="AD146" i="9"/>
  <c r="AE146" i="9" s="1"/>
  <c r="AF147" i="9"/>
  <c r="AF146" i="9" s="1"/>
  <c r="AE147" i="9"/>
  <c r="AI57" i="9"/>
  <c r="AH57" i="9"/>
  <c r="AI60" i="9"/>
  <c r="AH60" i="9"/>
  <c r="AI56" i="9"/>
  <c r="AH56" i="9"/>
  <c r="S61" i="9"/>
  <c r="AJ61" i="9"/>
  <c r="AK61" i="9" s="1"/>
  <c r="AK62" i="9"/>
  <c r="AD54" i="9"/>
  <c r="H8" i="13" s="1"/>
  <c r="I28" i="13" s="1"/>
  <c r="AF55" i="9"/>
  <c r="AE55" i="9"/>
  <c r="AG55" i="9"/>
  <c r="L54" i="9"/>
  <c r="T55" i="9"/>
  <c r="AJ54" i="9"/>
  <c r="AF62" i="9"/>
  <c r="AF61" i="9" s="1"/>
  <c r="AD61" i="9"/>
  <c r="AE61" i="9" s="1"/>
  <c r="AE62" i="9"/>
  <c r="AC54" i="9"/>
  <c r="Z53" i="9"/>
  <c r="AA54" i="9"/>
  <c r="Y54" i="9"/>
  <c r="W54" i="9"/>
  <c r="AH62" i="9"/>
  <c r="AG61" i="9"/>
  <c r="AI62" i="9"/>
  <c r="X61" i="9"/>
  <c r="W61" i="9"/>
  <c r="AA61" i="9"/>
  <c r="AB61" i="9"/>
  <c r="U54" i="9"/>
  <c r="R53" i="9"/>
  <c r="S54" i="9"/>
  <c r="X223" i="9"/>
  <c r="AF223" i="9"/>
  <c r="T223" i="9"/>
  <c r="AB223" i="9"/>
  <c r="T209" i="9"/>
  <c r="AH225" i="9"/>
  <c r="AI225" i="9"/>
  <c r="AG223" i="9"/>
  <c r="AG221" i="9" s="1"/>
  <c r="X209" i="9"/>
  <c r="AH215" i="9"/>
  <c r="AI215" i="9"/>
  <c r="AK223" i="9"/>
  <c r="AI213" i="9"/>
  <c r="AH213" i="9"/>
  <c r="AH227" i="9"/>
  <c r="AI227" i="9"/>
  <c r="AB209" i="9"/>
  <c r="AK209" i="9"/>
  <c r="AF209" i="9"/>
  <c r="AE209" i="9"/>
  <c r="AH229" i="9"/>
  <c r="AI229" i="9"/>
  <c r="T181" i="9"/>
  <c r="AF181" i="9"/>
  <c r="AE181" i="9"/>
  <c r="AH182" i="9"/>
  <c r="AI182" i="9"/>
  <c r="AG181" i="9"/>
  <c r="X188" i="9"/>
  <c r="AB188" i="9"/>
  <c r="L178" i="9"/>
  <c r="X181" i="9"/>
  <c r="AK181" i="9"/>
  <c r="AI189" i="9"/>
  <c r="AI188" i="9" s="1"/>
  <c r="AG188" i="9"/>
  <c r="AH189" i="9"/>
  <c r="AH188" i="9" s="1"/>
  <c r="AI187" i="9"/>
  <c r="AH187" i="9"/>
  <c r="X153" i="9"/>
  <c r="AI159" i="9"/>
  <c r="AH159" i="9"/>
  <c r="AK153" i="9"/>
  <c r="X160" i="9"/>
  <c r="T160" i="9"/>
  <c r="AB160" i="9"/>
  <c r="AI161" i="9"/>
  <c r="AI160" i="9" s="1"/>
  <c r="AG160" i="9"/>
  <c r="AH161" i="9"/>
  <c r="AH160" i="9" s="1"/>
  <c r="AH155" i="9"/>
  <c r="AI155" i="9"/>
  <c r="AG153" i="9"/>
  <c r="AF153" i="9"/>
  <c r="AE153" i="9"/>
  <c r="T153" i="9"/>
  <c r="AB153" i="9"/>
  <c r="T40" i="9"/>
  <c r="S14" i="9"/>
  <c r="AK97" i="9"/>
  <c r="W38" i="9"/>
  <c r="T97" i="9"/>
  <c r="AB97" i="9"/>
  <c r="AE97" i="9"/>
  <c r="AF82" i="9"/>
  <c r="AI103" i="9"/>
  <c r="AH103" i="9"/>
  <c r="T104" i="9"/>
  <c r="X104" i="9"/>
  <c r="AI105" i="9"/>
  <c r="AI104" i="9" s="1"/>
  <c r="AG104" i="9"/>
  <c r="AH105" i="9"/>
  <c r="AH104" i="9" s="1"/>
  <c r="AB104" i="9"/>
  <c r="AI101" i="9"/>
  <c r="AH101" i="9"/>
  <c r="AH99" i="9"/>
  <c r="AI99" i="9"/>
  <c r="AG97" i="9"/>
  <c r="AJ18" i="9"/>
  <c r="AK18" i="9" s="1"/>
  <c r="AB40" i="9"/>
  <c r="V18" i="9"/>
  <c r="Y18" i="9" s="1"/>
  <c r="AB82" i="9"/>
  <c r="AK80" i="9"/>
  <c r="AK82" i="9"/>
  <c r="S80" i="9"/>
  <c r="U80" i="9"/>
  <c r="Y80" i="9"/>
  <c r="W80" i="9"/>
  <c r="T90" i="9"/>
  <c r="X90" i="9"/>
  <c r="AH84" i="9"/>
  <c r="AI84" i="9"/>
  <c r="AG82" i="9"/>
  <c r="AI91" i="9"/>
  <c r="AI90" i="9" s="1"/>
  <c r="AG90" i="9"/>
  <c r="AH91" i="9"/>
  <c r="AH90" i="9" s="1"/>
  <c r="AH89" i="9"/>
  <c r="AI89" i="9"/>
  <c r="AI87" i="9"/>
  <c r="AH87" i="9"/>
  <c r="AA80" i="9"/>
  <c r="AC80" i="9"/>
  <c r="T82" i="9"/>
  <c r="AB47" i="9"/>
  <c r="X47" i="9"/>
  <c r="AB31" i="9"/>
  <c r="AB68" i="9"/>
  <c r="AG40" i="9"/>
  <c r="AG31" i="9"/>
  <c r="AI31" i="9" s="1"/>
  <c r="AI45" i="9"/>
  <c r="T47" i="9"/>
  <c r="T31" i="9"/>
  <c r="X31" i="9"/>
  <c r="T68" i="9"/>
  <c r="X68" i="9"/>
  <c r="AI48" i="9"/>
  <c r="AI47" i="9" s="1"/>
  <c r="AH48" i="9"/>
  <c r="AH47" i="9" s="1"/>
  <c r="AG47" i="9"/>
  <c r="W14" i="9"/>
  <c r="L27" i="9"/>
  <c r="AG27" i="9" s="1"/>
  <c r="K26" i="9"/>
  <c r="K25" i="9" s="1"/>
  <c r="W15" i="9"/>
  <c r="AI71" i="9"/>
  <c r="AH71" i="9"/>
  <c r="AI74" i="9"/>
  <c r="AH74" i="9"/>
  <c r="W66" i="9"/>
  <c r="X66" i="9"/>
  <c r="Y66" i="9"/>
  <c r="AF68" i="9"/>
  <c r="AE68" i="9"/>
  <c r="T66" i="9"/>
  <c r="U66" i="9"/>
  <c r="S66" i="9"/>
  <c r="AA66" i="9"/>
  <c r="AC66" i="9"/>
  <c r="AB66" i="9"/>
  <c r="AH70" i="9"/>
  <c r="AI70" i="9"/>
  <c r="AG68" i="9"/>
  <c r="AG66" i="9" s="1"/>
  <c r="AI77" i="9"/>
  <c r="AH77" i="9"/>
  <c r="W17" i="9"/>
  <c r="AG29" i="9"/>
  <c r="AH29" i="9" s="1"/>
  <c r="AB30" i="9"/>
  <c r="AG34" i="9"/>
  <c r="AG33" i="9" s="1"/>
  <c r="AF30" i="9"/>
  <c r="AG30" i="9"/>
  <c r="AH30" i="9" s="1"/>
  <c r="X34" i="9"/>
  <c r="T30" i="9"/>
  <c r="AB34" i="9"/>
  <c r="R12" i="9"/>
  <c r="J26" i="9"/>
  <c r="AA26" i="9" s="1"/>
  <c r="J25" i="9"/>
  <c r="X30" i="9"/>
  <c r="I12" i="9"/>
  <c r="I11" i="9" s="1"/>
  <c r="AE35" i="9"/>
  <c r="Q12" i="9"/>
  <c r="Q11" i="9" s="1"/>
  <c r="AE29" i="9"/>
  <c r="X29" i="9"/>
  <c r="S15" i="9"/>
  <c r="AI35" i="9"/>
  <c r="AB35" i="9"/>
  <c r="AB28" i="9"/>
  <c r="AG28" i="9"/>
  <c r="X28" i="9"/>
  <c r="T28" i="9"/>
  <c r="AF40" i="9"/>
  <c r="AE40" i="9"/>
  <c r="T34" i="9"/>
  <c r="X35" i="9"/>
  <c r="S20" i="9"/>
  <c r="S19" i="9" s="1"/>
  <c r="T35" i="9"/>
  <c r="AK40" i="9"/>
  <c r="AE28" i="9"/>
  <c r="AF28" i="9"/>
  <c r="AC38" i="9"/>
  <c r="AA38" i="9"/>
  <c r="U38" i="9"/>
  <c r="L14" i="9"/>
  <c r="T14" i="9" s="1"/>
  <c r="T29" i="9"/>
  <c r="L15" i="9"/>
  <c r="AB15" i="9" s="1"/>
  <c r="Y14" i="9"/>
  <c r="AD15" i="9"/>
  <c r="AD18" i="9"/>
  <c r="AJ15" i="9"/>
  <c r="AK15" i="9" s="1"/>
  <c r="AA18" i="9"/>
  <c r="J12" i="9"/>
  <c r="J11" i="9" s="1"/>
  <c r="AA15" i="9"/>
  <c r="AD14" i="9"/>
  <c r="AF14" i="9" s="1"/>
  <c r="V32" i="5"/>
  <c r="R32" i="5"/>
  <c r="Z28" i="5"/>
  <c r="Z32" i="5"/>
  <c r="AE32" i="5"/>
  <c r="AF32" i="5" s="1"/>
  <c r="AF31" i="9"/>
  <c r="AE31" i="9"/>
  <c r="AD33" i="9"/>
  <c r="AE33" i="9" s="1"/>
  <c r="AF34" i="9"/>
  <c r="AF33" i="9" s="1"/>
  <c r="AE34" i="9"/>
  <c r="V13" i="9"/>
  <c r="U20" i="9"/>
  <c r="U19" i="9" s="1"/>
  <c r="AD26" i="9"/>
  <c r="AF27" i="9"/>
  <c r="AE27" i="9"/>
  <c r="Z13" i="9"/>
  <c r="AC26" i="9"/>
  <c r="AK34" i="9"/>
  <c r="AJ33" i="9"/>
  <c r="AK33" i="9" s="1"/>
  <c r="U13" i="9"/>
  <c r="X33" i="9"/>
  <c r="W33" i="9"/>
  <c r="AB33" i="9"/>
  <c r="AA33" i="9"/>
  <c r="AF32" i="9"/>
  <c r="AE32" i="9"/>
  <c r="V16" i="9"/>
  <c r="Z16" i="9"/>
  <c r="AG32" i="9"/>
  <c r="X32" i="9"/>
  <c r="T32" i="9"/>
  <c r="AJ26" i="9"/>
  <c r="V20" i="9"/>
  <c r="T33" i="9"/>
  <c r="S33" i="9"/>
  <c r="Y26" i="9"/>
  <c r="S13" i="9"/>
  <c r="U26" i="9"/>
  <c r="AC14" i="9"/>
  <c r="AA14" i="9"/>
  <c r="Z20" i="9"/>
  <c r="AC28" i="5"/>
  <c r="AB25" i="5"/>
  <c r="AD25" i="5" s="1"/>
  <c r="AH131" i="5"/>
  <c r="AH143" i="5"/>
  <c r="R28" i="5"/>
  <c r="AE28" i="5"/>
  <c r="AF28" i="5" s="1"/>
  <c r="AE64" i="5"/>
  <c r="V64" i="5"/>
  <c r="AD62" i="5"/>
  <c r="R64" i="5"/>
  <c r="W97" i="5"/>
  <c r="T96" i="5"/>
  <c r="W96" i="5" s="1"/>
  <c r="AC123" i="5"/>
  <c r="AE122" i="5"/>
  <c r="J121" i="5"/>
  <c r="J120" i="5" s="1"/>
  <c r="V127" i="5"/>
  <c r="U127" i="5"/>
  <c r="V122" i="5"/>
  <c r="AH121" i="5"/>
  <c r="Z127" i="5"/>
  <c r="Y127" i="5"/>
  <c r="T120" i="5"/>
  <c r="W121" i="5"/>
  <c r="U121" i="5"/>
  <c r="AB121" i="5"/>
  <c r="AD122" i="5"/>
  <c r="AC122" i="5"/>
  <c r="Y121" i="5"/>
  <c r="X120" i="5"/>
  <c r="AA121" i="5"/>
  <c r="R127" i="5"/>
  <c r="Q127" i="5"/>
  <c r="Z122" i="5"/>
  <c r="AE127" i="5"/>
  <c r="AG128" i="5"/>
  <c r="AF128" i="5"/>
  <c r="S121" i="5"/>
  <c r="Q121" i="5"/>
  <c r="P120" i="5"/>
  <c r="AI128" i="5"/>
  <c r="AH127" i="5"/>
  <c r="AI127" i="5" s="1"/>
  <c r="AC30" i="5"/>
  <c r="T24" i="5"/>
  <c r="W24" i="5" s="1"/>
  <c r="AH61" i="5"/>
  <c r="U25" i="5"/>
  <c r="AC27" i="5"/>
  <c r="AD26" i="5"/>
  <c r="AC65" i="5"/>
  <c r="AI104" i="5"/>
  <c r="AH103" i="5"/>
  <c r="AI103" i="5" s="1"/>
  <c r="AC26" i="5"/>
  <c r="AG101" i="5"/>
  <c r="AC67" i="5"/>
  <c r="AC101" i="5"/>
  <c r="AD101" i="5"/>
  <c r="AG100" i="5"/>
  <c r="AE97" i="5"/>
  <c r="AG97" i="5" s="1"/>
  <c r="AH107" i="5"/>
  <c r="R103" i="5"/>
  <c r="Q103" i="5"/>
  <c r="X96" i="5"/>
  <c r="AA97" i="5"/>
  <c r="Y97" i="5"/>
  <c r="AF103" i="5"/>
  <c r="AG103" i="5"/>
  <c r="AH97" i="5"/>
  <c r="S97" i="5"/>
  <c r="P96" i="5"/>
  <c r="Q97" i="5"/>
  <c r="AE68" i="5"/>
  <c r="J67" i="5"/>
  <c r="Z67" i="5" s="1"/>
  <c r="Z68" i="5"/>
  <c r="AC68" i="5"/>
  <c r="AD68" i="5"/>
  <c r="AD67" i="5" s="1"/>
  <c r="AC66" i="5"/>
  <c r="AD66" i="5"/>
  <c r="AE66" i="5"/>
  <c r="R66" i="5"/>
  <c r="V66" i="5"/>
  <c r="Z66" i="5"/>
  <c r="AH83" i="5"/>
  <c r="AH71" i="5"/>
  <c r="U67" i="5"/>
  <c r="S61" i="5"/>
  <c r="Q61" i="5"/>
  <c r="P60" i="5"/>
  <c r="AE63" i="5"/>
  <c r="Z63" i="5"/>
  <c r="R63" i="5"/>
  <c r="J61" i="5"/>
  <c r="V63" i="5"/>
  <c r="T60" i="5"/>
  <c r="W61" i="5"/>
  <c r="U61" i="5"/>
  <c r="AD63" i="5"/>
  <c r="AC63" i="5"/>
  <c r="X60" i="5"/>
  <c r="AA61" i="5"/>
  <c r="Y61" i="5"/>
  <c r="AB61" i="5"/>
  <c r="AF27" i="5"/>
  <c r="AG27" i="5"/>
  <c r="AG29" i="5"/>
  <c r="AH25" i="5"/>
  <c r="AH24" i="5" s="1"/>
  <c r="AI24" i="5" s="1"/>
  <c r="AH47" i="5"/>
  <c r="AH35" i="5"/>
  <c r="AB31" i="5"/>
  <c r="AC31" i="5" s="1"/>
  <c r="AD32" i="5"/>
  <c r="AD31" i="5" s="1"/>
  <c r="AC32" i="5"/>
  <c r="AF26" i="5"/>
  <c r="AG26" i="5"/>
  <c r="X24" i="5"/>
  <c r="Y25" i="5"/>
  <c r="AA25" i="5"/>
  <c r="S25" i="5"/>
  <c r="Q25" i="5"/>
  <c r="P24" i="5"/>
  <c r="V31" i="5"/>
  <c r="U31" i="5"/>
  <c r="R31" i="5"/>
  <c r="Q31" i="5"/>
  <c r="Z31" i="5"/>
  <c r="Y31" i="5"/>
  <c r="V89" i="7"/>
  <c r="AF88" i="7"/>
  <c r="T84" i="7"/>
  <c r="U91" i="7"/>
  <c r="AF89" i="7"/>
  <c r="AC374" i="7"/>
  <c r="R379" i="7"/>
  <c r="AG377" i="7"/>
  <c r="AH379" i="7"/>
  <c r="AI379" i="7" s="1"/>
  <c r="U379" i="7"/>
  <c r="V379" i="7"/>
  <c r="AE399" i="7"/>
  <c r="AF399" i="7" s="1"/>
  <c r="AD377" i="7"/>
  <c r="V401" i="7"/>
  <c r="AB373" i="7"/>
  <c r="AB372" i="7" s="1"/>
  <c r="AF401" i="7"/>
  <c r="AD88" i="7"/>
  <c r="Z401" i="7"/>
  <c r="Z399" i="7"/>
  <c r="R401" i="7"/>
  <c r="Q407" i="7"/>
  <c r="S407" i="7"/>
  <c r="R407" i="7"/>
  <c r="AD398" i="7"/>
  <c r="AB397" i="7"/>
  <c r="AC398" i="7"/>
  <c r="AA407" i="7"/>
  <c r="Z407" i="7"/>
  <c r="Y407" i="7"/>
  <c r="X396" i="7"/>
  <c r="AA397" i="7"/>
  <c r="Y397" i="7"/>
  <c r="AD399" i="7"/>
  <c r="AC399" i="7"/>
  <c r="AB403" i="7"/>
  <c r="AC403" i="7" s="1"/>
  <c r="AD404" i="7"/>
  <c r="AD403" i="7" s="1"/>
  <c r="AC404" i="7"/>
  <c r="AF402" i="7"/>
  <c r="AG402" i="7"/>
  <c r="W396" i="7"/>
  <c r="U396" i="7"/>
  <c r="AH403" i="7"/>
  <c r="AI403" i="7" s="1"/>
  <c r="AI404" i="7"/>
  <c r="W407" i="7"/>
  <c r="V407" i="7"/>
  <c r="U407" i="7"/>
  <c r="AD402" i="7"/>
  <c r="AC402" i="7"/>
  <c r="AH407" i="7"/>
  <c r="AI407" i="7" s="1"/>
  <c r="AI409" i="7"/>
  <c r="J403" i="7"/>
  <c r="Z403" i="7" s="1"/>
  <c r="AE404" i="7"/>
  <c r="V404" i="7"/>
  <c r="R404" i="7"/>
  <c r="J397" i="7"/>
  <c r="Z397" i="7" s="1"/>
  <c r="AE398" i="7"/>
  <c r="V398" i="7"/>
  <c r="R398" i="7"/>
  <c r="AD409" i="7"/>
  <c r="AC409" i="7"/>
  <c r="AB407" i="7"/>
  <c r="AH397" i="7"/>
  <c r="AI398" i="7"/>
  <c r="Y403" i="7"/>
  <c r="AH373" i="7"/>
  <c r="AC89" i="7"/>
  <c r="AC86" i="7"/>
  <c r="X372" i="7"/>
  <c r="AA373" i="7"/>
  <c r="Y373" i="7"/>
  <c r="AD376" i="7"/>
  <c r="AC376" i="7"/>
  <c r="S373" i="7"/>
  <c r="Q373" i="7"/>
  <c r="P372" i="7"/>
  <c r="AF379" i="7"/>
  <c r="AG379" i="7"/>
  <c r="J337" i="7"/>
  <c r="J307" i="7"/>
  <c r="J301" i="7"/>
  <c r="X29" i="7"/>
  <c r="X25" i="7" s="1"/>
  <c r="J241" i="7"/>
  <c r="J247" i="7"/>
  <c r="AC87" i="7"/>
  <c r="Y91" i="7"/>
  <c r="P25" i="7"/>
  <c r="P24" i="7" s="1"/>
  <c r="AH179" i="7"/>
  <c r="AD291" i="7"/>
  <c r="AC291" i="7"/>
  <c r="AH383" i="7"/>
  <c r="AH359" i="7"/>
  <c r="AH347" i="7"/>
  <c r="AH311" i="7"/>
  <c r="AH275" i="7"/>
  <c r="AH215" i="7"/>
  <c r="AH155" i="7"/>
  <c r="AH143" i="7"/>
  <c r="AH107" i="7"/>
  <c r="AH95" i="7"/>
  <c r="AH47" i="7"/>
  <c r="AG86" i="7"/>
  <c r="AF86" i="7"/>
  <c r="AE92" i="7"/>
  <c r="J91" i="7"/>
  <c r="Z92" i="7"/>
  <c r="R92" i="7"/>
  <c r="V92" i="7"/>
  <c r="U31" i="7"/>
  <c r="AB91" i="7"/>
  <c r="AC91" i="7" s="1"/>
  <c r="AD92" i="7"/>
  <c r="AD91" i="7" s="1"/>
  <c r="AC92" i="7"/>
  <c r="R32" i="7"/>
  <c r="Z32" i="7"/>
  <c r="AE32" i="7"/>
  <c r="J31" i="7"/>
  <c r="V32" i="7"/>
  <c r="AP54" i="9" l="1"/>
  <c r="L53" i="9"/>
  <c r="AM53" i="9" s="1"/>
  <c r="AM58" i="9"/>
  <c r="J8" i="18"/>
  <c r="K8" i="18" s="1"/>
  <c r="I33" i="18" s="1"/>
  <c r="L8" i="18"/>
  <c r="I34" i="18" s="1"/>
  <c r="Z97" i="5"/>
  <c r="AG376" i="7"/>
  <c r="AE373" i="7"/>
  <c r="AE372" i="7" s="1"/>
  <c r="J24" i="5"/>
  <c r="R25" i="5"/>
  <c r="R97" i="5"/>
  <c r="V97" i="5"/>
  <c r="V25" i="5"/>
  <c r="AE151" i="9"/>
  <c r="H17" i="18"/>
  <c r="O28" i="18" s="1"/>
  <c r="AI171" i="9"/>
  <c r="U138" i="9"/>
  <c r="AB17" i="9"/>
  <c r="AH60" i="5"/>
  <c r="AI60" i="5" s="1"/>
  <c r="L138" i="9"/>
  <c r="T138" i="9" s="1"/>
  <c r="T139" i="9"/>
  <c r="AH139" i="9"/>
  <c r="AI139" i="9"/>
  <c r="AK139" i="9"/>
  <c r="AJ138" i="9"/>
  <c r="AK138" i="9" s="1"/>
  <c r="AF139" i="9"/>
  <c r="AE139" i="9"/>
  <c r="AD138" i="9"/>
  <c r="AC138" i="9"/>
  <c r="AA138" i="9"/>
  <c r="X139" i="9"/>
  <c r="AB139" i="9"/>
  <c r="Y138" i="9"/>
  <c r="W138" i="9"/>
  <c r="AE21" i="9"/>
  <c r="AE221" i="9"/>
  <c r="W166" i="9"/>
  <c r="AF407" i="7"/>
  <c r="S29" i="13"/>
  <c r="J23" i="13"/>
  <c r="S28" i="13" s="1"/>
  <c r="Q29" i="13"/>
  <c r="J20" i="13"/>
  <c r="K20" i="13" s="1"/>
  <c r="Q33" i="13" s="1"/>
  <c r="N29" i="13"/>
  <c r="J16" i="13"/>
  <c r="N28" i="13" s="1"/>
  <c r="L29" i="13"/>
  <c r="J13" i="13"/>
  <c r="K13" i="13" s="1"/>
  <c r="L33" i="13" s="1"/>
  <c r="H29" i="13"/>
  <c r="J7" i="13"/>
  <c r="H28" i="13" s="1"/>
  <c r="K25" i="13"/>
  <c r="T33" i="13" s="1"/>
  <c r="J29" i="13"/>
  <c r="J10" i="13"/>
  <c r="K10" i="13" s="1"/>
  <c r="J33" i="13" s="1"/>
  <c r="J28" i="13"/>
  <c r="D33" i="13"/>
  <c r="L28" i="13"/>
  <c r="P28" i="13"/>
  <c r="K15" i="13"/>
  <c r="M33" i="13" s="1"/>
  <c r="K12" i="13"/>
  <c r="K33" i="13" s="1"/>
  <c r="K28" i="13"/>
  <c r="K19" i="13"/>
  <c r="P33" i="13" s="1"/>
  <c r="K22" i="13"/>
  <c r="R33" i="13" s="1"/>
  <c r="Z373" i="7"/>
  <c r="Q28" i="13"/>
  <c r="AG399" i="7"/>
  <c r="V121" i="5"/>
  <c r="AG151" i="9"/>
  <c r="AI151" i="9" s="1"/>
  <c r="E29" i="13"/>
  <c r="J3" i="13"/>
  <c r="Z121" i="5"/>
  <c r="R28" i="13"/>
  <c r="T28" i="13"/>
  <c r="V373" i="7"/>
  <c r="AH372" i="7"/>
  <c r="AI372" i="7" s="1"/>
  <c r="Q396" i="7"/>
  <c r="R373" i="7"/>
  <c r="AD97" i="5"/>
  <c r="U372" i="7"/>
  <c r="AB96" i="5"/>
  <c r="AD96" i="5" s="1"/>
  <c r="R121" i="5"/>
  <c r="AE31" i="5"/>
  <c r="AG31" i="5" s="1"/>
  <c r="V372" i="7"/>
  <c r="U96" i="5"/>
  <c r="V96" i="5"/>
  <c r="AF151" i="9"/>
  <c r="AD373" i="7"/>
  <c r="AC373" i="7"/>
  <c r="AE96" i="5"/>
  <c r="AF96" i="5" s="1"/>
  <c r="AF97" i="5"/>
  <c r="AG32" i="5"/>
  <c r="AE25" i="5"/>
  <c r="AF25" i="5" s="1"/>
  <c r="AC25" i="5"/>
  <c r="AE17" i="9"/>
  <c r="AI21" i="9"/>
  <c r="X17" i="9"/>
  <c r="T17" i="9"/>
  <c r="AH17" i="9"/>
  <c r="AH176" i="9"/>
  <c r="AH172" i="9"/>
  <c r="U12" i="9"/>
  <c r="R11" i="9"/>
  <c r="U11" i="9" s="1"/>
  <c r="AI61" i="5"/>
  <c r="X151" i="9"/>
  <c r="AB151" i="9"/>
  <c r="AG179" i="9"/>
  <c r="AI221" i="9"/>
  <c r="AH221" i="9"/>
  <c r="AF179" i="9"/>
  <c r="AE179" i="9"/>
  <c r="T151" i="9"/>
  <c r="S166" i="9"/>
  <c r="AI207" i="9"/>
  <c r="AH207" i="9"/>
  <c r="X179" i="9"/>
  <c r="T179" i="9"/>
  <c r="AB179" i="9"/>
  <c r="AF207" i="9"/>
  <c r="AE207" i="9"/>
  <c r="AJ53" i="9"/>
  <c r="AK53" i="9" s="1"/>
  <c r="AG95" i="9"/>
  <c r="AH95" i="9" s="1"/>
  <c r="X195" i="9"/>
  <c r="AG80" i="9"/>
  <c r="AB202" i="9"/>
  <c r="AI203" i="9"/>
  <c r="AH203" i="9"/>
  <c r="AI58" i="9"/>
  <c r="AH58" i="9"/>
  <c r="T202" i="9"/>
  <c r="AH209" i="9"/>
  <c r="S202" i="9"/>
  <c r="AI170" i="9"/>
  <c r="AH170" i="9"/>
  <c r="T54" i="9"/>
  <c r="AB54" i="9"/>
  <c r="AD25" i="9"/>
  <c r="AF25" i="9" s="1"/>
  <c r="AI198" i="9"/>
  <c r="AH198" i="9"/>
  <c r="AG26" i="9"/>
  <c r="AG25" i="9" s="1"/>
  <c r="AI209" i="9"/>
  <c r="T95" i="9"/>
  <c r="AB95" i="9"/>
  <c r="AF95" i="9"/>
  <c r="AE95" i="9"/>
  <c r="AJ25" i="9"/>
  <c r="AK25" i="9" s="1"/>
  <c r="AH40" i="9"/>
  <c r="AG38" i="9"/>
  <c r="AI38" i="9" s="1"/>
  <c r="Y194" i="9"/>
  <c r="W194" i="9"/>
  <c r="AC194" i="9"/>
  <c r="AA194" i="9"/>
  <c r="AE195" i="9"/>
  <c r="AD194" i="9"/>
  <c r="AF195" i="9"/>
  <c r="S194" i="9"/>
  <c r="U194" i="9"/>
  <c r="AI202" i="9"/>
  <c r="AH202" i="9"/>
  <c r="AJ194" i="9"/>
  <c r="AK194" i="9" s="1"/>
  <c r="AK195" i="9"/>
  <c r="L194" i="9"/>
  <c r="X194" i="9" s="1"/>
  <c r="T195" i="9"/>
  <c r="AG195" i="9"/>
  <c r="AI196" i="9"/>
  <c r="AH196" i="9"/>
  <c r="AC166" i="9"/>
  <c r="AA166" i="9"/>
  <c r="AF167" i="9"/>
  <c r="AE167" i="9"/>
  <c r="AD166" i="9"/>
  <c r="L166" i="9"/>
  <c r="AB166" i="9" s="1"/>
  <c r="X167" i="9"/>
  <c r="T167" i="9"/>
  <c r="AI168" i="9"/>
  <c r="AH168" i="9"/>
  <c r="AG167" i="9"/>
  <c r="AK167" i="9"/>
  <c r="AJ166" i="9"/>
  <c r="AK166" i="9" s="1"/>
  <c r="AH169" i="9"/>
  <c r="AI169" i="9"/>
  <c r="AI174" i="9"/>
  <c r="AH174" i="9"/>
  <c r="X146" i="9"/>
  <c r="AB146" i="9"/>
  <c r="AH147" i="9"/>
  <c r="AG146" i="9"/>
  <c r="AG138" i="9" s="1"/>
  <c r="AI147" i="9"/>
  <c r="AI141" i="9"/>
  <c r="AH141" i="9"/>
  <c r="T146" i="9"/>
  <c r="S146" i="9"/>
  <c r="AF54" i="9"/>
  <c r="AD53" i="9"/>
  <c r="H8" i="18" s="1"/>
  <c r="I28" i="18" s="1"/>
  <c r="AE54" i="9"/>
  <c r="AC53" i="9"/>
  <c r="AA53" i="9"/>
  <c r="AB53" i="9"/>
  <c r="AI61" i="9"/>
  <c r="AH61" i="9"/>
  <c r="AK54" i="9"/>
  <c r="Y53" i="9"/>
  <c r="X53" i="9"/>
  <c r="W53" i="9"/>
  <c r="S53" i="9"/>
  <c r="U53" i="9"/>
  <c r="T53" i="9"/>
  <c r="X54" i="9"/>
  <c r="AI55" i="9"/>
  <c r="AG54" i="9"/>
  <c r="AH55" i="9"/>
  <c r="AI223" i="9"/>
  <c r="AH223" i="9"/>
  <c r="AI181" i="9"/>
  <c r="AH181" i="9"/>
  <c r="AH153" i="9"/>
  <c r="AI153" i="9"/>
  <c r="W18" i="9"/>
  <c r="AE80" i="9"/>
  <c r="AI40" i="9"/>
  <c r="X80" i="9"/>
  <c r="AB80" i="9"/>
  <c r="AH97" i="9"/>
  <c r="AI97" i="9"/>
  <c r="T38" i="9"/>
  <c r="AB38" i="9"/>
  <c r="AH82" i="9"/>
  <c r="AI82" i="9"/>
  <c r="AH31" i="9"/>
  <c r="X27" i="9"/>
  <c r="L13" i="9"/>
  <c r="T13" i="9" s="1"/>
  <c r="T27" i="9"/>
  <c r="AB27" i="9"/>
  <c r="L26" i="9"/>
  <c r="AF66" i="9"/>
  <c r="AE66" i="9"/>
  <c r="AI68" i="9"/>
  <c r="AH68" i="9"/>
  <c r="S26" i="9"/>
  <c r="AH33" i="9"/>
  <c r="AI33" i="9"/>
  <c r="AI29" i="9"/>
  <c r="S12" i="9"/>
  <c r="W26" i="9"/>
  <c r="AI34" i="9"/>
  <c r="AH34" i="9"/>
  <c r="AI30" i="9"/>
  <c r="X14" i="9"/>
  <c r="AB14" i="9"/>
  <c r="AE38" i="9"/>
  <c r="AF38" i="9"/>
  <c r="AH28" i="9"/>
  <c r="AI28" i="9"/>
  <c r="S25" i="9"/>
  <c r="L20" i="9"/>
  <c r="L19" i="9" s="1"/>
  <c r="T19" i="9" s="1"/>
  <c r="X15" i="9"/>
  <c r="AG15" i="9"/>
  <c r="T15" i="9"/>
  <c r="AG14" i="9"/>
  <c r="M10" i="9"/>
  <c r="AE14" i="9"/>
  <c r="AF18" i="9"/>
  <c r="AE18" i="9"/>
  <c r="AF15" i="9"/>
  <c r="AE15" i="9"/>
  <c r="V24" i="5"/>
  <c r="AB24" i="5"/>
  <c r="AC24" i="5" s="1"/>
  <c r="L18" i="9"/>
  <c r="AK26" i="9"/>
  <c r="W13" i="9"/>
  <c r="V12" i="9"/>
  <c r="Y13" i="9"/>
  <c r="AD20" i="9"/>
  <c r="Z19" i="9"/>
  <c r="AJ20" i="9"/>
  <c r="AA20" i="9"/>
  <c r="AA19" i="9" s="1"/>
  <c r="AC20" i="9"/>
  <c r="AC19" i="9" s="1"/>
  <c r="AC16" i="9"/>
  <c r="AB16" i="9"/>
  <c r="AG16" i="9"/>
  <c r="AA16" i="9"/>
  <c r="AJ16" i="9"/>
  <c r="AK16" i="9" s="1"/>
  <c r="AD16" i="9"/>
  <c r="AF26" i="9"/>
  <c r="AE26" i="9"/>
  <c r="AH32" i="9"/>
  <c r="AI32" i="9"/>
  <c r="U25" i="9"/>
  <c r="Y16" i="9"/>
  <c r="W16" i="9"/>
  <c r="X16" i="9"/>
  <c r="Y25" i="9"/>
  <c r="W25" i="9"/>
  <c r="AC25" i="9"/>
  <c r="AA25" i="9"/>
  <c r="Y20" i="9"/>
  <c r="Y19" i="9" s="1"/>
  <c r="W20" i="9"/>
  <c r="W19" i="9" s="1"/>
  <c r="V19" i="9"/>
  <c r="AJ13" i="9"/>
  <c r="AC13" i="9"/>
  <c r="AA13" i="9"/>
  <c r="AD13" i="9"/>
  <c r="Z12" i="9"/>
  <c r="AG28" i="5"/>
  <c r="U24" i="5"/>
  <c r="AI25" i="5"/>
  <c r="AF64" i="5"/>
  <c r="AG64" i="5"/>
  <c r="S120" i="5"/>
  <c r="R120" i="5"/>
  <c r="Q120" i="5"/>
  <c r="AA120" i="5"/>
  <c r="Z120" i="5"/>
  <c r="Y120" i="5"/>
  <c r="AG127" i="5"/>
  <c r="AF127" i="5"/>
  <c r="AH120" i="5"/>
  <c r="AI120" i="5" s="1"/>
  <c r="AI121" i="5"/>
  <c r="U120" i="5"/>
  <c r="W120" i="5"/>
  <c r="V120" i="5"/>
  <c r="AD121" i="5"/>
  <c r="AC121" i="5"/>
  <c r="AB120" i="5"/>
  <c r="AE121" i="5"/>
  <c r="AG122" i="5"/>
  <c r="AF122" i="5"/>
  <c r="S96" i="5"/>
  <c r="R96" i="5"/>
  <c r="Q96" i="5"/>
  <c r="AC96" i="5"/>
  <c r="AH96" i="5"/>
  <c r="AI96" i="5" s="1"/>
  <c r="AI97" i="5"/>
  <c r="AA96" i="5"/>
  <c r="Z96" i="5"/>
  <c r="Y96" i="5"/>
  <c r="Q67" i="5"/>
  <c r="R67" i="5"/>
  <c r="AF66" i="5"/>
  <c r="AG66" i="5"/>
  <c r="V67" i="5"/>
  <c r="J60" i="5"/>
  <c r="R60" i="5" s="1"/>
  <c r="Z61" i="5"/>
  <c r="AE67" i="5"/>
  <c r="AG68" i="5"/>
  <c r="AF68" i="5"/>
  <c r="W60" i="5"/>
  <c r="U60" i="5"/>
  <c r="AG63" i="5"/>
  <c r="AF63" i="5"/>
  <c r="AE61" i="5"/>
  <c r="S60" i="5"/>
  <c r="Q60" i="5"/>
  <c r="AA60" i="5"/>
  <c r="Y60" i="5"/>
  <c r="R61" i="5"/>
  <c r="AD61" i="5"/>
  <c r="AC61" i="5"/>
  <c r="AB60" i="5"/>
  <c r="V61" i="5"/>
  <c r="Q24" i="5"/>
  <c r="S24" i="5"/>
  <c r="R24" i="5"/>
  <c r="AA24" i="5"/>
  <c r="Z24" i="5"/>
  <c r="Y24" i="5"/>
  <c r="AF31" i="5"/>
  <c r="AI373" i="7"/>
  <c r="AA396" i="7"/>
  <c r="Y396" i="7"/>
  <c r="AE397" i="7"/>
  <c r="AG398" i="7"/>
  <c r="AF398" i="7"/>
  <c r="J396" i="7"/>
  <c r="R397" i="7"/>
  <c r="V397" i="7"/>
  <c r="AB396" i="7"/>
  <c r="AD397" i="7"/>
  <c r="AC397" i="7"/>
  <c r="AI397" i="7"/>
  <c r="AH396" i="7"/>
  <c r="AI396" i="7" s="1"/>
  <c r="AE403" i="7"/>
  <c r="AG404" i="7"/>
  <c r="AF404" i="7"/>
  <c r="AC407" i="7"/>
  <c r="AD407" i="7"/>
  <c r="V403" i="7"/>
  <c r="R403" i="7"/>
  <c r="Q403" i="7"/>
  <c r="S372" i="7"/>
  <c r="R372" i="7"/>
  <c r="Q372" i="7"/>
  <c r="AD372" i="7"/>
  <c r="AC372" i="7"/>
  <c r="AA372" i="7"/>
  <c r="Z372" i="7"/>
  <c r="Y372" i="7"/>
  <c r="J336" i="7"/>
  <c r="J300" i="7"/>
  <c r="J240" i="7"/>
  <c r="R91" i="7"/>
  <c r="Q91" i="7"/>
  <c r="Z91" i="7"/>
  <c r="V91" i="7"/>
  <c r="AE91" i="7"/>
  <c r="AG92" i="7"/>
  <c r="AF92" i="7"/>
  <c r="Z31" i="7"/>
  <c r="Q31" i="7"/>
  <c r="R31" i="7"/>
  <c r="V31" i="7"/>
  <c r="AE31" i="7"/>
  <c r="AG32" i="7"/>
  <c r="AF32" i="7"/>
  <c r="X24" i="7"/>
  <c r="AN58" i="9" l="1"/>
  <c r="AO59" i="9"/>
  <c r="AQ59" i="9"/>
  <c r="AP59" i="9"/>
  <c r="AN53" i="9"/>
  <c r="AN6" i="9"/>
  <c r="AO6" i="9"/>
  <c r="AQ54" i="9"/>
  <c r="AO54" i="9"/>
  <c r="AG372" i="7"/>
  <c r="AF372" i="7"/>
  <c r="AF373" i="7"/>
  <c r="AG373" i="7"/>
  <c r="AB138" i="9"/>
  <c r="X138" i="9"/>
  <c r="AE138" i="9"/>
  <c r="AF138" i="9"/>
  <c r="AH138" i="9"/>
  <c r="AI138" i="9"/>
  <c r="K16" i="13"/>
  <c r="N33" i="13" s="1"/>
  <c r="K7" i="13"/>
  <c r="H33" i="13" s="1"/>
  <c r="K23" i="13"/>
  <c r="S33" i="13" s="1"/>
  <c r="D28" i="13"/>
  <c r="E28" i="13"/>
  <c r="K3" i="13"/>
  <c r="E33" i="13" s="1"/>
  <c r="Z11" i="9"/>
  <c r="AH151" i="9"/>
  <c r="G28" i="13"/>
  <c r="G33" i="13"/>
  <c r="AD24" i="5"/>
  <c r="AI95" i="9"/>
  <c r="AG96" i="5"/>
  <c r="AG25" i="5"/>
  <c r="AE24" i="5"/>
  <c r="AG24" i="5" s="1"/>
  <c r="V11" i="9"/>
  <c r="AI179" i="9"/>
  <c r="AH179" i="9"/>
  <c r="T194" i="9"/>
  <c r="L25" i="9"/>
  <c r="T25" i="9" s="1"/>
  <c r="AH195" i="9"/>
  <c r="AG194" i="9"/>
  <c r="AI195" i="9"/>
  <c r="AE194" i="9"/>
  <c r="AF194" i="9"/>
  <c r="AB194" i="9"/>
  <c r="AI167" i="9"/>
  <c r="AH167" i="9"/>
  <c r="AG166" i="9"/>
  <c r="AF166" i="9"/>
  <c r="AE166" i="9"/>
  <c r="X166" i="9"/>
  <c r="T166" i="9"/>
  <c r="AI146" i="9"/>
  <c r="AH146" i="9"/>
  <c r="AH54" i="9"/>
  <c r="AG53" i="9"/>
  <c r="AI54" i="9"/>
  <c r="AE53" i="9"/>
  <c r="AF53" i="9"/>
  <c r="AH38" i="9"/>
  <c r="AG13" i="9"/>
  <c r="AH13" i="9" s="1"/>
  <c r="K11" i="9"/>
  <c r="AH26" i="9"/>
  <c r="AI80" i="9"/>
  <c r="AH80" i="9"/>
  <c r="AB13" i="9"/>
  <c r="AB26" i="9"/>
  <c r="X13" i="9"/>
  <c r="AI27" i="9"/>
  <c r="AH27" i="9"/>
  <c r="AI66" i="9"/>
  <c r="AH66" i="9"/>
  <c r="T26" i="9"/>
  <c r="X26" i="9"/>
  <c r="N10" i="9"/>
  <c r="T20" i="9"/>
  <c r="AG20" i="9"/>
  <c r="AI20" i="9" s="1"/>
  <c r="P10" i="9"/>
  <c r="AI26" i="9"/>
  <c r="O10" i="9"/>
  <c r="Q10" i="9"/>
  <c r="X20" i="9"/>
  <c r="AB19" i="9"/>
  <c r="AH14" i="9"/>
  <c r="AI14" i="9"/>
  <c r="AB20" i="9"/>
  <c r="S11" i="9"/>
  <c r="AI15" i="9"/>
  <c r="AH15" i="9"/>
  <c r="X19" i="9"/>
  <c r="AE13" i="9"/>
  <c r="AF13" i="9"/>
  <c r="AD12" i="9"/>
  <c r="Y12" i="9"/>
  <c r="W12" i="9"/>
  <c r="AH16" i="9"/>
  <c r="AI16" i="9"/>
  <c r="AC12" i="9"/>
  <c r="AA12" i="9"/>
  <c r="AK20" i="9"/>
  <c r="AJ19" i="9"/>
  <c r="AK19" i="9" s="1"/>
  <c r="AE25" i="9"/>
  <c r="X18" i="9"/>
  <c r="L12" i="9"/>
  <c r="T18" i="9"/>
  <c r="AB18" i="9"/>
  <c r="AG18" i="9"/>
  <c r="AF16" i="9"/>
  <c r="AE16" i="9"/>
  <c r="AF20" i="9"/>
  <c r="AF19" i="9" s="1"/>
  <c r="AE20" i="9"/>
  <c r="AE19" i="9" s="1"/>
  <c r="AD19" i="9"/>
  <c r="AK13" i="9"/>
  <c r="AJ12" i="9"/>
  <c r="AE120" i="5"/>
  <c r="AG121" i="5"/>
  <c r="AF121" i="5"/>
  <c r="AD120" i="5"/>
  <c r="AC120" i="5"/>
  <c r="V60" i="5"/>
  <c r="Z60" i="5"/>
  <c r="AG67" i="5"/>
  <c r="AF67" i="5"/>
  <c r="AE60" i="5"/>
  <c r="AG61" i="5"/>
  <c r="AF61" i="5"/>
  <c r="AD60" i="5"/>
  <c r="AC60" i="5"/>
  <c r="V396" i="7"/>
  <c r="R396" i="7"/>
  <c r="AD396" i="7"/>
  <c r="AC396" i="7"/>
  <c r="AE396" i="7"/>
  <c r="AG397" i="7"/>
  <c r="AF397" i="7"/>
  <c r="AG403" i="7"/>
  <c r="AF403" i="7"/>
  <c r="Z396" i="7"/>
  <c r="AG91" i="7"/>
  <c r="AF91" i="7"/>
  <c r="AF31" i="7"/>
  <c r="AG31" i="7"/>
  <c r="AF24" i="5" l="1"/>
  <c r="AJ11" i="9"/>
  <c r="AK11" i="9" s="1"/>
  <c r="AD11" i="9"/>
  <c r="AB12" i="9"/>
  <c r="L11" i="9"/>
  <c r="T11" i="9" s="1"/>
  <c r="X25" i="9"/>
  <c r="AH25" i="9"/>
  <c r="AB25" i="9"/>
  <c r="AI194" i="9"/>
  <c r="AH194" i="9"/>
  <c r="AI166" i="9"/>
  <c r="AH166" i="9"/>
  <c r="AI53" i="9"/>
  <c r="AH53" i="9"/>
  <c r="AG12" i="9"/>
  <c r="AI13" i="9"/>
  <c r="AH20" i="9"/>
  <c r="AH19" i="9" s="1"/>
  <c r="AI25" i="9"/>
  <c r="AG19" i="9"/>
  <c r="AI19" i="9" s="1"/>
  <c r="AE12" i="9"/>
  <c r="AF12" i="9"/>
  <c r="AC11" i="9"/>
  <c r="AA11" i="9"/>
  <c r="AK12" i="9"/>
  <c r="X12" i="9"/>
  <c r="Y11" i="9"/>
  <c r="W11" i="9"/>
  <c r="AH18" i="9"/>
  <c r="AI18" i="9"/>
  <c r="T12" i="9"/>
  <c r="AG120" i="5"/>
  <c r="AF120" i="5"/>
  <c r="AG60" i="5"/>
  <c r="AF60" i="5"/>
  <c r="AF396" i="7"/>
  <c r="AG396" i="7"/>
  <c r="G14" i="5"/>
  <c r="J152" i="5"/>
  <c r="H152" i="5"/>
  <c r="O151" i="5"/>
  <c r="N151" i="5"/>
  <c r="M151" i="5"/>
  <c r="L151" i="5"/>
  <c r="K151" i="5"/>
  <c r="I151" i="5"/>
  <c r="G151" i="5"/>
  <c r="F151" i="5"/>
  <c r="E151" i="5"/>
  <c r="D151" i="5"/>
  <c r="AI151" i="5" s="1"/>
  <c r="J150" i="5"/>
  <c r="H150" i="5"/>
  <c r="J149" i="5"/>
  <c r="H149" i="5"/>
  <c r="J148" i="5"/>
  <c r="H148" i="5"/>
  <c r="J147" i="5"/>
  <c r="H147" i="5"/>
  <c r="J146" i="5"/>
  <c r="H146" i="5"/>
  <c r="O145" i="5"/>
  <c r="N145" i="5"/>
  <c r="M145" i="5"/>
  <c r="L145" i="5"/>
  <c r="K145" i="5"/>
  <c r="I145" i="5"/>
  <c r="G145" i="5"/>
  <c r="F145" i="5"/>
  <c r="E145" i="5"/>
  <c r="D145" i="5"/>
  <c r="J44" i="5"/>
  <c r="H44" i="5"/>
  <c r="O43" i="5"/>
  <c r="N43" i="5"/>
  <c r="M43" i="5"/>
  <c r="L43" i="5"/>
  <c r="K43" i="5"/>
  <c r="I43" i="5"/>
  <c r="G43" i="5"/>
  <c r="F43" i="5"/>
  <c r="E43" i="5"/>
  <c r="D43" i="5"/>
  <c r="AI43" i="5" s="1"/>
  <c r="J42" i="5"/>
  <c r="H42" i="5"/>
  <c r="J41" i="5"/>
  <c r="H41" i="5"/>
  <c r="J40" i="5"/>
  <c r="H40" i="5"/>
  <c r="J39" i="5"/>
  <c r="H39" i="5"/>
  <c r="J38" i="5"/>
  <c r="H38" i="5"/>
  <c r="O37" i="5"/>
  <c r="N37" i="5"/>
  <c r="M37" i="5"/>
  <c r="L37" i="5"/>
  <c r="K37" i="5"/>
  <c r="I37" i="5"/>
  <c r="G37" i="5"/>
  <c r="F37" i="5"/>
  <c r="E37" i="5"/>
  <c r="D37" i="5"/>
  <c r="AB150" i="5" l="1"/>
  <c r="U150" i="5"/>
  <c r="Q150" i="5"/>
  <c r="Y150" i="5"/>
  <c r="W145" i="5"/>
  <c r="S145" i="5"/>
  <c r="AA145" i="5"/>
  <c r="AI145" i="5"/>
  <c r="Z152" i="5"/>
  <c r="AE152" i="5"/>
  <c r="V152" i="5"/>
  <c r="Q152" i="5"/>
  <c r="Q151" i="5" s="1"/>
  <c r="U152" i="5"/>
  <c r="U151" i="5" s="1"/>
  <c r="R152" i="5"/>
  <c r="Z147" i="5"/>
  <c r="R147" i="5"/>
  <c r="AE147" i="5"/>
  <c r="V147" i="5"/>
  <c r="Y152" i="5"/>
  <c r="Y151" i="5" s="1"/>
  <c r="AB152" i="5"/>
  <c r="Y146" i="5"/>
  <c r="AB146" i="5"/>
  <c r="Q146" i="5"/>
  <c r="U146" i="5"/>
  <c r="U147" i="5"/>
  <c r="AB147" i="5"/>
  <c r="Q147" i="5"/>
  <c r="Y147" i="5"/>
  <c r="Z146" i="5"/>
  <c r="V146" i="5"/>
  <c r="R146" i="5"/>
  <c r="AE146" i="5"/>
  <c r="AE150" i="5"/>
  <c r="V150" i="5"/>
  <c r="Z150" i="5"/>
  <c r="R150" i="5"/>
  <c r="AB148" i="5"/>
  <c r="Y148" i="5"/>
  <c r="U148" i="5"/>
  <c r="Q148" i="5"/>
  <c r="R148" i="5"/>
  <c r="V148" i="5"/>
  <c r="AE148" i="5"/>
  <c r="Z148" i="5"/>
  <c r="AB149" i="5"/>
  <c r="Y149" i="5"/>
  <c r="Q149" i="5"/>
  <c r="U149" i="5"/>
  <c r="AE149" i="5"/>
  <c r="Z149" i="5"/>
  <c r="R149" i="5"/>
  <c r="V149" i="5"/>
  <c r="AH12" i="9"/>
  <c r="AG11" i="9"/>
  <c r="AI11" i="9" s="1"/>
  <c r="AI12" i="9"/>
  <c r="AB11" i="9"/>
  <c r="AF11" i="9"/>
  <c r="AE11" i="9"/>
  <c r="X11" i="9"/>
  <c r="V38" i="5"/>
  <c r="AE38" i="5"/>
  <c r="Z38" i="5"/>
  <c r="R38" i="5"/>
  <c r="Z40" i="5"/>
  <c r="R40" i="5"/>
  <c r="V40" i="5"/>
  <c r="AE40" i="5"/>
  <c r="V41" i="5"/>
  <c r="R41" i="5"/>
  <c r="AE41" i="5"/>
  <c r="Z41" i="5"/>
  <c r="AB40" i="5"/>
  <c r="U40" i="5"/>
  <c r="Y40" i="5"/>
  <c r="Q40" i="5"/>
  <c r="U42" i="5"/>
  <c r="Q42" i="5"/>
  <c r="AB42" i="5"/>
  <c r="Y42" i="5"/>
  <c r="AB44" i="5"/>
  <c r="Y44" i="5"/>
  <c r="Y43" i="5" s="1"/>
  <c r="AB41" i="5"/>
  <c r="U41" i="5"/>
  <c r="Q41" i="5"/>
  <c r="Y41" i="5"/>
  <c r="AE42" i="5"/>
  <c r="Z42" i="5"/>
  <c r="V42" i="5"/>
  <c r="R42" i="5"/>
  <c r="AA37" i="5"/>
  <c r="S37" i="5"/>
  <c r="W37" i="5"/>
  <c r="AI37" i="5"/>
  <c r="AB39" i="5"/>
  <c r="Q39" i="5"/>
  <c r="Y39" i="5"/>
  <c r="U39" i="5"/>
  <c r="AE39" i="5"/>
  <c r="V39" i="5"/>
  <c r="Z39" i="5"/>
  <c r="R39" i="5"/>
  <c r="AE44" i="5"/>
  <c r="U44" i="5"/>
  <c r="U43" i="5" s="1"/>
  <c r="R44" i="5"/>
  <c r="Q44" i="5"/>
  <c r="Q43" i="5" s="1"/>
  <c r="V44" i="5"/>
  <c r="Z44" i="5"/>
  <c r="AB38" i="5"/>
  <c r="U38" i="5"/>
  <c r="Y38" i="5"/>
  <c r="Q38" i="5"/>
  <c r="J43" i="5"/>
  <c r="J151" i="5"/>
  <c r="D143" i="5"/>
  <c r="I14" i="5"/>
  <c r="N143" i="5"/>
  <c r="E14" i="5"/>
  <c r="K16" i="5"/>
  <c r="G142" i="5"/>
  <c r="O18" i="5"/>
  <c r="F17" i="5"/>
  <c r="K15" i="5"/>
  <c r="N35" i="5"/>
  <c r="N18" i="5"/>
  <c r="L16" i="5"/>
  <c r="O35" i="5"/>
  <c r="D20" i="5"/>
  <c r="M20" i="5"/>
  <c r="E17" i="5"/>
  <c r="L20" i="5"/>
  <c r="F16" i="5"/>
  <c r="D18" i="5"/>
  <c r="I17" i="5"/>
  <c r="D35" i="5"/>
  <c r="N17" i="5"/>
  <c r="I20" i="5"/>
  <c r="I142" i="5"/>
  <c r="G16" i="5"/>
  <c r="I15" i="5"/>
  <c r="N14" i="5"/>
  <c r="G34" i="5"/>
  <c r="F14" i="5"/>
  <c r="L17" i="5"/>
  <c r="L14" i="5"/>
  <c r="K143" i="5"/>
  <c r="F20" i="5"/>
  <c r="O15" i="5"/>
  <c r="G20" i="5"/>
  <c r="D14" i="5"/>
  <c r="I18" i="5"/>
  <c r="E20" i="5"/>
  <c r="N15" i="5"/>
  <c r="E16" i="5"/>
  <c r="D17" i="5"/>
  <c r="G15" i="5"/>
  <c r="I16" i="5"/>
  <c r="O16" i="5"/>
  <c r="K20" i="5"/>
  <c r="L143" i="5"/>
  <c r="N16" i="5"/>
  <c r="O20" i="5"/>
  <c r="E34" i="5"/>
  <c r="F142" i="5"/>
  <c r="D15" i="5"/>
  <c r="F18" i="5"/>
  <c r="K14" i="5"/>
  <c r="E18" i="5"/>
  <c r="K18" i="5"/>
  <c r="G17" i="5"/>
  <c r="K17" i="5"/>
  <c r="O143" i="5"/>
  <c r="M18" i="5"/>
  <c r="M15" i="5"/>
  <c r="L18" i="5"/>
  <c r="L15" i="5"/>
  <c r="O17" i="5"/>
  <c r="O14" i="5"/>
  <c r="D16" i="5"/>
  <c r="F15" i="5"/>
  <c r="E15" i="5"/>
  <c r="M17" i="5"/>
  <c r="M14" i="5"/>
  <c r="J145" i="5"/>
  <c r="G18" i="5"/>
  <c r="M16" i="5"/>
  <c r="N20" i="5"/>
  <c r="M143" i="5"/>
  <c r="H151" i="5"/>
  <c r="E142" i="5"/>
  <c r="H145" i="5"/>
  <c r="I34" i="5"/>
  <c r="M35" i="5"/>
  <c r="K35" i="5"/>
  <c r="L35" i="5"/>
  <c r="J37" i="5"/>
  <c r="F34" i="5"/>
  <c r="H43" i="5"/>
  <c r="H37" i="5"/>
  <c r="AG152" i="5" l="1"/>
  <c r="AG151" i="5" s="1"/>
  <c r="AF152" i="5"/>
  <c r="AF151" i="5" s="1"/>
  <c r="AE151" i="5"/>
  <c r="AG146" i="5"/>
  <c r="AE145" i="5"/>
  <c r="AF146" i="5"/>
  <c r="AG148" i="5"/>
  <c r="AF148" i="5"/>
  <c r="Z151" i="5"/>
  <c r="V151" i="5"/>
  <c r="R151" i="5"/>
  <c r="AG147" i="5"/>
  <c r="AF147" i="5"/>
  <c r="AD146" i="5"/>
  <c r="AC146" i="5"/>
  <c r="AG150" i="5"/>
  <c r="AF150" i="5"/>
  <c r="AC152" i="5"/>
  <c r="AC151" i="5" s="1"/>
  <c r="AB151" i="5"/>
  <c r="AD152" i="5"/>
  <c r="AD151" i="5" s="1"/>
  <c r="V145" i="5"/>
  <c r="Z145" i="5"/>
  <c r="R145" i="5"/>
  <c r="W143" i="5"/>
  <c r="AA143" i="5"/>
  <c r="S143" i="5"/>
  <c r="AI143" i="5"/>
  <c r="AD147" i="5"/>
  <c r="AC147" i="5"/>
  <c r="U145" i="5"/>
  <c r="Y145" i="5"/>
  <c r="Q145" i="5"/>
  <c r="AD149" i="5"/>
  <c r="AC149" i="5"/>
  <c r="AG149" i="5"/>
  <c r="AF149" i="5"/>
  <c r="AB145" i="5"/>
  <c r="AC148" i="5"/>
  <c r="AD148" i="5"/>
  <c r="AD150" i="5"/>
  <c r="AC150" i="5"/>
  <c r="AH11" i="9"/>
  <c r="R43" i="5"/>
  <c r="V43" i="5"/>
  <c r="Z43" i="5"/>
  <c r="AG40" i="5"/>
  <c r="AF40" i="5"/>
  <c r="AE43" i="5"/>
  <c r="AG44" i="5"/>
  <c r="AG43" i="5" s="1"/>
  <c r="AF44" i="5"/>
  <c r="AF43" i="5" s="1"/>
  <c r="AD42" i="5"/>
  <c r="AC42" i="5"/>
  <c r="AF41" i="5"/>
  <c r="AG41" i="5"/>
  <c r="J34" i="5"/>
  <c r="R37" i="5"/>
  <c r="Z37" i="5"/>
  <c r="V37" i="5"/>
  <c r="AC41" i="5"/>
  <c r="AD41" i="5"/>
  <c r="S35" i="5"/>
  <c r="AA35" i="5"/>
  <c r="W35" i="5"/>
  <c r="AI35" i="5"/>
  <c r="AG39" i="5"/>
  <c r="AF39" i="5"/>
  <c r="AG42" i="5"/>
  <c r="AF42" i="5"/>
  <c r="AE37" i="5"/>
  <c r="AG38" i="5"/>
  <c r="AF38" i="5"/>
  <c r="AD39" i="5"/>
  <c r="AC39" i="5"/>
  <c r="AC44" i="5"/>
  <c r="AC43" i="5" s="1"/>
  <c r="AD44" i="5"/>
  <c r="AD43" i="5" s="1"/>
  <c r="AB43" i="5"/>
  <c r="Q37" i="5"/>
  <c r="Y37" i="5"/>
  <c r="U37" i="5"/>
  <c r="AD38" i="5"/>
  <c r="AB37" i="5"/>
  <c r="AC38" i="5"/>
  <c r="AC40" i="5"/>
  <c r="AD40" i="5"/>
  <c r="T20" i="5"/>
  <c r="W20" i="5" s="1"/>
  <c r="W19" i="5" s="1"/>
  <c r="T16" i="5"/>
  <c r="T15" i="5"/>
  <c r="X16" i="5"/>
  <c r="P16" i="5"/>
  <c r="T18" i="5"/>
  <c r="J142" i="5"/>
  <c r="T14" i="5"/>
  <c r="P17" i="5"/>
  <c r="X17" i="5"/>
  <c r="X20" i="5"/>
  <c r="P20" i="5"/>
  <c r="X15" i="5"/>
  <c r="P15" i="5"/>
  <c r="X18" i="5"/>
  <c r="AH18" i="5" s="1"/>
  <c r="AI18" i="5" s="1"/>
  <c r="P18" i="5"/>
  <c r="P14" i="5"/>
  <c r="X14" i="5"/>
  <c r="T17" i="5"/>
  <c r="H34" i="5"/>
  <c r="H142" i="5"/>
  <c r="V143" i="5" l="1"/>
  <c r="Z143" i="5"/>
  <c r="R143" i="5"/>
  <c r="U143" i="5"/>
  <c r="Q143" i="5"/>
  <c r="Y143" i="5"/>
  <c r="AF145" i="5"/>
  <c r="AE143" i="5"/>
  <c r="AG145" i="5"/>
  <c r="AD145" i="5"/>
  <c r="AC145" i="5"/>
  <c r="AB143" i="5"/>
  <c r="AD37" i="5"/>
  <c r="AB35" i="5"/>
  <c r="AC37" i="5"/>
  <c r="AF37" i="5"/>
  <c r="AE35" i="5"/>
  <c r="AG37" i="5"/>
  <c r="Q35" i="5"/>
  <c r="U35" i="5"/>
  <c r="Y35" i="5"/>
  <c r="R35" i="5"/>
  <c r="Z35" i="5"/>
  <c r="V35" i="5"/>
  <c r="T19" i="5"/>
  <c r="AA16" i="5"/>
  <c r="P13" i="5"/>
  <c r="S15" i="5"/>
  <c r="S20" i="5"/>
  <c r="S19" i="5" s="1"/>
  <c r="P19" i="5"/>
  <c r="AH20" i="5"/>
  <c r="X19" i="5"/>
  <c r="AA20" i="5"/>
  <c r="AA19" i="5" s="1"/>
  <c r="W16" i="5"/>
  <c r="AH16" i="5"/>
  <c r="AI16" i="5" s="1"/>
  <c r="W14" i="5"/>
  <c r="T13" i="5"/>
  <c r="W17" i="5"/>
  <c r="S16" i="5"/>
  <c r="W18" i="5"/>
  <c r="AH14" i="5"/>
  <c r="X13" i="5"/>
  <c r="AA14" i="5"/>
  <c r="AA15" i="5"/>
  <c r="S14" i="5"/>
  <c r="W15" i="5"/>
  <c r="AH17" i="5"/>
  <c r="AI17" i="5" s="1"/>
  <c r="AA17" i="5"/>
  <c r="AH15" i="5"/>
  <c r="AI15" i="5" s="1"/>
  <c r="S18" i="5"/>
  <c r="S17" i="5"/>
  <c r="AA18" i="5"/>
  <c r="AD143" i="5" l="1"/>
  <c r="AC143" i="5"/>
  <c r="AF143" i="5"/>
  <c r="AG143" i="5"/>
  <c r="AF35" i="5"/>
  <c r="AG35" i="5"/>
  <c r="AD35" i="5"/>
  <c r="AC35" i="5"/>
  <c r="AI14" i="5"/>
  <c r="AH13" i="5"/>
  <c r="T12" i="5"/>
  <c r="X12" i="5"/>
  <c r="P12" i="5"/>
  <c r="AI20" i="5"/>
  <c r="AH19" i="5"/>
  <c r="AH12" i="5" l="1"/>
  <c r="J356" i="7" l="1"/>
  <c r="J355" i="7" s="1"/>
  <c r="H356" i="7"/>
  <c r="O355" i="7"/>
  <c r="N355" i="7"/>
  <c r="M355" i="7"/>
  <c r="L355" i="7"/>
  <c r="K355" i="7"/>
  <c r="I355" i="7"/>
  <c r="G355" i="7"/>
  <c r="F355" i="7"/>
  <c r="E355" i="7"/>
  <c r="D355" i="7"/>
  <c r="AI355" i="7" s="1"/>
  <c r="J354" i="7"/>
  <c r="H354" i="7"/>
  <c r="J353" i="7"/>
  <c r="H353" i="7"/>
  <c r="J352" i="7"/>
  <c r="H352" i="7"/>
  <c r="J351" i="7"/>
  <c r="H351" i="7"/>
  <c r="J350" i="7"/>
  <c r="H350" i="7"/>
  <c r="O349" i="7"/>
  <c r="N349" i="7"/>
  <c r="M349" i="7"/>
  <c r="L349" i="7"/>
  <c r="K349" i="7"/>
  <c r="I349" i="7"/>
  <c r="G349" i="7"/>
  <c r="F349" i="7"/>
  <c r="E349" i="7"/>
  <c r="D349" i="7"/>
  <c r="H320" i="7"/>
  <c r="R355" i="7" l="1"/>
  <c r="Z355" i="7"/>
  <c r="V355" i="7"/>
  <c r="R353" i="7"/>
  <c r="Z353" i="7"/>
  <c r="AE353" i="7"/>
  <c r="V353" i="7"/>
  <c r="W349" i="7"/>
  <c r="S349" i="7"/>
  <c r="AA349" i="7"/>
  <c r="AI349" i="7"/>
  <c r="V352" i="7"/>
  <c r="AE352" i="7"/>
  <c r="R352" i="7"/>
  <c r="Z352" i="7"/>
  <c r="AB354" i="7"/>
  <c r="Y354" i="7"/>
  <c r="U354" i="7"/>
  <c r="Q354" i="7"/>
  <c r="AE354" i="7"/>
  <c r="V354" i="7"/>
  <c r="R354" i="7"/>
  <c r="Z354" i="7"/>
  <c r="R356" i="7"/>
  <c r="Z356" i="7"/>
  <c r="U356" i="7"/>
  <c r="U355" i="7" s="1"/>
  <c r="Q356" i="7"/>
  <c r="Q355" i="7" s="1"/>
  <c r="AE356" i="7"/>
  <c r="V356" i="7"/>
  <c r="AE351" i="7"/>
  <c r="Z351" i="7"/>
  <c r="R351" i="7"/>
  <c r="V351" i="7"/>
  <c r="Q352" i="7"/>
  <c r="Y352" i="7"/>
  <c r="U352" i="7"/>
  <c r="AB352" i="7"/>
  <c r="U353" i="7"/>
  <c r="Q353" i="7"/>
  <c r="Y353" i="7"/>
  <c r="AB353" i="7"/>
  <c r="AB356" i="7"/>
  <c r="Y356" i="7"/>
  <c r="Y355" i="7" s="1"/>
  <c r="Y350" i="7"/>
  <c r="Q350" i="7"/>
  <c r="AB350" i="7"/>
  <c r="U350" i="7"/>
  <c r="AB351" i="7"/>
  <c r="Y351" i="7"/>
  <c r="Q351" i="7"/>
  <c r="U351" i="7"/>
  <c r="AB320" i="7"/>
  <c r="Y320" i="7"/>
  <c r="Y319" i="7" s="1"/>
  <c r="AE350" i="7"/>
  <c r="V350" i="7"/>
  <c r="R350" i="7"/>
  <c r="Z350" i="7"/>
  <c r="D347" i="7"/>
  <c r="G346" i="7"/>
  <c r="N347" i="7"/>
  <c r="L347" i="7"/>
  <c r="O347" i="7"/>
  <c r="M347" i="7"/>
  <c r="K347" i="7"/>
  <c r="J349" i="7"/>
  <c r="I346" i="7"/>
  <c r="F346" i="7"/>
  <c r="E346" i="7"/>
  <c r="H355" i="7"/>
  <c r="H349" i="7"/>
  <c r="S347" i="7" l="1"/>
  <c r="W347" i="7"/>
  <c r="AA347" i="7"/>
  <c r="AI347" i="7"/>
  <c r="AB349" i="7"/>
  <c r="AD350" i="7"/>
  <c r="AC350" i="7"/>
  <c r="V349" i="7"/>
  <c r="R349" i="7"/>
  <c r="Z349" i="7"/>
  <c r="AG351" i="7"/>
  <c r="AF351" i="7"/>
  <c r="AD354" i="7"/>
  <c r="AC354" i="7"/>
  <c r="AB355" i="7"/>
  <c r="AD356" i="7"/>
  <c r="AD355" i="7" s="1"/>
  <c r="AC356" i="7"/>
  <c r="AC355" i="7" s="1"/>
  <c r="AG353" i="7"/>
  <c r="AF353" i="7"/>
  <c r="AD353" i="7"/>
  <c r="AC353" i="7"/>
  <c r="AG354" i="7"/>
  <c r="AF354" i="7"/>
  <c r="AC320" i="7"/>
  <c r="AC319" i="7" s="1"/>
  <c r="AB319" i="7"/>
  <c r="AD320" i="7"/>
  <c r="AD319" i="7" s="1"/>
  <c r="AE355" i="7"/>
  <c r="AG356" i="7"/>
  <c r="AG355" i="7" s="1"/>
  <c r="AF356" i="7"/>
  <c r="AF355" i="7" s="1"/>
  <c r="AD351" i="7"/>
  <c r="AC351" i="7"/>
  <c r="AE349" i="7"/>
  <c r="AG350" i="7"/>
  <c r="AF350" i="7"/>
  <c r="U349" i="7"/>
  <c r="Q349" i="7"/>
  <c r="Y349" i="7"/>
  <c r="AD352" i="7"/>
  <c r="AC352" i="7"/>
  <c r="AF352" i="7"/>
  <c r="AG352" i="7"/>
  <c r="H346" i="7"/>
  <c r="J346" i="7"/>
  <c r="U347" i="7" l="1"/>
  <c r="Q347" i="7"/>
  <c r="Y347" i="7"/>
  <c r="AD349" i="7"/>
  <c r="AC349" i="7"/>
  <c r="AB347" i="7"/>
  <c r="R347" i="7"/>
  <c r="V347" i="7"/>
  <c r="Z347" i="7"/>
  <c r="AF349" i="7"/>
  <c r="AE347" i="7"/>
  <c r="AG349" i="7"/>
  <c r="H196" i="7"/>
  <c r="J284" i="7"/>
  <c r="H284" i="7"/>
  <c r="O283" i="7"/>
  <c r="N283" i="7"/>
  <c r="M283" i="7"/>
  <c r="L283" i="7"/>
  <c r="K283" i="7"/>
  <c r="I283" i="7"/>
  <c r="G283" i="7"/>
  <c r="F283" i="7"/>
  <c r="E283" i="7"/>
  <c r="D283" i="7"/>
  <c r="AI283" i="7" s="1"/>
  <c r="J282" i="7"/>
  <c r="H282" i="7"/>
  <c r="J281" i="7"/>
  <c r="H281" i="7"/>
  <c r="J280" i="7"/>
  <c r="H280" i="7"/>
  <c r="J279" i="7"/>
  <c r="Z279" i="7" s="1"/>
  <c r="H279" i="7"/>
  <c r="J278" i="7"/>
  <c r="H278" i="7"/>
  <c r="O277" i="7"/>
  <c r="N277" i="7"/>
  <c r="M277" i="7"/>
  <c r="L277" i="7"/>
  <c r="K277" i="7"/>
  <c r="I277" i="7"/>
  <c r="G277" i="7"/>
  <c r="F277" i="7"/>
  <c r="E277" i="7"/>
  <c r="D277" i="7"/>
  <c r="J392" i="7"/>
  <c r="H392" i="7"/>
  <c r="O391" i="7"/>
  <c r="N391" i="7"/>
  <c r="M391" i="7"/>
  <c r="L391" i="7"/>
  <c r="K391" i="7"/>
  <c r="I391" i="7"/>
  <c r="G391" i="7"/>
  <c r="F391" i="7"/>
  <c r="E391" i="7"/>
  <c r="D391" i="7"/>
  <c r="AI391" i="7" s="1"/>
  <c r="J390" i="7"/>
  <c r="H390" i="7"/>
  <c r="J389" i="7"/>
  <c r="H389" i="7"/>
  <c r="J388" i="7"/>
  <c r="H388" i="7"/>
  <c r="J387" i="7"/>
  <c r="H387" i="7"/>
  <c r="J386" i="7"/>
  <c r="H386" i="7"/>
  <c r="O385" i="7"/>
  <c r="N385" i="7"/>
  <c r="M385" i="7"/>
  <c r="L385" i="7"/>
  <c r="K385" i="7"/>
  <c r="I385" i="7"/>
  <c r="G385" i="7"/>
  <c r="F385" i="7"/>
  <c r="E385" i="7"/>
  <c r="D385" i="7"/>
  <c r="P339" i="7"/>
  <c r="J368" i="7"/>
  <c r="H368" i="7"/>
  <c r="O367" i="7"/>
  <c r="N367" i="7"/>
  <c r="M367" i="7"/>
  <c r="L367" i="7"/>
  <c r="K367" i="7"/>
  <c r="I367" i="7"/>
  <c r="G367" i="7"/>
  <c r="F367" i="7"/>
  <c r="E367" i="7"/>
  <c r="D367" i="7"/>
  <c r="AI367" i="7" s="1"/>
  <c r="J366" i="7"/>
  <c r="H366" i="7"/>
  <c r="J365" i="7"/>
  <c r="H365" i="7"/>
  <c r="J364" i="7"/>
  <c r="H364" i="7"/>
  <c r="J363" i="7"/>
  <c r="H363" i="7"/>
  <c r="J362" i="7"/>
  <c r="H362" i="7"/>
  <c r="O361" i="7"/>
  <c r="N361" i="7"/>
  <c r="M361" i="7"/>
  <c r="L361" i="7"/>
  <c r="K361" i="7"/>
  <c r="I361" i="7"/>
  <c r="G361" i="7"/>
  <c r="F361" i="7"/>
  <c r="E361" i="7"/>
  <c r="D361" i="7"/>
  <c r="J332" i="7"/>
  <c r="H332" i="7"/>
  <c r="O331" i="7"/>
  <c r="N331" i="7"/>
  <c r="M331" i="7"/>
  <c r="L331" i="7"/>
  <c r="K331" i="7"/>
  <c r="I331" i="7"/>
  <c r="G331" i="7"/>
  <c r="F331" i="7"/>
  <c r="E331" i="7"/>
  <c r="D331" i="7"/>
  <c r="AI331" i="7" s="1"/>
  <c r="J330" i="7"/>
  <c r="H330" i="7"/>
  <c r="J329" i="7"/>
  <c r="H329" i="7"/>
  <c r="J328" i="7"/>
  <c r="H328" i="7"/>
  <c r="J327" i="7"/>
  <c r="H327" i="7"/>
  <c r="J326" i="7"/>
  <c r="H326" i="7"/>
  <c r="O325" i="7"/>
  <c r="N325" i="7"/>
  <c r="M325" i="7"/>
  <c r="L325" i="7"/>
  <c r="K325" i="7"/>
  <c r="I325" i="7"/>
  <c r="G325" i="7"/>
  <c r="F325" i="7"/>
  <c r="E325" i="7"/>
  <c r="D325" i="7"/>
  <c r="J320" i="7"/>
  <c r="O319" i="7"/>
  <c r="N319" i="7"/>
  <c r="M319" i="7"/>
  <c r="L319" i="7"/>
  <c r="K319" i="7"/>
  <c r="I319" i="7"/>
  <c r="G319" i="7"/>
  <c r="F319" i="7"/>
  <c r="E319" i="7"/>
  <c r="D319" i="7"/>
  <c r="AI319" i="7" s="1"/>
  <c r="J318" i="7"/>
  <c r="H318" i="7"/>
  <c r="J317" i="7"/>
  <c r="H317" i="7"/>
  <c r="J316" i="7"/>
  <c r="H316" i="7"/>
  <c r="J315" i="7"/>
  <c r="H315" i="7"/>
  <c r="J314" i="7"/>
  <c r="H314" i="7"/>
  <c r="O313" i="7"/>
  <c r="N313" i="7"/>
  <c r="M313" i="7"/>
  <c r="L313" i="7"/>
  <c r="K313" i="7"/>
  <c r="I313" i="7"/>
  <c r="G313" i="7"/>
  <c r="F313" i="7"/>
  <c r="E313" i="7"/>
  <c r="D313" i="7"/>
  <c r="J296" i="7"/>
  <c r="H296" i="7"/>
  <c r="O295" i="7"/>
  <c r="N295" i="7"/>
  <c r="M295" i="7"/>
  <c r="L295" i="7"/>
  <c r="K295" i="7"/>
  <c r="I295" i="7"/>
  <c r="G295" i="7"/>
  <c r="F295" i="7"/>
  <c r="E295" i="7"/>
  <c r="D295" i="7"/>
  <c r="AI295" i="7" s="1"/>
  <c r="J294" i="7"/>
  <c r="H294" i="7"/>
  <c r="J293" i="7"/>
  <c r="H293" i="7"/>
  <c r="J292" i="7"/>
  <c r="H292" i="7"/>
  <c r="J291" i="7"/>
  <c r="J290" i="7"/>
  <c r="H290" i="7"/>
  <c r="O289" i="7"/>
  <c r="N289" i="7"/>
  <c r="M289" i="7"/>
  <c r="L289" i="7"/>
  <c r="K289" i="7"/>
  <c r="I289" i="7"/>
  <c r="G289" i="7"/>
  <c r="F289" i="7"/>
  <c r="E289" i="7"/>
  <c r="D289" i="7"/>
  <c r="J272" i="7"/>
  <c r="H272" i="7"/>
  <c r="O271" i="7"/>
  <c r="N271" i="7"/>
  <c r="M271" i="7"/>
  <c r="L271" i="7"/>
  <c r="K271" i="7"/>
  <c r="I271" i="7"/>
  <c r="G271" i="7"/>
  <c r="F271" i="7"/>
  <c r="E271" i="7"/>
  <c r="D271" i="7"/>
  <c r="AI271" i="7" s="1"/>
  <c r="J270" i="7"/>
  <c r="H270" i="7"/>
  <c r="J269" i="7"/>
  <c r="H269" i="7"/>
  <c r="J268" i="7"/>
  <c r="H268" i="7"/>
  <c r="J267" i="7"/>
  <c r="H267" i="7"/>
  <c r="J266" i="7"/>
  <c r="H266" i="7"/>
  <c r="O265" i="7"/>
  <c r="N265" i="7"/>
  <c r="M265" i="7"/>
  <c r="L265" i="7"/>
  <c r="K265" i="7"/>
  <c r="I265" i="7"/>
  <c r="G265" i="7"/>
  <c r="F265" i="7"/>
  <c r="E265" i="7"/>
  <c r="D265" i="7"/>
  <c r="J260" i="7"/>
  <c r="H260" i="7"/>
  <c r="O259" i="7"/>
  <c r="N259" i="7"/>
  <c r="M259" i="7"/>
  <c r="L259" i="7"/>
  <c r="K259" i="7"/>
  <c r="I259" i="7"/>
  <c r="G259" i="7"/>
  <c r="F259" i="7"/>
  <c r="E259" i="7"/>
  <c r="D259" i="7"/>
  <c r="AI259" i="7" s="1"/>
  <c r="J258" i="7"/>
  <c r="H258" i="7"/>
  <c r="J257" i="7"/>
  <c r="H257" i="7"/>
  <c r="J256" i="7"/>
  <c r="H256" i="7"/>
  <c r="J255" i="7"/>
  <c r="H255" i="7"/>
  <c r="J254" i="7"/>
  <c r="H254" i="7"/>
  <c r="O253" i="7"/>
  <c r="N253" i="7"/>
  <c r="M253" i="7"/>
  <c r="L253" i="7"/>
  <c r="K253" i="7"/>
  <c r="I253" i="7"/>
  <c r="G253" i="7"/>
  <c r="F253" i="7"/>
  <c r="E253" i="7"/>
  <c r="D253" i="7"/>
  <c r="J236" i="7"/>
  <c r="H236" i="7"/>
  <c r="O235" i="7"/>
  <c r="N235" i="7"/>
  <c r="M235" i="7"/>
  <c r="L235" i="7"/>
  <c r="K235" i="7"/>
  <c r="I235" i="7"/>
  <c r="G235" i="7"/>
  <c r="F235" i="7"/>
  <c r="E235" i="7"/>
  <c r="D235" i="7"/>
  <c r="AI235" i="7" s="1"/>
  <c r="J234" i="7"/>
  <c r="H234" i="7"/>
  <c r="J233" i="7"/>
  <c r="H233" i="7"/>
  <c r="J232" i="7"/>
  <c r="H232" i="7"/>
  <c r="J231" i="7"/>
  <c r="H231" i="7"/>
  <c r="J230" i="7"/>
  <c r="H230" i="7"/>
  <c r="O229" i="7"/>
  <c r="N229" i="7"/>
  <c r="M229" i="7"/>
  <c r="L229" i="7"/>
  <c r="K229" i="7"/>
  <c r="I229" i="7"/>
  <c r="G229" i="7"/>
  <c r="F229" i="7"/>
  <c r="E229" i="7"/>
  <c r="D229" i="7"/>
  <c r="J224" i="7"/>
  <c r="H224" i="7"/>
  <c r="O223" i="7"/>
  <c r="N223" i="7"/>
  <c r="M223" i="7"/>
  <c r="L223" i="7"/>
  <c r="K223" i="7"/>
  <c r="I223" i="7"/>
  <c r="G223" i="7"/>
  <c r="F223" i="7"/>
  <c r="E223" i="7"/>
  <c r="D223" i="7"/>
  <c r="AI223" i="7" s="1"/>
  <c r="J222" i="7"/>
  <c r="H222" i="7"/>
  <c r="J221" i="7"/>
  <c r="H221" i="7"/>
  <c r="J220" i="7"/>
  <c r="H220" i="7"/>
  <c r="J219" i="7"/>
  <c r="H219" i="7"/>
  <c r="J218" i="7"/>
  <c r="H218" i="7"/>
  <c r="O217" i="7"/>
  <c r="N217" i="7"/>
  <c r="M217" i="7"/>
  <c r="L217" i="7"/>
  <c r="K217" i="7"/>
  <c r="I217" i="7"/>
  <c r="G217" i="7"/>
  <c r="F217" i="7"/>
  <c r="E217" i="7"/>
  <c r="D217" i="7"/>
  <c r="J212" i="7"/>
  <c r="H212" i="7"/>
  <c r="O211" i="7"/>
  <c r="N211" i="7"/>
  <c r="M211" i="7"/>
  <c r="L211" i="7"/>
  <c r="K211" i="7"/>
  <c r="I211" i="7"/>
  <c r="G211" i="7"/>
  <c r="F211" i="7"/>
  <c r="E211" i="7"/>
  <c r="D211" i="7"/>
  <c r="AI211" i="7" s="1"/>
  <c r="J210" i="7"/>
  <c r="H210" i="7"/>
  <c r="J209" i="7"/>
  <c r="H209" i="7"/>
  <c r="J208" i="7"/>
  <c r="H208" i="7"/>
  <c r="J207" i="7"/>
  <c r="H207" i="7"/>
  <c r="J206" i="7"/>
  <c r="H206" i="7"/>
  <c r="O205" i="7"/>
  <c r="N205" i="7"/>
  <c r="M205" i="7"/>
  <c r="L205" i="7"/>
  <c r="K205" i="7"/>
  <c r="I205" i="7"/>
  <c r="G205" i="7"/>
  <c r="F205" i="7"/>
  <c r="E205" i="7"/>
  <c r="D205" i="7"/>
  <c r="J188" i="7"/>
  <c r="H188" i="7"/>
  <c r="I187" i="7"/>
  <c r="G187" i="7"/>
  <c r="F187" i="7"/>
  <c r="E187" i="7"/>
  <c r="D187" i="7"/>
  <c r="AI187" i="7" s="1"/>
  <c r="J186" i="7"/>
  <c r="H186" i="7"/>
  <c r="J185" i="7"/>
  <c r="H185" i="7"/>
  <c r="J184" i="7"/>
  <c r="H184" i="7"/>
  <c r="J183" i="7"/>
  <c r="H183" i="7"/>
  <c r="J182" i="7"/>
  <c r="H182" i="7"/>
  <c r="I181" i="7"/>
  <c r="G181" i="7"/>
  <c r="F181" i="7"/>
  <c r="E181" i="7"/>
  <c r="D181" i="7"/>
  <c r="J176" i="7"/>
  <c r="H176" i="7"/>
  <c r="I175" i="7"/>
  <c r="G175" i="7"/>
  <c r="F175" i="7"/>
  <c r="E175" i="7"/>
  <c r="D175" i="7"/>
  <c r="AI175" i="7" s="1"/>
  <c r="J174" i="7"/>
  <c r="H174" i="7"/>
  <c r="J173" i="7"/>
  <c r="H173" i="7"/>
  <c r="J172" i="7"/>
  <c r="H172" i="7"/>
  <c r="J171" i="7"/>
  <c r="H171" i="7"/>
  <c r="J170" i="7"/>
  <c r="H170" i="7"/>
  <c r="I169" i="7"/>
  <c r="G169" i="7"/>
  <c r="F169" i="7"/>
  <c r="E169" i="7"/>
  <c r="D169" i="7"/>
  <c r="J164" i="7"/>
  <c r="H164" i="7"/>
  <c r="I163" i="7"/>
  <c r="G163" i="7"/>
  <c r="F163" i="7"/>
  <c r="E163" i="7"/>
  <c r="D163" i="7"/>
  <c r="AI163" i="7" s="1"/>
  <c r="J162" i="7"/>
  <c r="H162" i="7"/>
  <c r="J161" i="7"/>
  <c r="H161" i="7"/>
  <c r="J160" i="7"/>
  <c r="H160" i="7"/>
  <c r="J159" i="7"/>
  <c r="H159" i="7"/>
  <c r="J158" i="7"/>
  <c r="H158" i="7"/>
  <c r="I157" i="7"/>
  <c r="G157" i="7"/>
  <c r="F157" i="7"/>
  <c r="E157" i="7"/>
  <c r="D157" i="7"/>
  <c r="J152" i="7"/>
  <c r="H152" i="7"/>
  <c r="I151" i="7"/>
  <c r="I85" i="7" s="1"/>
  <c r="I84" i="7" s="1"/>
  <c r="G151" i="7"/>
  <c r="F151" i="7"/>
  <c r="E151" i="7"/>
  <c r="D151" i="7"/>
  <c r="J150" i="7"/>
  <c r="H150" i="7"/>
  <c r="J149" i="7"/>
  <c r="H149" i="7"/>
  <c r="J148" i="7"/>
  <c r="H148" i="7"/>
  <c r="J147" i="7"/>
  <c r="H147" i="7"/>
  <c r="J146" i="7"/>
  <c r="H146" i="7"/>
  <c r="I145" i="7"/>
  <c r="G145" i="7"/>
  <c r="F145" i="7"/>
  <c r="E145" i="7"/>
  <c r="D145" i="7"/>
  <c r="J140" i="7"/>
  <c r="H140" i="7"/>
  <c r="I139" i="7"/>
  <c r="G139" i="7"/>
  <c r="F139" i="7"/>
  <c r="E139" i="7"/>
  <c r="D139" i="7"/>
  <c r="AI139" i="7" s="1"/>
  <c r="J138" i="7"/>
  <c r="H138" i="7"/>
  <c r="J137" i="7"/>
  <c r="H137" i="7"/>
  <c r="J136" i="7"/>
  <c r="H136" i="7"/>
  <c r="J135" i="7"/>
  <c r="H135" i="7"/>
  <c r="J134" i="7"/>
  <c r="H134" i="7"/>
  <c r="I133" i="7"/>
  <c r="G133" i="7"/>
  <c r="F133" i="7"/>
  <c r="E133" i="7"/>
  <c r="D133" i="7"/>
  <c r="J128" i="7"/>
  <c r="H128" i="7"/>
  <c r="I127" i="7"/>
  <c r="G127" i="7"/>
  <c r="F127" i="7"/>
  <c r="E127" i="7"/>
  <c r="D127" i="7"/>
  <c r="AI127" i="7" s="1"/>
  <c r="J126" i="7"/>
  <c r="H126" i="7"/>
  <c r="J125" i="7"/>
  <c r="H125" i="7"/>
  <c r="J124" i="7"/>
  <c r="H124" i="7"/>
  <c r="J123" i="7"/>
  <c r="H123" i="7"/>
  <c r="J122" i="7"/>
  <c r="H122" i="7"/>
  <c r="I121" i="7"/>
  <c r="G121" i="7"/>
  <c r="F121" i="7"/>
  <c r="E121" i="7"/>
  <c r="D121" i="7"/>
  <c r="J116" i="7"/>
  <c r="H116" i="7"/>
  <c r="I115" i="7"/>
  <c r="G115" i="7"/>
  <c r="F115" i="7"/>
  <c r="E115" i="7"/>
  <c r="D115" i="7"/>
  <c r="AI115" i="7" s="1"/>
  <c r="J114" i="7"/>
  <c r="H114" i="7"/>
  <c r="J113" i="7"/>
  <c r="H113" i="7"/>
  <c r="J112" i="7"/>
  <c r="H112" i="7"/>
  <c r="J111" i="7"/>
  <c r="H111" i="7"/>
  <c r="J110" i="7"/>
  <c r="H110" i="7"/>
  <c r="I109" i="7"/>
  <c r="G109" i="7"/>
  <c r="F109" i="7"/>
  <c r="E109" i="7"/>
  <c r="D109" i="7"/>
  <c r="J104" i="7"/>
  <c r="H104" i="7"/>
  <c r="I103" i="7"/>
  <c r="G103" i="7"/>
  <c r="F103" i="7"/>
  <c r="E103" i="7"/>
  <c r="D103" i="7"/>
  <c r="AI103" i="7" s="1"/>
  <c r="J102" i="7"/>
  <c r="H102" i="7"/>
  <c r="J101" i="7"/>
  <c r="H101" i="7"/>
  <c r="J100" i="7"/>
  <c r="H100" i="7"/>
  <c r="J99" i="7"/>
  <c r="H99" i="7"/>
  <c r="J98" i="7"/>
  <c r="H98" i="7"/>
  <c r="I97" i="7"/>
  <c r="G97" i="7"/>
  <c r="F97" i="7"/>
  <c r="E97" i="7"/>
  <c r="D97" i="7"/>
  <c r="J80" i="7"/>
  <c r="H80" i="7"/>
  <c r="O79" i="7"/>
  <c r="N79" i="7"/>
  <c r="M79" i="7"/>
  <c r="L79" i="7"/>
  <c r="K79" i="7"/>
  <c r="I79" i="7"/>
  <c r="G79" i="7"/>
  <c r="F79" i="7"/>
  <c r="E79" i="7"/>
  <c r="D79" i="7"/>
  <c r="AI79" i="7" s="1"/>
  <c r="J78" i="7"/>
  <c r="H78" i="7"/>
  <c r="J77" i="7"/>
  <c r="H77" i="7"/>
  <c r="J76" i="7"/>
  <c r="H76" i="7"/>
  <c r="J75" i="7"/>
  <c r="H75" i="7"/>
  <c r="J74" i="7"/>
  <c r="H74" i="7"/>
  <c r="O73" i="7"/>
  <c r="N73" i="7"/>
  <c r="M73" i="7"/>
  <c r="L73" i="7"/>
  <c r="K73" i="7"/>
  <c r="I73" i="7"/>
  <c r="G73" i="7"/>
  <c r="F73" i="7"/>
  <c r="E73" i="7"/>
  <c r="D73" i="7"/>
  <c r="J68" i="7"/>
  <c r="H68" i="7"/>
  <c r="O67" i="7"/>
  <c r="N67" i="7"/>
  <c r="M67" i="7"/>
  <c r="L67" i="7"/>
  <c r="K67" i="7"/>
  <c r="I67" i="7"/>
  <c r="G67" i="7"/>
  <c r="F67" i="7"/>
  <c r="E67" i="7"/>
  <c r="D67" i="7"/>
  <c r="AI67" i="7" s="1"/>
  <c r="J66" i="7"/>
  <c r="H66" i="7"/>
  <c r="J65" i="7"/>
  <c r="H65" i="7"/>
  <c r="J64" i="7"/>
  <c r="H64" i="7"/>
  <c r="J63" i="7"/>
  <c r="H63" i="7"/>
  <c r="J62" i="7"/>
  <c r="H62" i="7"/>
  <c r="O61" i="7"/>
  <c r="N61" i="7"/>
  <c r="M61" i="7"/>
  <c r="L61" i="7"/>
  <c r="K61" i="7"/>
  <c r="I61" i="7"/>
  <c r="G61" i="7"/>
  <c r="F61" i="7"/>
  <c r="E61" i="7"/>
  <c r="D61" i="7"/>
  <c r="J56" i="7"/>
  <c r="H56" i="7"/>
  <c r="O55" i="7"/>
  <c r="N55" i="7"/>
  <c r="M55" i="7"/>
  <c r="L55" i="7"/>
  <c r="K55" i="7"/>
  <c r="I55" i="7"/>
  <c r="G55" i="7"/>
  <c r="F55" i="7"/>
  <c r="E55" i="7"/>
  <c r="D55" i="7"/>
  <c r="AI55" i="7" s="1"/>
  <c r="J54" i="7"/>
  <c r="H54" i="7"/>
  <c r="J53" i="7"/>
  <c r="H53" i="7"/>
  <c r="J52" i="7"/>
  <c r="H52" i="7"/>
  <c r="J51" i="7"/>
  <c r="H51" i="7"/>
  <c r="J50" i="7"/>
  <c r="H50" i="7"/>
  <c r="O49" i="7"/>
  <c r="N49" i="7"/>
  <c r="M49" i="7"/>
  <c r="L49" i="7"/>
  <c r="K49" i="7"/>
  <c r="I49" i="7"/>
  <c r="G49" i="7"/>
  <c r="F49" i="7"/>
  <c r="E49" i="7"/>
  <c r="D49" i="7"/>
  <c r="J44" i="7"/>
  <c r="H44" i="7"/>
  <c r="O43" i="7"/>
  <c r="N43" i="7"/>
  <c r="M43" i="7"/>
  <c r="L43" i="7"/>
  <c r="K43" i="7"/>
  <c r="I43" i="7"/>
  <c r="G43" i="7"/>
  <c r="F43" i="7"/>
  <c r="E43" i="7"/>
  <c r="D43" i="7"/>
  <c r="AI43" i="7" s="1"/>
  <c r="J42" i="7"/>
  <c r="J41" i="7"/>
  <c r="H41" i="7"/>
  <c r="J40" i="7"/>
  <c r="H40" i="7"/>
  <c r="J39" i="7"/>
  <c r="H39" i="7"/>
  <c r="J38" i="7"/>
  <c r="H38" i="7"/>
  <c r="N37" i="7"/>
  <c r="M37" i="7"/>
  <c r="L37" i="7"/>
  <c r="K37" i="7"/>
  <c r="I37" i="7"/>
  <c r="G37" i="7"/>
  <c r="F37" i="7"/>
  <c r="E37" i="7"/>
  <c r="D37" i="7"/>
  <c r="J140" i="5"/>
  <c r="H140" i="5"/>
  <c r="O139" i="5"/>
  <c r="N139" i="5"/>
  <c r="M139" i="5"/>
  <c r="L139" i="5"/>
  <c r="K139" i="5"/>
  <c r="I139" i="5"/>
  <c r="G139" i="5"/>
  <c r="F139" i="5"/>
  <c r="E139" i="5"/>
  <c r="D139" i="5"/>
  <c r="AI139" i="5" s="1"/>
  <c r="J138" i="5"/>
  <c r="H138" i="5"/>
  <c r="J137" i="5"/>
  <c r="H137" i="5"/>
  <c r="J136" i="5"/>
  <c r="H136" i="5"/>
  <c r="J135" i="5"/>
  <c r="H135" i="5"/>
  <c r="J134" i="5"/>
  <c r="H134" i="5"/>
  <c r="O133" i="5"/>
  <c r="N133" i="5"/>
  <c r="M133" i="5"/>
  <c r="L133" i="5"/>
  <c r="K133" i="5"/>
  <c r="I133" i="5"/>
  <c r="G133" i="5"/>
  <c r="F133" i="5"/>
  <c r="E133" i="5"/>
  <c r="D133" i="5"/>
  <c r="J116" i="5"/>
  <c r="H116" i="5"/>
  <c r="O115" i="5"/>
  <c r="N115" i="5"/>
  <c r="M115" i="5"/>
  <c r="L115" i="5"/>
  <c r="K115" i="5"/>
  <c r="I115" i="5"/>
  <c r="G115" i="5"/>
  <c r="F115" i="5"/>
  <c r="E115" i="5"/>
  <c r="D115" i="5"/>
  <c r="AI115" i="5" s="1"/>
  <c r="J114" i="5"/>
  <c r="H114" i="5"/>
  <c r="J113" i="5"/>
  <c r="H113" i="5"/>
  <c r="J112" i="5"/>
  <c r="H112" i="5"/>
  <c r="J111" i="5"/>
  <c r="H111" i="5"/>
  <c r="J110" i="5"/>
  <c r="H110" i="5"/>
  <c r="O109" i="5"/>
  <c r="N109" i="5"/>
  <c r="M109" i="5"/>
  <c r="L109" i="5"/>
  <c r="K109" i="5"/>
  <c r="I109" i="5"/>
  <c r="G109" i="5"/>
  <c r="F109" i="5"/>
  <c r="E109" i="5"/>
  <c r="D109" i="5"/>
  <c r="J92" i="5"/>
  <c r="H92" i="5"/>
  <c r="O91" i="5"/>
  <c r="K91" i="5"/>
  <c r="I91" i="5"/>
  <c r="G91" i="5"/>
  <c r="F91" i="5"/>
  <c r="E91" i="5"/>
  <c r="D91" i="5"/>
  <c r="AI91" i="5" s="1"/>
  <c r="J90" i="5"/>
  <c r="H90" i="5"/>
  <c r="J89" i="5"/>
  <c r="H89" i="5"/>
  <c r="J88" i="5"/>
  <c r="H88" i="5"/>
  <c r="J87" i="5"/>
  <c r="H87" i="5"/>
  <c r="J86" i="5"/>
  <c r="H86" i="5"/>
  <c r="O85" i="5"/>
  <c r="N85" i="5"/>
  <c r="M85" i="5"/>
  <c r="L85" i="5"/>
  <c r="K85" i="5"/>
  <c r="I85" i="5"/>
  <c r="G85" i="5"/>
  <c r="F85" i="5"/>
  <c r="E85" i="5"/>
  <c r="D85" i="5"/>
  <c r="J80" i="5"/>
  <c r="H80" i="5"/>
  <c r="O79" i="5"/>
  <c r="K79" i="5"/>
  <c r="I79" i="5"/>
  <c r="G79" i="5"/>
  <c r="F79" i="5"/>
  <c r="E79" i="5"/>
  <c r="D79" i="5"/>
  <c r="AI79" i="5" s="1"/>
  <c r="J78" i="5"/>
  <c r="H78" i="5"/>
  <c r="J77" i="5"/>
  <c r="H77" i="5"/>
  <c r="J76" i="5"/>
  <c r="H76" i="5"/>
  <c r="J75" i="5"/>
  <c r="H75" i="5"/>
  <c r="J74" i="5"/>
  <c r="H74" i="5"/>
  <c r="O73" i="5"/>
  <c r="N73" i="5"/>
  <c r="M73" i="5"/>
  <c r="L73" i="5"/>
  <c r="K73" i="5"/>
  <c r="I73" i="5"/>
  <c r="G73" i="5"/>
  <c r="F73" i="5"/>
  <c r="E73" i="5"/>
  <c r="D73" i="5"/>
  <c r="J56" i="5"/>
  <c r="H56" i="5"/>
  <c r="O55" i="5"/>
  <c r="N55" i="5"/>
  <c r="M55" i="5"/>
  <c r="L55" i="5"/>
  <c r="K55" i="5"/>
  <c r="I55" i="5"/>
  <c r="G55" i="5"/>
  <c r="F55" i="5"/>
  <c r="E55" i="5"/>
  <c r="D55" i="5"/>
  <c r="AI55" i="5" s="1"/>
  <c r="J54" i="5"/>
  <c r="H54" i="5"/>
  <c r="J53" i="5"/>
  <c r="H53" i="5"/>
  <c r="J52" i="5"/>
  <c r="H52" i="5"/>
  <c r="J51" i="5"/>
  <c r="H51" i="5"/>
  <c r="J50" i="5"/>
  <c r="H50" i="5"/>
  <c r="O49" i="5"/>
  <c r="N49" i="5"/>
  <c r="M49" i="5"/>
  <c r="L49" i="5"/>
  <c r="K49" i="5"/>
  <c r="I49" i="5"/>
  <c r="G49" i="5"/>
  <c r="F49" i="5"/>
  <c r="E49" i="5"/>
  <c r="D49" i="5"/>
  <c r="L19" i="5"/>
  <c r="G142" i="7" l="1"/>
  <c r="Z136" i="5"/>
  <c r="V136" i="5"/>
  <c r="R136" i="5"/>
  <c r="AE136" i="5"/>
  <c r="AB140" i="5"/>
  <c r="Y140" i="5"/>
  <c r="Y139" i="5" s="1"/>
  <c r="AB134" i="5"/>
  <c r="Q134" i="5"/>
  <c r="Y134" i="5"/>
  <c r="U134" i="5"/>
  <c r="V137" i="5"/>
  <c r="R137" i="5"/>
  <c r="Z137" i="5"/>
  <c r="AE137" i="5"/>
  <c r="AE134" i="5"/>
  <c r="Z134" i="5"/>
  <c r="V134" i="5"/>
  <c r="R134" i="5"/>
  <c r="Y137" i="5"/>
  <c r="U137" i="5"/>
  <c r="Q137" i="5"/>
  <c r="AB137" i="5"/>
  <c r="G106" i="5"/>
  <c r="Z140" i="5"/>
  <c r="R140" i="5"/>
  <c r="Q140" i="5"/>
  <c r="Q139" i="5" s="1"/>
  <c r="V140" i="5"/>
  <c r="AE140" i="5"/>
  <c r="U140" i="5"/>
  <c r="U139" i="5" s="1"/>
  <c r="W133" i="5"/>
  <c r="AA133" i="5"/>
  <c r="S133" i="5"/>
  <c r="AI133" i="5"/>
  <c r="Q135" i="5"/>
  <c r="U135" i="5"/>
  <c r="Y135" i="5"/>
  <c r="AB135" i="5"/>
  <c r="AB138" i="5"/>
  <c r="Q138" i="5"/>
  <c r="Y138" i="5"/>
  <c r="U138" i="5"/>
  <c r="R138" i="5"/>
  <c r="V138" i="5"/>
  <c r="AE138" i="5"/>
  <c r="Z138" i="5"/>
  <c r="AE135" i="5"/>
  <c r="Z135" i="5"/>
  <c r="R135" i="5"/>
  <c r="V135" i="5"/>
  <c r="M71" i="5"/>
  <c r="Y136" i="5"/>
  <c r="U136" i="5"/>
  <c r="Q136" i="5"/>
  <c r="AB136" i="5"/>
  <c r="AB112" i="5"/>
  <c r="Y112" i="5"/>
  <c r="U112" i="5"/>
  <c r="Q112" i="5"/>
  <c r="R112" i="5"/>
  <c r="V112" i="5"/>
  <c r="AE112" i="5"/>
  <c r="Z112" i="5"/>
  <c r="Y113" i="5"/>
  <c r="Q113" i="5"/>
  <c r="U113" i="5"/>
  <c r="AB113" i="5"/>
  <c r="AB116" i="5"/>
  <c r="Y116" i="5"/>
  <c r="Y115" i="5" s="1"/>
  <c r="R114" i="5"/>
  <c r="Z114" i="5"/>
  <c r="AE114" i="5"/>
  <c r="V114" i="5"/>
  <c r="AE116" i="5"/>
  <c r="V116" i="5"/>
  <c r="U116" i="5"/>
  <c r="U115" i="5" s="1"/>
  <c r="R116" i="5"/>
  <c r="Z116" i="5"/>
  <c r="Q116" i="5"/>
  <c r="Q115" i="5" s="1"/>
  <c r="AB114" i="5"/>
  <c r="U114" i="5"/>
  <c r="Q114" i="5"/>
  <c r="Y114" i="5"/>
  <c r="R110" i="5"/>
  <c r="Z110" i="5"/>
  <c r="V110" i="5"/>
  <c r="AE110" i="5"/>
  <c r="S109" i="5"/>
  <c r="W109" i="5"/>
  <c r="AA109" i="5"/>
  <c r="AI109" i="5"/>
  <c r="AB111" i="5"/>
  <c r="Y111" i="5"/>
  <c r="Q111" i="5"/>
  <c r="U111" i="5"/>
  <c r="AE113" i="5"/>
  <c r="V113" i="5"/>
  <c r="Z113" i="5"/>
  <c r="R113" i="5"/>
  <c r="Q110" i="5"/>
  <c r="U110" i="5"/>
  <c r="AB110" i="5"/>
  <c r="Y110" i="5"/>
  <c r="AE111" i="5"/>
  <c r="V111" i="5"/>
  <c r="Z111" i="5"/>
  <c r="R111" i="5"/>
  <c r="Q89" i="5"/>
  <c r="U89" i="5"/>
  <c r="Y89" i="5"/>
  <c r="AB89" i="5"/>
  <c r="V89" i="5"/>
  <c r="AE89" i="5"/>
  <c r="R89" i="5"/>
  <c r="Z89" i="5"/>
  <c r="Y87" i="5"/>
  <c r="AB87" i="5"/>
  <c r="U87" i="5"/>
  <c r="Q87" i="5"/>
  <c r="Q88" i="5"/>
  <c r="AB88" i="5"/>
  <c r="U88" i="5"/>
  <c r="Y88" i="5"/>
  <c r="R88" i="5"/>
  <c r="AE88" i="5"/>
  <c r="V88" i="5"/>
  <c r="Z88" i="5"/>
  <c r="AB90" i="5"/>
  <c r="Y90" i="5"/>
  <c r="U90" i="5"/>
  <c r="Q90" i="5"/>
  <c r="AE90" i="5"/>
  <c r="R90" i="5"/>
  <c r="V90" i="5"/>
  <c r="Z90" i="5"/>
  <c r="Z92" i="5"/>
  <c r="AE92" i="5"/>
  <c r="U92" i="5"/>
  <c r="U91" i="5" s="1"/>
  <c r="Q92" i="5"/>
  <c r="Q91" i="5" s="1"/>
  <c r="V92" i="5"/>
  <c r="R92" i="5"/>
  <c r="AB86" i="5"/>
  <c r="Q86" i="5"/>
  <c r="U86" i="5"/>
  <c r="Y86" i="5"/>
  <c r="Z86" i="5"/>
  <c r="R86" i="5"/>
  <c r="AE86" i="5"/>
  <c r="V86" i="5"/>
  <c r="AA85" i="5"/>
  <c r="W85" i="5"/>
  <c r="S85" i="5"/>
  <c r="AI85" i="5"/>
  <c r="AE87" i="5"/>
  <c r="R87" i="5"/>
  <c r="Z87" i="5"/>
  <c r="V87" i="5"/>
  <c r="AB92" i="5"/>
  <c r="Y92" i="5"/>
  <c r="Y91" i="5" s="1"/>
  <c r="Z74" i="5"/>
  <c r="V74" i="5"/>
  <c r="AE74" i="5"/>
  <c r="R74" i="5"/>
  <c r="S73" i="5"/>
  <c r="W73" i="5"/>
  <c r="AA73" i="5"/>
  <c r="AI73" i="5"/>
  <c r="AB75" i="5"/>
  <c r="U75" i="5"/>
  <c r="Y75" i="5"/>
  <c r="Q75" i="5"/>
  <c r="Q78" i="5"/>
  <c r="AB78" i="5"/>
  <c r="U78" i="5"/>
  <c r="Y78" i="5"/>
  <c r="R80" i="5"/>
  <c r="Z80" i="5"/>
  <c r="V80" i="5"/>
  <c r="Q80" i="5"/>
  <c r="Q79" i="5" s="1"/>
  <c r="U80" i="5"/>
  <c r="U79" i="5" s="1"/>
  <c r="AE80" i="5"/>
  <c r="Y74" i="5"/>
  <c r="U74" i="5"/>
  <c r="Q74" i="5"/>
  <c r="AB74" i="5"/>
  <c r="R75" i="5"/>
  <c r="Z75" i="5"/>
  <c r="AE75" i="5"/>
  <c r="V75" i="5"/>
  <c r="AB80" i="5"/>
  <c r="Y80" i="5"/>
  <c r="Y79" i="5" s="1"/>
  <c r="AE78" i="5"/>
  <c r="V78" i="5"/>
  <c r="Z78" i="5"/>
  <c r="R78" i="5"/>
  <c r="U76" i="5"/>
  <c r="Y76" i="5"/>
  <c r="Q76" i="5"/>
  <c r="AB76" i="5"/>
  <c r="V76" i="5"/>
  <c r="AE76" i="5"/>
  <c r="Z76" i="5"/>
  <c r="R76" i="5"/>
  <c r="AB77" i="5"/>
  <c r="Q77" i="5"/>
  <c r="U77" i="5"/>
  <c r="Y77" i="5"/>
  <c r="R77" i="5"/>
  <c r="V77" i="5"/>
  <c r="Z77" i="5"/>
  <c r="AE77" i="5"/>
  <c r="Z53" i="5"/>
  <c r="R53" i="5"/>
  <c r="AE53" i="5"/>
  <c r="V53" i="5"/>
  <c r="AE54" i="5"/>
  <c r="Z54" i="5"/>
  <c r="R54" i="5"/>
  <c r="V54" i="5"/>
  <c r="U56" i="5"/>
  <c r="U55" i="5" s="1"/>
  <c r="R56" i="5"/>
  <c r="AE56" i="5"/>
  <c r="V56" i="5"/>
  <c r="Q56" i="5"/>
  <c r="Q55" i="5" s="1"/>
  <c r="Z56" i="5"/>
  <c r="R50" i="5"/>
  <c r="AE50" i="5"/>
  <c r="Z50" i="5"/>
  <c r="V50" i="5"/>
  <c r="AB54" i="5"/>
  <c r="U54" i="5"/>
  <c r="Y54" i="5"/>
  <c r="Q54" i="5"/>
  <c r="AA49" i="5"/>
  <c r="W49" i="5"/>
  <c r="S49" i="5"/>
  <c r="AI49" i="5"/>
  <c r="Q51" i="5"/>
  <c r="Y51" i="5"/>
  <c r="AB51" i="5"/>
  <c r="U51" i="5"/>
  <c r="AB53" i="5"/>
  <c r="Q53" i="5"/>
  <c r="Y53" i="5"/>
  <c r="U53" i="5"/>
  <c r="AB56" i="5"/>
  <c r="Y56" i="5"/>
  <c r="Y55" i="5" s="1"/>
  <c r="AE51" i="5"/>
  <c r="Z51" i="5"/>
  <c r="V51" i="5"/>
  <c r="R51" i="5"/>
  <c r="R52" i="5"/>
  <c r="V52" i="5"/>
  <c r="AE52" i="5"/>
  <c r="Z52" i="5"/>
  <c r="U50" i="5"/>
  <c r="Q50" i="5"/>
  <c r="Y50" i="5"/>
  <c r="AB50" i="5"/>
  <c r="U52" i="5"/>
  <c r="Q52" i="5"/>
  <c r="Y52" i="5"/>
  <c r="AB52" i="5"/>
  <c r="M131" i="5"/>
  <c r="H55" i="5"/>
  <c r="K83" i="5"/>
  <c r="L131" i="5"/>
  <c r="J55" i="5"/>
  <c r="H91" i="5"/>
  <c r="J91" i="5"/>
  <c r="P342" i="7"/>
  <c r="X342" i="7"/>
  <c r="S339" i="7"/>
  <c r="Q339" i="7"/>
  <c r="R339" i="7"/>
  <c r="X339" i="7"/>
  <c r="T339" i="7"/>
  <c r="P338" i="7"/>
  <c r="T246" i="7"/>
  <c r="W246" i="7" s="1"/>
  <c r="X246" i="7"/>
  <c r="P246" i="7"/>
  <c r="H195" i="7"/>
  <c r="I193" i="7"/>
  <c r="J196" i="7"/>
  <c r="F85" i="7"/>
  <c r="F84" i="7" s="1"/>
  <c r="D193" i="7"/>
  <c r="D192" i="7" s="1"/>
  <c r="E193" i="7"/>
  <c r="H194" i="7"/>
  <c r="G85" i="7"/>
  <c r="G84" i="7" s="1"/>
  <c r="G193" i="7"/>
  <c r="F193" i="7"/>
  <c r="H197" i="7"/>
  <c r="R101" i="7"/>
  <c r="Z101" i="7"/>
  <c r="AE101" i="7"/>
  <c r="V101" i="7"/>
  <c r="V134" i="7"/>
  <c r="AE134" i="7"/>
  <c r="R134" i="7"/>
  <c r="Z134" i="7"/>
  <c r="S169" i="7"/>
  <c r="AI169" i="7"/>
  <c r="W169" i="7"/>
  <c r="AA169" i="7"/>
  <c r="V231" i="7"/>
  <c r="AE231" i="7"/>
  <c r="R231" i="7"/>
  <c r="Z231" i="7"/>
  <c r="Y257" i="7"/>
  <c r="Q257" i="7"/>
  <c r="U257" i="7"/>
  <c r="AB257" i="7"/>
  <c r="S289" i="7"/>
  <c r="AI289" i="7"/>
  <c r="W289" i="7"/>
  <c r="AA289" i="7"/>
  <c r="Z291" i="7"/>
  <c r="AE291" i="7"/>
  <c r="V291" i="7"/>
  <c r="R291" i="7"/>
  <c r="U326" i="7"/>
  <c r="AB326" i="7"/>
  <c r="Q326" i="7"/>
  <c r="Y326" i="7"/>
  <c r="S385" i="7"/>
  <c r="W385" i="7"/>
  <c r="AA385" i="7"/>
  <c r="AI385" i="7"/>
  <c r="Y387" i="7"/>
  <c r="AB387" i="7"/>
  <c r="Q387" i="7"/>
  <c r="U387" i="7"/>
  <c r="AB282" i="7"/>
  <c r="Y282" i="7"/>
  <c r="U282" i="7"/>
  <c r="Q282" i="7"/>
  <c r="AB284" i="7"/>
  <c r="Y284" i="7"/>
  <c r="Y283" i="7" s="1"/>
  <c r="AE51" i="7"/>
  <c r="R51" i="7"/>
  <c r="Z51" i="7"/>
  <c r="V51" i="7"/>
  <c r="R65" i="7"/>
  <c r="AE65" i="7"/>
  <c r="Z65" i="7"/>
  <c r="V65" i="7"/>
  <c r="AB102" i="7"/>
  <c r="Y102" i="7"/>
  <c r="U102" i="7"/>
  <c r="Q102" i="7"/>
  <c r="U122" i="7"/>
  <c r="AB122" i="7"/>
  <c r="Y122" i="7"/>
  <c r="Q122" i="7"/>
  <c r="AB135" i="7"/>
  <c r="Y135" i="7"/>
  <c r="Q135" i="7"/>
  <c r="U135" i="7"/>
  <c r="Q148" i="7"/>
  <c r="U148" i="7"/>
  <c r="Y148" i="7"/>
  <c r="AB148" i="7"/>
  <c r="Z152" i="7"/>
  <c r="R152" i="7"/>
  <c r="U152" i="7"/>
  <c r="U151" i="7" s="1"/>
  <c r="Q152" i="7"/>
  <c r="Q151" i="7" s="1"/>
  <c r="AE152" i="7"/>
  <c r="V152" i="7"/>
  <c r="Y161" i="7"/>
  <c r="Q161" i="7"/>
  <c r="AB161" i="7"/>
  <c r="U161" i="7"/>
  <c r="AB174" i="7"/>
  <c r="Q174" i="7"/>
  <c r="Y174" i="7"/>
  <c r="U174" i="7"/>
  <c r="AB210" i="7"/>
  <c r="Q210" i="7"/>
  <c r="Y210" i="7"/>
  <c r="U210" i="7"/>
  <c r="Y212" i="7"/>
  <c r="Y211" i="7" s="1"/>
  <c r="AB212" i="7"/>
  <c r="AB218" i="7"/>
  <c r="Y218" i="7"/>
  <c r="Q218" i="7"/>
  <c r="U218" i="7"/>
  <c r="AB232" i="7"/>
  <c r="Q232" i="7"/>
  <c r="U232" i="7"/>
  <c r="Y232" i="7"/>
  <c r="R257" i="7"/>
  <c r="V257" i="7"/>
  <c r="Z257" i="7"/>
  <c r="AE257" i="7"/>
  <c r="AB292" i="7"/>
  <c r="Q292" i="7"/>
  <c r="U292" i="7"/>
  <c r="Y292" i="7"/>
  <c r="AB318" i="7"/>
  <c r="Y318" i="7"/>
  <c r="Q318" i="7"/>
  <c r="U318" i="7"/>
  <c r="Z320" i="7"/>
  <c r="U320" i="7"/>
  <c r="U319" i="7" s="1"/>
  <c r="R320" i="7"/>
  <c r="V320" i="7"/>
  <c r="Q320" i="7"/>
  <c r="Q319" i="7" s="1"/>
  <c r="AE320" i="7"/>
  <c r="R326" i="7"/>
  <c r="Z326" i="7"/>
  <c r="V326" i="7"/>
  <c r="AE326" i="7"/>
  <c r="AE387" i="7"/>
  <c r="V387" i="7"/>
  <c r="R387" i="7"/>
  <c r="Z387" i="7"/>
  <c r="AE282" i="7"/>
  <c r="V282" i="7"/>
  <c r="Z282" i="7"/>
  <c r="R282" i="7"/>
  <c r="Z284" i="7"/>
  <c r="V284" i="7"/>
  <c r="R284" i="7"/>
  <c r="U284" i="7"/>
  <c r="U283" i="7" s="1"/>
  <c r="Q284" i="7"/>
  <c r="Q283" i="7" s="1"/>
  <c r="AE284" i="7"/>
  <c r="AF347" i="7"/>
  <c r="AG347" i="7"/>
  <c r="W49" i="7"/>
  <c r="S49" i="7"/>
  <c r="AA49" i="7"/>
  <c r="AI49" i="7"/>
  <c r="R218" i="7"/>
  <c r="Z218" i="7"/>
  <c r="AE218" i="7"/>
  <c r="V218" i="7"/>
  <c r="R38" i="7"/>
  <c r="Z38" i="7"/>
  <c r="AE38" i="7"/>
  <c r="V38" i="7"/>
  <c r="AE52" i="7"/>
  <c r="Z52" i="7"/>
  <c r="R52" i="7"/>
  <c r="V52" i="7"/>
  <c r="AE66" i="7"/>
  <c r="V66" i="7"/>
  <c r="Z66" i="7"/>
  <c r="R66" i="7"/>
  <c r="R68" i="7"/>
  <c r="U68" i="7"/>
  <c r="U67" i="7" s="1"/>
  <c r="Q68" i="7"/>
  <c r="Q67" i="7" s="1"/>
  <c r="V68" i="7"/>
  <c r="AE68" i="7"/>
  <c r="Z68" i="7"/>
  <c r="V74" i="7"/>
  <c r="AE74" i="7"/>
  <c r="R74" i="7"/>
  <c r="Z74" i="7"/>
  <c r="Q110" i="7"/>
  <c r="Y110" i="7"/>
  <c r="U110" i="7"/>
  <c r="AB110" i="7"/>
  <c r="AB123" i="7"/>
  <c r="Y123" i="7"/>
  <c r="Q123" i="7"/>
  <c r="U123" i="7"/>
  <c r="Q136" i="7"/>
  <c r="Y136" i="7"/>
  <c r="U136" i="7"/>
  <c r="AB136" i="7"/>
  <c r="U140" i="7"/>
  <c r="U139" i="7" s="1"/>
  <c r="R140" i="7"/>
  <c r="V140" i="7"/>
  <c r="Z140" i="7"/>
  <c r="Q140" i="7"/>
  <c r="Q139" i="7" s="1"/>
  <c r="AE140" i="7"/>
  <c r="U149" i="7"/>
  <c r="Y149" i="7"/>
  <c r="Q149" i="7"/>
  <c r="AB149" i="7"/>
  <c r="AB162" i="7"/>
  <c r="Q162" i="7"/>
  <c r="Y162" i="7"/>
  <c r="U162" i="7"/>
  <c r="AB182" i="7"/>
  <c r="U182" i="7"/>
  <c r="Y182" i="7"/>
  <c r="Q182" i="7"/>
  <c r="S217" i="7"/>
  <c r="W217" i="7"/>
  <c r="AA217" i="7"/>
  <c r="AI217" i="7"/>
  <c r="AB219" i="7"/>
  <c r="Q219" i="7"/>
  <c r="Y219" i="7"/>
  <c r="U219" i="7"/>
  <c r="Y233" i="7"/>
  <c r="Q233" i="7"/>
  <c r="U233" i="7"/>
  <c r="AB233" i="7"/>
  <c r="AE258" i="7"/>
  <c r="Z258" i="7"/>
  <c r="V258" i="7"/>
  <c r="R258" i="7"/>
  <c r="R260" i="7"/>
  <c r="U260" i="7"/>
  <c r="U259" i="7" s="1"/>
  <c r="Z260" i="7"/>
  <c r="Q260" i="7"/>
  <c r="Q259" i="7" s="1"/>
  <c r="V260" i="7"/>
  <c r="AE260" i="7"/>
  <c r="Z266" i="7"/>
  <c r="V266" i="7"/>
  <c r="AE266" i="7"/>
  <c r="R266" i="7"/>
  <c r="Y293" i="7"/>
  <c r="Q293" i="7"/>
  <c r="U293" i="7"/>
  <c r="AB293" i="7"/>
  <c r="R327" i="7"/>
  <c r="V327" i="7"/>
  <c r="Z327" i="7"/>
  <c r="AE327" i="7"/>
  <c r="R362" i="7"/>
  <c r="Z362" i="7"/>
  <c r="V362" i="7"/>
  <c r="AE362" i="7"/>
  <c r="R388" i="7"/>
  <c r="AE388" i="7"/>
  <c r="V388" i="7"/>
  <c r="Z388" i="7"/>
  <c r="U65" i="7"/>
  <c r="Y65" i="7"/>
  <c r="AB65" i="7"/>
  <c r="Q65" i="7"/>
  <c r="AE186" i="7"/>
  <c r="V186" i="7"/>
  <c r="R186" i="7"/>
  <c r="Z186" i="7"/>
  <c r="Q74" i="7"/>
  <c r="Y74" i="7"/>
  <c r="AB74" i="7"/>
  <c r="U74" i="7"/>
  <c r="AE135" i="7"/>
  <c r="V135" i="7"/>
  <c r="R135" i="7"/>
  <c r="Z135" i="7"/>
  <c r="AE174" i="7"/>
  <c r="V174" i="7"/>
  <c r="Z174" i="7"/>
  <c r="R174" i="7"/>
  <c r="Z212" i="7"/>
  <c r="AE212" i="7"/>
  <c r="V212" i="7"/>
  <c r="R212" i="7"/>
  <c r="U212" i="7"/>
  <c r="U211" i="7" s="1"/>
  <c r="Q212" i="7"/>
  <c r="Q211" i="7" s="1"/>
  <c r="Y266" i="7"/>
  <c r="Q266" i="7"/>
  <c r="U266" i="7"/>
  <c r="AB266" i="7"/>
  <c r="S325" i="7"/>
  <c r="W325" i="7"/>
  <c r="AA325" i="7"/>
  <c r="AI325" i="7"/>
  <c r="AB39" i="7"/>
  <c r="U39" i="7"/>
  <c r="Y39" i="7"/>
  <c r="Q39" i="7"/>
  <c r="AB53" i="7"/>
  <c r="U53" i="7"/>
  <c r="Y53" i="7"/>
  <c r="Q53" i="7"/>
  <c r="S73" i="7"/>
  <c r="W73" i="7"/>
  <c r="AA73" i="7"/>
  <c r="AI73" i="7"/>
  <c r="AB75" i="7"/>
  <c r="U75" i="7"/>
  <c r="Q75" i="7"/>
  <c r="Y75" i="7"/>
  <c r="R110" i="7"/>
  <c r="V110" i="7"/>
  <c r="AE110" i="7"/>
  <c r="Z110" i="7"/>
  <c r="AE123" i="7"/>
  <c r="V123" i="7"/>
  <c r="R123" i="7"/>
  <c r="Z123" i="7"/>
  <c r="Y128" i="7"/>
  <c r="Y127" i="7" s="1"/>
  <c r="AB128" i="7"/>
  <c r="AE136" i="7"/>
  <c r="V136" i="7"/>
  <c r="Z136" i="7"/>
  <c r="R136" i="7"/>
  <c r="W145" i="7"/>
  <c r="S145" i="7"/>
  <c r="AA145" i="7"/>
  <c r="AI145" i="7"/>
  <c r="Z149" i="7"/>
  <c r="R149" i="7"/>
  <c r="V149" i="7"/>
  <c r="AE149" i="7"/>
  <c r="AE162" i="7"/>
  <c r="R162" i="7"/>
  <c r="V162" i="7"/>
  <c r="Z162" i="7"/>
  <c r="R182" i="7"/>
  <c r="Z182" i="7"/>
  <c r="V182" i="7"/>
  <c r="AE182" i="7"/>
  <c r="AE219" i="7"/>
  <c r="V219" i="7"/>
  <c r="R219" i="7"/>
  <c r="Z219" i="7"/>
  <c r="R233" i="7"/>
  <c r="V233" i="7"/>
  <c r="AE233" i="7"/>
  <c r="Z233" i="7"/>
  <c r="S265" i="7"/>
  <c r="W265" i="7"/>
  <c r="AA265" i="7"/>
  <c r="AI265" i="7"/>
  <c r="AB267" i="7"/>
  <c r="Y267" i="7"/>
  <c r="Q267" i="7"/>
  <c r="U267" i="7"/>
  <c r="AE293" i="7"/>
  <c r="Z293" i="7"/>
  <c r="V293" i="7"/>
  <c r="R293" i="7"/>
  <c r="AB328" i="7"/>
  <c r="Q328" i="7"/>
  <c r="Y328" i="7"/>
  <c r="U328" i="7"/>
  <c r="W361" i="7"/>
  <c r="S361" i="7"/>
  <c r="AA361" i="7"/>
  <c r="AI361" i="7"/>
  <c r="AB363" i="7"/>
  <c r="Y363" i="7"/>
  <c r="Q363" i="7"/>
  <c r="U363" i="7"/>
  <c r="U389" i="7"/>
  <c r="Y389" i="7"/>
  <c r="Q389" i="7"/>
  <c r="AB389" i="7"/>
  <c r="U278" i="7"/>
  <c r="Q278" i="7"/>
  <c r="Y278" i="7"/>
  <c r="AB278" i="7"/>
  <c r="S37" i="7"/>
  <c r="W37" i="7"/>
  <c r="AI37" i="7"/>
  <c r="AA37" i="7"/>
  <c r="AE39" i="7"/>
  <c r="V39" i="7"/>
  <c r="R39" i="7"/>
  <c r="Z39" i="7"/>
  <c r="R53" i="7"/>
  <c r="Z53" i="7"/>
  <c r="AE53" i="7"/>
  <c r="V53" i="7"/>
  <c r="Z75" i="7"/>
  <c r="AE75" i="7"/>
  <c r="R75" i="7"/>
  <c r="V75" i="7"/>
  <c r="U98" i="7"/>
  <c r="Q98" i="7"/>
  <c r="Y98" i="7"/>
  <c r="AB98" i="7"/>
  <c r="AB111" i="7"/>
  <c r="Q111" i="7"/>
  <c r="Y111" i="7"/>
  <c r="U111" i="7"/>
  <c r="AB124" i="7"/>
  <c r="Q124" i="7"/>
  <c r="U124" i="7"/>
  <c r="Y124" i="7"/>
  <c r="V128" i="7"/>
  <c r="R128" i="7"/>
  <c r="U128" i="7"/>
  <c r="U127" i="7" s="1"/>
  <c r="Z128" i="7"/>
  <c r="AE128" i="7"/>
  <c r="Q128" i="7"/>
  <c r="Q127" i="7" s="1"/>
  <c r="U137" i="7"/>
  <c r="Q137" i="7"/>
  <c r="Y137" i="7"/>
  <c r="AB137" i="7"/>
  <c r="AB150" i="7"/>
  <c r="Y150" i="7"/>
  <c r="Q150" i="7"/>
  <c r="U150" i="7"/>
  <c r="AB170" i="7"/>
  <c r="Y170" i="7"/>
  <c r="Q170" i="7"/>
  <c r="U170" i="7"/>
  <c r="AB183" i="7"/>
  <c r="Y183" i="7"/>
  <c r="Q183" i="7"/>
  <c r="U183" i="7"/>
  <c r="AB206" i="7"/>
  <c r="U206" i="7"/>
  <c r="Q206" i="7"/>
  <c r="Y206" i="7"/>
  <c r="U220" i="7"/>
  <c r="AB220" i="7"/>
  <c r="Y220" i="7"/>
  <c r="Q220" i="7"/>
  <c r="AB234" i="7"/>
  <c r="Y234" i="7"/>
  <c r="Q234" i="7"/>
  <c r="U234" i="7"/>
  <c r="Y236" i="7"/>
  <c r="Y235" i="7" s="1"/>
  <c r="AB236" i="7"/>
  <c r="AE267" i="7"/>
  <c r="V267" i="7"/>
  <c r="R267" i="7"/>
  <c r="Z267" i="7"/>
  <c r="AB294" i="7"/>
  <c r="Y294" i="7"/>
  <c r="Q294" i="7"/>
  <c r="U294" i="7"/>
  <c r="AB296" i="7"/>
  <c r="Y296" i="7"/>
  <c r="Y295" i="7" s="1"/>
  <c r="Y314" i="7"/>
  <c r="Q314" i="7"/>
  <c r="AB314" i="7"/>
  <c r="U314" i="7"/>
  <c r="Z328" i="7"/>
  <c r="V328" i="7"/>
  <c r="AE328" i="7"/>
  <c r="R328" i="7"/>
  <c r="Z363" i="7"/>
  <c r="AE363" i="7"/>
  <c r="V363" i="7"/>
  <c r="R363" i="7"/>
  <c r="Z389" i="7"/>
  <c r="R389" i="7"/>
  <c r="V389" i="7"/>
  <c r="AE389" i="7"/>
  <c r="Z278" i="7"/>
  <c r="AE278" i="7"/>
  <c r="V278" i="7"/>
  <c r="R278" i="7"/>
  <c r="AE160" i="7"/>
  <c r="V160" i="7"/>
  <c r="R160" i="7"/>
  <c r="Z160" i="7"/>
  <c r="R102" i="7"/>
  <c r="V102" i="7"/>
  <c r="AE102" i="7"/>
  <c r="Z102" i="7"/>
  <c r="AE148" i="7"/>
  <c r="V148" i="7"/>
  <c r="Z148" i="7"/>
  <c r="R148" i="7"/>
  <c r="AE210" i="7"/>
  <c r="Z210" i="7"/>
  <c r="R210" i="7"/>
  <c r="V210" i="7"/>
  <c r="AE232" i="7"/>
  <c r="R232" i="7"/>
  <c r="V232" i="7"/>
  <c r="Z232" i="7"/>
  <c r="Y260" i="7"/>
  <c r="Y259" i="7" s="1"/>
  <c r="AB260" i="7"/>
  <c r="U388" i="7"/>
  <c r="Y388" i="7"/>
  <c r="Q388" i="7"/>
  <c r="AB388" i="7"/>
  <c r="Y40" i="7"/>
  <c r="Q40" i="7"/>
  <c r="U40" i="7"/>
  <c r="AB40" i="7"/>
  <c r="AB54" i="7"/>
  <c r="Y54" i="7"/>
  <c r="Q54" i="7"/>
  <c r="U54" i="7"/>
  <c r="AB56" i="7"/>
  <c r="Y56" i="7"/>
  <c r="Y55" i="7" s="1"/>
  <c r="U62" i="7"/>
  <c r="AB62" i="7"/>
  <c r="Y62" i="7"/>
  <c r="Q62" i="7"/>
  <c r="Y76" i="7"/>
  <c r="U76" i="7"/>
  <c r="AB76" i="7"/>
  <c r="Q76" i="7"/>
  <c r="R98" i="7"/>
  <c r="AE98" i="7"/>
  <c r="Z98" i="7"/>
  <c r="V98" i="7"/>
  <c r="AE111" i="7"/>
  <c r="R111" i="7"/>
  <c r="Z111" i="7"/>
  <c r="V111" i="7"/>
  <c r="Y116" i="7"/>
  <c r="Y115" i="7" s="1"/>
  <c r="AB116" i="7"/>
  <c r="AE124" i="7"/>
  <c r="Z124" i="7"/>
  <c r="V124" i="7"/>
  <c r="R124" i="7"/>
  <c r="S133" i="7"/>
  <c r="W133" i="7"/>
  <c r="AA133" i="7"/>
  <c r="AI133" i="7"/>
  <c r="V137" i="7"/>
  <c r="Z137" i="7"/>
  <c r="AE137" i="7"/>
  <c r="R137" i="7"/>
  <c r="AE150" i="7"/>
  <c r="R150" i="7"/>
  <c r="V150" i="7"/>
  <c r="Z150" i="7"/>
  <c r="R170" i="7"/>
  <c r="AE170" i="7"/>
  <c r="V170" i="7"/>
  <c r="Z170" i="7"/>
  <c r="AE183" i="7"/>
  <c r="V183" i="7"/>
  <c r="R183" i="7"/>
  <c r="Z183" i="7"/>
  <c r="Y188" i="7"/>
  <c r="Y187" i="7" s="1"/>
  <c r="AB188" i="7"/>
  <c r="R206" i="7"/>
  <c r="Z206" i="7"/>
  <c r="AE206" i="7"/>
  <c r="V206" i="7"/>
  <c r="Z220" i="7"/>
  <c r="AE220" i="7"/>
  <c r="V220" i="7"/>
  <c r="R220" i="7"/>
  <c r="AE234" i="7"/>
  <c r="Z234" i="7"/>
  <c r="V234" i="7"/>
  <c r="R234" i="7"/>
  <c r="R236" i="7"/>
  <c r="U236" i="7"/>
  <c r="U235" i="7" s="1"/>
  <c r="V236" i="7"/>
  <c r="Q236" i="7"/>
  <c r="Q235" i="7" s="1"/>
  <c r="Z236" i="7"/>
  <c r="AE236" i="7"/>
  <c r="Q254" i="7"/>
  <c r="U254" i="7"/>
  <c r="AB254" i="7"/>
  <c r="Y254" i="7"/>
  <c r="Q268" i="7"/>
  <c r="AB268" i="7"/>
  <c r="U268" i="7"/>
  <c r="Y268" i="7"/>
  <c r="AE294" i="7"/>
  <c r="V294" i="7"/>
  <c r="R294" i="7"/>
  <c r="Z294" i="7"/>
  <c r="R296" i="7"/>
  <c r="U296" i="7"/>
  <c r="U295" i="7" s="1"/>
  <c r="AE296" i="7"/>
  <c r="Z296" i="7"/>
  <c r="V296" i="7"/>
  <c r="Q296" i="7"/>
  <c r="Q295" i="7" s="1"/>
  <c r="V314" i="7"/>
  <c r="AE314" i="7"/>
  <c r="R314" i="7"/>
  <c r="Z314" i="7"/>
  <c r="U329" i="7"/>
  <c r="Q329" i="7"/>
  <c r="AB329" i="7"/>
  <c r="Y329" i="7"/>
  <c r="AB364" i="7"/>
  <c r="Q364" i="7"/>
  <c r="U364" i="7"/>
  <c r="Y364" i="7"/>
  <c r="AB390" i="7"/>
  <c r="Q390" i="7"/>
  <c r="U390" i="7"/>
  <c r="Y390" i="7"/>
  <c r="AB392" i="7"/>
  <c r="Y392" i="7"/>
  <c r="Y391" i="7" s="1"/>
  <c r="S277" i="7"/>
  <c r="AA277" i="7"/>
  <c r="W277" i="7"/>
  <c r="AI277" i="7"/>
  <c r="AB279" i="7"/>
  <c r="Y279" i="7"/>
  <c r="U279" i="7"/>
  <c r="Q279" i="7"/>
  <c r="AD347" i="7"/>
  <c r="AC347" i="7"/>
  <c r="AB51" i="7"/>
  <c r="Y51" i="7"/>
  <c r="Q51" i="7"/>
  <c r="U51" i="7"/>
  <c r="AB66" i="7"/>
  <c r="Y66" i="7"/>
  <c r="U66" i="7"/>
  <c r="Q66" i="7"/>
  <c r="W157" i="7"/>
  <c r="S157" i="7"/>
  <c r="AA157" i="7"/>
  <c r="AI157" i="7"/>
  <c r="Z40" i="7"/>
  <c r="AE40" i="7"/>
  <c r="V40" i="7"/>
  <c r="R40" i="7"/>
  <c r="AE54" i="7"/>
  <c r="V54" i="7"/>
  <c r="R54" i="7"/>
  <c r="Z54" i="7"/>
  <c r="V56" i="7"/>
  <c r="Q56" i="7"/>
  <c r="Q55" i="7" s="1"/>
  <c r="R56" i="7"/>
  <c r="Z56" i="7"/>
  <c r="U56" i="7"/>
  <c r="U55" i="7" s="1"/>
  <c r="AE56" i="7"/>
  <c r="Z62" i="7"/>
  <c r="AE62" i="7"/>
  <c r="R62" i="7"/>
  <c r="V62" i="7"/>
  <c r="V76" i="7"/>
  <c r="AE76" i="7"/>
  <c r="Z76" i="7"/>
  <c r="R76" i="7"/>
  <c r="AB99" i="7"/>
  <c r="Y99" i="7"/>
  <c r="U99" i="7"/>
  <c r="Q99" i="7"/>
  <c r="Y112" i="7"/>
  <c r="AB112" i="7"/>
  <c r="U112" i="7"/>
  <c r="Q112" i="7"/>
  <c r="Q116" i="7"/>
  <c r="Q115" i="7" s="1"/>
  <c r="R116" i="7"/>
  <c r="AE116" i="7"/>
  <c r="Z116" i="7"/>
  <c r="V116" i="7"/>
  <c r="U116" i="7"/>
  <c r="U115" i="7" s="1"/>
  <c r="Y125" i="7"/>
  <c r="AB125" i="7"/>
  <c r="U125" i="7"/>
  <c r="Q125" i="7"/>
  <c r="AB138" i="7"/>
  <c r="Y138" i="7"/>
  <c r="U138" i="7"/>
  <c r="Q138" i="7"/>
  <c r="AI151" i="7"/>
  <c r="U158" i="7"/>
  <c r="AB158" i="7"/>
  <c r="Y158" i="7"/>
  <c r="Q158" i="7"/>
  <c r="AB171" i="7"/>
  <c r="Q171" i="7"/>
  <c r="U171" i="7"/>
  <c r="Y171" i="7"/>
  <c r="AB184" i="7"/>
  <c r="Q184" i="7"/>
  <c r="U184" i="7"/>
  <c r="Y184" i="7"/>
  <c r="U188" i="7"/>
  <c r="U187" i="7" s="1"/>
  <c r="Q188" i="7"/>
  <c r="Q187" i="7" s="1"/>
  <c r="AE188" i="7"/>
  <c r="R188" i="7"/>
  <c r="Z188" i="7"/>
  <c r="V188" i="7"/>
  <c r="W205" i="7"/>
  <c r="S205" i="7"/>
  <c r="AI205" i="7"/>
  <c r="AA205" i="7"/>
  <c r="AB207" i="7"/>
  <c r="Y207" i="7"/>
  <c r="U207" i="7"/>
  <c r="Q207" i="7"/>
  <c r="U221" i="7"/>
  <c r="AB221" i="7"/>
  <c r="Q221" i="7"/>
  <c r="Y221" i="7"/>
  <c r="V254" i="7"/>
  <c r="R254" i="7"/>
  <c r="Z254" i="7"/>
  <c r="AE254" i="7"/>
  <c r="V268" i="7"/>
  <c r="Z268" i="7"/>
  <c r="R268" i="7"/>
  <c r="AE268" i="7"/>
  <c r="S313" i="7"/>
  <c r="W313" i="7"/>
  <c r="AA313" i="7"/>
  <c r="AI313" i="7"/>
  <c r="AB315" i="7"/>
  <c r="Y315" i="7"/>
  <c r="Q315" i="7"/>
  <c r="U315" i="7"/>
  <c r="Z329" i="7"/>
  <c r="AE329" i="7"/>
  <c r="R329" i="7"/>
  <c r="V329" i="7"/>
  <c r="AE364" i="7"/>
  <c r="Z364" i="7"/>
  <c r="R364" i="7"/>
  <c r="V364" i="7"/>
  <c r="AE390" i="7"/>
  <c r="R390" i="7"/>
  <c r="V390" i="7"/>
  <c r="Z390" i="7"/>
  <c r="U392" i="7"/>
  <c r="U391" i="7" s="1"/>
  <c r="Z392" i="7"/>
  <c r="R392" i="7"/>
  <c r="V392" i="7"/>
  <c r="Q392" i="7"/>
  <c r="Q391" i="7" s="1"/>
  <c r="AE392" i="7"/>
  <c r="AE279" i="7"/>
  <c r="R279" i="7"/>
  <c r="V279" i="7"/>
  <c r="AE147" i="7"/>
  <c r="Z147" i="7"/>
  <c r="V147" i="7"/>
  <c r="R147" i="7"/>
  <c r="Z317" i="7"/>
  <c r="R317" i="7"/>
  <c r="V317" i="7"/>
  <c r="AE317" i="7"/>
  <c r="R122" i="7"/>
  <c r="Z122" i="7"/>
  <c r="AE122" i="7"/>
  <c r="V122" i="7"/>
  <c r="AE318" i="7"/>
  <c r="R318" i="7"/>
  <c r="V318" i="7"/>
  <c r="Z318" i="7"/>
  <c r="Q41" i="7"/>
  <c r="AB41" i="7"/>
  <c r="U41" i="7"/>
  <c r="Y41" i="7"/>
  <c r="S61" i="7"/>
  <c r="W61" i="7"/>
  <c r="AI61" i="7"/>
  <c r="AA61" i="7"/>
  <c r="AB63" i="7"/>
  <c r="Y63" i="7"/>
  <c r="Q63" i="7"/>
  <c r="U63" i="7"/>
  <c r="U77" i="7"/>
  <c r="AB77" i="7"/>
  <c r="Q77" i="7"/>
  <c r="Y77" i="7"/>
  <c r="AE99" i="7"/>
  <c r="R99" i="7"/>
  <c r="Z99" i="7"/>
  <c r="V99" i="7"/>
  <c r="AB104" i="7"/>
  <c r="Y104" i="7"/>
  <c r="Y103" i="7" s="1"/>
  <c r="AE112" i="7"/>
  <c r="V112" i="7"/>
  <c r="R112" i="7"/>
  <c r="Z112" i="7"/>
  <c r="S121" i="7"/>
  <c r="W121" i="7"/>
  <c r="AI121" i="7"/>
  <c r="AA121" i="7"/>
  <c r="AE125" i="7"/>
  <c r="R125" i="7"/>
  <c r="Z125" i="7"/>
  <c r="V125" i="7"/>
  <c r="AE138" i="7"/>
  <c r="V138" i="7"/>
  <c r="Z138" i="7"/>
  <c r="R138" i="7"/>
  <c r="H90" i="7"/>
  <c r="E85" i="7"/>
  <c r="R158" i="7"/>
  <c r="V158" i="7"/>
  <c r="AE158" i="7"/>
  <c r="Z158" i="7"/>
  <c r="AE171" i="7"/>
  <c r="V171" i="7"/>
  <c r="Z171" i="7"/>
  <c r="R171" i="7"/>
  <c r="Y176" i="7"/>
  <c r="Y175" i="7" s="1"/>
  <c r="AB176" i="7"/>
  <c r="Z184" i="7"/>
  <c r="V184" i="7"/>
  <c r="R184" i="7"/>
  <c r="AE184" i="7"/>
  <c r="AE207" i="7"/>
  <c r="V207" i="7"/>
  <c r="R207" i="7"/>
  <c r="Z207" i="7"/>
  <c r="R221" i="7"/>
  <c r="AE221" i="7"/>
  <c r="Z221" i="7"/>
  <c r="V221" i="7"/>
  <c r="W253" i="7"/>
  <c r="S253" i="7"/>
  <c r="AA253" i="7"/>
  <c r="AI253" i="7"/>
  <c r="AB255" i="7"/>
  <c r="Y255" i="7"/>
  <c r="U255" i="7"/>
  <c r="Q255" i="7"/>
  <c r="U269" i="7"/>
  <c r="AB269" i="7"/>
  <c r="Y269" i="7"/>
  <c r="Q269" i="7"/>
  <c r="AE315" i="7"/>
  <c r="R315" i="7"/>
  <c r="V315" i="7"/>
  <c r="Z315" i="7"/>
  <c r="AB330" i="7"/>
  <c r="Y330" i="7"/>
  <c r="U330" i="7"/>
  <c r="Q330" i="7"/>
  <c r="Y332" i="7"/>
  <c r="Y331" i="7" s="1"/>
  <c r="AB332" i="7"/>
  <c r="U365" i="7"/>
  <c r="AB365" i="7"/>
  <c r="Q365" i="7"/>
  <c r="Y365" i="7"/>
  <c r="Q280" i="7"/>
  <c r="Y280" i="7"/>
  <c r="U280" i="7"/>
  <c r="AB280" i="7"/>
  <c r="S97" i="7"/>
  <c r="W97" i="7"/>
  <c r="AA97" i="7"/>
  <c r="AI97" i="7"/>
  <c r="AB152" i="7"/>
  <c r="Y152" i="7"/>
  <c r="Y151" i="7" s="1"/>
  <c r="Q38" i="7"/>
  <c r="AB38" i="7"/>
  <c r="U38" i="7"/>
  <c r="Y38" i="7"/>
  <c r="Z161" i="7"/>
  <c r="R161" i="7"/>
  <c r="AE161" i="7"/>
  <c r="V161" i="7"/>
  <c r="V41" i="7"/>
  <c r="Z41" i="7"/>
  <c r="R41" i="7"/>
  <c r="AE41" i="7"/>
  <c r="AE63" i="7"/>
  <c r="V63" i="7"/>
  <c r="R63" i="7"/>
  <c r="Z63" i="7"/>
  <c r="V77" i="7"/>
  <c r="AE77" i="7"/>
  <c r="R77" i="7"/>
  <c r="Z77" i="7"/>
  <c r="Q100" i="7"/>
  <c r="Y100" i="7"/>
  <c r="U100" i="7"/>
  <c r="AB100" i="7"/>
  <c r="V104" i="7"/>
  <c r="R104" i="7"/>
  <c r="Z104" i="7"/>
  <c r="U104" i="7"/>
  <c r="U103" i="7" s="1"/>
  <c r="Q104" i="7"/>
  <c r="Q103" i="7" s="1"/>
  <c r="AE104" i="7"/>
  <c r="Q113" i="7"/>
  <c r="Y113" i="7"/>
  <c r="U113" i="7"/>
  <c r="AB113" i="7"/>
  <c r="AB126" i="7"/>
  <c r="Y126" i="7"/>
  <c r="Q126" i="7"/>
  <c r="U126" i="7"/>
  <c r="U146" i="7"/>
  <c r="AB146" i="7"/>
  <c r="Y146" i="7"/>
  <c r="Q146" i="7"/>
  <c r="AB159" i="7"/>
  <c r="Y159" i="7"/>
  <c r="Q159" i="7"/>
  <c r="U159" i="7"/>
  <c r="AB172" i="7"/>
  <c r="Y172" i="7"/>
  <c r="U172" i="7"/>
  <c r="Q172" i="7"/>
  <c r="R176" i="7"/>
  <c r="Q176" i="7"/>
  <c r="Q175" i="7" s="1"/>
  <c r="U176" i="7"/>
  <c r="U175" i="7" s="1"/>
  <c r="AE176" i="7"/>
  <c r="V176" i="7"/>
  <c r="Z176" i="7"/>
  <c r="AB185" i="7"/>
  <c r="U185" i="7"/>
  <c r="Q185" i="7"/>
  <c r="Y185" i="7"/>
  <c r="AB208" i="7"/>
  <c r="Q208" i="7"/>
  <c r="Y208" i="7"/>
  <c r="U208" i="7"/>
  <c r="AB222" i="7"/>
  <c r="U222" i="7"/>
  <c r="Y222" i="7"/>
  <c r="Q222" i="7"/>
  <c r="Y224" i="7"/>
  <c r="Y223" i="7" s="1"/>
  <c r="AB224" i="7"/>
  <c r="AB230" i="7"/>
  <c r="U230" i="7"/>
  <c r="Y230" i="7"/>
  <c r="Q230" i="7"/>
  <c r="AE255" i="7"/>
  <c r="Z255" i="7"/>
  <c r="V255" i="7"/>
  <c r="R255" i="7"/>
  <c r="Z269" i="7"/>
  <c r="R269" i="7"/>
  <c r="V269" i="7"/>
  <c r="AE269" i="7"/>
  <c r="AB316" i="7"/>
  <c r="Q316" i="7"/>
  <c r="U316" i="7"/>
  <c r="Y316" i="7"/>
  <c r="AE330" i="7"/>
  <c r="R330" i="7"/>
  <c r="V330" i="7"/>
  <c r="Z330" i="7"/>
  <c r="R332" i="7"/>
  <c r="V332" i="7"/>
  <c r="U332" i="7"/>
  <c r="U331" i="7" s="1"/>
  <c r="Z332" i="7"/>
  <c r="Q332" i="7"/>
  <c r="Q331" i="7" s="1"/>
  <c r="AE332" i="7"/>
  <c r="V365" i="7"/>
  <c r="R365" i="7"/>
  <c r="Z365" i="7"/>
  <c r="AE365" i="7"/>
  <c r="AE280" i="7"/>
  <c r="V280" i="7"/>
  <c r="Z280" i="7"/>
  <c r="R280" i="7"/>
  <c r="AE114" i="7"/>
  <c r="R114" i="7"/>
  <c r="Z114" i="7"/>
  <c r="V114" i="7"/>
  <c r="AB52" i="7"/>
  <c r="Q52" i="7"/>
  <c r="U52" i="7"/>
  <c r="Y52" i="7"/>
  <c r="Y68" i="7"/>
  <c r="Y67" i="7" s="1"/>
  <c r="AB68" i="7"/>
  <c r="AB140" i="7"/>
  <c r="Y140" i="7"/>
  <c r="Y139" i="7" s="1"/>
  <c r="AB258" i="7"/>
  <c r="Y258" i="7"/>
  <c r="Q258" i="7"/>
  <c r="U258" i="7"/>
  <c r="AB362" i="7"/>
  <c r="Y362" i="7"/>
  <c r="Q362" i="7"/>
  <c r="U362" i="7"/>
  <c r="AB42" i="7"/>
  <c r="U42" i="7"/>
  <c r="Y42" i="7"/>
  <c r="Q42" i="7"/>
  <c r="AB44" i="7"/>
  <c r="Y44" i="7"/>
  <c r="Y43" i="7" s="1"/>
  <c r="AB50" i="7"/>
  <c r="U50" i="7"/>
  <c r="Y50" i="7"/>
  <c r="Q50" i="7"/>
  <c r="Q64" i="7"/>
  <c r="Y64" i="7"/>
  <c r="AB64" i="7"/>
  <c r="U64" i="7"/>
  <c r="AB78" i="7"/>
  <c r="Y78" i="7"/>
  <c r="U78" i="7"/>
  <c r="Q78" i="7"/>
  <c r="Y80" i="7"/>
  <c r="Y79" i="7" s="1"/>
  <c r="AB80" i="7"/>
  <c r="AE100" i="7"/>
  <c r="V100" i="7"/>
  <c r="Z100" i="7"/>
  <c r="R100" i="7"/>
  <c r="S109" i="7"/>
  <c r="W109" i="7"/>
  <c r="AA109" i="7"/>
  <c r="AI109" i="7"/>
  <c r="AE113" i="7"/>
  <c r="Z113" i="7"/>
  <c r="V113" i="7"/>
  <c r="R113" i="7"/>
  <c r="AE126" i="7"/>
  <c r="V126" i="7"/>
  <c r="R126" i="7"/>
  <c r="Z126" i="7"/>
  <c r="AE146" i="7"/>
  <c r="V146" i="7"/>
  <c r="R146" i="7"/>
  <c r="Z146" i="7"/>
  <c r="R159" i="7"/>
  <c r="V159" i="7"/>
  <c r="Z159" i="7"/>
  <c r="AE159" i="7"/>
  <c r="AB164" i="7"/>
  <c r="Y164" i="7"/>
  <c r="Y163" i="7" s="1"/>
  <c r="AE172" i="7"/>
  <c r="R172" i="7"/>
  <c r="V172" i="7"/>
  <c r="Z172" i="7"/>
  <c r="S181" i="7"/>
  <c r="W181" i="7"/>
  <c r="AA181" i="7"/>
  <c r="AI181" i="7"/>
  <c r="R185" i="7"/>
  <c r="Z185" i="7"/>
  <c r="V185" i="7"/>
  <c r="AE185" i="7"/>
  <c r="AE208" i="7"/>
  <c r="V208" i="7"/>
  <c r="Z208" i="7"/>
  <c r="R208" i="7"/>
  <c r="AE222" i="7"/>
  <c r="V222" i="7"/>
  <c r="R222" i="7"/>
  <c r="Z222" i="7"/>
  <c r="R224" i="7"/>
  <c r="Q224" i="7"/>
  <c r="Q223" i="7" s="1"/>
  <c r="U224" i="7"/>
  <c r="U223" i="7" s="1"/>
  <c r="AE224" i="7"/>
  <c r="Z224" i="7"/>
  <c r="V224" i="7"/>
  <c r="Z230" i="7"/>
  <c r="AE230" i="7"/>
  <c r="R230" i="7"/>
  <c r="V230" i="7"/>
  <c r="Q256" i="7"/>
  <c r="AB256" i="7"/>
  <c r="U256" i="7"/>
  <c r="Y256" i="7"/>
  <c r="AB270" i="7"/>
  <c r="Y270" i="7"/>
  <c r="Q270" i="7"/>
  <c r="U270" i="7"/>
  <c r="AB272" i="7"/>
  <c r="Y272" i="7"/>
  <c r="Y271" i="7" s="1"/>
  <c r="U290" i="7"/>
  <c r="Y290" i="7"/>
  <c r="Q290" i="7"/>
  <c r="AB290" i="7"/>
  <c r="V316" i="7"/>
  <c r="AE316" i="7"/>
  <c r="Z316" i="7"/>
  <c r="R316" i="7"/>
  <c r="AB366" i="7"/>
  <c r="Y366" i="7"/>
  <c r="Q366" i="7"/>
  <c r="U366" i="7"/>
  <c r="Y368" i="7"/>
  <c r="Y367" i="7" s="1"/>
  <c r="AB368" i="7"/>
  <c r="Y386" i="7"/>
  <c r="Q386" i="7"/>
  <c r="U386" i="7"/>
  <c r="AB386" i="7"/>
  <c r="U281" i="7"/>
  <c r="Q281" i="7"/>
  <c r="AB281" i="7"/>
  <c r="Y281" i="7"/>
  <c r="R173" i="7"/>
  <c r="AE173" i="7"/>
  <c r="V173" i="7"/>
  <c r="Z173" i="7"/>
  <c r="V209" i="7"/>
  <c r="R209" i="7"/>
  <c r="Z209" i="7"/>
  <c r="AE209" i="7"/>
  <c r="Z292" i="7"/>
  <c r="AE292" i="7"/>
  <c r="V292" i="7"/>
  <c r="R292" i="7"/>
  <c r="AB327" i="7"/>
  <c r="Y327" i="7"/>
  <c r="U327" i="7"/>
  <c r="Q327" i="7"/>
  <c r="V42" i="7"/>
  <c r="AE42" i="7"/>
  <c r="R42" i="7"/>
  <c r="Z42" i="7"/>
  <c r="Q44" i="7"/>
  <c r="Q43" i="7" s="1"/>
  <c r="R44" i="7"/>
  <c r="Z44" i="7"/>
  <c r="U44" i="7"/>
  <c r="U43" i="7" s="1"/>
  <c r="V44" i="7"/>
  <c r="AE44" i="7"/>
  <c r="Z50" i="7"/>
  <c r="AE50" i="7"/>
  <c r="V50" i="7"/>
  <c r="R50" i="7"/>
  <c r="AE64" i="7"/>
  <c r="Z64" i="7"/>
  <c r="V64" i="7"/>
  <c r="R64" i="7"/>
  <c r="AE78" i="7"/>
  <c r="Z78" i="7"/>
  <c r="R78" i="7"/>
  <c r="V78" i="7"/>
  <c r="V80" i="7"/>
  <c r="U80" i="7"/>
  <c r="U79" i="7" s="1"/>
  <c r="Q80" i="7"/>
  <c r="Q79" i="7" s="1"/>
  <c r="AE80" i="7"/>
  <c r="Z80" i="7"/>
  <c r="R80" i="7"/>
  <c r="U101" i="7"/>
  <c r="Q101" i="7"/>
  <c r="Y101" i="7"/>
  <c r="AB101" i="7"/>
  <c r="AB114" i="7"/>
  <c r="U114" i="7"/>
  <c r="Q114" i="7"/>
  <c r="Y114" i="7"/>
  <c r="U134" i="7"/>
  <c r="Y134" i="7"/>
  <c r="Q134" i="7"/>
  <c r="AB134" i="7"/>
  <c r="AB147" i="7"/>
  <c r="Y147" i="7"/>
  <c r="Q147" i="7"/>
  <c r="U147" i="7"/>
  <c r="AB160" i="7"/>
  <c r="U160" i="7"/>
  <c r="Q160" i="7"/>
  <c r="Y160" i="7"/>
  <c r="V164" i="7"/>
  <c r="Z164" i="7"/>
  <c r="U164" i="7"/>
  <c r="U163" i="7" s="1"/>
  <c r="R164" i="7"/>
  <c r="AE164" i="7"/>
  <c r="Q164" i="7"/>
  <c r="Q163" i="7" s="1"/>
  <c r="AB173" i="7"/>
  <c r="Q173" i="7"/>
  <c r="U173" i="7"/>
  <c r="Y173" i="7"/>
  <c r="AB186" i="7"/>
  <c r="Y186" i="7"/>
  <c r="U186" i="7"/>
  <c r="Q186" i="7"/>
  <c r="Y209" i="7"/>
  <c r="AB209" i="7"/>
  <c r="U209" i="7"/>
  <c r="Q209" i="7"/>
  <c r="S229" i="7"/>
  <c r="AI229" i="7"/>
  <c r="AA229" i="7"/>
  <c r="W229" i="7"/>
  <c r="Y231" i="7"/>
  <c r="AB231" i="7"/>
  <c r="U231" i="7"/>
  <c r="Q231" i="7"/>
  <c r="Z256" i="7"/>
  <c r="R256" i="7"/>
  <c r="AE256" i="7"/>
  <c r="V256" i="7"/>
  <c r="AE270" i="7"/>
  <c r="R270" i="7"/>
  <c r="V270" i="7"/>
  <c r="Z270" i="7"/>
  <c r="AE272" i="7"/>
  <c r="Z272" i="7"/>
  <c r="R272" i="7"/>
  <c r="V272" i="7"/>
  <c r="U272" i="7"/>
  <c r="U271" i="7" s="1"/>
  <c r="Q272" i="7"/>
  <c r="Q271" i="7" s="1"/>
  <c r="R290" i="7"/>
  <c r="V290" i="7"/>
  <c r="Z290" i="7"/>
  <c r="AE290" i="7"/>
  <c r="AB317" i="7"/>
  <c r="U317" i="7"/>
  <c r="Y317" i="7"/>
  <c r="Q317" i="7"/>
  <c r="AE366" i="7"/>
  <c r="V366" i="7"/>
  <c r="Z366" i="7"/>
  <c r="R366" i="7"/>
  <c r="V368" i="7"/>
  <c r="U368" i="7"/>
  <c r="U367" i="7" s="1"/>
  <c r="R368" i="7"/>
  <c r="Z368" i="7"/>
  <c r="AE368" i="7"/>
  <c r="Q368" i="7"/>
  <c r="Q367" i="7" s="1"/>
  <c r="AE386" i="7"/>
  <c r="R386" i="7"/>
  <c r="Z386" i="7"/>
  <c r="V386" i="7"/>
  <c r="AE281" i="7"/>
  <c r="R281" i="7"/>
  <c r="V281" i="7"/>
  <c r="Z281" i="7"/>
  <c r="H28" i="7"/>
  <c r="W28" i="7"/>
  <c r="AA28" i="7"/>
  <c r="AH28" i="7"/>
  <c r="AI28" i="7" s="1"/>
  <c r="S28" i="7"/>
  <c r="H27" i="7"/>
  <c r="AH27" i="7"/>
  <c r="AI27" i="7" s="1"/>
  <c r="S27" i="7"/>
  <c r="W27" i="7"/>
  <c r="AA27" i="7"/>
  <c r="AH26" i="7"/>
  <c r="W26" i="7"/>
  <c r="AA26" i="7"/>
  <c r="S26" i="7"/>
  <c r="F25" i="7"/>
  <c r="F24" i="7" s="1"/>
  <c r="I25" i="7"/>
  <c r="I24" i="7" s="1"/>
  <c r="H26" i="7"/>
  <c r="H29" i="7"/>
  <c r="G25" i="7"/>
  <c r="G24" i="7" s="1"/>
  <c r="J79" i="5"/>
  <c r="H115" i="5"/>
  <c r="J115" i="5"/>
  <c r="G130" i="5"/>
  <c r="H139" i="5"/>
  <c r="J139" i="5"/>
  <c r="D275" i="7"/>
  <c r="H67" i="7"/>
  <c r="J259" i="7"/>
  <c r="J67" i="7"/>
  <c r="J55" i="7"/>
  <c r="J115" i="7"/>
  <c r="J187" i="7"/>
  <c r="J295" i="7"/>
  <c r="J271" i="7"/>
  <c r="H139" i="7"/>
  <c r="J211" i="7"/>
  <c r="H103" i="7"/>
  <c r="H175" i="7"/>
  <c r="J391" i="7"/>
  <c r="J367" i="7"/>
  <c r="J151" i="7"/>
  <c r="J319" i="7"/>
  <c r="J139" i="7"/>
  <c r="H115" i="7"/>
  <c r="J235" i="7"/>
  <c r="J103" i="7"/>
  <c r="J175" i="7"/>
  <c r="H223" i="7"/>
  <c r="J127" i="7"/>
  <c r="H79" i="7"/>
  <c r="J223" i="7"/>
  <c r="J331" i="7"/>
  <c r="H151" i="7"/>
  <c r="J43" i="7"/>
  <c r="J79" i="7"/>
  <c r="J163" i="7"/>
  <c r="H271" i="7"/>
  <c r="J283" i="7"/>
  <c r="I82" i="5"/>
  <c r="L83" i="5"/>
  <c r="I106" i="5"/>
  <c r="N131" i="5"/>
  <c r="I130" i="5"/>
  <c r="K131" i="5"/>
  <c r="K47" i="7"/>
  <c r="O251" i="7"/>
  <c r="I70" i="7"/>
  <c r="E58" i="7"/>
  <c r="K71" i="7"/>
  <c r="I46" i="5"/>
  <c r="L47" i="5"/>
  <c r="N83" i="5"/>
  <c r="K107" i="5"/>
  <c r="O131" i="5"/>
  <c r="L71" i="5"/>
  <c r="O83" i="5"/>
  <c r="N47" i="5"/>
  <c r="O47" i="5"/>
  <c r="O107" i="5"/>
  <c r="E262" i="7"/>
  <c r="I286" i="7"/>
  <c r="I322" i="7"/>
  <c r="D383" i="7"/>
  <c r="L383" i="7"/>
  <c r="I106" i="7"/>
  <c r="F154" i="7"/>
  <c r="E214" i="7"/>
  <c r="O275" i="7"/>
  <c r="F226" i="7"/>
  <c r="E382" i="7"/>
  <c r="D95" i="7"/>
  <c r="I142" i="7"/>
  <c r="K227" i="7"/>
  <c r="M227" i="7"/>
  <c r="F58" i="7"/>
  <c r="G382" i="7"/>
  <c r="N35" i="7"/>
  <c r="I382" i="7"/>
  <c r="H181" i="7"/>
  <c r="D287" i="7"/>
  <c r="O311" i="7"/>
  <c r="M215" i="7"/>
  <c r="K251" i="7"/>
  <c r="L275" i="7"/>
  <c r="F274" i="7"/>
  <c r="L71" i="7"/>
  <c r="M311" i="7"/>
  <c r="E202" i="7"/>
  <c r="F310" i="7"/>
  <c r="E358" i="7"/>
  <c r="I274" i="7"/>
  <c r="G310" i="7"/>
  <c r="F166" i="7"/>
  <c r="G322" i="7"/>
  <c r="M275" i="7"/>
  <c r="I214" i="7"/>
  <c r="O383" i="7"/>
  <c r="G58" i="7"/>
  <c r="K275" i="7"/>
  <c r="F142" i="7"/>
  <c r="M251" i="7"/>
  <c r="N275" i="7"/>
  <c r="K47" i="5"/>
  <c r="I70" i="5"/>
  <c r="M83" i="5"/>
  <c r="D107" i="5"/>
  <c r="D131" i="5"/>
  <c r="O71" i="5"/>
  <c r="K71" i="5"/>
  <c r="G82" i="5"/>
  <c r="E82" i="5"/>
  <c r="G70" i="5"/>
  <c r="F70" i="5"/>
  <c r="E70" i="5"/>
  <c r="D71" i="5"/>
  <c r="J109" i="5"/>
  <c r="N71" i="5"/>
  <c r="E106" i="5"/>
  <c r="E46" i="5"/>
  <c r="F106" i="5"/>
  <c r="L107" i="5"/>
  <c r="E19" i="5"/>
  <c r="M107" i="5"/>
  <c r="F19" i="5"/>
  <c r="N107" i="5"/>
  <c r="D19" i="5"/>
  <c r="AI19" i="5" s="1"/>
  <c r="G46" i="5"/>
  <c r="D47" i="5"/>
  <c r="N19" i="5"/>
  <c r="J73" i="5"/>
  <c r="O19" i="5"/>
  <c r="F82" i="5"/>
  <c r="J49" i="5"/>
  <c r="M47" i="5"/>
  <c r="M19" i="5"/>
  <c r="F46" i="5"/>
  <c r="H73" i="5"/>
  <c r="J85" i="5"/>
  <c r="E130" i="5"/>
  <c r="J133" i="5"/>
  <c r="D83" i="5"/>
  <c r="F130" i="5"/>
  <c r="I19" i="5"/>
  <c r="G358" i="7"/>
  <c r="G34" i="7"/>
  <c r="I58" i="7"/>
  <c r="E130" i="7"/>
  <c r="F358" i="7"/>
  <c r="H37" i="7"/>
  <c r="M47" i="7"/>
  <c r="K59" i="7"/>
  <c r="F130" i="7"/>
  <c r="N203" i="7"/>
  <c r="O227" i="7"/>
  <c r="M287" i="7"/>
  <c r="I94" i="7"/>
  <c r="I262" i="7"/>
  <c r="I199" i="7" s="1"/>
  <c r="I358" i="7"/>
  <c r="E250" i="7"/>
  <c r="O287" i="7"/>
  <c r="M323" i="7"/>
  <c r="H283" i="7"/>
  <c r="F178" i="7"/>
  <c r="D227" i="7"/>
  <c r="D263" i="7"/>
  <c r="G274" i="7"/>
  <c r="O203" i="7"/>
  <c r="D215" i="7"/>
  <c r="E226" i="7"/>
  <c r="G250" i="7"/>
  <c r="O323" i="7"/>
  <c r="F322" i="7"/>
  <c r="E322" i="7"/>
  <c r="D323" i="7"/>
  <c r="J325" i="7"/>
  <c r="E310" i="7"/>
  <c r="E274" i="7"/>
  <c r="J277" i="7"/>
  <c r="J265" i="7"/>
  <c r="I250" i="7"/>
  <c r="F250" i="7"/>
  <c r="H277" i="7"/>
  <c r="J37" i="7"/>
  <c r="M35" i="7"/>
  <c r="I130" i="7"/>
  <c r="K323" i="7"/>
  <c r="N59" i="7"/>
  <c r="F118" i="7"/>
  <c r="G178" i="7"/>
  <c r="I202" i="7"/>
  <c r="F286" i="7"/>
  <c r="M383" i="7"/>
  <c r="F46" i="7"/>
  <c r="N227" i="7"/>
  <c r="J313" i="7"/>
  <c r="E286" i="7"/>
  <c r="I310" i="7"/>
  <c r="O59" i="7"/>
  <c r="E70" i="7"/>
  <c r="D131" i="7"/>
  <c r="I178" i="7"/>
  <c r="K203" i="7"/>
  <c r="K215" i="7"/>
  <c r="G286" i="7"/>
  <c r="N287" i="7"/>
  <c r="D311" i="7"/>
  <c r="I34" i="7"/>
  <c r="L47" i="7"/>
  <c r="L203" i="7"/>
  <c r="K263" i="7"/>
  <c r="N359" i="7"/>
  <c r="G46" i="7"/>
  <c r="G70" i="7"/>
  <c r="D143" i="7"/>
  <c r="L251" i="7"/>
  <c r="O359" i="7"/>
  <c r="M263" i="7"/>
  <c r="J217" i="7"/>
  <c r="G202" i="7"/>
  <c r="D203" i="7"/>
  <c r="J181" i="7"/>
  <c r="E166" i="7"/>
  <c r="D167" i="7"/>
  <c r="H169" i="7"/>
  <c r="G154" i="7"/>
  <c r="J133" i="7"/>
  <c r="D107" i="7"/>
  <c r="J97" i="7"/>
  <c r="H97" i="7"/>
  <c r="F94" i="7"/>
  <c r="G130" i="7"/>
  <c r="I166" i="7"/>
  <c r="M203" i="7"/>
  <c r="I46" i="7"/>
  <c r="J61" i="7"/>
  <c r="E94" i="7"/>
  <c r="E142" i="7"/>
  <c r="L215" i="7"/>
  <c r="F262" i="7"/>
  <c r="F199" i="7" s="1"/>
  <c r="F106" i="7"/>
  <c r="H157" i="7"/>
  <c r="O263" i="7"/>
  <c r="G262" i="7"/>
  <c r="G199" i="7" s="1"/>
  <c r="M359" i="7"/>
  <c r="H163" i="7"/>
  <c r="F214" i="7"/>
  <c r="F19" i="7"/>
  <c r="K35" i="7"/>
  <c r="F70" i="7"/>
  <c r="D119" i="7"/>
  <c r="J145" i="7"/>
  <c r="E154" i="7"/>
  <c r="O215" i="7"/>
  <c r="G214" i="7"/>
  <c r="K311" i="7"/>
  <c r="K359" i="7"/>
  <c r="N71" i="7"/>
  <c r="J121" i="7"/>
  <c r="L359" i="7"/>
  <c r="N383" i="7"/>
  <c r="I19" i="7"/>
  <c r="O47" i="7"/>
  <c r="E178" i="7"/>
  <c r="F202" i="7"/>
  <c r="H391" i="7"/>
  <c r="G118" i="7"/>
  <c r="J229" i="7"/>
  <c r="I226" i="7"/>
  <c r="J253" i="7"/>
  <c r="D251" i="7"/>
  <c r="J289" i="7"/>
  <c r="H121" i="7"/>
  <c r="K287" i="7"/>
  <c r="K383" i="7"/>
  <c r="J169" i="7"/>
  <c r="G226" i="7"/>
  <c r="O71" i="7"/>
  <c r="J109" i="7"/>
  <c r="D155" i="7"/>
  <c r="D179" i="7"/>
  <c r="L287" i="7"/>
  <c r="J361" i="7"/>
  <c r="M71" i="7"/>
  <c r="I118" i="7"/>
  <c r="H145" i="7"/>
  <c r="J205" i="7"/>
  <c r="H211" i="7"/>
  <c r="L227" i="7"/>
  <c r="L311" i="7"/>
  <c r="N323" i="7"/>
  <c r="D359" i="7"/>
  <c r="L59" i="7"/>
  <c r="N47" i="7"/>
  <c r="M59" i="7"/>
  <c r="G94" i="7"/>
  <c r="I154" i="7"/>
  <c r="G166" i="7"/>
  <c r="N215" i="7"/>
  <c r="H331" i="7"/>
  <c r="N263" i="7"/>
  <c r="H367" i="7"/>
  <c r="L35" i="7"/>
  <c r="E118" i="7"/>
  <c r="H198" i="7"/>
  <c r="J385" i="7"/>
  <c r="G106" i="7"/>
  <c r="E106" i="7"/>
  <c r="J73" i="7"/>
  <c r="D71" i="7"/>
  <c r="H73" i="7"/>
  <c r="D59" i="7"/>
  <c r="H61" i="7"/>
  <c r="E46" i="7"/>
  <c r="D47" i="7"/>
  <c r="J49" i="7"/>
  <c r="F34" i="7"/>
  <c r="H43" i="7"/>
  <c r="E34" i="7"/>
  <c r="D35" i="7"/>
  <c r="J157" i="7"/>
  <c r="H55" i="7"/>
  <c r="H30" i="7"/>
  <c r="H49" i="7"/>
  <c r="H187" i="7"/>
  <c r="H109" i="7"/>
  <c r="H127" i="7"/>
  <c r="H133" i="7"/>
  <c r="H229" i="7"/>
  <c r="H361" i="7"/>
  <c r="H325" i="7"/>
  <c r="H385" i="7"/>
  <c r="H289" i="7"/>
  <c r="H253" i="7"/>
  <c r="H235" i="7"/>
  <c r="N251" i="7"/>
  <c r="L263" i="7"/>
  <c r="H217" i="7"/>
  <c r="H313" i="7"/>
  <c r="H295" i="7"/>
  <c r="N311" i="7"/>
  <c r="L323" i="7"/>
  <c r="F382" i="7"/>
  <c r="H205" i="7"/>
  <c r="H265" i="7"/>
  <c r="H259" i="7"/>
  <c r="H319" i="7"/>
  <c r="G19" i="5"/>
  <c r="K19" i="5"/>
  <c r="G13" i="5"/>
  <c r="H79" i="5"/>
  <c r="H109" i="5"/>
  <c r="H85" i="5"/>
  <c r="H49" i="5"/>
  <c r="H133" i="5"/>
  <c r="AG135" i="5" l="1"/>
  <c r="AF135" i="5"/>
  <c r="AC140" i="5"/>
  <c r="AC139" i="5" s="1"/>
  <c r="AB139" i="5"/>
  <c r="AD140" i="5"/>
  <c r="AD139" i="5" s="1"/>
  <c r="AD137" i="5"/>
  <c r="AC137" i="5"/>
  <c r="AG138" i="5"/>
  <c r="AF138" i="5"/>
  <c r="AA131" i="5"/>
  <c r="S131" i="5"/>
  <c r="W131" i="5"/>
  <c r="AI131" i="5"/>
  <c r="AD134" i="5"/>
  <c r="AB133" i="5"/>
  <c r="AC134" i="5"/>
  <c r="Z133" i="5"/>
  <c r="V133" i="5"/>
  <c r="R133" i="5"/>
  <c r="AE139" i="5"/>
  <c r="AG140" i="5"/>
  <c r="AG139" i="5" s="1"/>
  <c r="AF140" i="5"/>
  <c r="AF139" i="5" s="1"/>
  <c r="AF136" i="5"/>
  <c r="AG136" i="5"/>
  <c r="AG134" i="5"/>
  <c r="AF134" i="5"/>
  <c r="AE133" i="5"/>
  <c r="AD136" i="5"/>
  <c r="AC136" i="5"/>
  <c r="AC138" i="5"/>
  <c r="AD138" i="5"/>
  <c r="AG137" i="5"/>
  <c r="AF137" i="5"/>
  <c r="U133" i="5"/>
  <c r="Y133" i="5"/>
  <c r="Q133" i="5"/>
  <c r="Z139" i="5"/>
  <c r="R139" i="5"/>
  <c r="V139" i="5"/>
  <c r="AD135" i="5"/>
  <c r="AC135" i="5"/>
  <c r="AC113" i="5"/>
  <c r="AD113" i="5"/>
  <c r="V115" i="5"/>
  <c r="Z115" i="5"/>
  <c r="R115" i="5"/>
  <c r="Q109" i="5"/>
  <c r="U109" i="5"/>
  <c r="Y109" i="5"/>
  <c r="AC110" i="5"/>
  <c r="AB109" i="5"/>
  <c r="AD110" i="5"/>
  <c r="AE109" i="5"/>
  <c r="AF110" i="5"/>
  <c r="AG110" i="5"/>
  <c r="AG112" i="5"/>
  <c r="AF112" i="5"/>
  <c r="V109" i="5"/>
  <c r="R109" i="5"/>
  <c r="Z109" i="5"/>
  <c r="AG116" i="5"/>
  <c r="AG115" i="5" s="1"/>
  <c r="AF116" i="5"/>
  <c r="AF115" i="5" s="1"/>
  <c r="AE115" i="5"/>
  <c r="W107" i="5"/>
  <c r="S107" i="5"/>
  <c r="AA107" i="5"/>
  <c r="AI107" i="5"/>
  <c r="AF113" i="5"/>
  <c r="AG113" i="5"/>
  <c r="AG114" i="5"/>
  <c r="AF114" i="5"/>
  <c r="AG111" i="5"/>
  <c r="AF111" i="5"/>
  <c r="AC111" i="5"/>
  <c r="AD111" i="5"/>
  <c r="AC114" i="5"/>
  <c r="AD114" i="5"/>
  <c r="AB115" i="5"/>
  <c r="AD116" i="5"/>
  <c r="AD115" i="5" s="1"/>
  <c r="AC116" i="5"/>
  <c r="AC115" i="5" s="1"/>
  <c r="AD112" i="5"/>
  <c r="AC112" i="5"/>
  <c r="AA83" i="5"/>
  <c r="W83" i="5"/>
  <c r="S83" i="5"/>
  <c r="AI83" i="5"/>
  <c r="AE91" i="5"/>
  <c r="AG92" i="5"/>
  <c r="AG91" i="5" s="1"/>
  <c r="AF92" i="5"/>
  <c r="AF91" i="5" s="1"/>
  <c r="AG88" i="5"/>
  <c r="AF88" i="5"/>
  <c r="AG89" i="5"/>
  <c r="AF89" i="5"/>
  <c r="Z85" i="5"/>
  <c r="V85" i="5"/>
  <c r="R85" i="5"/>
  <c r="AE85" i="5"/>
  <c r="AG86" i="5"/>
  <c r="AF86" i="5"/>
  <c r="AD89" i="5"/>
  <c r="AC89" i="5"/>
  <c r="AC92" i="5"/>
  <c r="AC91" i="5" s="1"/>
  <c r="AB91" i="5"/>
  <c r="AD92" i="5"/>
  <c r="AD91" i="5" s="1"/>
  <c r="Z91" i="5"/>
  <c r="V91" i="5"/>
  <c r="R91" i="5"/>
  <c r="AD86" i="5"/>
  <c r="AC86" i="5"/>
  <c r="AB85" i="5"/>
  <c r="AC88" i="5"/>
  <c r="AD88" i="5"/>
  <c r="AG87" i="5"/>
  <c r="AF87" i="5"/>
  <c r="AC87" i="5"/>
  <c r="AD87" i="5"/>
  <c r="Y85" i="5"/>
  <c r="U85" i="5"/>
  <c r="Q85" i="5"/>
  <c r="AD90" i="5"/>
  <c r="AC90" i="5"/>
  <c r="AG90" i="5"/>
  <c r="AF90" i="5"/>
  <c r="U73" i="5"/>
  <c r="Q73" i="5"/>
  <c r="Y73" i="5"/>
  <c r="Z79" i="5"/>
  <c r="R79" i="5"/>
  <c r="V79" i="5"/>
  <c r="AG76" i="5"/>
  <c r="AF76" i="5"/>
  <c r="S71" i="5"/>
  <c r="AA71" i="5"/>
  <c r="W71" i="5"/>
  <c r="AI71" i="5"/>
  <c r="AD77" i="5"/>
  <c r="AC77" i="5"/>
  <c r="AG78" i="5"/>
  <c r="AF78" i="5"/>
  <c r="AC75" i="5"/>
  <c r="AD75" i="5"/>
  <c r="R73" i="5"/>
  <c r="V73" i="5"/>
  <c r="Z73" i="5"/>
  <c r="AB79" i="5"/>
  <c r="AD80" i="5"/>
  <c r="AD79" i="5" s="1"/>
  <c r="AC80" i="5"/>
  <c r="AC79" i="5" s="1"/>
  <c r="AG75" i="5"/>
  <c r="AF75" i="5"/>
  <c r="AE79" i="5"/>
  <c r="AG80" i="5"/>
  <c r="AG79" i="5" s="1"/>
  <c r="AF80" i="5"/>
  <c r="AF79" i="5" s="1"/>
  <c r="AG77" i="5"/>
  <c r="AF77" i="5"/>
  <c r="AC76" i="5"/>
  <c r="AD76" i="5"/>
  <c r="AE73" i="5"/>
  <c r="AG74" i="5"/>
  <c r="AF74" i="5"/>
  <c r="AC74" i="5"/>
  <c r="AD74" i="5"/>
  <c r="AB73" i="5"/>
  <c r="AC78" i="5"/>
  <c r="AD78" i="5"/>
  <c r="AD56" i="5"/>
  <c r="AD55" i="5" s="1"/>
  <c r="AB55" i="5"/>
  <c r="AC56" i="5"/>
  <c r="AC55" i="5" s="1"/>
  <c r="AE55" i="5"/>
  <c r="AG56" i="5"/>
  <c r="AG55" i="5" s="1"/>
  <c r="AF56" i="5"/>
  <c r="AF55" i="5" s="1"/>
  <c r="J106" i="5"/>
  <c r="AD51" i="5"/>
  <c r="AC51" i="5"/>
  <c r="AG54" i="5"/>
  <c r="AF54" i="5"/>
  <c r="AG52" i="5"/>
  <c r="AF52" i="5"/>
  <c r="Y49" i="5"/>
  <c r="Q49" i="5"/>
  <c r="U49" i="5"/>
  <c r="AD52" i="5"/>
  <c r="AC52" i="5"/>
  <c r="AF50" i="5"/>
  <c r="AG50" i="5"/>
  <c r="AE49" i="5"/>
  <c r="J46" i="5"/>
  <c r="R49" i="5"/>
  <c r="Z49" i="5"/>
  <c r="V49" i="5"/>
  <c r="AD53" i="5"/>
  <c r="AC53" i="5"/>
  <c r="AG53" i="5"/>
  <c r="AF53" i="5"/>
  <c r="AD50" i="5"/>
  <c r="AB49" i="5"/>
  <c r="AC50" i="5"/>
  <c r="AC54" i="5"/>
  <c r="AD54" i="5"/>
  <c r="W47" i="5"/>
  <c r="AA47" i="5"/>
  <c r="S47" i="5"/>
  <c r="AI47" i="5"/>
  <c r="R55" i="5"/>
  <c r="V55" i="5"/>
  <c r="Z55" i="5"/>
  <c r="AG51" i="5"/>
  <c r="AF51" i="5"/>
  <c r="J82" i="5"/>
  <c r="AB342" i="7"/>
  <c r="AA342" i="7"/>
  <c r="Y342" i="7"/>
  <c r="AH342" i="7"/>
  <c r="AI342" i="7" s="1"/>
  <c r="Z342" i="7"/>
  <c r="AE342" i="7"/>
  <c r="P302" i="7"/>
  <c r="S302" i="7" s="1"/>
  <c r="P341" i="7"/>
  <c r="P304" i="7"/>
  <c r="T344" i="7"/>
  <c r="S338" i="7"/>
  <c r="R338" i="7"/>
  <c r="Q338" i="7"/>
  <c r="T308" i="7"/>
  <c r="T302" i="7"/>
  <c r="AA339" i="7"/>
  <c r="AH339" i="7"/>
  <c r="AI339" i="7" s="1"/>
  <c r="Y339" i="7"/>
  <c r="AB339" i="7"/>
  <c r="AE339" i="7"/>
  <c r="Z339" i="7"/>
  <c r="T304" i="7"/>
  <c r="X341" i="7"/>
  <c r="T341" i="7"/>
  <c r="T342" i="7"/>
  <c r="T197" i="7"/>
  <c r="W197" i="7" s="1"/>
  <c r="T338" i="7"/>
  <c r="P344" i="7"/>
  <c r="X344" i="7"/>
  <c r="X338" i="7"/>
  <c r="S342" i="7"/>
  <c r="Q342" i="7"/>
  <c r="R342" i="7"/>
  <c r="V246" i="7"/>
  <c r="U246" i="7"/>
  <c r="W339" i="7"/>
  <c r="U339" i="7"/>
  <c r="V339" i="7"/>
  <c r="S246" i="7"/>
  <c r="R246" i="7"/>
  <c r="Q246" i="7"/>
  <c r="AH246" i="7"/>
  <c r="AI246" i="7" s="1"/>
  <c r="AB246" i="7"/>
  <c r="AA246" i="7"/>
  <c r="Y246" i="7"/>
  <c r="AE246" i="7"/>
  <c r="Z246" i="7"/>
  <c r="X197" i="7"/>
  <c r="AH197" i="7" s="1"/>
  <c r="AI197" i="7" s="1"/>
  <c r="I192" i="7"/>
  <c r="F192" i="7"/>
  <c r="G192" i="7"/>
  <c r="P197" i="7"/>
  <c r="H17" i="7"/>
  <c r="H193" i="7"/>
  <c r="G19" i="7"/>
  <c r="J195" i="7"/>
  <c r="J197" i="7"/>
  <c r="J198" i="7"/>
  <c r="J194" i="7"/>
  <c r="Q253" i="7"/>
  <c r="U253" i="7"/>
  <c r="Y253" i="7"/>
  <c r="U157" i="7"/>
  <c r="Q157" i="7"/>
  <c r="Y157" i="7"/>
  <c r="W107" i="7"/>
  <c r="S107" i="7"/>
  <c r="AA107" i="7"/>
  <c r="AI107" i="7"/>
  <c r="Q277" i="7"/>
  <c r="Y277" i="7"/>
  <c r="U277" i="7"/>
  <c r="V325" i="7"/>
  <c r="R325" i="7"/>
  <c r="Z325" i="7"/>
  <c r="R43" i="7"/>
  <c r="V43" i="7"/>
  <c r="Z43" i="7"/>
  <c r="R295" i="7"/>
  <c r="V295" i="7"/>
  <c r="Z295" i="7"/>
  <c r="S275" i="7"/>
  <c r="W275" i="7"/>
  <c r="AA275" i="7"/>
  <c r="AI275" i="7"/>
  <c r="AG366" i="7"/>
  <c r="AF366" i="7"/>
  <c r="AF256" i="7"/>
  <c r="AG256" i="7"/>
  <c r="AE163" i="7"/>
  <c r="AG164" i="7"/>
  <c r="AG163" i="7" s="1"/>
  <c r="AF164" i="7"/>
  <c r="AF163" i="7" s="1"/>
  <c r="AD147" i="7"/>
  <c r="AC147" i="7"/>
  <c r="AB271" i="7"/>
  <c r="AD272" i="7"/>
  <c r="AD271" i="7" s="1"/>
  <c r="AC272" i="7"/>
  <c r="AC271" i="7" s="1"/>
  <c r="AE145" i="7"/>
  <c r="AG146" i="7"/>
  <c r="AF146" i="7"/>
  <c r="AD64" i="7"/>
  <c r="AC64" i="7"/>
  <c r="AD42" i="7"/>
  <c r="AC42" i="7"/>
  <c r="AG280" i="7"/>
  <c r="AF280" i="7"/>
  <c r="AC185" i="7"/>
  <c r="AD185" i="7"/>
  <c r="AG138" i="7"/>
  <c r="AF138" i="7"/>
  <c r="AG112" i="7"/>
  <c r="AF112" i="7"/>
  <c r="AE187" i="7"/>
  <c r="AG188" i="7"/>
  <c r="AG187" i="7" s="1"/>
  <c r="AF188" i="7"/>
  <c r="AF187" i="7" s="1"/>
  <c r="AD268" i="7"/>
  <c r="AC268" i="7"/>
  <c r="AB187" i="7"/>
  <c r="AD188" i="7"/>
  <c r="AD187" i="7" s="1"/>
  <c r="AC188" i="7"/>
  <c r="AC187" i="7" s="1"/>
  <c r="AF389" i="7"/>
  <c r="AG389" i="7"/>
  <c r="AB265" i="7"/>
  <c r="AD266" i="7"/>
  <c r="AC266" i="7"/>
  <c r="AG327" i="7"/>
  <c r="AF327" i="7"/>
  <c r="AE259" i="7"/>
  <c r="AG260" i="7"/>
  <c r="AG259" i="7" s="1"/>
  <c r="AF260" i="7"/>
  <c r="AF259" i="7" s="1"/>
  <c r="AC110" i="7"/>
  <c r="AB109" i="7"/>
  <c r="AD110" i="7"/>
  <c r="AE283" i="7"/>
  <c r="AG284" i="7"/>
  <c r="AG283" i="7" s="1"/>
  <c r="AF284" i="7"/>
  <c r="AF283" i="7" s="1"/>
  <c r="AE319" i="7"/>
  <c r="AG320" i="7"/>
  <c r="AG319" i="7" s="1"/>
  <c r="AF320" i="7"/>
  <c r="AF319" i="7" s="1"/>
  <c r="Q289" i="7"/>
  <c r="U289" i="7"/>
  <c r="Y289" i="7"/>
  <c r="Q133" i="7"/>
  <c r="U133" i="7"/>
  <c r="Y133" i="7"/>
  <c r="W59" i="7"/>
  <c r="S59" i="7"/>
  <c r="AI59" i="7"/>
  <c r="AA59" i="7"/>
  <c r="R229" i="7"/>
  <c r="V229" i="7"/>
  <c r="Z229" i="7"/>
  <c r="S323" i="7"/>
  <c r="W323" i="7"/>
  <c r="AI323" i="7"/>
  <c r="AA323" i="7"/>
  <c r="W263" i="7"/>
  <c r="S263" i="7"/>
  <c r="AA263" i="7"/>
  <c r="AI263" i="7"/>
  <c r="R139" i="7"/>
  <c r="Z139" i="7"/>
  <c r="V139" i="7"/>
  <c r="R187" i="7"/>
  <c r="Z187" i="7"/>
  <c r="V187" i="7"/>
  <c r="AC209" i="7"/>
  <c r="AD209" i="7"/>
  <c r="AB133" i="7"/>
  <c r="AD134" i="7"/>
  <c r="AC134" i="7"/>
  <c r="AF209" i="7"/>
  <c r="AG209" i="7"/>
  <c r="AB385" i="7"/>
  <c r="AD386" i="7"/>
  <c r="AC386" i="7"/>
  <c r="AG365" i="7"/>
  <c r="AF365" i="7"/>
  <c r="AD365" i="7"/>
  <c r="AC365" i="7"/>
  <c r="AF268" i="7"/>
  <c r="AG268" i="7"/>
  <c r="AD158" i="7"/>
  <c r="AC158" i="7"/>
  <c r="AB157" i="7"/>
  <c r="AG150" i="7"/>
  <c r="AF150" i="7"/>
  <c r="AF124" i="7"/>
  <c r="AG124" i="7"/>
  <c r="AD76" i="7"/>
  <c r="AC76" i="7"/>
  <c r="AD54" i="7"/>
  <c r="AC54" i="7"/>
  <c r="AG102" i="7"/>
  <c r="AF102" i="7"/>
  <c r="AB313" i="7"/>
  <c r="AD314" i="7"/>
  <c r="AC314" i="7"/>
  <c r="AG267" i="7"/>
  <c r="AF267" i="7"/>
  <c r="AG39" i="7"/>
  <c r="AF39" i="7"/>
  <c r="AD328" i="7"/>
  <c r="AC328" i="7"/>
  <c r="AE109" i="7"/>
  <c r="AG110" i="7"/>
  <c r="AF110" i="7"/>
  <c r="AG174" i="7"/>
  <c r="AF174" i="7"/>
  <c r="AG186" i="7"/>
  <c r="AF186" i="7"/>
  <c r="AB181" i="7"/>
  <c r="AD182" i="7"/>
  <c r="AC182" i="7"/>
  <c r="AD292" i="7"/>
  <c r="AC292" i="7"/>
  <c r="AB217" i="7"/>
  <c r="AD218" i="7"/>
  <c r="AC218" i="7"/>
  <c r="AD161" i="7"/>
  <c r="AC161" i="7"/>
  <c r="AD102" i="7"/>
  <c r="AC102" i="7"/>
  <c r="U73" i="7"/>
  <c r="Q73" i="7"/>
  <c r="Y73" i="7"/>
  <c r="R319" i="7"/>
  <c r="V319" i="7"/>
  <c r="Z319" i="7"/>
  <c r="W71" i="7"/>
  <c r="S71" i="7"/>
  <c r="AI71" i="7"/>
  <c r="AA71" i="7"/>
  <c r="R217" i="7"/>
  <c r="Z217" i="7"/>
  <c r="V217" i="7"/>
  <c r="V55" i="7"/>
  <c r="R55" i="7"/>
  <c r="Z55" i="7"/>
  <c r="AE103" i="7"/>
  <c r="AG104" i="7"/>
  <c r="AG103" i="7" s="1"/>
  <c r="AF104" i="7"/>
  <c r="AF103" i="7" s="1"/>
  <c r="AD392" i="7"/>
  <c r="AD391" i="7" s="1"/>
  <c r="AC392" i="7"/>
  <c r="AC391" i="7" s="1"/>
  <c r="AB391" i="7"/>
  <c r="AG234" i="7"/>
  <c r="AF234" i="7"/>
  <c r="AF232" i="7"/>
  <c r="AG232" i="7"/>
  <c r="R133" i="7"/>
  <c r="V133" i="7"/>
  <c r="Z133" i="7"/>
  <c r="V313" i="7"/>
  <c r="R313" i="7"/>
  <c r="Z313" i="7"/>
  <c r="R265" i="7"/>
  <c r="V265" i="7"/>
  <c r="Z265" i="7"/>
  <c r="R223" i="7"/>
  <c r="V223" i="7"/>
  <c r="Z223" i="7"/>
  <c r="V367" i="7"/>
  <c r="R367" i="7"/>
  <c r="Z367" i="7"/>
  <c r="AE367" i="7"/>
  <c r="AG368" i="7"/>
  <c r="AG367" i="7" s="1"/>
  <c r="AF368" i="7"/>
  <c r="AF367" i="7" s="1"/>
  <c r="AD270" i="7"/>
  <c r="AC270" i="7"/>
  <c r="AB163" i="7"/>
  <c r="AD164" i="7"/>
  <c r="AD163" i="7" s="1"/>
  <c r="AC164" i="7"/>
  <c r="AC163" i="7" s="1"/>
  <c r="AG126" i="7"/>
  <c r="AF126" i="7"/>
  <c r="AG100" i="7"/>
  <c r="AF100" i="7"/>
  <c r="AB361" i="7"/>
  <c r="AD362" i="7"/>
  <c r="AC362" i="7"/>
  <c r="AD52" i="7"/>
  <c r="AC52" i="7"/>
  <c r="AD222" i="7"/>
  <c r="AC222" i="7"/>
  <c r="AD330" i="7"/>
  <c r="AC330" i="7"/>
  <c r="AD255" i="7"/>
  <c r="AC255" i="7"/>
  <c r="AG207" i="7"/>
  <c r="AF207" i="7"/>
  <c r="AE157" i="7"/>
  <c r="AG158" i="7"/>
  <c r="AF158" i="7"/>
  <c r="AF125" i="7"/>
  <c r="AG125" i="7"/>
  <c r="AE121" i="7"/>
  <c r="AG122" i="7"/>
  <c r="AF122" i="7"/>
  <c r="AG390" i="7"/>
  <c r="AF390" i="7"/>
  <c r="AD207" i="7"/>
  <c r="AC207" i="7"/>
  <c r="AH90" i="7"/>
  <c r="AA90" i="7"/>
  <c r="D85" i="7"/>
  <c r="S90" i="7"/>
  <c r="W90" i="7"/>
  <c r="AE115" i="7"/>
  <c r="AG116" i="7"/>
  <c r="AG115" i="7" s="1"/>
  <c r="AF116" i="7"/>
  <c r="AF115" i="7" s="1"/>
  <c r="AD137" i="7"/>
  <c r="AC137" i="7"/>
  <c r="AG75" i="7"/>
  <c r="AF75" i="7"/>
  <c r="AD293" i="7"/>
  <c r="AC293" i="7"/>
  <c r="AC136" i="7"/>
  <c r="AD136" i="7"/>
  <c r="AG65" i="7"/>
  <c r="AF65" i="7"/>
  <c r="AD257" i="7"/>
  <c r="AC257" i="7"/>
  <c r="V205" i="7"/>
  <c r="R205" i="7"/>
  <c r="Z205" i="7"/>
  <c r="AG147" i="7"/>
  <c r="AF147" i="7"/>
  <c r="AD51" i="7"/>
  <c r="AC51" i="7"/>
  <c r="AE175" i="7"/>
  <c r="AG176" i="7"/>
  <c r="AG175" i="7" s="1"/>
  <c r="AF176" i="7"/>
  <c r="AF175" i="7" s="1"/>
  <c r="AG329" i="7"/>
  <c r="AF329" i="7"/>
  <c r="AG296" i="7"/>
  <c r="AG295" i="7" s="1"/>
  <c r="AE295" i="7"/>
  <c r="AF296" i="7"/>
  <c r="AF295" i="7" s="1"/>
  <c r="AD150" i="7"/>
  <c r="AC150" i="7"/>
  <c r="AC282" i="7"/>
  <c r="AD282" i="7"/>
  <c r="Q229" i="7"/>
  <c r="U229" i="7"/>
  <c r="Y229" i="7"/>
  <c r="U49" i="7"/>
  <c r="Q49" i="7"/>
  <c r="Y49" i="7"/>
  <c r="R49" i="7"/>
  <c r="V49" i="7"/>
  <c r="Z49" i="7"/>
  <c r="R109" i="7"/>
  <c r="V109" i="7"/>
  <c r="Z109" i="7"/>
  <c r="W311" i="7"/>
  <c r="S311" i="7"/>
  <c r="AA311" i="7"/>
  <c r="AI311" i="7"/>
  <c r="S95" i="7"/>
  <c r="W95" i="7"/>
  <c r="AA95" i="7"/>
  <c r="AI95" i="7"/>
  <c r="S383" i="7"/>
  <c r="W383" i="7"/>
  <c r="AA383" i="7"/>
  <c r="AI383" i="7"/>
  <c r="R391" i="7"/>
  <c r="V391" i="7"/>
  <c r="Z391" i="7"/>
  <c r="AD231" i="7"/>
  <c r="AC231" i="7"/>
  <c r="AF50" i="7"/>
  <c r="AE49" i="7"/>
  <c r="AG50" i="7"/>
  <c r="AB367" i="7"/>
  <c r="AD368" i="7"/>
  <c r="AD367" i="7" s="1"/>
  <c r="AC368" i="7"/>
  <c r="AC367" i="7" s="1"/>
  <c r="AF316" i="7"/>
  <c r="AG316" i="7"/>
  <c r="AG159" i="7"/>
  <c r="AF159" i="7"/>
  <c r="AB79" i="7"/>
  <c r="AD80" i="7"/>
  <c r="AD79" i="7" s="1"/>
  <c r="AC80" i="7"/>
  <c r="AC79" i="7" s="1"/>
  <c r="AB145" i="7"/>
  <c r="AD146" i="7"/>
  <c r="AC146" i="7"/>
  <c r="AF184" i="7"/>
  <c r="AG184" i="7"/>
  <c r="AE253" i="7"/>
  <c r="AG254" i="7"/>
  <c r="AF254" i="7"/>
  <c r="AG76" i="7"/>
  <c r="AF76" i="7"/>
  <c r="AC329" i="7"/>
  <c r="AD329" i="7"/>
  <c r="AG183" i="7"/>
  <c r="AF183" i="7"/>
  <c r="AD296" i="7"/>
  <c r="AD295" i="7" s="1"/>
  <c r="AC296" i="7"/>
  <c r="AC295" i="7" s="1"/>
  <c r="AB295" i="7"/>
  <c r="AD124" i="7"/>
  <c r="AC124" i="7"/>
  <c r="AD363" i="7"/>
  <c r="AC363" i="7"/>
  <c r="AG293" i="7"/>
  <c r="AF293" i="7"/>
  <c r="AG162" i="7"/>
  <c r="AF162" i="7"/>
  <c r="AF136" i="7"/>
  <c r="AG136" i="7"/>
  <c r="AG135" i="7"/>
  <c r="AF135" i="7"/>
  <c r="AD219" i="7"/>
  <c r="AC219" i="7"/>
  <c r="AD162" i="7"/>
  <c r="AC162" i="7"/>
  <c r="AG66" i="7"/>
  <c r="AF66" i="7"/>
  <c r="AE151" i="7"/>
  <c r="AG152" i="7"/>
  <c r="AG151" i="7" s="1"/>
  <c r="AF152" i="7"/>
  <c r="AF151" i="7" s="1"/>
  <c r="AD135" i="7"/>
  <c r="AC135" i="7"/>
  <c r="AB103" i="7"/>
  <c r="AD104" i="7"/>
  <c r="AD103" i="7" s="1"/>
  <c r="AC104" i="7"/>
  <c r="AC103" i="7" s="1"/>
  <c r="AC116" i="7"/>
  <c r="AC115" i="7" s="1"/>
  <c r="AB115" i="7"/>
  <c r="AD116" i="7"/>
  <c r="AD115" i="7" s="1"/>
  <c r="AC236" i="7"/>
  <c r="AC235" i="7" s="1"/>
  <c r="AB235" i="7"/>
  <c r="AD236" i="7"/>
  <c r="AD235" i="7" s="1"/>
  <c r="AB211" i="7"/>
  <c r="AD212" i="7"/>
  <c r="AD211" i="7" s="1"/>
  <c r="AC212" i="7"/>
  <c r="AC211" i="7" s="1"/>
  <c r="U325" i="7"/>
  <c r="Q325" i="7"/>
  <c r="Y325" i="7"/>
  <c r="W143" i="7"/>
  <c r="S143" i="7"/>
  <c r="AA143" i="7"/>
  <c r="AI143" i="7"/>
  <c r="AC254" i="7"/>
  <c r="AB253" i="7"/>
  <c r="AD254" i="7"/>
  <c r="W155" i="7"/>
  <c r="S155" i="7"/>
  <c r="AA155" i="7"/>
  <c r="AI155" i="7"/>
  <c r="Q313" i="7"/>
  <c r="U313" i="7"/>
  <c r="Y313" i="7"/>
  <c r="W47" i="7"/>
  <c r="S47" i="7"/>
  <c r="AA47" i="7"/>
  <c r="AI47" i="7"/>
  <c r="U121" i="7"/>
  <c r="Q121" i="7"/>
  <c r="Y121" i="7"/>
  <c r="R145" i="7"/>
  <c r="V145" i="7"/>
  <c r="Z145" i="7"/>
  <c r="Q169" i="7"/>
  <c r="Y169" i="7"/>
  <c r="U169" i="7"/>
  <c r="R277" i="7"/>
  <c r="Z277" i="7"/>
  <c r="V277" i="7"/>
  <c r="V127" i="7"/>
  <c r="R127" i="7"/>
  <c r="Z127" i="7"/>
  <c r="V67" i="7"/>
  <c r="R67" i="7"/>
  <c r="Z67" i="7"/>
  <c r="AE271" i="7"/>
  <c r="AG272" i="7"/>
  <c r="AG271" i="7" s="1"/>
  <c r="AF272" i="7"/>
  <c r="AF271" i="7" s="1"/>
  <c r="AD186" i="7"/>
  <c r="AC186" i="7"/>
  <c r="AB49" i="7"/>
  <c r="AD50" i="7"/>
  <c r="AC50" i="7"/>
  <c r="AG330" i="7"/>
  <c r="AF330" i="7"/>
  <c r="AG255" i="7"/>
  <c r="AF255" i="7"/>
  <c r="AG161" i="7"/>
  <c r="AF161" i="7"/>
  <c r="AF99" i="7"/>
  <c r="AG99" i="7"/>
  <c r="AG279" i="7"/>
  <c r="AF279" i="7"/>
  <c r="AD184" i="7"/>
  <c r="AC184" i="7"/>
  <c r="AE235" i="7"/>
  <c r="AG236" i="7"/>
  <c r="AG235" i="7" s="1"/>
  <c r="AF236" i="7"/>
  <c r="AF235" i="7" s="1"/>
  <c r="AF220" i="7"/>
  <c r="AG220" i="7"/>
  <c r="AB61" i="7"/>
  <c r="AD62" i="7"/>
  <c r="AC62" i="7"/>
  <c r="AC388" i="7"/>
  <c r="AD388" i="7"/>
  <c r="AG363" i="7"/>
  <c r="AF363" i="7"/>
  <c r="AD278" i="7"/>
  <c r="AB277" i="7"/>
  <c r="AC278" i="7"/>
  <c r="AF149" i="7"/>
  <c r="AG149" i="7"/>
  <c r="AB127" i="7"/>
  <c r="AD128" i="7"/>
  <c r="AD127" i="7" s="1"/>
  <c r="AC128" i="7"/>
  <c r="AC127" i="7" s="1"/>
  <c r="AD149" i="7"/>
  <c r="AC149" i="7"/>
  <c r="AE73" i="7"/>
  <c r="AG74" i="7"/>
  <c r="AF74" i="7"/>
  <c r="AD387" i="7"/>
  <c r="AC387" i="7"/>
  <c r="AC326" i="7"/>
  <c r="AD326" i="7"/>
  <c r="AB325" i="7"/>
  <c r="AE133" i="7"/>
  <c r="AG134" i="7"/>
  <c r="AF134" i="7"/>
  <c r="AE385" i="7"/>
  <c r="AG386" i="7"/>
  <c r="AF386" i="7"/>
  <c r="AF64" i="7"/>
  <c r="AG64" i="7"/>
  <c r="AD159" i="7"/>
  <c r="AC159" i="7"/>
  <c r="V331" i="7"/>
  <c r="R331" i="7"/>
  <c r="Z331" i="7"/>
  <c r="AG42" i="7"/>
  <c r="AF42" i="7"/>
  <c r="AG77" i="7"/>
  <c r="AF77" i="7"/>
  <c r="AB205" i="7"/>
  <c r="AD206" i="7"/>
  <c r="AC206" i="7"/>
  <c r="AG233" i="7"/>
  <c r="AF233" i="7"/>
  <c r="AD53" i="7"/>
  <c r="AC53" i="7"/>
  <c r="AD65" i="7"/>
  <c r="AC65" i="7"/>
  <c r="AF218" i="7"/>
  <c r="AE217" i="7"/>
  <c r="AG218" i="7"/>
  <c r="AG387" i="7"/>
  <c r="AF387" i="7"/>
  <c r="Q217" i="7"/>
  <c r="U217" i="7"/>
  <c r="Y217" i="7"/>
  <c r="R385" i="7"/>
  <c r="V385" i="7"/>
  <c r="Z385" i="7"/>
  <c r="W359" i="7"/>
  <c r="S359" i="7"/>
  <c r="AA359" i="7"/>
  <c r="AI359" i="7"/>
  <c r="V361" i="7"/>
  <c r="R361" i="7"/>
  <c r="Z361" i="7"/>
  <c r="W119" i="7"/>
  <c r="S119" i="7"/>
  <c r="AI119" i="7"/>
  <c r="AA119" i="7"/>
  <c r="S167" i="7"/>
  <c r="W167" i="7"/>
  <c r="AA167" i="7"/>
  <c r="AI167" i="7"/>
  <c r="W287" i="7"/>
  <c r="S287" i="7"/>
  <c r="AA287" i="7"/>
  <c r="AI287" i="7"/>
  <c r="R259" i="7"/>
  <c r="Z259" i="7"/>
  <c r="V259" i="7"/>
  <c r="AF44" i="7"/>
  <c r="AF43" i="7" s="1"/>
  <c r="AE43" i="7"/>
  <c r="AG44" i="7"/>
  <c r="AG43" i="7" s="1"/>
  <c r="AG173" i="7"/>
  <c r="AF173" i="7"/>
  <c r="AB289" i="7"/>
  <c r="AD290" i="7"/>
  <c r="AC290" i="7"/>
  <c r="AD256" i="7"/>
  <c r="AC256" i="7"/>
  <c r="AD280" i="7"/>
  <c r="AC280" i="7"/>
  <c r="E84" i="7"/>
  <c r="H84" i="7" s="1"/>
  <c r="H85" i="7"/>
  <c r="AF317" i="7"/>
  <c r="AG317" i="7"/>
  <c r="AE391" i="7"/>
  <c r="AG392" i="7"/>
  <c r="AG391" i="7" s="1"/>
  <c r="AF392" i="7"/>
  <c r="AF391" i="7" s="1"/>
  <c r="AD390" i="7"/>
  <c r="AC390" i="7"/>
  <c r="AG111" i="7"/>
  <c r="AF111" i="7"/>
  <c r="AG210" i="7"/>
  <c r="AF210" i="7"/>
  <c r="AG160" i="7"/>
  <c r="AF160" i="7"/>
  <c r="AD234" i="7"/>
  <c r="AC234" i="7"/>
  <c r="AD183" i="7"/>
  <c r="AC183" i="7"/>
  <c r="AG53" i="7"/>
  <c r="AF53" i="7"/>
  <c r="AD75" i="7"/>
  <c r="AC75" i="7"/>
  <c r="AD39" i="7"/>
  <c r="AC39" i="7"/>
  <c r="AB73" i="7"/>
  <c r="AD74" i="7"/>
  <c r="AC74" i="7"/>
  <c r="AD210" i="7"/>
  <c r="AC210" i="7"/>
  <c r="S227" i="7"/>
  <c r="W227" i="7"/>
  <c r="AA227" i="7"/>
  <c r="AI227" i="7"/>
  <c r="AG171" i="7"/>
  <c r="AF171" i="7"/>
  <c r="AC99" i="7"/>
  <c r="AD99" i="7"/>
  <c r="U145" i="7"/>
  <c r="Q145" i="7"/>
  <c r="Y145" i="7"/>
  <c r="R151" i="7"/>
  <c r="V151" i="7"/>
  <c r="Z151" i="7"/>
  <c r="AG185" i="7"/>
  <c r="AF185" i="7"/>
  <c r="R73" i="7"/>
  <c r="V73" i="7"/>
  <c r="Z73" i="7"/>
  <c r="V121" i="7"/>
  <c r="R121" i="7"/>
  <c r="Z121" i="7"/>
  <c r="Q181" i="7"/>
  <c r="U181" i="7"/>
  <c r="Y181" i="7"/>
  <c r="R283" i="7"/>
  <c r="Z283" i="7"/>
  <c r="V283" i="7"/>
  <c r="AC317" i="7"/>
  <c r="AD317" i="7"/>
  <c r="AD160" i="7"/>
  <c r="AC160" i="7"/>
  <c r="AD114" i="7"/>
  <c r="AC114" i="7"/>
  <c r="AD327" i="7"/>
  <c r="AC327" i="7"/>
  <c r="AG113" i="7"/>
  <c r="AF113" i="7"/>
  <c r="AB43" i="7"/>
  <c r="AD44" i="7"/>
  <c r="AD43" i="7" s="1"/>
  <c r="AC44" i="7"/>
  <c r="AC43" i="7" s="1"/>
  <c r="AD258" i="7"/>
  <c r="AC258" i="7"/>
  <c r="AG114" i="7"/>
  <c r="AF114" i="7"/>
  <c r="AD208" i="7"/>
  <c r="AC208" i="7"/>
  <c r="AG63" i="7"/>
  <c r="AF63" i="7"/>
  <c r="AG315" i="7"/>
  <c r="AF315" i="7"/>
  <c r="J90" i="7"/>
  <c r="AB90" i="7"/>
  <c r="U90" i="7"/>
  <c r="Q90" i="7"/>
  <c r="Y90" i="7"/>
  <c r="AF364" i="7"/>
  <c r="AG364" i="7"/>
  <c r="AD315" i="7"/>
  <c r="AC315" i="7"/>
  <c r="AD138" i="7"/>
  <c r="AC138" i="7"/>
  <c r="AG54" i="7"/>
  <c r="AF54" i="7"/>
  <c r="AE169" i="7"/>
  <c r="AG170" i="7"/>
  <c r="AF170" i="7"/>
  <c r="AF212" i="7"/>
  <c r="AF211" i="7" s="1"/>
  <c r="AE211" i="7"/>
  <c r="AG212" i="7"/>
  <c r="AG211" i="7" s="1"/>
  <c r="AF388" i="7"/>
  <c r="AG388" i="7"/>
  <c r="AF326" i="7"/>
  <c r="AE325" i="7"/>
  <c r="AG326" i="7"/>
  <c r="AB121" i="7"/>
  <c r="AD122" i="7"/>
  <c r="AC122" i="7"/>
  <c r="R157" i="7"/>
  <c r="V157" i="7"/>
  <c r="Z157" i="7"/>
  <c r="R169" i="7"/>
  <c r="Z169" i="7"/>
  <c r="V169" i="7"/>
  <c r="R289" i="7"/>
  <c r="V289" i="7"/>
  <c r="Z289" i="7"/>
  <c r="R181" i="7"/>
  <c r="Z181" i="7"/>
  <c r="V181" i="7"/>
  <c r="S215" i="7"/>
  <c r="AA215" i="7"/>
  <c r="W215" i="7"/>
  <c r="AI215" i="7"/>
  <c r="R175" i="7"/>
  <c r="V175" i="7"/>
  <c r="Z175" i="7"/>
  <c r="V211" i="7"/>
  <c r="R211" i="7"/>
  <c r="Z211" i="7"/>
  <c r="AE289" i="7"/>
  <c r="AG290" i="7"/>
  <c r="AF290" i="7"/>
  <c r="AD101" i="7"/>
  <c r="AC101" i="7"/>
  <c r="AG332" i="7"/>
  <c r="AG331" i="7" s="1"/>
  <c r="AF332" i="7"/>
  <c r="AF331" i="7" s="1"/>
  <c r="AE331" i="7"/>
  <c r="AD100" i="7"/>
  <c r="AC100" i="7"/>
  <c r="AG41" i="7"/>
  <c r="AF41" i="7"/>
  <c r="AB175" i="7"/>
  <c r="AD176" i="7"/>
  <c r="AD175" i="7" s="1"/>
  <c r="AC176" i="7"/>
  <c r="AC175" i="7" s="1"/>
  <c r="AC77" i="7"/>
  <c r="AD77" i="7"/>
  <c r="AD41" i="7"/>
  <c r="AC41" i="7"/>
  <c r="AD112" i="7"/>
  <c r="AC112" i="7"/>
  <c r="AG62" i="7"/>
  <c r="AF62" i="7"/>
  <c r="AE61" i="7"/>
  <c r="AC279" i="7"/>
  <c r="AD279" i="7"/>
  <c r="AG294" i="7"/>
  <c r="AF294" i="7"/>
  <c r="AE205" i="7"/>
  <c r="AG206" i="7"/>
  <c r="AF206" i="7"/>
  <c r="AC56" i="7"/>
  <c r="AC55" i="7" s="1"/>
  <c r="AB55" i="7"/>
  <c r="AD56" i="7"/>
  <c r="AD55" i="7" s="1"/>
  <c r="AF328" i="7"/>
  <c r="AG328" i="7"/>
  <c r="AD294" i="7"/>
  <c r="AC294" i="7"/>
  <c r="AE127" i="7"/>
  <c r="AG128" i="7"/>
  <c r="AG127" i="7" s="1"/>
  <c r="AF128" i="7"/>
  <c r="AF127" i="7" s="1"/>
  <c r="AD111" i="7"/>
  <c r="AC111" i="7"/>
  <c r="AD267" i="7"/>
  <c r="AC267" i="7"/>
  <c r="AG219" i="7"/>
  <c r="AF219" i="7"/>
  <c r="AE265" i="7"/>
  <c r="AG266" i="7"/>
  <c r="AF266" i="7"/>
  <c r="AG258" i="7"/>
  <c r="AF258" i="7"/>
  <c r="AE67" i="7"/>
  <c r="AG68" i="7"/>
  <c r="AG67" i="7" s="1"/>
  <c r="AF68" i="7"/>
  <c r="AF67" i="7" s="1"/>
  <c r="AF52" i="7"/>
  <c r="AG52" i="7"/>
  <c r="AG282" i="7"/>
  <c r="AF282" i="7"/>
  <c r="AD318" i="7"/>
  <c r="AC318" i="7"/>
  <c r="AD232" i="7"/>
  <c r="AC232" i="7"/>
  <c r="AG51" i="7"/>
  <c r="AF51" i="7"/>
  <c r="AG101" i="7"/>
  <c r="AF101" i="7"/>
  <c r="AF172" i="7"/>
  <c r="AG172" i="7"/>
  <c r="AG318" i="7"/>
  <c r="AF318" i="7"/>
  <c r="AG257" i="7"/>
  <c r="AF257" i="7"/>
  <c r="AE79" i="7"/>
  <c r="AG80" i="7"/>
  <c r="AG79" i="7" s="1"/>
  <c r="AF80" i="7"/>
  <c r="AF79" i="7" s="1"/>
  <c r="AE223" i="7"/>
  <c r="AG224" i="7"/>
  <c r="AG223" i="7" s="1"/>
  <c r="AF224" i="7"/>
  <c r="AF223" i="7" s="1"/>
  <c r="U265" i="7"/>
  <c r="Q265" i="7"/>
  <c r="Y265" i="7"/>
  <c r="U61" i="7"/>
  <c r="Q61" i="7"/>
  <c r="Y61" i="7"/>
  <c r="W251" i="7"/>
  <c r="S251" i="7"/>
  <c r="AI251" i="7"/>
  <c r="AA251" i="7"/>
  <c r="V61" i="7"/>
  <c r="R61" i="7"/>
  <c r="Z61" i="7"/>
  <c r="U97" i="7"/>
  <c r="Q97" i="7"/>
  <c r="Y97" i="7"/>
  <c r="W203" i="7"/>
  <c r="S203" i="7"/>
  <c r="AA203" i="7"/>
  <c r="AI203" i="7"/>
  <c r="R37" i="7"/>
  <c r="V37" i="7"/>
  <c r="Z37" i="7"/>
  <c r="V163" i="7"/>
  <c r="R163" i="7"/>
  <c r="Z163" i="7"/>
  <c r="V103" i="7"/>
  <c r="R103" i="7"/>
  <c r="Z103" i="7"/>
  <c r="AG281" i="7"/>
  <c r="AF281" i="7"/>
  <c r="AG270" i="7"/>
  <c r="AF270" i="7"/>
  <c r="AD173" i="7"/>
  <c r="AC173" i="7"/>
  <c r="AG78" i="7"/>
  <c r="AF78" i="7"/>
  <c r="AD281" i="7"/>
  <c r="AC281" i="7"/>
  <c r="AD366" i="7"/>
  <c r="AC366" i="7"/>
  <c r="AG222" i="7"/>
  <c r="AF222" i="7"/>
  <c r="AC78" i="7"/>
  <c r="AD78" i="7"/>
  <c r="AB139" i="7"/>
  <c r="AD140" i="7"/>
  <c r="AD139" i="7" s="1"/>
  <c r="AC140" i="7"/>
  <c r="AC139" i="7" s="1"/>
  <c r="AD316" i="7"/>
  <c r="AC316" i="7"/>
  <c r="AB229" i="7"/>
  <c r="AD230" i="7"/>
  <c r="AC230" i="7"/>
  <c r="AD172" i="7"/>
  <c r="AC172" i="7"/>
  <c r="AD126" i="7"/>
  <c r="AC126" i="7"/>
  <c r="AD171" i="7"/>
  <c r="AC171" i="7"/>
  <c r="AD66" i="7"/>
  <c r="AC66" i="7"/>
  <c r="AE313" i="7"/>
  <c r="AG314" i="7"/>
  <c r="AF314" i="7"/>
  <c r="AE97" i="7"/>
  <c r="AG98" i="7"/>
  <c r="AF98" i="7"/>
  <c r="AC260" i="7"/>
  <c r="AC259" i="7" s="1"/>
  <c r="AB259" i="7"/>
  <c r="AD260" i="7"/>
  <c r="AD259" i="7" s="1"/>
  <c r="AF278" i="7"/>
  <c r="AE277" i="7"/>
  <c r="AG278" i="7"/>
  <c r="AD220" i="7"/>
  <c r="AC220" i="7"/>
  <c r="AD98" i="7"/>
  <c r="AC98" i="7"/>
  <c r="AB97" i="7"/>
  <c r="AD389" i="7"/>
  <c r="AC389" i="7"/>
  <c r="AE181" i="7"/>
  <c r="AG182" i="7"/>
  <c r="AF182" i="7"/>
  <c r="AF362" i="7"/>
  <c r="AG362" i="7"/>
  <c r="AE361" i="7"/>
  <c r="AD233" i="7"/>
  <c r="AC233" i="7"/>
  <c r="AE139" i="7"/>
  <c r="AG140" i="7"/>
  <c r="AG139" i="7" s="1"/>
  <c r="AF140" i="7"/>
  <c r="AF139" i="7" s="1"/>
  <c r="AD148" i="7"/>
  <c r="AC148" i="7"/>
  <c r="AG291" i="7"/>
  <c r="AF291" i="7"/>
  <c r="AG231" i="7"/>
  <c r="AF231" i="7"/>
  <c r="Q385" i="7"/>
  <c r="U385" i="7"/>
  <c r="Y385" i="7"/>
  <c r="Q37" i="7"/>
  <c r="U37" i="7"/>
  <c r="Y37" i="7"/>
  <c r="R115" i="7"/>
  <c r="V115" i="7"/>
  <c r="Z115" i="7"/>
  <c r="AG208" i="7"/>
  <c r="AF208" i="7"/>
  <c r="AB151" i="7"/>
  <c r="AD152" i="7"/>
  <c r="AD151" i="7" s="1"/>
  <c r="AC152" i="7"/>
  <c r="AC151" i="7" s="1"/>
  <c r="AD63" i="7"/>
  <c r="AC63" i="7"/>
  <c r="AD40" i="7"/>
  <c r="AC40" i="7"/>
  <c r="U109" i="7"/>
  <c r="Q109" i="7"/>
  <c r="Y109" i="7"/>
  <c r="S179" i="7"/>
  <c r="AA179" i="7"/>
  <c r="W179" i="7"/>
  <c r="AI179" i="7"/>
  <c r="AG137" i="7"/>
  <c r="AF137" i="7"/>
  <c r="Q361" i="7"/>
  <c r="U361" i="7"/>
  <c r="Y361" i="7"/>
  <c r="U205" i="7"/>
  <c r="Q205" i="7"/>
  <c r="Y205" i="7"/>
  <c r="S35" i="7"/>
  <c r="W35" i="7"/>
  <c r="AI35" i="7"/>
  <c r="AA35" i="7"/>
  <c r="R253" i="7"/>
  <c r="V253" i="7"/>
  <c r="Z253" i="7"/>
  <c r="R97" i="7"/>
  <c r="V97" i="7"/>
  <c r="Z97" i="7"/>
  <c r="S131" i="7"/>
  <c r="W131" i="7"/>
  <c r="AA131" i="7"/>
  <c r="AI131" i="7"/>
  <c r="V79" i="7"/>
  <c r="R79" i="7"/>
  <c r="Z79" i="7"/>
  <c r="V235" i="7"/>
  <c r="R235" i="7"/>
  <c r="Z235" i="7"/>
  <c r="V271" i="7"/>
  <c r="R271" i="7"/>
  <c r="Z271" i="7"/>
  <c r="D25" i="7"/>
  <c r="AA25" i="7" s="1"/>
  <c r="AF292" i="7"/>
  <c r="AG292" i="7"/>
  <c r="AF230" i="7"/>
  <c r="AE229" i="7"/>
  <c r="AG230" i="7"/>
  <c r="AB67" i="7"/>
  <c r="AC68" i="7"/>
  <c r="AC67" i="7" s="1"/>
  <c r="AD68" i="7"/>
  <c r="AD67" i="7" s="1"/>
  <c r="AG269" i="7"/>
  <c r="AF269" i="7"/>
  <c r="AB223" i="7"/>
  <c r="AD224" i="7"/>
  <c r="AD223" i="7" s="1"/>
  <c r="AC224" i="7"/>
  <c r="AC223" i="7" s="1"/>
  <c r="AD113" i="7"/>
  <c r="AC113" i="7"/>
  <c r="AB37" i="7"/>
  <c r="AD38" i="7"/>
  <c r="AC38" i="7"/>
  <c r="AB331" i="7"/>
  <c r="AD332" i="7"/>
  <c r="AD331" i="7" s="1"/>
  <c r="AC332" i="7"/>
  <c r="AC331" i="7" s="1"/>
  <c r="AD269" i="7"/>
  <c r="AC269" i="7"/>
  <c r="AG221" i="7"/>
  <c r="AF221" i="7"/>
  <c r="AD221" i="7"/>
  <c r="AC221" i="7"/>
  <c r="AD125" i="7"/>
  <c r="AC125" i="7"/>
  <c r="AF56" i="7"/>
  <c r="AF55" i="7" s="1"/>
  <c r="AE55" i="7"/>
  <c r="AG56" i="7"/>
  <c r="AG55" i="7" s="1"/>
  <c r="AG40" i="7"/>
  <c r="AF40" i="7"/>
  <c r="AD364" i="7"/>
  <c r="AC364" i="7"/>
  <c r="AF148" i="7"/>
  <c r="AG148" i="7"/>
  <c r="AC170" i="7"/>
  <c r="AB169" i="7"/>
  <c r="AD170" i="7"/>
  <c r="AG123" i="7"/>
  <c r="AF123" i="7"/>
  <c r="AD123" i="7"/>
  <c r="AC123" i="7"/>
  <c r="AE37" i="7"/>
  <c r="AG38" i="7"/>
  <c r="AF38" i="7"/>
  <c r="AD174" i="7"/>
  <c r="AC174" i="7"/>
  <c r="AC284" i="7"/>
  <c r="AC283" i="7" s="1"/>
  <c r="AB283" i="7"/>
  <c r="AD284" i="7"/>
  <c r="AD283" i="7" s="1"/>
  <c r="J28" i="7"/>
  <c r="Y28" i="7"/>
  <c r="AB28" i="7"/>
  <c r="Q28" i="7"/>
  <c r="U28" i="7"/>
  <c r="J29" i="7"/>
  <c r="U29" i="7"/>
  <c r="Y29" i="7"/>
  <c r="AB29" i="7"/>
  <c r="Q29" i="7"/>
  <c r="J26" i="7"/>
  <c r="U26" i="7"/>
  <c r="AB26" i="7"/>
  <c r="Q26" i="7"/>
  <c r="Y26" i="7"/>
  <c r="AI26" i="7"/>
  <c r="U27" i="7"/>
  <c r="Q27" i="7"/>
  <c r="AB27" i="7"/>
  <c r="J27" i="7"/>
  <c r="Y27" i="7"/>
  <c r="E25" i="7"/>
  <c r="AH30" i="7"/>
  <c r="AI30" i="7" s="1"/>
  <c r="S30" i="7"/>
  <c r="W30" i="7"/>
  <c r="AA30" i="7"/>
  <c r="AB30" i="7"/>
  <c r="J30" i="7"/>
  <c r="Q30" i="7"/>
  <c r="U30" i="7"/>
  <c r="Y30" i="7"/>
  <c r="J70" i="5"/>
  <c r="J130" i="5"/>
  <c r="D19" i="7"/>
  <c r="J34" i="7"/>
  <c r="J142" i="7"/>
  <c r="J46" i="7"/>
  <c r="J70" i="7"/>
  <c r="J118" i="7"/>
  <c r="J214" i="7"/>
  <c r="J154" i="7"/>
  <c r="J202" i="7"/>
  <c r="J358" i="7"/>
  <c r="J310" i="7"/>
  <c r="J262" i="7"/>
  <c r="J382" i="7"/>
  <c r="J250" i="7"/>
  <c r="J58" i="7"/>
  <c r="J130" i="7"/>
  <c r="J166" i="7"/>
  <c r="J106" i="7"/>
  <c r="J94" i="7"/>
  <c r="J274" i="7"/>
  <c r="J322" i="7"/>
  <c r="J226" i="7"/>
  <c r="J178" i="7"/>
  <c r="J286" i="7"/>
  <c r="H382" i="7"/>
  <c r="H322" i="7"/>
  <c r="H46" i="5"/>
  <c r="H70" i="5"/>
  <c r="H46" i="7"/>
  <c r="H130" i="7"/>
  <c r="H202" i="7"/>
  <c r="H250" i="7"/>
  <c r="H58" i="7"/>
  <c r="H358" i="7"/>
  <c r="H274" i="7"/>
  <c r="H214" i="7"/>
  <c r="H142" i="7"/>
  <c r="H310" i="7"/>
  <c r="H82" i="5"/>
  <c r="I13" i="5"/>
  <c r="I12" i="5" s="1"/>
  <c r="H18" i="5"/>
  <c r="O13" i="5"/>
  <c r="O12" i="5" s="1"/>
  <c r="N13" i="5"/>
  <c r="N12" i="5" s="1"/>
  <c r="L13" i="5"/>
  <c r="L12" i="5" s="1"/>
  <c r="M13" i="5"/>
  <c r="M12" i="5" s="1"/>
  <c r="D13" i="5"/>
  <c r="H106" i="5"/>
  <c r="F13" i="5"/>
  <c r="F12" i="5" s="1"/>
  <c r="H20" i="5"/>
  <c r="G12" i="5"/>
  <c r="H17" i="5"/>
  <c r="H16" i="5"/>
  <c r="H130" i="5"/>
  <c r="H226" i="7"/>
  <c r="H70" i="7"/>
  <c r="H166" i="7"/>
  <c r="H178" i="7"/>
  <c r="H262" i="7"/>
  <c r="H286" i="7"/>
  <c r="H154" i="7"/>
  <c r="H118" i="7"/>
  <c r="H16" i="7"/>
  <c r="G13" i="7"/>
  <c r="H94" i="7"/>
  <c r="H15" i="7"/>
  <c r="H106" i="7"/>
  <c r="H34" i="7"/>
  <c r="I13" i="7"/>
  <c r="I12" i="7" s="1"/>
  <c r="H14" i="7"/>
  <c r="F13" i="7"/>
  <c r="F12" i="7" s="1"/>
  <c r="K13" i="5"/>
  <c r="K12" i="5" s="1"/>
  <c r="H15" i="5"/>
  <c r="E13" i="5"/>
  <c r="E12" i="5" s="1"/>
  <c r="H14" i="5"/>
  <c r="Z131" i="5" l="1"/>
  <c r="R131" i="5"/>
  <c r="V131" i="5"/>
  <c r="AG133" i="5"/>
  <c r="AE131" i="5"/>
  <c r="AF133" i="5"/>
  <c r="AD133" i="5"/>
  <c r="AC133" i="5"/>
  <c r="AB131" i="5"/>
  <c r="U131" i="5"/>
  <c r="Y131" i="5"/>
  <c r="Q131" i="5"/>
  <c r="G12" i="7"/>
  <c r="AF109" i="5"/>
  <c r="AG109" i="5"/>
  <c r="AE107" i="5"/>
  <c r="R107" i="5"/>
  <c r="V107" i="5"/>
  <c r="Z107" i="5"/>
  <c r="AD109" i="5"/>
  <c r="AC109" i="5"/>
  <c r="AB107" i="5"/>
  <c r="Q107" i="5"/>
  <c r="U107" i="5"/>
  <c r="Y107" i="5"/>
  <c r="Y83" i="5"/>
  <c r="U83" i="5"/>
  <c r="Q83" i="5"/>
  <c r="AD85" i="5"/>
  <c r="AC85" i="5"/>
  <c r="AB83" i="5"/>
  <c r="Z83" i="5"/>
  <c r="R83" i="5"/>
  <c r="V83" i="5"/>
  <c r="AG85" i="5"/>
  <c r="AF85" i="5"/>
  <c r="AE83" i="5"/>
  <c r="R71" i="5"/>
  <c r="Z71" i="5"/>
  <c r="V71" i="5"/>
  <c r="Y71" i="5"/>
  <c r="U71" i="5"/>
  <c r="Q71" i="5"/>
  <c r="AG73" i="5"/>
  <c r="AE71" i="5"/>
  <c r="AF73" i="5"/>
  <c r="AD73" i="5"/>
  <c r="AC73" i="5"/>
  <c r="AB71" i="5"/>
  <c r="AE47" i="5"/>
  <c r="AG49" i="5"/>
  <c r="AF49" i="5"/>
  <c r="Q47" i="5"/>
  <c r="U47" i="5"/>
  <c r="Y47" i="5"/>
  <c r="AC49" i="5"/>
  <c r="AD49" i="5"/>
  <c r="AB47" i="5"/>
  <c r="V47" i="5"/>
  <c r="R47" i="5"/>
  <c r="Z47" i="5"/>
  <c r="AB17" i="5"/>
  <c r="Y17" i="5"/>
  <c r="U17" i="5"/>
  <c r="Q17" i="5"/>
  <c r="AB15" i="5"/>
  <c r="U15" i="5"/>
  <c r="Q15" i="5"/>
  <c r="Y15" i="5"/>
  <c r="J16" i="5"/>
  <c r="AB16" i="5"/>
  <c r="Q16" i="5"/>
  <c r="Y16" i="5"/>
  <c r="U16" i="5"/>
  <c r="AB14" i="5"/>
  <c r="Y14" i="5"/>
  <c r="Q14" i="5"/>
  <c r="U14" i="5"/>
  <c r="AB20" i="5"/>
  <c r="U20" i="5"/>
  <c r="U19" i="5" s="1"/>
  <c r="Q20" i="5"/>
  <c r="Q19" i="5" s="1"/>
  <c r="Y20" i="5"/>
  <c r="Y19" i="5" s="1"/>
  <c r="AB18" i="5"/>
  <c r="Y18" i="5"/>
  <c r="U18" i="5"/>
  <c r="Q18" i="5"/>
  <c r="S13" i="5"/>
  <c r="AA13" i="5"/>
  <c r="W13" i="5"/>
  <c r="AI13" i="5"/>
  <c r="R302" i="7"/>
  <c r="Q302" i="7"/>
  <c r="R304" i="7"/>
  <c r="Q304" i="7"/>
  <c r="S304" i="7"/>
  <c r="V341" i="7"/>
  <c r="U341" i="7"/>
  <c r="W341" i="7"/>
  <c r="W342" i="7"/>
  <c r="V342" i="7"/>
  <c r="U342" i="7"/>
  <c r="AH341" i="7"/>
  <c r="AI341" i="7" s="1"/>
  <c r="AE341" i="7"/>
  <c r="Z341" i="7"/>
  <c r="Y341" i="7"/>
  <c r="AB341" i="7"/>
  <c r="AA341" i="7"/>
  <c r="S341" i="7"/>
  <c r="R341" i="7"/>
  <c r="Q341" i="7"/>
  <c r="V344" i="7"/>
  <c r="U344" i="7"/>
  <c r="T343" i="7"/>
  <c r="W344" i="7"/>
  <c r="W343" i="7" s="1"/>
  <c r="V304" i="7"/>
  <c r="U304" i="7"/>
  <c r="W304" i="7"/>
  <c r="T340" i="7"/>
  <c r="T337" i="7" s="1"/>
  <c r="T303" i="7"/>
  <c r="P340" i="7"/>
  <c r="X340" i="7"/>
  <c r="X337" i="7" s="1"/>
  <c r="X304" i="7"/>
  <c r="X302" i="7"/>
  <c r="AB302" i="7" s="1"/>
  <c r="AB338" i="7"/>
  <c r="AA338" i="7"/>
  <c r="AH338" i="7"/>
  <c r="Y338" i="7"/>
  <c r="Z338" i="7"/>
  <c r="AE338" i="7"/>
  <c r="AG342" i="7"/>
  <c r="AF342" i="7"/>
  <c r="X343" i="7"/>
  <c r="AH344" i="7"/>
  <c r="AB344" i="7"/>
  <c r="Z344" i="7"/>
  <c r="Y344" i="7"/>
  <c r="AE344" i="7"/>
  <c r="AA344" i="7"/>
  <c r="AA343" i="7" s="1"/>
  <c r="AF339" i="7"/>
  <c r="AG339" i="7"/>
  <c r="X308" i="7"/>
  <c r="AA308" i="7" s="1"/>
  <c r="AA307" i="7" s="1"/>
  <c r="Q344" i="7"/>
  <c r="P343" i="7"/>
  <c r="S344" i="7"/>
  <c r="S343" i="7" s="1"/>
  <c r="R344" i="7"/>
  <c r="AC339" i="7"/>
  <c r="AD339" i="7"/>
  <c r="U197" i="7"/>
  <c r="W338" i="7"/>
  <c r="V338" i="7"/>
  <c r="U338" i="7"/>
  <c r="AC342" i="7"/>
  <c r="AD342" i="7"/>
  <c r="W302" i="7"/>
  <c r="U302" i="7"/>
  <c r="V302" i="7"/>
  <c r="P308" i="7"/>
  <c r="W308" i="7"/>
  <c r="W307" i="7" s="1"/>
  <c r="T307" i="7"/>
  <c r="U308" i="7"/>
  <c r="V308" i="7"/>
  <c r="AA197" i="7"/>
  <c r="AD246" i="7"/>
  <c r="AC246" i="7"/>
  <c r="Y197" i="7"/>
  <c r="P248" i="7"/>
  <c r="AB197" i="7"/>
  <c r="AD197" i="7" s="1"/>
  <c r="AG246" i="7"/>
  <c r="AF246" i="7"/>
  <c r="AE197" i="7"/>
  <c r="AF197" i="7" s="1"/>
  <c r="V197" i="7"/>
  <c r="Q197" i="7"/>
  <c r="S197" i="7"/>
  <c r="R197" i="7"/>
  <c r="S25" i="7"/>
  <c r="J193" i="7"/>
  <c r="E13" i="7"/>
  <c r="E199" i="7"/>
  <c r="E192" i="7" s="1"/>
  <c r="H192" i="7" s="1"/>
  <c r="H200" i="7"/>
  <c r="Z197" i="7"/>
  <c r="W25" i="7"/>
  <c r="D24" i="7"/>
  <c r="W24" i="7" s="1"/>
  <c r="AD205" i="7"/>
  <c r="AC205" i="7"/>
  <c r="AB203" i="7"/>
  <c r="AE251" i="7"/>
  <c r="AG253" i="7"/>
  <c r="AF253" i="7"/>
  <c r="V47" i="7"/>
  <c r="R47" i="7"/>
  <c r="Z47" i="7"/>
  <c r="Q227" i="7"/>
  <c r="U227" i="7"/>
  <c r="Y227" i="7"/>
  <c r="U203" i="7"/>
  <c r="Q203" i="7"/>
  <c r="Y203" i="7"/>
  <c r="V107" i="7"/>
  <c r="R107" i="7"/>
  <c r="Z107" i="7"/>
  <c r="V311" i="7"/>
  <c r="R311" i="7"/>
  <c r="Z311" i="7"/>
  <c r="AF181" i="7"/>
  <c r="AG181" i="7"/>
  <c r="AE179" i="7"/>
  <c r="Q131" i="7"/>
  <c r="U131" i="7"/>
  <c r="Y131" i="7"/>
  <c r="V287" i="7"/>
  <c r="R287" i="7"/>
  <c r="Z287" i="7"/>
  <c r="R167" i="7"/>
  <c r="Z167" i="7"/>
  <c r="V167" i="7"/>
  <c r="V71" i="7"/>
  <c r="R71" i="7"/>
  <c r="Z71" i="7"/>
  <c r="AF325" i="7"/>
  <c r="AE323" i="7"/>
  <c r="AG325" i="7"/>
  <c r="AF73" i="7"/>
  <c r="AE71" i="7"/>
  <c r="AG73" i="7"/>
  <c r="AB311" i="7"/>
  <c r="AD313" i="7"/>
  <c r="AC313" i="7"/>
  <c r="AB71" i="7"/>
  <c r="AD73" i="7"/>
  <c r="AC73" i="7"/>
  <c r="AE95" i="7"/>
  <c r="AG97" i="7"/>
  <c r="AF97" i="7"/>
  <c r="U84" i="7"/>
  <c r="Q84" i="7"/>
  <c r="Y84" i="7"/>
  <c r="AD217" i="7"/>
  <c r="AC217" i="7"/>
  <c r="AB215" i="7"/>
  <c r="AE107" i="7"/>
  <c r="AG109" i="7"/>
  <c r="AF109" i="7"/>
  <c r="U95" i="7"/>
  <c r="Q95" i="7"/>
  <c r="Y95" i="7"/>
  <c r="AD37" i="7"/>
  <c r="AC37" i="7"/>
  <c r="AB35" i="7"/>
  <c r="R143" i="7"/>
  <c r="V143" i="7"/>
  <c r="Z143" i="7"/>
  <c r="U287" i="7"/>
  <c r="Q287" i="7"/>
  <c r="Y287" i="7"/>
  <c r="Q215" i="7"/>
  <c r="U215" i="7"/>
  <c r="Y215" i="7"/>
  <c r="V59" i="7"/>
  <c r="R59" i="7"/>
  <c r="Z59" i="7"/>
  <c r="V203" i="7"/>
  <c r="R203" i="7"/>
  <c r="Z203" i="7"/>
  <c r="AF133" i="7"/>
  <c r="AE131" i="7"/>
  <c r="AG133" i="7"/>
  <c r="Q35" i="7"/>
  <c r="Y35" i="7"/>
  <c r="U35" i="7"/>
  <c r="U119" i="7"/>
  <c r="Q119" i="7"/>
  <c r="Y119" i="7"/>
  <c r="U263" i="7"/>
  <c r="Q263" i="7"/>
  <c r="Y263" i="7"/>
  <c r="Q275" i="7"/>
  <c r="U275" i="7"/>
  <c r="Y275" i="7"/>
  <c r="R323" i="7"/>
  <c r="V323" i="7"/>
  <c r="Z323" i="7"/>
  <c r="V251" i="7"/>
  <c r="R251" i="7"/>
  <c r="Z251" i="7"/>
  <c r="R35" i="7"/>
  <c r="V35" i="7"/>
  <c r="Z35" i="7"/>
  <c r="AE35" i="7"/>
  <c r="AG37" i="7"/>
  <c r="AF37" i="7"/>
  <c r="AB227" i="7"/>
  <c r="AD229" i="7"/>
  <c r="AC229" i="7"/>
  <c r="AD325" i="7"/>
  <c r="AC325" i="7"/>
  <c r="AB323" i="7"/>
  <c r="AB59" i="7"/>
  <c r="AC61" i="7"/>
  <c r="AD61" i="7"/>
  <c r="S29" i="7"/>
  <c r="D13" i="7"/>
  <c r="D12" i="7" s="1"/>
  <c r="W29" i="7"/>
  <c r="AH29" i="7"/>
  <c r="AI29" i="7" s="1"/>
  <c r="AA29" i="7"/>
  <c r="AE119" i="7"/>
  <c r="AG121" i="7"/>
  <c r="AF121" i="7"/>
  <c r="U85" i="7"/>
  <c r="Q85" i="7"/>
  <c r="Y85" i="7"/>
  <c r="Q179" i="7"/>
  <c r="U179" i="7"/>
  <c r="Y179" i="7"/>
  <c r="V155" i="7"/>
  <c r="R155" i="7"/>
  <c r="Z155" i="7"/>
  <c r="AF361" i="7"/>
  <c r="AE359" i="7"/>
  <c r="AG361" i="7"/>
  <c r="AE311" i="7"/>
  <c r="AF313" i="7"/>
  <c r="AG313" i="7"/>
  <c r="AE263" i="7"/>
  <c r="AG265" i="7"/>
  <c r="AF265" i="7"/>
  <c r="AG61" i="7"/>
  <c r="AF61" i="7"/>
  <c r="AE59" i="7"/>
  <c r="AD145" i="7"/>
  <c r="AC145" i="7"/>
  <c r="AB143" i="7"/>
  <c r="AF49" i="7"/>
  <c r="AE47" i="7"/>
  <c r="AG49" i="7"/>
  <c r="AD133" i="7"/>
  <c r="AC133" i="7"/>
  <c r="AB131" i="7"/>
  <c r="R131" i="7"/>
  <c r="V131" i="7"/>
  <c r="Z131" i="7"/>
  <c r="AE215" i="7"/>
  <c r="AG217" i="7"/>
  <c r="AF217" i="7"/>
  <c r="AC385" i="7"/>
  <c r="AD385" i="7"/>
  <c r="AB383" i="7"/>
  <c r="U107" i="7"/>
  <c r="Q107" i="7"/>
  <c r="Y107" i="7"/>
  <c r="U155" i="7"/>
  <c r="Q155" i="7"/>
  <c r="Y155" i="7"/>
  <c r="Q167" i="7"/>
  <c r="Y167" i="7"/>
  <c r="U167" i="7"/>
  <c r="U359" i="7"/>
  <c r="Q359" i="7"/>
  <c r="Y359" i="7"/>
  <c r="Q323" i="7"/>
  <c r="U323" i="7"/>
  <c r="Y323" i="7"/>
  <c r="R383" i="7"/>
  <c r="V383" i="7"/>
  <c r="Z383" i="7"/>
  <c r="AD265" i="7"/>
  <c r="AC265" i="7"/>
  <c r="AB263" i="7"/>
  <c r="U311" i="7"/>
  <c r="Q311" i="7"/>
  <c r="Y311" i="7"/>
  <c r="AD169" i="7"/>
  <c r="AC169" i="7"/>
  <c r="AB167" i="7"/>
  <c r="R179" i="7"/>
  <c r="Z179" i="7"/>
  <c r="V179" i="7"/>
  <c r="AD157" i="7"/>
  <c r="AC157" i="7"/>
  <c r="AB155" i="7"/>
  <c r="Q143" i="7"/>
  <c r="U143" i="7"/>
  <c r="Y143" i="7"/>
  <c r="U71" i="7"/>
  <c r="Q71" i="7"/>
  <c r="Y71" i="7"/>
  <c r="U59" i="7"/>
  <c r="Q59" i="7"/>
  <c r="Y59" i="7"/>
  <c r="Q383" i="7"/>
  <c r="U383" i="7"/>
  <c r="Y383" i="7"/>
  <c r="R275" i="7"/>
  <c r="V275" i="7"/>
  <c r="Z275" i="7"/>
  <c r="R215" i="7"/>
  <c r="V215" i="7"/>
  <c r="Z215" i="7"/>
  <c r="AE275" i="7"/>
  <c r="AF277" i="7"/>
  <c r="AG277" i="7"/>
  <c r="AG289" i="7"/>
  <c r="AF289" i="7"/>
  <c r="AE287" i="7"/>
  <c r="D84" i="7"/>
  <c r="S85" i="7"/>
  <c r="AA85" i="7"/>
  <c r="W85" i="7"/>
  <c r="AD181" i="7"/>
  <c r="AC181" i="7"/>
  <c r="AB179" i="7"/>
  <c r="AE143" i="7"/>
  <c r="AG145" i="7"/>
  <c r="AF145" i="7"/>
  <c r="V359" i="7"/>
  <c r="R359" i="7"/>
  <c r="Z359" i="7"/>
  <c r="AD361" i="7"/>
  <c r="AC361" i="7"/>
  <c r="AB359" i="7"/>
  <c r="V95" i="7"/>
  <c r="R95" i="7"/>
  <c r="Z95" i="7"/>
  <c r="V119" i="7"/>
  <c r="R119" i="7"/>
  <c r="Z119" i="7"/>
  <c r="AG169" i="7"/>
  <c r="AF169" i="7"/>
  <c r="AE167" i="7"/>
  <c r="AD90" i="7"/>
  <c r="AB85" i="7"/>
  <c r="AC90" i="7"/>
  <c r="AB275" i="7"/>
  <c r="AD277" i="7"/>
  <c r="AC277" i="7"/>
  <c r="U47" i="7"/>
  <c r="Q47" i="7"/>
  <c r="Y47" i="7"/>
  <c r="AF229" i="7"/>
  <c r="AE227" i="7"/>
  <c r="AG229" i="7"/>
  <c r="AG205" i="7"/>
  <c r="AF205" i="7"/>
  <c r="AE203" i="7"/>
  <c r="AG385" i="7"/>
  <c r="AF385" i="7"/>
  <c r="AE383" i="7"/>
  <c r="AD49" i="7"/>
  <c r="AC49" i="7"/>
  <c r="AB47" i="7"/>
  <c r="AD253" i="7"/>
  <c r="AC253" i="7"/>
  <c r="AB251" i="7"/>
  <c r="AD97" i="7"/>
  <c r="AC97" i="7"/>
  <c r="AB95" i="7"/>
  <c r="V227" i="7"/>
  <c r="R227" i="7"/>
  <c r="Z227" i="7"/>
  <c r="U251" i="7"/>
  <c r="Q251" i="7"/>
  <c r="Y251" i="7"/>
  <c r="V263" i="7"/>
  <c r="R263" i="7"/>
  <c r="Z263" i="7"/>
  <c r="AB119" i="7"/>
  <c r="AD121" i="7"/>
  <c r="AC121" i="7"/>
  <c r="AE90" i="7"/>
  <c r="V90" i="7"/>
  <c r="R90" i="7"/>
  <c r="Z90" i="7"/>
  <c r="J85" i="7"/>
  <c r="AD289" i="7"/>
  <c r="AC289" i="7"/>
  <c r="AB287" i="7"/>
  <c r="AI90" i="7"/>
  <c r="AH85" i="7"/>
  <c r="AF157" i="7"/>
  <c r="AE155" i="7"/>
  <c r="AG157" i="7"/>
  <c r="AD109" i="7"/>
  <c r="AC109" i="7"/>
  <c r="AB107" i="7"/>
  <c r="AE28" i="7"/>
  <c r="Z28" i="7"/>
  <c r="V28" i="7"/>
  <c r="R28" i="7"/>
  <c r="H18" i="7"/>
  <c r="AD27" i="7"/>
  <c r="AC27" i="7"/>
  <c r="AD29" i="7"/>
  <c r="AC29" i="7"/>
  <c r="AC26" i="7"/>
  <c r="AB25" i="7"/>
  <c r="AD26" i="7"/>
  <c r="V29" i="7"/>
  <c r="AE29" i="7"/>
  <c r="Z29" i="7"/>
  <c r="R29" i="7"/>
  <c r="AE30" i="7"/>
  <c r="Z30" i="7"/>
  <c r="V30" i="7"/>
  <c r="R30" i="7"/>
  <c r="AE26" i="7"/>
  <c r="V26" i="7"/>
  <c r="R26" i="7"/>
  <c r="J25" i="7"/>
  <c r="Z26" i="7"/>
  <c r="AC30" i="7"/>
  <c r="AD30" i="7"/>
  <c r="H25" i="7"/>
  <c r="E24" i="7"/>
  <c r="H24" i="7" s="1"/>
  <c r="AE27" i="7"/>
  <c r="R27" i="7"/>
  <c r="V27" i="7"/>
  <c r="Z27" i="7"/>
  <c r="AC28" i="7"/>
  <c r="AD28" i="7"/>
  <c r="D12" i="5"/>
  <c r="H19" i="5"/>
  <c r="J16" i="7"/>
  <c r="J14" i="7"/>
  <c r="J20" i="5"/>
  <c r="J18" i="5"/>
  <c r="J17" i="5"/>
  <c r="J15" i="7"/>
  <c r="J17" i="7"/>
  <c r="J15" i="5"/>
  <c r="H13" i="5"/>
  <c r="J14" i="5"/>
  <c r="AG131" i="5" l="1"/>
  <c r="AF131" i="5"/>
  <c r="AD131" i="5"/>
  <c r="AC131" i="5"/>
  <c r="Z302" i="7"/>
  <c r="AC107" i="5"/>
  <c r="AD107" i="5"/>
  <c r="AF107" i="5"/>
  <c r="AG107" i="5"/>
  <c r="AC83" i="5"/>
  <c r="AD83" i="5"/>
  <c r="AF83" i="5"/>
  <c r="AG83" i="5"/>
  <c r="AG71" i="5"/>
  <c r="AF71" i="5"/>
  <c r="AD71" i="5"/>
  <c r="AC71" i="5"/>
  <c r="AC47" i="5"/>
  <c r="AD47" i="5"/>
  <c r="AG47" i="5"/>
  <c r="AF47" i="5"/>
  <c r="AC17" i="5"/>
  <c r="AD17" i="5"/>
  <c r="AD18" i="5"/>
  <c r="AC18" i="5"/>
  <c r="AD14" i="5"/>
  <c r="AB13" i="5"/>
  <c r="AC14" i="5"/>
  <c r="AE18" i="5"/>
  <c r="V18" i="5"/>
  <c r="R18" i="5"/>
  <c r="Z18" i="5"/>
  <c r="AD16" i="5"/>
  <c r="AC16" i="5"/>
  <c r="AE16" i="5"/>
  <c r="R16" i="5"/>
  <c r="Z16" i="5"/>
  <c r="V16" i="5"/>
  <c r="AE20" i="5"/>
  <c r="V20" i="5"/>
  <c r="Z20" i="5"/>
  <c r="R20" i="5"/>
  <c r="AE14" i="5"/>
  <c r="R14" i="5"/>
  <c r="V14" i="5"/>
  <c r="Z14" i="5"/>
  <c r="Q13" i="5"/>
  <c r="U13" i="5"/>
  <c r="Y13" i="5"/>
  <c r="AE15" i="5"/>
  <c r="Z15" i="5"/>
  <c r="V15" i="5"/>
  <c r="R15" i="5"/>
  <c r="AE17" i="5"/>
  <c r="Z17" i="5"/>
  <c r="V17" i="5"/>
  <c r="R17" i="5"/>
  <c r="W12" i="5"/>
  <c r="AA12" i="5"/>
  <c r="S12" i="5"/>
  <c r="AI12" i="5"/>
  <c r="AB19" i="5"/>
  <c r="AD20" i="5"/>
  <c r="AD19" i="5" s="1"/>
  <c r="AC20" i="5"/>
  <c r="AC19" i="5" s="1"/>
  <c r="AD15" i="5"/>
  <c r="AC15" i="5"/>
  <c r="AE308" i="7"/>
  <c r="AG308" i="7" s="1"/>
  <c r="AH308" i="7"/>
  <c r="AI308" i="7" s="1"/>
  <c r="AB308" i="7"/>
  <c r="X307" i="7"/>
  <c r="Z307" i="7" s="1"/>
  <c r="AA302" i="7"/>
  <c r="AI344" i="7"/>
  <c r="AH343" i="7"/>
  <c r="AI343" i="7" s="1"/>
  <c r="U343" i="7"/>
  <c r="V343" i="7"/>
  <c r="AG341" i="7"/>
  <c r="AF341" i="7"/>
  <c r="T248" i="7"/>
  <c r="V248" i="7" s="1"/>
  <c r="Z308" i="7"/>
  <c r="AH302" i="7"/>
  <c r="AI302" i="7" s="1"/>
  <c r="Y343" i="7"/>
  <c r="Z343" i="7"/>
  <c r="AA304" i="7"/>
  <c r="Z304" i="7"/>
  <c r="AE304" i="7"/>
  <c r="Y304" i="7"/>
  <c r="AB304" i="7"/>
  <c r="AH304" i="7"/>
  <c r="AI304" i="7" s="1"/>
  <c r="R343" i="7"/>
  <c r="Q343" i="7"/>
  <c r="AB343" i="7"/>
  <c r="AC343" i="7" s="1"/>
  <c r="AD344" i="7"/>
  <c r="AD343" i="7" s="1"/>
  <c r="AC344" i="7"/>
  <c r="U337" i="7"/>
  <c r="T336" i="7"/>
  <c r="W337" i="7"/>
  <c r="V337" i="7"/>
  <c r="X303" i="7"/>
  <c r="P303" i="7"/>
  <c r="X336" i="7"/>
  <c r="AA337" i="7"/>
  <c r="Y337" i="7"/>
  <c r="Z337" i="7"/>
  <c r="AA340" i="7"/>
  <c r="Z340" i="7"/>
  <c r="AE340" i="7"/>
  <c r="AE337" i="7" s="1"/>
  <c r="Y340" i="7"/>
  <c r="AH340" i="7"/>
  <c r="AI340" i="7" s="1"/>
  <c r="AB340" i="7"/>
  <c r="AB337" i="7" s="1"/>
  <c r="Y308" i="7"/>
  <c r="AF338" i="7"/>
  <c r="AG338" i="7"/>
  <c r="S340" i="7"/>
  <c r="Q340" i="7"/>
  <c r="R340" i="7"/>
  <c r="P337" i="7"/>
  <c r="V303" i="7"/>
  <c r="U303" i="7"/>
  <c r="W303" i="7"/>
  <c r="T245" i="7"/>
  <c r="X248" i="7"/>
  <c r="X247" i="7" s="1"/>
  <c r="W340" i="7"/>
  <c r="U340" i="7"/>
  <c r="V340" i="7"/>
  <c r="T195" i="7"/>
  <c r="V195" i="7" s="1"/>
  <c r="T244" i="7"/>
  <c r="AE302" i="7"/>
  <c r="AG302" i="7" s="1"/>
  <c r="AG344" i="7"/>
  <c r="AF344" i="7"/>
  <c r="AE343" i="7"/>
  <c r="AI338" i="7"/>
  <c r="Y302" i="7"/>
  <c r="AD341" i="7"/>
  <c r="AC341" i="7"/>
  <c r="AD338" i="7"/>
  <c r="AC338" i="7"/>
  <c r="P307" i="7"/>
  <c r="S308" i="7"/>
  <c r="S307" i="7" s="1"/>
  <c r="Q308" i="7"/>
  <c r="R308" i="7"/>
  <c r="T305" i="7"/>
  <c r="P305" i="7"/>
  <c r="T196" i="7"/>
  <c r="AC302" i="7"/>
  <c r="AD302" i="7"/>
  <c r="T306" i="7"/>
  <c r="X306" i="7"/>
  <c r="P306" i="7"/>
  <c r="U307" i="7"/>
  <c r="V307" i="7"/>
  <c r="AF308" i="7"/>
  <c r="AE307" i="7"/>
  <c r="AB307" i="7"/>
  <c r="AC307" i="7" s="1"/>
  <c r="AD308" i="7"/>
  <c r="AD307" i="7" s="1"/>
  <c r="AC308" i="7"/>
  <c r="X305" i="7"/>
  <c r="P245" i="7"/>
  <c r="P196" i="7"/>
  <c r="X245" i="7"/>
  <c r="P244" i="7"/>
  <c r="X244" i="7"/>
  <c r="AG197" i="7"/>
  <c r="X198" i="7"/>
  <c r="P198" i="7"/>
  <c r="T198" i="7"/>
  <c r="P247" i="7"/>
  <c r="S248" i="7"/>
  <c r="S247" i="7" s="1"/>
  <c r="Q248" i="7"/>
  <c r="R248" i="7"/>
  <c r="AC197" i="7"/>
  <c r="AA24" i="7"/>
  <c r="S24" i="7"/>
  <c r="AH25" i="7"/>
  <c r="AH24" i="7" s="1"/>
  <c r="AI24" i="7" s="1"/>
  <c r="E19" i="7"/>
  <c r="E12" i="7" s="1"/>
  <c r="H20" i="7"/>
  <c r="J200" i="7"/>
  <c r="H199" i="7"/>
  <c r="AG383" i="7"/>
  <c r="AF383" i="7"/>
  <c r="AG215" i="7"/>
  <c r="AF215" i="7"/>
  <c r="AD323" i="7"/>
  <c r="AC323" i="7"/>
  <c r="AG59" i="7"/>
  <c r="AF59" i="7"/>
  <c r="AG71" i="7"/>
  <c r="AF71" i="7"/>
  <c r="AG143" i="7"/>
  <c r="AF143" i="7"/>
  <c r="AG155" i="7"/>
  <c r="AF155" i="7"/>
  <c r="AD95" i="7"/>
  <c r="AC95" i="7"/>
  <c r="AG203" i="7"/>
  <c r="AF203" i="7"/>
  <c r="AD179" i="7"/>
  <c r="AC179" i="7"/>
  <c r="AG275" i="7"/>
  <c r="AF275" i="7"/>
  <c r="AG119" i="7"/>
  <c r="AF119" i="7"/>
  <c r="AC275" i="7"/>
  <c r="AD275" i="7"/>
  <c r="AD85" i="7"/>
  <c r="AC85" i="7"/>
  <c r="AB84" i="7"/>
  <c r="AD167" i="7"/>
  <c r="AC167" i="7"/>
  <c r="AC131" i="7"/>
  <c r="AD131" i="7"/>
  <c r="AG323" i="7"/>
  <c r="AF323" i="7"/>
  <c r="AH84" i="7"/>
  <c r="AI84" i="7" s="1"/>
  <c r="AI85" i="7"/>
  <c r="AD119" i="7"/>
  <c r="AC119" i="7"/>
  <c r="AD227" i="7"/>
  <c r="AC227" i="7"/>
  <c r="AG95" i="7"/>
  <c r="AF95" i="7"/>
  <c r="AF90" i="7"/>
  <c r="AG90" i="7"/>
  <c r="AE85" i="7"/>
  <c r="AD251" i="7"/>
  <c r="AC251" i="7"/>
  <c r="AF167" i="7"/>
  <c r="AG167" i="7"/>
  <c r="AD359" i="7"/>
  <c r="AC359" i="7"/>
  <c r="AF263" i="7"/>
  <c r="AG263" i="7"/>
  <c r="AD287" i="7"/>
  <c r="AC287" i="7"/>
  <c r="AG227" i="7"/>
  <c r="AF227" i="7"/>
  <c r="AD383" i="7"/>
  <c r="AC383" i="7"/>
  <c r="AG131" i="7"/>
  <c r="AF131" i="7"/>
  <c r="AG47" i="7"/>
  <c r="AF47" i="7"/>
  <c r="AG35" i="7"/>
  <c r="AF35" i="7"/>
  <c r="AG107" i="7"/>
  <c r="AF107" i="7"/>
  <c r="AD71" i="7"/>
  <c r="AC71" i="7"/>
  <c r="AG251" i="7"/>
  <c r="AF251" i="7"/>
  <c r="AC47" i="7"/>
  <c r="AD47" i="7"/>
  <c r="W84" i="7"/>
  <c r="S84" i="7"/>
  <c r="AA84" i="7"/>
  <c r="AG311" i="7"/>
  <c r="AF311" i="7"/>
  <c r="AC215" i="7"/>
  <c r="AD215" i="7"/>
  <c r="AG179" i="7"/>
  <c r="AF179" i="7"/>
  <c r="AD203" i="7"/>
  <c r="AC203" i="7"/>
  <c r="AD35" i="7"/>
  <c r="AC35" i="7"/>
  <c r="V85" i="7"/>
  <c r="Z85" i="7"/>
  <c r="R85" i="7"/>
  <c r="J84" i="7"/>
  <c r="AG287" i="7"/>
  <c r="AF287" i="7"/>
  <c r="AD155" i="7"/>
  <c r="AC155" i="7"/>
  <c r="AD263" i="7"/>
  <c r="AC263" i="7"/>
  <c r="AD143" i="7"/>
  <c r="AC143" i="7"/>
  <c r="AD107" i="7"/>
  <c r="AC107" i="7"/>
  <c r="AG359" i="7"/>
  <c r="AF359" i="7"/>
  <c r="AD59" i="7"/>
  <c r="AC59" i="7"/>
  <c r="AC311" i="7"/>
  <c r="AD311" i="7"/>
  <c r="J18" i="7"/>
  <c r="H13" i="7"/>
  <c r="AF28" i="7"/>
  <c r="AG28" i="7"/>
  <c r="R25" i="7"/>
  <c r="V25" i="7"/>
  <c r="J24" i="7"/>
  <c r="Z25" i="7"/>
  <c r="U24" i="7"/>
  <c r="Q24" i="7"/>
  <c r="Y24" i="7"/>
  <c r="AG30" i="7"/>
  <c r="AF30" i="7"/>
  <c r="AC25" i="7"/>
  <c r="AB24" i="7"/>
  <c r="AD25" i="7"/>
  <c r="U25" i="7"/>
  <c r="Q25" i="7"/>
  <c r="Y25" i="7"/>
  <c r="AF26" i="7"/>
  <c r="AG26" i="7"/>
  <c r="AE25" i="7"/>
  <c r="AG29" i="7"/>
  <c r="AF29" i="7"/>
  <c r="AG27" i="7"/>
  <c r="AF27" i="7"/>
  <c r="J19" i="5"/>
  <c r="J13" i="5"/>
  <c r="H12" i="5"/>
  <c r="Y307" i="7" l="1"/>
  <c r="AI25" i="7"/>
  <c r="AH307" i="7"/>
  <c r="AI307" i="7" s="1"/>
  <c r="AG18" i="5"/>
  <c r="AF18" i="5"/>
  <c r="AE13" i="5"/>
  <c r="AF14" i="5"/>
  <c r="AG14" i="5"/>
  <c r="AG20" i="5"/>
  <c r="AE19" i="5"/>
  <c r="AG19" i="5" s="1"/>
  <c r="AF20" i="5"/>
  <c r="AF19" i="5" s="1"/>
  <c r="AD13" i="5"/>
  <c r="AC13" i="5"/>
  <c r="AB12" i="5"/>
  <c r="AG17" i="5"/>
  <c r="AF17" i="5"/>
  <c r="V19" i="5"/>
  <c r="R19" i="5"/>
  <c r="Z19" i="5"/>
  <c r="U12" i="5"/>
  <c r="Y12" i="5"/>
  <c r="Q12" i="5"/>
  <c r="R13" i="5"/>
  <c r="V13" i="5"/>
  <c r="Z13" i="5"/>
  <c r="AG16" i="5"/>
  <c r="AF16" i="5"/>
  <c r="AG15" i="5"/>
  <c r="AF15" i="5"/>
  <c r="AE248" i="7"/>
  <c r="AG248" i="7" s="1"/>
  <c r="AH337" i="7"/>
  <c r="AI337" i="7" s="1"/>
  <c r="Z248" i="7"/>
  <c r="AH248" i="7"/>
  <c r="AI248" i="7" s="1"/>
  <c r="U248" i="7"/>
  <c r="AB248" i="7"/>
  <c r="AD248" i="7" s="1"/>
  <c r="AD247" i="7" s="1"/>
  <c r="T247" i="7"/>
  <c r="V247" i="7" s="1"/>
  <c r="Y248" i="7"/>
  <c r="AA248" i="7"/>
  <c r="AA247" i="7" s="1"/>
  <c r="W248" i="7"/>
  <c r="W247" i="7" s="1"/>
  <c r="W195" i="7"/>
  <c r="U195" i="7"/>
  <c r="AF337" i="7"/>
  <c r="AE336" i="7"/>
  <c r="AG337" i="7"/>
  <c r="W336" i="7"/>
  <c r="U336" i="7"/>
  <c r="V336" i="7"/>
  <c r="S337" i="7"/>
  <c r="Q337" i="7"/>
  <c r="P336" i="7"/>
  <c r="R337" i="7"/>
  <c r="AC337" i="7"/>
  <c r="AD337" i="7"/>
  <c r="AB336" i="7"/>
  <c r="W244" i="7"/>
  <c r="V244" i="7"/>
  <c r="U244" i="7"/>
  <c r="T18" i="7"/>
  <c r="W18" i="7" s="1"/>
  <c r="AA336" i="7"/>
  <c r="Y336" i="7"/>
  <c r="Z336" i="7"/>
  <c r="AF302" i="7"/>
  <c r="Q303" i="7"/>
  <c r="R303" i="7"/>
  <c r="S303" i="7"/>
  <c r="AD304" i="7"/>
  <c r="AC304" i="7"/>
  <c r="U245" i="7"/>
  <c r="W245" i="7"/>
  <c r="V245" i="7"/>
  <c r="AH303" i="7"/>
  <c r="AI303" i="7" s="1"/>
  <c r="AA303" i="7"/>
  <c r="AB303" i="7"/>
  <c r="Y303" i="7"/>
  <c r="Z303" i="7"/>
  <c r="AE303" i="7"/>
  <c r="AF340" i="7"/>
  <c r="AG340" i="7"/>
  <c r="AD340" i="7"/>
  <c r="AC340" i="7"/>
  <c r="AF304" i="7"/>
  <c r="AG304" i="7"/>
  <c r="AG343" i="7"/>
  <c r="AF343" i="7"/>
  <c r="R196" i="7"/>
  <c r="S196" i="7"/>
  <c r="X17" i="7"/>
  <c r="T243" i="7"/>
  <c r="X196" i="7"/>
  <c r="W306" i="7"/>
  <c r="U306" i="7"/>
  <c r="V306" i="7"/>
  <c r="T242" i="7"/>
  <c r="Q306" i="7"/>
  <c r="S306" i="7"/>
  <c r="R306" i="7"/>
  <c r="R245" i="7"/>
  <c r="Q245" i="7"/>
  <c r="S245" i="7"/>
  <c r="AG307" i="7"/>
  <c r="AF307" i="7"/>
  <c r="W305" i="7"/>
  <c r="U305" i="7"/>
  <c r="V305" i="7"/>
  <c r="T301" i="7"/>
  <c r="S305" i="7"/>
  <c r="Q305" i="7"/>
  <c r="R305" i="7"/>
  <c r="P301" i="7"/>
  <c r="Y244" i="7"/>
  <c r="AH244" i="7"/>
  <c r="AI244" i="7" s="1"/>
  <c r="AB244" i="7"/>
  <c r="AA244" i="7"/>
  <c r="Z244" i="7"/>
  <c r="AE244" i="7"/>
  <c r="Q244" i="7"/>
  <c r="S244" i="7"/>
  <c r="R244" i="7"/>
  <c r="X195" i="7"/>
  <c r="P195" i="7"/>
  <c r="P242" i="7"/>
  <c r="X242" i="7"/>
  <c r="T16" i="7"/>
  <c r="AH245" i="7"/>
  <c r="AI245" i="7" s="1"/>
  <c r="Y245" i="7"/>
  <c r="AA245" i="7"/>
  <c r="Z245" i="7"/>
  <c r="AE245" i="7"/>
  <c r="AB245" i="7"/>
  <c r="AB305" i="7"/>
  <c r="AE305" i="7"/>
  <c r="Z305" i="7"/>
  <c r="AH305" i="7"/>
  <c r="AA305" i="7"/>
  <c r="Y305" i="7"/>
  <c r="X301" i="7"/>
  <c r="W196" i="7"/>
  <c r="U196" i="7"/>
  <c r="V196" i="7"/>
  <c r="R307" i="7"/>
  <c r="Q307" i="7"/>
  <c r="X243" i="7"/>
  <c r="P243" i="7"/>
  <c r="AH306" i="7"/>
  <c r="AI306" i="7" s="1"/>
  <c r="AA306" i="7"/>
  <c r="Y306" i="7"/>
  <c r="AB306" i="7"/>
  <c r="AE306" i="7"/>
  <c r="Z306" i="7"/>
  <c r="Q196" i="7"/>
  <c r="T17" i="7"/>
  <c r="AB247" i="7"/>
  <c r="U247" i="7"/>
  <c r="S198" i="7"/>
  <c r="Q198" i="7"/>
  <c r="R198" i="7"/>
  <c r="AE198" i="7"/>
  <c r="AA198" i="7"/>
  <c r="Z198" i="7"/>
  <c r="Y198" i="7"/>
  <c r="AB198" i="7"/>
  <c r="AH198" i="7"/>
  <c r="AI198" i="7" s="1"/>
  <c r="Y247" i="7"/>
  <c r="Z247" i="7"/>
  <c r="R247" i="7"/>
  <c r="Q247" i="7"/>
  <c r="X18" i="7"/>
  <c r="P18" i="7"/>
  <c r="W198" i="7"/>
  <c r="U198" i="7"/>
  <c r="V198" i="7"/>
  <c r="X200" i="7"/>
  <c r="AB200" i="7" s="1"/>
  <c r="AB199" i="7" s="1"/>
  <c r="AC199" i="7" s="1"/>
  <c r="P200" i="7"/>
  <c r="S200" i="7" s="1"/>
  <c r="S199" i="7" s="1"/>
  <c r="J199" i="7"/>
  <c r="J20" i="7"/>
  <c r="H19" i="7"/>
  <c r="H12" i="7" s="1"/>
  <c r="T200" i="7"/>
  <c r="J13" i="7"/>
  <c r="R84" i="7"/>
  <c r="Z84" i="7"/>
  <c r="V84" i="7"/>
  <c r="AD84" i="7"/>
  <c r="AC84" i="7"/>
  <c r="AE84" i="7"/>
  <c r="AG85" i="7"/>
  <c r="AF85" i="7"/>
  <c r="Z24" i="7"/>
  <c r="V24" i="7"/>
  <c r="R24" i="7"/>
  <c r="AD24" i="7"/>
  <c r="AC24" i="7"/>
  <c r="AF25" i="7"/>
  <c r="AE24" i="7"/>
  <c r="AG25" i="7"/>
  <c r="J12" i="5"/>
  <c r="AE247" i="7" l="1"/>
  <c r="AF248" i="7"/>
  <c r="AH336" i="7"/>
  <c r="AI336" i="7" s="1"/>
  <c r="AC248" i="7"/>
  <c r="AE12" i="5"/>
  <c r="AG13" i="5"/>
  <c r="AF13" i="5"/>
  <c r="AC12" i="5"/>
  <c r="AD12" i="5"/>
  <c r="V12" i="5"/>
  <c r="Z12" i="5"/>
  <c r="R12" i="5"/>
  <c r="AH247" i="7"/>
  <c r="AI247" i="7" s="1"/>
  <c r="T15" i="7"/>
  <c r="V15" i="7" s="1"/>
  <c r="V18" i="7"/>
  <c r="Q336" i="7"/>
  <c r="S336" i="7"/>
  <c r="R336" i="7"/>
  <c r="AC303" i="7"/>
  <c r="AD303" i="7"/>
  <c r="AG336" i="7"/>
  <c r="AF336" i="7"/>
  <c r="U18" i="7"/>
  <c r="AG303" i="7"/>
  <c r="AF303" i="7"/>
  <c r="AC336" i="7"/>
  <c r="AD336" i="7"/>
  <c r="X241" i="7"/>
  <c r="Y241" i="7" s="1"/>
  <c r="P20" i="7"/>
  <c r="R20" i="7" s="1"/>
  <c r="AC245" i="7"/>
  <c r="AD245" i="7"/>
  <c r="AE195" i="7"/>
  <c r="AB195" i="7"/>
  <c r="AA195" i="7"/>
  <c r="Y195" i="7"/>
  <c r="AH195" i="7"/>
  <c r="AI195" i="7" s="1"/>
  <c r="Z195" i="7"/>
  <c r="X16" i="7"/>
  <c r="P16" i="7"/>
  <c r="AH196" i="7"/>
  <c r="AI196" i="7" s="1"/>
  <c r="AE196" i="7"/>
  <c r="Y196" i="7"/>
  <c r="AB196" i="7"/>
  <c r="AA196" i="7"/>
  <c r="Z196" i="7"/>
  <c r="AF306" i="7"/>
  <c r="AG306" i="7"/>
  <c r="T194" i="7"/>
  <c r="P194" i="7"/>
  <c r="X194" i="7"/>
  <c r="P14" i="7"/>
  <c r="S243" i="7"/>
  <c r="Q243" i="7"/>
  <c r="R243" i="7"/>
  <c r="AG245" i="7"/>
  <c r="AF245" i="7"/>
  <c r="AC306" i="7"/>
  <c r="AD306" i="7"/>
  <c r="W243" i="7"/>
  <c r="U243" i="7"/>
  <c r="V243" i="7"/>
  <c r="U17" i="7"/>
  <c r="V17" i="7"/>
  <c r="W17" i="7"/>
  <c r="AD305" i="7"/>
  <c r="AC305" i="7"/>
  <c r="AB301" i="7"/>
  <c r="AA301" i="7"/>
  <c r="Y301" i="7"/>
  <c r="X300" i="7"/>
  <c r="Z301" i="7"/>
  <c r="T300" i="7"/>
  <c r="W301" i="7"/>
  <c r="U301" i="7"/>
  <c r="V301" i="7"/>
  <c r="S17" i="7"/>
  <c r="Q17" i="7"/>
  <c r="R17" i="7"/>
  <c r="AD244" i="7"/>
  <c r="AC244" i="7"/>
  <c r="AE200" i="7"/>
  <c r="AE199" i="7" s="1"/>
  <c r="AF244" i="7"/>
  <c r="AG244" i="7"/>
  <c r="U242" i="7"/>
  <c r="W242" i="7"/>
  <c r="T241" i="7"/>
  <c r="V242" i="7"/>
  <c r="AB17" i="7"/>
  <c r="Y17" i="7"/>
  <c r="Z17" i="7"/>
  <c r="AE17" i="7"/>
  <c r="AA17" i="7"/>
  <c r="AH17" i="7"/>
  <c r="AI17" i="7" s="1"/>
  <c r="AG305" i="7"/>
  <c r="AF305" i="7"/>
  <c r="AE301" i="7"/>
  <c r="R195" i="7"/>
  <c r="S195" i="7"/>
  <c r="Q195" i="7"/>
  <c r="W16" i="7"/>
  <c r="U16" i="7"/>
  <c r="V16" i="7"/>
  <c r="S242" i="7"/>
  <c r="Q242" i="7"/>
  <c r="R242" i="7"/>
  <c r="P241" i="7"/>
  <c r="AB243" i="7"/>
  <c r="Z243" i="7"/>
  <c r="AE243" i="7"/>
  <c r="AH243" i="7"/>
  <c r="AI243" i="7" s="1"/>
  <c r="AA243" i="7"/>
  <c r="Y243" i="7"/>
  <c r="S301" i="7"/>
  <c r="Q301" i="7"/>
  <c r="P300" i="7"/>
  <c r="R301" i="7"/>
  <c r="P15" i="7"/>
  <c r="X15" i="7"/>
  <c r="AI305" i="7"/>
  <c r="AH301" i="7"/>
  <c r="AH242" i="7"/>
  <c r="AA242" i="7"/>
  <c r="Y242" i="7"/>
  <c r="AB242" i="7"/>
  <c r="AE242" i="7"/>
  <c r="Z242" i="7"/>
  <c r="R18" i="7"/>
  <c r="AH18" i="7"/>
  <c r="AI18" i="7" s="1"/>
  <c r="AA18" i="7"/>
  <c r="AB18" i="7"/>
  <c r="Y18" i="7"/>
  <c r="Z200" i="7"/>
  <c r="Y200" i="7"/>
  <c r="AE18" i="7"/>
  <c r="Q200" i="7"/>
  <c r="AH200" i="7"/>
  <c r="AI200" i="7" s="1"/>
  <c r="P199" i="7"/>
  <c r="R199" i="7" s="1"/>
  <c r="AC247" i="7"/>
  <c r="X199" i="7"/>
  <c r="Y199" i="7" s="1"/>
  <c r="AC200" i="7"/>
  <c r="R200" i="7"/>
  <c r="AA200" i="7"/>
  <c r="AA199" i="7" s="1"/>
  <c r="AD200" i="7"/>
  <c r="AD199" i="7" s="1"/>
  <c r="AD198" i="7"/>
  <c r="AC198" i="7"/>
  <c r="AF198" i="7"/>
  <c r="AG198" i="7"/>
  <c r="Z18" i="7"/>
  <c r="S18" i="7"/>
  <c r="Q18" i="7"/>
  <c r="AF247" i="7"/>
  <c r="AG247" i="7"/>
  <c r="X20" i="7"/>
  <c r="AA20" i="7" s="1"/>
  <c r="AA19" i="7" s="1"/>
  <c r="J192" i="7"/>
  <c r="T20" i="7"/>
  <c r="J19" i="7"/>
  <c r="W200" i="7"/>
  <c r="W199" i="7" s="1"/>
  <c r="T199" i="7"/>
  <c r="U200" i="7"/>
  <c r="V200" i="7"/>
  <c r="N11" i="7"/>
  <c r="L11" i="7"/>
  <c r="AF84" i="7"/>
  <c r="AG84" i="7"/>
  <c r="AG24" i="7"/>
  <c r="AF24" i="7"/>
  <c r="W15" i="7" l="1"/>
  <c r="U15" i="7"/>
  <c r="AG12" i="5"/>
  <c r="AF12" i="5"/>
  <c r="AF200" i="7"/>
  <c r="AG200" i="7"/>
  <c r="X240" i="7"/>
  <c r="Y240" i="7" s="1"/>
  <c r="Z241" i="7"/>
  <c r="P19" i="7"/>
  <c r="R19" i="7" s="1"/>
  <c r="Q20" i="7"/>
  <c r="Q19" i="7" s="1"/>
  <c r="S20" i="7"/>
  <c r="S19" i="7" s="1"/>
  <c r="M11" i="7"/>
  <c r="AA241" i="7"/>
  <c r="Z199" i="7"/>
  <c r="K11" i="7"/>
  <c r="AF17" i="7"/>
  <c r="AG17" i="7"/>
  <c r="AD301" i="7"/>
  <c r="AC301" i="7"/>
  <c r="AB300" i="7"/>
  <c r="AI242" i="7"/>
  <c r="AH241" i="7"/>
  <c r="AH300" i="7"/>
  <c r="AI300" i="7" s="1"/>
  <c r="AI301" i="7"/>
  <c r="AB15" i="7"/>
  <c r="Z15" i="7"/>
  <c r="AA15" i="7"/>
  <c r="AE15" i="7"/>
  <c r="Y15" i="7"/>
  <c r="AH15" i="7"/>
  <c r="AI15" i="7" s="1"/>
  <c r="AC195" i="7"/>
  <c r="AD195" i="7"/>
  <c r="R15" i="7"/>
  <c r="Q15" i="7"/>
  <c r="S15" i="7"/>
  <c r="AD243" i="7"/>
  <c r="AC243" i="7"/>
  <c r="W241" i="7"/>
  <c r="U241" i="7"/>
  <c r="V241" i="7"/>
  <c r="T240" i="7"/>
  <c r="AF195" i="7"/>
  <c r="AG195" i="7"/>
  <c r="S241" i="7"/>
  <c r="Q241" i="7"/>
  <c r="R241" i="7"/>
  <c r="P240" i="7"/>
  <c r="AE300" i="7"/>
  <c r="AG301" i="7"/>
  <c r="AF301" i="7"/>
  <c r="P13" i="7"/>
  <c r="S14" i="7"/>
  <c r="Q14" i="7"/>
  <c r="R14" i="7"/>
  <c r="AD196" i="7"/>
  <c r="AC196" i="7"/>
  <c r="W300" i="7"/>
  <c r="U300" i="7"/>
  <c r="V300" i="7"/>
  <c r="AH194" i="7"/>
  <c r="AA194" i="7"/>
  <c r="Y194" i="7"/>
  <c r="AE194" i="7"/>
  <c r="AB194" i="7"/>
  <c r="Z194" i="7"/>
  <c r="X193" i="7"/>
  <c r="X192" i="7" s="1"/>
  <c r="AC17" i="7"/>
  <c r="AD17" i="7"/>
  <c r="Q199" i="7"/>
  <c r="AF196" i="7"/>
  <c r="AG196" i="7"/>
  <c r="AF242" i="7"/>
  <c r="AG242" i="7"/>
  <c r="AE241" i="7"/>
  <c r="S300" i="7"/>
  <c r="Q300" i="7"/>
  <c r="R300" i="7"/>
  <c r="AA300" i="7"/>
  <c r="Z300" i="7"/>
  <c r="Y300" i="7"/>
  <c r="S194" i="7"/>
  <c r="Q194" i="7"/>
  <c r="R194" i="7"/>
  <c r="P193" i="7"/>
  <c r="P192" i="7" s="1"/>
  <c r="AD242" i="7"/>
  <c r="AB241" i="7"/>
  <c r="AC242" i="7"/>
  <c r="R16" i="7"/>
  <c r="S16" i="7"/>
  <c r="Q16" i="7"/>
  <c r="AG243" i="7"/>
  <c r="AF243" i="7"/>
  <c r="U194" i="7"/>
  <c r="W194" i="7"/>
  <c r="V194" i="7"/>
  <c r="T193" i="7"/>
  <c r="AE16" i="7"/>
  <c r="Z16" i="7"/>
  <c r="AB16" i="7"/>
  <c r="Y16" i="7"/>
  <c r="AA16" i="7"/>
  <c r="AH16" i="7"/>
  <c r="AI16" i="7" s="1"/>
  <c r="AB20" i="7"/>
  <c r="AB19" i="7" s="1"/>
  <c r="Y20" i="7"/>
  <c r="Y19" i="7" s="1"/>
  <c r="AH20" i="7"/>
  <c r="AI20" i="7" s="1"/>
  <c r="AF18" i="7"/>
  <c r="AG18" i="7"/>
  <c r="AD18" i="7"/>
  <c r="AC18" i="7"/>
  <c r="AH199" i="7"/>
  <c r="AI199" i="7" s="1"/>
  <c r="Z20" i="7"/>
  <c r="AE20" i="7"/>
  <c r="AF20" i="7" s="1"/>
  <c r="AF19" i="7" s="1"/>
  <c r="X19" i="7"/>
  <c r="Z19" i="7" s="1"/>
  <c r="AG199" i="7"/>
  <c r="AF199" i="7"/>
  <c r="U199" i="7"/>
  <c r="W20" i="7"/>
  <c r="W19" i="7" s="1"/>
  <c r="T19" i="7"/>
  <c r="V19" i="7" s="1"/>
  <c r="U20" i="7"/>
  <c r="U19" i="7" s="1"/>
  <c r="V20" i="7"/>
  <c r="J12" i="7"/>
  <c r="V199" i="7"/>
  <c r="P12" i="7" l="1"/>
  <c r="S12" i="7" s="1"/>
  <c r="AA240" i="7"/>
  <c r="Z240" i="7"/>
  <c r="AA192" i="7"/>
  <c r="Z192" i="7"/>
  <c r="Y192" i="7"/>
  <c r="S192" i="7"/>
  <c r="Q192" i="7"/>
  <c r="R192" i="7"/>
  <c r="AG300" i="7"/>
  <c r="AF300" i="7"/>
  <c r="AC15" i="7"/>
  <c r="AD15" i="7"/>
  <c r="S240" i="7"/>
  <c r="Q240" i="7"/>
  <c r="R240" i="7"/>
  <c r="AI194" i="7"/>
  <c r="AH193" i="7"/>
  <c r="AI241" i="7"/>
  <c r="AH240" i="7"/>
  <c r="AI240" i="7" s="1"/>
  <c r="AH19" i="7"/>
  <c r="AI19" i="7" s="1"/>
  <c r="Y193" i="7"/>
  <c r="AA193" i="7"/>
  <c r="Z193" i="7"/>
  <c r="AD300" i="7"/>
  <c r="AC300" i="7"/>
  <c r="S193" i="7"/>
  <c r="Q193" i="7"/>
  <c r="R193" i="7"/>
  <c r="AC20" i="7"/>
  <c r="AC19" i="7" s="1"/>
  <c r="AF16" i="7"/>
  <c r="AG16" i="7"/>
  <c r="U193" i="7"/>
  <c r="W193" i="7"/>
  <c r="V193" i="7"/>
  <c r="AE19" i="7"/>
  <c r="AG19" i="7" s="1"/>
  <c r="AD20" i="7"/>
  <c r="AD19" i="7" s="1"/>
  <c r="AD194" i="7"/>
  <c r="AC194" i="7"/>
  <c r="AB193" i="7"/>
  <c r="W240" i="7"/>
  <c r="U240" i="7"/>
  <c r="V240" i="7"/>
  <c r="AC16" i="7"/>
  <c r="AD16" i="7"/>
  <c r="AF194" i="7"/>
  <c r="AG194" i="7"/>
  <c r="AE193" i="7"/>
  <c r="T192" i="7"/>
  <c r="U192" i="7" s="1"/>
  <c r="AC241" i="7"/>
  <c r="AD241" i="7"/>
  <c r="AB240" i="7"/>
  <c r="AF241" i="7"/>
  <c r="AE240" i="7"/>
  <c r="AG241" i="7"/>
  <c r="S13" i="7"/>
  <c r="Q13" i="7"/>
  <c r="R13" i="7"/>
  <c r="AG15" i="7"/>
  <c r="AF15" i="7"/>
  <c r="AG20" i="7"/>
  <c r="Q12" i="7" l="1"/>
  <c r="R12" i="7"/>
  <c r="V192" i="7"/>
  <c r="W192" i="7"/>
  <c r="AD240" i="7"/>
  <c r="AC240" i="7"/>
  <c r="AC193" i="7"/>
  <c r="AB192" i="7"/>
  <c r="AD193" i="7"/>
  <c r="AG240" i="7"/>
  <c r="AF240" i="7"/>
  <c r="AG193" i="7"/>
  <c r="AF193" i="7"/>
  <c r="AE192" i="7"/>
  <c r="AI193" i="7"/>
  <c r="AH192" i="7"/>
  <c r="AI192" i="7" s="1"/>
  <c r="AF192" i="7" l="1"/>
  <c r="AG192" i="7"/>
  <c r="AD192" i="7"/>
  <c r="AC192" i="7"/>
  <c r="O37" i="7" l="1"/>
  <c r="O35" i="7" s="1"/>
  <c r="X14" i="7" l="1"/>
  <c r="T14" i="7"/>
  <c r="O11" i="7"/>
  <c r="W14" i="7" l="1"/>
  <c r="T13" i="7"/>
  <c r="V14" i="7"/>
  <c r="U14" i="7"/>
  <c r="AH14" i="7"/>
  <c r="AA14" i="7"/>
  <c r="Z14" i="7"/>
  <c r="X13" i="7"/>
  <c r="Y14" i="7"/>
  <c r="AB14" i="7"/>
  <c r="AE14" i="7"/>
  <c r="AA13" i="7" l="1"/>
  <c r="Z13" i="7"/>
  <c r="Y13" i="7"/>
  <c r="X12" i="7"/>
  <c r="AG14" i="7"/>
  <c r="AF14" i="7"/>
  <c r="AE13" i="7"/>
  <c r="AB13" i="7"/>
  <c r="AD14" i="7"/>
  <c r="AC14" i="7"/>
  <c r="AI14" i="7"/>
  <c r="AH13" i="7"/>
  <c r="T12" i="7"/>
  <c r="W13" i="7"/>
  <c r="V13" i="7"/>
  <c r="U13" i="7"/>
  <c r="AE12" i="7" l="1"/>
  <c r="AG13" i="7"/>
  <c r="AF13" i="7"/>
  <c r="AH12" i="7"/>
  <c r="AI12" i="7" s="1"/>
  <c r="AI13" i="7"/>
  <c r="AD13" i="7"/>
  <c r="AC13" i="7"/>
  <c r="AB12" i="7"/>
  <c r="AA12" i="7"/>
  <c r="Z12" i="7"/>
  <c r="Y12" i="7"/>
  <c r="W12" i="7"/>
  <c r="V12" i="7"/>
  <c r="U12" i="7"/>
  <c r="AC12" i="7" l="1"/>
  <c r="AD12" i="7"/>
  <c r="AG12" i="7"/>
  <c r="AF12" i="7"/>
  <c r="I18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Kansiri Wannasin</author>
  </authors>
  <commentList>
    <comment ref="M30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เหลือ</t>
        </r>
      </text>
    </comment>
    <comment ref="K47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Back Office มีโอนออก 
17,057 บาท</t>
        </r>
      </text>
    </comment>
    <comment ref="M55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เกิน</t>
        </r>
      </text>
    </comment>
    <comment ref="M56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มีเหลือคืน</t>
        </r>
      </text>
    </comment>
    <comment ref="N560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มีเหลือ</t>
        </r>
      </text>
    </comment>
    <comment ref="P596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เหลือ</t>
        </r>
      </text>
    </comment>
    <comment ref="M644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เหลือคืน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Kansiri Wannasin</author>
  </authors>
  <commentList>
    <comment ref="N68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มีเหลือ</t>
        </r>
      </text>
    </comment>
    <comment ref="M80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มีเหลือคืน</t>
        </r>
      </text>
    </comment>
    <comment ref="C99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เกิน</t>
        </r>
      </text>
    </comment>
    <comment ref="A130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ยังไม่มีการเคลื่อนไหว ไม่มีเบิก ไม่ตั้งอะไรเลย</t>
        </r>
      </text>
    </comment>
    <comment ref="N152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มีเหลือคืน</t>
        </r>
      </text>
    </comment>
    <comment ref="N164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มีเหลือคืน</t>
        </r>
      </text>
    </comment>
    <comment ref="M236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มีเหลือคืน</t>
        </r>
      </text>
    </comment>
    <comment ref="N236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มีเหลือคืน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Kansiri Wannasin</author>
  </authors>
  <commentList>
    <comment ref="A216" authorId="0" shapeId="0" xr:uid="{1CF00B7E-E4F0-4F5C-B5D5-E12B8FCA56CD}">
      <text>
        <r>
          <rPr>
            <b/>
            <sz val="9"/>
            <color indexed="81"/>
            <rFont val="Tahoma"/>
            <family val="2"/>
          </rPr>
          <t>ยังไม่มีการเคลื่อนไหว ไม่มีเบิก ไม่ตั้งอะไรเลย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<sst xmlns="http://schemas.openxmlformats.org/spreadsheetml/2006/main" count="10177" uniqueCount="1724">
  <si>
    <t>แผนงาน/โครงการวิจัยประเภท Fundamental Fund (FF)  ปีงบประมาณ 2568 9 แผนงาน 43 โครงการ</t>
  </si>
  <si>
    <t>- ใบสำคัญฯ รอส่งเบิก เช่น</t>
  </si>
  <si>
    <t>- PCM อนุมัติ/รออนุมัติ</t>
  </si>
  <si>
    <t>ค่าตอบแทน/OT./จัดประชุม</t>
  </si>
  <si>
    <t xml:space="preserve">- PCM ต่ำกว่า 100,000 </t>
  </si>
  <si>
    <t>เดินทางราชการ/ฝึกอบรม</t>
  </si>
  <si>
    <t>- เบิกจ่าย GFMIS แล้ว</t>
  </si>
  <si>
    <t>- PCM เกิน 100,000</t>
  </si>
  <si>
    <t>- PCM รอส่งของ</t>
  </si>
  <si>
    <t>- บันทึกอนุมัติ คชจ. แล้ว</t>
  </si>
  <si>
    <t>- PCM จ้างพนักงานกรมวิทย์ฯ</t>
  </si>
  <si>
    <t>ผลผลิต</t>
  </si>
  <si>
    <t>รหัส</t>
  </si>
  <si>
    <t>งาน/โครงการ / งบรายจ่าย</t>
  </si>
  <si>
    <t>หัวหน้าโครงการ</t>
  </si>
  <si>
    <t>งปม.ได้รับ</t>
  </si>
  <si>
    <t xml:space="preserve"> +  รับโอน</t>
  </si>
  <si>
    <t>งปม.</t>
  </si>
  <si>
    <t>เบิกจ่าย GFMIS</t>
  </si>
  <si>
    <t xml:space="preserve"> PO</t>
  </si>
  <si>
    <t>PCM</t>
  </si>
  <si>
    <t>BGT</t>
  </si>
  <si>
    <t>จ้างพนักงานกรมวิทย์ฯ</t>
  </si>
  <si>
    <t>รวมใช้จ่าย</t>
  </si>
  <si>
    <t>กิจกรรม</t>
  </si>
  <si>
    <t>โครงการ</t>
  </si>
  <si>
    <t>(3)</t>
  </si>
  <si>
    <t>งบประมาณตามคำรับรอง</t>
  </si>
  <si>
    <t>- โอน</t>
  </si>
  <si>
    <t>ที่ นว ใช้ได้จริง</t>
  </si>
  <si>
    <t>GFMIS</t>
  </si>
  <si>
    <t>GF + PO</t>
  </si>
  <si>
    <t>%</t>
  </si>
  <si>
    <t>จำนวนเงิน</t>
  </si>
  <si>
    <t>(1)</t>
  </si>
  <si>
    <t>(2)</t>
  </si>
  <si>
    <t>(4)</t>
  </si>
  <si>
    <t>งวด 1</t>
  </si>
  <si>
    <t>งวด 2</t>
  </si>
  <si>
    <t>งวด 3</t>
  </si>
  <si>
    <t>รวม 1+2+3</t>
  </si>
  <si>
    <t>(9)</t>
  </si>
  <si>
    <t>(10) = (8)+(9)</t>
  </si>
  <si>
    <t>(11)</t>
  </si>
  <si>
    <t>(5)</t>
  </si>
  <si>
    <t>(6)</t>
  </si>
  <si>
    <t>(7)</t>
  </si>
  <si>
    <t>(8) = (5)+(6)+(7)</t>
  </si>
  <si>
    <t>(12)</t>
  </si>
  <si>
    <t>(13)</t>
  </si>
  <si>
    <t>(14)</t>
  </si>
  <si>
    <t>(15)</t>
  </si>
  <si>
    <t>(16) = (11)+(12)</t>
  </si>
  <si>
    <t>(17) = ((16)/(8))*100</t>
  </si>
  <si>
    <t>รวมทั้งสิ้น</t>
  </si>
  <si>
    <t>งบดำเนินงาน</t>
  </si>
  <si>
    <t xml:space="preserve"> - จ้างพนักงานกรมวิทย์ฯ บริการ</t>
  </si>
  <si>
    <t xml:space="preserve"> - ค่าตอบแทนใช้สอยฯ</t>
  </si>
  <si>
    <t xml:space="preserve"> - ค่าวัสดุ</t>
  </si>
  <si>
    <t xml:space="preserve"> - เดินทางต่างประเทศ</t>
  </si>
  <si>
    <t xml:space="preserve"> - ค่าซ่อมแซมครุภัณฑ์</t>
  </si>
  <si>
    <t xml:space="preserve">งบลงทุน </t>
  </si>
  <si>
    <t xml:space="preserve"> - ครุภัณฑ์ฯ </t>
  </si>
  <si>
    <t>สทช.</t>
  </si>
  <si>
    <t>งบลงทุน</t>
  </si>
  <si>
    <t>67FF15-68</t>
  </si>
  <si>
    <t>การพัฒนาอาหารประเภทโปรตีนทางเลือก</t>
  </si>
  <si>
    <t>ปรานต์ ปิ่นทอง</t>
  </si>
  <si>
    <t>1 อัตรา</t>
  </si>
  <si>
    <t xml:space="preserve"> - ค่าเดินทางต่างประเทศ</t>
  </si>
  <si>
    <t xml:space="preserve"> - ครุภัณฑ์</t>
  </si>
  <si>
    <t>1.2</t>
  </si>
  <si>
    <t>67FF16-68</t>
  </si>
  <si>
    <t>การพัฒนาศักยภาพห้องปฏิบัติการตรวจสอบสารให้กลิ่นรสและสารให้ประโยชน์เชิงหน้าที่ในอาหารพืชทางเลือก</t>
  </si>
  <si>
    <t>1.3</t>
  </si>
  <si>
    <t>67FF18-68</t>
  </si>
  <si>
    <t>การพัฒนาวิธีวิเคราะห์และสำรวจอะซีทัลดีไฮด์ในบรรจุภัณฑ์เครื่องดื่มที่ทำจากพลาสติก PET</t>
  </si>
  <si>
    <t>ชินวัฒน์ ทองชัช</t>
  </si>
  <si>
    <t>1.4</t>
  </si>
  <si>
    <t>66FF05-68</t>
  </si>
  <si>
    <t>ยกระดับมาตรฐานและพัฒนาผลิตภัณฑ์จากวัตถุดิบท้องถิ่น</t>
  </si>
  <si>
    <t>นางสาวสายจิต ดาวสุโข</t>
  </si>
  <si>
    <t>1.5</t>
  </si>
  <si>
    <t>68FF10-68</t>
  </si>
  <si>
    <t>พัฒนาคุณภาพถ่านจากวัสดุธรรมชาติเพื่อการส่งออก</t>
  </si>
  <si>
    <t>สุทธิมา ศรีประเสริฐสุข</t>
  </si>
  <si>
    <t>67FF05-68</t>
  </si>
  <si>
    <t>พัฒนาวัสดุมวลเบาจากเถ้าชานอ้อยเหลือทิ้ง</t>
  </si>
  <si>
    <t>66FF17-68</t>
  </si>
  <si>
    <t>ยกระดับคุณภาพผลิตภัณฑ์อาหารฟังก์ชันจากกัญชง</t>
  </si>
  <si>
    <t>ปฏิญญา  จิยิพงศ์</t>
  </si>
  <si>
    <t>สอช.</t>
  </si>
  <si>
    <t>2.1</t>
  </si>
  <si>
    <t>67FF04-68</t>
  </si>
  <si>
    <t>การพัฒนาคุณภาพเส้นใยชานอ้อยสำหรับบรรจุภัณฑ์บรรจุอาหาร</t>
  </si>
  <si>
    <t>จารวี เล็กสุขศรี</t>
  </si>
  <si>
    <t>2.2</t>
  </si>
  <si>
    <t>68FF01-68</t>
  </si>
  <si>
    <t>การพัฒนาคุณภาพเส้นใยเซลลูโลสสำหรับอุตสาหกรรมเส้นใยประดิษฐ์</t>
  </si>
  <si>
    <t>2.3</t>
  </si>
  <si>
    <t>67FF09-68</t>
  </si>
  <si>
    <t>การพัฒนาชุดทดสอบไอออนโลหะหนักสำหรับตัวอย่างน้ำเสีย</t>
  </si>
  <si>
    <t>พรพิมล กำเนิต</t>
  </si>
  <si>
    <t>2.4</t>
  </si>
  <si>
    <t>67FF02-68</t>
  </si>
  <si>
    <t>การพัฒนาถ่านกัมมันต์เชิงแม่เหล็กจากเศษเหลือทิ้งทางการเกษตรเพื่อใช้เป็นวัสดุดูดซับในระบบบำบัดระดับห้องปฏิบัติการสำหรับกำจัดสีในน้ำเสียจากกระบวนการย้อมเส้นใยของวิสาหกิจชุมชน</t>
  </si>
  <si>
    <t>2.5</t>
  </si>
  <si>
    <t>68FF03-68</t>
  </si>
  <si>
    <t>การพัฒนาระบบบำบัดน้ำเสียระดับห้องปฏิบัติการสำหรับการบำบัดคาเฟอีนด้วยเทคโนโลยีเมมเบรน</t>
  </si>
  <si>
    <t>วชิรพันธุ์ พันธุ์กระวี</t>
  </si>
  <si>
    <t>2.6</t>
  </si>
  <si>
    <t>68FF04-68</t>
  </si>
  <si>
    <t>การสังเคราะห์อนุภาคเงินนาโนทางชีวภาพจากเศษวัสดุทางการเกษตร เพื่อพัฒนาผลิตภัณฑ์อุปโภคที่มีสารฆ่าเชื้อธรรมชาติ</t>
  </si>
  <si>
    <t>อรพรรณ อภิรักษ์กานต์</t>
  </si>
  <si>
    <t>2.7</t>
  </si>
  <si>
    <t>68FF06-68</t>
  </si>
  <si>
    <t>การพัฒนาสมบัติเชิงกลของแผ่นฟิล์มพลาสติกที่ย่อยสลายได้ทางชีวภาพเสริมแรงด้วยเส้นใยเซลลูโลส เพื่อการประยุกต์ใช้กับอุตสาหกรรมบรรจุภัณฑ์</t>
  </si>
  <si>
    <t>วรัญญา อุสมา</t>
  </si>
  <si>
    <t>2.8</t>
  </si>
  <si>
    <t>67FF01-68</t>
  </si>
  <si>
    <t>การจัดการน้ำเสียจากการแปรรูปมะพร้าวอย่างยั่งยืน กรณีศึกษา : อำเภออัมพวา จังหวัดสมุทรสงคราม (อัมพวาโมเดล)</t>
  </si>
  <si>
    <t>อมรพล ช่างสุพรรณ</t>
  </si>
  <si>
    <t>2.9</t>
  </si>
  <si>
    <t>64BF31-68</t>
  </si>
  <si>
    <t>พัฒนาห้องปฏิบัติการทดสอบชุดป้องกันการติดเชื้อสำหรับบุคลากรทางการแพทย์ตามมาตรฐาน</t>
  </si>
  <si>
    <t>เอกรัฐ  มีชูวาศ</t>
  </si>
  <si>
    <t>2.10</t>
  </si>
  <si>
    <t>66FF08-68</t>
  </si>
  <si>
    <t>การพัฒนาไบโอแอกทีฟกลาสสำหรับใช้งานทางการแพทย์</t>
  </si>
  <si>
    <t>ณัฐวัลคุ์ แสวงบุญ</t>
  </si>
  <si>
    <t>2.11</t>
  </si>
  <si>
    <t>67FF17-68</t>
  </si>
  <si>
    <t>ยกระดับคุณภาพกาแฟไทยและผลิตภัณฑ์กาแฟเพื่อสุขภาพสู่มาตรฐานสากล</t>
  </si>
  <si>
    <t>มโนวิช เรืองดิษฐ์</t>
  </si>
  <si>
    <t>2.12</t>
  </si>
  <si>
    <t>67FF19-68</t>
  </si>
  <si>
    <t>พัฒนาศักยภาพห้องปฏิบัติการด้านสารปนเปื้อนและวัตถุเจือปนในอาหาร</t>
  </si>
  <si>
    <t>สมภพ ลาภวิบูลย์สุข
แจ้งเปลี่ยนเป็น จุฑาทิพย์ ลาภวิบูลย์สุข</t>
  </si>
  <si>
    <t>2.13</t>
  </si>
  <si>
    <t>67FF20-68</t>
  </si>
  <si>
    <t>พัฒนาศักยภาพห้องปฏิบัติการด้านความปลอดภัยทางจุลชีววิทยาในอาหาร</t>
  </si>
  <si>
    <t>ธีระ ปานทิพย์อำพร</t>
  </si>
  <si>
    <t>2.14</t>
  </si>
  <si>
    <t>67FF21-68</t>
  </si>
  <si>
    <t>การพัฒนาศักยภาพห้องปฏิบัติการทดสอบน้ำในอุตสาหกรรมอาหาร</t>
  </si>
  <si>
    <t>อังค์วรา พูลเกษม</t>
  </si>
  <si>
    <t>2.15</t>
  </si>
  <si>
    <t>68FF07-68</t>
  </si>
  <si>
    <t xml:space="preserve">การพัฒนาถุงมือป้องกันรังสีสำหรับการใช้งานด้านการแพทย์จากน้ำยางธรรมชาติผสมแบเรียมซัลเฟตนาโนคอมโพสิต </t>
  </si>
  <si>
    <t>นิชาภา บัวสุวรรณ
(สมต.)</t>
  </si>
  <si>
    <t>2.16</t>
  </si>
  <si>
    <t>68FF08-68</t>
  </si>
  <si>
    <t>คอนกรีตซ่อมแซมตัวเองด้วยยางธรรมชาตินาโนคอมโพสิต</t>
  </si>
  <si>
    <t>กาจพันธ์ สกุลแก้ว</t>
  </si>
  <si>
    <t>2.17</t>
  </si>
  <si>
    <t>67FF23-68</t>
  </si>
  <si>
    <t>การพัฒนาเทคนิควิธีการสอบเทียบเพื่อสนับสนุนอุตสาหกรรมยาง</t>
  </si>
  <si>
    <t>พิสิฐ หอมเชย</t>
  </si>
  <si>
    <t>2.18</t>
  </si>
  <si>
    <t>65FF04-68</t>
  </si>
  <si>
    <t>พัฒนาศักยภาพห้องปฏิบัติการทดสอบคุณภาพผลิตภัณฑ์อ้อยและน้ำตาลทรายเพื่อการส่งออก</t>
  </si>
  <si>
    <t>2.19</t>
  </si>
  <si>
    <t>68FF09-68</t>
  </si>
  <si>
    <t>ศึกษาการปนเปื้อนสารพิษจากเชื้อราในผลผลิตทางการเกษตร</t>
  </si>
  <si>
    <t xml:space="preserve">เอกภพ นิ่มเล็ก </t>
  </si>
  <si>
    <t>2.20</t>
  </si>
  <si>
    <t>68FF12-68</t>
  </si>
  <si>
    <t>พัฒนาวิธีการสอบเทียบเครื่องทดสอบเพื่อรองรับอุตสาหกรรมกระดาษและสิ่งทอ</t>
  </si>
  <si>
    <t>สุรวุฒิ  พวงมาลี</t>
  </si>
  <si>
    <t>2.21</t>
  </si>
  <si>
    <t>68FF13-68</t>
  </si>
  <si>
    <t>การพัฒนาผลิตภัณฑ์ก่อสร้างสำหรับผนังก่อและกระเบื้องปูพื้นจากการรีไซเคิลเศษคอนกรีตและมอร์ตาร์ที่ใช้แล้ว</t>
  </si>
  <si>
    <t>พิจิกา  มูลอำคา</t>
  </si>
  <si>
    <t>2.22</t>
  </si>
  <si>
    <t>66FF13-68</t>
  </si>
  <si>
    <t>การพัฒนาผลิตภัณฑ์มอร์ตาร์สำเร็จรูป และผลิตภัณฑ์คอนกรีตโดยใช้มวลรวมจากเศษคอนกรีตและมอร์ตาร์ที่ใช้แล้ว</t>
  </si>
  <si>
    <t>จรูญ  จันทร์สมบูรณ์</t>
  </si>
  <si>
    <t>2.23</t>
  </si>
  <si>
    <t>66FF14-68</t>
  </si>
  <si>
    <t>ศูนย์ทดสอบวัสดุสำหรับงานวิจัยและนวัตกรรม</t>
  </si>
  <si>
    <t>สุรีรัตน์  ยอดเถื่อน</t>
  </si>
  <si>
    <t>2.24</t>
  </si>
  <si>
    <t>68FF15-68</t>
  </si>
  <si>
    <t>นวัตกรรมพื้นทางเดินจากคอนกรีตผสมยาง</t>
  </si>
  <si>
    <t>ศิริพร  ช้างน้อย</t>
  </si>
  <si>
    <t>2.25</t>
  </si>
  <si>
    <t>68FF17-68</t>
  </si>
  <si>
    <t>พัฒนาศูนย์สอบเทียบเชิงกลเพื่อยกระดับอุตสาหกรรมก่อสร้าง</t>
  </si>
  <si>
    <t>ไกรศักดิ์  ยืนยั่ง</t>
  </si>
  <si>
    <t>2.26</t>
  </si>
  <si>
    <t>64BF20-68</t>
  </si>
  <si>
    <t>พัฒนาศูนย์บริการสอบเทียบเครื่องมือวัดแบบครบวงจรตามมาตรฐานสากล</t>
  </si>
  <si>
    <t>วีระชัย วาริยาตร์</t>
  </si>
  <si>
    <t>สพนว.</t>
  </si>
  <si>
    <t>3.1</t>
  </si>
  <si>
    <t>65FF07-68</t>
  </si>
  <si>
    <t>การขยายขอบข่ายการรับรองความสามารถบุคลากรด้านวิทยาศาสตร์ เทคโนโลยี และนวัตกรรม</t>
  </si>
  <si>
    <t>ศิรินาถ บุญโพธิ์
แจ้งเปลี่ยนเป็น ปวิน งามเลิศ</t>
  </si>
  <si>
    <t>3.2</t>
  </si>
  <si>
    <t>67FF32-68</t>
  </si>
  <si>
    <t>การพัฒนาทักษะความสามารถด้านวิทยาศาสตร์ เทคโนโลยี และนวัตกรรม สาขาการทดสอบน้ำ</t>
  </si>
  <si>
    <t>3.3</t>
  </si>
  <si>
    <t>68FF14-68</t>
  </si>
  <si>
    <t>การพัฒนาวัสดุเคลือบผิวแผ่นหลังคาโดยใช้วัสดุรีไซเคิล</t>
  </si>
  <si>
    <t>ปราณี  จันทร์ลา</t>
  </si>
  <si>
    <t>สมต.</t>
  </si>
  <si>
    <t>4.1</t>
  </si>
  <si>
    <t>68FF02-68</t>
  </si>
  <si>
    <t>การพัฒนาวัสดุไบโอคอมโพสิต เพื่อผลิตเป็นวัสดุแผ่นเเข็ง น้ำหนักเบา สำหรับบรรจุภัณฑ์กระดาษที่เป็นมิตรสิ่งแวดล้อม</t>
  </si>
  <si>
    <t>กิตติยา ปลื้มใจ</t>
  </si>
  <si>
    <t>4.2</t>
  </si>
  <si>
    <t>68FF05-68</t>
  </si>
  <si>
    <t>การศึกษาการผลิตตัวอย่างควบคุมไมโครพลาสติก เพื่อควบคุมคุณภาพห้องปฏิบัติการทดสอบ ด้านสิ่งแวดล้อมของประเทศ</t>
  </si>
  <si>
    <t>สุประวีณ์ วงศ์สุโชโต</t>
  </si>
  <si>
    <t>4.3</t>
  </si>
  <si>
    <t>68FF16-68</t>
  </si>
  <si>
    <t>ศึกษาเปรียบเทียบผลการวัดระหว่างห้องปฏิบัติการทดสอบวัสดุก่อสร้าง</t>
  </si>
  <si>
    <t>เยาวลักษณ์  ชินชูศักดิ์
แจ้งเปลี่ยนเป็น อัจฉราวรรณ วัฒนหัตถกรรม</t>
  </si>
  <si>
    <t>สทว.</t>
  </si>
  <si>
    <t>5.1</t>
  </si>
  <si>
    <t>66FF16-68</t>
  </si>
  <si>
    <t>พัฒนาห้องสมุดอัจฉริยะ (Smart library) เพื่อการจัดการด้านความปลอดภัย การอนุรักษ์พลังงานและสิ่งแวดล้อมที่ยั่งยืน</t>
  </si>
  <si>
    <t>ปัทมา นพรัตน์
แจ้งเปลี่ยนเป็น อุดมลักษณ์ เวียนงาม</t>
  </si>
  <si>
    <t>5.2</t>
  </si>
  <si>
    <t>68FF11-68</t>
  </si>
  <si>
    <t>ศึกษาวิจัยการนำเทคโนโลยีดิจิทัล และ IoT มาใช้ในการประมวลผลการวิเคราะห์ทดสอบ</t>
  </si>
  <si>
    <t>สมนึก จูมี</t>
  </si>
  <si>
    <t>สพค.</t>
  </si>
  <si>
    <t>6.1</t>
  </si>
  <si>
    <t>67FF27-68</t>
  </si>
  <si>
    <t>การพัฒนาศักยภาพศูนย์ทดสอบหุ่นยนต์เพื่อสร้างความเข้มแข็งอุตสาหกรรมหุ่นยนต์และระบบอัตโนมัติไทยในระดับสากล</t>
  </si>
  <si>
    <t>นายเจษฎา บ่อทรัพย์</t>
  </si>
  <si>
    <t>6.2</t>
  </si>
  <si>
    <t>64BF29-68</t>
  </si>
  <si>
    <t>พัฒนาคลังข้อมูลด้านโครงสร้างพื้นฐานทางคุณภาพเพื่อสนับสนุนผลิตภัณฑ์นวัตกรรมของประเทศ</t>
  </si>
  <si>
    <t>นายเดช บัวคลี่</t>
  </si>
  <si>
    <t>สยผ.</t>
  </si>
  <si>
    <t>7.1</t>
  </si>
  <si>
    <t>67FF39-68</t>
  </si>
  <si>
    <t>ศันสนีย์ ชีระพันธ์
แจ้งเปลี่ยนเป็น พรรัตน์  ไชยมงคล</t>
  </si>
  <si>
    <t>แผนงาน/โครงการวิจัยประเภทโครงการพัฒนาวิทยาศาสตร์และเทคโนโลยี (ST)  ปีงบประมาณ 2568 8 แผนงาน 16 โครงการ</t>
  </si>
  <si>
    <t>67ST13-68</t>
  </si>
  <si>
    <t>พัฒนาศักยภาพห้องปฏิบัติการทดสอบวัตถุดิบและสารสกัดสมุนไพรเพื่อยกระดับคุณภาพ ผลิตภัณฑ์ให้สามารถแข่งขันในระดับสากล</t>
  </si>
  <si>
    <t>สุบงกช  ทรัพย์แตง</t>
  </si>
  <si>
    <t>67ST11-68</t>
  </si>
  <si>
    <t>จัดตั้งศูนย์สอบเทียบระดับทุติยภูมิสำหรับภาคอุตสาหกรรม</t>
  </si>
  <si>
    <t>จิตตกานต์ อินเที่ยง</t>
  </si>
  <si>
    <t>68ST01-68</t>
  </si>
  <si>
    <t>การพัฒนาห้องปฏิบัติการทดสอบเพื่อควบคุมคุณภาพผลิตภัณฑ์ฟิล์มยืดหุ้มห่ออาหารสำหรับการนำเข้า การส่งออกและการผลิตในประเทศตามมาตรฐานอุตสาหกรรมของไทย</t>
  </si>
  <si>
    <t>โอบเอื้อ อิ่มวิทยา</t>
  </si>
  <si>
    <t>68ST02-68</t>
  </si>
  <si>
    <t>พัฒนาศักยภาพห้องปฏิบัติการทดสอบพื้นสนามกีฬาจากยางธรรมชาติ</t>
  </si>
  <si>
    <t>ศิริพร ช้างน้อย
(สมต.)</t>
  </si>
  <si>
    <t>68ST05-68</t>
  </si>
  <si>
    <t>เพิ่มขีดความสามารถห้องปฏิบัติการสอบเทียบเพื่อรองรับอุตสาหกรรมยานยนต์</t>
  </si>
  <si>
    <t>พิสิฐ  หอมเชย</t>
  </si>
  <si>
    <t>68ST06-68</t>
  </si>
  <si>
    <t>พัฒนาห้องปฏิบัติการเพื่อทดสอบบรรจุภัณฑ์จากเยื่อและกระดาษเพื่อสนับสนุนผู้ประกอบการด้านเยื่อและกระดาษ</t>
  </si>
  <si>
    <t>ก่อพงศ์  หงษ์ศรี</t>
  </si>
  <si>
    <t>68ST07-68</t>
  </si>
  <si>
    <t>พัฒนาห้องปฏิบัติการทดสอบผลิตภัณฑ์วัสดุก่อสร้างครบวงจรเพื่อผู้ประกอบการส่งออกและนาเข้าตามมาตรฐานบังคับของประเทศ</t>
  </si>
  <si>
    <t>จรูญ จันทร์สมบูรณ์</t>
  </si>
  <si>
    <t>68ST08-68</t>
  </si>
  <si>
    <t>พัฒนาห้องปฏิบัติการเพื่อทดสอบกระจกและกระจกแปรรูปเพื่อ สนับสนุนผู้ประกอบการด้านแก้วและกระจก</t>
  </si>
  <si>
    <t>67ST08-68</t>
  </si>
  <si>
    <t>พัฒนาผลิตภัณฑ์วัสดุก่อสร้างให้มีคุณภาพ</t>
  </si>
  <si>
    <t>68ST09-68</t>
  </si>
  <si>
    <t>พัฒนาศักยภาพหน่วยตรวจสอบและรับรองเพื่อรองรับอุตสาหกรรม ยาง แก้ว เยื่อและกระดาษของประเทศ</t>
  </si>
  <si>
    <t>67ST15-68</t>
  </si>
  <si>
    <t>พัฒนาห้องปฏิบัติการทดสอบประสิทธิภาพการประหยัดพลังงานของผลิตภัณฑ์และวัสดุก่อสร้าง</t>
  </si>
  <si>
    <t>68ST03-68</t>
  </si>
  <si>
    <t>พัฒนาวัสดุควบคุมคุณภาพด้านยางเพื่อส่งเสริมศักยภาพห้องปฏิบัติการทดสอบผลิตภัณฑ์ยางในประเทศ</t>
  </si>
  <si>
    <t>เยาวลักษณ์ ชินชูศักดิ์</t>
  </si>
  <si>
    <t>67ST01-68</t>
  </si>
  <si>
    <t>พัฒนาเกณฑ์กำหนดและมาตรฐานเพื่อรับรองคุณภาพผลิตภัณฑ์</t>
  </si>
  <si>
    <t>ประภัสศร  ศิลปศาสตร์ดำรง</t>
  </si>
  <si>
    <t>68ST10-68</t>
  </si>
  <si>
    <t>ศึกษาและพัฒนาระบบดิจิทัลสำหรับการรับรองผู้จัดโปรแกรมทดสอบความชำนาญห้องปฏิบัติการ</t>
  </si>
  <si>
    <t>กรณฑ์พัทธ์  คุ้มพันธ์
แจ้งเปลี่ยนเป็น จิรวัฒน์  สลุงอยู่</t>
  </si>
  <si>
    <t>68ST04-68</t>
  </si>
  <si>
    <t>พัฒนาหน่วยตรวจสอบและรับรองในประเทศให้ได้มาตรฐานเพื่อการพัฒนาเชิงพื้นที่</t>
  </si>
  <si>
    <t>ศันสนีย์ บุญสาลี
แจ้งเปลี่ยนเป็น ปวีณา เครือนิล</t>
  </si>
  <si>
    <t>67ST03-68</t>
  </si>
  <si>
    <t>สร้างระบบนิเวศขับเคลื่อนการนำไปใช้ประโยชน์ผลงานวิจัยและนวัตกรรม</t>
  </si>
  <si>
    <t>67FF05-67</t>
  </si>
  <si>
    <t xml:space="preserve">การพัฒนาวัสดุมวลเบาจากเถ้าชานอ้อยเหลือทิ้ง </t>
  </si>
  <si>
    <t>นางสาวสุทธิมา ศรีประเสริฐสุข</t>
  </si>
  <si>
    <t>67FF15-67</t>
  </si>
  <si>
    <t xml:space="preserve">การพัฒนาอาหารประเภทโปรตีนทางเลือก </t>
  </si>
  <si>
    <t>นายปรานต์ ปิ่นทอง</t>
  </si>
  <si>
    <t>67FF26-67</t>
  </si>
  <si>
    <t>66FF05-67</t>
  </si>
  <si>
    <t xml:space="preserve">ยกระดับมาตรฐานและห้องปฏิบัติการทดสอบผลิตภัณฑ์และวัตถุดิบท้องถิ่น </t>
  </si>
  <si>
    <t>66FF15-67</t>
  </si>
  <si>
    <t>นายอมรพล ช่างสุพรรณ</t>
  </si>
  <si>
    <t>67FF01-67</t>
  </si>
  <si>
    <t xml:space="preserve">การจัดการน้ำเสียจากการแปรรูปมะพร้าวอย่างยั่งยืน กรณีศึกษา : อำเภออัมพวา จังหวัดสมุทรสงคราม (อัมพวาโมเดล) </t>
  </si>
  <si>
    <t>67FF02-67</t>
  </si>
  <si>
    <t xml:space="preserve">การพัฒนาถ่านกัมมันต์ประสิทธิภาพสูงจากเศษเหลือทิ้งทางการเกษตรเพื่อใช้เป็นวัสดุดูดซับในระบบบำบัดระดับห้องปฏิบัติการสำหรับกำจัดสีในน้ำเสียจากกระบวนการย้อมเส้นใยของวิสาหกิจชุมชน </t>
  </si>
  <si>
    <t>นางสาวเจนจิรา ภูริรักษ์พิติกร</t>
  </si>
  <si>
    <t>67FF03-67</t>
  </si>
  <si>
    <t xml:space="preserve">พัฒนาระบบระดับห้องปฏิบัติการสำหรับระบบการบำบัดคาเฟอีนด้วยเทคโนโลยีเมมเบรน </t>
  </si>
  <si>
    <t>นายวชิรพันธุ์ พันธุ์กระวี</t>
  </si>
  <si>
    <t>67FF20-67</t>
  </si>
  <si>
    <t xml:space="preserve">พัฒนาศักยภาพห้องปฏิบัติการด้านความปลอดภัยทางจุลชีววิทยาในอาหาร </t>
  </si>
  <si>
    <t>นายธีระ ปานทิพย์อำพร</t>
  </si>
  <si>
    <t>64BF04-67</t>
  </si>
  <si>
    <t>นางสาวฐิติพร วัฒนกุล</t>
  </si>
  <si>
    <t>67FF28-67</t>
  </si>
  <si>
    <t xml:space="preserve">พัฒนาศักยภาพห้องปฏิบัติการทดสอบด้านสิ่งแวดล้อมเพื่อรองรับการทดสอบคุณภาพสิ่งแวดล้อมอุตสาหกรรมหลักของประเทศ </t>
  </si>
  <si>
    <t>นางสาวกัญญา ม่วงแก้ว</t>
  </si>
  <si>
    <t>67FF34-67</t>
  </si>
  <si>
    <t xml:space="preserve">การพัฒนาห้องปฏิบัติการทดสอบเพื่อควบคุมคุณภาพผลิตภัณฑ์ฟิล์มยืดหุ้มห่ออาหาร สำหรับการนำเข้า การส่งออก และการผลิตในประเทศ ตามมาตรฐานอุตสาหกรรมของไทย </t>
  </si>
  <si>
    <t>นางสาวโอบเอื้อ อิ่มวิทยา</t>
  </si>
  <si>
    <t>66FF16-67</t>
  </si>
  <si>
    <t xml:space="preserve">พัฒนาห้องสมุดอัจฉริยะ (Smart library) เพื่อการจัดการด้านความปลอดภัย การอนุรักษ์พลังงานและสิ่งแวดล้อมที่ยั่งยืน </t>
  </si>
  <si>
    <t>นางสาวปัทมา นพรัตน์</t>
  </si>
  <si>
    <t>66FF11-67</t>
  </si>
  <si>
    <t xml:space="preserve">พัฒนากระเบื้องหลังคาซีเมนต์รักษ์โลกจากวัสดุเหลือทิ้งใอุตสาหกรรมแปรรูปหอยทะเล </t>
  </si>
  <si>
    <t>นางสาวปราณี จันทร์ลา</t>
  </si>
  <si>
    <t>65FF03-67</t>
  </si>
  <si>
    <t>นายเอกชัย เรืองดำ</t>
  </si>
  <si>
    <t>67FF11-67</t>
  </si>
  <si>
    <t xml:space="preserve">พัฒนาและขยายขอบข่ายการรับรองการกิจกรรมทดสอบความชำนาญห้องปฏิบัติการของประเทศตามมาตรฐาน ISO/IEC 17043  </t>
  </si>
  <si>
    <t>นางเยาวลักษณ์ ชินชูศักดิ์</t>
  </si>
  <si>
    <t>66FF06-67</t>
  </si>
  <si>
    <t xml:space="preserve">การพัฒนาสมบัติของแผ่นฟิล์มเซลลูโลสนาโนคอมโพสิตสำหรับใช้ในชุดป้องกันการติดเชื้อสำหรับบุคลากรทางการแพทย์  </t>
  </si>
  <si>
    <t>นางสาวกิตติยา ปลื้มใจ</t>
  </si>
  <si>
    <t>67FF38-67</t>
  </si>
  <si>
    <t xml:space="preserve">พัฒนามาตรฐานผลิตภัณฑ์เพื่อเพิ่มขีดความสามารถในการแข่งขันของประเทศ </t>
  </si>
  <si>
    <t>นางสาวประภัสศร ศิลปศาสตร์ดำรง</t>
  </si>
  <si>
    <t>66FF03-67</t>
  </si>
  <si>
    <t xml:space="preserve">การพัฒนากระบวนการการตรวจสอบและรับรองผลิตภัณฑ์ เพื่อการพัฒนาที่ยั่งยืนและสนับสนุนยุทธศาสตร์ประเทศ </t>
  </si>
  <si>
    <t>นางสาวดวงกมล เชาวน์ศรีหมุด</t>
  </si>
  <si>
    <t>67FF12-67</t>
  </si>
  <si>
    <t xml:space="preserve">ยกระดับหน่วยตรวจสอบและรับรองผลิตภัณฑ์ทางการแพทย์สู่มาตรฐานสากล </t>
  </si>
  <si>
    <t>65FF08-67</t>
  </si>
  <si>
    <t xml:space="preserve">การพัฒนาหน่วยตรวจสอบและรับรองในประเทศให้ได้มาตรฐานเพื่อการพัฒนาเชิงพื้นที่ </t>
  </si>
  <si>
    <t>67FF27-67</t>
  </si>
  <si>
    <t xml:space="preserve">การพัฒนาศักยภาพศูนย์ทดสอบหุ่นยนต์เพื่อสร้างความเข้มแข็งอุตสาหกรรมหุ่นยนต์และระบบอัตโนมัติไทยในระดับสากล </t>
  </si>
  <si>
    <t>67FF37-67</t>
  </si>
  <si>
    <t xml:space="preserve">พัฒนากลไกการส่งเสริมระบบนิเวศน์ห้องปฏิบัติการทางวิทยาศาสตร์และเทคโนโลยีของประเทศให้เข้าสู่ระบบคุณภาพตามมาตรฐานสากล
(ร่วมกับมูลนิธิกรมวิทยาศาสตร์บริการ)  </t>
  </si>
  <si>
    <t>64BF29-67</t>
  </si>
  <si>
    <t xml:space="preserve">พัฒนาคลังข้อมูลด้านโครงสร้างพื้นฐานทางคุณภาพเพื่อสนับสนุนผลิตภัณฑ์นวัตกรรมของประเทศ </t>
  </si>
  <si>
    <t>พัฒนาศักยภาพห้องปฏิบัติการทดสอบคุณภาพถ่านจากวัสดุธรรมชาติเพื่อการส่งออก</t>
  </si>
  <si>
    <t>พัฒนาศักยภาพห้องปฏิบัติการนวัตกรรมสีเขียวเพื่อรองรับโครงสร้างพื้นฐานทางคุณภาพด้านเศรษฐกิจสีเขียว</t>
  </si>
  <si>
    <t>การพัฒนางานบริการทดสอบสินค้าอุปโภคและบริโภคสู่มาตรฐานสากล</t>
  </si>
  <si>
    <t>ศึกษาและพัฒนาชุดทดสอบอย่างง่ายสำหรับวิเคราะห์สารฟลูออกซิทินในผลิตภัณฑ์เสริมอาหารเพื่อลดน้ำหนัก</t>
  </si>
  <si>
    <t>4.4</t>
  </si>
  <si>
    <t>นางสาวศันสนีย์ บุญสาลี</t>
  </si>
  <si>
    <t>6.3</t>
  </si>
  <si>
    <t>67FF39-67</t>
  </si>
  <si>
    <t xml:space="preserve">แผนงานเสริมสร้างความเข้มแข็งและธรรมาภิบาลในการบริหารจัดการแผนงานและโครงการพัฒนาวิทยาศาสตร์ วิจัยและนวัตกรรม 
</t>
  </si>
  <si>
    <t>67ST01-67</t>
  </si>
  <si>
    <t>ประภัสศร ศิลปศาสตร์ดำรง</t>
  </si>
  <si>
    <t>67ST03-67</t>
  </si>
  <si>
    <t>สร้างระบบนิเวศน์ขับเคลื่อนการนำไปใช้ประโยชน์ผลงานวิจัยและนวัตกรรม</t>
  </si>
  <si>
    <t xml:space="preserve"> พรรัตน์ ไชยมงคล</t>
  </si>
  <si>
    <t>67ST04-67</t>
  </si>
  <si>
    <t>สร้างกลไกการบริหารจัดการข้อมูลด้านวิทยาศาสตร์ เทคโนโลยี วิจัย และนวัตกรรม</t>
  </si>
  <si>
    <t>ภูมินันท์ ทัดเทียม</t>
  </si>
  <si>
    <t>67ST05-67</t>
  </si>
  <si>
    <t>อนุรักษ์พันธุกรรมพืชอันเนื่องมาจากพระราชดำริฯ</t>
  </si>
  <si>
    <t>67ST12-67</t>
  </si>
  <si>
    <t>เพิ่มขีดความสามารถในการให้บริการของห้องปฏิบัติการทดสอบเคมีภัณฑ์และผลิตภัณฑ์อุปโภค</t>
  </si>
  <si>
    <t>ขนิษฐ พานชูวงศ์</t>
  </si>
  <si>
    <t>67ST09-67</t>
  </si>
  <si>
    <t>พัฒนาศักยภาพห้องปฏิบัติการทดสอบผลิตภัณฑ์หัตถกรรมพื้นถิ่นเพื่อยกระดับคุณภาพผลิตภัณฑ์</t>
  </si>
  <si>
    <t>โสรญา  รอดประเสริฐ</t>
  </si>
  <si>
    <t>67ST13-67</t>
  </si>
  <si>
    <t>พัฒนาศักยภาพห้องปฏิบัติการทดสอบวัตถุดิบและสารสกัดสมุนไพรเพื่อยกระดับคุณภาพผลิตภัณฑ์ฯ</t>
  </si>
  <si>
    <t>67PMUC1</t>
  </si>
  <si>
    <t xml:space="preserve">การพัฒนาและยกระดับการบริหารจัดการแผนงาน/โครงการวิจัย และนวัตกรรม ระดับองค์กร </t>
  </si>
  <si>
    <t>นางจิราภรณ์ บุราคร</t>
  </si>
  <si>
    <t>งวด 4</t>
  </si>
  <si>
    <t xml:space="preserve"> - ค่าตอบแทน</t>
  </si>
  <si>
    <t>เงินอุดหนุน</t>
  </si>
  <si>
    <t>66PMUB1</t>
  </si>
  <si>
    <t>โครงการยกระดับกรมวิทยาศาสตร์บริการเพื่อความเป็นเลิศด้านการตรวจสอบและรับรองสู่เป้าหมายการพัฒนาที่ยั่งยืน</t>
  </si>
  <si>
    <t>67BGA1</t>
  </si>
  <si>
    <t>โครงการการลดควันดำและPM2.5 ของเครื่องยนต์ดีเซลด้วยสารเติมแต่งน้ำมันเชื้อเพลิง</t>
  </si>
  <si>
    <t>นางสาวฐิติพร วัฒนกุล 7227</t>
  </si>
  <si>
    <t>67PMUB1</t>
  </si>
  <si>
    <t xml:space="preserve">โครงการพัฒนาเทคโนโลยีการวิเคราะห์ทดสอบมาตรฐานวิธีทดสอบสารมลพิษปริมาณน้อยที่มีความเป็นพิษสูงและมาตรฐานวิธีทดสอบประสิทธิภาพวัสดุชีวภาพทางการแพทย์เพื่อยกระดับหน่วยงานให้มัศักยภาพด้านงานบริการเทียบเท่ากับระดับสากล </t>
  </si>
  <si>
    <t>66C16</t>
  </si>
  <si>
    <t>โครงการการศึกษาเพื่อพัฒนาองค์ความรู้ด้านระบบโครงสร้างพื้นฐานทางคุณภาพของประเทศ</t>
  </si>
  <si>
    <t>นางสาวศันศนีย์ บุญสาลี</t>
  </si>
  <si>
    <t>66DEV</t>
  </si>
  <si>
    <t>โครงการพัฒนาระบบเชื่อมโยงบริการทางห้องปฏิบัติการของหน่วยตรวจสอบและรับรอง ในสังกัดสถาบันอุดมศึกษา กระทรวงการอุดมศึกษา วิทยาศาสตร์ วิจัยและนวัตกรรม</t>
  </si>
  <si>
    <t>66ADAS</t>
  </si>
  <si>
    <t>โครงการ สร้างศักยภาพการทดสอบระบบเสริมความปลอดภัยแบบอัตโนมัติ (ADAS) และระบบขับขี่อัตโนมัติ ปี 2</t>
  </si>
  <si>
    <t>นายปาษาณ กุลวานิช</t>
  </si>
  <si>
    <t>66PMUC</t>
  </si>
  <si>
    <t>โครงการพัฒนาระบบรถเป้าทดสอบยานยนต์อัตโนมัติ</t>
  </si>
  <si>
    <t>รับโอน 75000</t>
  </si>
  <si>
    <t>โอนไป 75000</t>
  </si>
  <si>
    <t>แผนงาน/โครงการวิจัยประเภท Fundamental Fund (FF)  ปีงบประมาณ 2567 ขยาย</t>
  </si>
  <si>
    <t>แผนงาน/โครงการวิจัยประเภทโครงการพัฒนาวิทยาศาสตร์และเทคโนโลยี (ST)  ปีงบประมาณ 2567 ขยาย</t>
  </si>
  <si>
    <t>%  (เทียบกับเงินทั้งหมด)</t>
  </si>
  <si>
    <t>% (เทียบกับเงินทั้งหมด)</t>
  </si>
  <si>
    <t>(18) = ((16)/(4))*100</t>
  </si>
  <si>
    <t>(19) = (13)+(14)+(15)</t>
  </si>
  <si>
    <t>(20) = ((19)/(8))*100</t>
  </si>
  <si>
    <t>% เทียบกับเงินทั้งหมด</t>
  </si>
  <si>
    <t>การยกระดับมาตรฐานห้องปฏิบัติการอ้างอิงทดสอบสารออกฤทธิ์ชีวภาพจากพืชของไทย ให้สามารถออกใบรับรองคุณภาพผลิตภัณฑ์อาหารและส่วนประกอบฟังก์ชั่นในระดับสากล</t>
  </si>
  <si>
    <t>67FF40-67</t>
  </si>
  <si>
    <t>(26) = ((25)/(8))*101</t>
  </si>
  <si>
    <t>(27) = ((25)/(4))*101</t>
  </si>
  <si>
    <t>คงเหลือ (จากที่ นว ใช้ได้จริง)</t>
  </si>
  <si>
    <t>%  (เทียบกับเงินที่ได้รับ)</t>
  </si>
  <si>
    <t>คงเหลือ (จากงบประมาณที่ได้รับ 1+2)</t>
  </si>
  <si>
    <t>จำนวนเงิน (1+2)</t>
  </si>
  <si>
    <t>%  (เทียบกับเงินที่ได้รับ) (1+2)</t>
  </si>
  <si>
    <t>รวมใช้จ่ายทุกอย่าง (GF+PO+PCM+BGT)</t>
  </si>
  <si>
    <t xml:space="preserve"> - จ้างพนักงานกรมวิทย์ฯ บริการ (+58000)</t>
  </si>
  <si>
    <t xml:space="preserve"> - ค่าตอบแทนใช้สอยฯ (-58000)</t>
  </si>
  <si>
    <t>คงเหลือ (จากเงินทั้งหมด)</t>
  </si>
  <si>
    <t>GF+PO</t>
  </si>
  <si>
    <t>PCM + BGT+PCM พนัก</t>
  </si>
  <si>
    <t>%  (เทียบกับเงินที่ นว. ใช้ได้จริง)</t>
  </si>
  <si>
    <t xml:space="preserve">%  (เทียบกับเงินที่ นว. ใช้ได้จริง) </t>
  </si>
  <si>
    <t>(21) = ((19)/(10))*100</t>
  </si>
  <si>
    <t>(22) = ((19)/(4))*100</t>
  </si>
  <si>
    <t>(23)=SUM(11:15)</t>
  </si>
  <si>
    <t>(24) = ((23)/(8))*100</t>
  </si>
  <si>
    <t>(25) = ((23)/(10))*100</t>
  </si>
  <si>
    <t>(25) = ((23)/(4))*100</t>
  </si>
  <si>
    <t>(26) = (8)-(23)</t>
  </si>
  <si>
    <t>(27) = ((25)/(8))*100</t>
  </si>
  <si>
    <t>(28) = ((26)/(4))*100</t>
  </si>
  <si>
    <t>(25) = (10)-(23)</t>
  </si>
  <si>
    <t>(28) = (8)-(23)</t>
  </si>
  <si>
    <t>(29) = ((28)/(4))*100</t>
  </si>
  <si>
    <t>% เทียบกับเงินที่ได้รับ (1+2)</t>
  </si>
  <si>
    <t>% เทียบกับเงินที่ นว. ใช้ได้จริง</t>
  </si>
  <si>
    <t>GF</t>
  </si>
  <si>
    <t>PO</t>
  </si>
  <si>
    <t>PCM พนักงานฯ</t>
  </si>
  <si>
    <t>PCM+BGT+PCM พนักงานฯ</t>
  </si>
  <si>
    <t>รวมทุกอย่าง</t>
  </si>
  <si>
    <t>คงเหลือจากเงินที่ได้รับ (1+2)</t>
  </si>
  <si>
    <t>คงเหลือจากเงินทั้งหมด</t>
  </si>
  <si>
    <t>สนอ.</t>
  </si>
  <si>
    <t>8.1</t>
  </si>
  <si>
    <t>จิราภรณ์ บุราคร</t>
  </si>
  <si>
    <t>1.1</t>
  </si>
  <si>
    <t>ครบ</t>
  </si>
  <si>
    <t>คืนเงิน</t>
  </si>
  <si>
    <t>% เทียบกับเงินที่ นว ใช้ได้จริง</t>
  </si>
  <si>
    <t>%  (เทียบกับเงินที่ นว ใช้ได้จริง)</t>
  </si>
  <si>
    <t>พรรัตน์ ไชขมงคล</t>
  </si>
  <si>
    <t>FF</t>
  </si>
  <si>
    <t>ST</t>
  </si>
  <si>
    <t>คงเหลือ</t>
  </si>
  <si>
    <t>SF</t>
  </si>
  <si>
    <t>งวด 3 ของโครงการที่ปิดไปแล้ว (40 คก.)</t>
  </si>
  <si>
    <t>ผลรวมเงินงวด 3 ของ FF-67 ทุกโครงการ (65 คก.)</t>
  </si>
  <si>
    <t>งวด 3 (25 คก.)</t>
  </si>
  <si>
    <t>เบิกจ่าย (GF)</t>
  </si>
  <si>
    <t>PCM+BGT</t>
  </si>
  <si>
    <t>งบประมาณที่ได้รับจาก สกสว. งวด 1 (60% จากคำขอ)</t>
  </si>
  <si>
    <t>งบประมาณที่ได้รับจาก สกสว. งวด 2 (40% จากคำขอ)</t>
  </si>
  <si>
    <t>%  (เทียบกับเงินที่ได้รับจาก สกสว. 60%)</t>
  </si>
  <si>
    <t>คงเหลือ (จากงบประมาณที่ได้รับจาก สกสว. 60%)</t>
  </si>
  <si>
    <t xml:space="preserve">%  (เทียบกับเงินที่ได้รับ 60%) </t>
  </si>
  <si>
    <t xml:space="preserve">จำนวนเงิน </t>
  </si>
  <si>
    <t>จำนวนเงิน (60%)</t>
  </si>
  <si>
    <t>งวด1</t>
  </si>
  <si>
    <t>งวด2</t>
  </si>
  <si>
    <t>งวด3</t>
  </si>
  <si>
    <t>หักเข้าส่วนกลาง</t>
  </si>
  <si>
    <t>คงเหลือ นว. ใช้ได้</t>
  </si>
  <si>
    <t>เงินตามคำขอ</t>
  </si>
  <si>
    <t>% เทียบกับเงินตามคำขอ</t>
  </si>
  <si>
    <t>% PCM+BGT</t>
  </si>
  <si>
    <t>% GF+PO</t>
  </si>
  <si>
    <t>% เบิกจ่าย+PO+PCM+BGT</t>
  </si>
  <si>
    <t>% เบิกจ่าย+PO</t>
  </si>
  <si>
    <t xml:space="preserve">สทช. </t>
  </si>
  <si>
    <t>1 รายการ</t>
  </si>
  <si>
    <t>2 รายการ</t>
  </si>
  <si>
    <t>เงิน 100%</t>
  </si>
  <si>
    <t>% PCM+BGT เทียบกับเงิน 100%</t>
  </si>
  <si>
    <t>% เบิกจ่าย+PO เทียบกับเงิน 100%</t>
  </si>
  <si>
    <t>12 รายการ</t>
  </si>
  <si>
    <t>5 รายการ</t>
  </si>
  <si>
    <t>68STR01-68</t>
  </si>
  <si>
    <t>โครงการพัฒนาศักยภาพห้องปฏิบัติการทดสอบคุณภาพน้ำมันรำข้าวเพื่อการส่งออก</t>
  </si>
  <si>
    <t>2.27</t>
  </si>
  <si>
    <t>2.28</t>
  </si>
  <si>
    <t>ขยาย</t>
  </si>
  <si>
    <t>สมภพ</t>
  </si>
  <si>
    <t>31 ก.ค. 68</t>
  </si>
  <si>
    <t>ปิดโครงการ</t>
  </si>
  <si>
    <t>เป้าหมาย 45%</t>
  </si>
  <si>
    <t>การลดต้นทุนและการลดผลกระทบต่อสิ่งแวดล้อมในการพัฒนาผลิตภัณฑ์ผ้าบาติกสีธรรมชาติที่เป็นอัตลักษณ์โดยใช้สารกั้นสีจากวัสดุธรรมชาติ</t>
  </si>
  <si>
    <t>68NRCT1</t>
  </si>
  <si>
    <t>68NRCT2</t>
  </si>
  <si>
    <t>การเพิ่มมูลค่าวัสดุเหลือทิ้งและผลิตภัณฑ์ผ้าทอมือด้วยสีย้อมธรรมชาติในท้องถิ่นเพื่อลดผลกระทบต่อสิ่งแวดล้อม</t>
  </si>
  <si>
    <t>โสรญา รอดประเสริฐ</t>
  </si>
  <si>
    <t>งวด 5</t>
  </si>
  <si>
    <t>รวม 1+2+3+4+5</t>
  </si>
  <si>
    <t xml:space="preserve"> - ค่าจัดนิทรรศการ</t>
  </si>
  <si>
    <t>เป้าหมาย 60%</t>
  </si>
  <si>
    <t>งบประมาณที่ได้รับจาก สกสว. งวด 1 (50% จากคำขอ)</t>
  </si>
  <si>
    <t>งบประมาณที่ได้รับจาก สกสว. งวด 2 (50% จากคำขอ)</t>
  </si>
  <si>
    <t>ส่วนที่เจ้าหน้าที่พัสดุ สอช. ลงข้อมูล</t>
  </si>
  <si>
    <t>จ้างพนักงาน กรมวิทย์ฯ บริการ</t>
  </si>
  <si>
    <t>ค่าตอบแทนใช้สอยฯ</t>
  </si>
  <si>
    <t>ค่าวัสดุ</t>
  </si>
  <si>
    <t>ค่าเดินทางต่างประเทศ</t>
  </si>
  <si>
    <t>ค่าซ่อมแซมครุภัณฑ์</t>
  </si>
  <si>
    <t>ส่วนที่หัวหน้าโครงการลงข้อมูล</t>
  </si>
  <si>
    <t>เป้าหมาย</t>
  </si>
  <si>
    <t>งบประมาณทั้งหมด</t>
  </si>
  <si>
    <t>พ.ค.</t>
  </si>
  <si>
    <t>งบที่จัดสรรงวดที่ 1 (PCM)</t>
  </si>
  <si>
    <t>ใช้จ่ายไป</t>
  </si>
  <si>
    <t>งบประมาณที่ใช้จ่ายไป</t>
  </si>
  <si>
    <t>เบิกจ่าย</t>
  </si>
  <si>
    <t>คงเหลือจากงวดที่ 1</t>
  </si>
  <si>
    <t>งบประมาณ</t>
  </si>
  <si>
    <t>จ้างพนักงาน
กรมวิทย์ฯ บริการ</t>
  </si>
  <si>
    <t>ลำดับ</t>
  </si>
  <si>
    <t>วันที่</t>
  </si>
  <si>
    <t>รายการใช้จ่าย</t>
  </si>
  <si>
    <t>พนักงาน
กรมวิทย์ฯ บริการ</t>
  </si>
  <si>
    <t>หักอุดหนุน วศ.</t>
  </si>
  <si>
    <t>จ้าง พนักงาน กรมวิทย์ฯ บริการ นางสาวนพวรรณ กลัดหวาด ต.ค. - ก.ย.</t>
  </si>
  <si>
    <t>จ้าง พนักงาน กรมวิทย์ฯ บริการ นางสาวพิมพร พลายจันทร์ ต.ค. - ก.ย.</t>
  </si>
  <si>
    <t>ค่าใช้จ่ายในการเดินทางลงพื้นที่ให้คำปรึกษา สำรวจ รวบรวมข้อมูลและเก็บตัวอย่าง 17-21 ก.พ. 68</t>
  </si>
  <si>
    <t>Screw feed จำนวน 1 ชิ้น</t>
  </si>
  <si>
    <t>กากถั่วดาวอินคา จำนวน 55 kg</t>
  </si>
  <si>
    <t>กูลโคสผง จำนวน 5 ถุง</t>
  </si>
  <si>
    <t>เห็ดหลินจืออบแห้งสายพันธุ์ G2 จำนวน 4 kg</t>
  </si>
  <si>
    <t>กล่องเหล็กแบ่งช่องอเนกประสงค์ จำนวน 5 อัน</t>
  </si>
  <si>
    <t>Receiving Flask socket S35 1000 mL จำนวน 3 ขวด</t>
  </si>
  <si>
    <t>ถุงหูหิ้ว จำนวน 5 kg</t>
  </si>
  <si>
    <t>ค่าใช้จ่ายลงพื้นที่ติดตามความก้าวหน้าและให้คำปรึกษาเชิงลึก 24-28 มี.ค. 68</t>
  </si>
  <si>
    <t>ค่าปฏิบัติหน้าที่ในการเป็นผู้ประสานงานตรวจติดตามการดำเนินโครงการ การพัฒนาอาหารประเภทโปรตีนทรงเลือก นพวรรณ กลัดกวาด</t>
  </si>
  <si>
    <t>ค่าปฏิบัติหน้าที่ในการเป็นผู้ประสานงานตรวจติดตามการดำเนินโครงการ การพัฒนาอาหารประเภทโปรตีนทรงเลือก พิทพร พลายจันทร์</t>
  </si>
  <si>
    <t xml:space="preserve">Rollup ขนาด 85x200 cm </t>
  </si>
  <si>
    <t>จ้างเหมาบริการรถตู้พร้อมพนักงานขับรถ ไปกลับ กรุงเทพ-แม่ฮ่องสอน 24-28 มี.ค. 68</t>
  </si>
  <si>
    <t>จ้างเหมาบริการรถตู้พร้อมพนักงานขับรถ ไปกลับ กรุงเทพ-แม่ฮ่องสอน 24-28 มี.ค. 68 (ตรวจสอบในระบบมีรายการค้างอยู่ ต้องยกเลิกหรือไม่)</t>
  </si>
  <si>
    <t>Oak Ridge Centrifuge Tubes จำนวน 1 แพ็ค</t>
  </si>
  <si>
    <t>ผมไม้อบแห้งจำนวน 150 ซอง</t>
  </si>
  <si>
    <t>เอนไซม์โปรมิเลน จำนวน 3 kg</t>
  </si>
  <si>
    <t>ชั้นวางสแตนเลส สำหรับตู้ควบคุมอุณหภูมิและความชื้น</t>
  </si>
  <si>
    <t>ซิลิทอล จำนวน 3 กิโลกรัม</t>
  </si>
  <si>
    <t>วิเคราะห์ทดสอบผลิตภัณฑ์ซาอินคานันทวดี จำนวน 1 ตัวอย่าง</t>
  </si>
  <si>
    <t>Ethanol 99.8% จำนวน 10 แกลลอน</t>
  </si>
  <si>
    <t>งาดำเม็ดแบบไม่คั่ว จำนวน 5 kg</t>
  </si>
  <si>
    <t>ตลับใส่ขนม จำนวน 5 แพ็ค</t>
  </si>
  <si>
    <t>งาขาวเม็ดแบบไม่คั่ว จำนวน 5 kg</t>
  </si>
  <si>
    <t>มนทกานติ์ เอี่ยมแก้ว</t>
  </si>
  <si>
    <t>จ้าง พนักงาน กรมวิทย์ฯ บริการ นางสาวกมลชนก ศรีไทย ต.ค. - ก.ย.</t>
  </si>
  <si>
    <t>จ้าง พนักงาน กรมวิทย์ฯ บริการ นางสาวสุวิมล หวังขอบกลาง ต.ค. - พ.ย.</t>
  </si>
  <si>
    <t>สารเคมี จำนวน 3 รายการ</t>
  </si>
  <si>
    <t>จ้างเหมาบริการฝึกปฏิบัติเครื่อง UPLC-MS/MS</t>
  </si>
  <si>
    <t xml:space="preserve"> จ้างบำรุงรักษาเครื่องผลิตก๊าซไนโตรเจน</t>
  </si>
  <si>
    <t>Deionization Cartridge จำนวน 1 ชิ้น</t>
  </si>
  <si>
    <t>น้ำตาลหล่องฮังก๊วย tansien จำนวน 2 ถุง</t>
  </si>
  <si>
    <t>Salty-Sample จำนวน 2 ขวด</t>
  </si>
  <si>
    <t>อะซิโตไนไตรล์ จำนวน 4 ขวด</t>
  </si>
  <si>
    <t>งบลงทุน ตู้เก็บสารเคมีที่มีฤทธิ์กัดกร่อน</t>
  </si>
  <si>
    <t>จ้างพนักงาน กรมวิทย์ฯ บริการ  นางสาวทรัพย์ ศิริ วริสาร ก.พ. - ก.ย 68</t>
  </si>
  <si>
    <t>แม่พิพม์ขึ้นรูปบรรจุภัณฑ์จากน้ำเยื่อ จำนวน 1 ชิ้น</t>
  </si>
  <si>
    <t>Aluminum Foil range J จำนวน 3 ชิ้น</t>
  </si>
  <si>
    <t>ตะแกรงลวดขึ้นแผ่นจำนวน 10 ชิ้น</t>
  </si>
  <si>
    <t>บำรุงรักษาและสอบเทียบ เครื่องบดแบบเบ็ตเตล็ด จำนวน 1 เครื่อง</t>
  </si>
  <si>
    <t>บำรุงรักษาและสอบเทียบ เครื่องทดสอบการอุ้มน้ำของกระดาษ และเครื่องตัดชิ้นทดสอบ จำนวน 6 เครื่อง</t>
  </si>
  <si>
    <t>วัสดุสำนักงาน</t>
  </si>
  <si>
    <t xml:space="preserve"> ฐิตารินีย์  สุโรพันธ์</t>
  </si>
  <si>
    <t xml:space="preserve">จ้างจัดทำสรุปข้อมูลรายละเอียดการออกใบเสนอราคาการทดสอบ/สอบเทียบ ทรัพย์ศิริ </t>
  </si>
  <si>
    <t>จ้างจัดทำสรุปข้อมูลรายละเอียดการออกใบเสนอราคาการทดสอบ/สอบเทียบ ทรัพย์ศิริ</t>
  </si>
  <si>
    <t>จ้างจัดทำสรุปการออกรายงานผลการทดสอบ ปว๊ณ์นุช</t>
  </si>
  <si>
    <t>Nitrogen gas จำนวน 3 ท่อ</t>
  </si>
  <si>
    <t>ไส้กรองสำหรับชุดดูดไอสารเคมี</t>
  </si>
  <si>
    <t>ซ่อมเครื่องขึ้นแผ่นกระดาษทดสอบกึ่งอัตโนมัติ จำนวน 1 งาน</t>
  </si>
  <si>
    <t>Turbo Tube Model 3000 PANEL0126 จำนวน 1 อัน</t>
  </si>
  <si>
    <t>วัสดุวิทยาศาสตร์</t>
  </si>
  <si>
    <t>ซ่อมเครื่องวัดความเรียบของผิวกระดาษ</t>
  </si>
  <si>
    <t>จ้างพนักงาน กรมวิทย์ฯ บริการ นางสาวเจตปรียา เอกอนงค์  มี.ค. - ก.ย 68</t>
  </si>
  <si>
    <t>มีดคัตเตอร์ จำนวน 5 อัน</t>
  </si>
  <si>
    <t>ค่าสัมมนา การสอบเทียบเครื่องแก้วปริมาตรตามมาตรฐาน  วันที่ 15 - 16 ก.พ. 68</t>
  </si>
  <si>
    <t xml:space="preserve">ค่าใช้จ่ายในการฝึกอบรมหลักสูตร การใช้งานและการสอบเทียบ Piston Pipette วันที่ 8-9 มี.ค. 68 </t>
  </si>
  <si>
    <t>ซ่อมแซม ชุดกำจัดไอสารเคมี จำนวน 2 ชุด</t>
  </si>
  <si>
    <t>ตรายางหมึกในตัว</t>
  </si>
  <si>
    <t>ค่าลงทะเบียนฝึกอบรมหลักสูตร การใช้ piston Pipette วันที่ 13-14 มี.ค. 68</t>
  </si>
  <si>
    <t>ถาดกระบะรองสารเคมี จำนวน 100 ชิ้น</t>
  </si>
  <si>
    <t>ค่าใช้จ่ายในการฝึกอบรมหลักสู๖ร การสอบเทียบดิติตัลมัลติเตอร์ วันที่ 23-25 เม.ย. 68</t>
  </si>
  <si>
    <t>สะดืออ่างล้างมือ จำนวน 6 ชุด</t>
  </si>
  <si>
    <t>Spatula ช้อนข้าง / พายข้าง No.1 ยาว 24 cm จำนวน 10 ชิ้น</t>
  </si>
  <si>
    <t>Erlenmeyer flask ขนาด 50 ml จำนวน 10 ชิ้น</t>
  </si>
  <si>
    <t>แผ่นกาวดักฝุ่น ขนาด 26x46 นิ้ว 10 แผ่น/กล่อง จำนวน 1 กล่อง</t>
  </si>
  <si>
    <t>Silicone hose inner x outer 3x5 mm  จำนวน 1 เส้น</t>
  </si>
  <si>
    <t>Test tube screw cap จำนวน 3 กล่อง</t>
  </si>
  <si>
    <t>Reagent bottle brown 500 ml จำนวน 10 ชิ้น</t>
  </si>
  <si>
    <t>Erlenmeyer flask ขนาด 100 ml จำนวน 20 ชิ้น</t>
  </si>
  <si>
    <t>มอเตอร์พัดลมคอยล์ร้อนแอร์ จำนวน 1 ตัว</t>
  </si>
  <si>
    <t>นิมิต พาลี</t>
  </si>
  <si>
    <t>แก๊สอาร์กอนจำนวน 5 ท่อ</t>
  </si>
  <si>
    <t>Micropipette 2 - 20 ไมโครลิตร จำนวน 1 ชิ้น</t>
  </si>
  <si>
    <t>สารละลาย Buffer จำนวน 2 ขวด</t>
  </si>
  <si>
    <t>Quartz sample boats จำนวน 1 ชุด</t>
  </si>
  <si>
    <t>บ๊อกซ์ยาง พร้อมปลั๊กคู่กราวด์ จำนวน 4 อัน</t>
  </si>
  <si>
    <t>คลิปบอร์ด จำนวน 5 ชิ้น</t>
  </si>
  <si>
    <t xml:space="preserve">จ้างเหมาบริการเผาตัวอย่างภายใต้แก๊สไนโตรเจน </t>
  </si>
  <si>
    <t>Zinc chloride จำนวน 1 ขวด</t>
  </si>
  <si>
    <t>Cyanide standard solution จำนวน 1 ขวด</t>
  </si>
  <si>
    <t>Potassium hydrogen phthlate จำนวน 1 ชิ้น</t>
  </si>
  <si>
    <t>Ferric chloride hexahydrate จำนวน 1 ขวด</t>
  </si>
  <si>
    <t>หักอุดหนุน สอช. งวดที่ 1 (จองไว้)</t>
  </si>
  <si>
    <t>อุดหนุน สอช. หมึกพิมพ์ สารบรรณ 7 ชุด</t>
  </si>
  <si>
    <t>อุดหนุน สอช ซื้อสารเคมี 10x TBE buffer Molecular biology grade ทำกิจกรรมวิจัย  วลีพร ศอภ.</t>
  </si>
  <si>
    <t>กล่องพักน้ำอะคริลิค จำนวน 1 กล่อง</t>
  </si>
  <si>
    <t>แก๊สอาร์กอน HP grade จำนวน 25 ท่อ</t>
  </si>
  <si>
    <t>เบิกค่าใช้จ่ายในการเดินทางไปเก็บตัวอย่างน้ำทิ้ง/น้ำเสียจากกระบวนการผลิตเมล็ดกาแฟ 3-9 ก.ค. 68</t>
  </si>
  <si>
    <t>จ้างเหมาลงพื้นที่เก็บตัวอย่างน้ำทิ้ง/น้ำเสียจากกระบวนการผลิตเมล็ดกาแฟ จำนวน 1 งาน</t>
  </si>
  <si>
    <t>งบลงทุน ชุดเครื่องแยกสารให้บริสุทธิ์ด้วยเทคนิคโครมาโทกราฟฟี 1 ชุด</t>
  </si>
  <si>
    <t>จ้าง พนักงานกรมวิทย์ บริการ นางสาวฑิฆัมพร เพ็ชรไพโรจน์ ก.พ. - ก.ย. 68</t>
  </si>
  <si>
    <t>จ้าง พนักงานกรมวิทย์ บริการ นางสาวอสมา งามขำ  ก.พ. - ก.ย. 68</t>
  </si>
  <si>
    <t>Ethanediol จำนวน 1 ขวด</t>
  </si>
  <si>
    <t>Buffer solution (di0sodium hydrogen phosphate/potassium duhydrogen phosphate</t>
  </si>
  <si>
    <t xml:space="preserve">Eco-Cup LF </t>
  </si>
  <si>
    <t>สอบเทียบ เครื่องวัดความเป็นกรด-ด่าง</t>
  </si>
  <si>
    <t>ถุงมือไนโร ไซซ์ S จำนวน 10 กล่อง</t>
  </si>
  <si>
    <t>Gallic acid จำนวน 1 ขวด</t>
  </si>
  <si>
    <t>อุดหนุน สอช. วัสดุสำหรับซ่อมเครื่องทำน้ำ DI ข้อต่อตรงเกลียวใน จำนวน 110 ตัว จิรสา</t>
  </si>
  <si>
    <t>อุดหนุน สอช. ซื้อสารเคมี DNA Miniprep Kit ทำกิจกรรมวิจัย  ศอภ. วลีพร</t>
  </si>
  <si>
    <t>อุดหนุน สอช. ซื้อสารเคมี Ultraclean Microbial Kit  ทำกิจกรรมวิจัย  ศอภ. วลีพร</t>
  </si>
  <si>
    <t>งบลงทุน ตู้อบลมร้อน (Oven) 1 ตู้</t>
  </si>
  <si>
    <t>L-lactitide จำนวน 5 ขวด</t>
  </si>
  <si>
    <t>chloroform จำนวน 10 ขวด</t>
  </si>
  <si>
    <t>Line Manifold ชนิดคู๋ OD 30 mm. length 45 cm. 5 position with 3way glass stopecok</t>
  </si>
  <si>
    <t>ค่าบริการวิเคราห์ทดสอบ จำนวน 1 ชั่วโมง</t>
  </si>
  <si>
    <t>Succinic Acid จำนวน 10 ถุง</t>
  </si>
  <si>
    <t>Heat Seal Layer for film จำนวน 5 กระสอบ</t>
  </si>
  <si>
    <t>ค่าบริการกล้องจุลทรรศน์อิเล็กทรอนิกส์</t>
  </si>
  <si>
    <t>PLA</t>
  </si>
  <si>
    <t>จ้างเหมา พนักงานกรมวิทย์ฯ บริการ นางสาวลลิภัสร์ จิระพันธ์สกุล ต.ค.67 - ก.ย. 68</t>
  </si>
  <si>
    <t>ค่าเดินทางไปปฏิบัติราชการเข้าร่วมจัดนิทรรศการ ระบบบำบัดน้ำเสียจากการแปรรูปมะพร้าว ณ หอประชุมพิพัฒน์มงคล</t>
  </si>
  <si>
    <t>ท่อพีวีซี ขนาดเส้นผ่านศูนย์กลาง 1.5 นิ้ว จำนวน 20 เส้น</t>
  </si>
  <si>
    <t>ค่าเดินทางไปปฏิบัติราชการและลงพื้นที่ปรับปรุงประสิทธืภาพการใช้เทคโนโลยีระบบบำบัดน้ำเสีย 27 เม.ย. - 1 พ.ค. 68</t>
  </si>
  <si>
    <t>ค่าเดินทางไปปฏิบัติราชการและจัดประชุม ณ องค์การบริหารส่วนตำบลนางลี่และยี่สาร จ.สมุทรสงคราม 27 เม.ย. - 1 พ.ค. 68</t>
  </si>
  <si>
    <t>ค่าใช้จ่ายลงพื้นที่ชี้แจงรายละเอียดแบบระบบบำบัดน้ำเสีย จ.สมุทรสงคราม 25-29 พ.ค. 68</t>
  </si>
  <si>
    <t>เบิกค่าใช้จ่ายในการเดินทางไปจัดประชุม ณ อบต.เหมืองใหม่ และบต.บางแค จ.สมุทรสงคราม 16-20 มิ.ย. 68</t>
  </si>
  <si>
    <t>เบิกค่าใช้จ่ายในการเดินทางไปจัดประชุมเพื่อหารือความร่วมมืองานวิจัยด้านการกำจัดน้ำเสียจากการย้อมผ้า และเก็บตย. 29 มิ.ย. -2 ก.ค. 68</t>
  </si>
  <si>
    <t>อุดหนุน สอช. จ้างกำจัดสารเคมีที่ใช้ล้วออกจากห้องปฏิบัติการ</t>
  </si>
  <si>
    <t>จ้าง พนักงานกรมวิทย์ฯ บริการ นางสาวณิกามาศ ไชยภูมิ ต.ค.67 - ก.ย.68</t>
  </si>
  <si>
    <t>จ้าง พนักงานกรมวิทย์ฯ บริการ นางสาวเฟาซีรา สาแม  ต.ค.67 - ก.ย.68</t>
  </si>
  <si>
    <t>สอบเทียบเครื่องมือเตาเผา</t>
  </si>
  <si>
    <t>สอบเทียบเครื่องมือเตาอบ</t>
  </si>
  <si>
    <t>บำรุงรักษาเครื่องมือ USP</t>
  </si>
  <si>
    <t>1 um Particla standard size จำนวน 1 ชิ้น</t>
  </si>
  <si>
    <t>ซ่อมแซมเครื่อง XRF จำนวน 1 งาน</t>
  </si>
  <si>
    <t>เปรียบเทียบผลการทดสอบสำหรับทดสอบอุปกรณ์ปกป้องทางเดินหายใจจ่ายอากาศบริสุทธิ์แบบหมวกคลุมครอบศีรษะ</t>
  </si>
  <si>
    <t>ถาดเอกสารพลาสติก จำนวน 1 อัน</t>
  </si>
  <si>
    <t>10% Methane in Argon 7 M3/CYL จำนวน 2 ท่อ</t>
  </si>
  <si>
    <t>ค่าใช้จ่ายในการเข้าร่วมอบรม ISO 13485:2016 วันที่ 21 มี.ค. 68</t>
  </si>
  <si>
    <t>Absorptive Neutral Density filter</t>
  </si>
  <si>
    <t>Argon 99.995% HO grade cykiner size 47 lites จำนวน 12 Cyl</t>
  </si>
  <si>
    <t>Ethyl Alcohol จำนวน 4 ขวด</t>
  </si>
  <si>
    <t>Arsenic standard solution</t>
  </si>
  <si>
    <t xml:space="preserve">เครื่องวัดปริมาณความเข้มข้นของละอองอนุภาคภายในห้องทดสอบด้วยเทคนิคเลเซอร์โพโตมิเตอร์ จำนวน 1 งาน </t>
  </si>
  <si>
    <t>สเปรย์ GRAPHIT 33 200ml จำนวน 4 กระป๋อง</t>
  </si>
  <si>
    <t>Ethyl Alchol 2500 ml จำนวน 4 ขวด</t>
  </si>
  <si>
    <t>Lumbar Bilateral UHMWPE Blick for Screwa or Bolts จำนวน 10 paris</t>
  </si>
  <si>
    <t>ค่าใช้จ่ายในการจัดโครงการพัฒนาบุคลากรให้มีความเชี่ยวชาญฯ 27 มี.ค. 68 ณ สถาบันวิจัยแสงซินโคตรอน</t>
  </si>
  <si>
    <t>Alumina Crucible 350 ml จำนวน 40 ใบ</t>
  </si>
  <si>
    <t>Tungsten Oxide Nanopowder 99.9% 60mm 25 g</t>
  </si>
  <si>
    <t xml:space="preserve">ซ่อมแซมเครื่องวิเคราะห์พฤติกรรมการหลอมชองแก้ว </t>
  </si>
  <si>
    <t>ค่าใช้จ่ายในการประชุมหรือแนวทางการพัฒนางานวิจัยร่วมกับสถาบันนวัตกรรม บ.ปตท. 13 มี.ค. 68</t>
  </si>
  <si>
    <t>Desiccator พร้อมเพลท dia. 300 mm จำนวน 2 pc</t>
  </si>
  <si>
    <t>ค่าตอบแทนปฏิบัติงานนอกเวลางาน กานต์สิริ แก้วมรกต</t>
  </si>
  <si>
    <t>Hydrochloric acid 1 mol/l 1000ml จำนวน 1 ขวด</t>
  </si>
  <si>
    <t>ซ่อมแซมเครื่องวัดค่าการนำความร้อนของแก้วและวัสดุ</t>
  </si>
  <si>
    <t>ค่าใช้จ่ายในการลงทะเบียนอบรมหลักสูตร ทักษะระหว่างบุคลากรฯ 7-8 พ.ค. 68 และ หัวหน้างานยุคใหม่ 19-20 พ.ค. 68</t>
  </si>
  <si>
    <t>Print Cartridge Black จำนวน 2 กล่อง</t>
  </si>
  <si>
    <t>หลอดฟลูออเรสเซนต์ 28 W จำนวน 15 หลอด</t>
  </si>
  <si>
    <t>ย้ายตู้ดูดไอสารระเหยเคมี จำนวน 1 งาน</t>
  </si>
  <si>
    <t>เบิกค่าตอยทน นางสาวสุวรรณี เทพบุตรดี</t>
  </si>
  <si>
    <t>silicone high vaccum grease จำนวน 1 ขวด</t>
  </si>
  <si>
    <t>ค่าใช้จ่ายในการเดินทางในประเทศ ไป-กลับ สนามบินสุวรรณภูมิ นำเสนอผลงาน ณ ประเทศแคนนาดา วันที่ 5-9 พ.ค. 68</t>
  </si>
  <si>
    <t>ทำ OT</t>
  </si>
  <si>
    <t>Braker 15A 220 V จำนวน 2 ชิ้น</t>
  </si>
  <si>
    <t>คชจ.ที่เกิดจากบัตรเครดิตในการเดินทางไปทดสอบตัวอย่างที่ระบบลำเสียงแสง SAXS/WAXS และ XPS 1-5 มิ.ย. 68</t>
  </si>
  <si>
    <t>สัญญายืมเงิน เดินทางไปทดสอบตัวอย่างที่ระบบลำเสียงแสง SAXS/WAXS และ XPS 1-5 มิ.ย. 68</t>
  </si>
  <si>
    <t>Filter set for Genpure จำนวน 1 EA</t>
  </si>
  <si>
    <t>เจลว่านหางจระเข้ จำนวน 5 หลอด</t>
  </si>
  <si>
    <t>Tetraethyl orthosilicate 98% 1 L จำนวน 10 EA</t>
  </si>
  <si>
    <t>ท่อเดินน้ำ</t>
  </si>
  <si>
    <t>ไส้กรองน้ำเครื่อง DI</t>
  </si>
  <si>
    <t>สารเคมี</t>
  </si>
  <si>
    <t>จ้าง พนักงานกรมวิทย์ฯ บริการ นางสาวพรรณทิวา มณีฉาย ต.ค.67 - ก.ย.68</t>
  </si>
  <si>
    <t>จ้าง พนักงานกรมวิทย์ฯ บริการ นางสาวสิวพร ศิริลักษณ์ศรัทธา  ต.ค.67 - ก.ย.68</t>
  </si>
  <si>
    <t>Toner TN-263 BK จำนวน 2 กล่อง</t>
  </si>
  <si>
    <t>Roll up 80x200 mm จำนวน 4 ชุด</t>
  </si>
  <si>
    <t xml:space="preserve">Digimatic Outside Micrometer cal 0-25 mm </t>
  </si>
  <si>
    <t xml:space="preserve">เวอร์เนียแคลิปเปอร์ จำนวน 1 รายการ </t>
  </si>
  <si>
    <t>ซ่อมแซม หม้อนึ่งแรงดันไอน้ำเพื่อทดสอบแก้ว (Autoclave)</t>
  </si>
  <si>
    <t>Glass powder size 4.0 mm 200</t>
  </si>
  <si>
    <t xml:space="preserve">ค่าบริการซ่อมคอมพิวเตอร์ </t>
  </si>
  <si>
    <t>สอบเทียบเครื่องแก้ว</t>
  </si>
  <si>
    <t>ซ่อมเครื่องปรับอากาศ</t>
  </si>
  <si>
    <t>อุดหนุน สอช. ค่าตอบแทนซ่อมเครื่องทำน้ำ DI วศ</t>
  </si>
  <si>
    <t>งบลงทุน ตู้อบไฟฟ้า พร้อมอุปกรณ์ 1 ชุด</t>
  </si>
  <si>
    <t>จ้าง พนักงานกรมวิทย์ฯ บริการ นางสาวธัญญารัตน์ นิลกำแหง ก.พ. - ก.ย.</t>
  </si>
  <si>
    <t>จ้าง พนักงานกรมวิทย์ฯ บริการ นางสาวจุรีพร ทัศนะ ก.พ. - ก.ย.</t>
  </si>
  <si>
    <t>จ้างเหมาเคลื่อนย้ายและจัดเก็บตู้เก็บอุปกรณ์วิทยาศาสตร์ จุรีพร ทัศนะ</t>
  </si>
  <si>
    <t>จ้างเหมาจัดทำฐานข้อมูลกลุ่มวิสาหกิจชุมชนผู้ผลิตกาแฟ</t>
  </si>
  <si>
    <t>คอลัมน์แยกสาร Biochrom Ltd.80-6002-55 NAOXHP PEEK COL 200x4.6 จำนวน 1จิ้น</t>
  </si>
  <si>
    <t>Moisture จำนวน 1 รายการ</t>
  </si>
  <si>
    <t>Acrylamide จำนวน 11 ตัวอย่าง</t>
  </si>
  <si>
    <t>LEAK SENSOR จำนวน 1 ชิ้น</t>
  </si>
  <si>
    <t>ซ่อมแซม เครื่องวิเคราะห์สารฟังก์ชั่นในผลิตภัณฑ์อาหารสุขภาพ</t>
  </si>
  <si>
    <t xml:space="preserve">ซ่อมแซม เครื่องมือทดสอบกรดอะมิโนของรังนกและผลิตภัณฑ์จำนวน 1 งาน </t>
  </si>
  <si>
    <t>ค่าเดินทางไปราชการลงพื้นที่ปรึกษาหารือโรงการยกระดับคุณภาพกาแฟไทย 19-23 พ.ค. 68 จ.เชียงใหม่และเชียงราย</t>
  </si>
  <si>
    <t>จ้างเหมาบริการรถตู้พร้อมพนักงานขับรถ  19-23 พ.ค. 68 จ.เชียงใหม่และเชียงราย</t>
  </si>
  <si>
    <t>นมผงดัดแปลงสูตรต่อเนื่องสำหรับทารกและเด็ก</t>
  </si>
  <si>
    <t>เมล็ดกาแฟคั่ว จำนวน 10 ถุง</t>
  </si>
  <si>
    <t>Protein ST Amino สารเคมี  1 รายการ</t>
  </si>
  <si>
    <t xml:space="preserve"> จุฑาทิพย์ ลาภวิบูลย์สุข</t>
  </si>
  <si>
    <t>งบลงทุน เตาเผาอุณหภูมิสูงพร้อมอุปกรณ์ 1 ชุด</t>
  </si>
  <si>
    <t>จ้าง พนักงานกรมวิทย์ฯ บริการ นางสาวณิชาวีร์ กลีบบัว ต.ค.-ก.ย.</t>
  </si>
  <si>
    <t>จ้าง พนักงานกรมวิทย์ฯ บริการ นางสาวศศิวรรณ บุญยะวาสี ก.พ.-ก.ย.</t>
  </si>
  <si>
    <t>จ้าง พนักงานกรมวิทย์ฯ บริการ นางปาหนัน ชมภู่ ก.พ. - ก.ย.</t>
  </si>
  <si>
    <t>จ้างเหมาบริการจัดทำรายงานเบื้องต้นการวิเคราะห์ตัวอย่างเกลือทะเลและจัดทำสื่อเกี่ยวกับ Ref Lab</t>
  </si>
  <si>
    <t xml:space="preserve">ซ่อมแซมอุปกรณ์เครื่อง Chromatograph จำนวน 1 งาน </t>
  </si>
  <si>
    <t>ซ่อมแซมเครื่องนึ่งฆ่าเชื้อด้วยไอน้ำแรงดันสูง  จำนวน 1 งาน</t>
  </si>
  <si>
    <t>ลงพื้นที่สุ่มเก็บตัวอย่างเกลือทะเลในแปลงต้นแบบ 20 ก.พ. 68</t>
  </si>
  <si>
    <t>03201 soft drink จำนวน 1 ขวด</t>
  </si>
  <si>
    <t>เครื่องวิเคราะห์หาปริมาณไอออนบวกด้วยเทคนิคโครมาโตกราฟี</t>
  </si>
  <si>
    <t>ซ่อมแซมไมโครปิเปต จำนวน 1 งาน</t>
  </si>
  <si>
    <t>ก๊อกซิ้งตั้งโค้งสูง จำนวน 1 ชุด</t>
  </si>
  <si>
    <t>Sodium Oxidized Buffer จำนวน 2 ขวด</t>
  </si>
  <si>
    <t>สารละลายมาตรฐานทองแดง จำนวน 1 ขวด</t>
  </si>
  <si>
    <t>งบลงทุน ปั๊มดูด-จ่ายสารละลายชนิดรีดท่อ 1 เครื่อง</t>
  </si>
  <si>
    <t>จ้าง พนักงานกรมวิทย์ฯ บริการ นางสาวอารียา เลิศประสบสุข ต.ค. -พ.ค.</t>
  </si>
  <si>
    <t>จ้าง พนักงานกรมวิทย์ฯ บริการ นางสาวศริญญา แก้วประดับ มิ.ย. ก.ย.</t>
  </si>
  <si>
    <t>Proficiency Testing Program (Coliforms MPN/100 mL จำนวน 1 ชุด</t>
  </si>
  <si>
    <t>Weizmannia coagulans derved form ATCC 7050 จำนวน 1 แพ็ก</t>
  </si>
  <si>
    <t>วัสดุวิทยาศาสตร์ (หลอดและฝา PCR)</t>
  </si>
  <si>
    <t>สอบเทียบเครื่องมือวิทยาศาสตร์ 20 รายการ</t>
  </si>
  <si>
    <t>เคมีภัณฑ์ (เช่น EGG YOLK TELLURITE EMULSION)</t>
  </si>
  <si>
    <t>วัสดุวิทยาศาสตร์ 17 รายการ (เช่น 0.2 mL PCR tube rack จำนวน 10 ชิ้น)</t>
  </si>
  <si>
    <t>SYBR Green Fastmix จำนวน 2 ชุด</t>
  </si>
  <si>
    <t>วัสดุวิทยาศาสตร์ 2 ชุด (เช่น Oligo Primer จำนวน 1 ชุด)</t>
  </si>
  <si>
    <t>วัสดุวิทยาศาสตร์ 3 รายการ (เช่น PCR TUBE 0.2 ML)</t>
  </si>
  <si>
    <t>สอบเทียบตู้ BSC</t>
  </si>
  <si>
    <t>STERIKON PLUS BIONDICATOR FOR CHECK ON AUTOCLAVE จำนวน 1 กล่อง</t>
  </si>
  <si>
    <t>เคมีภัณฑ์ 3 รายการ (เช่น Nutrient Agar จำนวน 1 ขวด)</t>
  </si>
  <si>
    <t>เคมีภัณฑ์ 9 รายการ (เช่น 10X TBE Buffer  จำนวน 1 ขวด)</t>
  </si>
  <si>
    <t>ซ่อมแซม ตู้แช่อาหาร</t>
  </si>
  <si>
    <t>กระดาษวัดค่า pH เช่น pH-Fix indicator sticks 2.0-9.0 จำนวน 1 กล่อง</t>
  </si>
  <si>
    <t>Proficiency Testing Program Yeast and Mold count</t>
  </si>
  <si>
    <t>วัสดุงานบ้านงานครัว (เช่น ถุงร้อน ขนาด 12x18 นิ้ว จำนวน 10 แพ็ค)</t>
  </si>
  <si>
    <t>ตัวอย่างทดสอบความชำนาญ Aerobic plate count 35c cfu/ml in water จำนวน 1 ขวด</t>
  </si>
  <si>
    <t>ท่อ CO2</t>
  </si>
  <si>
    <t>แบตเตอรี่เครื่องสำรองไฟ</t>
  </si>
  <si>
    <t>ขนย้ายครุภัณฑ์วิทยาศาสตร์</t>
  </si>
  <si>
    <r>
      <t>เคมีภัณฑ์ (TSA และ MnCl</t>
    </r>
    <r>
      <rPr>
        <vertAlign val="subscript"/>
        <sz val="14"/>
        <color theme="1"/>
        <rFont val="TH SarabunPSK"/>
        <family val="2"/>
      </rPr>
      <t>2</t>
    </r>
    <r>
      <rPr>
        <sz val="14"/>
        <color theme="1"/>
        <rFont val="TH SarabunPSK"/>
        <family val="2"/>
      </rPr>
      <t>)</t>
    </r>
  </si>
  <si>
    <t>Vortex Adapter</t>
  </si>
  <si>
    <t>งบลงทุน ชุดเครื่องระเหยสุญญากาศแบบหมุน (Rotary Evaporator) 1 เครื่อง</t>
  </si>
  <si>
    <t>จ้าง พนักงานกรมวิทย์ฯ บริการ นางสาววรัญญา ทองงามขำ ต.ค. -พ.ค. 68</t>
  </si>
  <si>
    <t>จ้าง พนักงานกรมวิทย์ฯ บริการ นางสาวพรรธน์ธนัญศ์ บุญนำ มิ.ย. - ก.ย. 68</t>
  </si>
  <si>
    <t>คอลัมน์ รุ่น DIONEX INTEGRATION</t>
  </si>
  <si>
    <t>CHLOROFORM AR 2.5 L จำนวน 6 ขวด</t>
  </si>
  <si>
    <t>Iron (FE) coded single element hollow</t>
  </si>
  <si>
    <t>ค่าตอบแทนการปฏิบัติงานราชการ OT 3-16 มี.ค. 68</t>
  </si>
  <si>
    <t>บำรุงรักษาเครื่องวิเคราะห์สารพิษ 1 งาน</t>
  </si>
  <si>
    <t>หลอด UV LAMP จำนวน 1 ชิ้น</t>
  </si>
  <si>
    <t>ยาสามัญประจำห้องปฏิบัติการ (เช่น ยาแก้ปวดลดไข้)</t>
  </si>
  <si>
    <t>งบลงทุน เครื่องปั่นกวนชนิดใบพัด (Overhead stirrer) พร้อมอุปกรณ์ 1 ชุด</t>
  </si>
  <si>
    <t>จ้าง พนักงานกรมวิทย์ฯ บริการ นางสาวศิริวรรณ บุญสอง ต.ค. - ก.ย. 68</t>
  </si>
  <si>
    <t>จ้างทำของ (เตรียมตัวอย่าง)</t>
  </si>
  <si>
    <t>โปรตัสเซียมไฮดรอกไซด์ 10% จำนวน 5 kg</t>
  </si>
  <si>
    <t>Barium sulphate จำนวน 4 ขวด</t>
  </si>
  <si>
    <t xml:space="preserve">ซ่อมแซม ตู้ควบคุมอุณภูมิแบบ Geer oven </t>
  </si>
  <si>
    <t>Switch Pressure Modul</t>
  </si>
  <si>
    <t>ชุดสอบเทรียบความแข็งยางแบบ IRHD</t>
  </si>
  <si>
    <t>ซ่อม เครื่องวัดอุณหภูมิและความชื้น</t>
  </si>
  <si>
    <t>ซ่อม เครื่อง UV-Visible Sppectormeter</t>
  </si>
  <si>
    <t>pH Electrode Fill Solution จำนวน 1 ขวด</t>
  </si>
  <si>
    <t>Toner Original BROTHER TN-261BK จำนวน 3 ตลับ</t>
  </si>
  <si>
    <t>จ้าง พนักงานกรมวิทย์ฯ บริการ นายพิริยะ สายวา ก.พ. - ก.ย. 68</t>
  </si>
  <si>
    <t>Tonoer Orginal BROTHER TN-263</t>
  </si>
  <si>
    <t>Alkyl naphthalene sulfonate sodium salt จำนวน 1 ชวด</t>
  </si>
  <si>
    <t>ซ่อม เครื่องทดสอบความแข็ง</t>
  </si>
  <si>
    <t>น้ำยางข้น 60% จำนวน 7 กก.</t>
  </si>
  <si>
    <t>ใบมีดตัดชิ้นงานมาตรฐาน ISO 37 type 1 จำนวน 1 ชุด</t>
  </si>
  <si>
    <t>Silicone oil จำนวน 1 ขวด</t>
  </si>
  <si>
    <t>Sodium Polyacrylate cross linked จำนวน 2 ขวด</t>
  </si>
  <si>
    <t>Poly(accylamide-co-acylic acid cross linked จำนวน 2 ขวด</t>
  </si>
  <si>
    <t>สอบเทียบ Specimen die cutter ASTM D412/JIS K6251 Type 1 จำนวน 1 งาน</t>
  </si>
  <si>
    <t>สอบเทียบ หัววัดความแข็งยาง BAREISS DIGITEST II IRHD จำนวน 1 งาน</t>
  </si>
  <si>
    <t>ปั๊มขนาดเล็ก จำนวน 1 เซต</t>
  </si>
  <si>
    <t>น้ำยางข้น 60% จำนวน 10 กก.</t>
  </si>
  <si>
    <t>อุดหนุน สอช.ค่าตอบแทนกรรมการพิจารณาผลประกวดราคาจ้างก่อสร้างและควบคุมงานสำหรับปรับปรุงห้องปฏิบัติการชั้น 6 7</t>
  </si>
  <si>
    <t>อุดหนุน สอช.ค่าตอบแทนกรรมการกำหนดดราคากลาง จ้างก่อสร้างและควบคุมงานสำหรับปรับปรุงห้องปฏิบัติการชั้น 6 7</t>
  </si>
  <si>
    <t>งบลงทุน ชุดสอบเทียบเครื่องวัดความหนายาง 1 ชุด</t>
  </si>
  <si>
    <t>จ้าง พนักงานกรมวิทย์ฯ บริการ นางสาวสุดาภา บัวทอง ต.ค. - ก.ย.</t>
  </si>
  <si>
    <t>จ้าง พนักงานกรมวิทย์ฯ บริการ นางสาวอรภร รุจิเพ็ชร์ ต.ค. - ก.ย.</t>
  </si>
  <si>
    <t>ค่ารถโดยสารรับจ้าง ไป-กลับ เพื่อส่งเครื่องมือสอบเทียบ ณ สถาบันมาครวิทยาแห่งชาติ ในวันที่ 27 ม.ค. 68</t>
  </si>
  <si>
    <t>จ้างเหมาจัดทำโปรแกรมสอบเทียบตะแกรงที่ใช้อุตสาหกรรมยาง อินโพกราฟิกส์ นายภูมน ทับทิมแดง</t>
  </si>
  <si>
    <t>มาตรฐานความหนา จำนวน 1 งาน</t>
  </si>
  <si>
    <t>ชุดควบคุมสภาวะแวดล้อมอัตโนมัติ จำนวน 1 งาน</t>
  </si>
  <si>
    <t xml:space="preserve">Standard Resistor Model 9331/25 </t>
  </si>
  <si>
    <t xml:space="preserve">Test Sieve  </t>
  </si>
  <si>
    <t>ชุดมวลมาตรฐานอ้างอิง Class E1 จำนวน 1 งาน</t>
  </si>
  <si>
    <t>เครื่องชั่งเปรียบเทียบมวล จำนวน 1 งาน</t>
  </si>
  <si>
    <t>ผลิตวัสดุเผยแพร่ประชาสัมพันธ์ จำนวน 1 งาน</t>
  </si>
  <si>
    <t>ขออนุมัติการจัดฝึกอบรม ตัวบุคคลและค่าใช้จ่ายในการฝึกอบรมเรื่อง การจัดการความเสี่ยงและโอกาส 19 มิ.ย. 68</t>
  </si>
  <si>
    <t>ค่าทางด่วนพิเศษ (ไป-กลับ)ในการเข้าร่วมจัดแสดงนิทรรศการในการประชุมวิชาการวิทยาศาสตร์การแพทย์ 11-13 มิ.ย. 68</t>
  </si>
  <si>
    <t>เครื่องสอบเทียบตะแกรงทดสอบ3มิติ ความละเอียดสูงแบบAuto จำนวน 1 งาน</t>
  </si>
  <si>
    <t>งบลงทุน เครื่องอังไอน้ำ พร้อมอุปกรณ์ 2 ชุด (ชุดละ 115,000 )</t>
  </si>
  <si>
    <t>จ้างเหมาบริการจัดทำฐานข้อมูลโรงงานน้ำตาลทรายในพ้นที่ทุกจังหวัดในประเทศและฐานข้อมูลสารเคมีภายในห้องปฏิบัติการ</t>
  </si>
  <si>
    <t>จ้างเหมาบริการจัดทำฐานข้อมูลพื้นที่ปลูกอ้อยและฐานข้อมูลสารเคมีภายในห้องปฏิบัติการ</t>
  </si>
  <si>
    <t>Ground coffe จำนวน 1 ชุด</t>
  </si>
  <si>
    <t>ตู้แช่สารมาตรฐาน จำนวน 1 งาน</t>
  </si>
  <si>
    <t>Zeaxanthin analytical standard จำนวน 1 ชิ้น</t>
  </si>
  <si>
    <t>InfinityLab Poroshell จำนวน 1 ชิ้น</t>
  </si>
  <si>
    <t>สารละลายมาตรฐานสำหรับแคริเบรทเครื่อง Water Activity จำนวน 1 ชิ้น</t>
  </si>
  <si>
    <t>ค่าเดินทางลงพื้นที่ปรึกษาหารืองานวิจัยโครงการพัฒนาศักยภาพห้องปฏิบัติการทดสอบคุณภาพผลิตภัณฑ์อ้อยฯ 28 เม.ย.- 1 พ.ค.68</t>
  </si>
  <si>
    <t>กุญแจบานสไลด์ จำนวน 1 ชุด</t>
  </si>
  <si>
    <t>Moisture จำนวน 2 ตัวอย่าง</t>
  </si>
  <si>
    <t>หลอดไฟ 28W จำนวน 40 หลอด</t>
  </si>
  <si>
    <t>ค่าจ้างเหมาบริการรถตู้ ไปกลับกรุงเทพฯ - อุดรธานี - กาฬสินธุ์</t>
  </si>
  <si>
    <t>ค่าลงทะเบียนเข้าร่วมกิจกรรมทดสอบความชำนาญ ตรวจต่าวอเตอร์แอกทิวิตีในอาหาร ปี 2568</t>
  </si>
  <si>
    <t>น้ำตาลทรายดิบ PT-PC-07 จำนวน 1 ชุด</t>
  </si>
  <si>
    <t xml:space="preserve">เครื่องวัดการโพลาไรซ์แบบอัตโนมัติ จำนวน 1 งาน   </t>
  </si>
  <si>
    <t>ไปราชการลงพื้นที่ปรึกษาหารืองานวิจัยโครงการฯ 23-25 มิ.ย. 68</t>
  </si>
  <si>
    <t>KN95 หน้ากากคาร์บอน จำนวน 5 กล่อง</t>
  </si>
  <si>
    <t>ค่าจ้างเหมารถตู้พร้อมพนักงานขับรถ จำนวน 1 คัน ในการไปราชการ 23-25 มิ.ย. 68</t>
  </si>
  <si>
    <t>โช๊คประตู จำนวน 1 ชุด</t>
  </si>
  <si>
    <t>วาล์วน้ำ สายน้ำดี จำนวน จำนวน 6 ชุด</t>
  </si>
  <si>
    <t>จ้าง พนักงานกรมวิทย์ฯ บริการ นางสาวสุจิรา ไหมชู ก.พ-ก.ย.</t>
  </si>
  <si>
    <t>FumoniTest WB Coliumns จำนวน 3 กล่อง</t>
  </si>
  <si>
    <t>คอลัมน์ ACR C18 5um size 250x4.6 mm จำนวน 1 แพ็ก</t>
  </si>
  <si>
    <t>ข้อเหวี่ยงหมุน จำนวน 1 ชิ้น</t>
  </si>
  <si>
    <t>ชุดป้องกันตอลัมน์ จำนวน 1 ชุด</t>
  </si>
  <si>
    <t>เครื่องโคมาโตกราฟีชนิดความดันสูงแบบรวดเร็ว</t>
  </si>
  <si>
    <t>ขวดสีชาจำนวน 12 แพ็ก</t>
  </si>
  <si>
    <t>Tetraethylamonuim chlordie จำนวน 1 ขวด</t>
  </si>
  <si>
    <t xml:space="preserve">เครื่องโคมาโทกราฟชนิดของเหลวประสิทธิภาพสูง (HPLC) </t>
  </si>
  <si>
    <t>วัสดุประกอบชุดทำปฏิกริยาสำหรับเครื่องโคมาโทกราฟฟี จำนวน 1 ชุด</t>
  </si>
  <si>
    <t xml:space="preserve">Citrinin standard in acetonitrile </t>
  </si>
  <si>
    <t>ข้าวโพดเลี้ยงสัตว์ จำนวน 4 ตัวอย่าง ตัวอย่างละ 10 กิโลกรัม</t>
  </si>
  <si>
    <t>ถุงอะลูมิเนียมฟอยล์ ขนาด15x22 cm. และ 16x24 cm. อย่างละ 1 pack</t>
  </si>
  <si>
    <t>Aflatest WB column 4 กล่อง</t>
  </si>
  <si>
    <t>Chilli powder(PT)</t>
  </si>
  <si>
    <t>สอบเทียบ UV-VIS Spectrophotometer</t>
  </si>
  <si>
    <t>Lamp power supply</t>
  </si>
  <si>
    <t>อุดหนุน สอช. ค่าอาหารว่างและเครื่องดื่ม การประชุม จัดทำเป้าหมาย สอช. วันที่ 10-2-68</t>
  </si>
  <si>
    <t>อุดหนุน สอช. ค่าอาหารว่างและเครื่องดื่ม การประชุม จัดทำเป้าหมาย สอช. วันที่ 5-3-68</t>
  </si>
  <si>
    <t>อุดหนุน สอช. ค่าตรวจประเมินระบบ ISO 17025 ศอฟ.</t>
  </si>
  <si>
    <t>จ้างพนักงานกรมวิทย์ฯ บริการ นางสาวปวีณ์นุช ศรีแสงทรัพย์ ก.พ. - ก.ย.</t>
  </si>
  <si>
    <t>จ้างพนักงานกรมวิทย์ฯ บริการนายณัฐวรุตม์ เกิดมาลัย เม.ย. - ก.ค.</t>
  </si>
  <si>
    <t>วัสดุอ้างอิงสำหรับสอบเทียบเครื่องวัดความขาวส่วาง</t>
  </si>
  <si>
    <t>ค่าใช้จ่ายสัมมนาเชิงปฏิบัติการ การพัฒนาการผลิตกล่อง 13-14 มี.ค. 68</t>
  </si>
  <si>
    <t>ตรายาง</t>
  </si>
  <si>
    <t>สอบเทียบเครื่องทดสอบกระดาษ ธีรพง 6-21 มี.ค.</t>
  </si>
  <si>
    <t>สอบเทียบเครื่องทดสอบกระดาษ ธีรพง 27 มี.ค. - 11 เม.ย.</t>
  </si>
  <si>
    <t>สอบเทียบเครื่องทดสอบกระดาษ สหรัฐ 4 - 10 เม.ย.</t>
  </si>
  <si>
    <t>ค่าเดินทางไปราชการสอบเทียบ บ.อุตสาหกรรมไทยบรรจุภัณฑ์ 20-24 มี.ค.68</t>
  </si>
  <si>
    <t>ค่าเดินทางไปราชการสอบเทียบ บไทยคอนเทนเนอร์ 17 มี.ค.68</t>
  </si>
  <si>
    <t>ค่าเดินทางไปราชการสอบเทียบ บ.กลุ่มสยามบรรจุภัณฑ์ 27-28 มี.ค.68</t>
  </si>
  <si>
    <t>ค่าเดินนางไปราชการสอบเทียบ บ.SCG 8-10 เม.ย..68</t>
  </si>
  <si>
    <t>ค่าเดินทางไปราชการสอบเทียบ บไทยทาเคดะ 11 เม.ย. 68</t>
  </si>
  <si>
    <t>ค่าเดินทางไปราชการสอบเทียบ บ.แอมคอร์เฟล็กซิเบิ้ลกรุงเทพ 4 เม.ย. 68</t>
  </si>
  <si>
    <t>ค่าเดินทางไปราชการสอบเทียบ บ.เซ็นเตอร์ คอนเทนเนอร์ 3 เม.ย. 68</t>
  </si>
  <si>
    <t>ค่าเดินทางไปราชการสอบเทียบ บ.บางกอกบรรจุภัณฑ์ 1 เม.ย. 68</t>
  </si>
  <si>
    <t>ค่าเดินทางไปราชการสอบเทียบ บ.ดีเอ็ม คอนเทนเนอร์ 25 เม.ย. 68</t>
  </si>
  <si>
    <t>ค่าเดินทางไปราชการสอบเทียบ บกลุ่มสยามบรรจุภัณฑ์ 23 เม.ย. 68</t>
  </si>
  <si>
    <t>ค่าเดินทางไปราชการสอบเทียบ บ.ยูเนี่ยนเปเปอร์คาร์ตอนส์ 21 เม.ย. 68</t>
  </si>
  <si>
    <t>ค่าเดินทางไปราชการสอบเทียบ บ.เอเอสเอคอร์รูเกท 29-30 เม.ย. 68</t>
  </si>
  <si>
    <t>ค่าเดินทางไปราชการสอบเทียบ บ.ยูเนี่ยนแอนด์โอจอ 28 เม.ย. 68</t>
  </si>
  <si>
    <t>สอบเทียบเครื่องทดสอบกระดาษ ธีรพงษ์ 7-28 พ.ค. 68</t>
  </si>
  <si>
    <t>ค่าเดินทางไปราชการสอบเทียบ บ.ยูนิเวอร์แซลโพลีแบค  6 พ.ค.. 68</t>
  </si>
  <si>
    <t>ค่าเดินทางไปราชการสอบเทียบ บ.อินเตอร์แปซิฟิค 7-8 พ.ค.. 68</t>
  </si>
  <si>
    <t>ค่าเดินทางไปราชการสอบเทียบ บ.ยูไนเต็ดเปเปอร์ 13-15พ.ค.. 68</t>
  </si>
  <si>
    <t>ค่าเดินทางไปราชการสอบเทียบ บ.ตะวันนาบรรจุภัณฑ์ 20  พ.ค.. 68</t>
  </si>
  <si>
    <t>ค่าเดินทางไปราชการสอบเทียบ บ.เบียร์ทิพย์ 21 พ.ค.. 68</t>
  </si>
  <si>
    <t>สอบเทียบเครื่องทดสอบกระดาษ จำนวน 1 งาน 4-13 มิ.ย. 68</t>
  </si>
  <si>
    <t>คตท.คณะกรรมการพิจารณาผลตรวจรับพัสดุซื้อเครื่องทดสอบความต้านแรงดึงของยางพร้อมอุปกรณ์ 30 พ.ค. 68</t>
  </si>
  <si>
    <t>สอบเทียบเครื่องทดสอบกระดาษ จำนวน 1 งาน 11-30 มิ.ย. 68</t>
  </si>
  <si>
    <t xml:space="preserve">ชุดสอบเทียบความแข็งยาง IRHD 												</t>
  </si>
  <si>
    <t>ค่าใช้จ่ายในการเดินทางไปปฏิบัติราชการประชุมวิชาการ The Pure and Applied Chemistry International Conference 2025</t>
  </si>
  <si>
    <t>เบ้าทองคำขาว จำนวน 1 งาน</t>
  </si>
  <si>
    <t>ทรายมาตรฐาน ASTM20-30 sand conforms to ASTM C778 Ottawa จำนวน 40 ถุง</t>
  </si>
  <si>
    <t>แผ่นเหล็กชุปซิ้ง ขนาด 75x75 mm หนา 10 mm จำนวน 20 แผ่น</t>
  </si>
  <si>
    <t>จ้างเหมาจัดทำเอกสารในระบบคณภาพ ISO/IEC 17025:2017 เกี่ยวกับเครื่องมือที่ใช้ในระบบคุณภาพ  นางสาวนัทนารี พุ่มสะอาด</t>
  </si>
  <si>
    <t>NaCl, dried refined salt 99.99%</t>
  </si>
  <si>
    <t xml:space="preserve">ค่าใช้จ่าย บัตรเครดิต ในการเดินทางไปปฏิบัติราชการประชุมวิชาการ The Pure and Applied Chemistry International Conference </t>
  </si>
  <si>
    <t>จ้างเหมาจัดทำเอกสารวิธ๊การทดสอบทางผลิตภัณฑ์วัสดุก่อสร้างในระบบคุณภาพตามจ้อกำหนด ISO/IEC 17025  นางสาววิจิตรา ศรีประทุม</t>
  </si>
  <si>
    <t>เครื่องชั่งไฟฟ้า ทศนิยม 5 ตำแหน่ง จำนวน 1 งาน</t>
  </si>
  <si>
    <t>แผ่นมาตรฐาน (calibration plate) 100 x 100 mm จำนวน 1 แผ่น</t>
  </si>
  <si>
    <t>ค่าใช้จ่ายในการเดินทางไปราชการประชุมหารือความร่วมมือด้านวิชาการระหว่าง วศ. กับ สทอภ.</t>
  </si>
  <si>
    <t>จ้างเหมารถมินิยัสปรับอากาศ 30 ที่นั่ง</t>
  </si>
  <si>
    <t>Column with Teflon stopcock จำนวน 6 อัน</t>
  </si>
  <si>
    <t>Plumger ตามมาตรฐาน ASTM C191 จำนวน 1 อัน</t>
  </si>
  <si>
    <t>จัดทำเอกสารวิธีการทดสอบทางผลิตภัณฑ์วัสดุก่อสร้างในระบบคุณภาพ ISO/IEC17025 นางสาววิจิตรา ศรีประทุม</t>
  </si>
  <si>
    <t>จัดทำเอกสารวิธีการทดสอบทางผลิตภัณฑ์วัสดุก่อสร้างในระบบคุณภาพ ISO/IEC17025 นางสาวนัทนารี พุ่มสะอาด</t>
  </si>
  <si>
    <t>Volume of the premeability cell จำนวน 1 ชุด</t>
  </si>
  <si>
    <t>Reference material finess approx 2800 cm2/g offcially certified จำนวน 2 ชุด</t>
  </si>
  <si>
    <t>Multi-Mode -electrode pro จำนวน 1 ชิ้น</t>
  </si>
  <si>
    <t>ค่าลงทะเบียนการประชุมวิชาการนานาชาติด้านวิทยาศาสตร์เทคโนโลยีและนวัตกรรมทางเทคโนโลยี ครั้งที่ 50</t>
  </si>
  <si>
    <t>ค่าลงทะเบียนเข้าร่วมงานประชุมวิชากร The Pure and Applied Chemistry International Conference 2025</t>
  </si>
  <si>
    <t>ค่าตอบแทนปฏิบัติงานนอกเวลา 17-30 เม.ย. 68</t>
  </si>
  <si>
    <t>ค่าตอบแทนปฏิบัติงานนอกเวลา มีนาคม 2568</t>
  </si>
  <si>
    <t>27/05/2568</t>
  </si>
  <si>
    <t>Preventive maintenance</t>
  </si>
  <si>
    <t>คตท.ผู้ปฏิบัติงานนอกเวลาราชการ 13-31 พ.ค. 68</t>
  </si>
  <si>
    <t xml:space="preserve">อุดหนุน สอช. ซื้อวัสดุสำหรับย้ายเครื่องมือ สแตนเลส 304 พับขึ้นรูป จำนวน 2 ชุด กฤษฎา ศปก. </t>
  </si>
  <si>
    <t>อุดหนุน สอช. ซื้อสารเคมี PP Cryogenic Boxes 100-Well จำนวน 20 ea ทำกิจกรรมวิจัย  วลีพร ศอภ.</t>
  </si>
  <si>
    <t>อุดหนุน สอช. ซื้อสารเคมี  1.5 mL TUBE, SNAPLOCK จำนวน 13 กล่อง ทำกิจกรรมวิจัย  วลีพร ศอภ.</t>
  </si>
  <si>
    <t>อุดหนุน สอช. ซื้อสารเคมี  0.2 ml 8-Tube PCR Strips without Caps จำนวน 1 pkทำกิจกรรมวิจัย  วลีพร ศอภ.</t>
  </si>
  <si>
    <t>อุดหนุน สอช. ซื้อสารเคมี Custom Oligos Syn จำนวน 200 mers ทำกิจกรรมวิจัย  วลีพร ศอภ.</t>
  </si>
  <si>
    <t>อุดหนุน สอช. หลอดไฟ T5 ขนาด 28W/865 จำนวน 40 หลอดอาคารตั้ว  จิรสา</t>
  </si>
  <si>
    <t xml:space="preserve">อุดหนุน สอช. ค่าวัสดุออกบูธสัมมนา 20ACC จิรสา ศอค. </t>
  </si>
  <si>
    <t>white portland cement SRM</t>
  </si>
  <si>
    <t>SRM 136f Potassum Dichromate form NIST</t>
  </si>
  <si>
    <t>ทรายมาตรฐาน ASTM Graded sand จำนวน 50 ถุง</t>
  </si>
  <si>
    <t>Beaker 4000 mL จำนวน 6 ใบ</t>
  </si>
  <si>
    <t>เตาให้ความร้อน จำนวน 1 งาน</t>
  </si>
  <si>
    <t>Ag/AgCl ink จำนวน 2 กระปุก</t>
  </si>
  <si>
    <t>ฝา Stainless Steel dia 24.5 mm หนา 2 mm จำนวน 1 ชิ้น</t>
  </si>
  <si>
    <t>Vicat Conical Mold, Brass จำนวน 12 อัน</t>
  </si>
  <si>
    <t>แผ่นเหล็กตันวงกลมพร้อมผิวเจียรเรียบสำหรับรับรองกดก้อนคอนกรีต ตามมาตรฐาน BS EN 12390-3 ขนาด dia300 จำนวน 1 แผ่น</t>
  </si>
  <si>
    <t>Test sieve 45 um จำนวน 4 อัน</t>
  </si>
  <si>
    <t>Pycnometer Top and Glass Jar จำนวน 6 ขวด</t>
  </si>
  <si>
    <t>ปูนซีเมนต์ปอร์ตแลนด์ ประเภท 1 ขนาด 50 กิโลกกรัม จำนวน 30 ถึง</t>
  </si>
  <si>
    <t>silicon oil for oil bath ขนาด 1 ลิตร จำนวน 2 ขวด</t>
  </si>
  <si>
    <t>ฮาร์ดดิสก์ ความจุ 2 TB</t>
  </si>
  <si>
    <t>จ้าง พนักงานกรมวิทย์ฯ บริการ นางสาวณฐพร อุทัยชัย ต.ค. - ก.ย.</t>
  </si>
  <si>
    <t>Print Cartridge Black จำนวน 1 กล่อง</t>
  </si>
  <si>
    <t>WAFERING BLADE 5x0 2x1/2 20LC จำนวน 1 แผ่น</t>
  </si>
  <si>
    <t>Bottom load for BLF173 จำนวน 1 ชิ้น</t>
  </si>
  <si>
    <t>แผ่นกรองอากาศ จำนวน 1 เครื่อง</t>
  </si>
  <si>
    <t>Potassium Lodide 1000g จำนวน 1 ขวด</t>
  </si>
  <si>
    <t>เครื่อง UV/VIS Spectrophotometer</t>
  </si>
  <si>
    <t>Cal. Volumetric Pipette 20 ml จำนวน 4 อัน</t>
  </si>
  <si>
    <t>จ้าง พนักงานกรมวิทย์ฯ บริการ นางสาวกานต์ชนก ธานีรัตน์ ก.พ. - ก.ย.</t>
  </si>
  <si>
    <t>Funnel short-stem BORO-GL dia 100mm จำนวน 24 อัน</t>
  </si>
  <si>
    <t>Toner Original BROTHER TN-261</t>
  </si>
  <si>
    <t>UVA-340 fluorescent Lamp จำนวน 24 ชิ้น</t>
  </si>
  <si>
    <t>เครื่องวัดความแข็ง จำนวน 1 งาน</t>
  </si>
  <si>
    <t>เครื่องทดสอบความล้าเชิงกลของยางฟองน้ำ จำนวน 1 งาน</t>
  </si>
  <si>
    <t>ถุงซิปลอค ขนาด 15x23 ซม. จำนวน 5 แพ็ค</t>
  </si>
  <si>
    <t>Battery 12V 7.2Ah+ ชุดสายขั่วแบต จำนวน 6 ก้อน</t>
  </si>
  <si>
    <t>ซื้อวัสดุสำหรับงานวิจัย (ปูน ทราย จอบ)</t>
  </si>
  <si>
    <t xml:space="preserve">อุดหนุน สอช. จ้างกำจัดสารเคมี </t>
  </si>
  <si>
    <t>งบลงทุน ชุดสอบเทียบเครื่องดึงลวดเหล็กกล้าสำหรับคอนกรีตอัดแรง พร้อมอุปกรณ์ 1 ชุด</t>
  </si>
  <si>
    <t>จ้าง พนักงานกรมวิทย์ฯ บริการ นายวิริษฐ์ เจริญพชรวงศ์ ก.พ. - ก.ย.</t>
  </si>
  <si>
    <t>จ้าง พนักงานกรมวิทย์ฯ บริการ นายพันธวิศ กันปาน ก.พ. - ก.ย.</t>
  </si>
  <si>
    <t>จ้าง พนักงานกรมวิทย์ฯ บริการ นางสาวจิตรา เลิศวิโรจน์ถาวร ก.พ. - ก.ย.</t>
  </si>
  <si>
    <t>จ้าง พนักงานกรมวิทย์ฯ บริการ นางสาวนวลจันทร์ ฤกษ์หริ่ง ก.พ. - ก.ย.</t>
  </si>
  <si>
    <t>จ้าง พนักงานกรมวิทย์ฯ บริการ นายสิรวิชญ์ วงษ์ศรีเมือง ก.พ. - ก.ย.</t>
  </si>
  <si>
    <t>จ้าง พนักงานกรมวิทย์ฯ บริการ นายฐานันดร พิทักษ์เกียรติ ก.พ. - ก.ย.</t>
  </si>
  <si>
    <t>จ้างเหมาจัดทำรวบรวมข้อมูลคุณสมบัติโหลดเซลล์ในโครงการก่อสร้างฯ นายฐานันดร พิทักษ์เกียรติ</t>
  </si>
  <si>
    <t>จ้างเหมาจัดทำรวบรวมฐานข้อมูลห้องปฏิบัติการที่ให้บริการสอบเทียบเครื่องชั่งอิเล็กทรอนิกส์ นางสาวจิตรา เลิศวิโรจน์ถาวร</t>
  </si>
  <si>
    <t>จ้างเหมาจัดทำรวบรวมฐานข้อมูลห้องปฏิบัติการที่ให้บริการสอบเทียบด้านแรง นายวริษฐ์ เจริญพชรวงศ์</t>
  </si>
  <si>
    <t>จ้างเหมาจัดทำรวบรวมฐานข้อมูลห้องปฏิบัติการที่ให้บริการสอบเทียบ Temperature นายพันธวิศ กัมปาน</t>
  </si>
  <si>
    <t>จ้างเหมาจัดทำรวบรวมฐานข้อมูลห้องปฏิบัติการที่ให้บริการสอบเทียบ เครื่องชั่ง Mechanic นายสิรวิชญ์ วงษ์ศรีเมือง</t>
  </si>
  <si>
    <t>จ้างเหมาจัดทำรวบรวมฐานข้อมูลห้องปฏิบัติการที่ให้บริการสอบเทียบ เครื่องแก้ว นางสาวนวลจันทร์ ฤกษ์หริ่ง</t>
  </si>
  <si>
    <t>สอบเทียบเครื่องทดสอบแรงดึง/แรงกด จำนวน 1 งาน นายศรายุทธ จุลกลับ</t>
  </si>
  <si>
    <t>ค่าอนุมัติเดินทางไปปฏิบัติราชการสอบเทียบ ณ  บริษัท ยูนิตี้ สตีล จำกัด 3-5 มี.ค. 68</t>
  </si>
  <si>
    <t>ค่าตอบแทนคณะกรรมการพิจารณาผลการประกวดราคาอิเล็กทรอนิกส์ ชุดสอบเทียบเครื่องดึงลวดเหล็กกล้าฯ</t>
  </si>
  <si>
    <t>ค่าเดินทางไปปฏิบัติราชการสอบเทียบ ณ บริษัท โอฬารไฟเบอร์ซีเมนต์ 6-7 มี.ค. 68</t>
  </si>
  <si>
    <t>ค่าเดินทางไปปฏิบัติราชการสอบเทียบ ณ บริษัท ทีพีไอ โพลีน 17 ก.พ. 68</t>
  </si>
  <si>
    <t>ค่าเดินทางไปปฏิบัติราชการสอบเทียบ ณ บริษัท ปูนซีเมนต์ไทย 4-5 ก.พ. 68</t>
  </si>
  <si>
    <t>ค่าเดินทางไปปฏิบัติราชการสอบเทียบ ณ บริษัท พรีฟอร์มด ไลน์ โปรคัคส์ 21 ก.พ. 68</t>
  </si>
  <si>
    <t>ค่าเดินทางไปปฏิบัติราชการสอบเทียบ ณ ห้างหุ่นส่วน ที เอ็ม เค คอนกรีตผสมเสร็จ 3-4 มี.ค. 68</t>
  </si>
  <si>
    <t>ค่าเดินทางไปปฏิบัติราชการสอบเทียบ ณ บริษัท แคลิเทค 13 ก.พ. 68</t>
  </si>
  <si>
    <t>ค่าเดินทางไปปฏิบัติราชการสอบเทียบ ณ บริษัท ชวรักษ์ 10-11 ก.พ. 68</t>
  </si>
  <si>
    <t>ค่าเดินทางไปปฏิบัติราชการสอบเทียบ ณ คณะวิศวกรรมศาสตร์ ม.เทคโนโลยีราขมงคล 27 ก.พ. 68</t>
  </si>
  <si>
    <t>ค่าเดินทางไปปฏิบัติราชการสอบเทียบ ณ บริษัท เอบี สตีล 17-18 มี.ค. 68</t>
  </si>
  <si>
    <t>ค่าเดินทางไปปฏิบัติราชการสอบเทียบ ณ บริษัท เพ็ญศิริ สตีล อินดัสตรีส์ 21 มี.ค. 68</t>
  </si>
  <si>
    <t>ค่าเดินทางไปปฏิบัติราชการสอบเทียบ ณ บริษัท โกลเด้นไพพ์ 14 มี.ค. 68</t>
  </si>
  <si>
    <t>ค่าเดินทางไปปฏิบัติราชการสอบเทียบ ณ ภาควิชาวิศวกรรมโยธาและสิ่งแวดล้อม ม.มหิดล 8 เม.ย. 68</t>
  </si>
  <si>
    <t>ค่าเดินทางไปปฏิบัติราชการสอบเทียบ ณ บริษัท ไอคอน เอ็นเนอร์จี้ เซอร์วิส  1-4 เม.ย. 68</t>
  </si>
  <si>
    <t>ค่าเดินทางไปปฏิบัติกราชการสอบเทียบ ณ ภาควิชาวิศวกรรมโยธา คณะวิศวกรรมศาสตร์ ม.พระจอมเกล้าพระนครเหนือ 4 เม.ย. 68</t>
  </si>
  <si>
    <t>ค่าเดินทางไปปฏิบัติราชการสอบเทียบ ณ บริษัท มิตซุย สยามคอมโพเนนท์ส 28 ก.พ.. 68</t>
  </si>
  <si>
    <t>ค่าเดินทางไปปฏิบัติราชการสอบเทียบ ณ บริษัท โรงงานกระดาษ 22 เม.ย. 68</t>
  </si>
  <si>
    <t>ช่วยเตรียมเครื่องมือวิเคราะห์ผลการสอบเทียบและจัดทำร่างรายงาน นายวริษฐ์ เจริญพชรวงศ์</t>
  </si>
  <si>
    <t>ค่าเดินทางไปปฏิบัติราชการสอบเทียบ ณ บริษัท ไทยสเปเชียลไวร์ 11 เม.ย. 68</t>
  </si>
  <si>
    <t>ค่าเดินทางไปปฏิบัติราชการสอบเทียบ ณ บริษัท ทีเอสบี เหล็กกล้า  1-2 พ.ค. 68</t>
  </si>
  <si>
    <t>ค่าเดินทางไปปฏิบัติราชการสอบเทียบ ณ บริษัท ทรายทองธารา 22 เม.ย. 68</t>
  </si>
  <si>
    <t>สีน้ำทาภายใน จำนวน 4 ถัง</t>
  </si>
  <si>
    <t>ชุดให้กำลังทางด้านแรง 1 ชุด จำนวน 1 งาน</t>
  </si>
  <si>
    <t>ชุดมาตรฐานสอบเทียบแรง จำนวน 1 งาน</t>
  </si>
  <si>
    <t>ค่าเดินทางไปปฏิบัติราชการสอบเทียบ ณ บริษัท ภูมใจซีเมนต์ 15-16 พ.ค.. 68</t>
  </si>
  <si>
    <t>ค่าเดินทางไปปฏิบัติราชการสอบเทียบ ณ บริษัท กรมชลประทาน 13 พ.ค.. 68</t>
  </si>
  <si>
    <t>ค่าเดินทางไปปฏิบัติราชการสอบเทียบ ณ บริษัท จี เต ตีล 29 พ.ค.. 68</t>
  </si>
  <si>
    <t>ค่าเดินทางไปปฏิบัติราชการสอบเทียบ ณ บริษัท เหล็กทรัพย์ 6-7 พ.ค.. 68</t>
  </si>
  <si>
    <t>ค่าเดินทางไปปฏิบัติราชการสอบเทียบ ณ บริษัท เซ็นทรัล สปริง 19 พ.ค.. 68</t>
  </si>
  <si>
    <t>จัดเตรียมอุปกรณ์สำหรับวิเคราะห์ร่างรายงาน จำนวน 1 งาน</t>
  </si>
  <si>
    <t>ขออนุมัติการเดินทางไปปฏิบัติราชการสอบเทียบ บริษัทนครหลวงคอนกรีต 21 พ.ค. 68</t>
  </si>
  <si>
    <t>ขออนุมัติการเดินทางไปปฏิบัติราชการสอบเทียบ บริษัทนครหลวงคอนกรีต 22-23 พ.ค. 68</t>
  </si>
  <si>
    <t>ขออนุมัติการเดินทางไปปฏิบัติราชการสอบเทียบ บริษัทเอลีทคราฟท์ เปเปอร์ จำกัด 11-13 มิ.ย. 68</t>
  </si>
  <si>
    <t>ขออนุมัติการเดินทางไปปฏิบัติราชการสอบเทียบ บริษัทสยาม มอดิฟายด์ สตาร์ช จำกัด 9 มิ.ย. 68</t>
  </si>
  <si>
    <t>ขออนุมัติการเดินทางและเบิกคชจ.ไปปฏิบัติราชการสอบเทียบ บริษัท ตะวันนาบรรจุภัณฑ์ จำกัด 20 พ.ค. 68</t>
  </si>
  <si>
    <t>ขออนุมัติการเดินทางและเบิกคชจ.ไปปฏิบัติราชการสอบเทียบ บริษัท ยูไนเต็ด เปเปอร์ จำกัด 13-15 พ.ค. 68</t>
  </si>
  <si>
    <t>ถุงมือผ้าเคลือบยาง ขนาด M จำนวน 6 คู่</t>
  </si>
  <si>
    <t>ขออนุมัติการเดินทางและเบิกคชจ.ไปปฏิบัติราชการสอบเทียบ บริษัท อินเตอร์ อิสเทิร์น คอนเทนเนอร์ จำกัด 22-23 พ.ค. 68</t>
  </si>
  <si>
    <t>ขออนุมัติการเดินทางและเบิกคชจ.ไปปฏิบัติราชการสอบเทียบ บริษัท เอเอสเอ บ็อกซ์ บอร์ด คอนเทนเนอร์ จำกัด 26 พ.ค. 68</t>
  </si>
  <si>
    <t>ขออนุมัติการเดินทางและเบิกคชจ.ไปปฏิบัติราชการสอบเทียบ บริษัท อุตสาหกรรมไทย บรรจุภัณฑ์ จำกัด 27 พ.ค. 68</t>
  </si>
  <si>
    <t>ขออนุมัติการเดินทางและเบิกคชจ.ไปปฏิบัติราชการสอบเทียบ บริษัท เล้ากิ้มง้วน ผลิตเหล็ก จำกัด 4 มิ.ย. 68</t>
  </si>
  <si>
    <t>ขออนุมัติการเดินทางและเบิกคชจ.ไปปฏิบัติราชการสอบเทียบ บ.ทาทาสตีส 5-6 มิ.ย.68</t>
  </si>
  <si>
    <t>ขออนุมัติการเดินทางและเบิกคชจ.ไปปฏิบัติราชการสอบเทียบ บเอเชียคราฟ  4-5 มิ.ย.68</t>
  </si>
  <si>
    <t>ขออนุมัติการเดินทางและเบิกคชจ.ไปปฏิบัติราชการสอบเทียบ พระจอมเกล้าเหนือ 9 มิ.ย.68</t>
  </si>
  <si>
    <t>อุดหนุน สอช. หัวคัดขนาดฝุ่น PM 2.5 (กิจกรรมวิจัย ศอค.) (อมรพล)</t>
  </si>
  <si>
    <t>อุดหนุน สอช. วัสดุ  สำหรับโครงการ  คุณภาพอากาศในอาารศูนพัฒนาเด็กเล็ก(กิจกรรมวิจัย ศอค.)</t>
  </si>
  <si>
    <t>งบลงทุน ชุดวัดอุณหภูมิน้ำแบบดิจิตอลพร้อมอุปกรณ์ 1 ชุด</t>
  </si>
  <si>
    <t>งบลงทุน ชุดปรับระดับสเกลไฮโดรมิเตอร์แบบอัตโนมัติพร้อมอุปกรณ์ 1 ชุด</t>
  </si>
  <si>
    <t>จ้าง พนักงาน กรมวิทย์ฯ บริการ นายศรายุทธ จุลกลับ ต.ค. - ก.ย.</t>
  </si>
  <si>
    <t>จ้าง พนักงาน กรมวิทย์ฯ บริการ นายธนชัย แจงเจริญ ต.ค. - ก.ย.</t>
  </si>
  <si>
    <t>จ้าง พนักงาน กรมวิทย์ฯ บริการ นางสาวเทพศิรินทร์ ศรีโพธิ์วัง มี.ค. - ก.ย.</t>
  </si>
  <si>
    <t>จ้าง พนักงาน กรมวิทย์ฯ บริการ นางสาวนวลจันทร์ ฤกษ์หริ่ง 1-10 เม.ย.</t>
  </si>
  <si>
    <t>ค่าลงทะเบียนอบรม หลักสูตร "การทดสอบเครื่องชั่งและการสอบเทียบตุ้มน้ำหนักมาตรฐาน" 15-16 มี.ค. 68</t>
  </si>
  <si>
    <t>ค่าตอบแทนคณะกรรมการพิจารณาผลการประกวดราคาอิเล็กทรอนิกส์ ปรับปรุงห้องปฏิบัติการสอบเทียบ 11 ก.พ. 68</t>
  </si>
  <si>
    <t>ค่าตอบแทนคณะกรรมการพิจารณาผลการประกวดราคาอิเล็กทรอนิกส์ ชุดแหล่งกำเนิดแสงเลเซอร์ 10 มี.ค. 68</t>
  </si>
  <si>
    <t>ค่าใช้จ่ายในกาฝึกอบรม หลักสู๖ร สอบเทียบ Conductivity Meter 23 พ.ค. 68</t>
  </si>
  <si>
    <t>เครื่องวัดค่าความดัน จำนวน 1 รายการ</t>
  </si>
  <si>
    <t>ค่าตอบแทนคณะกรรมการจัดทำร่างขอบเขตของงาน เรื่อง ปรับปรุงระบบควบคุมสภาวะแวดล้อมห้องปฏิบัติการสอบเทียบ 28 ก.พ. 68</t>
  </si>
  <si>
    <t>ค่าตอบแทนคณะกรรมการจัดทำร่างขอบเขตของงาน เรื่อง ปรับปรุงห้องปฏิบัติการสอบเทียบ 24 ธ.ค.. 68</t>
  </si>
  <si>
    <t>ค่าตอบแทนการปฏิบัติงานนอกเวลาราชการ 1-10 เม.ย. 68</t>
  </si>
  <si>
    <t>ค่าตอบแทนคณะกรรมการพิจาณาผลการประกวดราคาอิเล็กทรอนิกส์ สำหรับจ้างก่อสร้างปรับปรุงระบบควบคุมสภาวะ</t>
  </si>
  <si>
    <t xml:space="preserve">ชุดสอบเทียบเครื่องขยายประจุไฟฟ้ามาตรฐาน </t>
  </si>
  <si>
    <t>ค่าจัดประชุมติดตามผลการดำเนินงานภายใน ศอส. 9 เม.ย. 68</t>
  </si>
  <si>
    <t>Rubber Glove Nitrile Blue จำนวน 20 กล่อง</t>
  </si>
  <si>
    <t>เครื่องปรับอากาศแบบแยกส่วน จำนวน 1 งาน</t>
  </si>
  <si>
    <t>ขออนุมัติยืมเงินเพื่อเป็นค่าธรมมเนียมอบรมหลักสูตร การใช้งานเครื่องมือวัดและหลักการสอบเทียบเครื่องมือไฟฟ้าเบื้องต้น</t>
  </si>
  <si>
    <t>Sulfuric acid 98%, AR, 2.5 L จำนวน 2 ขวด</t>
  </si>
  <si>
    <t>หมึกพิมพ์บาร์โค้ด จำนวน 24 Roll</t>
  </si>
  <si>
    <t>ขออนุมัติการจัดฝึกอบรม ตัวบุคคลและคชจ.ในการจัดฝึกอบรม เรื่อง การสอบเทียบ climatic chamber และ Furnace 24-25 มิ.ย. 68</t>
  </si>
  <si>
    <t>พนักงาน กรมวิทย์ฯ บริการ</t>
  </si>
  <si>
    <t>งบลงทุน ชุดระบบอัตโนมัติสำหรับตุ้มน้ำหนัก พร้อมอุปกรณ์ 1 ชุด</t>
  </si>
  <si>
    <t>งบลงทุน ชุดแหล่งกำเนิดแสงเลเซอร์ชนิดฮีเลียม-นีออน พร้อมอุปกรณ์ 1 ชุด</t>
  </si>
  <si>
    <t>งบลงทุน ชุดสอบเทียบระยะยุบเครื่องวัดความแข็งยางพร้อมอุปกรณ์ 1 ชุด</t>
  </si>
  <si>
    <t>จ้าง พนักงาน กรมวิทย์ฯ บริการ นายเดนชัย ศรีทอง ต.ค. - ก.ย.</t>
  </si>
  <si>
    <t>จ้าง พนักงาน กรมวิทย์ฯ บริการ นางสาวธนียา มูลเภา ต.ค. - ก.พ.</t>
  </si>
  <si>
    <t>จ้าง พนักงาน กรมวิทย์ฯ บริการ นางสาวฉวีวรรณ ศรีโปฎก  มี.ค. - ก.ย.</t>
  </si>
  <si>
    <t>ค่าตอบแทนคณะกรรมการพิจารณาผลการประกวดราคาอิเล็กทรอนิกส์ วันที่ 5 มี.ค. 68</t>
  </si>
  <si>
    <t>สอบเทียบเครื่องวัดความหนาแน่น</t>
  </si>
  <si>
    <t xml:space="preserve">อ่างควบคุมอุณหภูมิ </t>
  </si>
  <si>
    <t>หลอดไฟ LED T8 20W/6500 จำนวน 20 หลอด</t>
  </si>
  <si>
    <t>ดูแลรักษาเครื่องปรับอากาศห้องสอบเทียบอุณหภูมิ งวดที่ 1</t>
  </si>
  <si>
    <t>ดูแลรักษาเครื่องปรับอากาศห้องสอบเทียบอุณหภูมิ งวดที่ 2</t>
  </si>
  <si>
    <t>ดูแลรักษาเครื่องปรับอากาศห้องสอบเทียบอุณหภูมิ งวดที่ 3</t>
  </si>
  <si>
    <t>เซ็นเซอร์สำหรับอุปกรณ์วัดอุณหภูมิของชุดหาค่าความหนาแน่นตุ้มน้ำหนัก</t>
  </si>
  <si>
    <t>งบลงทุน เครื่องดูดสูญญากาศ (Vacuum Pump) 1 เครื่อง</t>
  </si>
  <si>
    <t>งบลงทุน อ่างน้ำควบคุมอุณหภูมิ พร้อมอุปกรณ์ 1 เครื่อง</t>
  </si>
  <si>
    <t xml:space="preserve">จ้างพนักงาน กรมวิทย์ฯ บริการ นายคุณวุฒิ นราพล ต.ค.67 - ก.ย. 68 </t>
  </si>
  <si>
    <t>จ้างพนักงาน กรมวิทย์ฯ บริการ นางสาววรัญญา ชนะพาล  ต.ค.67 - ก.ย. 68</t>
  </si>
  <si>
    <t>ปะเก๊นโอริง รุ่น P-6R จำนวน 10 ชิ้น</t>
  </si>
  <si>
    <t>ก๊าซฮีเลี่ยม ความบริสุทธิ์ 99.999% ปริมาณ 7 ลูกบาศก์เมตร จำนวน 4 ถัง</t>
  </si>
  <si>
    <t xml:space="preserve">ถ้วยไพโรไลซิส (Eco-Cup LF) จำนวน 100 ชิ้น </t>
  </si>
  <si>
    <t>ถุงมือยางไนโตรล์ ขนาด M จำนวน 6 กล่อง</t>
  </si>
  <si>
    <t>2-ไพรพานอล 2.5 ลิตร จำนวน 2 ขวด</t>
  </si>
  <si>
    <t>แบตเตอรี่ 7.8 Ah 12V จำนวน 2 ก้อน</t>
  </si>
  <si>
    <t>จ้าง พนักงานกรมวิทย์ฯ บริการ นางสาวชณัษฎา พิมวัน ต.ค. - ก.ย.</t>
  </si>
  <si>
    <t>4S Rubber silder 57 Shore A จำนวน 1 ชิ้น</t>
  </si>
  <si>
    <t>เครื่อง Universal Testing Machine จำนวน 1 งาน</t>
  </si>
  <si>
    <t>Roll of Flex Foil for Zwick Z010 Optical Extensometer จำนวน 5 ม้วน</t>
  </si>
  <si>
    <t>เครื่องทดสอบการกระดอนของบอล จำนวน 1 งาน</t>
  </si>
  <si>
    <t>เครื่องทดสอบแรงดึงเสียดทานของพื้นที่ผิว จำนวน 1 งาน</t>
  </si>
  <si>
    <t>เครื่องทดสอบหาเกณฑ์การบาดเจ็บที่ศรีษะด้วยการกระแทก</t>
  </si>
  <si>
    <t>จ้าง พนักงานกรมวิทย์ฯ บริการนายภูมน ทับทิมแดง ก.พ. - ก.ย.</t>
  </si>
  <si>
    <t>จ้าง พนักงานกรมวิทย์ฯ บริการ นางสาวปานเนตร วงษ์ศรีปาน ก.พ. - ก.ย.</t>
  </si>
  <si>
    <t>จ้างเหมาจัดทำเก็บผลวิจัยการพัฒนาวิธีการสอบเทียบกล้องสำรวจ  นางสาวปานเนตร วงษ์ศรีปาน</t>
  </si>
  <si>
    <t>ขออนุมัติจัดึกอบรม Advance Excel 24-25 มี.ค. 68</t>
  </si>
  <si>
    <t>ค่าใช้จ่ายในการฝึกอบรมหลักสูตร การสอบเทียบไฮเกจและไฮมาสเตอร์ด้วยเกจบล็อกมาตรฐาน 28-29 เม.ย. 68</t>
  </si>
  <si>
    <t>ค่าใช้จ่ายในการฝึกอบรมหลักสูตร การสอบเทียบเทอร์โมคัปเปิลและตัวอ่าน 28-30 พ.ค. 68</t>
  </si>
  <si>
    <t>ค่าใช้จ่ายในการฝึกอบรมหลักสูตรการทวนสอบซีเอ็มเอ็ตามมาตรฐาน ISO 19-20 พ.ค. 68</t>
  </si>
  <si>
    <t xml:space="preserve">เครื่องแสดงค่าอุณหภูมิ </t>
  </si>
  <si>
    <t>ค่าทางด่วนพิเศษ การสอบเทียบไฮเกจและไฮมาสเตอร์ด้วยเกจบล็อกมาตรฐาน 28-29 เม.ย.68</t>
  </si>
  <si>
    <t>ชุดวัดสภาวะแวดล้อม</t>
  </si>
  <si>
    <t>ค่าใช้จ่ายในการฝึกอบรมหลักสูตรการสอบเทียบเครื่องมือวัดความชื้นในอากาศ 9-10 มิ.ย. 68</t>
  </si>
  <si>
    <t>ค่าใช้จ่ายในการจัดฝึกอบรมหลักสูตร ความปลอดภัยในห้องปฏิบัติการ 14 พ.ค. 68</t>
  </si>
  <si>
    <t>ค่าใช้จ่ายในการจัดฝึกอบรมหลักสูตร การตรวจติดตามคุณภาพภายใน 28-29 พ.ค. 68</t>
  </si>
  <si>
    <t>ค่าทางด่วนพิเศษ ฝคกอบรมหลักสู๖ร การทวนสอบ 19-20 พ.ค.68</t>
  </si>
  <si>
    <t xml:space="preserve">Thermocouple Type R จำนวน 2 ชุด  </t>
  </si>
  <si>
    <t>ขออนุมัติจัดฝึกอบรม "การประเมินค่าความไม่แน่นอนของซีเอ็มเอ็มตามมาตรฐาน ISO/TS 23165" 17-19 มิ.ย. 68</t>
  </si>
  <si>
    <t>ค่าทางด่วนพิเศษ (ไป-กลับ) รับเจ้าหน้าที่ เพื่อฝึกอบรม หลักสูตร " การสอบเทียบเครื่องมือวัดทางความชื้นในอากาศ " วันที่ 9-10 มิถุนายน 2568 ณ สถาบันมาตรวิทยาแห่งชาติ จ.ปทุมธานี</t>
  </si>
  <si>
    <t>ค่าใช้จ่ายในการเดินทางไปฝึกอบรม "การประเมินค่าความไม่แน่นอนของซีเอ็มเอ็มตามมาตรฐาน ISO/TS 23165" 17-19 มิ.ย. 68</t>
  </si>
  <si>
    <t>ค่าใช้จ่ายในการเดินทางไปฝึกอบรมสอบเทียบเทอร์โมคัปเปิล 28-30 พ.ค.68</t>
  </si>
  <si>
    <t>งบลงทุน ตู้เก็บสารเคมีชนิดไวไฟ 1 หน่วย</t>
  </si>
  <si>
    <t>จ้าง พนักงานกรมวิทย์ฯ บริการ นายศุภชัย ภาณุการัณย์กร ต.ค. - ก.ย.</t>
  </si>
  <si>
    <t>จ้าง พนักงานกรมวิทย์ฯ บริกา นางสาวจิรทัศนีย์ บุญเกตุ  ต.ค. - ก.ย.</t>
  </si>
  <si>
    <t>แผ่นกระจก จำนวน 20 แผ่น</t>
  </si>
  <si>
    <t>จ้างทำลายเอกสาร จำนวน 1 งาน นางสาวปวีณ์นุช</t>
  </si>
  <si>
    <t>จ้างทำลายเอกสาร จำนวน 1 งาน นางสาวภัสสร</t>
  </si>
  <si>
    <t>จ้างทำลายเอกสาร จำนวน 1 งาน นางสาวทรัพย์ศิริ</t>
  </si>
  <si>
    <t>ค่าตอบการปฏิบัติงานนอกเวลาราชการ</t>
  </si>
  <si>
    <t>วัสดุสำหรับเครื่องกระจายเยื่อ</t>
  </si>
  <si>
    <t>วัสดุอ้างอิงสำหรับเครื่อง Ash content</t>
  </si>
  <si>
    <t>ตรายางหมึกในตัว จำนวน 1 ชุด</t>
  </si>
  <si>
    <t>ค่าใช้จ่ายลงทะเบียนเข้าร่วมอบรมเชิงปฏิบัติการ Upskill</t>
  </si>
  <si>
    <t>ค่าใช้จ่ายจัดประชุม ศบก. 2-68 วันที่ 4 เม.ย.68</t>
  </si>
  <si>
    <t>ค่าตอบแทนนอกเวลา</t>
  </si>
  <si>
    <t>จ้างเก็บรวบรวมฐานข้อมูล ปวีณ์นุช</t>
  </si>
  <si>
    <t>จ้างคัดแยกและจัดเก็บเอกสารเพื่อทำลาย ทรัพย์ศิริ</t>
  </si>
  <si>
    <t>จ้างคัดแยกและจัดเก็บเอกสารเพื่อทำลาย  ปวีณ์นุช</t>
  </si>
  <si>
    <t>จ้างคัดแยกและจัดเก็บเอกสารเพื่อทำลาย นภัสสร</t>
  </si>
  <si>
    <t>ค่าตอบแทนนอกเวลา เดือนเม.ย.</t>
  </si>
  <si>
    <t>ค่ารับรองและพิธีการจัดประชุมการจัดทำและพัมนาเว็บไซต์สอช. 4/6/68</t>
  </si>
  <si>
    <t>จ้าง พนักงาน กรมวิทย์ฯ บริการ นางสาววิจิตรา ศรีประทุม ก.พ.-ก.ย. 68</t>
  </si>
  <si>
    <t>จ้าง พนักงาน กรมวิทย์ฯ บริการ นางสาวนัทนารี พุ่มสะอาด ก.พ.-ก.ย. 68</t>
  </si>
  <si>
    <t>ถังขยะเหยียบ จำนวน 12 ถัง</t>
  </si>
  <si>
    <t>Vicat Conical Mold Plasitc จำนวน 12 อัน</t>
  </si>
  <si>
    <t>Flow cell for magnetic assays with screenprinted electordes จำนวน 1 อัน</t>
  </si>
  <si>
    <t>เหล็กแผ่นตันพร้อมผิวเจียรเรียบสำหรับทดสอบแรงดึง จำนวน 2 แผ่น</t>
  </si>
  <si>
    <t>ถุงมือไนโตร size s จำนวน 20 กล่อง</t>
  </si>
  <si>
    <t>Cell complete จำนวน 2 อัน</t>
  </si>
  <si>
    <t>Parafin liquid 2.5L จำนวน 3 ขวด</t>
  </si>
  <si>
    <t>วงแหวนทองเหลือง ID 75 mm จำนวน 4 อัน</t>
  </si>
  <si>
    <t>อุปกรณ์ทดสอบมอร์ตาร์</t>
  </si>
  <si>
    <t>Round bottom boiling wit joints 24/29 250ml จำนวน 12 ใบ</t>
  </si>
  <si>
    <t>แผ่นเหล็กตันสี่เหลี่ยมพร้อมผิวเจียรเรียบ สำหรับรองกดก้อนมอร์ตาร์ ตามมาตรฐาน จำนวน 2 แผ่น</t>
  </si>
  <si>
    <t>Fiexible screen-printed dispsalbe electrode จำนวน 4 แพ็ค</t>
  </si>
  <si>
    <t>Ag/AgCI reference electrode</t>
  </si>
  <si>
    <t>แผ่นเหล็กชปซิ้ง ขนาด 75x75 หนา 10 mm จำนวน 20 =6f</t>
  </si>
  <si>
    <t>เทอร์มิเตอร์วัดอุณหภูมิเตาเผาไฟฟ้า จำนวน 1 อัน</t>
  </si>
  <si>
    <t>ถาดวางเขวดสารเคมีในห้องปฏิบัติการ ขนาด 50 ลิตร</t>
  </si>
  <si>
    <t>Blaine Air Permeabliliry Filiter paper จำนวน 10 กล่อง</t>
  </si>
  <si>
    <t>Dry-wet Humidity CM.062</t>
  </si>
  <si>
    <t>Wet-Dry Humidity CM.061</t>
  </si>
  <si>
    <t>งบลงทุน เครื่องวิเคราะห์หาองค์ประกอบทางเคมีของทองเหลือง ทองบรอนซ์ ในผลิตภัณฑ์วัสดุก่อสร้าง พร้อมอุปกรณ์ 1 เครื่อง</t>
  </si>
  <si>
    <t>จ้าง พนักงานกรมวิทยฯ บริการ นางสาวศวิตา บุญวันต์ ต.ค. - ก.ย.</t>
  </si>
  <si>
    <t>เครื่องวิเคราะห์หาปริมาณสารพิษตกค้างในวัสดุก่อสร้างด้วยเทคนิคแกรไฟต์เฟอร์แนส</t>
  </si>
  <si>
    <t>Metrosep A Supp10-100/4.0 จำนวน 1 อัน</t>
  </si>
  <si>
    <t>กระดาษโน้ตมีกาวในตัว ขนาด 3x3 นิ้ว จำนวน 6 แพ็ค</t>
  </si>
  <si>
    <t>กระบอกคอริ่ง ขนาดตัวอย่าง 20 mm จำนวน 3 อัน</t>
  </si>
  <si>
    <t>ค่าตอบแทนกรรมการพิจารณาผลการประกวดราคาเครื่องวิเคราะห์หาองค์ประกอบทางเคมีของทองเหลือง</t>
  </si>
  <si>
    <t>Mercury drop capiliary for MME จำนวน 1 ชิ้น</t>
  </si>
  <si>
    <t>Weighing bottle low dorm lid 60x30mm SJ50/12mm จำนวน 3 ใบ</t>
  </si>
  <si>
    <t>เตาอบไฟฟ้าจำนวน 1 งาน</t>
  </si>
  <si>
    <t xml:space="preserve"> ก่อพงศ์  หงษ์ศรี</t>
  </si>
  <si>
    <t>อุดหนุน สอช. ค่าเบี้ยเลี้ยง staff งานสัมมนา 20ACC 22-26 มิ.ย. 68</t>
  </si>
  <si>
    <t>อุดหนุน สอช. ค่าตรวจประเมินระบบ ISO 17025 ศอภ กฤษดา</t>
  </si>
  <si>
    <t>อุดหนุน สอช. ค่าเบี้ยประชุมและค่าอาหารว่างคณะกรรมการตรวจรับควบคุมงานก่อสร้าง งวดที่ 1</t>
  </si>
  <si>
    <t>งบลงทุน เครื่องดูดไอระเหยของสารเคมี (fume hood) 1 เครื่อง</t>
  </si>
  <si>
    <t>งบลงทุน ตู้อบลมร้อน พร้อมอุปกรณ์ 2 เครื่อง (เครื่องละ 200,000 )</t>
  </si>
  <si>
    <t>ค่าจ้าง พนักงานกรมวิทย์ฯ บริการ นางสาวพัชราภรณ์ เอนกธนกุล</t>
  </si>
  <si>
    <t>ค่าจ้าง พนักงานกรมวิทย์ฯ บริการ นางสาวอรอุมา ตั้งสงวน</t>
  </si>
  <si>
    <t>ค่าจ้าง พนักงานกรมวิทย์ฯ บริการ นายสุนทร เอกสัน</t>
  </si>
  <si>
    <t>ค่าจ้าง พนักงานกรมวิทย์ฯ บริการ นายสหรัฐ กองวัด</t>
  </si>
  <si>
    <t>ค่าจ้าง พนักงานกรมวิทย์ฯ บริการ นายธีรพงษ์ กางร่มกลาง</t>
  </si>
  <si>
    <t>ค่าจ้าง พนักงานกรมวิทย์ฯ บริการ นายวีระพัฒน์ สีสนทอง</t>
  </si>
  <si>
    <t>ค่าใช้จ่ายในการปฏิบัติราชการลงพื้นที่ ราชบุรี กาญ 26-28 มี.ค. 68 เบี้ยเลี้ยง ที่พัก</t>
  </si>
  <si>
    <t>สอบเทียบเครื่องทดสอบกระดาษระหว่างวันที่ 26-28 มี.ค. 68 ศุภชัย</t>
  </si>
  <si>
    <t>สอบเทียบเครื่อวิเคราะห์การเปลี่ยนแปลงน้ำหนักสารโดยใช้ความร้อน</t>
  </si>
  <si>
    <t>ซ่อมเครื่องทดสอบความคงทนต่อโอโซน</t>
  </si>
  <si>
    <t>จ้างเหมารถตู้ไปกาญจนบุรี 26-28 มี.ค. 68</t>
  </si>
  <si>
    <t>แท่งแสตนเลส</t>
  </si>
  <si>
    <t xml:space="preserve">Pd reference electrode </t>
  </si>
  <si>
    <t>SRM 1880B Whiter Portland Cerment form NIST</t>
  </si>
  <si>
    <t>Silver nitrate จำนวน 1 ขวด</t>
  </si>
  <si>
    <t>Metrosep C4-150/4.0 จำนวน 1 ชิ้น</t>
  </si>
  <si>
    <t>ตรายางหมึกในตัว จำนวน 8 อัน</t>
  </si>
  <si>
    <t>ประเก็นยางสำหรับใส่ Cell ตามมาตรฐาน ASTM C1202 สำหรับคอนกรีต จำนวน 20 ชุด</t>
  </si>
  <si>
    <t>ถึงสแตนเลส ขนาด 220x220x450 mm จำนวน 4 อัย</t>
  </si>
  <si>
    <t>เตาอบไฟฟ้า</t>
  </si>
  <si>
    <t>สอบเทียบ steel tape 0-1000 mm จำนวน 1 'ko</t>
  </si>
  <si>
    <t>หัวฉีดสเปรย์ทดสอบความละเอียด จำนวน 2 ชุด</t>
  </si>
  <si>
    <t>อุปกรณ์เตรียมตัวอย่าง</t>
  </si>
  <si>
    <t>ซ่อมเครื่องผลิตน้ำสำหรับทดสอบปูนซีเมนต์ จำนวน 1 งาน</t>
  </si>
  <si>
    <t>ค่าตอบแทน</t>
  </si>
  <si>
    <t>งบอุดหนุน</t>
  </si>
  <si>
    <t>งบที่จัดสรร (PCM)</t>
  </si>
  <si>
    <t>ค่าเบี้ยเลี้ยง ค่าพาหนะ  Division VI Chemistry and the Environment ระหว่างวันที่ 19-20 ส.ค. 66 และ IUPAC 18-25 ส.ค. 66</t>
  </si>
  <si>
    <t>ค่าเครื่องบิน Division VI Chemistry and the Environment ระหว่างวันที่ 19-20 ส.ค. 66 และ IUPAC 18-25 ส.ค. 66</t>
  </si>
  <si>
    <t>ค่าที่พัก Division VI Chemistry and the Environment ระหว่างวันที่ 19-20 ส.ค. 66 และ IUPAC 18-25 ส.ค. 66</t>
  </si>
  <si>
    <t>จ้างบำรุงรักษาเครื่องอินดักทีฟลรคัพเบิลพลาสมาและวิเคราะห์มวล</t>
  </si>
  <si>
    <t>Tetrabutylamonium hydroxide จำนวน 2 ขวด</t>
  </si>
  <si>
    <t>ARGON 99.995% จำนวน 35 ท่อ</t>
  </si>
  <si>
    <t xml:space="preserve">Hard Metral Disk D15 Thick 0.9 จำนวน 2 ชิ้น </t>
  </si>
  <si>
    <t>Chromium III Nitrate Nonahydrate 99.99% 5 g จำนวน 2 ขวด</t>
  </si>
  <si>
    <t>จ้างซ่อมเครื่องอินดักทีฟลีคัพเบิลพลาสมาและวิเคราะห์มวล</t>
  </si>
  <si>
    <t>ค่าเดินทางไปราชการ ตปท.วิเคราะห์ไมโครพลาสติก ประเทศออสเตรีย 2 ก.ย. - 31 ต.ค.67</t>
  </si>
  <si>
    <t>ค่าเดินทางไปราชการ ตปท. เกี่ยวกับการทดสอบสารมลพิษอุบัติใหม่ ประเทศอิตาลี 26-มิ.ย. - 26 ก.ค. 67</t>
  </si>
  <si>
    <t>ค่าธรรมเนียมเข้าประเทศ เดินทางไปราชการ ตปท วิเคราะห์ไม่โครพลาสติก  ประเทศออสเตรีย 2 ก.ย. - 31 ต.ค.67</t>
  </si>
  <si>
    <t>ค่าหนังสือเดินทาง ไปราชการ ตปท วิเคราะห์ไม่โครพลาสติก  ประเทศออสเตรีย 2 ก.ย. - 31 ต.ค.67</t>
  </si>
  <si>
    <t>ค่าบัตรโดยสารเครื่องบิน ไปราชการ ตปท วิเคราะห์ไม่โครพลาสติก  ประเทศออสเตรีย 2 ก.ย. - 31 ต.ค.67</t>
  </si>
  <si>
    <t>จัดสัมมนาเชิงปฏิบัติการหลักสู๖ร แนวทางกำหนดค่าอ้างอิงของสารมลพิษในสิ่งแวดล้อม ISO33405 20-21 มี.ค. 68</t>
  </si>
  <si>
    <t>ค่าโดยสารเครื่องบิน ที่พัก ในการเดินทางไปศึกษาอบรม วิจัยระยะสั้น ประเทศเยอรมนี</t>
  </si>
  <si>
    <t>ค่าลงทะเบียนรวมานนำเสนอผลงานวิชการนานาชาติ International SMARTMAT 5-8 พ.ย. 67 ณ โรงแรม The Empress เชียงใหม่</t>
  </si>
  <si>
    <t>จ้าง พนักงานกรมวิทยฯ บริการ นางาวพักตร์ชนก  เสือคง 2 ก.ย. -31 ธ.ค. 67</t>
  </si>
  <si>
    <t>จ้าง พนักงานกรมวิทยฯ บริการ นางาวโชษิตารัชย์ จันทร์ปวิทย์ 2 ก.ย. -31 ธ.ค. 67</t>
  </si>
  <si>
    <t>จ้างเพื่อปฏิบัติงานวิเคราะห์ทดสอบในห้องปฏิบัติการ นางสาวโชษิตารัชย์ จันทร์ปวิทย์</t>
  </si>
  <si>
    <t xml:space="preserve">จ้างเพื่อปฏิบัติงานวิเคราะห์ทดสอบในห้องปฏิบัติการ นางสาวพักตร์ชนก  เสือคง  </t>
  </si>
  <si>
    <t>ค่าเบี้ยเลี้ยง ในการเดินทางไปประชุมวิชาการนานาชาติ ด้านวัสดุอัจฉะริยะ นาโนเทคโนโลยี 5-8 พ.ย. 67</t>
  </si>
  <si>
    <t>ค่าเช่าที่พัก ในการเดินทางไปประชุมวิชาการนานาชาติ ด้านวัสดุอัจฉะริยะ นาโนเทคโนโลยี 5-8 พ.ย. 67</t>
  </si>
  <si>
    <t>ค่าเข้าร่วมนำเสนอรายงานความก้าวหน้างานวิจัย บพค. 11-13 ธ.ค. 67</t>
  </si>
  <si>
    <t xml:space="preserve">จ้างเหมาบุคคลธรรมดาช่วยปฏิบัติงานวิเคราะห์ทดสอบตัวอย่างในห้องปฏิบัติการ นางสาวโชษิตารัชย์ จันทร์ปวิทย์ </t>
  </si>
  <si>
    <t>จ้างเหมาบุคคลธรรมดาช่วยปฏิบัติงานจัดเตรียมชิ้นงานทดสอบตัวอย่างสำหรับทำสอบกับสารละลายมาตรฐาน นางสาวพักตร์ชนก  เสือคง</t>
  </si>
  <si>
    <t xml:space="preserve">จ้างเพื่อปฏิบัติงานวิเคราะห์ทดสอบในห้องปฏิบัติการ นางสาวโชษิตารัชย์ จันทร์ปวิทย์ </t>
  </si>
  <si>
    <t xml:space="preserve">จ้างเพื่อปฏิบัติงานวิเคราะห์ทดสอบในห้องปฏิบัติการ นางาวพักตร์ชนก  เสือคง </t>
  </si>
  <si>
    <t>Perfluorohexanesulfonic acid จำนวน 1 ขวด</t>
  </si>
  <si>
    <t>หน่วยความจำหลัก DDR3</t>
  </si>
  <si>
    <t>ค่าลงทะเบียนและเข้าร่วมงานนำเสนอผลงานวิชาการนานาชาติ MRS-THAILAND 2025 14-16 พ.ค. 68</t>
  </si>
  <si>
    <t>Bisphenol A จำนวน 1 ขวด</t>
  </si>
  <si>
    <t>เบิกค่าลงทะเบียนงานประชุมวิชากร IUPAC World Chemistry Congress</t>
  </si>
  <si>
    <t>ค่าใช้จ่ายในการเดินทางไปฝึกอบรมปฏิบัติการวิจัยระยะสั้น ณ Fredrich-Alexnader University of Erlanger-Nuremberg เยอรมณี 5มิ.ย.-3ก.ค.68</t>
  </si>
  <si>
    <t>ค่าใช้จ่ายในการเดินทางไปฝึกอบรมปฏิบัติการวิจัยระยะสั้น ณ National Institutte of Advanced Indeustrals Science and Techฯ Japan 2-27 มิ.ย. 68</t>
  </si>
  <si>
    <t>ค่าใช้จ่ายในการเดินทางไปฝึกอบรมปฏิบัติการวิจัยระยะสั้น ณ University of Turin 26 พ.ค.-22ก.ค.68</t>
  </si>
  <si>
    <t>ปากกามาร์คเกอร์ 2 หัว สีดำ จำนวน 7 ด้าม</t>
  </si>
  <si>
    <t>ค่าโดยสารเครื่องบินและที่พัก ฝึกอบรมปฏิบัติการวิจัยระยะสั้น ณ Fredrich-Alexnader University of Erlanger-Nuremberg เยอรมณี 5มิ.ย.-3ก.ค.68</t>
  </si>
  <si>
    <t>ค่าโดยสารเครื่องบิน ฝึกอบรมปฏิบัติการวิจัยระยะสั้น ณNational Institutte of Advanced Indeustrals Science and Techฯ Japan 2-27 มิ.ย. 68</t>
  </si>
  <si>
    <t>ค่าใช้จ่ายนำเสนอผลงาน IUPAC World Chemistry Congress มาเลเซีย 14-19 ก.ค.</t>
  </si>
  <si>
    <t>ค่าธรรมเนียมโอนเงินในการเดินทางไปนำเสนอผลงาน IUPAC World Chemistry Congress มาเลเซีย</t>
  </si>
  <si>
    <t>ค่าใช้จ่ายในการเดินทางไปนำเสนอผลงาน IUPAC World Chemistry Congress มาเลเซีย 14-18 ก.ค.68</t>
  </si>
  <si>
    <t xml:space="preserve">ค่าใช้จ่ายนำเสนอผลงานและเข้าร่วมการสัมมนาวิชาการ Asia Chemical Congress รร.เดอะ เบอร์เคลีย์ ประตูน้ำ กรุงเทพ 23-27 มิ.ย.68 </t>
  </si>
  <si>
    <t>ค่าใช้จ่ายในการเดินทางเข้าร่วามงานประชุมมัชชาสามัญครั้งที่ 53 และสัมมนาเคมีโลก IUPAC ณ มาเลเซีย</t>
  </si>
  <si>
    <t>ค่าโดยสารเครื่องบินไปอิตาลี  ปฝึกอบรมปฏิบัติการวิจัยระยะสั้น ณ University of Turin 26 พ.ค.-22ก.ค.68</t>
  </si>
  <si>
    <t>ค่าเช่าที่พัก ฝึกอบรมปฏิบัติการวิจัยระยะสั้น ณ Fredrich-Alexnader University of Erlanger-Nuremberg เยอรมณี 5มิ.ย.-3ก.ค.68</t>
  </si>
  <si>
    <t>จ้างวิเคราะห์ทดสอบตัวอย่างในห้องปฏิบัติการ  นางสาวโชษิตารัชย์ จันทร์ปวิทย์</t>
  </si>
  <si>
    <t xml:space="preserve">จ้างวิเคราะห์ทดสอบตัวอย่างในห้องปฏิบัติการ   นางสาวพักตร์ชนก  เสือคง  </t>
  </si>
  <si>
    <t>67GBA1</t>
  </si>
  <si>
    <t>ค่าจ้าง พนักงานกรมวิทย์ฯ บริการ นางสาวปนัดดา บุญกำเนิด 1ก.ค.67 - 30 พ.ย. 67 เดือนละ 5000</t>
  </si>
  <si>
    <t>ค่าจ้าง พนักงานกรมวิทย์ฯ บริการ นางสาวกัญญาณัฏฐ์ ไชยเสนา 1 ก.ค. 67 - 30 พ.ย. 67 เดือนละ 5000</t>
  </si>
  <si>
    <t>ค่าจ้าง พนักงานกรมวิทย์ฯ บริการ นางสาวปริฉัตร เงาะปก 1ก.ค.67 - 30 พ.ย. 67 เดือนละ 15000</t>
  </si>
  <si>
    <t>ค่าจ้าง พนักงานกรมวิทย์ฯ บริการ นายโกศล เสาร่อน 1ก.ค.67 - 30 พ.ย. 67 เดือนละ 15000</t>
  </si>
  <si>
    <t>ค่าจ้าง พนักงานกรมวิทย์ฯ บริการ นางสาวนพรัตน์ บุบผาสวรรค์ 16 ต.ค.67 - 15 ม.ค. 67 เดือนละ 13000</t>
  </si>
  <si>
    <t>ซื้อ acetone 20 ลิตร</t>
  </si>
  <si>
    <t>ซื้อวัสดุสำนักงาน</t>
  </si>
  <si>
    <t>ซื้อ butyraldehyde</t>
  </si>
  <si>
    <t>ทดสอบหัวเชื้อ 21 รายการ 2 ตัวอย่าง</t>
  </si>
  <si>
    <t>ค่าธรรมเนียมในการทดสอบมลพิษจากรถยนต์ขนาดเล็ก
เครื่องยนต์ดีเซลจำนวน 4 ครั้ง  (อัตรา 38,500 X 4 ครั้ง เป็นเงิน 154,000 บาท)</t>
  </si>
  <si>
    <t>ค่าตอบแทนนักวิจัยครั้งที่ 1 - 3  ฐิติพร วัฒนกุล</t>
  </si>
  <si>
    <t>ค่าธรรมเนียมในการทดสอบมลพิษจากรถยนต์ขนาดเล็ก
เครื่องยนต์ดีเซลจำนวน 4 ครั้ง (อัตรา 38,500 X 4 ครั้ง เป็นเงิน 154,000 บาท)</t>
  </si>
  <si>
    <t xml:space="preserve">จ้างเหมาทดสอบประสิทธิภาพการลดควันดำของรถยนต์ก่อน
และหลังการเติมหัวเชื้อน้ำมันดีเซล (สารเติมแต่งน้ำมันเชื้อเพลิง กลีเซอรอล บิวทิล อะเซทัล) จำนวน 1 งาน </t>
  </si>
  <si>
    <t xml:space="preserve">ค่าตอบแทนนักวิจัยครั้งที่ 4-5 ค่าตอบแทนที่ปรึกษา ครั้งที่ 1-5 </t>
  </si>
  <si>
    <t>จ้างทดสอบสมรรถนะรถยนต์ขนาดเล็ก 2WD-Power test</t>
  </si>
  <si>
    <t>20/01/2568</t>
  </si>
  <si>
    <t>standard gas 4 ชนิด</t>
  </si>
  <si>
    <t>29/02/2568</t>
  </si>
  <si>
    <t>standard gas 3 ชนิด</t>
  </si>
  <si>
    <t>19/02/2568</t>
  </si>
  <si>
    <t>ซื้อ filter paper pm 2.5</t>
  </si>
  <si>
    <t>ค่าตอบแทนนักวิจัยและที่ปรึกษาครั้งที่ 6-7</t>
  </si>
  <si>
    <t>ค่าตอบแทนนักวิจัยและที่ปรึกษาครั้งที่ 8-10</t>
  </si>
  <si>
    <t>26/02/2568</t>
  </si>
  <si>
    <t>68STR01</t>
  </si>
  <si>
    <t>โครงการพัฒนาศักยภาพห้องปฏิบัติการทดสอบคุณภาพน้ำมันรำข้าวเพื่อการส่งออก 1 ก.พ. 68 - 31 ม.ค. 70</t>
  </si>
  <si>
    <t>นายสมภพ ลาภวิบูลย์สุข</t>
  </si>
  <si>
    <t>จ้างพนักงานกรมวิทย์ฯ บริการ นางสาวณฬดา เกตุทัต   1เม.ย.68- 31ม.ค.69</t>
  </si>
  <si>
    <t>จ้างพนักงานกรมวิทย์ฯ บริการ นางสาวณิชารีย์ เย็นศักดิ์ศิริ  1เม.ย.68- 31ม.ค.69</t>
  </si>
  <si>
    <t>จ้างพนักงานกรมวิทย์ฯ บริการ นางสาวชนัญดา สอาดไพร   1เม.ย.68- 31ม.ค.69</t>
  </si>
  <si>
    <t>จ้างพนักงานกรมวิทย์ฯ บริการ นางสาวณธษา ตระการนิติธรรม 1เม.ย.68- 31ม.ค.69</t>
  </si>
  <si>
    <t>เครื่องชั่งไฟฟ้าทศนิยม 4 ตำแหน่ง</t>
  </si>
  <si>
    <t>ขวดปริมาตรสีชา ขนาด 25 ml จำนวน 6 ขวด</t>
  </si>
  <si>
    <t>ค่าลงทะเบียนเข้าร่วมฝึกอบรมหลักสูตรเทคนิคการตรวจสอบปริมาณกรดอะมิโนและคุณภาพโปรตีนในอาหาร 26 มิ.ย. 68 ณ ม.เกษตรศาสตร์ บางเขน</t>
  </si>
  <si>
    <t>ค่าลงทะเบียนเข้าร่วมฝึกอบรมหลักสูตร ฉลากอาหาร ฉลากโภชนาการและกฎหมายที่เกี่ยวข้อง 28 มิ.ย. 68 ณ สถาบันอาหาร</t>
  </si>
  <si>
    <t>ไมโครปิเปต ขนาด 2-20 ไมโครลิตรพร้อมทิป จำนวน 1 ชุด</t>
  </si>
  <si>
    <t>น้ำมันมะพร้าว จำนวน 2 แพ็ค</t>
  </si>
  <si>
    <t>น้ำมันถั่วลิสง จำนวน 4 ขวด</t>
  </si>
  <si>
    <t>rac1,2-Bis-palmitoyl-3-chloropropaneiol จำนวน 2 ขวด</t>
  </si>
  <si>
    <t>Argon จำนวน 10 ท่อ</t>
  </si>
  <si>
    <t>Epoxidized Soya Bean Oil</t>
  </si>
  <si>
    <t>ถุงมือยางไนไตร ไซส์ S จำนวน 12 กล่อง</t>
  </si>
  <si>
    <t>12port Vacuum SPE Manifolds 12-Bit จำนวน 1 ชุด</t>
  </si>
  <si>
    <t>เครื่องวิเคราะห์สารฟังก์ชั่นในผลิตภัณฑ์อาหารสุขภาพ จำนวน 1 งาน</t>
  </si>
  <si>
    <t>หมึกปริ้นเตอร์สีดำ รุ่น W2300A จำนวน 1 กล่อง</t>
  </si>
  <si>
    <t>IC-Pak Anion HC Column จำนวน 1 ชิ้น</t>
  </si>
  <si>
    <t>บีกเกอร์ ขนาด 600ml จำนวน 6 ชิ้น</t>
  </si>
  <si>
    <t>ขวดปรับปริมาตร 1 ml 30 ชุด</t>
  </si>
  <si>
    <t>ค่าตอบแทนหัวหน้าโรงการและนักวิจัย  16 ก.ย. - 15 ก.พ. 67</t>
  </si>
  <si>
    <t>Curcumin (std.) จำนวน 2 ขวด</t>
  </si>
  <si>
    <t>แหล่งจ่ายไฟสำหรับหลอดกำเนิดแสง จำนวน 1 ชิ้น</t>
  </si>
  <si>
    <t>ค่าเดินทางลงพื้นที่สำรวจและเก็บตัวอย่างขมิ้นชัน 17-19 มี.ค. 68</t>
  </si>
  <si>
    <t>คอลัมน์ Poroshell ชนิด SB-C18 จำนวน 1 อัน</t>
  </si>
  <si>
    <t>Cyanida standard จำนวน 1 ขวด</t>
  </si>
  <si>
    <t>หมึกปริ้นเตอร์สีดำ รุ่น CF276A จำนวน 2 กล่อง</t>
  </si>
  <si>
    <t>จ้างเหมาบริการรถตู้ จำนวน 1 คัน พร้อมพนักงานขับรถ</t>
  </si>
  <si>
    <t>คอลัมน์ YMC carotenoid จำนวน 1 ชิ้น</t>
  </si>
  <si>
    <t>เครื่องอะตอมมิคแอบซอร์ปชั่นสเปคโทรโฟโตมิเตอร์ จำนวน  1 งาน</t>
  </si>
  <si>
    <t>เครื่องมือวิเคราะห์สารดูดกลืนแสง จำนวน 1 งาน</t>
  </si>
  <si>
    <t>Argon จำนวน 3 ท่อ</t>
  </si>
  <si>
    <t>เครื่องแยกและวิเคราะห์สารภายใต้ความดันสูง จำนวน 1 งาน</t>
  </si>
  <si>
    <t>ค่าตอบแทนนักวิจัยร่วมให้ออกใบรับรองคุณภาพ</t>
  </si>
  <si>
    <t>ตู้อบแบบควบคุมอุณหภูมิ จำนวน  1 งาน</t>
  </si>
  <si>
    <t>อาหารเสริม ASTA CONCENTRATE จำนวน 2 ขวด</t>
  </si>
  <si>
    <t>TRANS-BETA-APO-8'-CAROTENAL จำนวน 1 ขวด</t>
  </si>
  <si>
    <t>L-Norvaline จำนวน 2 ขวด</t>
  </si>
  <si>
    <t>เครื่องเขย่า จำนวน 1 งาน</t>
  </si>
  <si>
    <t>สีน้ำมัน จำนวน 2 แกลลอน</t>
  </si>
  <si>
    <t>สอบเทียบแท่งเทียบมาตรฐาน จำนวน 1 งาน   (ซ่อมแซม)</t>
  </si>
  <si>
    <t xml:space="preserve">ขออนุมัติจัดประชุมติดตามผลการดำเนินงานภายในศูนย์ห้องปฏิบัติการอ้างอิงการสอบเทียบ ครั้ง ที่ ๖/๒๕๖๘ ในวันพุธที่ ๖ มิถุนายน ๒๕๖๘ </t>
  </si>
  <si>
    <t>ขออนุมัติจัดประชุมติดตามผลการดำเนินงานภายในศูนย์ห้องปฏิบัติการอ้างอิงการสอบเทียบ ครั้ง ที่ 7/2568 วันจันทร์ที่ 7 กรกฎาคม 2568</t>
  </si>
  <si>
    <t xml:space="preserve"> นิมิต พาลี</t>
  </si>
  <si>
    <t>เบิกจ่าย GF+PO</t>
  </si>
  <si>
    <t>ใช้จ่ายไปทั้งหมด GF+PO+PCM+BGT</t>
  </si>
  <si>
    <t>เป้าหมาย ก.ค.</t>
  </si>
  <si>
    <t>ร้อยละ</t>
  </si>
  <si>
    <t>ใช้สอยทั้งหมด</t>
  </si>
  <si>
    <t>ครุภัณฑ์</t>
  </si>
  <si>
    <t>เบิกจ่าย GF</t>
  </si>
  <si>
    <t>เป้าหมาย มิ.ย.</t>
  </si>
  <si>
    <t>เป้าหมาย ส.ค.</t>
  </si>
  <si>
    <t>เป้าหมาย ก.ย.</t>
  </si>
  <si>
    <t>หักอุดหนุน สอช.</t>
  </si>
  <si>
    <t>หักอุดหนุน สอช. (จองไว้)</t>
  </si>
  <si>
    <t>หักอุดหนุน สอช.  (จองไว้)</t>
  </si>
  <si>
    <t xml:space="preserve">ส่วนกลาง FF </t>
  </si>
  <si>
    <t>ใช้สอย</t>
  </si>
  <si>
    <t>วัสดุ</t>
  </si>
  <si>
    <t>อุดหนุน สอช. ประชุมชี้แจง จัดซื้อจัดจ้าง 23-7-68</t>
  </si>
  <si>
    <t>ตรวจสอบ</t>
  </si>
  <si>
    <t>อุดหนุน สอช. จัดประชุมระบบคุณภาพ ศอภ. กัญญา</t>
  </si>
  <si>
    <t>อุดหนุน สอช. OT  พัชรพล ศรีพลทัศน์ งานจัด ACC</t>
  </si>
  <si>
    <t xml:space="preserve">อุดหนุน สอช. จัดอบรม หลักสูตร ขั้นตอนดำเนินการในระบบ ISO/IEC 17025 วันที่ 27 ส.ค. 68
</t>
  </si>
  <si>
    <t>ค่าซ่อม Perkin themal gravimetric naalyzer</t>
  </si>
  <si>
    <t>เดินทางไปปฏิบัติราชการลงพื้นที่ปรึกษา สำรวจ รวบรวมข้อมูล 2-5 ก.ย. 68</t>
  </si>
  <si>
    <t>ซ่อมเครื่องบดเยือ pfi</t>
  </si>
  <si>
    <t>flask volumetic 5 ml จำนวน 27 ชิ้น</t>
  </si>
  <si>
    <t>หลอกไฟ LED จำนวน 8 หลอด</t>
  </si>
  <si>
    <t>Transfer pipette จำนวน 5 กล่อง</t>
  </si>
  <si>
    <t>sample metal boats จำนวน 1 ชุด</t>
  </si>
  <si>
    <t>silicon tubing จำนวน 2 ม้วน</t>
  </si>
  <si>
    <t>จ้างเหมาบริการรถรปรับอากาศ 25-26 กค. 68</t>
  </si>
  <si>
    <t>Roubd bottom flask 100 ml</t>
  </si>
  <si>
    <t>ถังตกตะกอนแบบพลาสติก</t>
  </si>
  <si>
    <t>ค่าใช้จ่ายเดินทางไปราชการ สวนหลวง สมุทรสงคราว 28 ก.ค.-1 ส.ค. 68</t>
  </si>
  <si>
    <t xml:space="preserve">จ้างเหมารถตู้ พร้อมพนักงานขับรถ </t>
  </si>
  <si>
    <t>K140C4 DI water flow monitor</t>
  </si>
  <si>
    <t xml:space="preserve">sodium chloride </t>
  </si>
  <si>
    <t>Gernabuim V oxide 99.999</t>
  </si>
  <si>
    <t>Glycero จำนวน 1 ขวด</t>
  </si>
  <si>
    <t>Gemcore high dissolved soild จำนวน 1 ชิ้น</t>
  </si>
  <si>
    <t>Nexion Setup solution</t>
  </si>
  <si>
    <t>Argon 99.995% Hp จำนวน 30 ท่อ</t>
  </si>
  <si>
    <t xml:space="preserve">หน้ากากอนามัย </t>
  </si>
  <si>
    <t>Nanoclay hydrophilic bentonilte</t>
  </si>
  <si>
    <t>อุดหนุน สอช. ค่าจัดประชุมผู้บริหาร สอช. ครั้งที่ 6/68 17-6-68</t>
  </si>
  <si>
    <t>ค่า OT 13-22 พ.ค. 68</t>
  </si>
  <si>
    <t>ขออนุมัติจัดประชุม คณะทำงานระบบคุณภาพ 23-6-68</t>
  </si>
  <si>
    <t>ขออนุมัติจัดประชุม internal audit 16-7-68</t>
  </si>
  <si>
    <t>ขออนุมัติจัดประชุมติดตามผลการดำเนินงาน ศอส 7-5-68</t>
  </si>
  <si>
    <t>จ้าง พนักงานกรมวิทย์ฯ บริการ นางสาวจรรยา พิชัย ก.พ-กค</t>
  </si>
  <si>
    <t>อุดหนุน สอช. ค่าประชุม ระบบ ISO/IEC 17025  ศอภ.  ชุตินัน</t>
  </si>
  <si>
    <t>สัญญายืมเงินไปราชการ วิเคราะห์ไมโครพลาสติก</t>
  </si>
  <si>
    <t xml:space="preserve">Glass solvent filter </t>
  </si>
  <si>
    <t>คตท.ผู้ปฏิบัติงานนอกเวลาราชการ 1-30 มิ.ย.. 68</t>
  </si>
  <si>
    <t>หมึกพิมพ์ Ricooh รุ่น cartridge SP</t>
  </si>
  <si>
    <t>Silicorn single element hollow</t>
  </si>
  <si>
    <t>บำรุงรักษาเครื่อง XRF จำนวน 1 เครื่อง</t>
  </si>
  <si>
    <t>MTRLEAD SCR FURN TGA</t>
  </si>
  <si>
    <t>Cutting die for abrassion</t>
  </si>
  <si>
    <t>ขออนุมัติการเดินทางและเบิกคชจ.ไปปฏิบัติราชการสอบเทียบ วว สุรเดช 4 ก.ค.68</t>
  </si>
  <si>
    <t>ขออนุมัติการเดินทางและเบิกคชจ.ไปปฏิบัติราชการสอบเทียบ วว ขวัญใจ 30 มิ.ย.68</t>
  </si>
  <si>
    <t>ค่าใช้จ่ายในการเดินทางเข้าร่วมกิจกรรมศึกษาหลักสูตรงานขับเคลื่อน อว. 12-13 มิ.ย. 68 จ.เชียงใหม่</t>
  </si>
  <si>
    <t>UVB-313EL+Fluoresescent</t>
  </si>
  <si>
    <t>ขออนุมัติฝึกอบรม หลักสูตร " การสอบเทียบเวอร์เนียร์คาลิปเปอร์ตามมาตรฐาน JIS B 7507 : 2022 และการประเมินค่าความไม่แน่นอนของการวัด " วันที่ 8 - 9 ก.ค.68 เวลา 09.00-16.30 น. ณ สถาบันมาตรวิทยาแห่งชาติ จ.ปทุมธานี</t>
  </si>
  <si>
    <t xml:space="preserve"> ค่าใช้จ่ายในการเดินทางไปฝึกอบรม หลักสูตร " การสอบเทียบเวอร์เนียร์คาลิปเปอร์ตามมาตรฐาน JIS B 7507 : 2022 และการประเมินค่าความไม่แน่นอนของการวัด " วันที่ 8 - 9 ก.ค.68 เวลา</t>
  </si>
  <si>
    <t>ค่ารับรองและพิธีการจัดประชุมการจัดทำและ ศบก. 3-68  2ก.ค.68</t>
  </si>
  <si>
    <t>ค่าเข้าร่วมงาน upskill future ready 29-6-68</t>
  </si>
  <si>
    <t>Natural Latex</t>
  </si>
  <si>
    <t xml:space="preserve">silicon 1000 ug ขนาด 500 ml </t>
  </si>
  <si>
    <t xml:space="preserve">จัดสมมนาเชิงปฏิบัติการ Micoplastic Pollution and Anaytical Techique </t>
  </si>
  <si>
    <t>ค่าใช้จ่ายสัมมนา Microplatic 22 23 24 -7-68</t>
  </si>
  <si>
    <t xml:space="preserve">butyraldehyde 96% 2 ถัง </t>
  </si>
  <si>
    <t>ค่าลงทะเบียนเข้าร่วมฝึกอบรม หลักสูตรฉลากอาหาร 30 ส.ค. 68</t>
  </si>
  <si>
    <t>syring จำนวน 18 กล่อง</t>
  </si>
  <si>
    <t>ค่าธรรมเนียมในการทดสอบมลพิษจากรถยนต์ขนาดเล็ก</t>
  </si>
  <si>
    <t>สอบเทียบ Vernier</t>
  </si>
  <si>
    <t xml:space="preserve">หมึกพิมพ์ </t>
  </si>
  <si>
    <t>แผ่นขัด</t>
  </si>
  <si>
    <t>วิเคราะห์เชิงโมเลกุล ศึกษาโครงสร้างและหมู่ฟังก์ชัน (Raman)</t>
  </si>
  <si>
    <t xml:space="preserve">แบบพิมพ์ กราไฟ </t>
  </si>
  <si>
    <t>29-07-68</t>
  </si>
  <si>
    <t>เบ้าอะลูมิน่า</t>
  </si>
  <si>
    <t>30-07-68</t>
  </si>
  <si>
    <t>อุปกรณ์ในห้องปฏิบัติการ</t>
  </si>
  <si>
    <t>31-07-68</t>
  </si>
  <si>
    <t>หมึกพิมพ์</t>
  </si>
  <si>
    <t>01/08/68</t>
  </si>
  <si>
    <t>ซ่อมปั๊มลม</t>
  </si>
  <si>
    <t>1/08/68</t>
  </si>
  <si>
    <t>เครื่องแก้ว</t>
  </si>
  <si>
    <t>สอบเทียบ บำรุงรักษาเครื่องผลิตน้ำบริสุทธิ์คุณภาพสูง</t>
  </si>
  <si>
    <t>แผ่นเหล็กรองกดก้อนคอนกรีต</t>
  </si>
  <si>
    <t>ค่าลงทะเบียนงานประชุมวิชาการ ACC 20th</t>
  </si>
  <si>
    <t>ซ่อมเครื่องทดสอบแรงกด</t>
  </si>
  <si>
    <t>PT Detection of E.coli in Potable Water</t>
  </si>
  <si>
    <t>เสื้อกาวน์สำหรับปฏิบัติงาน</t>
  </si>
  <si>
    <t>จ้างพนักงานกรมวิทย์ฯ บริการ พิชามญช์ ภู่เพชร วันที่ 16 ก.ค. -30 ก.ย. 68</t>
  </si>
  <si>
    <t>น้ำมันรำข้าว 10 ชนิด</t>
  </si>
  <si>
    <t xml:space="preserve">สารเคมี Gamma-Oryzanol </t>
  </si>
  <si>
    <t>แบตเตอรี่ 18 ลูก</t>
  </si>
  <si>
    <t>บำรุงรักษาเครื่องปรับอากาศควบคุมอุณหภูมิและความชื้นห้องปฏิบัติการความยาวและมิติ งวดที่ 1 มี.ค. 68</t>
  </si>
  <si>
    <t>บำรุงรักษาเครื่องปรับอากาศควบคุมอุณหภูมิและความชื้นห้องปฏิบัติการความยาวและมิติ งวดที่ 2 พ.ค. 68</t>
  </si>
  <si>
    <t>บำรุงรักษาเครื่องปรับอากาศควบคุมอุณหภูมิและความชื้นห้องปฏิบัติการความยาวและมิติ งวดที่ 3 ส.ค. 68</t>
  </si>
  <si>
    <t xml:space="preserve">สอบเทียบ semi-std platium resis themometer S/N 670 128cal range </t>
  </si>
  <si>
    <t xml:space="preserve">ขออนุมัติการจัดฝึกอบรมฯ ตัวบุคคล และค่าใช้จ่ายในการจัดฝึกอบรมฯ เรื่อง "การควบคุมคุณภาพห้องปฏิบัติการสอบเทียบ" วันที่ 14 ก.ค.68 </t>
  </si>
  <si>
    <t xml:space="preserve">ขออนุมัติการเดินทางและเบิกค่าใช้จ่ายในการเดินทางไปปฏิบัติราชการสอบเทียบ ณ บริษัท ลี้ไฟเบอร์บอร์ด จำกัด จังหวัดสมุทรสาคร วันที่ 6 สิงหาคม 2568 (ขวัญใจ)
</t>
  </si>
  <si>
    <t xml:space="preserve">ขออนุมัติการเดินทางและเบิกค่าใช้จ่ายในการเดินทางไปปฏิบัติราชการสอบเทียบ ณ บริษัท แอลคอท แอนด์โก จำกัด จังหวัดสมุทรสาคร วันที่ 8 สิงหาคม 2568 (ขวัญใจ)
</t>
  </si>
  <si>
    <t xml:space="preserve">ขออนุมัติการเดินทางและเบิกค่าใช้จ่ายในการเดินทางไปปฏิบัติราชการสอบเทียบ ณ บริษัท ไทยเคนเปเปอร์ จำกัด (มหาชน) จังหวัดปราจีนบุรี วันที่ 14-15 สิงหาคม 2568 (สุรเดช, ขวัญใจ)
</t>
  </si>
  <si>
    <t xml:space="preserve">ขออนุมัติการเดินทางและเบิกค่าใช้จ่ายในการเดินทางไปปฏิบัติราชการสอบเทียบ ณ บริษัท ลิคิโทมิ จำกัด จังหวัดฉะเชิงเทรา วันที่ 13 สิงหาคม 2568 (ขวัญใจ)
</t>
  </si>
  <si>
    <t xml:space="preserve">ขออนุมัติการเดินทางและเบิกค่าใช้จ่ายในการเดินทางไปปฏิบัติราชการสอบเทียบ ณ บริษัท ไทยเปเปอร์มิลล์ จำกัด จังหวัดระยอง วันที่ 21-22 สิงหาคม 2568 (สุรเดช, ขวัญใจ)
</t>
  </si>
  <si>
    <t>ขออนุมัติการเดินทางไปปฏิบัติราชการสอบเทียบ 
ณ บริษัท สยาม พุงซาน เมทัล จำกัด จังหวัดชลบุรี 
วันที่ 24 มิถุนายน 2568</t>
  </si>
  <si>
    <t>ขออนุมัติการเดินทางไปปฏิบัติราชการสอบเทียบ 
ณ บริษัท ปูนซีเมนต์นครหลวง จำกัด (มหาชน) จังหวัดสระบุรี 
วันที่ 8 - 9 กรกฎาคม 2568</t>
  </si>
  <si>
    <t>ขออนุมัติการเดินทางไปปฏิบัติราชการสอบเทียบ 
ณ บริษัท สยามอุตสาหกรรมวัสดุทนไฟ จำกัด จังหวัดสระบุรี 
วันที่ 14 - 15 กรกฎาคม 2568</t>
  </si>
  <si>
    <t>ขออนุมัติการเดินทางไปปฏิบัติราชการสอบเทียบ 
ณ สถาบันนวัตกรรมเทคโนโลยีไทย-ฝรั่งเศส กรุงเทพฯ
วันที่ 23 กรกฎาคม 2568</t>
  </si>
  <si>
    <t>ขออนุมัติการเดินทางไปปฏิบัติราชการสอบเทียบ 
ณ บริษัท โอเชี่ยนไพพ์ จำกัด จังหวัดสมุทรสาคร
วันที่ 24 กรกฎาคม 2568</t>
  </si>
  <si>
    <t>ขออนุมัติการเดินทางไปปฏิบัติราชการสอบเทียบ 
ณ บริษัท เหล็กทรัพย์ จำกัด จังหวัดสมุทรสาคร
วันที่ 25 กรกฎาคม 2568</t>
  </si>
  <si>
    <t xml:space="preserve">สอบเทียบ Semi-std pltinum resis </t>
  </si>
  <si>
    <t>สอบเทียบ Moisture Balance</t>
  </si>
  <si>
    <t>สอบเทียบ piston pipette ขนาด 2 ul และ 10ul  เพื่อเปรียบเทียบผลการวัด</t>
  </si>
  <si>
    <t>สารเคมี, STD</t>
  </si>
  <si>
    <t>แก็ส Air Zero</t>
  </si>
  <si>
    <t>สอบเทียบเครื่องดัชนีหักเห</t>
  </si>
  <si>
    <t>สอบเทียบเครื่องโพลาไรซ์แบบอัตโนมัติ</t>
  </si>
  <si>
    <t>HPLC column</t>
  </si>
  <si>
    <t>สเปรย์ปรับอากาศฆ่าเชท้อ</t>
  </si>
  <si>
    <t>ตลับหมึกโทนเนอร์</t>
  </si>
  <si>
    <t>เดินทางไปราชการลงพื้นที่ปรึกษาโครงการยกระดับคุณภาพกาแฟ 13-15 ส.ค. 68</t>
  </si>
  <si>
    <t>กล่องหักใบมีดคัดเตอร์</t>
  </si>
  <si>
    <t>ออกแบบและผลิตวัสดุเผยแพร่ประชาสัมพันธ์ (เพิ่มใหม่)</t>
  </si>
  <si>
    <t>ISO-propyl alcohol</t>
  </si>
  <si>
    <t>ขออนุมัติเดินทางไปราชการสอบเทียบ ณ ห้องฏิบัติการวิศวกรรมโยธา ม.เทคโนโลยีราชมงคลศรีวิชัย 30 มิ.ย. 4 ก.ค. 68</t>
  </si>
  <si>
    <t>ขออนุมัติการเดินทางและเบิกคชจ.ไปปฏิบัติราชการสอบเทียบ บริษัท กฤษณะมงคล</t>
  </si>
  <si>
    <t>ขออนุมัติการเดินทางไปปฏิบัติราชการสอบเทียบ 
ณ บริษัท เหล็กทรัพย์ จำกัด จังหวัดลพบุรี
วันที่ 12-13 มิ.ย.2568</t>
  </si>
  <si>
    <t>จัดประชุมกลั่นกรองครุภัรฑ์ 17 24 และ 25 ก.ค. 68</t>
  </si>
  <si>
    <t xml:space="preserve">อุดหนุน สอช. จัดงานสัมมนาวิชาการ ในหัวข้อ "Sustainable integrated approach to achieve CECs and PTEs </t>
  </si>
  <si>
    <t>อุดหนุน สอช. วัสดุสำนักงาน นุ่น</t>
  </si>
  <si>
    <t>อุดหนุน สอช. หมึกพิมพ์ ธุรการ วว.</t>
  </si>
  <si>
    <t>อุดหนุน สอช ซื้อสารมาตรฐาน FCM</t>
  </si>
  <si>
    <t>อุดหนุน สอช. วัสดุ FCM</t>
  </si>
  <si>
    <t>ค่าใช้จ่ายในการลงพื้นที่สำรวจระบบไฟฟ้า</t>
  </si>
  <si>
    <t>อุดหนุน สอช. ซื้อสารเคมี (สวรินทร์)</t>
  </si>
  <si>
    <t>อุดหนุน สอช. สารเคมี</t>
  </si>
  <si>
    <t>อุดหนุน สอช. ซ้อวัสดุย้ายเครื่องมือ LC  จำนวน 2 เครื่อง x 100,000 บาท</t>
  </si>
  <si>
    <t>อุดหนุน สอช. ซื้อสารเคมี</t>
  </si>
  <si>
    <t>อุดหนุน สอช. ซื้อวัสดุสำหรับย้ายเครื่อง HPLC</t>
  </si>
  <si>
    <t>อุดหนุน สอช. ซื้อวัสดุระบบไฟเครื่อง GC</t>
  </si>
  <si>
    <t>อุดหนุน สอช. ซื้อวัสดุ</t>
  </si>
  <si>
    <t>อุดหนุน สอช. ค่าวัสดุสำหรับย้ายโต๊ะ</t>
  </si>
  <si>
    <t xml:space="preserve">รวมใช้เงินส่วนกลาง สอช. </t>
  </si>
  <si>
    <t>อุดหนุน สอช. ค่าวัสดุสำหรับย้ายเครื่อง HPLC</t>
  </si>
  <si>
    <t>ค่าวัสดุย้ายเครื่อง GC MS</t>
  </si>
  <si>
    <t>อุดหนุน สอช. ค่าอุปกรณ์ตู้เบรคเกอร์</t>
  </si>
  <si>
    <t xml:space="preserve">ประชุม สอช 25 กย </t>
  </si>
  <si>
    <t>อุดหนุน สอช. ค่าลงทะเบียนสัมมนา พลิกโฉมอุตสาหกรรมสู่ความยั่งยืน สถาบันโลหะจุฬา 2 คน คนละ 4000</t>
  </si>
  <si>
    <t>อุดหนุน สอช. ซื้อวัสดุสำหรับย้ายเครื่องมือ LC จาก แซลมา มาตร จำนวน 2 เครื่อง x 100,000 บาท</t>
  </si>
  <si>
    <t>อุดหนุน สอช สารมาตรฐาน FCM</t>
  </si>
  <si>
    <t>จัดฝึกอบรม หลักสูตร การประยุกต์ใช้การประเมินทางประสาทสัมผัส 20-22 ส.ค. 68</t>
  </si>
  <si>
    <t>วิเคราะห์ทดสอบฉลากโภชนาการอาหารผลิตภัณฑ์ถั่วเสื้อสิ้นลาย</t>
  </si>
  <si>
    <t>วิเคราะห์ทดสอบความปลอดภัยอาหารผลิตภัณฑ์น้ำพริกมันปู จำนวน 3 ตัวอย่าง</t>
  </si>
  <si>
    <t>ฟองน้ำล้างจาน จำนวน 2 แพ็ค</t>
  </si>
  <si>
    <t>หมึกพิมพ์สีดำรุ่น PG-810XL</t>
  </si>
  <si>
    <t>วิเคราะห์ทอบ Bacillus coagulans ผลิตภัณฑ์โพรไบติก แคปซูล</t>
  </si>
  <si>
    <t>ถ้วยพลาสติก จำนวน 7 แพ็ค</t>
  </si>
  <si>
    <t>จ้างเหมารถตู้ พร้อมพนักงานขับรถ กรุงเทพ-พิษณุโลก 20-22 ส.ค.68</t>
  </si>
  <si>
    <t>เนยจืด จำนวน 4 กระปุก</t>
  </si>
  <si>
    <t>Aluminum sample pans จำนวน 3 กล่อง</t>
  </si>
  <si>
    <t>วิเคราะห์ทดสอบ sesamin ในผลิตภัณฑ์โปรตีนงาอัดเม็ด</t>
  </si>
  <si>
    <t>จ้าง พนักงาน กรมวิทย์ฯ บริการ นางสาศุภาพิช สารีท้าว 15 ม.ค. - 30 ก.ย.</t>
  </si>
  <si>
    <t>จ้างเหมารถตู้ พร้อมพนักงานขับรถ กรุงเทพ-พะเยา 2-5 ก.ย. .68</t>
  </si>
  <si>
    <t>จัดประชุมงานทบทวน ISO 17025 9 ก.ค. 68</t>
  </si>
  <si>
    <t xml:space="preserve"> จ้างเหมาตรวจวิเคราะห์ระดับสารโลหะ</t>
  </si>
  <si>
    <t>จ้าง พนักงานกรมวิทย์ บริการ นางสาวศศิกานต์ วงศ์งาม  ก.พ. - มิ.ย 68</t>
  </si>
  <si>
    <t>ค่าพาหนะเดินทางโดยเครื่องบินไปกลับกรุงเทพฯ-เชียงใหม่ (ตรวจสอบยังไม่พบในระบบ)</t>
  </si>
  <si>
    <t>ค่าใช้จ่ายบัตรเครดิต เดินไปประชุมไมโครพลาสติก จ.เชียงใหม่ 25-26 ก.ย. 68</t>
  </si>
  <si>
    <t>Cellulose microcrystalline</t>
  </si>
  <si>
    <t>ค่า OT วันที่ 2-31 ก.ค. 68</t>
  </si>
  <si>
    <t>เปรียบเทียบผลการทดสอบของเครื่อง XRF (ยังไม่พบในระบบ)</t>
  </si>
  <si>
    <t>วัสดุทดสอบ Lumbar unilateral UHMWPE Block จำนวน 10 คู่</t>
  </si>
  <si>
    <t>กระดาษโน้ต ขนาด 6.7cm แพ็ค 50 แผ่น, สี 5 สี</t>
  </si>
  <si>
    <t>สอบเทียบเครื่องวัดสัมประสิทธิ์ การขยายตัวของแก้ว</t>
  </si>
  <si>
    <t>Filter DI ขนาด 0.055</t>
  </si>
  <si>
    <t>Carbon disufide GR1</t>
  </si>
  <si>
    <t>Ethanol จำนวน 4 ขวด</t>
  </si>
  <si>
    <t>แผ่นแม่เหล็กติดแผ่นขัด จำนวน 1แพ็ค</t>
  </si>
  <si>
    <t>จ้างวิเคราะห์ทดสอบ โมเลกุลศึกษาโครงสร้างและหมู่ฟังก์ชั่น</t>
  </si>
  <si>
    <t>ซ่อมกล้องจุลทรรศน์</t>
  </si>
  <si>
    <t>ลงพื้นที่หารืองานวิจัยและพัฒนาพืชอนุรักษ์ในตะวันออกเฉียงเหนือ 18-19 ส.ค. 68</t>
  </si>
  <si>
    <t>ค่าจ้างเหมาบริการรถตู้ กรุงเทพ-ลำปาง 13-15 ส.ค.</t>
  </si>
  <si>
    <t>จ้างเหมาบริการรถตู้ กรุงเทพ-นครราชสีมา 18-19 ส.ค. 68</t>
  </si>
  <si>
    <t>กาแฟคั่วบด ปราศจากคาเฟอีน</t>
  </si>
  <si>
    <t>Analytical Flowcell rebuild kit</t>
  </si>
  <si>
    <t>EGG YOLK EMULSION</t>
  </si>
  <si>
    <t>Refrigatator and freezer thermometer 8 อัน</t>
  </si>
  <si>
    <t>Nitrates A solution จำนวน 1 ขวด</t>
  </si>
  <si>
    <t xml:space="preserve">klebsiella aergenes derived form ATCC 13048 </t>
  </si>
  <si>
    <t>ปากกาเขียนแผ่นใส หมึกสีน้ำเงิน</t>
  </si>
  <si>
    <t>Nitirc acid 65%</t>
  </si>
  <si>
    <t>Cond std 84 uS 250ml 2 ขวด</t>
  </si>
  <si>
    <t>Beaker 25 mL จำนวน 12 อัน</t>
  </si>
  <si>
    <t xml:space="preserve">สอบเทียบ Density meter จำนวน 1 งาน </t>
  </si>
  <si>
    <t>ขออนุมัติจัดประชุม internal audit 16-7-68 (ตรวจสอบรายการนี้ซ้ำ ยังไม่ยกเลิก)</t>
  </si>
  <si>
    <t>วัสดุประกอบอะไหล่เครื่องโพลาไรว์แบบอัตโนมัติ (ยังไม่เจอยอดนี้ในระบบ)</t>
  </si>
  <si>
    <t>power supply จำนวน 1 ชิ้น</t>
  </si>
  <si>
    <t>บำรุงรักษาเครื่องหาปริมาณโปรตีน</t>
  </si>
  <si>
    <t>สารละลาย Wijs solution</t>
  </si>
  <si>
    <t>FLASK VOLUMETRIC AMBERPE ST 5 mL</t>
  </si>
  <si>
    <t>สอบเทียบเครื่องทดสอบความหยาบของกระดาษ</t>
  </si>
  <si>
    <t>สอบเทียบเครื่องทดสอบแรงดึง</t>
  </si>
  <si>
    <t>สอบเทียบเครื่องทดสอบกระดาษ 14-22 ส.ค. นายธีรพงษ์</t>
  </si>
  <si>
    <t>สอบเทียบเครื่องทดสอบกระดาษ 26-29 ส.ค. นายศุภชัย</t>
  </si>
  <si>
    <t>servo valve for Tonipad</t>
  </si>
  <si>
    <t>พาราฟิล์ม จำนวน 2 ม้วน</t>
  </si>
  <si>
    <t>ตะกร้าล้อเลื่อน</t>
  </si>
  <si>
    <t xml:space="preserve">สอบเทียบเครื่องชั่ง นายสิรวิชญ์ วงษ์ศรีเมือง </t>
  </si>
  <si>
    <t>สอบเทียบ Temperatur Controlled Enclosure นายพันธวิศ เจริญพชรวงศ์</t>
  </si>
  <si>
    <t>สอบเทียบเครื่องทดสอบแรงดึง/แรงกด จำนวน 1 งาน นายวริษฐ์ เจริญพชรวงศ์ (โปรดตรวจสอบรายการนี้ยังไม่เบิกจ่าย)</t>
  </si>
  <si>
    <t>เครื่องวัดค่าอุณหภูมิภายในตู้ควบคุมอุณหภูมิ จำนวน 1 งาน</t>
  </si>
  <si>
    <t>เครืองวัดความแข็ง ชนิด Rockwell แบบ Loadcell จำนวน 1 งาน</t>
  </si>
  <si>
    <t>สอบเทียบเครื่องทดสอบแรงดึง/แรงกด และเครื่องทดสอบความแข็ง นายวริษฐ์ เจริญพชรวงศ์ (โปรดตรวจสอบรายการนี้ยังไม่เบิกจ่าย)</t>
  </si>
  <si>
    <t>สอบเทียบเครื่องทดสอบแรงดึง/แรงกด นายวริษฐ์ เจริญพชรวงศ์ (โปรดตรวจสอบรายการนี้ยังไม่เบิกจ่าย)</t>
  </si>
  <si>
    <t>ค่าทางด่วนพิเศษ (ไป-กลับ) รับเจ้าหน้าที่จากสถาบันมาตรฯ วันที่ 22 - 25 เม.ย. 68 (โปรดตรวจสอบรายการนี้ยังไม่เบิกจ่าย)</t>
  </si>
  <si>
    <t>ขออนุมัติการเดินทางไปปฏิบัติราชการสอบเทียบ 
ณ บจก.สยามพีซี โปรดักส์ จ.ระยอง  (ยังไม่เจอในระบบ)</t>
  </si>
  <si>
    <t>จัดซื้อโปรแกรม Chart GPT และ Canva (ยังไม่เจอในระบบ)</t>
  </si>
  <si>
    <t>ค่าใช้จ่ายเข้าร่วมโครงการทดสอบความชำนาญ ณ สถาบันวิจัยวิทยาศษสตร์ จ.สมุทรปราการ 21 ส.ค. 68</t>
  </si>
  <si>
    <t>ค่าทางด่วน ไปสถาบันมาตรวิทยา</t>
  </si>
  <si>
    <t xml:space="preserve">สอบเทียบ Hydrometer </t>
  </si>
  <si>
    <t>ขออนุมัติจัดประชุมคณะกรรมการกลั่นกรอง ชุดสอบเทียบ เครื่องตรวจสอบชิ้นตัวอย่าง</t>
  </si>
  <si>
    <t>ค่าตรวจสอบมาตรฐานการทำงานเข้าร่วมโปรแกรม PT 68</t>
  </si>
  <si>
    <t xml:space="preserve">เครื่องหาความบริสุทธิ์ </t>
  </si>
  <si>
    <t>Irradiance smart sensor</t>
  </si>
  <si>
    <t>Fluoecent lamp</t>
  </si>
  <si>
    <t>ปากกาเน้นข้อความ</t>
  </si>
  <si>
    <t>วัสดุชุดโครงสร้างเครื่องมือและเลเซอร์วัดสายเทป</t>
  </si>
  <si>
    <t>วัสดุ Motor Condensing</t>
  </si>
  <si>
    <t>โช๊คประตู</t>
  </si>
  <si>
    <t>ค่าใช้จ่ายในการประชุม สอช. 9-7-68</t>
  </si>
  <si>
    <t>ค่าใช้จ่ายในการประชุมไมโครพลาสติก</t>
  </si>
  <si>
    <t xml:space="preserve">ตรายางหมึกในตัว </t>
  </si>
  <si>
    <t>ท่อสเตนเลสเส้นผ่านศูนย์กลาง 60</t>
  </si>
  <si>
    <t xml:space="preserve">Ag.AgCl Reference Electrode GAMRY  </t>
  </si>
  <si>
    <t xml:space="preserve">สารละลายมาตรฐานผสม MIX standard </t>
  </si>
  <si>
    <t xml:space="preserve">Potassium Fluordie Anhydrous </t>
  </si>
  <si>
    <t xml:space="preserve">Lamp </t>
  </si>
  <si>
    <t>ค่าท่พัก อบรม AIST/NIMU japan  2-27 มิ.ย. 68</t>
  </si>
  <si>
    <t>ค่าท่พัก อบรม Turin อิตาลี 26 พ.ค. - 22 ก.ค. 68</t>
  </si>
  <si>
    <t>ค่าตั้วเครื่องบิน IUPAC มาเลเซ๊ย</t>
  </si>
  <si>
    <t>ค่าตั้วเครื่องบิน microplastic 22, 22-24 ก.ค. 68</t>
  </si>
  <si>
    <t>ค่าใช้จ่ายนำเสนอผลงาน IUPAC World Chemistry Congress มาเลเซีย 13-20 ก.ค. 68</t>
  </si>
  <si>
    <t>ค่าใช้จ่ายนำเสนอผลงาน IUPAC World Chemistry Congress มาเลเซีย 14-19 ก.ค. 68</t>
  </si>
  <si>
    <t>ค่าที่พัก ประชุม IUPAC</t>
  </si>
  <si>
    <t>ค่าอาหารและคเรื่องดื่ม microplastic</t>
  </si>
  <si>
    <t xml:space="preserve">ICP multi element std </t>
  </si>
  <si>
    <t>pH paper 10 กล่อง</t>
  </si>
  <si>
    <t>ค่าลงทะเบียนเข้าร่วมฝึกอบรม USA FOOD LABEL 24 ก.ค. 68</t>
  </si>
  <si>
    <t xml:space="preserve">Antiseptic soultion 95% </t>
  </si>
  <si>
    <t xml:space="preserve">กระดาษอเนกประสงค์ </t>
  </si>
  <si>
    <t>จ้าง พนักงงานกรมวิทย์ฯ บริการ นางสาวกัลรัตน์ สายคำมี 1ก.ค. 68- 31 ธ.ค. 68</t>
  </si>
  <si>
    <t>จ้าง พนักงงานกรมวิทย์ฯ บริการ นางสาวกัลรัตน์ สายคำมี  8 ม.ค. - 30 มิ.ย. 68</t>
  </si>
  <si>
    <t>สายไฟ THW สีน้ำตาล</t>
  </si>
  <si>
    <t>90</t>
  </si>
  <si>
    <t>พัฒนาระบบระดับห้องปฏิบัติการสำหรับระบบการบำบัดคาเฟอีนด้วยเทคโนโลยีเมมเบรน</t>
  </si>
  <si>
    <t>Pressure transducer for TonPactII</t>
  </si>
  <si>
    <t>แผ่นพอลิคาร์บอเนค</t>
  </si>
  <si>
    <t>cartridge filter</t>
  </si>
  <si>
    <t>PTFE filter</t>
  </si>
  <si>
    <t>ซ่อมเครื่องทดสอบก๊อกน้ำ</t>
  </si>
  <si>
    <t>14/08/2568</t>
  </si>
  <si>
    <t>สอบเทียบ QUV</t>
  </si>
  <si>
    <t>22/082568</t>
  </si>
  <si>
    <t>สอบเทียบ tensile</t>
  </si>
  <si>
    <t>วัสดุสิ้นเปลืองในห้องปฏิบัติการ</t>
  </si>
  <si>
    <t>จ้าง น.ส.ศิริยากร ทำฐานข้อมูล กระดาษถ่ายเอกสาร</t>
  </si>
  <si>
    <t>จ้าง น.ส.ชลฤทัย ทำฐานข้อมูล กระดาษเหนียว</t>
  </si>
  <si>
    <t>จ้าง น.ส.ภัสสร ทำฐานข้อมูล กระดาษแข็งเพื่อการพิมพ์</t>
  </si>
  <si>
    <t xml:space="preserve">จ้าง น.ส.ทรัพย์ศิริ ทำฐานข้อมูลบรรจุภัณฑ์บรรจุอาหารจากเยื่อขึ้นรูปและบรรจุภัณฑ์จากกระดาษสัมผัสอาหาร </t>
  </si>
  <si>
    <t>จ้าง น.ส. ณัฐณิชา ทำฐานข้อมูลกระดาษทำลูกฟูก</t>
  </si>
  <si>
    <t>ค่าวัสดุอ้างอิงสำหรับเครื่องทดสอบความต้านแรงฉีกขาด</t>
  </si>
  <si>
    <t>จัดประชุม ศอฟ. อ้น กับบริษัท วิสอัพ 28-8-68</t>
  </si>
  <si>
    <t>จ้าง น.ส.ณิภามาศ ทำฐานข้อมูล กระดาษพิมพ์เขียน</t>
  </si>
  <si>
    <t>จ้าง น.ส.อรอุมา ทำฐานข้อมูล โครงสร้างพื้นผิว</t>
  </si>
  <si>
    <t>จัดประชุม multi year รายงานโครงการ 2 ก.ย. 68</t>
  </si>
  <si>
    <t>จ้างปฏิบัติหน้าที่ร่วมถ่ายทอดเทคโนโลยี และร่วมจัดฝึกอบรมเชิงปฏิบัติการ ณ โรงแรมแกรนริเวอร์ไซด์ พิมพร</t>
  </si>
  <si>
    <t>จ้างปฏิบัติหน้าที่ร่วมถ่ายทอดเทคโนโลยี และร่วมจัดฝึกอบรมเชิงปฏิบัติการ ณ โรงแรมแกรนริเวอร์ไซด์ พวรรณ</t>
  </si>
  <si>
    <t>จ้างเหมาบุคคลธรรมดาช่วยปฏิบัติงานในการลงพื้นที่กรุงเทพ-พะเยา 2-5 ก.ย. 68 กมลชนก</t>
  </si>
  <si>
    <t>จ้างเหมาบุคคลธรรมดาช่วยปฏิบัติงานในการลงพื้นที่กรุงเทพ-พะเยา 2-5 ก.ย. 68 ศุภาพิชญ์</t>
  </si>
  <si>
    <t>จ้างเหมาบุคคลธรรมดาช่วยปฏิบัติงานในการลงพื้นที่กรุงเทพ-พะเยา 2-5 ก.ย. 68 กัลยรัตน์</t>
  </si>
  <si>
    <t>สารเคมี จำนวน 2 รายการ</t>
  </si>
  <si>
    <t>เดินทางไปปฏิบัติราชการลงพื้นที่ปรึกษา สำรวจ รวบรวมข้อมูล 14-16 ก.ย. 69</t>
  </si>
  <si>
    <t>อุปกรณ์ผสมสารเคมี (Ballmill)</t>
  </si>
  <si>
    <t>ประชุมคณะอนุกรรมการวิจัยและพัฒนานวัตกรรมวัสดุขั้นสูง ครั้งที่ 1/2568  ในระบบลงแค่ 3040 ไม่ใช่ 8740</t>
  </si>
  <si>
    <t>จัดฝึกอบรม การประยุกหต์ใช้การประเมินทางประสาทสัมผัส 20-22 ส.ค. พิษณุโลก</t>
  </si>
  <si>
    <t xml:space="preserve">Micro Pipette V75039 </t>
  </si>
  <si>
    <t xml:space="preserve">ซื้อ Calibrade abrasive wheels for Taber </t>
  </si>
  <si>
    <t>สารเคมีและวัสดุ</t>
  </si>
  <si>
    <t>ถ้วยระเหย</t>
  </si>
  <si>
    <t>OT ฟ้าใส</t>
  </si>
  <si>
    <t>อบรมอ้นกับฝน</t>
  </si>
  <si>
    <t xml:space="preserve">สอบเทียบ ICP-MS </t>
  </si>
  <si>
    <t>สอบเทียบ Auto burette</t>
  </si>
  <si>
    <t>คชจ. น่าน พะเยา 22-25 กย 68</t>
  </si>
  <si>
    <t xml:space="preserve">Moisture จำนวน 1 รายการ </t>
  </si>
  <si>
    <t>อุดหนุน สอช.ซื้อสารเคมีสำหรับเครื่อง GCMS เงินคืนจากโครงการน้ำมันรำข้าว ยอด 69073.6 บาท</t>
  </si>
  <si>
    <t>วัสดุวิทยาศาสตร์ (Beaker ,Volumetric)  (ยังไม่เจอยอดนี้ในระบบ)</t>
  </si>
  <si>
    <t>วัสดุสำนักงาน  (ยังไม่เจอยอดนี้ในระบบ)</t>
  </si>
  <si>
    <t>สารเคมี Sodium sulphate</t>
  </si>
  <si>
    <t>สารเคมี RM</t>
  </si>
  <si>
    <t>สอบเทียบ เครื่อง HPLC</t>
  </si>
  <si>
    <t>ครุภัณฑ์ ชุดทดสอบสาร Mineral oil ในน้ำมันพืช</t>
  </si>
  <si>
    <t>ค่าเข้าร่วมฝึกอบรมหลักสูตร กฎหมาย 27 ก.ย. 68</t>
  </si>
  <si>
    <t>วัสดุอุปกรณ์ 35 รายการ</t>
  </si>
  <si>
    <t>วัสดุประกอบอะไหล่ (แบตเตอรนี่สำรอง 12 ก้อน)</t>
  </si>
  <si>
    <t xml:space="preserve">เครื่องมือใช้วัดความเปลี่ยนแปล่งคุณสมบัติด้านฟิสิกส์ของวัตถุเมื่อได้รับความร้อน </t>
  </si>
  <si>
    <t>บำรุงรักษาและสอบเทียบ เครื่องทดสอบกระดาษ 5 เครื่อง</t>
  </si>
  <si>
    <t>สอบเทียบตู้อบลมร้อน จำนวน 2 เครื่อง</t>
  </si>
  <si>
    <t>สอบเทียบเครื่องมือ 6 เครื่อง</t>
  </si>
  <si>
    <t>วัสดุสำนักงาน 28 รายการ</t>
  </si>
  <si>
    <t>วัสดุวิทยาศาสตร์ 15 รายการ</t>
  </si>
  <si>
    <t xml:space="preserve"> สอบเทียบ HPLC ( ยี่ห้อ WATER) </t>
  </si>
  <si>
    <t xml:space="preserve"> vial พร้อมฝา, rack, pipette stand, HPLC filter </t>
  </si>
  <si>
    <t xml:space="preserve"> สอบเทียบ pH meter </t>
  </si>
  <si>
    <t>เปรียบเทียบผลการวัด Gauge Block Comparator ตรวจสอบยังไม่ได้เบิก</t>
  </si>
  <si>
    <t>Hardness Test Blook HR15T จำนวน 1 ก้อน ตรวจสอบยังไม่ได้เบิก</t>
  </si>
  <si>
    <t>ชุดสร้างอุณหภูมิน้ำค้าง ตรวจสอบยังไม่ได้เบิก</t>
  </si>
  <si>
    <t>ขออนุมัติการเดินทางไปปฏิบัติราชการสอบเทียบ 
ณ บริษัท โกเบลโก้ มิลล์คอน สตีล จำกัด จังหวัดระยอง
วันที่ 17-18 ก.ค.2568</t>
  </si>
  <si>
    <t>ขออนุมัติการเดินทางไปปฏิบัติราชการสอบเทียบ 
ณ บริษัท เอเบิล อินดีสตรียส์ จำกัด จังหวัดปทุมธานี
วันที่ 26 ส.ค. 2568</t>
  </si>
  <si>
    <t>ขออนุมัติการเดินทางไปปฏิบัติราชการสอบเทียบ 
ณ บริษัท โอกาโมโต้ (ไทย) จำกัด จังหวัดพระนครศรีอยุธยธยา
วันที่ 26 พ.ค. 2568</t>
  </si>
  <si>
    <t>ขออนุมัติการเดินทางไปปฏิบัติราชการสอบเทียบ 
ณ บริษัท ยูเอ็มซี เม็ททอล จำกัด จังหวัดชลบุรี
วันที่ 16-17 มิ.ย. 2568</t>
  </si>
  <si>
    <t>ค่าทางด่วนไปกลับ สถาบันมาตร</t>
  </si>
  <si>
    <t>จ้างจัดเตรียมอุปกรณ์สำหรับวิเคราะห์ร่างรายงาน นายวริษฐ์ เจริญพชรวงศ์ ยอด 3400 บาท ยกเลิกใช่หรือไม่</t>
  </si>
  <si>
    <t>จ้างจัดเตรียมอุปกรณ์สำหรับวิเคราะห์ร่างรายงาน นายศรายุทธ จุลกลับ ยอด 4840 บาท ยกเลิกใช่หรือไม่</t>
  </si>
  <si>
    <t>จอง สอบเทียบ Angle Gauge Block</t>
  </si>
  <si>
    <t>สอบเทียบ เครื่องวัดสัญญาณไฟฟ้าความละเอียดสูง  ตรวจสอบรายการยังไม่ถูกเบิก</t>
  </si>
  <si>
    <t>ชุดเครื่องแสดงค่าอุณหภูมิมาตรฐาน จำนวน 1 งาน   ตรวจสอบยังไม่ได้เบิก</t>
  </si>
  <si>
    <t>สอบเทียบชุดมาตรฐานโหลดเซลล์  (อยู่ระหว่างการแก้ไข)</t>
  </si>
  <si>
    <t>ชื้อสารเคมี pH มาตรฐาน  (อยู่ระหว่างการแก้ไข)</t>
  </si>
  <si>
    <t xml:space="preserve">จ้าง พนักงาน กรมวิทย์ฯ บริการ นางสาวมาศสุภา ทองนาค ต.ค67 - ม.ค68 </t>
  </si>
  <si>
    <t>สอบเทียบ NIBP</t>
  </si>
  <si>
    <t>ท่อทอดแดง</t>
  </si>
  <si>
    <t xml:space="preserve">เขียนแบบชุดสอบเทียบเครื่องชั่งน้ำหนักอัตโนมัติ  </t>
  </si>
  <si>
    <t>ชุดสอบเทียบปริมาตร จำนวน 1 งาน</t>
  </si>
  <si>
    <t>Positive-Displacement Pipette PQ-1000  (ตรวจสอบแล้ว พบว่าอยู่ในขั้นตอนแก้ไข)</t>
  </si>
  <si>
    <t>อุดหนุน สอช. ซื้อวัสดุอุปกรณ์ฉุกเฉิน 2-9-68</t>
  </si>
  <si>
    <t>ค่าซ่อม กล้องจุลทรรศ</t>
  </si>
  <si>
    <t>Argon 99.995% HP Grade 20 ท่อ, Nitrogen 99.999%  UHP Grade 1 ท่อ</t>
  </si>
  <si>
    <t xml:space="preserve">pipet-Lite Pipette </t>
  </si>
  <si>
    <t>บำรุงรักษาเครื่อวัดอัตราการซึมไอน้ำ</t>
  </si>
  <si>
    <t>ค่าซ่อม CARBOLITE</t>
  </si>
  <si>
    <t>ค่าซ่อม CARBOLITE รุ่น CWF 11/23</t>
  </si>
  <si>
    <t>13/08/2568</t>
  </si>
  <si>
    <t>ซื้อเคมีภัณฑ์</t>
  </si>
  <si>
    <t>ถุงซิปล็อคก้นแบบจำนวน 10 แพ็ค</t>
  </si>
  <si>
    <t>จ้างจัดทำข้อมูลขั้นตอนการใช้งานเครื่องวัดคุณสมบัติการไหล ศุภาพิช</t>
  </si>
  <si>
    <t xml:space="preserve">จ้างสรุปรวบรวมข้อมูล Disolving pulp ชณัษฎา พิมวัน </t>
  </si>
  <si>
    <t>จ้างสรุป Nonwoven พรรณทิวา มณีฉาย</t>
  </si>
  <si>
    <t>จ้างสรุป เส้นใยสัปปะรด</t>
  </si>
  <si>
    <t>Cellulose Acetate Membranes</t>
  </si>
  <si>
    <t>ค่าใช้จ่ายในการจัดดประชุม Microplasic 9-9-68</t>
  </si>
  <si>
    <t>อุปกรณ์ AOX</t>
  </si>
  <si>
    <t xml:space="preserve">Pipet-Lite LTS pipette จำนวน 3 อัน </t>
  </si>
  <si>
    <t>อุดหนุน สอช. ซื้อวัสดุสำหรับย้ายเครื่อง GC อาจมีแก้ไข</t>
  </si>
  <si>
    <t>จัดทำข้อมูลน้ำเสีย ณัฐวรุตม์</t>
  </si>
  <si>
    <t>เดินทางไปราชการเก็บตัวอย่างน้ำเสีย สมุทรสาคร</t>
  </si>
  <si>
    <t>กระดาษกรองไนโตรเซลลูโลส</t>
  </si>
  <si>
    <t>วัสดุสำหรับเครื่องอ่านและบันทึกข้อมูล</t>
  </si>
  <si>
    <t>EPA Method 163 Refence std. Varied conc. Acetonitrile</t>
  </si>
  <si>
    <t>ยืมเงินจัดประชุม 23-9-68</t>
  </si>
  <si>
    <t>จัดทำข้อมูลน้ำเสีย เจตปรียา</t>
  </si>
  <si>
    <t>จัดทำข้อมูลน้ำเสีย อรรคนีพร</t>
  </si>
  <si>
    <t xml:space="preserve">ค่าบริการ x-ray fluro </t>
  </si>
  <si>
    <t>ค่าลงทะเบียนเข้าร่วมงานประชุม International conference on appiled physics</t>
  </si>
  <si>
    <t xml:space="preserve">บำรุงรักษาเครื่องมือ USP </t>
  </si>
  <si>
    <t>บำรุงรักษาเครื่องมือ USP รอเบิกจ่ายงวด 3</t>
  </si>
  <si>
    <t xml:space="preserve">Ethyl11,14 Diepoxyeicosanoate </t>
  </si>
  <si>
    <t>จัดประชุมสรุปผลการดำเนินงานและวางแผนโครงการประจำปี</t>
  </si>
  <si>
    <t xml:space="preserve">ปิเปตแบบปริมาตร </t>
  </si>
  <si>
    <t>แผ่นกรองสำหรับกระบอกฉีดยามิลลิเมตร</t>
  </si>
  <si>
    <t>สารละลายมาตรฐานโลหะ 21 ธาตุ</t>
  </si>
  <si>
    <t>เบิกค่าตอบแทนการปฏิบัติงานราชการ</t>
  </si>
  <si>
    <t>ระบบทำน้ำบริสุทธิ์คุณภาพสูง</t>
  </si>
  <si>
    <t>เครื่องสารวิเคราะห์สารพิษด้วยเทคนิค</t>
  </si>
  <si>
    <t>กระจกใส</t>
  </si>
  <si>
    <t xml:space="preserve">Barium oxide </t>
  </si>
  <si>
    <t>Tungsten Oxide</t>
  </si>
  <si>
    <t>น้ำยางข้น</t>
  </si>
  <si>
    <t>Poly ethylene glycol</t>
  </si>
  <si>
    <t>Nitrogen</t>
  </si>
  <si>
    <t>ตรวจเช็คซ่อมแอร์ (ตรวจสอบยังไม่เบิกจ่าย)</t>
  </si>
  <si>
    <t xml:space="preserve">จ้างทดสอบกรดอะมิโนในไข่ผำ </t>
  </si>
  <si>
    <t xml:space="preserve">คชจ. ลงพื้นที่ ขอนแก่น ชัยภูมิ 6-9 ตค 68  </t>
  </si>
  <si>
    <t xml:space="preserve">จ้างทำของ แรงดันทะลุ ปวีนุช </t>
  </si>
  <si>
    <t>จ้างทำของ แรงฉีกขาด ศิวพร งานแก้ว</t>
  </si>
  <si>
    <t>บำรุงรักษาเครื่องปรับอากาศ</t>
  </si>
  <si>
    <t xml:space="preserve">สอบเทียบเครื่องทดสอบกระดาษ </t>
  </si>
  <si>
    <t>ยางอีเอ็นอาร์</t>
  </si>
  <si>
    <t>ค่า OT 2-31 ส.ค.</t>
  </si>
  <si>
    <t>UV-Visible</t>
  </si>
  <si>
    <t>หลอดปั่นเหวี่ยง</t>
  </si>
  <si>
    <t>Air zero</t>
  </si>
  <si>
    <t>สอบเทียบตู้ควบคุมอุณหภูมิแบบ Gear oven</t>
  </si>
  <si>
    <t>บำรุงรักษาเครื่องวิเคราะห์การเปลี่ยนแปลงน้ำหนักสารโดยใช้ความร้อน</t>
  </si>
  <si>
    <t>สอบเทียบเครื่องวัดความหนืด</t>
  </si>
  <si>
    <t>Jaw insert for specmen</t>
  </si>
  <si>
    <t>ขออนุมัติการเดินทางไปปฏิบัติราชการสอบเทียบ 
ณ บริษัท นารายณพํค จำกัด จังหวัดสมุทรสาคร
วันที่ 1 กันยายน 2568</t>
  </si>
  <si>
    <t>ขออนุมัติการเดินทางไปปฏิบัติราชการสอบเทียบ 
ณ บริษัท สยามคราฟท์ จำกัด จังหวัดราชบุรี 26-29 สิงหาคม 2568</t>
  </si>
  <si>
    <t>ขออนุมัติการเดินทางไปปฏิบัติราชการสอบเทียบ 
ณ การประปานครหลวง จำกัด กรุงเทพ 30 พ.ค. 2568</t>
  </si>
  <si>
    <t>ขออนุมัติการเดินทางไปปฏิบัติราชการสอบเทียบ 
ณ บ.วีระสตีลอิมสปร์ต 1 ต.ค. 2568</t>
  </si>
  <si>
    <t>OT พรรษธร</t>
  </si>
  <si>
    <t xml:space="preserve">ซื้อ Adaptor สำหรับเชื่อมต่อไซริงค์ของเครื่องวัดค่าความหนาแน่นแบบพกพา </t>
  </si>
  <si>
    <t>ขออนุมัติการเดินทางไปปฏิบัติราชการสอบเทียบ 
ณ ม.พระจอมเกล้าพระนครเหนือ 18-19 ส.ค. 2568</t>
  </si>
  <si>
    <t>สายไฟ CV-FD</t>
  </si>
  <si>
    <t>เปรียบเทียบผลการวัดระหว่างห้องปฏิบติการ ตุ้มน้ำหนัก</t>
  </si>
  <si>
    <t>ขออนุมัติการเดินทางไปปฏิบัติราชการสอบเทียบ 
ณ วิศวกรรม ม.ธรรมศาสตร์25-26 ส.ค. 2568</t>
  </si>
  <si>
    <t>ขออนุมัติการเดินทางไปปฏิบัติราชการสอบเทียบ 
ณ บริษัท วนชัย ชลบุรี 18-19 กย. 2568</t>
  </si>
  <si>
    <t xml:space="preserve">ค่าเดินทางไปปฏิบัติราชการสอบเทียบ ณ บริษัท สยามสติลซินดิเกต 30 เม.ย. 68 </t>
  </si>
  <si>
    <t>pH std</t>
  </si>
  <si>
    <t>สอบเทียบ piston pipette ขนาด 20 - 10000 ul  เพื่อเปรียบเทียบผลการวัด</t>
  </si>
  <si>
    <t>สอบเทียบเครื่องจ่ายสัญญาณไฟฟ้ากระแสตรงอ้างอิง</t>
  </si>
  <si>
    <t>หัววัดอุณหภูมิ</t>
  </si>
  <si>
    <t>จ้างซ่อมเครื่องปรับอากาศแบบแยกส่วน ห้องปฏิบัติการสอบเทียบด้านมวลและปริมาตร</t>
  </si>
  <si>
    <t>จ้าง พนักงาน กรมวิทย์ฯ บริการ นางสาวมาศสุภา ต.ค.-ม.ค.</t>
  </si>
  <si>
    <t>จ้าง พนักงาน กรมวิทย์ฯ บริการ นางสาวณัญริดา ภิลัยวรรณ์  มี.ค. - ส..ค.</t>
  </si>
  <si>
    <t>จ้าง พนักงาน กรมวิทย์ฯ บริการ นางสาวจุฑารัตน์ ไตรสูงเนิน  ต.ค. (ไม่พบในระบบ)</t>
  </si>
  <si>
    <t>บำรุงรักษาเครื่องก๊าซโครมาโทกราฟ</t>
  </si>
  <si>
    <t xml:space="preserve">ซ่อมแซม Fourier Transform infraed Spectrometer </t>
  </si>
  <si>
    <t xml:space="preserve">ถุงมือกันกรด-ด่าง เบอร์ 9 จำนวน 6 คู่  </t>
  </si>
  <si>
    <t xml:space="preserve">บำรุงรักษาเครื่องควบคุมอุณภูมิ </t>
  </si>
  <si>
    <t>สเปรย์ปรับอากาศ</t>
  </si>
  <si>
    <t>สอบเทียบเครื่องทดสอบการกระแทก</t>
  </si>
  <si>
    <t>วัสดุคอมเพรสเซอร์</t>
  </si>
  <si>
    <t xml:space="preserve">ซื้อสายสัญญาณสำหรับเครื่องจำลองสัญญาณชีพ </t>
  </si>
  <si>
    <t>ตลับกรองสารประกอบเพอร์ฟลูออโรและโพลีฟลูออโรอัลคิล</t>
  </si>
  <si>
    <t>บำรุงรักษษเครื่องมือทดสอบการก่อตัวปูนซีเมนต์</t>
  </si>
  <si>
    <t>ซ่อมพัดลมดูดอากาศ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</si>
</sst>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-* #,##0.0_-;\-* #,##0.0_-;_-* &quot;-&quot;?_-;_-@_-"/>
    <numFmt numFmtId="167" formatCode="[$-1870000]d/mm/yyyy;@"/>
  </numFmts>
  <fonts count="66">
    <font>
      <sz val="11"/>
      <color theme="1"/>
      <name val="Calibri"/>
      <family val="2"/>
      <charset val="222"/>
      <scheme val="minor"/>
    </font>
    <font>
      <sz val="11"/>
      <color indexed="8"/>
      <name val="Tahoma"/>
      <family val="2"/>
      <charset val="222"/>
    </font>
    <font>
      <b/>
      <sz val="16"/>
      <name val="TH SarabunPSK"/>
      <family val="2"/>
    </font>
    <font>
      <b/>
      <sz val="9"/>
      <color rgb="FF0000FF"/>
      <name val="TH SarabunPSK"/>
      <family val="2"/>
    </font>
    <font>
      <b/>
      <sz val="14"/>
      <color rgb="FF0000FF"/>
      <name val="TH SarabunPSK"/>
      <family val="2"/>
    </font>
    <font>
      <b/>
      <sz val="14"/>
      <name val="TH SarabunPSK"/>
      <family val="2"/>
    </font>
    <font>
      <sz val="10"/>
      <name val="Arial"/>
      <family val="2"/>
    </font>
    <font>
      <b/>
      <sz val="12"/>
      <name val="TH SarabunPSK"/>
      <family val="2"/>
    </font>
    <font>
      <sz val="14"/>
      <name val="TH SarabunPSK"/>
      <family val="2"/>
    </font>
    <font>
      <b/>
      <i/>
      <sz val="14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8"/>
      <name val="TH SarabunPSK"/>
      <family val="2"/>
    </font>
    <font>
      <b/>
      <i/>
      <sz val="14"/>
      <name val="TH SarabunPSK"/>
      <family val="2"/>
    </font>
    <font>
      <i/>
      <sz val="14"/>
      <name val="TH SarabunPSK"/>
      <family val="2"/>
    </font>
    <font>
      <b/>
      <sz val="20"/>
      <name val="TH SarabunPSK"/>
      <family val="2"/>
    </font>
    <font>
      <b/>
      <sz val="14"/>
      <color rgb="FFFF0000"/>
      <name val="TH SarabunPSK"/>
      <family val="2"/>
    </font>
    <font>
      <b/>
      <sz val="14"/>
      <color rgb="FF0070C0"/>
      <name val="TH SarabunPSK"/>
      <family val="2"/>
    </font>
    <font>
      <sz val="14"/>
      <color rgb="FFFF0000"/>
      <name val="TH SarabunPSK"/>
      <family val="2"/>
    </font>
    <font>
      <sz val="14"/>
      <color indexed="8"/>
      <name val="TH SarabunPSK"/>
      <family val="2"/>
    </font>
    <font>
      <b/>
      <sz val="14"/>
      <color theme="1"/>
      <name val="TH SarabunPSK"/>
      <family val="2"/>
    </font>
    <font>
      <b/>
      <sz val="14"/>
      <color indexed="20"/>
      <name val="TH SarabunPSK"/>
      <family val="2"/>
    </font>
    <font>
      <sz val="14"/>
      <color indexed="10"/>
      <name val="TH SarabunPSK"/>
      <family val="2"/>
    </font>
    <font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sz val="14"/>
      <color rgb="FF0000FF"/>
      <name val="TH SarabunPSK"/>
      <family val="2"/>
    </font>
    <font>
      <b/>
      <sz val="9"/>
      <color indexed="81"/>
      <name val="Tahoma"/>
      <family val="2"/>
    </font>
    <font>
      <b/>
      <sz val="14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theme="1"/>
      <name val="TH SarabunPSK"/>
      <family val="2"/>
      <charset val="222"/>
    </font>
    <font>
      <b/>
      <sz val="16"/>
      <color rgb="FF0000FF"/>
      <name val="TH SarabunPSK"/>
      <family val="2"/>
    </font>
    <font>
      <sz val="16"/>
      <color rgb="FF0000FF"/>
      <name val="TH SarabunPSK"/>
      <family val="2"/>
    </font>
    <font>
      <b/>
      <sz val="16"/>
      <color theme="9" tint="-0.249977111117893"/>
      <name val="TH SarabunPSK"/>
      <family val="2"/>
    </font>
    <font>
      <sz val="16"/>
      <color theme="9" tint="-0.249977111117893"/>
      <name val="TH SarabunPSK"/>
      <family val="2"/>
    </font>
    <font>
      <sz val="16"/>
      <name val="TH SarabunPSK"/>
      <family val="2"/>
      <charset val="222"/>
    </font>
    <font>
      <sz val="16"/>
      <color theme="1"/>
      <name val="TH Sarabun New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b/>
      <sz val="22"/>
      <name val="TH SarabunPSK"/>
      <family val="2"/>
      <charset val="222"/>
    </font>
    <font>
      <sz val="22"/>
      <color theme="1"/>
      <name val="Calibri"/>
      <family val="2"/>
      <charset val="222"/>
      <scheme val="minor"/>
    </font>
    <font>
      <b/>
      <sz val="12"/>
      <name val="TH SarabunPSK"/>
      <family val="2"/>
      <charset val="222"/>
    </font>
    <font>
      <sz val="14"/>
      <name val="TH SarabunPSK"/>
      <family val="2"/>
      <charset val="222"/>
    </font>
    <font>
      <b/>
      <sz val="20"/>
      <color rgb="FFFF0000"/>
      <name val="TH SarabunPSK"/>
      <family val="2"/>
      <charset val="222"/>
    </font>
    <font>
      <b/>
      <sz val="18"/>
      <name val="TH SarabunPSK"/>
      <family val="2"/>
    </font>
    <font>
      <b/>
      <sz val="14"/>
      <color indexed="10"/>
      <name val="TH SarabunPSK"/>
      <family val="2"/>
      <charset val="222"/>
    </font>
    <font>
      <b/>
      <sz val="14"/>
      <color indexed="20"/>
      <name val="TH SarabunPSK"/>
      <family val="2"/>
      <charset val="222"/>
    </font>
    <font>
      <sz val="14"/>
      <color rgb="FF000000"/>
      <name val="TH SarabunPSK"/>
      <family val="2"/>
    </font>
    <font>
      <sz val="14"/>
      <color rgb="FFFF0000"/>
      <name val="TH SarabunPSK"/>
      <family val="2"/>
      <charset val="222"/>
    </font>
    <font>
      <b/>
      <u/>
      <sz val="14"/>
      <name val="TH SarabunPSK"/>
      <family val="2"/>
      <charset val="222"/>
    </font>
    <font>
      <sz val="11"/>
      <name val="Calibri"/>
      <family val="2"/>
      <charset val="222"/>
      <scheme val="minor"/>
    </font>
    <font>
      <sz val="16"/>
      <color rgb="FFFF0000"/>
      <name val="TH SarabunPSK"/>
      <family val="2"/>
    </font>
    <font>
      <sz val="14"/>
      <color theme="1"/>
      <name val="TH SarabunPSK"/>
      <family val="2"/>
      <charset val="222"/>
    </font>
    <font>
      <b/>
      <sz val="14"/>
      <color theme="1"/>
      <name val="TH SarabunPSK"/>
      <family val="2"/>
      <charset val="222"/>
    </font>
    <font>
      <vertAlign val="subscript"/>
      <sz val="14"/>
      <color theme="1"/>
      <name val="TH SarabunPSK"/>
      <family val="2"/>
    </font>
    <font>
      <sz val="14"/>
      <color rgb="FFEE0000"/>
      <name val="TH SarabunPSK"/>
      <family val="2"/>
    </font>
    <font>
      <b/>
      <sz val="14"/>
      <color rgb="FFEE0000"/>
      <name val="TH SarabunPSK"/>
      <family val="2"/>
      <charset val="222"/>
    </font>
    <font>
      <sz val="14"/>
      <color rgb="FFEE0000"/>
      <name val="TH SarabunPSK"/>
      <family val="2"/>
      <charset val="222"/>
    </font>
    <font>
      <sz val="11"/>
      <color rgb="FFEE0000"/>
      <name val="Calibri"/>
      <family val="2"/>
      <charset val="222"/>
      <scheme val="minor"/>
    </font>
    <font>
      <b/>
      <sz val="14"/>
      <color rgb="FFFF0000"/>
      <name val="TH SarabunPSK"/>
      <family val="2"/>
      <charset val="222"/>
    </font>
    <font>
      <sz val="14"/>
      <color theme="1"/>
      <name val="Calibri"/>
      <family val="2"/>
      <charset val="222"/>
      <scheme val="minor"/>
    </font>
    <font>
      <b/>
      <sz val="16"/>
      <name val="TH SarabunPSK"/>
      <family val="2"/>
      <charset val="222"/>
    </font>
    <font>
      <sz val="11"/>
      <name val="Cordia New"/>
      <family val="2"/>
    </font>
    <font>
      <b/>
      <sz val="22"/>
      <color rgb="FFFF0000"/>
      <name val="TH SarabunPSK"/>
      <family val="2"/>
    </font>
    <font>
      <b/>
      <sz val="22"/>
      <color rgb="FFFF0000"/>
      <name val="TH SarabunPSK"/>
      <family val="2"/>
      <charset val="222"/>
    </font>
    <font>
      <sz val="16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7FFF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AEFF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A3FFFF"/>
        <bgColor indexed="64"/>
      </patternFill>
    </fill>
    <fill>
      <patternFill patternType="solid">
        <fgColor theme="9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3">
    <xf numFmtId="0" fontId="0" fillId="0" borderId="0" xfId="0"/>
    <xf numFmtId="165" fontId="2" fillId="0" borderId="0" xfId="1" applyNumberFormat="1" applyFont="1" applyBorder="1" applyAlignment="1">
      <alignment horizontal="center"/>
    </xf>
    <xf numFmtId="165" fontId="3" fillId="0" borderId="0" xfId="1" applyNumberFormat="1" applyFont="1" applyFill="1" applyBorder="1" applyAlignment="1">
      <alignment horizontal="center" vertical="center"/>
    </xf>
    <xf numFmtId="165" fontId="3" fillId="0" borderId="0" xfId="1" quotePrefix="1" applyNumberFormat="1" applyFont="1" applyFill="1" applyBorder="1" applyAlignment="1">
      <alignment horizontal="left" vertical="center"/>
    </xf>
    <xf numFmtId="43" fontId="4" fillId="0" borderId="0" xfId="1" applyFont="1" applyFill="1" applyBorder="1" applyAlignment="1">
      <alignment horizontal="center" vertical="center"/>
    </xf>
    <xf numFmtId="165" fontId="5" fillId="0" borderId="1" xfId="1" applyNumberFormat="1" applyFont="1" applyBorder="1" applyAlignment="1">
      <alignment horizontal="center" vertical="center"/>
    </xf>
    <xf numFmtId="165" fontId="5" fillId="0" borderId="1" xfId="1" applyNumberFormat="1" applyFont="1" applyBorder="1" applyAlignment="1">
      <alignment horizontal="center" vertical="distributed"/>
    </xf>
    <xf numFmtId="165" fontId="5" fillId="0" borderId="1" xfId="3" applyNumberFormat="1" applyFont="1" applyFill="1" applyBorder="1" applyAlignment="1">
      <alignment horizontal="center" vertical="distributed"/>
    </xf>
    <xf numFmtId="165" fontId="5" fillId="0" borderId="8" xfId="1" applyNumberFormat="1" applyFont="1" applyBorder="1" applyAlignment="1">
      <alignment horizontal="center" vertical="center"/>
    </xf>
    <xf numFmtId="165" fontId="5" fillId="0" borderId="8" xfId="1" quotePrefix="1" applyNumberFormat="1" applyFont="1" applyBorder="1" applyAlignment="1">
      <alignment horizontal="center" vertical="distributed"/>
    </xf>
    <xf numFmtId="165" fontId="5" fillId="0" borderId="8" xfId="1" applyNumberFormat="1" applyFont="1" applyBorder="1" applyAlignment="1">
      <alignment horizontal="center" vertical="distributed"/>
    </xf>
    <xf numFmtId="165" fontId="5" fillId="0" borderId="12" xfId="3" applyNumberFormat="1" applyFont="1" applyFill="1" applyBorder="1" applyAlignment="1">
      <alignment horizontal="center" vertical="distributed"/>
    </xf>
    <xf numFmtId="49" fontId="8" fillId="0" borderId="15" xfId="1" applyNumberFormat="1" applyFont="1" applyBorder="1" applyAlignment="1">
      <alignment horizontal="center" vertical="center"/>
    </xf>
    <xf numFmtId="165" fontId="8" fillId="0" borderId="8" xfId="3" applyNumberFormat="1" applyFont="1" applyFill="1" applyBorder="1" applyAlignment="1">
      <alignment horizontal="center" vertical="distributed"/>
    </xf>
    <xf numFmtId="49" fontId="8" fillId="0" borderId="18" xfId="1" applyNumberFormat="1" applyFont="1" applyBorder="1" applyAlignment="1">
      <alignment horizontal="center" vertical="center"/>
    </xf>
    <xf numFmtId="49" fontId="8" fillId="0" borderId="18" xfId="1" applyNumberFormat="1" applyFont="1" applyBorder="1" applyAlignment="1">
      <alignment horizontal="center"/>
    </xf>
    <xf numFmtId="165" fontId="8" fillId="0" borderId="18" xfId="1" applyNumberFormat="1" applyFont="1" applyBorder="1" applyAlignment="1">
      <alignment horizontal="center"/>
    </xf>
    <xf numFmtId="49" fontId="8" fillId="0" borderId="17" xfId="3" applyNumberFormat="1" applyFont="1" applyFill="1" applyBorder="1" applyAlignment="1">
      <alignment horizontal="center" vertical="center"/>
    </xf>
    <xf numFmtId="43" fontId="5" fillId="2" borderId="19" xfId="1" applyFont="1" applyFill="1" applyBorder="1" applyAlignment="1">
      <alignment horizontal="center"/>
    </xf>
    <xf numFmtId="43" fontId="5" fillId="2" borderId="19" xfId="1" applyFont="1" applyFill="1" applyBorder="1" applyAlignment="1">
      <alignment horizontal="center" vertical="distributed"/>
    </xf>
    <xf numFmtId="10" fontId="9" fillId="3" borderId="20" xfId="2" applyNumberFormat="1" applyFont="1" applyFill="1" applyBorder="1" applyAlignment="1">
      <alignment horizontal="center" vertical="distributed"/>
    </xf>
    <xf numFmtId="43" fontId="5" fillId="4" borderId="8" xfId="1" applyFont="1" applyFill="1" applyBorder="1" applyAlignment="1">
      <alignment horizontal="center"/>
    </xf>
    <xf numFmtId="43" fontId="5" fillId="4" borderId="17" xfId="1" applyFont="1" applyFill="1" applyBorder="1"/>
    <xf numFmtId="43" fontId="5" fillId="5" borderId="8" xfId="1" applyFont="1" applyFill="1" applyBorder="1" applyAlignment="1">
      <alignment horizontal="center"/>
    </xf>
    <xf numFmtId="43" fontId="5" fillId="5" borderId="8" xfId="1" quotePrefix="1" applyFont="1" applyFill="1" applyBorder="1" applyAlignment="1">
      <alignment horizontal="center"/>
    </xf>
    <xf numFmtId="43" fontId="5" fillId="5" borderId="8" xfId="1" applyFont="1" applyFill="1" applyBorder="1" applyAlignment="1">
      <alignment horizontal="left"/>
    </xf>
    <xf numFmtId="43" fontId="5" fillId="5" borderId="8" xfId="1" applyFont="1" applyFill="1" applyBorder="1"/>
    <xf numFmtId="43" fontId="8" fillId="5" borderId="8" xfId="1" applyFont="1" applyFill="1" applyBorder="1"/>
    <xf numFmtId="43" fontId="8" fillId="5" borderId="8" xfId="1" applyFont="1" applyFill="1" applyBorder="1" applyAlignment="1">
      <alignment horizontal="center"/>
    </xf>
    <xf numFmtId="43" fontId="8" fillId="5" borderId="8" xfId="1" applyFont="1" applyFill="1" applyBorder="1" applyAlignment="1">
      <alignment vertical="center"/>
    </xf>
    <xf numFmtId="43" fontId="12" fillId="5" borderId="8" xfId="1" applyFont="1" applyFill="1" applyBorder="1" applyAlignment="1">
      <alignment horizontal="center"/>
    </xf>
    <xf numFmtId="43" fontId="13" fillId="5" borderId="8" xfId="1" applyFont="1" applyFill="1" applyBorder="1"/>
    <xf numFmtId="43" fontId="5" fillId="5" borderId="21" xfId="1" applyFont="1" applyFill="1" applyBorder="1" applyAlignment="1">
      <alignment horizontal="center"/>
    </xf>
    <xf numFmtId="43" fontId="8" fillId="5" borderId="21" xfId="1" applyFont="1" applyFill="1" applyBorder="1"/>
    <xf numFmtId="43" fontId="8" fillId="0" borderId="0" xfId="1" applyFont="1"/>
    <xf numFmtId="43" fontId="8" fillId="0" borderId="0" xfId="1" applyFont="1" applyFill="1"/>
    <xf numFmtId="43" fontId="5" fillId="6" borderId="8" xfId="1" applyFont="1" applyFill="1" applyBorder="1" applyAlignment="1">
      <alignment horizontal="center" vertical="center" wrapText="1"/>
    </xf>
    <xf numFmtId="10" fontId="9" fillId="6" borderId="20" xfId="2" applyNumberFormat="1" applyFont="1" applyFill="1" applyBorder="1" applyAlignment="1">
      <alignment horizontal="center" vertical="distributed"/>
    </xf>
    <xf numFmtId="43" fontId="5" fillId="0" borderId="8" xfId="1" applyFont="1" applyBorder="1" applyAlignment="1">
      <alignment horizontal="center"/>
    </xf>
    <xf numFmtId="43" fontId="8" fillId="0" borderId="8" xfId="1" applyFont="1" applyBorder="1" applyAlignment="1">
      <alignment horizontal="center"/>
    </xf>
    <xf numFmtId="43" fontId="5" fillId="0" borderId="8" xfId="1" applyFont="1" applyBorder="1" applyAlignment="1">
      <alignment horizontal="left"/>
    </xf>
    <xf numFmtId="43" fontId="5" fillId="0" borderId="8" xfId="1" applyFont="1" applyBorder="1"/>
    <xf numFmtId="43" fontId="15" fillId="0" borderId="8" xfId="1" applyFont="1" applyBorder="1"/>
    <xf numFmtId="43" fontId="5" fillId="7" borderId="8" xfId="1" applyFont="1" applyFill="1" applyBorder="1"/>
    <xf numFmtId="43" fontId="5" fillId="8" borderId="8" xfId="1" applyFont="1" applyFill="1" applyBorder="1"/>
    <xf numFmtId="43" fontId="5" fillId="9" borderId="8" xfId="1" applyFont="1" applyFill="1" applyBorder="1"/>
    <xf numFmtId="43" fontId="5" fillId="10" borderId="8" xfId="1" applyFont="1" applyFill="1" applyBorder="1"/>
    <xf numFmtId="43" fontId="5" fillId="11" borderId="8" xfId="1" applyFont="1" applyFill="1" applyBorder="1"/>
    <xf numFmtId="43" fontId="8" fillId="11" borderId="8" xfId="1" applyFont="1" applyFill="1" applyBorder="1" applyAlignment="1">
      <alignment vertical="center"/>
    </xf>
    <xf numFmtId="43" fontId="8" fillId="0" borderId="8" xfId="1" applyFont="1" applyBorder="1"/>
    <xf numFmtId="43" fontId="21" fillId="0" borderId="8" xfId="1" applyFont="1" applyBorder="1"/>
    <xf numFmtId="43" fontId="8" fillId="0" borderId="8" xfId="1" applyFont="1" applyBorder="1" applyAlignment="1">
      <alignment vertical="center"/>
    </xf>
    <xf numFmtId="43" fontId="8" fillId="7" borderId="8" xfId="1" applyFont="1" applyFill="1" applyBorder="1"/>
    <xf numFmtId="43" fontId="8" fillId="8" borderId="8" xfId="1" applyFont="1" applyFill="1" applyBorder="1"/>
    <xf numFmtId="43" fontId="8" fillId="9" borderId="8" xfId="1" applyFont="1" applyFill="1" applyBorder="1"/>
    <xf numFmtId="43" fontId="8" fillId="10" borderId="8" xfId="1" applyFont="1" applyFill="1" applyBorder="1"/>
    <xf numFmtId="43" fontId="8" fillId="0" borderId="8" xfId="1" applyFont="1" applyFill="1" applyBorder="1" applyAlignment="1">
      <alignment vertical="center"/>
    </xf>
    <xf numFmtId="43" fontId="8" fillId="0" borderId="8" xfId="1" applyFont="1" applyFill="1" applyBorder="1"/>
    <xf numFmtId="43" fontId="17" fillId="0" borderId="8" xfId="1" applyFont="1" applyBorder="1"/>
    <xf numFmtId="43" fontId="21" fillId="0" borderId="8" xfId="1" applyFont="1" applyFill="1" applyBorder="1"/>
    <xf numFmtId="165" fontId="18" fillId="0" borderId="0" xfId="1" applyNumberFormat="1" applyFont="1" applyFill="1"/>
    <xf numFmtId="43" fontId="12" fillId="0" borderId="8" xfId="1" applyFont="1" applyFill="1" applyBorder="1" applyAlignment="1">
      <alignment horizontal="center"/>
    </xf>
    <xf numFmtId="43" fontId="5" fillId="0" borderId="8" xfId="1" quotePrefix="1" applyFont="1" applyFill="1" applyBorder="1" applyAlignment="1">
      <alignment horizontal="center"/>
    </xf>
    <xf numFmtId="43" fontId="5" fillId="0" borderId="8" xfId="1" applyFont="1" applyFill="1" applyBorder="1"/>
    <xf numFmtId="43" fontId="12" fillId="7" borderId="8" xfId="1" applyFont="1" applyFill="1" applyBorder="1"/>
    <xf numFmtId="43" fontId="12" fillId="8" borderId="8" xfId="1" applyFont="1" applyFill="1" applyBorder="1"/>
    <xf numFmtId="43" fontId="12" fillId="9" borderId="8" xfId="1" applyFont="1" applyFill="1" applyBorder="1"/>
    <xf numFmtId="43" fontId="12" fillId="0" borderId="8" xfId="1" applyFont="1" applyFill="1" applyBorder="1"/>
    <xf numFmtId="43" fontId="13" fillId="0" borderId="0" xfId="1" applyFont="1" applyFill="1"/>
    <xf numFmtId="43" fontId="5" fillId="0" borderId="17" xfId="1" applyFont="1" applyFill="1" applyBorder="1" applyAlignment="1">
      <alignment horizontal="center"/>
    </xf>
    <xf numFmtId="43" fontId="5" fillId="0" borderId="17" xfId="1" applyFont="1" applyBorder="1"/>
    <xf numFmtId="43" fontId="8" fillId="0" borderId="17" xfId="1" applyFont="1" applyFill="1" applyBorder="1"/>
    <xf numFmtId="43" fontId="8" fillId="7" borderId="17" xfId="1" applyFont="1" applyFill="1" applyBorder="1"/>
    <xf numFmtId="43" fontId="8" fillId="8" borderId="17" xfId="1" applyFont="1" applyFill="1" applyBorder="1"/>
    <xf numFmtId="43" fontId="8" fillId="9" borderId="17" xfId="1" applyFont="1" applyFill="1" applyBorder="1"/>
    <xf numFmtId="43" fontId="8" fillId="10" borderId="17" xfId="1" applyFont="1" applyFill="1" applyBorder="1"/>
    <xf numFmtId="43" fontId="17" fillId="0" borderId="8" xfId="1" applyFont="1" applyFill="1" applyBorder="1"/>
    <xf numFmtId="43" fontId="5" fillId="6" borderId="20" xfId="1" applyFont="1" applyFill="1" applyBorder="1" applyAlignment="1">
      <alignment horizontal="center" vertical="center"/>
    </xf>
    <xf numFmtId="43" fontId="17" fillId="0" borderId="0" xfId="1" applyFont="1"/>
    <xf numFmtId="43" fontId="5" fillId="6" borderId="20" xfId="1" applyFont="1" applyFill="1" applyBorder="1" applyAlignment="1">
      <alignment horizontal="center" vertical="center" wrapText="1"/>
    </xf>
    <xf numFmtId="43" fontId="5" fillId="13" borderId="8" xfId="1" applyFont="1" applyFill="1" applyBorder="1"/>
    <xf numFmtId="43" fontId="8" fillId="13" borderId="8" xfId="1" applyFont="1" applyFill="1" applyBorder="1"/>
    <xf numFmtId="43" fontId="12" fillId="13" borderId="8" xfId="1" applyFont="1" applyFill="1" applyBorder="1"/>
    <xf numFmtId="43" fontId="8" fillId="13" borderId="17" xfId="1" applyFont="1" applyFill="1" applyBorder="1"/>
    <xf numFmtId="43" fontId="15" fillId="0" borderId="8" xfId="1" applyFont="1" applyFill="1" applyBorder="1"/>
    <xf numFmtId="43" fontId="15" fillId="5" borderId="8" xfId="1" applyFont="1" applyFill="1" applyBorder="1" applyAlignment="1">
      <alignment horizontal="left"/>
    </xf>
    <xf numFmtId="43" fontId="17" fillId="5" borderId="8" xfId="1" applyFont="1" applyFill="1" applyBorder="1" applyAlignment="1">
      <alignment vertical="center"/>
    </xf>
    <xf numFmtId="165" fontId="18" fillId="0" borderId="0" xfId="1" applyNumberFormat="1" applyFont="1" applyBorder="1"/>
    <xf numFmtId="165" fontId="18" fillId="0" borderId="13" xfId="1" applyNumberFormat="1" applyFont="1" applyBorder="1"/>
    <xf numFmtId="43" fontId="5" fillId="6" borderId="23" xfId="1" applyFont="1" applyFill="1" applyBorder="1" applyAlignment="1">
      <alignment horizontal="center" vertical="center" wrapText="1"/>
    </xf>
    <xf numFmtId="43" fontId="8" fillId="0" borderId="13" xfId="1" applyFont="1" applyBorder="1"/>
    <xf numFmtId="43" fontId="8" fillId="0" borderId="14" xfId="1" applyFont="1" applyBorder="1"/>
    <xf numFmtId="165" fontId="18" fillId="0" borderId="8" xfId="1" applyNumberFormat="1" applyFont="1" applyBorder="1"/>
    <xf numFmtId="43" fontId="15" fillId="4" borderId="17" xfId="1" applyFont="1" applyFill="1" applyBorder="1"/>
    <xf numFmtId="43" fontId="15" fillId="5" borderId="8" xfId="1" applyFont="1" applyFill="1" applyBorder="1"/>
    <xf numFmtId="43" fontId="22" fillId="0" borderId="8" xfId="1" applyFont="1" applyFill="1" applyBorder="1"/>
    <xf numFmtId="43" fontId="22" fillId="0" borderId="8" xfId="1" applyFont="1" applyBorder="1"/>
    <xf numFmtId="43" fontId="19" fillId="0" borderId="8" xfId="1" applyFont="1" applyFill="1" applyBorder="1"/>
    <xf numFmtId="4" fontId="22" fillId="0" borderId="8" xfId="0" applyNumberFormat="1" applyFont="1" applyBorder="1"/>
    <xf numFmtId="43" fontId="18" fillId="0" borderId="0" xfId="1" applyFont="1" applyFill="1"/>
    <xf numFmtId="49" fontId="8" fillId="0" borderId="17" xfId="3" applyNumberFormat="1" applyFont="1" applyFill="1" applyBorder="1" applyAlignment="1">
      <alignment horizontal="center" vertical="distributed"/>
    </xf>
    <xf numFmtId="43" fontId="5" fillId="5" borderId="8" xfId="1" applyFont="1" applyFill="1" applyBorder="1" applyAlignment="1">
      <alignment vertical="center"/>
    </xf>
    <xf numFmtId="43" fontId="12" fillId="5" borderId="8" xfId="1" applyFont="1" applyFill="1" applyBorder="1"/>
    <xf numFmtId="43" fontId="5" fillId="4" borderId="24" xfId="1" applyFont="1" applyFill="1" applyBorder="1" applyAlignment="1">
      <alignment horizontal="center"/>
    </xf>
    <xf numFmtId="43" fontId="5" fillId="0" borderId="8" xfId="1" applyFont="1" applyFill="1" applyBorder="1" applyAlignment="1">
      <alignment vertical="center"/>
    </xf>
    <xf numFmtId="43" fontId="20" fillId="6" borderId="8" xfId="1" applyFont="1" applyFill="1" applyBorder="1" applyAlignment="1">
      <alignment horizontal="center" vertical="center"/>
    </xf>
    <xf numFmtId="49" fontId="5" fillId="6" borderId="1" xfId="1" applyNumberFormat="1" applyFont="1" applyFill="1" applyBorder="1" applyAlignment="1">
      <alignment horizontal="center" vertical="center"/>
    </xf>
    <xf numFmtId="49" fontId="5" fillId="6" borderId="8" xfId="1" applyNumberFormat="1" applyFont="1" applyFill="1" applyBorder="1" applyAlignment="1">
      <alignment horizontal="center" vertical="center"/>
    </xf>
    <xf numFmtId="43" fontId="5" fillId="6" borderId="8" xfId="1" applyFont="1" applyFill="1" applyBorder="1" applyAlignment="1">
      <alignment horizontal="center" vertical="center"/>
    </xf>
    <xf numFmtId="43" fontId="5" fillId="6" borderId="1" xfId="1" applyFont="1" applyFill="1" applyBorder="1" applyAlignment="1">
      <alignment horizontal="center" vertical="center" wrapText="1"/>
    </xf>
    <xf numFmtId="43" fontId="20" fillId="6" borderId="1" xfId="1" applyFont="1" applyFill="1" applyBorder="1" applyAlignment="1">
      <alignment horizontal="center" vertical="center"/>
    </xf>
    <xf numFmtId="43" fontId="15" fillId="6" borderId="1" xfId="1" applyFont="1" applyFill="1" applyBorder="1" applyAlignment="1">
      <alignment horizontal="center" vertical="center"/>
    </xf>
    <xf numFmtId="43" fontId="15" fillId="6" borderId="8" xfId="1" applyFont="1" applyFill="1" applyBorder="1" applyAlignment="1">
      <alignment horizontal="center" vertical="center"/>
    </xf>
    <xf numFmtId="43" fontId="5" fillId="6" borderId="1" xfId="1" applyFont="1" applyFill="1" applyBorder="1" applyAlignment="1">
      <alignment horizontal="center" vertical="center"/>
    </xf>
    <xf numFmtId="43" fontId="20" fillId="7" borderId="22" xfId="1" applyFont="1" applyFill="1" applyBorder="1" applyAlignment="1">
      <alignment horizontal="center" vertical="center"/>
    </xf>
    <xf numFmtId="43" fontId="20" fillId="7" borderId="8" xfId="1" applyFont="1" applyFill="1" applyBorder="1" applyAlignment="1">
      <alignment horizontal="center" vertical="center"/>
    </xf>
    <xf numFmtId="43" fontId="20" fillId="13" borderId="22" xfId="1" applyFont="1" applyFill="1" applyBorder="1" applyAlignment="1">
      <alignment horizontal="center" vertical="center"/>
    </xf>
    <xf numFmtId="43" fontId="20" fillId="13" borderId="8" xfId="1" applyFont="1" applyFill="1" applyBorder="1" applyAlignment="1">
      <alignment horizontal="center" vertical="center"/>
    </xf>
    <xf numFmtId="43" fontId="20" fillId="8" borderId="22" xfId="1" applyFont="1" applyFill="1" applyBorder="1" applyAlignment="1">
      <alignment horizontal="center" vertical="center"/>
    </xf>
    <xf numFmtId="43" fontId="20" fillId="8" borderId="8" xfId="1" applyFont="1" applyFill="1" applyBorder="1" applyAlignment="1">
      <alignment horizontal="center" vertical="center"/>
    </xf>
    <xf numFmtId="43" fontId="20" fillId="9" borderId="22" xfId="1" applyFont="1" applyFill="1" applyBorder="1" applyAlignment="1">
      <alignment horizontal="center" vertical="center"/>
    </xf>
    <xf numFmtId="43" fontId="20" fillId="9" borderId="8" xfId="1" applyFont="1" applyFill="1" applyBorder="1" applyAlignment="1">
      <alignment horizontal="center" vertical="center"/>
    </xf>
    <xf numFmtId="43" fontId="20" fillId="10" borderId="22" xfId="1" applyFont="1" applyFill="1" applyBorder="1" applyAlignment="1">
      <alignment horizontal="center" vertical="center"/>
    </xf>
    <xf numFmtId="43" fontId="20" fillId="10" borderId="8" xfId="1" applyFont="1" applyFill="1" applyBorder="1" applyAlignment="1">
      <alignment horizontal="center" vertical="center"/>
    </xf>
    <xf numFmtId="43" fontId="4" fillId="4" borderId="17" xfId="1" applyFont="1" applyFill="1" applyBorder="1"/>
    <xf numFmtId="43" fontId="4" fillId="6" borderId="8" xfId="1" applyFont="1" applyFill="1" applyBorder="1" applyAlignment="1">
      <alignment horizontal="center" vertical="center"/>
    </xf>
    <xf numFmtId="43" fontId="8" fillId="5" borderId="8" xfId="1" quotePrefix="1" applyFont="1" applyFill="1" applyBorder="1" applyAlignment="1">
      <alignment horizontal="center"/>
    </xf>
    <xf numFmtId="43" fontId="8" fillId="15" borderId="8" xfId="1" applyFont="1" applyFill="1" applyBorder="1" applyAlignment="1">
      <alignment horizontal="center" vertical="distributed"/>
    </xf>
    <xf numFmtId="43" fontId="8" fillId="9" borderId="8" xfId="1" applyFont="1" applyFill="1" applyBorder="1" applyAlignment="1">
      <alignment horizontal="center" vertical="distributed"/>
    </xf>
    <xf numFmtId="165" fontId="8" fillId="9" borderId="17" xfId="1" applyNumberFormat="1" applyFont="1" applyFill="1" applyBorder="1" applyAlignment="1">
      <alignment horizontal="center" vertical="distributed"/>
    </xf>
    <xf numFmtId="10" fontId="9" fillId="9" borderId="20" xfId="2" applyNumberFormat="1" applyFont="1" applyFill="1" applyBorder="1" applyAlignment="1">
      <alignment horizontal="center" vertical="distributed"/>
    </xf>
    <xf numFmtId="0" fontId="10" fillId="9" borderId="19" xfId="1" applyNumberFormat="1" applyFont="1" applyFill="1" applyBorder="1" applyAlignment="1">
      <alignment horizontal="center" vertical="distributed"/>
    </xf>
    <xf numFmtId="43" fontId="4" fillId="9" borderId="17" xfId="1" applyFont="1" applyFill="1" applyBorder="1"/>
    <xf numFmtId="43" fontId="24" fillId="9" borderId="24" xfId="1" applyFont="1" applyFill="1" applyBorder="1"/>
    <xf numFmtId="43" fontId="8" fillId="9" borderId="8" xfId="1" applyFont="1" applyFill="1" applyBorder="1" applyAlignment="1">
      <alignment vertical="center"/>
    </xf>
    <xf numFmtId="43" fontId="8" fillId="9" borderId="21" xfId="1" applyFont="1" applyFill="1" applyBorder="1"/>
    <xf numFmtId="165" fontId="8" fillId="14" borderId="8" xfId="1" applyNumberFormat="1" applyFont="1" applyFill="1" applyBorder="1" applyAlignment="1">
      <alignment horizontal="center" vertical="distributed"/>
    </xf>
    <xf numFmtId="43" fontId="8" fillId="14" borderId="8" xfId="1" applyFont="1" applyFill="1" applyBorder="1" applyAlignment="1">
      <alignment horizontal="center" vertical="distributed"/>
    </xf>
    <xf numFmtId="10" fontId="10" fillId="14" borderId="19" xfId="2" applyNumberFormat="1" applyFont="1" applyFill="1" applyBorder="1" applyAlignment="1">
      <alignment horizontal="center" vertical="distributed"/>
    </xf>
    <xf numFmtId="43" fontId="5" fillId="14" borderId="19" xfId="1" applyFont="1" applyFill="1" applyBorder="1" applyAlignment="1">
      <alignment horizontal="center" vertical="distributed"/>
    </xf>
    <xf numFmtId="43" fontId="4" fillId="14" borderId="17" xfId="1" applyFont="1" applyFill="1" applyBorder="1"/>
    <xf numFmtId="43" fontId="24" fillId="14" borderId="24" xfId="1" applyFont="1" applyFill="1" applyBorder="1"/>
    <xf numFmtId="43" fontId="5" fillId="14" borderId="8" xfId="1" applyFont="1" applyFill="1" applyBorder="1"/>
    <xf numFmtId="43" fontId="8" fillId="14" borderId="8" xfId="1" applyFont="1" applyFill="1" applyBorder="1"/>
    <xf numFmtId="43" fontId="8" fillId="14" borderId="21" xfId="1" applyFont="1" applyFill="1" applyBorder="1"/>
    <xf numFmtId="43" fontId="8" fillId="15" borderId="8" xfId="1" quotePrefix="1" applyFont="1" applyFill="1" applyBorder="1" applyAlignment="1">
      <alignment horizontal="center" vertical="distributed"/>
    </xf>
    <xf numFmtId="10" fontId="10" fillId="15" borderId="19" xfId="2" applyNumberFormat="1" applyFont="1" applyFill="1" applyBorder="1" applyAlignment="1">
      <alignment horizontal="center" vertical="distributed"/>
    </xf>
    <xf numFmtId="43" fontId="5" fillId="15" borderId="19" xfId="1" applyFont="1" applyFill="1" applyBorder="1" applyAlignment="1">
      <alignment horizontal="center" vertical="distributed"/>
    </xf>
    <xf numFmtId="43" fontId="4" fillId="15" borderId="17" xfId="1" applyFont="1" applyFill="1" applyBorder="1"/>
    <xf numFmtId="43" fontId="24" fillId="15" borderId="24" xfId="1" applyFont="1" applyFill="1" applyBorder="1"/>
    <xf numFmtId="43" fontId="5" fillId="15" borderId="8" xfId="1" applyFont="1" applyFill="1" applyBorder="1"/>
    <xf numFmtId="43" fontId="8" fillId="15" borderId="8" xfId="1" applyFont="1" applyFill="1" applyBorder="1"/>
    <xf numFmtId="43" fontId="8" fillId="15" borderId="21" xfId="1" applyFont="1" applyFill="1" applyBorder="1"/>
    <xf numFmtId="49" fontId="8" fillId="16" borderId="15" xfId="1" applyNumberFormat="1" applyFont="1" applyFill="1" applyBorder="1" applyAlignment="1">
      <alignment horizontal="left" vertical="top" wrapText="1"/>
    </xf>
    <xf numFmtId="49" fontId="8" fillId="16" borderId="15" xfId="1" applyNumberFormat="1" applyFont="1" applyFill="1" applyBorder="1" applyAlignment="1">
      <alignment horizontal="center" vertical="top" wrapText="1"/>
    </xf>
    <xf numFmtId="43" fontId="8" fillId="16" borderId="8" xfId="1" applyFont="1" applyFill="1" applyBorder="1" applyAlignment="1">
      <alignment horizontal="center" vertical="distributed"/>
    </xf>
    <xf numFmtId="43" fontId="5" fillId="16" borderId="19" xfId="1" applyFont="1" applyFill="1" applyBorder="1" applyAlignment="1">
      <alignment horizontal="center" vertical="distributed"/>
    </xf>
    <xf numFmtId="43" fontId="4" fillId="16" borderId="17" xfId="1" applyFont="1" applyFill="1" applyBorder="1"/>
    <xf numFmtId="43" fontId="4" fillId="16" borderId="24" xfId="1" applyFont="1" applyFill="1" applyBorder="1"/>
    <xf numFmtId="43" fontId="11" fillId="16" borderId="8" xfId="1" applyFont="1" applyFill="1" applyBorder="1"/>
    <xf numFmtId="43" fontId="18" fillId="16" borderId="8" xfId="1" applyFont="1" applyFill="1" applyBorder="1"/>
    <xf numFmtId="43" fontId="19" fillId="16" borderId="8" xfId="1" applyFont="1" applyFill="1" applyBorder="1"/>
    <xf numFmtId="43" fontId="8" fillId="16" borderId="21" xfId="1" applyFont="1" applyFill="1" applyBorder="1"/>
    <xf numFmtId="43" fontId="8" fillId="16" borderId="17" xfId="1" applyFont="1" applyFill="1" applyBorder="1"/>
    <xf numFmtId="49" fontId="8" fillId="7" borderId="15" xfId="1" applyNumberFormat="1" applyFont="1" applyFill="1" applyBorder="1" applyAlignment="1">
      <alignment horizontal="left" vertical="top" wrapText="1"/>
    </xf>
    <xf numFmtId="49" fontId="8" fillId="7" borderId="15" xfId="1" applyNumberFormat="1" applyFont="1" applyFill="1" applyBorder="1" applyAlignment="1">
      <alignment horizontal="center" vertical="top" wrapText="1"/>
    </xf>
    <xf numFmtId="43" fontId="8" fillId="7" borderId="8" xfId="1" applyFont="1" applyFill="1" applyBorder="1" applyAlignment="1">
      <alignment horizontal="center" vertical="distributed"/>
    </xf>
    <xf numFmtId="43" fontId="5" fillId="7" borderId="19" xfId="1" applyFont="1" applyFill="1" applyBorder="1" applyAlignment="1">
      <alignment horizontal="center" vertical="distributed"/>
    </xf>
    <xf numFmtId="43" fontId="4" fillId="7" borderId="24" xfId="1" applyFont="1" applyFill="1" applyBorder="1"/>
    <xf numFmtId="43" fontId="11" fillId="7" borderId="8" xfId="1" applyFont="1" applyFill="1" applyBorder="1"/>
    <xf numFmtId="43" fontId="18" fillId="7" borderId="8" xfId="1" applyFont="1" applyFill="1" applyBorder="1"/>
    <xf numFmtId="43" fontId="19" fillId="7" borderId="8" xfId="1" applyFont="1" applyFill="1" applyBorder="1"/>
    <xf numFmtId="43" fontId="8" fillId="7" borderId="21" xfId="1" applyFont="1" applyFill="1" applyBorder="1"/>
    <xf numFmtId="49" fontId="8" fillId="17" borderId="15" xfId="1" applyNumberFormat="1" applyFont="1" applyFill="1" applyBorder="1" applyAlignment="1">
      <alignment horizontal="left" vertical="top" wrapText="1"/>
    </xf>
    <xf numFmtId="43" fontId="8" fillId="17" borderId="8" xfId="1" applyFont="1" applyFill="1" applyBorder="1" applyAlignment="1">
      <alignment horizontal="center" vertical="distributed"/>
    </xf>
    <xf numFmtId="43" fontId="5" fillId="17" borderId="19" xfId="1" applyFont="1" applyFill="1" applyBorder="1" applyAlignment="1">
      <alignment horizontal="center" vertical="distributed"/>
    </xf>
    <xf numFmtId="43" fontId="4" fillId="17" borderId="24" xfId="1" applyFont="1" applyFill="1" applyBorder="1"/>
    <xf numFmtId="43" fontId="11" fillId="17" borderId="8" xfId="1" applyFont="1" applyFill="1" applyBorder="1"/>
    <xf numFmtId="43" fontId="18" fillId="17" borderId="8" xfId="1" applyFont="1" applyFill="1" applyBorder="1"/>
    <xf numFmtId="43" fontId="8" fillId="17" borderId="21" xfId="1" applyFont="1" applyFill="1" applyBorder="1"/>
    <xf numFmtId="43" fontId="8" fillId="17" borderId="17" xfId="1" applyFont="1" applyFill="1" applyBorder="1"/>
    <xf numFmtId="43" fontId="4" fillId="4" borderId="24" xfId="1" applyFont="1" applyFill="1" applyBorder="1" applyAlignment="1">
      <alignment horizontal="center"/>
    </xf>
    <xf numFmtId="43" fontId="5" fillId="19" borderId="8" xfId="1" applyFont="1" applyFill="1" applyBorder="1" applyAlignment="1">
      <alignment horizontal="center"/>
    </xf>
    <xf numFmtId="43" fontId="8" fillId="19" borderId="8" xfId="1" applyFont="1" applyFill="1" applyBorder="1" applyAlignment="1">
      <alignment horizontal="center"/>
    </xf>
    <xf numFmtId="43" fontId="4" fillId="19" borderId="8" xfId="1" applyFont="1" applyFill="1" applyBorder="1" applyAlignment="1">
      <alignment horizontal="left"/>
    </xf>
    <xf numFmtId="43" fontId="15" fillId="19" borderId="8" xfId="1" applyFont="1" applyFill="1" applyBorder="1" applyAlignment="1">
      <alignment horizontal="left"/>
    </xf>
    <xf numFmtId="43" fontId="4" fillId="19" borderId="17" xfId="1" applyFont="1" applyFill="1" applyBorder="1" applyAlignment="1">
      <alignment horizontal="center" vertical="center"/>
    </xf>
    <xf numFmtId="43" fontId="16" fillId="19" borderId="17" xfId="1" applyFont="1" applyFill="1" applyBorder="1" applyAlignment="1">
      <alignment horizontal="center" vertical="center"/>
    </xf>
    <xf numFmtId="43" fontId="16" fillId="19" borderId="17" xfId="1" applyFont="1" applyFill="1" applyBorder="1" applyAlignment="1">
      <alignment horizontal="center" vertical="center" wrapText="1"/>
    </xf>
    <xf numFmtId="43" fontId="8" fillId="19" borderId="8" xfId="1" applyFont="1" applyFill="1" applyBorder="1"/>
    <xf numFmtId="43" fontId="5" fillId="19" borderId="8" xfId="1" applyFont="1" applyFill="1" applyBorder="1"/>
    <xf numFmtId="43" fontId="11" fillId="19" borderId="8" xfId="1" applyFont="1" applyFill="1" applyBorder="1"/>
    <xf numFmtId="43" fontId="5" fillId="19" borderId="8" xfId="1" quotePrefix="1" applyFont="1" applyFill="1" applyBorder="1" applyAlignment="1">
      <alignment horizontal="center"/>
    </xf>
    <xf numFmtId="43" fontId="5" fillId="19" borderId="8" xfId="1" applyFont="1" applyFill="1" applyBorder="1" applyAlignment="1">
      <alignment horizontal="left"/>
    </xf>
    <xf numFmtId="43" fontId="15" fillId="19" borderId="8" xfId="1" applyFont="1" applyFill="1" applyBorder="1"/>
    <xf numFmtId="43" fontId="17" fillId="19" borderId="8" xfId="1" applyFont="1" applyFill="1" applyBorder="1"/>
    <xf numFmtId="43" fontId="8" fillId="19" borderId="8" xfId="1" applyFont="1" applyFill="1" applyBorder="1" applyAlignment="1">
      <alignment vertical="center"/>
    </xf>
    <xf numFmtId="43" fontId="18" fillId="19" borderId="8" xfId="1" applyFont="1" applyFill="1" applyBorder="1"/>
    <xf numFmtId="43" fontId="4" fillId="19" borderId="8" xfId="1" applyFont="1" applyFill="1" applyBorder="1"/>
    <xf numFmtId="43" fontId="19" fillId="19" borderId="8" xfId="1" applyFont="1" applyFill="1" applyBorder="1"/>
    <xf numFmtId="43" fontId="5" fillId="19" borderId="17" xfId="1" applyFont="1" applyFill="1" applyBorder="1" applyAlignment="1">
      <alignment horizontal="center"/>
    </xf>
    <xf numFmtId="43" fontId="8" fillId="19" borderId="17" xfId="1" applyFont="1" applyFill="1" applyBorder="1"/>
    <xf numFmtId="43" fontId="11" fillId="19" borderId="17" xfId="1" applyFont="1" applyFill="1" applyBorder="1"/>
    <xf numFmtId="43" fontId="15" fillId="20" borderId="17" xfId="1" applyFont="1" applyFill="1" applyBorder="1" applyAlignment="1">
      <alignment horizontal="center" vertical="center"/>
    </xf>
    <xf numFmtId="43" fontId="15" fillId="20" borderId="17" xfId="1" applyFont="1" applyFill="1" applyBorder="1" applyAlignment="1">
      <alignment horizontal="center" vertical="center" wrapText="1"/>
    </xf>
    <xf numFmtId="43" fontId="4" fillId="19" borderId="8" xfId="1" applyFont="1" applyFill="1" applyBorder="1" applyAlignment="1">
      <alignment horizontal="center"/>
    </xf>
    <xf numFmtId="43" fontId="24" fillId="19" borderId="8" xfId="1" applyFont="1" applyFill="1" applyBorder="1" applyAlignment="1">
      <alignment horizontal="center"/>
    </xf>
    <xf numFmtId="43" fontId="24" fillId="19" borderId="8" xfId="1" applyFont="1" applyFill="1" applyBorder="1"/>
    <xf numFmtId="43" fontId="4" fillId="6" borderId="22" xfId="1" applyFont="1" applyFill="1" applyBorder="1" applyAlignment="1">
      <alignment horizontal="center" vertical="center"/>
    </xf>
    <xf numFmtId="43" fontId="5" fillId="0" borderId="8" xfId="1" applyFont="1" applyBorder="1" applyAlignment="1">
      <alignment vertical="center"/>
    </xf>
    <xf numFmtId="43" fontId="15" fillId="0" borderId="8" xfId="1" applyFont="1" applyBorder="1" applyAlignment="1">
      <alignment horizontal="center"/>
    </xf>
    <xf numFmtId="43" fontId="26" fillId="9" borderId="8" xfId="1" applyFont="1" applyFill="1" applyBorder="1"/>
    <xf numFmtId="43" fontId="26" fillId="13" borderId="8" xfId="1" applyFont="1" applyFill="1" applyBorder="1"/>
    <xf numFmtId="165" fontId="2" fillId="21" borderId="0" xfId="1" applyNumberFormat="1" applyFont="1" applyFill="1" applyBorder="1" applyAlignment="1">
      <alignment horizontal="center"/>
    </xf>
    <xf numFmtId="43" fontId="8" fillId="21" borderId="8" xfId="1" quotePrefix="1" applyFont="1" applyFill="1" applyBorder="1" applyAlignment="1">
      <alignment horizontal="center" vertical="distributed"/>
    </xf>
    <xf numFmtId="43" fontId="5" fillId="21" borderId="19" xfId="1" applyFont="1" applyFill="1" applyBorder="1" applyAlignment="1">
      <alignment horizontal="center" vertical="distributed"/>
    </xf>
    <xf numFmtId="43" fontId="4" fillId="21" borderId="17" xfId="1" applyFont="1" applyFill="1" applyBorder="1"/>
    <xf numFmtId="43" fontId="8" fillId="21" borderId="8" xfId="1" applyFont="1" applyFill="1" applyBorder="1"/>
    <xf numFmtId="43" fontId="5" fillId="21" borderId="8" xfId="1" applyFont="1" applyFill="1" applyBorder="1"/>
    <xf numFmtId="43" fontId="8" fillId="21" borderId="21" xfId="1" applyFont="1" applyFill="1" applyBorder="1"/>
    <xf numFmtId="43" fontId="16" fillId="21" borderId="17" xfId="1" applyFont="1" applyFill="1" applyBorder="1" applyAlignment="1">
      <alignment horizontal="center" vertical="center" wrapText="1"/>
    </xf>
    <xf numFmtId="43" fontId="4" fillId="21" borderId="8" xfId="1" applyFont="1" applyFill="1" applyBorder="1"/>
    <xf numFmtId="43" fontId="11" fillId="21" borderId="17" xfId="1" applyFont="1" applyFill="1" applyBorder="1"/>
    <xf numFmtId="43" fontId="15" fillId="21" borderId="17" xfId="1" applyFont="1" applyFill="1" applyBorder="1" applyAlignment="1">
      <alignment horizontal="center" vertical="center" wrapText="1"/>
    </xf>
    <xf numFmtId="43" fontId="4" fillId="21" borderId="22" xfId="1" applyFont="1" applyFill="1" applyBorder="1" applyAlignment="1">
      <alignment horizontal="center" vertical="center"/>
    </xf>
    <xf numFmtId="43" fontId="4" fillId="21" borderId="8" xfId="1" applyFont="1" applyFill="1" applyBorder="1" applyAlignment="1">
      <alignment horizontal="center" vertical="center"/>
    </xf>
    <xf numFmtId="43" fontId="8" fillId="21" borderId="8" xfId="1" applyFont="1" applyFill="1" applyBorder="1" applyAlignment="1">
      <alignment vertical="center"/>
    </xf>
    <xf numFmtId="43" fontId="12" fillId="21" borderId="8" xfId="1" applyFont="1" applyFill="1" applyBorder="1"/>
    <xf numFmtId="43" fontId="8" fillId="21" borderId="17" xfId="1" applyFont="1" applyFill="1" applyBorder="1"/>
    <xf numFmtId="0" fontId="0" fillId="21" borderId="0" xfId="0" applyFill="1"/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2" fillId="0" borderId="0" xfId="0" applyFont="1"/>
    <xf numFmtId="0" fontId="31" fillId="0" borderId="0" xfId="0" applyFont="1"/>
    <xf numFmtId="164" fontId="32" fillId="0" borderId="0" xfId="0" applyNumberFormat="1" applyFont="1"/>
    <xf numFmtId="164" fontId="30" fillId="0" borderId="0" xfId="0" applyNumberFormat="1" applyFont="1"/>
    <xf numFmtId="0" fontId="30" fillId="0" borderId="18" xfId="0" applyFont="1" applyBorder="1"/>
    <xf numFmtId="164" fontId="30" fillId="0" borderId="18" xfId="0" applyNumberFormat="1" applyFont="1" applyBorder="1"/>
    <xf numFmtId="0" fontId="28" fillId="0" borderId="18" xfId="0" applyFont="1" applyBorder="1"/>
    <xf numFmtId="0" fontId="28" fillId="0" borderId="18" xfId="0" applyFont="1" applyBorder="1" applyAlignment="1">
      <alignment horizontal="center"/>
    </xf>
    <xf numFmtId="43" fontId="17" fillId="21" borderId="8" xfId="1" applyFont="1" applyFill="1" applyBorder="1"/>
    <xf numFmtId="165" fontId="5" fillId="7" borderId="18" xfId="1" applyNumberFormat="1" applyFont="1" applyFill="1" applyBorder="1" applyAlignment="1">
      <alignment horizontal="center" vertical="distributed"/>
    </xf>
    <xf numFmtId="43" fontId="5" fillId="7" borderId="1" xfId="1" applyFont="1" applyFill="1" applyBorder="1" applyAlignment="1">
      <alignment horizontal="center" vertical="distributed"/>
    </xf>
    <xf numFmtId="43" fontId="5" fillId="7" borderId="12" xfId="1" applyFont="1" applyFill="1" applyBorder="1" applyAlignment="1">
      <alignment horizontal="center" vertical="distributed"/>
    </xf>
    <xf numFmtId="43" fontId="5" fillId="0" borderId="0" xfId="1" applyFont="1" applyFill="1" applyBorder="1"/>
    <xf numFmtId="43" fontId="5" fillId="0" borderId="14" xfId="1" applyFont="1" applyFill="1" applyBorder="1"/>
    <xf numFmtId="43" fontId="8" fillId="0" borderId="25" xfId="1" applyFont="1" applyFill="1" applyBorder="1"/>
    <xf numFmtId="43" fontId="5" fillId="24" borderId="17" xfId="1" applyFont="1" applyFill="1" applyBorder="1"/>
    <xf numFmtId="43" fontId="5" fillId="24" borderId="8" xfId="1" applyFont="1" applyFill="1" applyBorder="1" applyAlignment="1">
      <alignment horizontal="left"/>
    </xf>
    <xf numFmtId="43" fontId="8" fillId="24" borderId="8" xfId="1" applyFont="1" applyFill="1" applyBorder="1" applyAlignment="1">
      <alignment vertical="center"/>
    </xf>
    <xf numFmtId="43" fontId="5" fillId="24" borderId="8" xfId="1" applyFont="1" applyFill="1" applyBorder="1"/>
    <xf numFmtId="0" fontId="34" fillId="0" borderId="0" xfId="0" applyFont="1" applyAlignment="1">
      <alignment horizontal="center" wrapText="1"/>
    </xf>
    <xf numFmtId="0" fontId="34" fillId="0" borderId="0" xfId="0" applyFont="1" applyAlignment="1">
      <alignment horizontal="center"/>
    </xf>
    <xf numFmtId="43" fontId="34" fillId="0" borderId="0" xfId="1" applyFont="1" applyAlignment="1">
      <alignment horizontal="center"/>
    </xf>
    <xf numFmtId="2" fontId="35" fillId="0" borderId="18" xfId="0" applyNumberFormat="1" applyFont="1" applyBorder="1" applyAlignment="1">
      <alignment horizontal="center" vertical="center"/>
    </xf>
    <xf numFmtId="2" fontId="2" fillId="0" borderId="18" xfId="0" applyNumberFormat="1" applyFont="1" applyBorder="1" applyAlignment="1">
      <alignment horizontal="center" vertical="center"/>
    </xf>
    <xf numFmtId="2" fontId="35" fillId="0" borderId="18" xfId="0" applyNumberFormat="1" applyFont="1" applyBorder="1" applyAlignment="1">
      <alignment horizontal="left" vertical="center"/>
    </xf>
    <xf numFmtId="2" fontId="35" fillId="0" borderId="18" xfId="0" applyNumberFormat="1" applyFont="1" applyBorder="1" applyAlignment="1">
      <alignment horizontal="left" vertical="center" wrapText="1"/>
    </xf>
    <xf numFmtId="1" fontId="35" fillId="0" borderId="18" xfId="0" applyNumberFormat="1" applyFont="1" applyBorder="1" applyAlignment="1">
      <alignment horizontal="center" vertical="center"/>
    </xf>
    <xf numFmtId="165" fontId="35" fillId="0" borderId="18" xfId="1" applyNumberFormat="1" applyFont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/>
    </xf>
    <xf numFmtId="43" fontId="5" fillId="24" borderId="19" xfId="1" applyFont="1" applyFill="1" applyBorder="1" applyAlignment="1">
      <alignment horizontal="center" vertical="distributed"/>
    </xf>
    <xf numFmtId="43" fontId="4" fillId="24" borderId="17" xfId="1" applyFont="1" applyFill="1" applyBorder="1"/>
    <xf numFmtId="43" fontId="8" fillId="24" borderId="8" xfId="1" applyFont="1" applyFill="1" applyBorder="1"/>
    <xf numFmtId="43" fontId="8" fillId="24" borderId="21" xfId="1" applyFont="1" applyFill="1" applyBorder="1"/>
    <xf numFmtId="43" fontId="8" fillId="24" borderId="13" xfId="1" applyFont="1" applyFill="1" applyBorder="1"/>
    <xf numFmtId="43" fontId="19" fillId="24" borderId="8" xfId="1" applyFont="1" applyFill="1" applyBorder="1"/>
    <xf numFmtId="43" fontId="4" fillId="24" borderId="24" xfId="1" applyFont="1" applyFill="1" applyBorder="1"/>
    <xf numFmtId="43" fontId="22" fillId="24" borderId="8" xfId="1" applyFont="1" applyFill="1" applyBorder="1"/>
    <xf numFmtId="43" fontId="8" fillId="15" borderId="17" xfId="1" applyFont="1" applyFill="1" applyBorder="1" applyAlignment="1">
      <alignment horizontal="center" vertical="distributed"/>
    </xf>
    <xf numFmtId="43" fontId="8" fillId="15" borderId="17" xfId="1" quotePrefix="1" applyFont="1" applyFill="1" applyBorder="1" applyAlignment="1">
      <alignment horizontal="center" vertical="distributed"/>
    </xf>
    <xf numFmtId="43" fontId="8" fillId="24" borderId="17" xfId="1" quotePrefix="1" applyFont="1" applyFill="1" applyBorder="1" applyAlignment="1">
      <alignment horizontal="center" vertical="distributed"/>
    </xf>
    <xf numFmtId="10" fontId="10" fillId="15" borderId="1" xfId="2" applyNumberFormat="1" applyFont="1" applyFill="1" applyBorder="1" applyAlignment="1">
      <alignment horizontal="center" vertical="distributed"/>
    </xf>
    <xf numFmtId="43" fontId="24" fillId="15" borderId="18" xfId="1" applyFont="1" applyFill="1" applyBorder="1"/>
    <xf numFmtId="10" fontId="10" fillId="14" borderId="1" xfId="2" applyNumberFormat="1" applyFont="1" applyFill="1" applyBorder="1" applyAlignment="1">
      <alignment horizontal="center" vertical="distributed"/>
    </xf>
    <xf numFmtId="43" fontId="24" fillId="14" borderId="18" xfId="1" applyFont="1" applyFill="1" applyBorder="1"/>
    <xf numFmtId="43" fontId="5" fillId="2" borderId="1" xfId="1" applyFont="1" applyFill="1" applyBorder="1" applyAlignment="1">
      <alignment horizontal="center"/>
    </xf>
    <xf numFmtId="43" fontId="4" fillId="4" borderId="18" xfId="1" applyFont="1" applyFill="1" applyBorder="1"/>
    <xf numFmtId="43" fontId="5" fillId="2" borderId="18" xfId="1" applyFont="1" applyFill="1" applyBorder="1" applyAlignment="1">
      <alignment horizontal="center" vertical="distributed"/>
    </xf>
    <xf numFmtId="43" fontId="15" fillId="4" borderId="18" xfId="1" applyFont="1" applyFill="1" applyBorder="1"/>
    <xf numFmtId="43" fontId="4" fillId="19" borderId="13" xfId="1" applyFont="1" applyFill="1" applyBorder="1" applyAlignment="1">
      <alignment horizontal="left"/>
    </xf>
    <xf numFmtId="43" fontId="4" fillId="19" borderId="14" xfId="1" applyFont="1" applyFill="1" applyBorder="1" applyAlignment="1">
      <alignment horizontal="left"/>
    </xf>
    <xf numFmtId="43" fontId="4" fillId="19" borderId="13" xfId="1" applyFont="1" applyFill="1" applyBorder="1"/>
    <xf numFmtId="43" fontId="24" fillId="19" borderId="14" xfId="1" applyFont="1" applyFill="1" applyBorder="1"/>
    <xf numFmtId="43" fontId="16" fillId="19" borderId="18" xfId="1" applyFont="1" applyFill="1" applyBorder="1" applyAlignment="1">
      <alignment horizontal="center" vertical="distributed"/>
    </xf>
    <xf numFmtId="43" fontId="5" fillId="19" borderId="13" xfId="1" applyFont="1" applyFill="1" applyBorder="1"/>
    <xf numFmtId="43" fontId="24" fillId="19" borderId="1" xfId="1" applyFont="1" applyFill="1" applyBorder="1"/>
    <xf numFmtId="43" fontId="8" fillId="19" borderId="13" xfId="1" applyFont="1" applyFill="1" applyBorder="1"/>
    <xf numFmtId="43" fontId="22" fillId="19" borderId="8" xfId="1" applyFont="1" applyFill="1" applyBorder="1"/>
    <xf numFmtId="43" fontId="4" fillId="19" borderId="4" xfId="1" applyFont="1" applyFill="1" applyBorder="1"/>
    <xf numFmtId="43" fontId="4" fillId="19" borderId="1" xfId="1" applyFont="1" applyFill="1" applyBorder="1"/>
    <xf numFmtId="9" fontId="5" fillId="6" borderId="8" xfId="1" applyNumberFormat="1" applyFont="1" applyFill="1" applyBorder="1" applyAlignment="1">
      <alignment horizontal="center" vertical="center" wrapText="1"/>
    </xf>
    <xf numFmtId="43" fontId="15" fillId="20" borderId="18" xfId="1" applyFont="1" applyFill="1" applyBorder="1" applyAlignment="1">
      <alignment horizontal="center" vertical="distributed"/>
    </xf>
    <xf numFmtId="43" fontId="8" fillId="25" borderId="13" xfId="1" applyFont="1" applyFill="1" applyBorder="1"/>
    <xf numFmtId="165" fontId="15" fillId="20" borderId="18" xfId="1" applyNumberFormat="1" applyFont="1" applyFill="1" applyBorder="1" applyAlignment="1">
      <alignment horizontal="center" vertical="distributed"/>
    </xf>
    <xf numFmtId="165" fontId="16" fillId="19" borderId="18" xfId="1" applyNumberFormat="1" applyFont="1" applyFill="1" applyBorder="1" applyAlignment="1">
      <alignment horizontal="center" vertical="distributed"/>
    </xf>
    <xf numFmtId="43" fontId="5" fillId="19" borderId="14" xfId="1" applyFont="1" applyFill="1" applyBorder="1"/>
    <xf numFmtId="43" fontId="8" fillId="26" borderId="8" xfId="1" applyFont="1" applyFill="1" applyBorder="1" applyAlignment="1">
      <alignment vertical="center"/>
    </xf>
    <xf numFmtId="43" fontId="4" fillId="0" borderId="0" xfId="1" applyFont="1" applyFill="1" applyBorder="1"/>
    <xf numFmtId="43" fontId="5" fillId="0" borderId="0" xfId="1" applyFont="1" applyFill="1" applyBorder="1" applyAlignment="1">
      <alignment horizontal="left"/>
    </xf>
    <xf numFmtId="43" fontId="8" fillId="0" borderId="0" xfId="1" applyFont="1" applyFill="1" applyBorder="1" applyAlignment="1">
      <alignment vertical="center"/>
    </xf>
    <xf numFmtId="43" fontId="5" fillId="0" borderId="0" xfId="1" applyFont="1" applyFill="1" applyBorder="1" applyAlignment="1">
      <alignment vertical="center"/>
    </xf>
    <xf numFmtId="9" fontId="4" fillId="19" borderId="8" xfId="1" applyNumberFormat="1" applyFont="1" applyFill="1" applyBorder="1" applyAlignment="1">
      <alignment horizontal="center" vertical="center"/>
    </xf>
    <xf numFmtId="43" fontId="4" fillId="19" borderId="8" xfId="1" applyFont="1" applyFill="1" applyBorder="1" applyAlignment="1">
      <alignment horizontal="center" vertical="center"/>
    </xf>
    <xf numFmtId="43" fontId="15" fillId="19" borderId="8" xfId="1" applyFont="1" applyFill="1" applyBorder="1" applyAlignment="1">
      <alignment horizontal="left" vertical="center"/>
    </xf>
    <xf numFmtId="43" fontId="4" fillId="19" borderId="8" xfId="1" applyFont="1" applyFill="1" applyBorder="1" applyAlignment="1">
      <alignment horizontal="left" vertical="center"/>
    </xf>
    <xf numFmtId="164" fontId="36" fillId="22" borderId="18" xfId="0" applyNumberFormat="1" applyFont="1" applyFill="1" applyBorder="1"/>
    <xf numFmtId="164" fontId="36" fillId="21" borderId="18" xfId="0" applyNumberFormat="1" applyFont="1" applyFill="1" applyBorder="1"/>
    <xf numFmtId="164" fontId="36" fillId="15" borderId="18" xfId="0" applyNumberFormat="1" applyFont="1" applyFill="1" applyBorder="1" applyAlignment="1">
      <alignment wrapText="1"/>
    </xf>
    <xf numFmtId="164" fontId="36" fillId="23" borderId="18" xfId="0" applyNumberFormat="1" applyFont="1" applyFill="1" applyBorder="1"/>
    <xf numFmtId="0" fontId="36" fillId="0" borderId="5" xfId="0" applyFont="1" applyBorder="1"/>
    <xf numFmtId="165" fontId="36" fillId="22" borderId="18" xfId="1" applyNumberFormat="1" applyFont="1" applyFill="1" applyBorder="1"/>
    <xf numFmtId="165" fontId="36" fillId="21" borderId="18" xfId="1" applyNumberFormat="1" applyFont="1" applyFill="1" applyBorder="1"/>
    <xf numFmtId="165" fontId="36" fillId="15" borderId="18" xfId="1" applyNumberFormat="1" applyFont="1" applyFill="1" applyBorder="1"/>
    <xf numFmtId="165" fontId="36" fillId="23" borderId="18" xfId="1" applyNumberFormat="1" applyFont="1" applyFill="1" applyBorder="1"/>
    <xf numFmtId="165" fontId="36" fillId="0" borderId="18" xfId="0" applyNumberFormat="1" applyFont="1" applyBorder="1"/>
    <xf numFmtId="165" fontId="36" fillId="0" borderId="5" xfId="0" applyNumberFormat="1" applyFont="1" applyBorder="1"/>
    <xf numFmtId="43" fontId="36" fillId="0" borderId="18" xfId="0" applyNumberFormat="1" applyFont="1" applyBorder="1" applyAlignment="1">
      <alignment horizontal="center"/>
    </xf>
    <xf numFmtId="165" fontId="36" fillId="0" borderId="18" xfId="1" applyNumberFormat="1" applyFont="1" applyFill="1" applyBorder="1"/>
    <xf numFmtId="165" fontId="36" fillId="22" borderId="18" xfId="0" applyNumberFormat="1" applyFont="1" applyFill="1" applyBorder="1"/>
    <xf numFmtId="165" fontId="36" fillId="21" borderId="18" xfId="0" applyNumberFormat="1" applyFont="1" applyFill="1" applyBorder="1"/>
    <xf numFmtId="165" fontId="36" fillId="0" borderId="0" xfId="0" applyNumberFormat="1" applyFont="1"/>
    <xf numFmtId="0" fontId="36" fillId="0" borderId="18" xfId="0" applyFont="1" applyBorder="1" applyAlignment="1">
      <alignment horizontal="center" wrapText="1"/>
    </xf>
    <xf numFmtId="0" fontId="30" fillId="0" borderId="1" xfId="0" applyFont="1" applyBorder="1" applyAlignment="1">
      <alignment horizontal="center" vertical="center"/>
    </xf>
    <xf numFmtId="164" fontId="30" fillId="0" borderId="18" xfId="0" applyNumberFormat="1" applyFont="1" applyBorder="1" applyAlignment="1">
      <alignment horizontal="center"/>
    </xf>
    <xf numFmtId="0" fontId="36" fillId="0" borderId="18" xfId="0" applyFont="1" applyBorder="1" applyAlignment="1">
      <alignment wrapText="1"/>
    </xf>
    <xf numFmtId="43" fontId="0" fillId="0" borderId="0" xfId="0" applyNumberFormat="1"/>
    <xf numFmtId="2" fontId="35" fillId="0" borderId="1" xfId="0" applyNumberFormat="1" applyFont="1" applyBorder="1" applyAlignment="1">
      <alignment horizontal="left" vertical="center" wrapText="1"/>
    </xf>
    <xf numFmtId="2" fontId="35" fillId="0" borderId="1" xfId="0" applyNumberFormat="1" applyFont="1" applyBorder="1" applyAlignment="1">
      <alignment horizontal="center" vertical="center"/>
    </xf>
    <xf numFmtId="0" fontId="35" fillId="0" borderId="18" xfId="0" applyFont="1" applyBorder="1"/>
    <xf numFmtId="165" fontId="35" fillId="0" borderId="18" xfId="0" applyNumberFormat="1" applyFont="1" applyBorder="1"/>
    <xf numFmtId="43" fontId="28" fillId="0" borderId="0" xfId="0" applyNumberFormat="1" applyFont="1"/>
    <xf numFmtId="2" fontId="28" fillId="0" borderId="0" xfId="0" applyNumberFormat="1" applyFont="1"/>
    <xf numFmtId="43" fontId="22" fillId="8" borderId="8" xfId="1" applyFont="1" applyFill="1" applyBorder="1"/>
    <xf numFmtId="165" fontId="5" fillId="9" borderId="12" xfId="3" applyNumberFormat="1" applyFont="1" applyFill="1" applyBorder="1" applyAlignment="1">
      <alignment horizontal="center" vertical="distributed"/>
    </xf>
    <xf numFmtId="165" fontId="8" fillId="9" borderId="15" xfId="3" applyNumberFormat="1" applyFont="1" applyFill="1" applyBorder="1" applyAlignment="1">
      <alignment horizontal="center" vertical="distributed"/>
    </xf>
    <xf numFmtId="49" fontId="8" fillId="9" borderId="17" xfId="3" applyNumberFormat="1" applyFont="1" applyFill="1" applyBorder="1" applyAlignment="1">
      <alignment horizontal="center" vertical="center"/>
    </xf>
    <xf numFmtId="49" fontId="8" fillId="9" borderId="17" xfId="3" applyNumberFormat="1" applyFont="1" applyFill="1" applyBorder="1" applyAlignment="1">
      <alignment horizontal="center" vertical="distributed"/>
    </xf>
    <xf numFmtId="43" fontId="8" fillId="10" borderId="8" xfId="1" applyFont="1" applyFill="1" applyBorder="1" applyAlignment="1">
      <alignment horizontal="right"/>
    </xf>
    <xf numFmtId="43" fontId="17" fillId="10" borderId="8" xfId="1" applyFont="1" applyFill="1" applyBorder="1"/>
    <xf numFmtId="43" fontId="17" fillId="0" borderId="8" xfId="1" applyFont="1" applyBorder="1" applyAlignment="1">
      <alignment vertical="center"/>
    </xf>
    <xf numFmtId="43" fontId="17" fillId="7" borderId="8" xfId="1" applyFont="1" applyFill="1" applyBorder="1"/>
    <xf numFmtId="43" fontId="17" fillId="8" borderId="8" xfId="1" applyFont="1" applyFill="1" applyBorder="1"/>
    <xf numFmtId="43" fontId="17" fillId="9" borderId="8" xfId="1" applyFont="1" applyFill="1" applyBorder="1"/>
    <xf numFmtId="43" fontId="17" fillId="13" borderId="8" xfId="1" applyFont="1" applyFill="1" applyBorder="1"/>
    <xf numFmtId="43" fontId="17" fillId="21" borderId="0" xfId="1" applyFont="1" applyFill="1"/>
    <xf numFmtId="165" fontId="5" fillId="27" borderId="1" xfId="3" applyNumberFormat="1" applyFont="1" applyFill="1" applyBorder="1" applyAlignment="1">
      <alignment horizontal="center" vertical="distributed"/>
    </xf>
    <xf numFmtId="165" fontId="5" fillId="27" borderId="12" xfId="3" applyNumberFormat="1" applyFont="1" applyFill="1" applyBorder="1" applyAlignment="1">
      <alignment horizontal="center" vertical="distributed"/>
    </xf>
    <xf numFmtId="165" fontId="8" fillId="27" borderId="8" xfId="3" applyNumberFormat="1" applyFont="1" applyFill="1" applyBorder="1" applyAlignment="1">
      <alignment horizontal="center" vertical="distributed"/>
    </xf>
    <xf numFmtId="49" fontId="8" fillId="27" borderId="17" xfId="3" applyNumberFormat="1" applyFont="1" applyFill="1" applyBorder="1" applyAlignment="1">
      <alignment horizontal="center" vertical="center"/>
    </xf>
    <xf numFmtId="49" fontId="8" fillId="27" borderId="17" xfId="3" applyNumberFormat="1" applyFont="1" applyFill="1" applyBorder="1" applyAlignment="1">
      <alignment horizontal="center" vertical="distributed"/>
    </xf>
    <xf numFmtId="164" fontId="30" fillId="0" borderId="17" xfId="0" applyNumberFormat="1" applyFont="1" applyBorder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165" fontId="36" fillId="22" borderId="0" xfId="1" applyNumberFormat="1" applyFont="1" applyFill="1" applyBorder="1"/>
    <xf numFmtId="165" fontId="36" fillId="21" borderId="0" xfId="1" applyNumberFormat="1" applyFont="1" applyFill="1" applyBorder="1"/>
    <xf numFmtId="165" fontId="36" fillId="15" borderId="0" xfId="1" applyNumberFormat="1" applyFont="1" applyFill="1" applyBorder="1"/>
    <xf numFmtId="165" fontId="36" fillId="23" borderId="0" xfId="1" applyNumberFormat="1" applyFont="1" applyFill="1" applyBorder="1"/>
    <xf numFmtId="49" fontId="8" fillId="0" borderId="17" xfId="1" applyNumberFormat="1" applyFont="1" applyBorder="1" applyAlignment="1">
      <alignment horizontal="center" vertical="center"/>
    </xf>
    <xf numFmtId="165" fontId="5" fillId="9" borderId="1" xfId="3" applyNumberFormat="1" applyFont="1" applyFill="1" applyBorder="1" applyAlignment="1">
      <alignment horizontal="center" vertical="distributed"/>
    </xf>
    <xf numFmtId="166" fontId="35" fillId="0" borderId="18" xfId="0" applyNumberFormat="1" applyFont="1" applyBorder="1"/>
    <xf numFmtId="165" fontId="39" fillId="0" borderId="0" xfId="4" applyNumberFormat="1" applyFont="1" applyBorder="1" applyAlignment="1">
      <alignment horizontal="left"/>
    </xf>
    <xf numFmtId="165" fontId="39" fillId="0" borderId="0" xfId="4" applyNumberFormat="1" applyFont="1" applyBorder="1" applyAlignment="1">
      <alignment horizontal="center"/>
    </xf>
    <xf numFmtId="0" fontId="40" fillId="0" borderId="0" xfId="0" applyFont="1"/>
    <xf numFmtId="165" fontId="26" fillId="0" borderId="30" xfId="4" applyNumberFormat="1" applyFont="1" applyFill="1" applyBorder="1" applyAlignment="1">
      <alignment horizontal="center" vertical="center"/>
    </xf>
    <xf numFmtId="165" fontId="26" fillId="0" borderId="31" xfId="4" applyNumberFormat="1" applyFont="1" applyFill="1" applyBorder="1" applyAlignment="1">
      <alignment horizontal="center" vertical="center"/>
    </xf>
    <xf numFmtId="165" fontId="26" fillId="0" borderId="32" xfId="4" applyNumberFormat="1" applyFont="1" applyFill="1" applyBorder="1" applyAlignment="1">
      <alignment horizontal="center" vertical="center"/>
    </xf>
    <xf numFmtId="165" fontId="26" fillId="0" borderId="37" xfId="4" applyNumberFormat="1" applyFont="1" applyFill="1" applyBorder="1" applyAlignment="1">
      <alignment horizontal="center" vertical="distributed"/>
    </xf>
    <xf numFmtId="165" fontId="26" fillId="0" borderId="1" xfId="3" applyNumberFormat="1" applyFont="1" applyFill="1" applyBorder="1" applyAlignment="1">
      <alignment horizontal="center" vertical="distributed"/>
    </xf>
    <xf numFmtId="165" fontId="41" fillId="0" borderId="38" xfId="3" applyNumberFormat="1" applyFont="1" applyFill="1" applyBorder="1" applyAlignment="1">
      <alignment horizontal="center" vertical="distributed"/>
    </xf>
    <xf numFmtId="165" fontId="26" fillId="0" borderId="3" xfId="4" applyNumberFormat="1" applyFont="1" applyFill="1" applyBorder="1" applyAlignment="1">
      <alignment horizontal="center" vertical="distributed"/>
    </xf>
    <xf numFmtId="165" fontId="26" fillId="0" borderId="2" xfId="3" applyNumberFormat="1" applyFont="1" applyFill="1" applyBorder="1" applyAlignment="1">
      <alignment horizontal="center" vertical="distributed"/>
    </xf>
    <xf numFmtId="165" fontId="26" fillId="0" borderId="39" xfId="3" applyNumberFormat="1" applyFont="1" applyFill="1" applyBorder="1" applyAlignment="1">
      <alignment horizontal="center" vertical="distributed"/>
    </xf>
    <xf numFmtId="165" fontId="26" fillId="0" borderId="40" xfId="4" applyNumberFormat="1" applyFont="1" applyFill="1" applyBorder="1" applyAlignment="1">
      <alignment horizontal="center" vertical="center"/>
    </xf>
    <xf numFmtId="165" fontId="26" fillId="0" borderId="41" xfId="4" applyNumberFormat="1" applyFont="1" applyFill="1" applyBorder="1" applyAlignment="1">
      <alignment horizontal="center" vertical="center"/>
    </xf>
    <xf numFmtId="49" fontId="42" fillId="0" borderId="21" xfId="4" applyNumberFormat="1" applyFont="1" applyBorder="1" applyAlignment="1">
      <alignment horizontal="center" vertical="center"/>
    </xf>
    <xf numFmtId="165" fontId="26" fillId="0" borderId="46" xfId="4" applyNumberFormat="1" applyFont="1" applyFill="1" applyBorder="1" applyAlignment="1">
      <alignment horizontal="center" vertical="distributed"/>
    </xf>
    <xf numFmtId="165" fontId="26" fillId="0" borderId="17" xfId="3" applyNumberFormat="1" applyFont="1" applyFill="1" applyBorder="1" applyAlignment="1">
      <alignment horizontal="center" vertical="distributed"/>
    </xf>
    <xf numFmtId="165" fontId="41" fillId="0" borderId="47" xfId="3" applyNumberFormat="1" applyFont="1" applyFill="1" applyBorder="1" applyAlignment="1">
      <alignment horizontal="center" vertical="distributed"/>
    </xf>
    <xf numFmtId="165" fontId="26" fillId="0" borderId="29" xfId="4" applyNumberFormat="1" applyFont="1" applyFill="1" applyBorder="1" applyAlignment="1">
      <alignment horizontal="center" vertical="distributed"/>
    </xf>
    <xf numFmtId="165" fontId="26" fillId="0" borderId="48" xfId="3" applyNumberFormat="1" applyFont="1" applyFill="1" applyBorder="1" applyAlignment="1">
      <alignment horizontal="center" vertical="distributed"/>
    </xf>
    <xf numFmtId="165" fontId="26" fillId="0" borderId="49" xfId="3" applyNumberFormat="1" applyFont="1" applyFill="1" applyBorder="1" applyAlignment="1">
      <alignment horizontal="center" vertical="distributed"/>
    </xf>
    <xf numFmtId="49" fontId="26" fillId="0" borderId="17" xfId="4" applyNumberFormat="1" applyFont="1" applyFill="1" applyBorder="1" applyAlignment="1">
      <alignment horizontal="center" vertical="center"/>
    </xf>
    <xf numFmtId="49" fontId="43" fillId="0" borderId="17" xfId="4" applyNumberFormat="1" applyFont="1" applyFill="1" applyBorder="1" applyAlignment="1">
      <alignment horizontal="right" vertical="center"/>
    </xf>
    <xf numFmtId="49" fontId="44" fillId="0" borderId="17" xfId="4" applyNumberFormat="1" applyFont="1" applyBorder="1" applyAlignment="1">
      <alignment horizontal="left" vertical="center"/>
    </xf>
    <xf numFmtId="43" fontId="26" fillId="0" borderId="18" xfId="4" applyFont="1" applyFill="1" applyBorder="1" applyAlignment="1">
      <alignment vertical="center" wrapText="1"/>
    </xf>
    <xf numFmtId="43" fontId="26" fillId="0" borderId="48" xfId="4" applyFont="1" applyFill="1" applyBorder="1" applyAlignment="1">
      <alignment horizontal="right" vertical="center" wrapText="1"/>
    </xf>
    <xf numFmtId="165" fontId="26" fillId="0" borderId="50" xfId="4" applyNumberFormat="1" applyFont="1" applyFill="1" applyBorder="1" applyAlignment="1">
      <alignment horizontal="center" vertical="center"/>
    </xf>
    <xf numFmtId="165" fontId="26" fillId="0" borderId="8" xfId="4" applyNumberFormat="1" applyFont="1" applyFill="1" applyBorder="1" applyAlignment="1">
      <alignment horizontal="center" vertical="center"/>
    </xf>
    <xf numFmtId="165" fontId="26" fillId="0" borderId="51" xfId="4" applyNumberFormat="1" applyFont="1" applyFill="1" applyBorder="1" applyAlignment="1">
      <alignment horizontal="center" vertical="center"/>
    </xf>
    <xf numFmtId="165" fontId="26" fillId="0" borderId="52" xfId="4" applyNumberFormat="1" applyFont="1" applyFill="1" applyBorder="1" applyAlignment="1">
      <alignment horizontal="center" vertical="distributed"/>
    </xf>
    <xf numFmtId="165" fontId="26" fillId="0" borderId="8" xfId="3" applyNumberFormat="1" applyFont="1" applyFill="1" applyBorder="1" applyAlignment="1">
      <alignment horizontal="center" vertical="distributed"/>
    </xf>
    <xf numFmtId="165" fontId="41" fillId="0" borderId="53" xfId="3" applyNumberFormat="1" applyFont="1" applyFill="1" applyBorder="1" applyAlignment="1">
      <alignment horizontal="center" vertical="distributed"/>
    </xf>
    <xf numFmtId="165" fontId="26" fillId="0" borderId="0" xfId="4" applyNumberFormat="1" applyFont="1" applyFill="1" applyBorder="1" applyAlignment="1">
      <alignment horizontal="center" vertical="distributed"/>
    </xf>
    <xf numFmtId="165" fontId="26" fillId="0" borderId="13" xfId="3" applyNumberFormat="1" applyFont="1" applyFill="1" applyBorder="1" applyAlignment="1">
      <alignment horizontal="center" vertical="distributed"/>
    </xf>
    <xf numFmtId="165" fontId="26" fillId="0" borderId="51" xfId="3" applyNumberFormat="1" applyFont="1" applyFill="1" applyBorder="1" applyAlignment="1">
      <alignment horizontal="center" vertical="distributed"/>
    </xf>
    <xf numFmtId="49" fontId="26" fillId="0" borderId="18" xfId="4" applyNumberFormat="1" applyFont="1" applyFill="1" applyBorder="1" applyAlignment="1">
      <alignment horizontal="center" vertical="center"/>
    </xf>
    <xf numFmtId="43" fontId="26" fillId="0" borderId="18" xfId="4" applyFont="1" applyFill="1" applyBorder="1" applyAlignment="1">
      <alignment vertical="center"/>
    </xf>
    <xf numFmtId="49" fontId="42" fillId="0" borderId="18" xfId="4" applyNumberFormat="1" applyFont="1" applyBorder="1" applyAlignment="1">
      <alignment horizontal="left" vertical="center"/>
    </xf>
    <xf numFmtId="43" fontId="26" fillId="0" borderId="5" xfId="4" applyFont="1" applyFill="1" applyBorder="1" applyAlignment="1">
      <alignment horizontal="right" vertical="center" wrapText="1"/>
    </xf>
    <xf numFmtId="43" fontId="43" fillId="0" borderId="18" xfId="4" applyFont="1" applyFill="1" applyBorder="1" applyAlignment="1">
      <alignment vertical="center"/>
    </xf>
    <xf numFmtId="49" fontId="26" fillId="0" borderId="54" xfId="4" applyNumberFormat="1" applyFont="1" applyFill="1" applyBorder="1" applyAlignment="1">
      <alignment horizontal="center" vertical="center"/>
    </xf>
    <xf numFmtId="43" fontId="43" fillId="0" borderId="18" xfId="4" applyFont="1" applyFill="1" applyBorder="1" applyAlignment="1">
      <alignment horizontal="right" vertical="center"/>
    </xf>
    <xf numFmtId="165" fontId="26" fillId="0" borderId="1" xfId="4" applyNumberFormat="1" applyFont="1" applyFill="1" applyBorder="1" applyAlignment="1">
      <alignment horizontal="center" vertical="center"/>
    </xf>
    <xf numFmtId="49" fontId="42" fillId="0" borderId="1" xfId="4" applyNumberFormat="1" applyFont="1" applyBorder="1" applyAlignment="1">
      <alignment horizontal="left" vertical="center"/>
    </xf>
    <xf numFmtId="43" fontId="26" fillId="0" borderId="2" xfId="4" applyFont="1" applyFill="1" applyBorder="1" applyAlignment="1">
      <alignment horizontal="right" vertical="center" wrapText="1"/>
    </xf>
    <xf numFmtId="43" fontId="26" fillId="20" borderId="56" xfId="4" applyFont="1" applyFill="1" applyBorder="1" applyAlignment="1">
      <alignment vertical="center"/>
    </xf>
    <xf numFmtId="43" fontId="26" fillId="20" borderId="56" xfId="4" applyFont="1" applyFill="1" applyBorder="1" applyAlignment="1">
      <alignment horizontal="left" vertical="center" wrapText="1"/>
    </xf>
    <xf numFmtId="43" fontId="26" fillId="20" borderId="56" xfId="4" applyFont="1" applyFill="1" applyBorder="1" applyAlignment="1">
      <alignment horizontal="center" vertical="center"/>
    </xf>
    <xf numFmtId="43" fontId="26" fillId="20" borderId="57" xfId="4" applyFont="1" applyFill="1" applyBorder="1" applyAlignment="1">
      <alignment horizontal="center" vertical="center"/>
    </xf>
    <xf numFmtId="43" fontId="26" fillId="20" borderId="55" xfId="4" applyFont="1" applyFill="1" applyBorder="1" applyAlignment="1">
      <alignment horizontal="center" vertical="center" wrapText="1"/>
    </xf>
    <xf numFmtId="43" fontId="26" fillId="20" borderId="56" xfId="4" applyFont="1" applyFill="1" applyBorder="1" applyAlignment="1">
      <alignment horizontal="center" vertical="center" wrapText="1"/>
    </xf>
    <xf numFmtId="43" fontId="26" fillId="20" borderId="58" xfId="4" applyFont="1" applyFill="1" applyBorder="1" applyAlignment="1">
      <alignment horizontal="center" vertical="center" wrapText="1"/>
    </xf>
    <xf numFmtId="10" fontId="45" fillId="20" borderId="59" xfId="5" applyNumberFormat="1" applyFont="1" applyFill="1" applyBorder="1" applyAlignment="1">
      <alignment horizontal="center" vertical="distributed"/>
    </xf>
    <xf numFmtId="10" fontId="45" fillId="20" borderId="32" xfId="5" applyNumberFormat="1" applyFont="1" applyFill="1" applyBorder="1" applyAlignment="1">
      <alignment horizontal="center" vertical="distributed"/>
    </xf>
    <xf numFmtId="10" fontId="45" fillId="20" borderId="60" xfId="5" applyNumberFormat="1" applyFont="1" applyFill="1" applyBorder="1" applyAlignment="1">
      <alignment horizontal="center" vertical="distributed"/>
    </xf>
    <xf numFmtId="43" fontId="45" fillId="20" borderId="31" xfId="5" applyNumberFormat="1" applyFont="1" applyFill="1" applyBorder="1" applyAlignment="1">
      <alignment horizontal="center" vertical="distributed"/>
    </xf>
    <xf numFmtId="10" fontId="45" fillId="20" borderId="33" xfId="5" applyNumberFormat="1" applyFont="1" applyFill="1" applyBorder="1" applyAlignment="1">
      <alignment horizontal="center" vertical="distributed"/>
    </xf>
    <xf numFmtId="10" fontId="45" fillId="20" borderId="31" xfId="5" applyNumberFormat="1" applyFont="1" applyFill="1" applyBorder="1" applyAlignment="1">
      <alignment horizontal="center" vertical="distributed"/>
    </xf>
    <xf numFmtId="0" fontId="43" fillId="0" borderId="18" xfId="4" applyNumberFormat="1" applyFont="1" applyFill="1" applyBorder="1" applyAlignment="1">
      <alignment horizontal="right" vertical="center"/>
    </xf>
    <xf numFmtId="43" fontId="26" fillId="0" borderId="18" xfId="4" applyFont="1" applyFill="1" applyBorder="1" applyAlignment="1">
      <alignment horizontal="left" vertical="center" wrapText="1"/>
    </xf>
    <xf numFmtId="43" fontId="26" fillId="28" borderId="54" xfId="4" applyFont="1" applyFill="1" applyBorder="1" applyAlignment="1">
      <alignment horizontal="center" vertical="center" wrapText="1"/>
    </xf>
    <xf numFmtId="43" fontId="26" fillId="29" borderId="18" xfId="4" applyFont="1" applyFill="1" applyBorder="1" applyAlignment="1">
      <alignment horizontal="center" vertical="center" wrapText="1"/>
    </xf>
    <xf numFmtId="43" fontId="26" fillId="30" borderId="18" xfId="4" applyFont="1" applyFill="1" applyBorder="1" applyAlignment="1">
      <alignment horizontal="center" vertical="center" wrapText="1"/>
    </xf>
    <xf numFmtId="43" fontId="26" fillId="31" borderId="18" xfId="4" applyFont="1" applyFill="1" applyBorder="1" applyAlignment="1">
      <alignment horizontal="center" vertical="center" wrapText="1"/>
    </xf>
    <xf numFmtId="43" fontId="26" fillId="32" borderId="18" xfId="4" applyFont="1" applyFill="1" applyBorder="1" applyAlignment="1">
      <alignment horizontal="center" vertical="center" wrapText="1"/>
    </xf>
    <xf numFmtId="43" fontId="26" fillId="26" borderId="61" xfId="4" applyFont="1" applyFill="1" applyBorder="1" applyAlignment="1">
      <alignment horizontal="center" vertical="center" wrapText="1"/>
    </xf>
    <xf numFmtId="43" fontId="46" fillId="7" borderId="54" xfId="4" applyFont="1" applyFill="1" applyBorder="1" applyAlignment="1">
      <alignment horizontal="center" vertical="center"/>
    </xf>
    <xf numFmtId="43" fontId="46" fillId="8" borderId="18" xfId="4" applyFont="1" applyFill="1" applyBorder="1" applyAlignment="1">
      <alignment horizontal="center" vertical="center"/>
    </xf>
    <xf numFmtId="43" fontId="46" fillId="9" borderId="18" xfId="4" applyFont="1" applyFill="1" applyBorder="1" applyAlignment="1">
      <alignment horizontal="center" vertical="center"/>
    </xf>
    <xf numFmtId="43" fontId="46" fillId="10" borderId="18" xfId="4" applyFont="1" applyFill="1" applyBorder="1" applyAlignment="1">
      <alignment horizontal="center" vertical="center"/>
    </xf>
    <xf numFmtId="43" fontId="46" fillId="13" borderId="61" xfId="4" applyFont="1" applyFill="1" applyBorder="1" applyAlignment="1">
      <alignment horizontal="center" vertical="center"/>
    </xf>
    <xf numFmtId="43" fontId="46" fillId="7" borderId="7" xfId="4" applyFont="1" applyFill="1" applyBorder="1" applyAlignment="1">
      <alignment horizontal="center" vertical="center"/>
    </xf>
    <xf numFmtId="43" fontId="46" fillId="10" borderId="5" xfId="4" applyFont="1" applyFill="1" applyBorder="1" applyAlignment="1">
      <alignment horizontal="center" vertical="center"/>
    </xf>
    <xf numFmtId="43" fontId="46" fillId="10" borderId="61" xfId="4" applyFont="1" applyFill="1" applyBorder="1" applyAlignment="1">
      <alignment horizontal="center" vertical="center"/>
    </xf>
    <xf numFmtId="0" fontId="26" fillId="0" borderId="54" xfId="4" applyNumberFormat="1" applyFont="1" applyFill="1" applyBorder="1" applyAlignment="1">
      <alignment horizontal="center" vertical="center"/>
    </xf>
    <xf numFmtId="49" fontId="26" fillId="0" borderId="54" xfId="4" applyNumberFormat="1" applyFont="1" applyFill="1" applyBorder="1" applyAlignment="1">
      <alignment vertical="center"/>
    </xf>
    <xf numFmtId="43" fontId="26" fillId="0" borderId="18" xfId="4" applyFont="1" applyFill="1" applyBorder="1" applyAlignment="1">
      <alignment horizontal="right" vertical="center" wrapText="1"/>
    </xf>
    <xf numFmtId="43" fontId="26" fillId="26" borderId="39" xfId="4" applyFont="1" applyFill="1" applyBorder="1" applyAlignment="1">
      <alignment horizontal="center" vertical="center" wrapText="1"/>
    </xf>
    <xf numFmtId="43" fontId="26" fillId="20" borderId="18" xfId="4" applyFont="1" applyFill="1" applyBorder="1" applyAlignment="1">
      <alignment horizontal="center"/>
    </xf>
    <xf numFmtId="43" fontId="26" fillId="20" borderId="5" xfId="4" applyFont="1" applyFill="1" applyBorder="1" applyAlignment="1">
      <alignment horizontal="center"/>
    </xf>
    <xf numFmtId="43" fontId="26" fillId="20" borderId="54" xfId="4" applyFont="1" applyFill="1" applyBorder="1" applyAlignment="1">
      <alignment horizontal="left"/>
    </xf>
    <xf numFmtId="43" fontId="26" fillId="20" borderId="61" xfId="4" applyFont="1" applyFill="1" applyBorder="1" applyAlignment="1">
      <alignment horizontal="center"/>
    </xf>
    <xf numFmtId="43" fontId="26" fillId="20" borderId="54" xfId="4" applyFont="1" applyFill="1" applyBorder="1"/>
    <xf numFmtId="43" fontId="26" fillId="20" borderId="18" xfId="4" applyFont="1" applyFill="1" applyBorder="1"/>
    <xf numFmtId="43" fontId="26" fillId="20" borderId="61" xfId="4" applyFont="1" applyFill="1" applyBorder="1"/>
    <xf numFmtId="43" fontId="26" fillId="20" borderId="7" xfId="4" applyFont="1" applyFill="1" applyBorder="1"/>
    <xf numFmtId="43" fontId="26" fillId="20" borderId="5" xfId="4" applyFont="1" applyFill="1" applyBorder="1"/>
    <xf numFmtId="43" fontId="26" fillId="0" borderId="54" xfId="4" applyFont="1" applyFill="1" applyBorder="1" applyAlignment="1">
      <alignment horizontal="center"/>
    </xf>
    <xf numFmtId="43" fontId="26" fillId="0" borderId="18" xfId="4" applyFont="1" applyBorder="1" applyAlignment="1"/>
    <xf numFmtId="43" fontId="42" fillId="0" borderId="5" xfId="4" applyFont="1" applyBorder="1" applyAlignment="1">
      <alignment horizontal="left"/>
    </xf>
    <xf numFmtId="43" fontId="42" fillId="0" borderId="6" xfId="4" applyFont="1" applyBorder="1" applyAlignment="1"/>
    <xf numFmtId="43" fontId="42" fillId="28" borderId="54" xfId="4" applyFont="1" applyFill="1" applyBorder="1"/>
    <xf numFmtId="43" fontId="42" fillId="29" borderId="18" xfId="4" applyFont="1" applyFill="1" applyBorder="1"/>
    <xf numFmtId="43" fontId="42" fillId="30" borderId="18" xfId="4" applyFont="1" applyFill="1" applyBorder="1"/>
    <xf numFmtId="43" fontId="42" fillId="31" borderId="18" xfId="4" applyFont="1" applyFill="1" applyBorder="1"/>
    <xf numFmtId="43" fontId="42" fillId="32" borderId="18" xfId="4" applyFont="1" applyFill="1" applyBorder="1"/>
    <xf numFmtId="43" fontId="42" fillId="26" borderId="49" xfId="4" applyFont="1" applyFill="1" applyBorder="1"/>
    <xf numFmtId="43" fontId="42" fillId="7" borderId="54" xfId="4" applyFont="1" applyFill="1" applyBorder="1"/>
    <xf numFmtId="43" fontId="42" fillId="8" borderId="18" xfId="4" applyFont="1" applyFill="1" applyBorder="1"/>
    <xf numFmtId="43" fontId="42" fillId="9" borderId="18" xfId="4" applyFont="1" applyFill="1" applyBorder="1"/>
    <xf numFmtId="43" fontId="42" fillId="10" borderId="18" xfId="4" applyFont="1" applyFill="1" applyBorder="1"/>
    <xf numFmtId="43" fontId="42" fillId="13" borderId="61" xfId="4" applyFont="1" applyFill="1" applyBorder="1"/>
    <xf numFmtId="43" fontId="42" fillId="7" borderId="7" xfId="4" applyFont="1" applyFill="1" applyBorder="1"/>
    <xf numFmtId="43" fontId="42" fillId="10" borderId="5" xfId="4" applyFont="1" applyFill="1" applyBorder="1"/>
    <xf numFmtId="43" fontId="42" fillId="10" borderId="61" xfId="4" applyFont="1" applyFill="1" applyBorder="1"/>
    <xf numFmtId="14" fontId="42" fillId="0" borderId="18" xfId="4" applyNumberFormat="1" applyFont="1" applyBorder="1" applyAlignment="1"/>
    <xf numFmtId="43" fontId="26" fillId="0" borderId="6" xfId="4" applyFont="1" applyBorder="1" applyAlignment="1">
      <alignment horizontal="center"/>
    </xf>
    <xf numFmtId="43" fontId="42" fillId="26" borderId="61" xfId="4" applyFont="1" applyFill="1" applyBorder="1"/>
    <xf numFmtId="43" fontId="26" fillId="28" borderId="54" xfId="4" applyFont="1" applyFill="1" applyBorder="1"/>
    <xf numFmtId="43" fontId="26" fillId="29" borderId="18" xfId="4" applyFont="1" applyFill="1" applyBorder="1"/>
    <xf numFmtId="43" fontId="26" fillId="31" borderId="18" xfId="4" applyFont="1" applyFill="1" applyBorder="1"/>
    <xf numFmtId="43" fontId="26" fillId="32" borderId="18" xfId="4" applyFont="1" applyFill="1" applyBorder="1"/>
    <xf numFmtId="43" fontId="26" fillId="26" borderId="61" xfId="4" applyFont="1" applyFill="1" applyBorder="1"/>
    <xf numFmtId="43" fontId="26" fillId="7" borderId="54" xfId="4" applyFont="1" applyFill="1" applyBorder="1"/>
    <xf numFmtId="43" fontId="26" fillId="13" borderId="61" xfId="4" applyFont="1" applyFill="1" applyBorder="1"/>
    <xf numFmtId="43" fontId="26" fillId="7" borderId="7" xfId="4" applyFont="1" applyFill="1" applyBorder="1"/>
    <xf numFmtId="43" fontId="26" fillId="8" borderId="18" xfId="4" applyFont="1" applyFill="1" applyBorder="1"/>
    <xf numFmtId="43" fontId="26" fillId="9" borderId="18" xfId="4" applyFont="1" applyFill="1" applyBorder="1"/>
    <xf numFmtId="43" fontId="26" fillId="10" borderId="5" xfId="4" applyFont="1" applyFill="1" applyBorder="1"/>
    <xf numFmtId="43" fontId="8" fillId="7" borderId="54" xfId="4" applyFont="1" applyFill="1" applyBorder="1"/>
    <xf numFmtId="43" fontId="26" fillId="10" borderId="61" xfId="4" applyFont="1" applyFill="1" applyBorder="1"/>
    <xf numFmtId="43" fontId="26" fillId="0" borderId="63" xfId="4" applyFont="1" applyFill="1" applyBorder="1" applyAlignment="1">
      <alignment horizontal="center"/>
    </xf>
    <xf numFmtId="43" fontId="42" fillId="0" borderId="2" xfId="4" applyFont="1" applyBorder="1" applyAlignment="1">
      <alignment horizontal="left"/>
    </xf>
    <xf numFmtId="43" fontId="26" fillId="0" borderId="3" xfId="4" applyFont="1" applyBorder="1" applyAlignment="1">
      <alignment horizontal="center"/>
    </xf>
    <xf numFmtId="43" fontId="42" fillId="28" borderId="63" xfId="4" applyFont="1" applyFill="1" applyBorder="1"/>
    <xf numFmtId="43" fontId="42" fillId="29" borderId="1" xfId="4" applyFont="1" applyFill="1" applyBorder="1"/>
    <xf numFmtId="43" fontId="42" fillId="30" borderId="1" xfId="4" applyFont="1" applyFill="1" applyBorder="1"/>
    <xf numFmtId="43" fontId="42" fillId="31" borderId="1" xfId="4" applyFont="1" applyFill="1" applyBorder="1"/>
    <xf numFmtId="43" fontId="42" fillId="32" borderId="1" xfId="4" applyFont="1" applyFill="1" applyBorder="1"/>
    <xf numFmtId="43" fontId="42" fillId="26" borderId="39" xfId="4" applyFont="1" applyFill="1" applyBorder="1"/>
    <xf numFmtId="43" fontId="42" fillId="7" borderId="63" xfId="4" applyFont="1" applyFill="1" applyBorder="1"/>
    <xf numFmtId="43" fontId="42" fillId="13" borderId="39" xfId="4" applyFont="1" applyFill="1" applyBorder="1"/>
    <xf numFmtId="43" fontId="42" fillId="7" borderId="4" xfId="4" applyFont="1" applyFill="1" applyBorder="1"/>
    <xf numFmtId="43" fontId="42" fillId="8" borderId="1" xfId="4" applyFont="1" applyFill="1" applyBorder="1"/>
    <xf numFmtId="43" fontId="42" fillId="9" borderId="1" xfId="4" applyFont="1" applyFill="1" applyBorder="1"/>
    <xf numFmtId="43" fontId="42" fillId="10" borderId="2" xfId="4" applyFont="1" applyFill="1" applyBorder="1"/>
    <xf numFmtId="43" fontId="42" fillId="10" borderId="39" xfId="4" applyFont="1" applyFill="1" applyBorder="1"/>
    <xf numFmtId="14" fontId="42" fillId="0" borderId="1" xfId="4" applyNumberFormat="1" applyFont="1" applyBorder="1" applyAlignment="1"/>
    <xf numFmtId="43" fontId="17" fillId="0" borderId="2" xfId="4" applyFont="1" applyBorder="1" applyAlignment="1">
      <alignment horizontal="left"/>
    </xf>
    <xf numFmtId="43" fontId="26" fillId="0" borderId="64" xfId="4" applyFont="1" applyFill="1" applyBorder="1" applyAlignment="1">
      <alignment horizontal="center"/>
    </xf>
    <xf numFmtId="43" fontId="26" fillId="0" borderId="65" xfId="4" applyFont="1" applyBorder="1" applyAlignment="1"/>
    <xf numFmtId="43" fontId="26" fillId="0" borderId="66" xfId="4" applyFont="1" applyBorder="1" applyAlignment="1">
      <alignment horizontal="left"/>
    </xf>
    <xf numFmtId="43" fontId="26" fillId="0" borderId="67" xfId="4" applyFont="1" applyBorder="1" applyAlignment="1">
      <alignment horizontal="center"/>
    </xf>
    <xf numFmtId="43" fontId="26" fillId="28" borderId="64" xfId="4" applyFont="1" applyFill="1" applyBorder="1"/>
    <xf numFmtId="43" fontId="26" fillId="29" borderId="65" xfId="4" applyFont="1" applyFill="1" applyBorder="1"/>
    <xf numFmtId="43" fontId="26" fillId="30" borderId="65" xfId="4" applyFont="1" applyFill="1" applyBorder="1"/>
    <xf numFmtId="43" fontId="26" fillId="31" borderId="65" xfId="4" applyFont="1" applyFill="1" applyBorder="1"/>
    <xf numFmtId="43" fontId="26" fillId="32" borderId="65" xfId="4" applyFont="1" applyFill="1" applyBorder="1"/>
    <xf numFmtId="43" fontId="26" fillId="26" borderId="68" xfId="4" applyFont="1" applyFill="1" applyBorder="1"/>
    <xf numFmtId="43" fontId="42" fillId="7" borderId="64" xfId="4" applyFont="1" applyFill="1" applyBorder="1"/>
    <xf numFmtId="43" fontId="42" fillId="13" borderId="68" xfId="4" applyFont="1" applyFill="1" applyBorder="1"/>
    <xf numFmtId="43" fontId="42" fillId="7" borderId="69" xfId="4" applyFont="1" applyFill="1" applyBorder="1"/>
    <xf numFmtId="43" fontId="42" fillId="8" borderId="65" xfId="4" applyFont="1" applyFill="1" applyBorder="1"/>
    <xf numFmtId="43" fontId="42" fillId="9" borderId="65" xfId="4" applyFont="1" applyFill="1" applyBorder="1"/>
    <xf numFmtId="43" fontId="42" fillId="10" borderId="66" xfId="4" applyFont="1" applyFill="1" applyBorder="1"/>
    <xf numFmtId="43" fontId="42" fillId="10" borderId="68" xfId="4" applyFont="1" applyFill="1" applyBorder="1"/>
    <xf numFmtId="43" fontId="8" fillId="29" borderId="18" xfId="4" applyFont="1" applyFill="1" applyBorder="1"/>
    <xf numFmtId="4" fontId="22" fillId="30" borderId="18" xfId="0" applyNumberFormat="1" applyFont="1" applyFill="1" applyBorder="1"/>
    <xf numFmtId="4" fontId="22" fillId="30" borderId="17" xfId="0" applyNumberFormat="1" applyFont="1" applyFill="1" applyBorder="1"/>
    <xf numFmtId="0" fontId="47" fillId="0" borderId="0" xfId="0" applyFont="1"/>
    <xf numFmtId="4" fontId="22" fillId="32" borderId="0" xfId="0" applyNumberFormat="1" applyFont="1" applyFill="1"/>
    <xf numFmtId="43" fontId="45" fillId="6" borderId="70" xfId="5" applyNumberFormat="1" applyFont="1" applyFill="1" applyBorder="1" applyAlignment="1">
      <alignment horizontal="center" vertical="distributed"/>
    </xf>
    <xf numFmtId="43" fontId="26" fillId="20" borderId="17" xfId="4" applyFont="1" applyFill="1" applyBorder="1" applyAlignment="1">
      <alignment horizontal="center" vertical="center"/>
    </xf>
    <xf numFmtId="43" fontId="26" fillId="20" borderId="17" xfId="4" applyFont="1" applyFill="1" applyBorder="1" applyAlignment="1">
      <alignment horizontal="left" vertical="center" wrapText="1"/>
    </xf>
    <xf numFmtId="43" fontId="26" fillId="20" borderId="17" xfId="4" applyFont="1" applyFill="1" applyBorder="1" applyAlignment="1">
      <alignment horizontal="center" vertical="center" wrapText="1"/>
    </xf>
    <xf numFmtId="43" fontId="26" fillId="20" borderId="48" xfId="4" applyFont="1" applyFill="1" applyBorder="1" applyAlignment="1">
      <alignment horizontal="center" vertical="center"/>
    </xf>
    <xf numFmtId="43" fontId="26" fillId="20" borderId="71" xfId="4" applyFont="1" applyFill="1" applyBorder="1" applyAlignment="1">
      <alignment horizontal="center" vertical="center" wrapText="1"/>
    </xf>
    <xf numFmtId="43" fontId="26" fillId="20" borderId="49" xfId="4" applyFont="1" applyFill="1" applyBorder="1" applyAlignment="1">
      <alignment horizontal="center" vertical="center" wrapText="1"/>
    </xf>
    <xf numFmtId="10" fontId="45" fillId="20" borderId="71" xfId="5" applyNumberFormat="1" applyFont="1" applyFill="1" applyBorder="1" applyAlignment="1">
      <alignment horizontal="center" vertical="distributed"/>
    </xf>
    <xf numFmtId="10" fontId="45" fillId="20" borderId="17" xfId="5" applyNumberFormat="1" applyFont="1" applyFill="1" applyBorder="1" applyAlignment="1">
      <alignment horizontal="center" vertical="distributed"/>
    </xf>
    <xf numFmtId="10" fontId="45" fillId="20" borderId="49" xfId="5" applyNumberFormat="1" applyFont="1" applyFill="1" applyBorder="1" applyAlignment="1">
      <alignment horizontal="center" vertical="distributed"/>
    </xf>
    <xf numFmtId="43" fontId="45" fillId="20" borderId="25" xfId="5" applyNumberFormat="1" applyFont="1" applyFill="1" applyBorder="1" applyAlignment="1">
      <alignment horizontal="center" vertical="distributed"/>
    </xf>
    <xf numFmtId="10" fontId="45" fillId="20" borderId="48" xfId="5" applyNumberFormat="1" applyFont="1" applyFill="1" applyBorder="1" applyAlignment="1">
      <alignment horizontal="center" vertical="distributed"/>
    </xf>
    <xf numFmtId="10" fontId="45" fillId="20" borderId="25" xfId="5" applyNumberFormat="1" applyFont="1" applyFill="1" applyBorder="1" applyAlignment="1">
      <alignment horizontal="center" vertical="distributed"/>
    </xf>
    <xf numFmtId="0" fontId="26" fillId="0" borderId="18" xfId="4" applyNumberFormat="1" applyFont="1" applyFill="1" applyBorder="1" applyAlignment="1">
      <alignment horizontal="center" vertical="center"/>
    </xf>
    <xf numFmtId="49" fontId="26" fillId="0" borderId="18" xfId="4" applyNumberFormat="1" applyFont="1" applyFill="1" applyBorder="1" applyAlignment="1">
      <alignment vertical="center"/>
    </xf>
    <xf numFmtId="43" fontId="26" fillId="10" borderId="18" xfId="4" applyFont="1" applyFill="1" applyBorder="1"/>
    <xf numFmtId="43" fontId="26" fillId="0" borderId="18" xfId="4" applyFont="1" applyFill="1" applyBorder="1" applyAlignment="1">
      <alignment horizontal="center"/>
    </xf>
    <xf numFmtId="43" fontId="42" fillId="0" borderId="6" xfId="4" applyFont="1" applyBorder="1" applyAlignment="1">
      <alignment horizontal="left"/>
    </xf>
    <xf numFmtId="14" fontId="8" fillId="0" borderId="18" xfId="4" applyNumberFormat="1" applyFont="1" applyBorder="1" applyAlignment="1"/>
    <xf numFmtId="43" fontId="26" fillId="0" borderId="6" xfId="4" applyFont="1" applyBorder="1" applyAlignment="1">
      <alignment horizontal="left"/>
    </xf>
    <xf numFmtId="43" fontId="8" fillId="0" borderId="5" xfId="4" applyFont="1" applyBorder="1" applyAlignment="1">
      <alignment horizontal="left"/>
    </xf>
    <xf numFmtId="43" fontId="26" fillId="30" borderId="18" xfId="4" applyFont="1" applyFill="1" applyBorder="1"/>
    <xf numFmtId="43" fontId="8" fillId="10" borderId="18" xfId="4" applyFont="1" applyFill="1" applyBorder="1"/>
    <xf numFmtId="43" fontId="8" fillId="10" borderId="5" xfId="4" applyFont="1" applyFill="1" applyBorder="1"/>
    <xf numFmtId="43" fontId="8" fillId="30" borderId="18" xfId="4" applyFont="1" applyFill="1" applyBorder="1"/>
    <xf numFmtId="43" fontId="8" fillId="32" borderId="18" xfId="4" applyFont="1" applyFill="1" applyBorder="1"/>
    <xf numFmtId="43" fontId="8" fillId="8" borderId="18" xfId="4" applyFont="1" applyFill="1" applyBorder="1"/>
    <xf numFmtId="43" fontId="8" fillId="10" borderId="61" xfId="4" applyFont="1" applyFill="1" applyBorder="1"/>
    <xf numFmtId="43" fontId="8" fillId="9" borderId="18" xfId="4" applyFont="1" applyFill="1" applyBorder="1"/>
    <xf numFmtId="43" fontId="26" fillId="0" borderId="5" xfId="4" applyFont="1" applyBorder="1" applyAlignment="1">
      <alignment horizontal="left"/>
    </xf>
    <xf numFmtId="43" fontId="26" fillId="0" borderId="1" xfId="4" applyFont="1" applyFill="1" applyBorder="1" applyAlignment="1">
      <alignment horizontal="center"/>
    </xf>
    <xf numFmtId="43" fontId="26" fillId="0" borderId="2" xfId="4" applyFont="1" applyBorder="1" applyAlignment="1">
      <alignment horizontal="left"/>
    </xf>
    <xf numFmtId="43" fontId="26" fillId="0" borderId="3" xfId="4" applyFont="1" applyBorder="1"/>
    <xf numFmtId="43" fontId="26" fillId="28" borderId="63" xfId="4" applyFont="1" applyFill="1" applyBorder="1"/>
    <xf numFmtId="43" fontId="26" fillId="29" borderId="1" xfId="4" applyFont="1" applyFill="1" applyBorder="1"/>
    <xf numFmtId="43" fontId="26" fillId="30" borderId="1" xfId="4" applyFont="1" applyFill="1" applyBorder="1"/>
    <xf numFmtId="43" fontId="26" fillId="31" borderId="1" xfId="4" applyFont="1" applyFill="1" applyBorder="1"/>
    <xf numFmtId="43" fontId="26" fillId="32" borderId="1" xfId="4" applyFont="1" applyFill="1" applyBorder="1"/>
    <xf numFmtId="43" fontId="26" fillId="26" borderId="39" xfId="4" applyFont="1" applyFill="1" applyBorder="1"/>
    <xf numFmtId="43" fontId="26" fillId="6" borderId="56" xfId="4" applyFont="1" applyFill="1" applyBorder="1" applyAlignment="1">
      <alignment horizontal="center" vertical="center"/>
    </xf>
    <xf numFmtId="43" fontId="26" fillId="6" borderId="56" xfId="4" applyFont="1" applyFill="1" applyBorder="1" applyAlignment="1">
      <alignment horizontal="left" vertical="center" wrapText="1"/>
    </xf>
    <xf numFmtId="43" fontId="26" fillId="6" borderId="56" xfId="4" applyFont="1" applyFill="1" applyBorder="1" applyAlignment="1">
      <alignment horizontal="center" vertical="center" wrapText="1"/>
    </xf>
    <xf numFmtId="10" fontId="45" fillId="6" borderId="55" xfId="5" applyNumberFormat="1" applyFont="1" applyFill="1" applyBorder="1" applyAlignment="1">
      <alignment horizontal="center" vertical="distributed"/>
    </xf>
    <xf numFmtId="10" fontId="45" fillId="6" borderId="56" xfId="5" applyNumberFormat="1" applyFont="1" applyFill="1" applyBorder="1" applyAlignment="1">
      <alignment horizontal="center" vertical="distributed"/>
    </xf>
    <xf numFmtId="10" fontId="45" fillId="6" borderId="58" xfId="5" applyNumberFormat="1" applyFont="1" applyFill="1" applyBorder="1" applyAlignment="1">
      <alignment horizontal="center" vertical="distributed"/>
    </xf>
    <xf numFmtId="10" fontId="45" fillId="6" borderId="57" xfId="5" applyNumberFormat="1" applyFont="1" applyFill="1" applyBorder="1" applyAlignment="1">
      <alignment horizontal="center" vertical="distributed"/>
    </xf>
    <xf numFmtId="10" fontId="45" fillId="6" borderId="70" xfId="5" applyNumberFormat="1" applyFont="1" applyFill="1" applyBorder="1" applyAlignment="1">
      <alignment horizontal="center" vertical="distributed"/>
    </xf>
    <xf numFmtId="43" fontId="48" fillId="7" borderId="54" xfId="4" applyFont="1" applyFill="1" applyBorder="1"/>
    <xf numFmtId="43" fontId="48" fillId="13" borderId="61" xfId="4" applyFont="1" applyFill="1" applyBorder="1"/>
    <xf numFmtId="43" fontId="48" fillId="7" borderId="7" xfId="4" applyFont="1" applyFill="1" applyBorder="1"/>
    <xf numFmtId="43" fontId="42" fillId="13" borderId="62" xfId="4" applyFont="1" applyFill="1" applyBorder="1"/>
    <xf numFmtId="14" fontId="8" fillId="0" borderId="1" xfId="4" applyNumberFormat="1" applyFont="1" applyBorder="1" applyAlignment="1"/>
    <xf numFmtId="43" fontId="26" fillId="0" borderId="3" xfId="4" applyFont="1" applyBorder="1" applyAlignment="1">
      <alignment horizontal="left"/>
    </xf>
    <xf numFmtId="43" fontId="26" fillId="10" borderId="1" xfId="4" applyFont="1" applyFill="1" applyBorder="1"/>
    <xf numFmtId="43" fontId="8" fillId="10" borderId="1" xfId="4" applyFont="1" applyFill="1" applyBorder="1"/>
    <xf numFmtId="14" fontId="26" fillId="0" borderId="1" xfId="4" applyNumberFormat="1" applyFont="1" applyBorder="1" applyAlignment="1"/>
    <xf numFmtId="43" fontId="42" fillId="28" borderId="64" xfId="4" applyFont="1" applyFill="1" applyBorder="1"/>
    <xf numFmtId="43" fontId="42" fillId="29" borderId="65" xfId="4" applyFont="1" applyFill="1" applyBorder="1"/>
    <xf numFmtId="43" fontId="42" fillId="30" borderId="65" xfId="4" applyFont="1" applyFill="1" applyBorder="1"/>
    <xf numFmtId="43" fontId="42" fillId="31" borderId="65" xfId="4" applyFont="1" applyFill="1" applyBorder="1"/>
    <xf numFmtId="43" fontId="42" fillId="32" borderId="65" xfId="4" applyFont="1" applyFill="1" applyBorder="1"/>
    <xf numFmtId="43" fontId="42" fillId="26" borderId="68" xfId="4" applyFont="1" applyFill="1" applyBorder="1"/>
    <xf numFmtId="43" fontId="26" fillId="10" borderId="65" xfId="4" applyFont="1" applyFill="1" applyBorder="1"/>
    <xf numFmtId="43" fontId="26" fillId="6" borderId="73" xfId="4" applyFont="1" applyFill="1" applyBorder="1" applyAlignment="1">
      <alignment horizontal="center" vertical="center"/>
    </xf>
    <xf numFmtId="43" fontId="26" fillId="6" borderId="73" xfId="4" applyFont="1" applyFill="1" applyBorder="1" applyAlignment="1">
      <alignment horizontal="left" vertical="center" wrapText="1"/>
    </xf>
    <xf numFmtId="43" fontId="26" fillId="6" borderId="73" xfId="4" applyFont="1" applyFill="1" applyBorder="1" applyAlignment="1">
      <alignment horizontal="center" vertical="center" wrapText="1"/>
    </xf>
    <xf numFmtId="43" fontId="26" fillId="20" borderId="74" xfId="4" applyFont="1" applyFill="1" applyBorder="1" applyAlignment="1">
      <alignment horizontal="center" vertical="center"/>
    </xf>
    <xf numFmtId="10" fontId="45" fillId="6" borderId="71" xfId="5" applyNumberFormat="1" applyFont="1" applyFill="1" applyBorder="1" applyAlignment="1">
      <alignment horizontal="center" vertical="distributed"/>
    </xf>
    <xf numFmtId="10" fontId="45" fillId="6" borderId="17" xfId="5" applyNumberFormat="1" applyFont="1" applyFill="1" applyBorder="1" applyAlignment="1">
      <alignment horizontal="center" vertical="distributed"/>
    </xf>
    <xf numFmtId="10" fontId="45" fillId="6" borderId="49" xfId="5" applyNumberFormat="1" applyFont="1" applyFill="1" applyBorder="1" applyAlignment="1">
      <alignment horizontal="center" vertical="distributed"/>
    </xf>
    <xf numFmtId="10" fontId="45" fillId="6" borderId="48" xfId="5" applyNumberFormat="1" applyFont="1" applyFill="1" applyBorder="1" applyAlignment="1">
      <alignment horizontal="center" vertical="distributed"/>
    </xf>
    <xf numFmtId="10" fontId="45" fillId="6" borderId="25" xfId="5" applyNumberFormat="1" applyFont="1" applyFill="1" applyBorder="1" applyAlignment="1">
      <alignment horizontal="center" vertical="distributed"/>
    </xf>
    <xf numFmtId="0" fontId="43" fillId="0" borderId="17" xfId="4" applyNumberFormat="1" applyFont="1" applyFill="1" applyBorder="1" applyAlignment="1">
      <alignment horizontal="right" vertical="center"/>
    </xf>
    <xf numFmtId="43" fontId="26" fillId="0" borderId="17" xfId="4" applyFont="1" applyFill="1" applyBorder="1" applyAlignment="1">
      <alignment horizontal="left" vertical="center" wrapText="1"/>
    </xf>
    <xf numFmtId="43" fontId="26" fillId="0" borderId="17" xfId="4" applyFont="1" applyFill="1" applyBorder="1" applyAlignment="1">
      <alignment vertical="center" wrapText="1"/>
    </xf>
    <xf numFmtId="14" fontId="26" fillId="0" borderId="18" xfId="4" applyNumberFormat="1" applyFont="1" applyBorder="1" applyAlignment="1"/>
    <xf numFmtId="43" fontId="8" fillId="0" borderId="2" xfId="4" applyFont="1" applyBorder="1" applyAlignment="1">
      <alignment horizontal="left"/>
    </xf>
    <xf numFmtId="43" fontId="42" fillId="10" borderId="1" xfId="4" applyFont="1" applyFill="1" applyBorder="1"/>
    <xf numFmtId="43" fontId="26" fillId="0" borderId="65" xfId="4" applyFont="1" applyFill="1" applyBorder="1" applyAlignment="1">
      <alignment horizontal="center"/>
    </xf>
    <xf numFmtId="43" fontId="26" fillId="0" borderId="67" xfId="4" applyFont="1" applyBorder="1"/>
    <xf numFmtId="43" fontId="26" fillId="6" borderId="17" xfId="4" applyFont="1" applyFill="1" applyBorder="1" applyAlignment="1">
      <alignment horizontal="center" vertical="center"/>
    </xf>
    <xf numFmtId="43" fontId="26" fillId="6" borderId="17" xfId="4" applyFont="1" applyFill="1" applyBorder="1" applyAlignment="1">
      <alignment horizontal="left" vertical="center" wrapText="1"/>
    </xf>
    <xf numFmtId="43" fontId="26" fillId="6" borderId="17" xfId="4" applyFont="1" applyFill="1" applyBorder="1" applyAlignment="1">
      <alignment horizontal="center" vertical="center" wrapText="1"/>
    </xf>
    <xf numFmtId="43" fontId="8" fillId="28" borderId="54" xfId="4" applyFont="1" applyFill="1" applyBorder="1"/>
    <xf numFmtId="43" fontId="8" fillId="13" borderId="61" xfId="4" applyFont="1" applyFill="1" applyBorder="1"/>
    <xf numFmtId="43" fontId="8" fillId="7" borderId="7" xfId="4" applyFont="1" applyFill="1" applyBorder="1"/>
    <xf numFmtId="43" fontId="8" fillId="26" borderId="61" xfId="4" applyFont="1" applyFill="1" applyBorder="1"/>
    <xf numFmtId="43" fontId="5" fillId="7" borderId="54" xfId="4" applyFont="1" applyFill="1" applyBorder="1"/>
    <xf numFmtId="0" fontId="50" fillId="0" borderId="0" xfId="0" applyFont="1"/>
    <xf numFmtId="43" fontId="5" fillId="0" borderId="6" xfId="4" applyFont="1" applyBorder="1" applyAlignment="1">
      <alignment horizontal="left"/>
    </xf>
    <xf numFmtId="43" fontId="5" fillId="28" borderId="54" xfId="4" applyFont="1" applyFill="1" applyBorder="1"/>
    <xf numFmtId="43" fontId="5" fillId="31" borderId="18" xfId="4" applyFont="1" applyFill="1" applyBorder="1"/>
    <xf numFmtId="43" fontId="17" fillId="0" borderId="5" xfId="4" applyFont="1" applyBorder="1" applyAlignment="1">
      <alignment horizontal="left"/>
    </xf>
    <xf numFmtId="43" fontId="22" fillId="0" borderId="5" xfId="4" applyFont="1" applyBorder="1" applyAlignment="1">
      <alignment horizontal="left"/>
    </xf>
    <xf numFmtId="43" fontId="5" fillId="32" borderId="18" xfId="4" applyFont="1" applyFill="1" applyBorder="1"/>
    <xf numFmtId="43" fontId="48" fillId="30" borderId="1" xfId="4" applyFont="1" applyFill="1" applyBorder="1"/>
    <xf numFmtId="43" fontId="42" fillId="10" borderId="65" xfId="4" applyFont="1" applyFill="1" applyBorder="1"/>
    <xf numFmtId="43" fontId="52" fillId="0" borderId="5" xfId="4" applyFont="1" applyBorder="1" applyAlignment="1">
      <alignment horizontal="left"/>
    </xf>
    <xf numFmtId="14" fontId="22" fillId="0" borderId="18" xfId="4" applyNumberFormat="1" applyFont="1" applyBorder="1" applyAlignment="1"/>
    <xf numFmtId="43" fontId="22" fillId="0" borderId="6" xfId="4" applyFont="1" applyBorder="1" applyAlignment="1">
      <alignment horizontal="left"/>
    </xf>
    <xf numFmtId="43" fontId="22" fillId="28" borderId="54" xfId="4" applyFont="1" applyFill="1" applyBorder="1"/>
    <xf numFmtId="43" fontId="22" fillId="29" borderId="18" xfId="4" applyFont="1" applyFill="1" applyBorder="1"/>
    <xf numFmtId="43" fontId="22" fillId="30" borderId="18" xfId="4" applyFont="1" applyFill="1" applyBorder="1"/>
    <xf numFmtId="43" fontId="22" fillId="31" borderId="18" xfId="4" applyFont="1" applyFill="1" applyBorder="1"/>
    <xf numFmtId="43" fontId="22" fillId="32" borderId="18" xfId="4" applyFont="1" applyFill="1" applyBorder="1"/>
    <xf numFmtId="43" fontId="52" fillId="26" borderId="61" xfId="4" applyFont="1" applyFill="1" applyBorder="1"/>
    <xf numFmtId="43" fontId="52" fillId="7" borderId="54" xfId="4" applyFont="1" applyFill="1" applyBorder="1"/>
    <xf numFmtId="43" fontId="52" fillId="8" borderId="18" xfId="4" applyFont="1" applyFill="1" applyBorder="1"/>
    <xf numFmtId="43" fontId="52" fillId="9" borderId="18" xfId="4" applyFont="1" applyFill="1" applyBorder="1"/>
    <xf numFmtId="43" fontId="52" fillId="10" borderId="18" xfId="4" applyFont="1" applyFill="1" applyBorder="1"/>
    <xf numFmtId="43" fontId="52" fillId="13" borderId="61" xfId="4" applyFont="1" applyFill="1" applyBorder="1"/>
    <xf numFmtId="43" fontId="52" fillId="7" borderId="7" xfId="4" applyFont="1" applyFill="1" applyBorder="1"/>
    <xf numFmtId="43" fontId="52" fillId="10" borderId="5" xfId="4" applyFont="1" applyFill="1" applyBorder="1"/>
    <xf numFmtId="43" fontId="52" fillId="10" borderId="61" xfId="4" applyFont="1" applyFill="1" applyBorder="1"/>
    <xf numFmtId="0" fontId="37" fillId="0" borderId="0" xfId="0" applyFont="1"/>
    <xf numFmtId="43" fontId="26" fillId="6" borderId="70" xfId="4" applyFont="1" applyFill="1" applyBorder="1" applyAlignment="1">
      <alignment horizontal="center" vertical="center"/>
    </xf>
    <xf numFmtId="0" fontId="43" fillId="0" borderId="7" xfId="4" applyNumberFormat="1" applyFont="1" applyFill="1" applyBorder="1" applyAlignment="1">
      <alignment horizontal="right" vertical="center"/>
    </xf>
    <xf numFmtId="43" fontId="26" fillId="0" borderId="7" xfId="4" applyFont="1" applyFill="1" applyBorder="1" applyAlignment="1">
      <alignment vertical="center"/>
    </xf>
    <xf numFmtId="43" fontId="43" fillId="0" borderId="7" xfId="4" applyFont="1" applyFill="1" applyBorder="1" applyAlignment="1">
      <alignment vertical="center"/>
    </xf>
    <xf numFmtId="43" fontId="43" fillId="0" borderId="7" xfId="4" applyFont="1" applyFill="1" applyBorder="1" applyAlignment="1">
      <alignment horizontal="right" vertical="center"/>
    </xf>
    <xf numFmtId="43" fontId="26" fillId="0" borderId="7" xfId="4" applyFont="1" applyFill="1" applyBorder="1" applyAlignment="1">
      <alignment horizontal="right" vertical="center" wrapText="1"/>
    </xf>
    <xf numFmtId="43" fontId="26" fillId="20" borderId="7" xfId="4" applyFont="1" applyFill="1" applyBorder="1" applyAlignment="1">
      <alignment horizontal="center"/>
    </xf>
    <xf numFmtId="43" fontId="26" fillId="0" borderId="7" xfId="4" applyFont="1" applyBorder="1" applyAlignment="1"/>
    <xf numFmtId="14" fontId="8" fillId="0" borderId="7" xfId="4" applyNumberFormat="1" applyFont="1" applyBorder="1" applyAlignment="1"/>
    <xf numFmtId="43" fontId="8" fillId="0" borderId="5" xfId="4" quotePrefix="1" applyFont="1" applyBorder="1" applyAlignment="1">
      <alignment horizontal="left"/>
    </xf>
    <xf numFmtId="43" fontId="8" fillId="28" borderId="63" xfId="4" applyFont="1" applyFill="1" applyBorder="1"/>
    <xf numFmtId="43" fontId="8" fillId="7" borderId="63" xfId="4" applyFont="1" applyFill="1" applyBorder="1"/>
    <xf numFmtId="43" fontId="8" fillId="13" borderId="39" xfId="4" applyFont="1" applyFill="1" applyBorder="1"/>
    <xf numFmtId="43" fontId="26" fillId="7" borderId="4" xfId="4" applyFont="1" applyFill="1" applyBorder="1"/>
    <xf numFmtId="43" fontId="26" fillId="8" borderId="1" xfId="4" applyFont="1" applyFill="1" applyBorder="1"/>
    <xf numFmtId="43" fontId="26" fillId="9" borderId="1" xfId="4" applyFont="1" applyFill="1" applyBorder="1"/>
    <xf numFmtId="43" fontId="26" fillId="10" borderId="2" xfId="4" applyFont="1" applyFill="1" applyBorder="1"/>
    <xf numFmtId="43" fontId="26" fillId="7" borderId="63" xfId="4" applyFont="1" applyFill="1" applyBorder="1"/>
    <xf numFmtId="43" fontId="26" fillId="10" borderId="39" xfId="4" applyFont="1" applyFill="1" applyBorder="1"/>
    <xf numFmtId="43" fontId="8" fillId="8" borderId="1" xfId="4" applyFont="1" applyFill="1" applyBorder="1"/>
    <xf numFmtId="14" fontId="8" fillId="0" borderId="4" xfId="4" applyNumberFormat="1" applyFont="1" applyBorder="1" applyAlignment="1"/>
    <xf numFmtId="43" fontId="8" fillId="29" borderId="1" xfId="4" applyFont="1" applyFill="1" applyBorder="1"/>
    <xf numFmtId="43" fontId="26" fillId="13" borderId="39" xfId="4" applyFont="1" applyFill="1" applyBorder="1"/>
    <xf numFmtId="43" fontId="8" fillId="7" borderId="4" xfId="4" applyFont="1" applyFill="1" applyBorder="1"/>
    <xf numFmtId="43" fontId="8" fillId="30" borderId="1" xfId="4" applyFont="1" applyFill="1" applyBorder="1"/>
    <xf numFmtId="43" fontId="22" fillId="0" borderId="2" xfId="4" applyFont="1" applyBorder="1" applyAlignment="1">
      <alignment horizontal="left"/>
    </xf>
    <xf numFmtId="43" fontId="8" fillId="10" borderId="2" xfId="4" applyFont="1" applyFill="1" applyBorder="1"/>
    <xf numFmtId="43" fontId="8" fillId="10" borderId="39" xfId="4" applyFont="1" applyFill="1" applyBorder="1"/>
    <xf numFmtId="43" fontId="8" fillId="32" borderId="1" xfId="4" applyFont="1" applyFill="1" applyBorder="1"/>
    <xf numFmtId="43" fontId="8" fillId="9" borderId="1" xfId="4" applyFont="1" applyFill="1" applyBorder="1"/>
    <xf numFmtId="43" fontId="26" fillId="0" borderId="69" xfId="4" applyFont="1" applyFill="1" applyBorder="1" applyAlignment="1">
      <alignment horizontal="center"/>
    </xf>
    <xf numFmtId="43" fontId="26" fillId="6" borderId="25" xfId="4" applyFont="1" applyFill="1" applyBorder="1" applyAlignment="1">
      <alignment horizontal="center" vertical="center"/>
    </xf>
    <xf numFmtId="43" fontId="45" fillId="6" borderId="25" xfId="5" applyNumberFormat="1" applyFont="1" applyFill="1" applyBorder="1" applyAlignment="1">
      <alignment horizontal="center" vertical="distributed"/>
    </xf>
    <xf numFmtId="43" fontId="21" fillId="6" borderId="55" xfId="5" applyNumberFormat="1" applyFont="1" applyFill="1" applyBorder="1" applyAlignment="1">
      <alignment horizontal="center" vertical="distributed"/>
    </xf>
    <xf numFmtId="14" fontId="22" fillId="0" borderId="18" xfId="0" quotePrefix="1" applyNumberFormat="1" applyFont="1" applyBorder="1" applyAlignment="1">
      <alignment horizontal="right"/>
    </xf>
    <xf numFmtId="43" fontId="26" fillId="0" borderId="7" xfId="4" applyFont="1" applyFill="1" applyBorder="1" applyAlignment="1">
      <alignment horizontal="center"/>
    </xf>
    <xf numFmtId="43" fontId="5" fillId="8" borderId="18" xfId="4" applyFont="1" applyFill="1" applyBorder="1"/>
    <xf numFmtId="43" fontId="8" fillId="26" borderId="39" xfId="4" applyFont="1" applyFill="1" applyBorder="1"/>
    <xf numFmtId="43" fontId="8" fillId="31" borderId="18" xfId="4" applyFont="1" applyFill="1" applyBorder="1"/>
    <xf numFmtId="14" fontId="22" fillId="0" borderId="18" xfId="4" applyNumberFormat="1" applyFont="1" applyFill="1" applyBorder="1" applyAlignment="1"/>
    <xf numFmtId="43" fontId="22" fillId="0" borderId="5" xfId="4" applyFont="1" applyFill="1" applyBorder="1" applyAlignment="1">
      <alignment horizontal="left"/>
    </xf>
    <xf numFmtId="43" fontId="8" fillId="0" borderId="5" xfId="4" applyFont="1" applyFill="1" applyBorder="1" applyAlignment="1">
      <alignment horizontal="left"/>
    </xf>
    <xf numFmtId="43" fontId="57" fillId="0" borderId="6" xfId="4" applyFont="1" applyBorder="1" applyAlignment="1">
      <alignment horizontal="left" wrapText="1"/>
    </xf>
    <xf numFmtId="43" fontId="57" fillId="28" borderId="54" xfId="4" applyFont="1" applyFill="1" applyBorder="1" applyAlignment="1">
      <alignment wrapText="1"/>
    </xf>
    <xf numFmtId="43" fontId="57" fillId="30" borderId="18" xfId="4" applyFont="1" applyFill="1" applyBorder="1" applyAlignment="1">
      <alignment wrapText="1"/>
    </xf>
    <xf numFmtId="43" fontId="57" fillId="31" borderId="18" xfId="4" applyFont="1" applyFill="1" applyBorder="1" applyAlignment="1">
      <alignment wrapText="1"/>
    </xf>
    <xf numFmtId="43" fontId="57" fillId="32" borderId="18" xfId="4" applyFont="1" applyFill="1" applyBorder="1" applyAlignment="1">
      <alignment wrapText="1"/>
    </xf>
    <xf numFmtId="43" fontId="57" fillId="26" borderId="61" xfId="4" applyFont="1" applyFill="1" applyBorder="1" applyAlignment="1">
      <alignment wrapText="1"/>
    </xf>
    <xf numFmtId="43" fontId="57" fillId="7" borderId="54" xfId="4" applyFont="1" applyFill="1" applyBorder="1" applyAlignment="1">
      <alignment wrapText="1"/>
    </xf>
    <xf numFmtId="43" fontId="57" fillId="8" borderId="18" xfId="4" applyFont="1" applyFill="1" applyBorder="1" applyAlignment="1">
      <alignment wrapText="1"/>
    </xf>
    <xf numFmtId="43" fontId="57" fillId="9" borderId="18" xfId="4" applyFont="1" applyFill="1" applyBorder="1" applyAlignment="1">
      <alignment wrapText="1"/>
    </xf>
    <xf numFmtId="43" fontId="57" fillId="10" borderId="18" xfId="4" applyFont="1" applyFill="1" applyBorder="1" applyAlignment="1">
      <alignment wrapText="1"/>
    </xf>
    <xf numFmtId="43" fontId="57" fillId="13" borderId="61" xfId="4" applyFont="1" applyFill="1" applyBorder="1" applyAlignment="1">
      <alignment wrapText="1"/>
    </xf>
    <xf numFmtId="43" fontId="57" fillId="7" borderId="7" xfId="4" applyFont="1" applyFill="1" applyBorder="1" applyAlignment="1">
      <alignment wrapText="1"/>
    </xf>
    <xf numFmtId="43" fontId="57" fillId="10" borderId="5" xfId="4" applyFont="1" applyFill="1" applyBorder="1" applyAlignment="1">
      <alignment wrapText="1"/>
    </xf>
    <xf numFmtId="43" fontId="57" fillId="10" borderId="61" xfId="4" applyFont="1" applyFill="1" applyBorder="1" applyAlignment="1">
      <alignment wrapText="1"/>
    </xf>
    <xf numFmtId="0" fontId="58" fillId="0" borderId="0" xfId="0" applyFont="1" applyAlignment="1">
      <alignment wrapText="1"/>
    </xf>
    <xf numFmtId="43" fontId="48" fillId="0" borderId="6" xfId="4" applyFont="1" applyBorder="1" applyAlignment="1">
      <alignment horizontal="left"/>
    </xf>
    <xf numFmtId="43" fontId="48" fillId="28" borderId="54" xfId="4" applyFont="1" applyFill="1" applyBorder="1"/>
    <xf numFmtId="43" fontId="48" fillId="26" borderId="61" xfId="4" applyFont="1" applyFill="1" applyBorder="1"/>
    <xf numFmtId="43" fontId="48" fillId="8" borderId="18" xfId="4" applyFont="1" applyFill="1" applyBorder="1"/>
    <xf numFmtId="43" fontId="48" fillId="9" borderId="18" xfId="4" applyFont="1" applyFill="1" applyBorder="1"/>
    <xf numFmtId="43" fontId="48" fillId="10" borderId="61" xfId="4" applyFont="1" applyFill="1" applyBorder="1"/>
    <xf numFmtId="43" fontId="48" fillId="10" borderId="5" xfId="4" applyFont="1" applyFill="1" applyBorder="1"/>
    <xf numFmtId="0" fontId="38" fillId="0" borderId="0" xfId="0" applyFont="1"/>
    <xf numFmtId="14" fontId="8" fillId="0" borderId="18" xfId="4" applyNumberFormat="1" applyFont="1" applyBorder="1" applyAlignment="1">
      <alignment horizontal="center"/>
    </xf>
    <xf numFmtId="43" fontId="45" fillId="6" borderId="71" xfId="5" applyNumberFormat="1" applyFont="1" applyFill="1" applyBorder="1" applyAlignment="1">
      <alignment horizontal="center" vertical="distributed"/>
    </xf>
    <xf numFmtId="43" fontId="8" fillId="0" borderId="2" xfId="4" applyFont="1" applyFill="1" applyBorder="1" applyAlignment="1">
      <alignment horizontal="left"/>
    </xf>
    <xf numFmtId="43" fontId="26" fillId="0" borderId="62" xfId="4" applyFont="1" applyBorder="1" applyAlignment="1">
      <alignment horizontal="left"/>
    </xf>
    <xf numFmtId="43" fontId="42" fillId="28" borderId="7" xfId="4" applyFont="1" applyFill="1" applyBorder="1"/>
    <xf numFmtId="43" fontId="42" fillId="28" borderId="4" xfId="4" applyFont="1" applyFill="1" applyBorder="1"/>
    <xf numFmtId="43" fontId="26" fillId="0" borderId="38" xfId="4" applyFont="1" applyBorder="1" applyAlignment="1">
      <alignment horizontal="left"/>
    </xf>
    <xf numFmtId="43" fontId="26" fillId="0" borderId="75" xfId="4" applyFont="1" applyBorder="1"/>
    <xf numFmtId="43" fontId="26" fillId="28" borderId="69" xfId="4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5" fontId="26" fillId="0" borderId="63" xfId="4" applyNumberFormat="1" applyFont="1" applyFill="1" applyBorder="1" applyAlignment="1">
      <alignment horizontal="center" vertical="distributed"/>
    </xf>
    <xf numFmtId="165" fontId="26" fillId="0" borderId="71" xfId="4" applyNumberFormat="1" applyFont="1" applyFill="1" applyBorder="1" applyAlignment="1">
      <alignment horizontal="center" vertical="distributed"/>
    </xf>
    <xf numFmtId="49" fontId="43" fillId="0" borderId="17" xfId="4" applyNumberFormat="1" applyFont="1" applyFill="1" applyBorder="1" applyAlignment="1">
      <alignment horizontal="center" vertical="center"/>
    </xf>
    <xf numFmtId="49" fontId="44" fillId="0" borderId="17" xfId="4" applyNumberFormat="1" applyFont="1" applyBorder="1" applyAlignment="1">
      <alignment horizontal="center" vertical="center"/>
    </xf>
    <xf numFmtId="165" fontId="26" fillId="0" borderId="50" xfId="4" applyNumberFormat="1" applyFont="1" applyFill="1" applyBorder="1" applyAlignment="1">
      <alignment horizontal="center" vertical="distributed"/>
    </xf>
    <xf numFmtId="43" fontId="26" fillId="0" borderId="18" xfId="4" applyFont="1" applyFill="1" applyBorder="1" applyAlignment="1">
      <alignment horizontal="center" vertical="center"/>
    </xf>
    <xf numFmtId="49" fontId="42" fillId="0" borderId="18" xfId="4" applyNumberFormat="1" applyFont="1" applyBorder="1" applyAlignment="1">
      <alignment horizontal="center" vertical="center"/>
    </xf>
    <xf numFmtId="43" fontId="43" fillId="0" borderId="18" xfId="4" applyFont="1" applyFill="1" applyBorder="1" applyAlignment="1">
      <alignment horizontal="center" vertical="center"/>
    </xf>
    <xf numFmtId="49" fontId="42" fillId="0" borderId="1" xfId="4" applyNumberFormat="1" applyFont="1" applyBorder="1" applyAlignment="1">
      <alignment horizontal="center" vertical="center"/>
    </xf>
    <xf numFmtId="43" fontId="26" fillId="0" borderId="1" xfId="4" applyFont="1" applyFill="1" applyBorder="1" applyAlignment="1">
      <alignment vertical="center" wrapText="1"/>
    </xf>
    <xf numFmtId="43" fontId="5" fillId="6" borderId="32" xfId="6" applyFont="1" applyFill="1" applyBorder="1" applyAlignment="1">
      <alignment horizontal="center" vertical="center"/>
    </xf>
    <xf numFmtId="43" fontId="5" fillId="6" borderId="32" xfId="6" applyFont="1" applyFill="1" applyBorder="1" applyAlignment="1">
      <alignment vertical="center" wrapText="1"/>
    </xf>
    <xf numFmtId="43" fontId="5" fillId="6" borderId="76" xfId="6" applyFont="1" applyFill="1" applyBorder="1" applyAlignment="1">
      <alignment horizontal="center" vertical="center"/>
    </xf>
    <xf numFmtId="49" fontId="43" fillId="0" borderId="18" xfId="4" applyNumberFormat="1" applyFont="1" applyFill="1" applyBorder="1" applyAlignment="1">
      <alignment horizontal="center" vertical="center"/>
    </xf>
    <xf numFmtId="43" fontId="26" fillId="0" borderId="18" xfId="4" applyFont="1" applyFill="1" applyBorder="1" applyAlignment="1">
      <alignment horizontal="center" vertical="center" wrapText="1"/>
    </xf>
    <xf numFmtId="43" fontId="26" fillId="0" borderId="18" xfId="4" applyFont="1" applyFill="1" applyBorder="1" applyAlignment="1">
      <alignment horizontal="right" vertical="center"/>
    </xf>
    <xf numFmtId="43" fontId="26" fillId="0" borderId="18" xfId="4" applyFont="1" applyBorder="1" applyAlignment="1">
      <alignment horizontal="center"/>
    </xf>
    <xf numFmtId="43" fontId="42" fillId="0" borderId="5" xfId="4" applyFont="1" applyBorder="1" applyAlignment="1"/>
    <xf numFmtId="14" fontId="42" fillId="0" borderId="18" xfId="4" applyNumberFormat="1" applyFont="1" applyBorder="1" applyAlignment="1">
      <alignment horizontal="center"/>
    </xf>
    <xf numFmtId="14" fontId="42" fillId="0" borderId="1" xfId="4" applyNumberFormat="1" applyFont="1" applyBorder="1" applyAlignment="1">
      <alignment horizontal="center"/>
    </xf>
    <xf numFmtId="14" fontId="8" fillId="0" borderId="1" xfId="4" applyNumberFormat="1" applyFont="1" applyBorder="1" applyAlignment="1">
      <alignment horizontal="center"/>
    </xf>
    <xf numFmtId="43" fontId="55" fillId="0" borderId="2" xfId="4" applyFont="1" applyBorder="1" applyAlignment="1">
      <alignment horizontal="left"/>
    </xf>
    <xf numFmtId="14" fontId="42" fillId="0" borderId="65" xfId="4" applyNumberFormat="1" applyFont="1" applyBorder="1" applyAlignment="1">
      <alignment horizontal="center"/>
    </xf>
    <xf numFmtId="43" fontId="42" fillId="0" borderId="66" xfId="4" applyFont="1" applyBorder="1" applyAlignment="1">
      <alignment horizontal="left"/>
    </xf>
    <xf numFmtId="43" fontId="5" fillId="6" borderId="8" xfId="6" applyFont="1" applyFill="1" applyBorder="1" applyAlignment="1">
      <alignment horizontal="center" vertical="center"/>
    </xf>
    <xf numFmtId="43" fontId="5" fillId="6" borderId="8" xfId="6" applyFont="1" applyFill="1" applyBorder="1" applyAlignment="1">
      <alignment vertical="center" wrapText="1"/>
    </xf>
    <xf numFmtId="43" fontId="5" fillId="6" borderId="20" xfId="6" applyFont="1" applyFill="1" applyBorder="1" applyAlignment="1">
      <alignment horizontal="center" vertical="center" wrapText="1"/>
    </xf>
    <xf numFmtId="10" fontId="45" fillId="20" borderId="50" xfId="5" applyNumberFormat="1" applyFont="1" applyFill="1" applyBorder="1" applyAlignment="1">
      <alignment horizontal="center" vertical="distributed"/>
    </xf>
    <xf numFmtId="10" fontId="45" fillId="20" borderId="8" xfId="5" applyNumberFormat="1" applyFont="1" applyFill="1" applyBorder="1" applyAlignment="1">
      <alignment horizontal="center" vertical="distributed"/>
    </xf>
    <xf numFmtId="10" fontId="45" fillId="20" borderId="51" xfId="5" applyNumberFormat="1" applyFont="1" applyFill="1" applyBorder="1" applyAlignment="1">
      <alignment horizontal="center" vertical="distributed"/>
    </xf>
    <xf numFmtId="43" fontId="5" fillId="6" borderId="76" xfId="6" applyFont="1" applyFill="1" applyBorder="1" applyAlignment="1">
      <alignment horizontal="center" vertical="center" wrapText="1"/>
    </xf>
    <xf numFmtId="43" fontId="48" fillId="0" borderId="5" xfId="4" applyFont="1" applyBorder="1" applyAlignment="1">
      <alignment horizontal="left"/>
    </xf>
    <xf numFmtId="43" fontId="48" fillId="29" borderId="18" xfId="4" applyFont="1" applyFill="1" applyBorder="1"/>
    <xf numFmtId="49" fontId="5" fillId="0" borderId="59" xfId="6" applyNumberFormat="1" applyFont="1" applyFill="1" applyBorder="1" applyAlignment="1">
      <alignment horizontal="center" vertical="center"/>
    </xf>
    <xf numFmtId="43" fontId="45" fillId="20" borderId="59" xfId="5" applyNumberFormat="1" applyFont="1" applyFill="1" applyBorder="1" applyAlignment="1">
      <alignment horizontal="center" vertical="distributed"/>
    </xf>
    <xf numFmtId="10" fontId="45" fillId="20" borderId="13" xfId="5" applyNumberFormat="1" applyFont="1" applyFill="1" applyBorder="1" applyAlignment="1">
      <alignment horizontal="center" vertical="distributed"/>
    </xf>
    <xf numFmtId="10" fontId="45" fillId="20" borderId="14" xfId="5" applyNumberFormat="1" applyFont="1" applyFill="1" applyBorder="1" applyAlignment="1">
      <alignment horizontal="center" vertical="distributed"/>
    </xf>
    <xf numFmtId="43" fontId="8" fillId="0" borderId="0" xfId="6" applyFont="1"/>
    <xf numFmtId="43" fontId="5" fillId="0" borderId="8" xfId="6" applyFont="1" applyFill="1" applyBorder="1" applyAlignment="1">
      <alignment horizontal="center"/>
    </xf>
    <xf numFmtId="43" fontId="8" fillId="19" borderId="8" xfId="6" applyFont="1" applyFill="1" applyBorder="1" applyAlignment="1">
      <alignment horizontal="center"/>
    </xf>
    <xf numFmtId="43" fontId="4" fillId="19" borderId="8" xfId="6" applyFont="1" applyFill="1" applyBorder="1" applyAlignment="1">
      <alignment horizontal="left"/>
    </xf>
    <xf numFmtId="9" fontId="4" fillId="19" borderId="8" xfId="6" applyNumberFormat="1" applyFont="1" applyFill="1" applyBorder="1" applyAlignment="1">
      <alignment horizontal="center" vertical="center"/>
    </xf>
    <xf numFmtId="43" fontId="8" fillId="0" borderId="0" xfId="6" applyFont="1" applyFill="1"/>
    <xf numFmtId="43" fontId="4" fillId="0" borderId="8" xfId="6" applyFont="1" applyFill="1" applyBorder="1" applyAlignment="1">
      <alignment horizontal="center"/>
    </xf>
    <xf numFmtId="43" fontId="24" fillId="19" borderId="8" xfId="6" applyFont="1" applyFill="1" applyBorder="1" applyAlignment="1">
      <alignment horizontal="center"/>
    </xf>
    <xf numFmtId="43" fontId="5" fillId="19" borderId="8" xfId="6" quotePrefix="1" applyFont="1" applyFill="1" applyBorder="1" applyAlignment="1">
      <alignment horizontal="center"/>
    </xf>
    <xf numFmtId="43" fontId="5" fillId="19" borderId="8" xfId="6" applyFont="1" applyFill="1" applyBorder="1" applyAlignment="1">
      <alignment horizontal="left"/>
    </xf>
    <xf numFmtId="43" fontId="8" fillId="0" borderId="8" xfId="6" applyFont="1" applyFill="1" applyBorder="1" applyAlignment="1">
      <alignment horizontal="center"/>
    </xf>
    <xf numFmtId="43" fontId="8" fillId="19" borderId="8" xfId="6" applyFont="1" applyFill="1" applyBorder="1" applyAlignment="1"/>
    <xf numFmtId="43" fontId="8" fillId="19" borderId="8" xfId="6" applyFont="1" applyFill="1" applyBorder="1"/>
    <xf numFmtId="43" fontId="5" fillId="19" borderId="8" xfId="6" applyFont="1" applyFill="1" applyBorder="1" applyAlignment="1"/>
    <xf numFmtId="43" fontId="5" fillId="19" borderId="8" xfId="6" applyFont="1" applyFill="1" applyBorder="1"/>
    <xf numFmtId="43" fontId="5" fillId="0" borderId="17" xfId="6" applyFont="1" applyFill="1" applyBorder="1" applyAlignment="1">
      <alignment horizontal="center"/>
    </xf>
    <xf numFmtId="43" fontId="5" fillId="19" borderId="17" xfId="6" applyFont="1" applyFill="1" applyBorder="1" applyAlignment="1">
      <alignment horizontal="center"/>
    </xf>
    <xf numFmtId="43" fontId="8" fillId="19" borderId="17" xfId="6" applyFont="1" applyFill="1" applyBorder="1" applyAlignment="1"/>
    <xf numFmtId="43" fontId="8" fillId="19" borderId="17" xfId="6" applyFont="1" applyFill="1" applyBorder="1"/>
    <xf numFmtId="43" fontId="8" fillId="0" borderId="8" xfId="6" applyFont="1" applyBorder="1" applyAlignment="1">
      <alignment horizontal="center"/>
    </xf>
    <xf numFmtId="43" fontId="5" fillId="0" borderId="8" xfId="6" applyFont="1" applyBorder="1" applyAlignment="1">
      <alignment horizontal="left"/>
    </xf>
    <xf numFmtId="43" fontId="8" fillId="0" borderId="8" xfId="6" applyFont="1" applyBorder="1" applyAlignment="1"/>
    <xf numFmtId="43" fontId="8" fillId="0" borderId="8" xfId="6" applyFont="1" applyBorder="1"/>
    <xf numFmtId="43" fontId="5" fillId="0" borderId="8" xfId="6" applyFont="1" applyBorder="1" applyAlignment="1">
      <alignment horizontal="center"/>
    </xf>
    <xf numFmtId="43" fontId="8" fillId="0" borderId="8" xfId="6" applyFont="1" applyFill="1" applyBorder="1"/>
    <xf numFmtId="43" fontId="12" fillId="0" borderId="8" xfId="6" applyFont="1" applyFill="1" applyBorder="1" applyAlignment="1">
      <alignment horizontal="center"/>
    </xf>
    <xf numFmtId="43" fontId="5" fillId="0" borderId="8" xfId="6" quotePrefix="1" applyFont="1" applyFill="1" applyBorder="1" applyAlignment="1">
      <alignment horizontal="center"/>
    </xf>
    <xf numFmtId="43" fontId="5" fillId="0" borderId="8" xfId="6" applyFont="1" applyFill="1" applyBorder="1" applyAlignment="1"/>
    <xf numFmtId="43" fontId="5" fillId="0" borderId="8" xfId="6" applyFont="1" applyFill="1" applyBorder="1"/>
    <xf numFmtId="43" fontId="5" fillId="0" borderId="17" xfId="6" applyFont="1" applyBorder="1" applyAlignment="1"/>
    <xf numFmtId="43" fontId="5" fillId="0" borderId="17" xfId="6" applyFont="1" applyBorder="1"/>
    <xf numFmtId="165" fontId="26" fillId="0" borderId="59" xfId="4" applyNumberFormat="1" applyFont="1" applyFill="1" applyBorder="1" applyAlignment="1">
      <alignment horizontal="center" vertical="center"/>
    </xf>
    <xf numFmtId="165" fontId="26" fillId="0" borderId="14" xfId="4" applyNumberFormat="1" applyFont="1" applyFill="1" applyBorder="1" applyAlignment="1">
      <alignment horizontal="center" vertical="center"/>
    </xf>
    <xf numFmtId="165" fontId="26" fillId="0" borderId="77" xfId="4" applyNumberFormat="1" applyFont="1" applyFill="1" applyBorder="1" applyAlignment="1">
      <alignment horizontal="center" vertical="center"/>
    </xf>
    <xf numFmtId="165" fontId="26" fillId="0" borderId="78" xfId="4" applyNumberFormat="1" applyFont="1" applyFill="1" applyBorder="1" applyAlignment="1">
      <alignment horizontal="center" vertical="center"/>
    </xf>
    <xf numFmtId="43" fontId="26" fillId="20" borderId="70" xfId="4" applyFont="1" applyFill="1" applyBorder="1" applyAlignment="1">
      <alignment horizontal="center" vertical="center" wrapText="1"/>
    </xf>
    <xf numFmtId="43" fontId="26" fillId="20" borderId="57" xfId="4" applyFont="1" applyFill="1" applyBorder="1" applyAlignment="1">
      <alignment horizontal="center" vertical="center" wrapText="1"/>
    </xf>
    <xf numFmtId="43" fontId="26" fillId="34" borderId="7" xfId="4" applyFont="1" applyFill="1" applyBorder="1" applyAlignment="1">
      <alignment horizontal="center" vertical="center" wrapText="1"/>
    </xf>
    <xf numFmtId="43" fontId="26" fillId="26" borderId="5" xfId="4" applyFont="1" applyFill="1" applyBorder="1" applyAlignment="1">
      <alignment horizontal="center" vertical="center" wrapText="1"/>
    </xf>
    <xf numFmtId="43" fontId="26" fillId="28" borderId="61" xfId="4" applyFont="1" applyFill="1" applyBorder="1" applyAlignment="1">
      <alignment horizontal="center" vertical="center" wrapText="1"/>
    </xf>
    <xf numFmtId="49" fontId="26" fillId="0" borderId="63" xfId="4" applyNumberFormat="1" applyFont="1" applyFill="1" applyBorder="1" applyAlignment="1">
      <alignment horizontal="center" vertical="center"/>
    </xf>
    <xf numFmtId="43" fontId="26" fillId="0" borderId="1" xfId="4" applyFont="1" applyFill="1" applyBorder="1" applyAlignment="1">
      <alignment horizontal="center" vertical="center" wrapText="1"/>
    </xf>
    <xf numFmtId="43" fontId="26" fillId="0" borderId="1" xfId="4" applyFont="1" applyFill="1" applyBorder="1" applyAlignment="1">
      <alignment horizontal="right" vertical="center"/>
    </xf>
    <xf numFmtId="43" fontId="26" fillId="28" borderId="63" xfId="4" applyFont="1" applyFill="1" applyBorder="1" applyAlignment="1">
      <alignment horizontal="center" vertical="center" wrapText="1"/>
    </xf>
    <xf numFmtId="43" fontId="26" fillId="34" borderId="4" xfId="4" applyFont="1" applyFill="1" applyBorder="1" applyAlignment="1">
      <alignment horizontal="center" vertical="center" wrapText="1"/>
    </xf>
    <xf numFmtId="43" fontId="26" fillId="29" borderId="1" xfId="4" applyFont="1" applyFill="1" applyBorder="1" applyAlignment="1">
      <alignment horizontal="center" vertical="center" wrapText="1"/>
    </xf>
    <xf numFmtId="43" fontId="26" fillId="30" borderId="1" xfId="4" applyFont="1" applyFill="1" applyBorder="1" applyAlignment="1">
      <alignment horizontal="center" vertical="center" wrapText="1"/>
    </xf>
    <xf numFmtId="43" fontId="26" fillId="31" borderId="1" xfId="4" applyFont="1" applyFill="1" applyBorder="1" applyAlignment="1">
      <alignment horizontal="center" vertical="center" wrapText="1"/>
    </xf>
    <xf numFmtId="43" fontId="26" fillId="32" borderId="1" xfId="4" applyFont="1" applyFill="1" applyBorder="1" applyAlignment="1">
      <alignment horizontal="center" vertical="center" wrapText="1"/>
    </xf>
    <xf numFmtId="43" fontId="26" fillId="26" borderId="2" xfId="4" applyFont="1" applyFill="1" applyBorder="1" applyAlignment="1">
      <alignment horizontal="center" vertical="center" wrapText="1"/>
    </xf>
    <xf numFmtId="43" fontId="26" fillId="20" borderId="18" xfId="4" applyFont="1" applyFill="1" applyBorder="1" applyAlignment="1">
      <alignment horizontal="center" vertical="center" wrapText="1"/>
    </xf>
    <xf numFmtId="43" fontId="26" fillId="20" borderId="61" xfId="4" applyFont="1" applyFill="1" applyBorder="1" applyAlignment="1">
      <alignment horizontal="center" vertical="center" wrapText="1"/>
    </xf>
    <xf numFmtId="43" fontId="42" fillId="26" borderId="48" xfId="4" applyFont="1" applyFill="1" applyBorder="1"/>
    <xf numFmtId="43" fontId="42" fillId="26" borderId="5" xfId="4" applyFont="1" applyFill="1" applyBorder="1"/>
    <xf numFmtId="43" fontId="42" fillId="26" borderId="66" xfId="4" applyFont="1" applyFill="1" applyBorder="1"/>
    <xf numFmtId="43" fontId="26" fillId="28" borderId="68" xfId="4" applyFont="1" applyFill="1" applyBorder="1" applyAlignment="1">
      <alignment horizontal="center" vertical="center" wrapText="1"/>
    </xf>
    <xf numFmtId="43" fontId="26" fillId="20" borderId="48" xfId="4" applyFont="1" applyFill="1" applyBorder="1" applyAlignment="1">
      <alignment horizontal="center" vertical="center" wrapText="1"/>
    </xf>
    <xf numFmtId="43" fontId="26" fillId="34" borderId="18" xfId="4" applyFont="1" applyFill="1" applyBorder="1" applyAlignment="1">
      <alignment horizontal="center" vertical="center" wrapText="1"/>
    </xf>
    <xf numFmtId="43" fontId="26" fillId="20" borderId="25" xfId="4" applyFont="1" applyFill="1" applyBorder="1" applyAlignment="1">
      <alignment horizontal="center" vertical="center" wrapText="1"/>
    </xf>
    <xf numFmtId="0" fontId="42" fillId="7" borderId="54" xfId="4" applyNumberFormat="1" applyFont="1" applyFill="1" applyBorder="1"/>
    <xf numFmtId="0" fontId="42" fillId="8" borderId="18" xfId="4" applyNumberFormat="1" applyFont="1" applyFill="1" applyBorder="1"/>
    <xf numFmtId="0" fontId="42" fillId="9" borderId="18" xfId="4" applyNumberFormat="1" applyFont="1" applyFill="1" applyBorder="1"/>
    <xf numFmtId="0" fontId="42" fillId="10" borderId="61" xfId="4" applyNumberFormat="1" applyFont="1" applyFill="1" applyBorder="1"/>
    <xf numFmtId="43" fontId="8" fillId="0" borderId="5" xfId="4" applyFont="1" applyBorder="1" applyAlignment="1"/>
    <xf numFmtId="43" fontId="53" fillId="0" borderId="6" xfId="4" applyFont="1" applyBorder="1" applyAlignment="1">
      <alignment horizontal="center"/>
    </xf>
    <xf numFmtId="43" fontId="42" fillId="7" borderId="54" xfId="1" applyFont="1" applyFill="1" applyBorder="1"/>
    <xf numFmtId="43" fontId="42" fillId="8" borderId="18" xfId="1" applyFont="1" applyFill="1" applyBorder="1"/>
    <xf numFmtId="43" fontId="42" fillId="9" borderId="18" xfId="1" applyFont="1" applyFill="1" applyBorder="1"/>
    <xf numFmtId="43" fontId="42" fillId="10" borderId="61" xfId="1" applyFont="1" applyFill="1" applyBorder="1"/>
    <xf numFmtId="43" fontId="8" fillId="28" borderId="61" xfId="4" applyFont="1" applyFill="1" applyBorder="1" applyAlignment="1">
      <alignment horizontal="center" vertical="center" wrapText="1"/>
    </xf>
    <xf numFmtId="43" fontId="42" fillId="26" borderId="2" xfId="4" applyFont="1" applyFill="1" applyBorder="1"/>
    <xf numFmtId="0" fontId="42" fillId="7" borderId="63" xfId="4" applyNumberFormat="1" applyFont="1" applyFill="1" applyBorder="1"/>
    <xf numFmtId="0" fontId="42" fillId="8" borderId="1" xfId="4" applyNumberFormat="1" applyFont="1" applyFill="1" applyBorder="1"/>
    <xf numFmtId="0" fontId="42" fillId="9" borderId="1" xfId="4" applyNumberFormat="1" applyFont="1" applyFill="1" applyBorder="1"/>
    <xf numFmtId="0" fontId="42" fillId="10" borderId="39" xfId="4" applyNumberFormat="1" applyFont="1" applyFill="1" applyBorder="1"/>
    <xf numFmtId="43" fontId="26" fillId="28" borderId="18" xfId="4" applyFont="1" applyFill="1" applyBorder="1" applyAlignment="1">
      <alignment horizontal="center" vertical="center" wrapText="1"/>
    </xf>
    <xf numFmtId="43" fontId="26" fillId="20" borderId="71" xfId="4" applyFont="1" applyFill="1" applyBorder="1" applyAlignment="1">
      <alignment horizontal="left"/>
    </xf>
    <xf numFmtId="43" fontId="42" fillId="28" borderId="61" xfId="4" applyFont="1" applyFill="1" applyBorder="1"/>
    <xf numFmtId="167" fontId="62" fillId="0" borderId="18" xfId="0" applyNumberFormat="1" applyFont="1" applyBorder="1" applyAlignment="1">
      <alignment horizontal="center" vertical="center"/>
    </xf>
    <xf numFmtId="43" fontId="8" fillId="34" borderId="7" xfId="4" applyFont="1" applyFill="1" applyBorder="1" applyAlignment="1">
      <alignment horizontal="center" vertical="center" wrapText="1"/>
    </xf>
    <xf numFmtId="43" fontId="42" fillId="28" borderId="39" xfId="4" applyFont="1" applyFill="1" applyBorder="1"/>
    <xf numFmtId="43" fontId="42" fillId="28" borderId="68" xfId="4" applyFont="1" applyFill="1" applyBorder="1"/>
    <xf numFmtId="43" fontId="42" fillId="0" borderId="5" xfId="4" applyFont="1" applyBorder="1" applyAlignment="1">
      <alignment horizontal="left" wrapText="1"/>
    </xf>
    <xf numFmtId="43" fontId="26" fillId="28" borderId="39" xfId="4" applyFont="1" applyFill="1" applyBorder="1" applyAlignment="1">
      <alignment horizontal="center" vertical="center" wrapText="1"/>
    </xf>
    <xf numFmtId="43" fontId="26" fillId="34" borderId="1" xfId="4" applyFont="1" applyFill="1" applyBorder="1" applyAlignment="1">
      <alignment horizontal="center" vertical="center" wrapText="1"/>
    </xf>
    <xf numFmtId="0" fontId="0" fillId="0" borderId="36" xfId="0" applyBorder="1"/>
    <xf numFmtId="43" fontId="5" fillId="0" borderId="0" xfId="1" applyFont="1" applyFill="1"/>
    <xf numFmtId="43" fontId="5" fillId="0" borderId="0" xfId="1" applyFont="1" applyFill="1" applyAlignment="1">
      <alignment horizontal="right"/>
    </xf>
    <xf numFmtId="43" fontId="8" fillId="0" borderId="18" xfId="1" applyFont="1" applyBorder="1"/>
    <xf numFmtId="43" fontId="5" fillId="0" borderId="18" xfId="1" applyFont="1" applyBorder="1" applyAlignment="1">
      <alignment horizontal="center"/>
    </xf>
    <xf numFmtId="43" fontId="5" fillId="0" borderId="18" xfId="1" applyFont="1" applyFill="1" applyBorder="1" applyAlignment="1">
      <alignment horizontal="center"/>
    </xf>
    <xf numFmtId="9" fontId="63" fillId="0" borderId="18" xfId="1" applyNumberFormat="1" applyFont="1" applyFill="1" applyBorder="1" applyAlignment="1">
      <alignment horizontal="center"/>
    </xf>
    <xf numFmtId="43" fontId="8" fillId="0" borderId="18" xfId="1" applyFont="1" applyFill="1" applyBorder="1"/>
    <xf numFmtId="9" fontId="8" fillId="0" borderId="18" xfId="1" applyNumberFormat="1" applyFont="1" applyFill="1" applyBorder="1"/>
    <xf numFmtId="43" fontId="5" fillId="0" borderId="18" xfId="1" applyFont="1" applyFill="1" applyBorder="1" applyAlignment="1">
      <alignment horizontal="right"/>
    </xf>
    <xf numFmtId="43" fontId="5" fillId="0" borderId="18" xfId="1" applyFont="1" applyFill="1" applyBorder="1"/>
    <xf numFmtId="2" fontId="0" fillId="0" borderId="0" xfId="0" applyNumberFormat="1"/>
    <xf numFmtId="0" fontId="0" fillId="0" borderId="18" xfId="0" applyBorder="1"/>
    <xf numFmtId="43" fontId="64" fillId="0" borderId="18" xfId="4" applyFont="1" applyFill="1" applyBorder="1" applyAlignment="1">
      <alignment horizontal="right" vertical="center" wrapText="1"/>
    </xf>
    <xf numFmtId="165" fontId="26" fillId="0" borderId="0" xfId="3" applyNumberFormat="1" applyFont="1" applyFill="1" applyBorder="1" applyAlignment="1">
      <alignment horizontal="center" vertical="distributed"/>
    </xf>
    <xf numFmtId="43" fontId="42" fillId="21" borderId="5" xfId="4" applyFont="1" applyFill="1" applyBorder="1" applyAlignment="1"/>
    <xf numFmtId="43" fontId="42" fillId="21" borderId="2" xfId="4" applyFont="1" applyFill="1" applyBorder="1" applyAlignment="1">
      <alignment horizontal="left"/>
    </xf>
    <xf numFmtId="43" fontId="42" fillId="21" borderId="5" xfId="4" applyFont="1" applyFill="1" applyBorder="1" applyAlignment="1">
      <alignment horizontal="left"/>
    </xf>
    <xf numFmtId="43" fontId="8" fillId="21" borderId="5" xfId="4" applyFont="1" applyFill="1" applyBorder="1" applyAlignment="1">
      <alignment horizontal="left"/>
    </xf>
    <xf numFmtId="43" fontId="8" fillId="21" borderId="5" xfId="4" quotePrefix="1" applyFont="1" applyFill="1" applyBorder="1" applyAlignment="1">
      <alignment horizontal="left"/>
    </xf>
    <xf numFmtId="43" fontId="55" fillId="21" borderId="5" xfId="4" quotePrefix="1" applyFont="1" applyFill="1" applyBorder="1" applyAlignment="1">
      <alignment horizontal="left"/>
    </xf>
    <xf numFmtId="14" fontId="42" fillId="35" borderId="1" xfId="4" applyNumberFormat="1" applyFont="1" applyFill="1" applyBorder="1" applyAlignment="1">
      <alignment horizontal="center"/>
    </xf>
    <xf numFmtId="14" fontId="17" fillId="0" borderId="1" xfId="4" applyNumberFormat="1" applyFont="1" applyBorder="1" applyAlignment="1"/>
    <xf numFmtId="14" fontId="17" fillId="0" borderId="2" xfId="4" applyNumberFormat="1" applyFont="1" applyBorder="1" applyAlignment="1"/>
    <xf numFmtId="14" fontId="8" fillId="0" borderId="2" xfId="4" applyNumberFormat="1" applyFont="1" applyBorder="1" applyAlignment="1"/>
    <xf numFmtId="0" fontId="65" fillId="33" borderId="5" xfId="0" applyFont="1" applyFill="1" applyBorder="1" applyAlignment="1">
      <alignment horizontal="left" vertical="top" wrapText="1"/>
    </xf>
    <xf numFmtId="0" fontId="65" fillId="33" borderId="2" xfId="0" applyFont="1" applyFill="1" applyBorder="1" applyAlignment="1">
      <alignment horizontal="left" vertical="top" wrapText="1"/>
    </xf>
    <xf numFmtId="14" fontId="8" fillId="0" borderId="18" xfId="4" applyNumberFormat="1" applyFont="1" applyBorder="1" applyAlignment="1">
      <alignment horizontal="right"/>
    </xf>
    <xf numFmtId="43" fontId="5" fillId="0" borderId="3" xfId="4" applyFont="1" applyBorder="1" applyAlignment="1">
      <alignment horizontal="left"/>
    </xf>
    <xf numFmtId="43" fontId="8" fillId="31" borderId="1" xfId="4" applyFont="1" applyFill="1" applyBorder="1"/>
    <xf numFmtId="14" fontId="8" fillId="0" borderId="1" xfId="4" applyNumberFormat="1" applyFont="1" applyBorder="1" applyAlignment="1">
      <alignment horizontal="right"/>
    </xf>
    <xf numFmtId="43" fontId="59" fillId="0" borderId="3" xfId="4" applyFont="1" applyBorder="1" applyAlignment="1">
      <alignment horizontal="left"/>
    </xf>
    <xf numFmtId="43" fontId="59" fillId="28" borderId="63" xfId="4" applyFont="1" applyFill="1" applyBorder="1"/>
    <xf numFmtId="43" fontId="17" fillId="29" borderId="1" xfId="4" applyFont="1" applyFill="1" applyBorder="1"/>
    <xf numFmtId="43" fontId="59" fillId="30" borderId="1" xfId="4" applyFont="1" applyFill="1" applyBorder="1"/>
    <xf numFmtId="43" fontId="59" fillId="31" borderId="1" xfId="4" applyFont="1" applyFill="1" applyBorder="1"/>
    <xf numFmtId="43" fontId="59" fillId="32" borderId="1" xfId="4" applyFont="1" applyFill="1" applyBorder="1"/>
    <xf numFmtId="43" fontId="17" fillId="26" borderId="39" xfId="4" applyFont="1" applyFill="1" applyBorder="1"/>
    <xf numFmtId="43" fontId="48" fillId="10" borderId="18" xfId="4" applyFont="1" applyFill="1" applyBorder="1"/>
    <xf numFmtId="43" fontId="59" fillId="7" borderId="63" xfId="4" applyFont="1" applyFill="1" applyBorder="1"/>
    <xf numFmtId="43" fontId="59" fillId="13" borderId="39" xfId="4" applyFont="1" applyFill="1" applyBorder="1"/>
    <xf numFmtId="43" fontId="17" fillId="7" borderId="4" xfId="4" applyFont="1" applyFill="1" applyBorder="1"/>
    <xf numFmtId="43" fontId="59" fillId="8" borderId="1" xfId="4" applyFont="1" applyFill="1" applyBorder="1"/>
    <xf numFmtId="43" fontId="59" fillId="9" borderId="1" xfId="4" applyFont="1" applyFill="1" applyBorder="1"/>
    <xf numFmtId="43" fontId="59" fillId="10" borderId="2" xfId="4" applyFont="1" applyFill="1" applyBorder="1"/>
    <xf numFmtId="43" fontId="59" fillId="10" borderId="39" xfId="4" applyFont="1" applyFill="1" applyBorder="1"/>
    <xf numFmtId="43" fontId="59" fillId="7" borderId="4" xfId="4" applyFont="1" applyFill="1" applyBorder="1"/>
    <xf numFmtId="43" fontId="57" fillId="0" borderId="6" xfId="4" applyFont="1" applyBorder="1" applyAlignment="1">
      <alignment horizontal="left"/>
    </xf>
    <xf numFmtId="14" fontId="8" fillId="0" borderId="18" xfId="4" applyNumberFormat="1" applyFont="1" applyBorder="1" applyAlignment="1">
      <alignment wrapText="1"/>
    </xf>
    <xf numFmtId="43" fontId="42" fillId="7" borderId="7" xfId="4" applyFont="1" applyFill="1" applyBorder="1" applyAlignment="1">
      <alignment wrapText="1"/>
    </xf>
    <xf numFmtId="43" fontId="42" fillId="7" borderId="54" xfId="4" applyFont="1" applyFill="1" applyBorder="1" applyAlignment="1">
      <alignment wrapText="1"/>
    </xf>
    <xf numFmtId="14" fontId="17" fillId="0" borderId="18" xfId="4" applyNumberFormat="1" applyFont="1" applyBorder="1" applyAlignment="1"/>
    <xf numFmtId="14" fontId="48" fillId="0" borderId="18" xfId="4" applyNumberFormat="1" applyFont="1" applyBorder="1" applyAlignment="1">
      <alignment horizontal="center"/>
    </xf>
    <xf numFmtId="14" fontId="8" fillId="0" borderId="18" xfId="4" quotePrefix="1" applyNumberFormat="1" applyFont="1" applyBorder="1" applyAlignment="1"/>
    <xf numFmtId="14" fontId="17" fillId="33" borderId="18" xfId="4" applyNumberFormat="1" applyFont="1" applyFill="1" applyBorder="1" applyAlignment="1"/>
    <xf numFmtId="43" fontId="17" fillId="33" borderId="5" xfId="4" applyFont="1" applyFill="1" applyBorder="1" applyAlignment="1">
      <alignment horizontal="left"/>
    </xf>
    <xf numFmtId="14" fontId="15" fillId="33" borderId="18" xfId="4" applyNumberFormat="1" applyFont="1" applyFill="1" applyBorder="1" applyAlignment="1"/>
    <xf numFmtId="43" fontId="5" fillId="28" borderId="63" xfId="4" applyFont="1" applyFill="1" applyBorder="1"/>
    <xf numFmtId="43" fontId="5" fillId="29" borderId="1" xfId="4" applyFont="1" applyFill="1" applyBorder="1"/>
    <xf numFmtId="43" fontId="5" fillId="30" borderId="1" xfId="4" applyFont="1" applyFill="1" applyBorder="1"/>
    <xf numFmtId="43" fontId="8" fillId="0" borderId="3" xfId="4" applyFont="1" applyBorder="1" applyAlignment="1">
      <alignment horizontal="left"/>
    </xf>
    <xf numFmtId="43" fontId="45" fillId="6" borderId="17" xfId="5" applyNumberFormat="1" applyFont="1" applyFill="1" applyBorder="1" applyAlignment="1">
      <alignment horizontal="center" vertical="distributed"/>
    </xf>
    <xf numFmtId="43" fontId="45" fillId="20" borderId="32" xfId="5" applyNumberFormat="1" applyFont="1" applyFill="1" applyBorder="1" applyAlignment="1">
      <alignment horizontal="center" vertical="distributed"/>
    </xf>
    <xf numFmtId="43" fontId="45" fillId="6" borderId="55" xfId="5" applyNumberFormat="1" applyFont="1" applyFill="1" applyBorder="1" applyAlignment="1">
      <alignment horizontal="center" vertical="distributed"/>
    </xf>
    <xf numFmtId="43" fontId="45" fillId="6" borderId="58" xfId="5" applyNumberFormat="1" applyFont="1" applyFill="1" applyBorder="1" applyAlignment="1">
      <alignment horizontal="center" vertical="distributed"/>
    </xf>
    <xf numFmtId="43" fontId="8" fillId="0" borderId="6" xfId="4" applyFont="1" applyBorder="1" applyAlignment="1">
      <alignment horizontal="left"/>
    </xf>
    <xf numFmtId="43" fontId="42" fillId="21" borderId="5" xfId="4" quotePrefix="1" applyFont="1" applyFill="1" applyBorder="1" applyAlignment="1">
      <alignment horizontal="left"/>
    </xf>
    <xf numFmtId="43" fontId="42" fillId="21" borderId="5" xfId="4" quotePrefix="1" applyFont="1" applyFill="1" applyBorder="1" applyAlignment="1"/>
    <xf numFmtId="43" fontId="8" fillId="21" borderId="2" xfId="4" applyFont="1" applyFill="1" applyBorder="1" applyAlignment="1">
      <alignment horizontal="left"/>
    </xf>
    <xf numFmtId="0" fontId="65" fillId="33" borderId="13" xfId="0" applyFont="1" applyFill="1" applyBorder="1" applyAlignment="1">
      <alignment horizontal="left" vertical="top"/>
    </xf>
    <xf numFmtId="0" fontId="65" fillId="33" borderId="5" xfId="0" applyFont="1" applyFill="1" applyBorder="1" applyAlignment="1">
      <alignment horizontal="left" vertical="top"/>
    </xf>
    <xf numFmtId="43" fontId="5" fillId="29" borderId="18" xfId="4" applyFont="1" applyFill="1" applyBorder="1"/>
    <xf numFmtId="14" fontId="8" fillId="33" borderId="4" xfId="4" applyNumberFormat="1" applyFont="1" applyFill="1" applyBorder="1" applyAlignment="1"/>
    <xf numFmtId="43" fontId="8" fillId="33" borderId="2" xfId="4" applyFont="1" applyFill="1" applyBorder="1" applyAlignment="1">
      <alignment horizontal="left"/>
    </xf>
    <xf numFmtId="14" fontId="22" fillId="0" borderId="1" xfId="4" applyNumberFormat="1" applyFont="1" applyBorder="1" applyAlignment="1"/>
    <xf numFmtId="43" fontId="22" fillId="29" borderId="1" xfId="4" applyFont="1" applyFill="1" applyBorder="1"/>
    <xf numFmtId="0" fontId="51" fillId="33" borderId="5" xfId="0" applyFont="1" applyFill="1" applyBorder="1"/>
    <xf numFmtId="43" fontId="19" fillId="30" borderId="18" xfId="4" applyFont="1" applyFill="1" applyBorder="1"/>
    <xf numFmtId="43" fontId="19" fillId="31" borderId="18" xfId="4" applyFont="1" applyFill="1" applyBorder="1"/>
    <xf numFmtId="43" fontId="19" fillId="32" borderId="18" xfId="4" applyFont="1" applyFill="1" applyBorder="1"/>
    <xf numFmtId="43" fontId="19" fillId="29" borderId="18" xfId="4" applyFont="1" applyFill="1" applyBorder="1"/>
    <xf numFmtId="14" fontId="22" fillId="33" borderId="18" xfId="4" applyNumberFormat="1" applyFont="1" applyFill="1" applyBorder="1" applyAlignment="1"/>
    <xf numFmtId="43" fontId="22" fillId="33" borderId="5" xfId="4" applyFont="1" applyFill="1" applyBorder="1" applyAlignment="1">
      <alignment horizontal="left"/>
    </xf>
    <xf numFmtId="14" fontId="19" fillId="33" borderId="18" xfId="4" applyNumberFormat="1" applyFont="1" applyFill="1" applyBorder="1" applyAlignment="1"/>
    <xf numFmtId="43" fontId="53" fillId="28" borderId="54" xfId="4" applyFont="1" applyFill="1" applyBorder="1"/>
    <xf numFmtId="43" fontId="53" fillId="26" borderId="61" xfId="4" applyFont="1" applyFill="1" applyBorder="1"/>
    <xf numFmtId="43" fontId="53" fillId="7" borderId="54" xfId="4" applyFont="1" applyFill="1" applyBorder="1"/>
    <xf numFmtId="43" fontId="53" fillId="13" borderId="61" xfId="4" applyFont="1" applyFill="1" applyBorder="1"/>
    <xf numFmtId="43" fontId="53" fillId="7" borderId="7" xfId="4" applyFont="1" applyFill="1" applyBorder="1"/>
    <xf numFmtId="43" fontId="53" fillId="8" borderId="18" xfId="4" applyFont="1" applyFill="1" applyBorder="1"/>
    <xf numFmtId="43" fontId="53" fillId="9" borderId="18" xfId="4" applyFont="1" applyFill="1" applyBorder="1"/>
    <xf numFmtId="43" fontId="53" fillId="10" borderId="5" xfId="4" applyFont="1" applyFill="1" applyBorder="1"/>
    <xf numFmtId="43" fontId="53" fillId="10" borderId="61" xfId="4" applyFont="1" applyFill="1" applyBorder="1"/>
    <xf numFmtId="43" fontId="53" fillId="29" borderId="18" xfId="4" applyFont="1" applyFill="1" applyBorder="1"/>
    <xf numFmtId="43" fontId="53" fillId="30" borderId="18" xfId="4" applyFont="1" applyFill="1" applyBorder="1"/>
    <xf numFmtId="43" fontId="53" fillId="31" borderId="18" xfId="4" applyFont="1" applyFill="1" applyBorder="1"/>
    <xf numFmtId="43" fontId="53" fillId="32" borderId="18" xfId="4" applyFont="1" applyFill="1" applyBorder="1"/>
    <xf numFmtId="43" fontId="17" fillId="0" borderId="5" xfId="4" quotePrefix="1" applyFont="1" applyBorder="1" applyAlignment="1">
      <alignment horizontal="left"/>
    </xf>
    <xf numFmtId="14" fontId="65" fillId="33" borderId="18" xfId="0" applyNumberFormat="1" applyFont="1" applyFill="1" applyBorder="1" applyAlignment="1">
      <alignment horizontal="center" vertical="top"/>
    </xf>
    <xf numFmtId="0" fontId="65" fillId="33" borderId="18" xfId="0" applyFont="1" applyFill="1" applyBorder="1" applyAlignment="1">
      <alignment horizontal="left" vertical="top"/>
    </xf>
    <xf numFmtId="49" fontId="65" fillId="33" borderId="18" xfId="0" applyNumberFormat="1" applyFont="1" applyFill="1" applyBorder="1" applyAlignment="1">
      <alignment horizontal="center" vertical="top"/>
    </xf>
    <xf numFmtId="0" fontId="65" fillId="33" borderId="18" xfId="0" applyFont="1" applyFill="1" applyBorder="1" applyAlignment="1">
      <alignment horizontal="left" vertical="top" wrapText="1"/>
    </xf>
    <xf numFmtId="14" fontId="5" fillId="0" borderId="18" xfId="4" applyNumberFormat="1" applyFont="1" applyBorder="1" applyAlignment="1"/>
    <xf numFmtId="43" fontId="59" fillId="26" borderId="39" xfId="4" applyFont="1" applyFill="1" applyBorder="1"/>
    <xf numFmtId="43" fontId="17" fillId="10" borderId="2" xfId="4" applyFont="1" applyFill="1" applyBorder="1"/>
    <xf numFmtId="43" fontId="17" fillId="8" borderId="1" xfId="4" applyFont="1" applyFill="1" applyBorder="1"/>
    <xf numFmtId="43" fontId="17" fillId="32" borderId="1" xfId="4" applyFont="1" applyFill="1" applyBorder="1"/>
    <xf numFmtId="43" fontId="17" fillId="10" borderId="39" xfId="4" applyFont="1" applyFill="1" applyBorder="1"/>
    <xf numFmtId="43" fontId="15" fillId="0" borderId="3" xfId="4" applyFont="1" applyBorder="1" applyAlignment="1">
      <alignment horizontal="left"/>
    </xf>
    <xf numFmtId="43" fontId="15" fillId="28" borderId="63" xfId="4" applyFont="1" applyFill="1" applyBorder="1"/>
    <xf numFmtId="43" fontId="15" fillId="29" borderId="1" xfId="4" applyFont="1" applyFill="1" applyBorder="1"/>
    <xf numFmtId="43" fontId="15" fillId="30" borderId="1" xfId="4" applyFont="1" applyFill="1" applyBorder="1"/>
    <xf numFmtId="43" fontId="17" fillId="0" borderId="3" xfId="4" applyFont="1" applyBorder="1" applyAlignment="1">
      <alignment horizontal="left"/>
    </xf>
    <xf numFmtId="43" fontId="17" fillId="28" borderId="63" xfId="4" applyFont="1" applyFill="1" applyBorder="1"/>
    <xf numFmtId="43" fontId="17" fillId="30" borderId="1" xfId="4" applyFont="1" applyFill="1" applyBorder="1"/>
    <xf numFmtId="43" fontId="48" fillId="31" borderId="1" xfId="4" applyFont="1" applyFill="1" applyBorder="1"/>
    <xf numFmtId="43" fontId="48" fillId="32" borderId="1" xfId="4" applyFont="1" applyFill="1" applyBorder="1"/>
    <xf numFmtId="43" fontId="48" fillId="26" borderId="39" xfId="4" applyFont="1" applyFill="1" applyBorder="1"/>
    <xf numFmtId="43" fontId="48" fillId="7" borderId="63" xfId="4" applyFont="1" applyFill="1" applyBorder="1"/>
    <xf numFmtId="43" fontId="48" fillId="13" borderId="39" xfId="4" applyFont="1" applyFill="1" applyBorder="1"/>
    <xf numFmtId="43" fontId="48" fillId="7" borderId="4" xfId="4" applyFont="1" applyFill="1" applyBorder="1"/>
    <xf numFmtId="43" fontId="48" fillId="8" borderId="1" xfId="4" applyFont="1" applyFill="1" applyBorder="1"/>
    <xf numFmtId="43" fontId="48" fillId="9" borderId="1" xfId="4" applyFont="1" applyFill="1" applyBorder="1"/>
    <xf numFmtId="43" fontId="48" fillId="10" borderId="2" xfId="4" applyFont="1" applyFill="1" applyBorder="1"/>
    <xf numFmtId="43" fontId="48" fillId="10" borderId="39" xfId="4" applyFont="1" applyFill="1" applyBorder="1"/>
    <xf numFmtId="43" fontId="59" fillId="0" borderId="38" xfId="4" applyFont="1" applyBorder="1" applyAlignment="1">
      <alignment horizontal="left"/>
    </xf>
    <xf numFmtId="43" fontId="48" fillId="28" borderId="4" xfId="4" applyFont="1" applyFill="1" applyBorder="1"/>
    <xf numFmtId="43" fontId="48" fillId="29" borderId="1" xfId="4" applyFont="1" applyFill="1" applyBorder="1"/>
    <xf numFmtId="0" fontId="60" fillId="0" borderId="0" xfId="0" applyFont="1" applyAlignment="1">
      <alignment horizontal="left"/>
    </xf>
    <xf numFmtId="165" fontId="39" fillId="0" borderId="0" xfId="4" applyNumberFormat="1" applyFont="1" applyFill="1" applyBorder="1" applyAlignment="1">
      <alignment horizontal="left"/>
    </xf>
    <xf numFmtId="49" fontId="26" fillId="0" borderId="55" xfId="4" applyNumberFormat="1" applyFont="1" applyFill="1" applyBorder="1" applyAlignment="1">
      <alignment horizontal="center" vertical="center"/>
    </xf>
    <xf numFmtId="43" fontId="53" fillId="0" borderId="18" xfId="4" applyFont="1" applyFill="1" applyBorder="1" applyAlignment="1">
      <alignment horizontal="center"/>
    </xf>
    <xf numFmtId="43" fontId="42" fillId="0" borderId="18" xfId="4" applyFont="1" applyFill="1" applyBorder="1" applyAlignment="1">
      <alignment horizontal="center"/>
    </xf>
    <xf numFmtId="43" fontId="59" fillId="0" borderId="63" xfId="4" applyFont="1" applyFill="1" applyBorder="1" applyAlignment="1">
      <alignment horizontal="center"/>
    </xf>
    <xf numFmtId="43" fontId="42" fillId="0" borderId="54" xfId="4" applyFont="1" applyFill="1" applyBorder="1" applyAlignment="1">
      <alignment horizontal="center"/>
    </xf>
    <xf numFmtId="43" fontId="56" fillId="0" borderId="54" xfId="4" applyFont="1" applyFill="1" applyBorder="1" applyAlignment="1">
      <alignment horizontal="center" wrapText="1"/>
    </xf>
    <xf numFmtId="43" fontId="59" fillId="0" borderId="54" xfId="4" applyFont="1" applyFill="1" applyBorder="1" applyAlignment="1">
      <alignment horizontal="center"/>
    </xf>
    <xf numFmtId="43" fontId="5" fillId="0" borderId="54" xfId="4" applyFont="1" applyFill="1" applyBorder="1" applyAlignment="1">
      <alignment horizontal="center"/>
    </xf>
    <xf numFmtId="43" fontId="48" fillId="0" borderId="63" xfId="4" applyFont="1" applyFill="1" applyBorder="1" applyAlignment="1">
      <alignment horizontal="center"/>
    </xf>
    <xf numFmtId="43" fontId="42" fillId="35" borderId="18" xfId="4" applyFont="1" applyFill="1" applyBorder="1"/>
    <xf numFmtId="43" fontId="48" fillId="0" borderId="3" xfId="4" applyFont="1" applyBorder="1" applyAlignment="1">
      <alignment horizontal="left"/>
    </xf>
    <xf numFmtId="43" fontId="48" fillId="28" borderId="63" xfId="4" applyFont="1" applyFill="1" applyBorder="1"/>
    <xf numFmtId="43" fontId="5" fillId="9" borderId="18" xfId="4" applyFont="1" applyFill="1" applyBorder="1"/>
    <xf numFmtId="43" fontId="42" fillId="29" borderId="18" xfId="4" applyFont="1" applyFill="1" applyBorder="1" applyAlignment="1">
      <alignment wrapText="1"/>
    </xf>
    <xf numFmtId="49" fontId="5" fillId="21" borderId="59" xfId="6" applyNumberFormat="1" applyFont="1" applyFill="1" applyBorder="1" applyAlignment="1">
      <alignment horizontal="center" vertical="center"/>
    </xf>
    <xf numFmtId="49" fontId="5" fillId="21" borderId="8" xfId="6" applyNumberFormat="1" applyFont="1" applyFill="1" applyBorder="1" applyAlignment="1">
      <alignment horizontal="center" vertical="center"/>
    </xf>
    <xf numFmtId="43" fontId="42" fillId="36" borderId="18" xfId="4" applyFont="1" applyFill="1" applyBorder="1"/>
    <xf numFmtId="43" fontId="42" fillId="36" borderId="1" xfId="4" applyFont="1" applyFill="1" applyBorder="1"/>
    <xf numFmtId="14" fontId="52" fillId="0" borderId="1" xfId="4" applyNumberFormat="1" applyFont="1" applyBorder="1" applyAlignment="1"/>
    <xf numFmtId="14" fontId="52" fillId="0" borderId="18" xfId="4" applyNumberFormat="1" applyFont="1" applyBorder="1" applyAlignment="1"/>
    <xf numFmtId="14" fontId="22" fillId="0" borderId="18" xfId="4" applyNumberFormat="1" applyFont="1" applyFill="1" applyBorder="1" applyAlignment="1">
      <alignment horizontal="center"/>
    </xf>
    <xf numFmtId="43" fontId="17" fillId="0" borderId="5" xfId="9" applyFont="1" applyBorder="1" applyAlignment="1">
      <alignment horizontal="left"/>
    </xf>
    <xf numFmtId="14" fontId="17" fillId="0" borderId="18" xfId="9" applyNumberFormat="1" applyFont="1" applyBorder="1" applyAlignment="1"/>
    <xf numFmtId="43" fontId="52" fillId="0" borderId="2" xfId="4" applyFont="1" applyBorder="1" applyAlignment="1">
      <alignment horizontal="left"/>
    </xf>
    <xf numFmtId="14" fontId="22" fillId="0" borderId="2" xfId="4" applyNumberFormat="1" applyFont="1" applyBorder="1" applyAlignment="1">
      <alignment horizontal="center"/>
    </xf>
    <xf numFmtId="43" fontId="59" fillId="28" borderId="54" xfId="4" applyFont="1" applyFill="1" applyBorder="1" applyAlignment="1">
      <alignment horizontal="center" vertical="center" wrapText="1"/>
    </xf>
    <xf numFmtId="43" fontId="59" fillId="32" borderId="18" xfId="4" applyFont="1" applyFill="1" applyBorder="1" applyAlignment="1">
      <alignment horizontal="center" vertical="center" wrapText="1"/>
    </xf>
    <xf numFmtId="43" fontId="5" fillId="0" borderId="18" xfId="4" applyFont="1" applyBorder="1" applyAlignment="1"/>
    <xf numFmtId="0" fontId="22" fillId="33" borderId="18" xfId="0" applyFont="1" applyFill="1" applyBorder="1"/>
    <xf numFmtId="0" fontId="22" fillId="33" borderId="5" xfId="0" applyFont="1" applyFill="1" applyBorder="1"/>
    <xf numFmtId="43" fontId="19" fillId="0" borderId="6" xfId="4" applyFont="1" applyBorder="1" applyAlignment="1">
      <alignment horizontal="left"/>
    </xf>
    <xf numFmtId="0" fontId="17" fillId="33" borderId="5" xfId="0" applyFont="1" applyFill="1" applyBorder="1"/>
    <xf numFmtId="43" fontId="19" fillId="0" borderId="6" xfId="4" applyFont="1" applyBorder="1" applyAlignment="1">
      <alignment horizontal="center"/>
    </xf>
    <xf numFmtId="43" fontId="5" fillId="30" borderId="18" xfId="4" applyFont="1" applyFill="1" applyBorder="1"/>
    <xf numFmtId="43" fontId="52" fillId="0" borderId="5" xfId="4" applyFont="1" applyBorder="1" applyAlignment="1"/>
    <xf numFmtId="43" fontId="52" fillId="28" borderId="54" xfId="4" applyFont="1" applyFill="1" applyBorder="1"/>
    <xf numFmtId="43" fontId="52" fillId="0" borderId="6" xfId="4" applyFont="1" applyBorder="1" applyAlignment="1"/>
    <xf numFmtId="43" fontId="42" fillId="0" borderId="5" xfId="9" applyFont="1" applyBorder="1" applyAlignment="1">
      <alignment horizontal="left"/>
    </xf>
    <xf numFmtId="14" fontId="42" fillId="0" borderId="18" xfId="9" applyNumberFormat="1" applyFont="1" applyBorder="1" applyAlignment="1">
      <alignment horizontal="center"/>
    </xf>
    <xf numFmtId="43" fontId="42" fillId="30" borderId="18" xfId="9" applyFont="1" applyFill="1" applyBorder="1"/>
    <xf numFmtId="43" fontId="42" fillId="0" borderId="2" xfId="9" applyFont="1" applyBorder="1" applyAlignment="1">
      <alignment horizontal="left"/>
    </xf>
    <xf numFmtId="14" fontId="42" fillId="0" borderId="1" xfId="9" applyNumberFormat="1" applyFont="1" applyBorder="1" applyAlignment="1">
      <alignment horizontal="center"/>
    </xf>
    <xf numFmtId="14" fontId="8" fillId="0" borderId="1" xfId="9" applyNumberFormat="1" applyFont="1" applyBorder="1" applyAlignment="1"/>
    <xf numFmtId="43" fontId="22" fillId="0" borderId="2" xfId="9" applyFont="1" applyBorder="1" applyAlignment="1">
      <alignment horizontal="left"/>
    </xf>
    <xf numFmtId="14" fontId="8" fillId="0" borderId="18" xfId="9" applyNumberFormat="1" applyFont="1" applyBorder="1" applyAlignment="1"/>
    <xf numFmtId="43" fontId="8" fillId="0" borderId="5" xfId="9" applyFont="1" applyBorder="1" applyAlignment="1">
      <alignment horizontal="left"/>
    </xf>
    <xf numFmtId="43" fontId="59" fillId="30" borderId="18" xfId="4" applyFont="1" applyFill="1" applyBorder="1" applyAlignment="1">
      <alignment horizontal="center" vertical="center" wrapText="1"/>
    </xf>
    <xf numFmtId="43" fontId="48" fillId="0" borderId="5" xfId="9" applyFont="1" applyBorder="1" applyAlignment="1">
      <alignment horizontal="left"/>
    </xf>
    <xf numFmtId="43" fontId="8" fillId="0" borderId="2" xfId="9" applyFont="1" applyFill="1" applyBorder="1" applyAlignment="1">
      <alignment horizontal="left"/>
    </xf>
    <xf numFmtId="43" fontId="17" fillId="0" borderId="2" xfId="9" applyFont="1" applyBorder="1" applyAlignment="1">
      <alignment horizontal="left"/>
    </xf>
    <xf numFmtId="43" fontId="8" fillId="0" borderId="2" xfId="9" applyFont="1" applyBorder="1" applyAlignment="1">
      <alignment horizontal="left"/>
    </xf>
    <xf numFmtId="43" fontId="59" fillId="29" borderId="18" xfId="4" applyFont="1" applyFill="1" applyBorder="1" applyAlignment="1">
      <alignment horizontal="center" vertical="center" wrapText="1"/>
    </xf>
    <xf numFmtId="43" fontId="8" fillId="0" borderId="6" xfId="9" applyFont="1" applyBorder="1" applyAlignment="1">
      <alignment horizontal="left"/>
    </xf>
    <xf numFmtId="14" fontId="8" fillId="0" borderId="18" xfId="9" applyNumberFormat="1" applyFont="1" applyBorder="1" applyAlignment="1">
      <alignment vertical="center"/>
    </xf>
    <xf numFmtId="0" fontId="8" fillId="0" borderId="18" xfId="0" applyFont="1" applyBorder="1" applyAlignment="1">
      <alignment vertical="top"/>
    </xf>
    <xf numFmtId="43" fontId="42" fillId="37" borderId="5" xfId="4" applyFont="1" applyFill="1" applyBorder="1" applyAlignment="1"/>
    <xf numFmtId="43" fontId="52" fillId="37" borderId="5" xfId="4" applyFont="1" applyFill="1" applyBorder="1" applyAlignment="1">
      <alignment horizontal="left" wrapText="1"/>
    </xf>
    <xf numFmtId="43" fontId="42" fillId="37" borderId="5" xfId="4" applyFont="1" applyFill="1" applyBorder="1" applyAlignment="1">
      <alignment vertical="top"/>
    </xf>
    <xf numFmtId="43" fontId="42" fillId="37" borderId="5" xfId="4" applyFont="1" applyFill="1" applyBorder="1" applyAlignment="1">
      <alignment horizontal="left"/>
    </xf>
    <xf numFmtId="43" fontId="22" fillId="0" borderId="5" xfId="9" applyFont="1" applyBorder="1" applyAlignment="1">
      <alignment horizontal="left"/>
    </xf>
    <xf numFmtId="43" fontId="17" fillId="21" borderId="5" xfId="4" applyFont="1" applyFill="1" applyBorder="1" applyAlignment="1">
      <alignment horizontal="left"/>
    </xf>
    <xf numFmtId="43" fontId="52" fillId="28" borderId="63" xfId="4" applyFont="1" applyFill="1" applyBorder="1"/>
    <xf numFmtId="43" fontId="52" fillId="29" borderId="1" xfId="4" applyFont="1" applyFill="1" applyBorder="1"/>
    <xf numFmtId="43" fontId="52" fillId="30" borderId="1" xfId="4" applyFont="1" applyFill="1" applyBorder="1"/>
    <xf numFmtId="43" fontId="52" fillId="31" borderId="1" xfId="4" applyFont="1" applyFill="1" applyBorder="1"/>
    <xf numFmtId="43" fontId="52" fillId="32" borderId="1" xfId="4" applyFont="1" applyFill="1" applyBorder="1"/>
    <xf numFmtId="43" fontId="52" fillId="26" borderId="39" xfId="4" applyFont="1" applyFill="1" applyBorder="1"/>
    <xf numFmtId="0" fontId="36" fillId="33" borderId="5" xfId="0" applyFont="1" applyFill="1" applyBorder="1" applyAlignment="1">
      <alignment horizontal="left" vertical="top"/>
    </xf>
    <xf numFmtId="43" fontId="52" fillId="28" borderId="63" xfId="4" applyFont="1" applyFill="1" applyBorder="1" applyAlignment="1"/>
    <xf numFmtId="43" fontId="52" fillId="29" borderId="1" xfId="4" applyFont="1" applyFill="1" applyBorder="1" applyAlignment="1"/>
    <xf numFmtId="43" fontId="52" fillId="30" borderId="1" xfId="4" applyFont="1" applyFill="1" applyBorder="1" applyAlignment="1"/>
    <xf numFmtId="43" fontId="52" fillId="31" borderId="1" xfId="4" applyFont="1" applyFill="1" applyBorder="1" applyAlignment="1"/>
    <xf numFmtId="43" fontId="52" fillId="32" borderId="1" xfId="4" applyFont="1" applyFill="1" applyBorder="1" applyAlignment="1"/>
    <xf numFmtId="43" fontId="52" fillId="26" borderId="39" xfId="4" applyFont="1" applyFill="1" applyBorder="1" applyAlignment="1"/>
    <xf numFmtId="43" fontId="42" fillId="7" borderId="63" xfId="4" applyFont="1" applyFill="1" applyBorder="1" applyAlignment="1"/>
    <xf numFmtId="43" fontId="42" fillId="8" borderId="1" xfId="4" applyFont="1" applyFill="1" applyBorder="1" applyAlignment="1"/>
    <xf numFmtId="43" fontId="42" fillId="9" borderId="1" xfId="4" applyFont="1" applyFill="1" applyBorder="1" applyAlignment="1"/>
    <xf numFmtId="43" fontId="42" fillId="10" borderId="1" xfId="4" applyFont="1" applyFill="1" applyBorder="1" applyAlignment="1"/>
    <xf numFmtId="43" fontId="42" fillId="13" borderId="39" xfId="4" applyFont="1" applyFill="1" applyBorder="1" applyAlignment="1"/>
    <xf numFmtId="43" fontId="42" fillId="7" borderId="4" xfId="4" applyFont="1" applyFill="1" applyBorder="1" applyAlignment="1"/>
    <xf numFmtId="43" fontId="42" fillId="10" borderId="2" xfId="4" applyFont="1" applyFill="1" applyBorder="1" applyAlignment="1"/>
    <xf numFmtId="43" fontId="42" fillId="10" borderId="39" xfId="4" applyFont="1" applyFill="1" applyBorder="1" applyAlignment="1"/>
    <xf numFmtId="43" fontId="53" fillId="28" borderId="64" xfId="4" applyFont="1" applyFill="1" applyBorder="1" applyAlignment="1"/>
    <xf numFmtId="43" fontId="53" fillId="29" borderId="65" xfId="4" applyFont="1" applyFill="1" applyBorder="1" applyAlignment="1"/>
    <xf numFmtId="43" fontId="53" fillId="30" borderId="65" xfId="4" applyFont="1" applyFill="1" applyBorder="1" applyAlignment="1"/>
    <xf numFmtId="43" fontId="53" fillId="31" borderId="65" xfId="4" applyFont="1" applyFill="1" applyBorder="1" applyAlignment="1"/>
    <xf numFmtId="43" fontId="53" fillId="32" borderId="65" xfId="4" applyFont="1" applyFill="1" applyBorder="1" applyAlignment="1"/>
    <xf numFmtId="43" fontId="53" fillId="26" borderId="68" xfId="4" applyFont="1" applyFill="1" applyBorder="1" applyAlignment="1"/>
    <xf numFmtId="43" fontId="42" fillId="7" borderId="64" xfId="4" applyFont="1" applyFill="1" applyBorder="1" applyAlignment="1"/>
    <xf numFmtId="43" fontId="42" fillId="8" borderId="65" xfId="4" applyFont="1" applyFill="1" applyBorder="1" applyAlignment="1"/>
    <xf numFmtId="43" fontId="42" fillId="9" borderId="65" xfId="4" applyFont="1" applyFill="1" applyBorder="1" applyAlignment="1"/>
    <xf numFmtId="43" fontId="42" fillId="10" borderId="65" xfId="4" applyFont="1" applyFill="1" applyBorder="1" applyAlignment="1"/>
    <xf numFmtId="43" fontId="42" fillId="13" borderId="68" xfId="4" applyFont="1" applyFill="1" applyBorder="1" applyAlignment="1"/>
    <xf numFmtId="43" fontId="42" fillId="7" borderId="69" xfId="4" applyFont="1" applyFill="1" applyBorder="1" applyAlignment="1"/>
    <xf numFmtId="43" fontId="42" fillId="10" borderId="66" xfId="4" applyFont="1" applyFill="1" applyBorder="1" applyAlignment="1"/>
    <xf numFmtId="43" fontId="42" fillId="10" borderId="68" xfId="4" applyFont="1" applyFill="1" applyBorder="1" applyAlignment="1"/>
    <xf numFmtId="14" fontId="22" fillId="0" borderId="2" xfId="4" applyNumberFormat="1" applyFont="1" applyBorder="1" applyAlignment="1"/>
    <xf numFmtId="43" fontId="22" fillId="0" borderId="63" xfId="4" applyFont="1" applyFill="1" applyBorder="1" applyAlignment="1">
      <alignment horizontal="center"/>
    </xf>
    <xf numFmtId="43" fontId="22" fillId="0" borderId="3" xfId="4" applyFont="1" applyBorder="1" applyAlignment="1">
      <alignment horizontal="left"/>
    </xf>
    <xf numFmtId="43" fontId="22" fillId="0" borderId="64" xfId="4" applyFont="1" applyFill="1" applyBorder="1" applyAlignment="1">
      <alignment horizontal="center"/>
    </xf>
    <xf numFmtId="43" fontId="22" fillId="0" borderId="65" xfId="4" applyFont="1" applyFill="1" applyBorder="1" applyAlignment="1">
      <alignment horizontal="center"/>
    </xf>
    <xf numFmtId="43" fontId="22" fillId="0" borderId="66" xfId="4" applyFont="1" applyBorder="1" applyAlignment="1">
      <alignment horizontal="left"/>
    </xf>
    <xf numFmtId="43" fontId="22" fillId="0" borderId="67" xfId="4" applyFont="1" applyBorder="1" applyAlignment="1"/>
    <xf numFmtId="49" fontId="26" fillId="0" borderId="72" xfId="4" applyNumberFormat="1" applyFont="1" applyFill="1" applyBorder="1" applyAlignment="1">
      <alignment horizontal="center" vertical="center"/>
    </xf>
    <xf numFmtId="49" fontId="49" fillId="0" borderId="55" xfId="4" applyNumberFormat="1" applyFont="1" applyFill="1" applyBorder="1" applyAlignment="1">
      <alignment horizontal="center" vertical="center"/>
    </xf>
    <xf numFmtId="43" fontId="4" fillId="6" borderId="22" xfId="1" applyFont="1" applyFill="1" applyBorder="1" applyAlignment="1">
      <alignment horizontal="center" vertical="center"/>
    </xf>
    <xf numFmtId="43" fontId="4" fillId="6" borderId="8" xfId="1" applyFont="1" applyFill="1" applyBorder="1" applyAlignment="1">
      <alignment horizontal="center" vertical="center"/>
    </xf>
    <xf numFmtId="43" fontId="14" fillId="12" borderId="2" xfId="1" applyFont="1" applyFill="1" applyBorder="1" applyAlignment="1">
      <alignment horizontal="left"/>
    </xf>
    <xf numFmtId="43" fontId="14" fillId="12" borderId="3" xfId="1" applyFont="1" applyFill="1" applyBorder="1" applyAlignment="1">
      <alignment horizontal="left"/>
    </xf>
    <xf numFmtId="43" fontId="4" fillId="21" borderId="22" xfId="1" applyFont="1" applyFill="1" applyBorder="1" applyAlignment="1">
      <alignment horizontal="center" vertical="center"/>
    </xf>
    <xf numFmtId="43" fontId="4" fillId="21" borderId="8" xfId="1" applyFont="1" applyFill="1" applyBorder="1" applyAlignment="1">
      <alignment horizontal="center" vertical="center"/>
    </xf>
    <xf numFmtId="165" fontId="5" fillId="7" borderId="18" xfId="1" applyNumberFormat="1" applyFont="1" applyFill="1" applyBorder="1" applyAlignment="1">
      <alignment horizontal="center" vertical="distributed"/>
    </xf>
    <xf numFmtId="165" fontId="5" fillId="17" borderId="18" xfId="1" applyNumberFormat="1" applyFont="1" applyFill="1" applyBorder="1" applyAlignment="1">
      <alignment horizontal="center" vertical="distributed"/>
    </xf>
    <xf numFmtId="43" fontId="5" fillId="7" borderId="1" xfId="1" applyFont="1" applyFill="1" applyBorder="1" applyAlignment="1">
      <alignment horizontal="center" vertical="distributed"/>
    </xf>
    <xf numFmtId="43" fontId="5" fillId="7" borderId="12" xfId="1" applyFont="1" applyFill="1" applyBorder="1" applyAlignment="1">
      <alignment horizontal="center" vertical="distributed"/>
    </xf>
    <xf numFmtId="165" fontId="5" fillId="17" borderId="1" xfId="1" applyNumberFormat="1" applyFont="1" applyFill="1" applyBorder="1" applyAlignment="1">
      <alignment horizontal="center" vertical="distributed"/>
    </xf>
    <xf numFmtId="165" fontId="5" fillId="17" borderId="12" xfId="1" applyNumberFormat="1" applyFont="1" applyFill="1" applyBorder="1" applyAlignment="1">
      <alignment horizontal="center" vertical="distributed"/>
    </xf>
    <xf numFmtId="43" fontId="5" fillId="17" borderId="1" xfId="1" applyFont="1" applyFill="1" applyBorder="1" applyAlignment="1">
      <alignment horizontal="center" vertical="distributed"/>
    </xf>
    <xf numFmtId="43" fontId="5" fillId="17" borderId="12" xfId="1" applyFont="1" applyFill="1" applyBorder="1" applyAlignment="1">
      <alignment horizontal="center" vertical="distributed"/>
    </xf>
    <xf numFmtId="43" fontId="14" fillId="12" borderId="13" xfId="1" applyFont="1" applyFill="1" applyBorder="1" applyAlignment="1">
      <alignment horizontal="left"/>
    </xf>
    <xf numFmtId="43" fontId="14" fillId="12" borderId="0" xfId="1" applyFont="1" applyFill="1" applyBorder="1" applyAlignment="1">
      <alignment horizontal="left"/>
    </xf>
    <xf numFmtId="165" fontId="5" fillId="18" borderId="5" xfId="1" applyNumberFormat="1" applyFont="1" applyFill="1" applyBorder="1" applyAlignment="1">
      <alignment horizontal="center" vertical="distributed"/>
    </xf>
    <xf numFmtId="165" fontId="5" fillId="18" borderId="6" xfId="1" applyNumberFormat="1" applyFont="1" applyFill="1" applyBorder="1" applyAlignment="1">
      <alignment horizontal="center" vertical="distributed"/>
    </xf>
    <xf numFmtId="165" fontId="5" fillId="18" borderId="7" xfId="1" applyNumberFormat="1" applyFont="1" applyFill="1" applyBorder="1" applyAlignment="1">
      <alignment horizontal="center" vertical="distributed"/>
    </xf>
    <xf numFmtId="165" fontId="5" fillId="16" borderId="18" xfId="1" applyNumberFormat="1" applyFont="1" applyFill="1" applyBorder="1" applyAlignment="1">
      <alignment horizontal="center" vertical="distributed"/>
    </xf>
    <xf numFmtId="43" fontId="5" fillId="15" borderId="1" xfId="1" applyFont="1" applyFill="1" applyBorder="1" applyAlignment="1">
      <alignment horizontal="center" vertical="distributed"/>
    </xf>
    <xf numFmtId="43" fontId="5" fillId="15" borderId="17" xfId="1" applyFont="1" applyFill="1" applyBorder="1" applyAlignment="1">
      <alignment horizontal="center" vertical="distributed"/>
    </xf>
    <xf numFmtId="43" fontId="5" fillId="21" borderId="1" xfId="1" applyFont="1" applyFill="1" applyBorder="1" applyAlignment="1">
      <alignment horizontal="center" vertical="distributed"/>
    </xf>
    <xf numFmtId="43" fontId="5" fillId="21" borderId="17" xfId="1" applyFont="1" applyFill="1" applyBorder="1" applyAlignment="1">
      <alignment horizontal="center" vertical="distributed"/>
    </xf>
    <xf numFmtId="165" fontId="5" fillId="16" borderId="1" xfId="1" applyNumberFormat="1" applyFont="1" applyFill="1" applyBorder="1" applyAlignment="1">
      <alignment horizontal="center" vertical="distributed"/>
    </xf>
    <xf numFmtId="165" fontId="5" fillId="16" borderId="12" xfId="1" applyNumberFormat="1" applyFont="1" applyFill="1" applyBorder="1" applyAlignment="1">
      <alignment horizontal="center" vertical="distributed"/>
    </xf>
    <xf numFmtId="43" fontId="5" fillId="16" borderId="1" xfId="1" applyFont="1" applyFill="1" applyBorder="1" applyAlignment="1">
      <alignment horizontal="center" vertical="distributed"/>
    </xf>
    <xf numFmtId="43" fontId="5" fillId="16" borderId="8" xfId="1" applyFont="1" applyFill="1" applyBorder="1" applyAlignment="1">
      <alignment horizontal="center" vertical="distributed"/>
    </xf>
    <xf numFmtId="43" fontId="5" fillId="16" borderId="12" xfId="1" applyFont="1" applyFill="1" applyBorder="1" applyAlignment="1">
      <alignment horizontal="center" vertical="distributed"/>
    </xf>
    <xf numFmtId="43" fontId="20" fillId="10" borderId="22" xfId="1" applyFont="1" applyFill="1" applyBorder="1" applyAlignment="1">
      <alignment horizontal="center" vertical="center"/>
    </xf>
    <xf numFmtId="43" fontId="20" fillId="10" borderId="8" xfId="1" applyFont="1" applyFill="1" applyBorder="1" applyAlignment="1">
      <alignment horizontal="center" vertical="center"/>
    </xf>
    <xf numFmtId="43" fontId="20" fillId="13" borderId="22" xfId="1" applyFont="1" applyFill="1" applyBorder="1" applyAlignment="1">
      <alignment horizontal="center" vertical="center"/>
    </xf>
    <xf numFmtId="43" fontId="20" fillId="13" borderId="8" xfId="1" applyFont="1" applyFill="1" applyBorder="1" applyAlignment="1">
      <alignment horizontal="center" vertical="center"/>
    </xf>
    <xf numFmtId="49" fontId="5" fillId="6" borderId="1" xfId="1" applyNumberFormat="1" applyFont="1" applyFill="1" applyBorder="1" applyAlignment="1">
      <alignment horizontal="center" vertical="center"/>
    </xf>
    <xf numFmtId="49" fontId="5" fillId="6" borderId="8" xfId="1" applyNumberFormat="1" applyFont="1" applyFill="1" applyBorder="1" applyAlignment="1">
      <alignment horizontal="center" vertical="center"/>
    </xf>
    <xf numFmtId="43" fontId="5" fillId="6" borderId="8" xfId="1" applyFont="1" applyFill="1" applyBorder="1" applyAlignment="1">
      <alignment horizontal="center" vertical="center"/>
    </xf>
    <xf numFmtId="43" fontId="5" fillId="6" borderId="1" xfId="1" applyFont="1" applyFill="1" applyBorder="1" applyAlignment="1">
      <alignment horizontal="center" vertical="center" wrapText="1"/>
    </xf>
    <xf numFmtId="43" fontId="5" fillId="6" borderId="8" xfId="1" applyFont="1" applyFill="1" applyBorder="1" applyAlignment="1">
      <alignment horizontal="center" vertical="center" wrapText="1"/>
    </xf>
    <xf numFmtId="43" fontId="20" fillId="6" borderId="1" xfId="1" applyFont="1" applyFill="1" applyBorder="1" applyAlignment="1">
      <alignment horizontal="center" vertical="center"/>
    </xf>
    <xf numFmtId="43" fontId="20" fillId="6" borderId="8" xfId="1" applyFont="1" applyFill="1" applyBorder="1" applyAlignment="1">
      <alignment horizontal="center" vertical="center"/>
    </xf>
    <xf numFmtId="43" fontId="15" fillId="6" borderId="1" xfId="1" applyFont="1" applyFill="1" applyBorder="1" applyAlignment="1">
      <alignment horizontal="center" vertical="center"/>
    </xf>
    <xf numFmtId="43" fontId="15" fillId="6" borderId="8" xfId="1" applyFont="1" applyFill="1" applyBorder="1" applyAlignment="1">
      <alignment horizontal="center" vertical="center"/>
    </xf>
    <xf numFmtId="43" fontId="5" fillId="6" borderId="1" xfId="1" applyFont="1" applyFill="1" applyBorder="1" applyAlignment="1">
      <alignment horizontal="center" vertical="center"/>
    </xf>
    <xf numFmtId="43" fontId="20" fillId="7" borderId="22" xfId="1" applyFont="1" applyFill="1" applyBorder="1" applyAlignment="1">
      <alignment horizontal="center" vertical="center"/>
    </xf>
    <xf numFmtId="43" fontId="20" fillId="7" borderId="8" xfId="1" applyFont="1" applyFill="1" applyBorder="1" applyAlignment="1">
      <alignment horizontal="center" vertical="center"/>
    </xf>
    <xf numFmtId="43" fontId="20" fillId="8" borderId="22" xfId="1" applyFont="1" applyFill="1" applyBorder="1" applyAlignment="1">
      <alignment horizontal="center" vertical="center"/>
    </xf>
    <xf numFmtId="43" fontId="20" fillId="8" borderId="8" xfId="1" applyFont="1" applyFill="1" applyBorder="1" applyAlignment="1">
      <alignment horizontal="center" vertical="center"/>
    </xf>
    <xf numFmtId="43" fontId="20" fillId="9" borderId="22" xfId="1" applyFont="1" applyFill="1" applyBorder="1" applyAlignment="1">
      <alignment horizontal="center" vertical="center"/>
    </xf>
    <xf numFmtId="43" fontId="20" fillId="9" borderId="8" xfId="1" applyFont="1" applyFill="1" applyBorder="1" applyAlignment="1">
      <alignment horizontal="center" vertical="center"/>
    </xf>
    <xf numFmtId="165" fontId="2" fillId="0" borderId="0" xfId="1" applyNumberFormat="1" applyFont="1" applyBorder="1" applyAlignment="1">
      <alignment horizontal="center"/>
    </xf>
    <xf numFmtId="165" fontId="5" fillId="0" borderId="2" xfId="1" applyNumberFormat="1" applyFont="1" applyBorder="1" applyAlignment="1">
      <alignment horizontal="center" vertical="distributed"/>
    </xf>
    <xf numFmtId="165" fontId="5" fillId="0" borderId="3" xfId="1" applyNumberFormat="1" applyFont="1" applyBorder="1" applyAlignment="1">
      <alignment horizontal="center" vertical="distributed"/>
    </xf>
    <xf numFmtId="165" fontId="5" fillId="0" borderId="4" xfId="1" applyNumberFormat="1" applyFont="1" applyBorder="1" applyAlignment="1">
      <alignment horizontal="center" vertical="distributed"/>
    </xf>
    <xf numFmtId="165" fontId="5" fillId="0" borderId="9" xfId="1" applyNumberFormat="1" applyFont="1" applyBorder="1" applyAlignment="1">
      <alignment horizontal="center" vertical="distributed"/>
    </xf>
    <xf numFmtId="165" fontId="5" fillId="0" borderId="10" xfId="1" applyNumberFormat="1" applyFont="1" applyBorder="1" applyAlignment="1">
      <alignment horizontal="center" vertical="distributed"/>
    </xf>
    <xf numFmtId="165" fontId="5" fillId="0" borderId="11" xfId="1" applyNumberFormat="1" applyFont="1" applyBorder="1" applyAlignment="1">
      <alignment horizontal="center" vertical="distributed"/>
    </xf>
    <xf numFmtId="165" fontId="5" fillId="0" borderId="2" xfId="1" applyNumberFormat="1" applyFont="1" applyFill="1" applyBorder="1" applyAlignment="1">
      <alignment horizontal="center" vertical="distributed"/>
    </xf>
    <xf numFmtId="165" fontId="5" fillId="0" borderId="9" xfId="1" applyNumberFormat="1" applyFont="1" applyFill="1" applyBorder="1" applyAlignment="1">
      <alignment horizontal="center" vertical="distributed"/>
    </xf>
    <xf numFmtId="165" fontId="5" fillId="0" borderId="1" xfId="3" applyNumberFormat="1" applyFont="1" applyFill="1" applyBorder="1" applyAlignment="1">
      <alignment horizontal="center" vertical="distributed"/>
    </xf>
    <xf numFmtId="165" fontId="5" fillId="0" borderId="8" xfId="3" applyNumberFormat="1" applyFont="1" applyFill="1" applyBorder="1" applyAlignment="1">
      <alignment horizontal="center" vertical="distributed"/>
    </xf>
    <xf numFmtId="165" fontId="7" fillId="0" borderId="4" xfId="3" applyNumberFormat="1" applyFont="1" applyFill="1" applyBorder="1" applyAlignment="1">
      <alignment horizontal="center" vertical="distributed"/>
    </xf>
    <xf numFmtId="165" fontId="7" fillId="0" borderId="14" xfId="3" applyNumberFormat="1" applyFont="1" applyFill="1" applyBorder="1" applyAlignment="1">
      <alignment horizontal="center" vertical="distributed"/>
    </xf>
    <xf numFmtId="49" fontId="8" fillId="0" borderId="8" xfId="1" applyNumberFormat="1" applyFont="1" applyBorder="1" applyAlignment="1">
      <alignment horizontal="center" vertical="center"/>
    </xf>
    <xf numFmtId="49" fontId="8" fillId="0" borderId="17" xfId="1" applyNumberFormat="1" applyFont="1" applyBorder="1" applyAlignment="1">
      <alignment horizontal="center" vertical="center"/>
    </xf>
    <xf numFmtId="165" fontId="5" fillId="9" borderId="1" xfId="1" applyNumberFormat="1" applyFont="1" applyFill="1" applyBorder="1" applyAlignment="1">
      <alignment horizontal="center" vertical="distributed"/>
    </xf>
    <xf numFmtId="165" fontId="5" fillId="9" borderId="17" xfId="1" applyNumberFormat="1" applyFont="1" applyFill="1" applyBorder="1" applyAlignment="1">
      <alignment horizontal="center" vertical="distributed"/>
    </xf>
    <xf numFmtId="49" fontId="8" fillId="0" borderId="16" xfId="1" applyNumberFormat="1" applyFont="1" applyFill="1" applyBorder="1" applyAlignment="1">
      <alignment horizontal="center" vertical="distributed"/>
    </xf>
    <xf numFmtId="49" fontId="8" fillId="0" borderId="17" xfId="1" applyNumberFormat="1" applyFont="1" applyFill="1" applyBorder="1" applyAlignment="1">
      <alignment horizontal="center" vertical="distributed"/>
    </xf>
    <xf numFmtId="43" fontId="5" fillId="9" borderId="1" xfId="1" applyFont="1" applyFill="1" applyBorder="1" applyAlignment="1">
      <alignment horizontal="center" vertical="distributed"/>
    </xf>
    <xf numFmtId="43" fontId="5" fillId="9" borderId="17" xfId="1" applyFont="1" applyFill="1" applyBorder="1" applyAlignment="1">
      <alignment horizontal="center" vertical="distributed"/>
    </xf>
    <xf numFmtId="43" fontId="5" fillId="14" borderId="1" xfId="1" applyFont="1" applyFill="1" applyBorder="1" applyAlignment="1">
      <alignment horizontal="center" vertical="distributed"/>
    </xf>
    <xf numFmtId="43" fontId="5" fillId="14" borderId="17" xfId="1" applyFont="1" applyFill="1" applyBorder="1" applyAlignment="1">
      <alignment horizontal="center" vertical="distributed"/>
    </xf>
    <xf numFmtId="49" fontId="8" fillId="0" borderId="8" xfId="1" quotePrefix="1" applyNumberFormat="1" applyFont="1" applyBorder="1" applyAlignment="1">
      <alignment horizontal="center" vertical="center"/>
    </xf>
    <xf numFmtId="49" fontId="8" fillId="0" borderId="17" xfId="1" quotePrefix="1" applyNumberFormat="1" applyFont="1" applyBorder="1" applyAlignment="1">
      <alignment horizontal="center" vertical="center"/>
    </xf>
    <xf numFmtId="43" fontId="5" fillId="21" borderId="8" xfId="1" applyFont="1" applyFill="1" applyBorder="1" applyAlignment="1">
      <alignment horizontal="center" vertical="center"/>
    </xf>
    <xf numFmtId="165" fontId="5" fillId="7" borderId="1" xfId="1" applyNumberFormat="1" applyFont="1" applyFill="1" applyBorder="1" applyAlignment="1">
      <alignment horizontal="center" vertical="distributed"/>
    </xf>
    <xf numFmtId="165" fontId="5" fillId="7" borderId="12" xfId="1" applyNumberFormat="1" applyFont="1" applyFill="1" applyBorder="1" applyAlignment="1">
      <alignment horizontal="center" vertical="distributed"/>
    </xf>
    <xf numFmtId="43" fontId="5" fillId="7" borderId="8" xfId="1" applyFont="1" applyFill="1" applyBorder="1" applyAlignment="1">
      <alignment horizontal="center" vertical="distributed"/>
    </xf>
    <xf numFmtId="165" fontId="39" fillId="0" borderId="26" xfId="4" applyNumberFormat="1" applyFont="1" applyBorder="1" applyAlignment="1">
      <alignment horizontal="center"/>
    </xf>
    <xf numFmtId="165" fontId="39" fillId="0" borderId="27" xfId="4" applyNumberFormat="1" applyFont="1" applyBorder="1" applyAlignment="1">
      <alignment horizontal="center"/>
    </xf>
    <xf numFmtId="165" fontId="39" fillId="0" borderId="28" xfId="4" applyNumberFormat="1" applyFont="1" applyBorder="1" applyAlignment="1">
      <alignment horizontal="center"/>
    </xf>
    <xf numFmtId="165" fontId="26" fillId="0" borderId="33" xfId="4" applyNumberFormat="1" applyFont="1" applyFill="1" applyBorder="1" applyAlignment="1">
      <alignment horizontal="center" vertical="center"/>
    </xf>
    <xf numFmtId="165" fontId="26" fillId="0" borderId="34" xfId="4" applyNumberFormat="1" applyFont="1" applyFill="1" applyBorder="1" applyAlignment="1">
      <alignment horizontal="center" vertical="center"/>
    </xf>
    <xf numFmtId="165" fontId="39" fillId="0" borderId="35" xfId="4" applyNumberFormat="1" applyFont="1" applyFill="1" applyBorder="1" applyAlignment="1">
      <alignment horizontal="center" vertical="center"/>
    </xf>
    <xf numFmtId="165" fontId="39" fillId="0" borderId="36" xfId="4" applyNumberFormat="1" applyFont="1" applyFill="1" applyBorder="1" applyAlignment="1">
      <alignment horizontal="center" vertical="center"/>
    </xf>
    <xf numFmtId="165" fontId="39" fillId="0" borderId="34" xfId="4" applyNumberFormat="1" applyFont="1" applyFill="1" applyBorder="1" applyAlignment="1">
      <alignment horizontal="center" vertical="center"/>
    </xf>
    <xf numFmtId="165" fontId="39" fillId="0" borderId="44" xfId="4" applyNumberFormat="1" applyFont="1" applyFill="1" applyBorder="1" applyAlignment="1">
      <alignment horizontal="center" vertical="center"/>
    </xf>
    <xf numFmtId="165" fontId="39" fillId="0" borderId="45" xfId="4" applyNumberFormat="1" applyFont="1" applyFill="1" applyBorder="1" applyAlignment="1">
      <alignment horizontal="center" vertical="center"/>
    </xf>
    <xf numFmtId="165" fontId="39" fillId="0" borderId="43" xfId="4" applyNumberFormat="1" applyFont="1" applyFill="1" applyBorder="1" applyAlignment="1">
      <alignment horizontal="center" vertical="center"/>
    </xf>
    <xf numFmtId="165" fontId="26" fillId="0" borderId="42" xfId="4" applyNumberFormat="1" applyFont="1" applyFill="1" applyBorder="1" applyAlignment="1">
      <alignment horizontal="center" vertical="center"/>
    </xf>
    <xf numFmtId="165" fontId="26" fillId="0" borderId="43" xfId="4" applyNumberFormat="1" applyFont="1" applyFill="1" applyBorder="1" applyAlignment="1">
      <alignment horizontal="center" vertical="center"/>
    </xf>
    <xf numFmtId="43" fontId="26" fillId="20" borderId="5" xfId="4" applyFont="1" applyFill="1" applyBorder="1" applyAlignment="1">
      <alignment horizontal="center"/>
    </xf>
    <xf numFmtId="43" fontId="26" fillId="20" borderId="6" xfId="4" applyFont="1" applyFill="1" applyBorder="1" applyAlignment="1">
      <alignment horizontal="center"/>
    </xf>
    <xf numFmtId="43" fontId="26" fillId="20" borderId="62" xfId="4" applyFont="1" applyFill="1" applyBorder="1" applyAlignment="1">
      <alignment horizontal="center"/>
    </xf>
    <xf numFmtId="165" fontId="39" fillId="0" borderId="26" xfId="4" applyNumberFormat="1" applyFont="1" applyBorder="1" applyAlignment="1">
      <alignment horizontal="center" wrapText="1"/>
    </xf>
    <xf numFmtId="165" fontId="39" fillId="0" borderId="29" xfId="4" applyNumberFormat="1" applyFont="1" applyBorder="1" applyAlignment="1">
      <alignment horizontal="center"/>
    </xf>
    <xf numFmtId="165" fontId="5" fillId="0" borderId="2" xfId="3" applyNumberFormat="1" applyFont="1" applyFill="1" applyBorder="1" applyAlignment="1">
      <alignment horizontal="center" vertical="distributed"/>
    </xf>
    <xf numFmtId="165" fontId="5" fillId="0" borderId="13" xfId="3" applyNumberFormat="1" applyFont="1" applyFill="1" applyBorder="1" applyAlignment="1">
      <alignment horizontal="center" vertical="distributed"/>
    </xf>
    <xf numFmtId="165" fontId="5" fillId="0" borderId="3" xfId="3" applyNumberFormat="1" applyFont="1" applyFill="1" applyBorder="1" applyAlignment="1">
      <alignment horizontal="center" vertical="distributed"/>
    </xf>
    <xf numFmtId="165" fontId="5" fillId="0" borderId="0" xfId="3" applyNumberFormat="1" applyFont="1" applyFill="1" applyBorder="1" applyAlignment="1">
      <alignment horizontal="center" vertical="distributed"/>
    </xf>
    <xf numFmtId="43" fontId="4" fillId="20" borderId="22" xfId="1" applyFont="1" applyFill="1" applyBorder="1" applyAlignment="1">
      <alignment horizontal="center" vertical="center"/>
    </xf>
    <xf numFmtId="43" fontId="4" fillId="20" borderId="8" xfId="1" applyFont="1" applyFill="1" applyBorder="1" applyAlignment="1">
      <alignment horizontal="center" vertical="center"/>
    </xf>
    <xf numFmtId="43" fontId="4" fillId="6" borderId="8" xfId="1" applyFont="1" applyFill="1" applyBorder="1" applyAlignment="1">
      <alignment horizontal="center" vertical="center" wrapText="1"/>
    </xf>
    <xf numFmtId="165" fontId="5" fillId="9" borderId="2" xfId="1" applyNumberFormat="1" applyFont="1" applyFill="1" applyBorder="1" applyAlignment="1">
      <alignment horizontal="center" vertical="distributed"/>
    </xf>
    <xf numFmtId="165" fontId="5" fillId="9" borderId="13" xfId="1" applyNumberFormat="1" applyFont="1" applyFill="1" applyBorder="1" applyAlignment="1">
      <alignment horizontal="center" vertical="distributed"/>
    </xf>
    <xf numFmtId="165" fontId="5" fillId="9" borderId="1" xfId="3" applyNumberFormat="1" applyFont="1" applyFill="1" applyBorder="1" applyAlignment="1">
      <alignment horizontal="center" vertical="distributed"/>
    </xf>
    <xf numFmtId="165" fontId="5" fillId="9" borderId="8" xfId="3" applyNumberFormat="1" applyFont="1" applyFill="1" applyBorder="1" applyAlignment="1">
      <alignment horizontal="center" vertical="distributed"/>
    </xf>
    <xf numFmtId="165" fontId="7" fillId="9" borderId="4" xfId="3" applyNumberFormat="1" applyFont="1" applyFill="1" applyBorder="1" applyAlignment="1">
      <alignment horizontal="center" vertical="distributed"/>
    </xf>
    <xf numFmtId="165" fontId="7" fillId="9" borderId="14" xfId="3" applyNumberFormat="1" applyFont="1" applyFill="1" applyBorder="1" applyAlignment="1">
      <alignment horizontal="center" vertical="distributed"/>
    </xf>
    <xf numFmtId="49" fontId="8" fillId="9" borderId="18" xfId="1" applyNumberFormat="1" applyFont="1" applyFill="1" applyBorder="1" applyAlignment="1">
      <alignment horizontal="center" vertical="distributed"/>
    </xf>
    <xf numFmtId="49" fontId="8" fillId="0" borderId="1" xfId="1" quotePrefix="1" applyNumberFormat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43" fontId="5" fillId="24" borderId="1" xfId="1" applyFont="1" applyFill="1" applyBorder="1" applyAlignment="1">
      <alignment horizontal="center" vertical="distributed"/>
    </xf>
    <xf numFmtId="43" fontId="5" fillId="24" borderId="17" xfId="1" applyFont="1" applyFill="1" applyBorder="1" applyAlignment="1">
      <alignment horizontal="center" vertical="distributed"/>
    </xf>
    <xf numFmtId="165" fontId="5" fillId="0" borderId="1" xfId="1" applyNumberFormat="1" applyFont="1" applyBorder="1" applyAlignment="1">
      <alignment horizontal="center" vertical="center" wrapText="1"/>
    </xf>
    <xf numFmtId="165" fontId="5" fillId="0" borderId="8" xfId="1" applyNumberFormat="1" applyFont="1" applyBorder="1" applyAlignment="1">
      <alignment horizontal="center" vertical="center" wrapText="1"/>
    </xf>
    <xf numFmtId="165" fontId="5" fillId="0" borderId="17" xfId="1" applyNumberFormat="1" applyFont="1" applyBorder="1" applyAlignment="1">
      <alignment horizontal="center" vertical="center" wrapText="1"/>
    </xf>
    <xf numFmtId="43" fontId="5" fillId="9" borderId="8" xfId="1" applyFont="1" applyFill="1" applyBorder="1" applyAlignment="1">
      <alignment horizontal="center" vertical="distributed"/>
    </xf>
    <xf numFmtId="43" fontId="5" fillId="14" borderId="8" xfId="1" applyFont="1" applyFill="1" applyBorder="1" applyAlignment="1">
      <alignment horizontal="center" vertical="distributed"/>
    </xf>
    <xf numFmtId="43" fontId="5" fillId="15" borderId="8" xfId="1" applyFont="1" applyFill="1" applyBorder="1" applyAlignment="1">
      <alignment horizontal="center" vertical="distributed"/>
    </xf>
    <xf numFmtId="165" fontId="5" fillId="24" borderId="18" xfId="1" applyNumberFormat="1" applyFont="1" applyFill="1" applyBorder="1" applyAlignment="1">
      <alignment horizontal="center" vertical="distributed"/>
    </xf>
    <xf numFmtId="165" fontId="5" fillId="24" borderId="1" xfId="1" applyNumberFormat="1" applyFont="1" applyFill="1" applyBorder="1" applyAlignment="1">
      <alignment horizontal="center" vertical="distributed"/>
    </xf>
    <xf numFmtId="165" fontId="5" fillId="24" borderId="17" xfId="1" applyNumberFormat="1" applyFont="1" applyFill="1" applyBorder="1" applyAlignment="1">
      <alignment horizontal="center" vertical="distributed"/>
    </xf>
    <xf numFmtId="43" fontId="4" fillId="6" borderId="1" xfId="1" applyFont="1" applyFill="1" applyBorder="1" applyAlignment="1">
      <alignment horizontal="center" vertical="center"/>
    </xf>
    <xf numFmtId="43" fontId="4" fillId="7" borderId="22" xfId="1" applyFont="1" applyFill="1" applyBorder="1" applyAlignment="1">
      <alignment horizontal="center" vertical="center"/>
    </xf>
    <xf numFmtId="43" fontId="4" fillId="7" borderId="8" xfId="1" applyFont="1" applyFill="1" applyBorder="1" applyAlignment="1">
      <alignment horizontal="center" vertical="center"/>
    </xf>
    <xf numFmtId="43" fontId="4" fillId="8" borderId="22" xfId="1" applyFont="1" applyFill="1" applyBorder="1" applyAlignment="1">
      <alignment horizontal="center" vertical="center"/>
    </xf>
    <xf numFmtId="43" fontId="4" fillId="8" borderId="8" xfId="1" applyFont="1" applyFill="1" applyBorder="1" applyAlignment="1">
      <alignment horizontal="center" vertical="center"/>
    </xf>
    <xf numFmtId="43" fontId="4" fillId="9" borderId="22" xfId="1" applyFont="1" applyFill="1" applyBorder="1" applyAlignment="1">
      <alignment horizontal="center" vertical="center"/>
    </xf>
    <xf numFmtId="43" fontId="4" fillId="9" borderId="8" xfId="1" applyFont="1" applyFill="1" applyBorder="1" applyAlignment="1">
      <alignment horizontal="center" vertical="center"/>
    </xf>
    <xf numFmtId="43" fontId="4" fillId="10" borderId="22" xfId="1" applyFont="1" applyFill="1" applyBorder="1" applyAlignment="1">
      <alignment horizontal="center" vertical="center"/>
    </xf>
    <xf numFmtId="43" fontId="4" fillId="10" borderId="8" xfId="1" applyFont="1" applyFill="1" applyBorder="1" applyAlignment="1">
      <alignment horizontal="center" vertical="center"/>
    </xf>
    <xf numFmtId="43" fontId="4" fillId="13" borderId="22" xfId="1" applyFont="1" applyFill="1" applyBorder="1" applyAlignment="1">
      <alignment horizontal="center" vertical="center"/>
    </xf>
    <xf numFmtId="43" fontId="4" fillId="13" borderId="8" xfId="1" applyFont="1" applyFill="1" applyBorder="1" applyAlignment="1">
      <alignment horizontal="center" vertical="center"/>
    </xf>
    <xf numFmtId="0" fontId="51" fillId="33" borderId="5" xfId="0" applyFont="1" applyFill="1" applyBorder="1" applyAlignment="1">
      <alignment horizontal="left" vertical="top" wrapText="1"/>
    </xf>
    <xf numFmtId="0" fontId="51" fillId="33" borderId="6" xfId="0" applyFont="1" applyFill="1" applyBorder="1" applyAlignment="1">
      <alignment horizontal="left" vertical="top" wrapText="1"/>
    </xf>
    <xf numFmtId="0" fontId="51" fillId="33" borderId="62" xfId="0" applyFont="1" applyFill="1" applyBorder="1" applyAlignment="1">
      <alignment horizontal="left" vertical="top" wrapText="1"/>
    </xf>
    <xf numFmtId="43" fontId="8" fillId="0" borderId="5" xfId="4" applyFont="1" applyBorder="1" applyAlignment="1">
      <alignment horizontal="left"/>
    </xf>
    <xf numFmtId="43" fontId="8" fillId="0" borderId="6" xfId="4" applyFont="1" applyBorder="1" applyAlignment="1">
      <alignment horizontal="left"/>
    </xf>
    <xf numFmtId="43" fontId="8" fillId="0" borderId="62" xfId="4" applyFont="1" applyBorder="1" applyAlignment="1">
      <alignment horizontal="left"/>
    </xf>
    <xf numFmtId="0" fontId="22" fillId="0" borderId="5" xfId="0" applyFont="1" applyBorder="1" applyAlignment="1">
      <alignment horizontal="left"/>
    </xf>
    <xf numFmtId="0" fontId="22" fillId="0" borderId="6" xfId="0" applyFont="1" applyBorder="1" applyAlignment="1">
      <alignment horizontal="left"/>
    </xf>
    <xf numFmtId="0" fontId="22" fillId="0" borderId="62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62" xfId="0" applyFont="1" applyBorder="1" applyAlignment="1">
      <alignment horizontal="left"/>
    </xf>
    <xf numFmtId="0" fontId="65" fillId="33" borderId="5" xfId="0" applyFont="1" applyFill="1" applyBorder="1" applyAlignment="1">
      <alignment horizontal="left" vertical="top" wrapText="1"/>
    </xf>
    <xf numFmtId="0" fontId="65" fillId="33" borderId="6" xfId="0" applyFont="1" applyFill="1" applyBorder="1" applyAlignment="1">
      <alignment horizontal="left" vertical="top" wrapText="1"/>
    </xf>
    <xf numFmtId="0" fontId="65" fillId="33" borderId="62" xfId="0" applyFont="1" applyFill="1" applyBorder="1" applyAlignment="1">
      <alignment horizontal="left" vertical="top" wrapText="1"/>
    </xf>
    <xf numFmtId="165" fontId="5" fillId="27" borderId="2" xfId="1" applyNumberFormat="1" applyFont="1" applyFill="1" applyBorder="1" applyAlignment="1">
      <alignment horizontal="center" vertical="distributed"/>
    </xf>
    <xf numFmtId="165" fontId="5" fillId="27" borderId="9" xfId="1" applyNumberFormat="1" applyFont="1" applyFill="1" applyBorder="1" applyAlignment="1">
      <alignment horizontal="center" vertical="distributed"/>
    </xf>
    <xf numFmtId="165" fontId="5" fillId="27" borderId="2" xfId="3" applyNumberFormat="1" applyFont="1" applyFill="1" applyBorder="1" applyAlignment="1">
      <alignment horizontal="center" vertical="distributed"/>
    </xf>
    <xf numFmtId="165" fontId="5" fillId="27" borderId="13" xfId="3" applyNumberFormat="1" applyFont="1" applyFill="1" applyBorder="1" applyAlignment="1">
      <alignment horizontal="center" vertical="distributed"/>
    </xf>
    <xf numFmtId="165" fontId="5" fillId="27" borderId="3" xfId="3" applyNumberFormat="1" applyFont="1" applyFill="1" applyBorder="1" applyAlignment="1">
      <alignment horizontal="center" vertical="distributed"/>
    </xf>
    <xf numFmtId="165" fontId="5" fillId="27" borderId="0" xfId="3" applyNumberFormat="1" applyFont="1" applyFill="1" applyBorder="1" applyAlignment="1">
      <alignment horizontal="center" vertical="distributed"/>
    </xf>
    <xf numFmtId="165" fontId="7" fillId="27" borderId="4" xfId="3" applyNumberFormat="1" applyFont="1" applyFill="1" applyBorder="1" applyAlignment="1">
      <alignment horizontal="center" vertical="distributed"/>
    </xf>
    <xf numFmtId="165" fontId="7" fillId="27" borderId="14" xfId="3" applyNumberFormat="1" applyFont="1" applyFill="1" applyBorder="1" applyAlignment="1">
      <alignment horizontal="center" vertical="distributed"/>
    </xf>
    <xf numFmtId="49" fontId="8" fillId="27" borderId="16" xfId="1" applyNumberFormat="1" applyFont="1" applyFill="1" applyBorder="1" applyAlignment="1">
      <alignment horizontal="center" vertical="distributed"/>
    </xf>
    <xf numFmtId="49" fontId="8" fillId="27" borderId="17" xfId="1" applyNumberFormat="1" applyFont="1" applyFill="1" applyBorder="1" applyAlignment="1">
      <alignment horizontal="center" vertical="distributed"/>
    </xf>
    <xf numFmtId="43" fontId="5" fillId="6" borderId="8" xfId="6" applyFont="1" applyFill="1" applyBorder="1" applyAlignment="1">
      <alignment horizontal="center" vertical="center" wrapText="1"/>
    </xf>
    <xf numFmtId="43" fontId="14" fillId="12" borderId="2" xfId="6" applyFont="1" applyFill="1" applyBorder="1" applyAlignment="1">
      <alignment horizontal="left"/>
    </xf>
    <xf numFmtId="43" fontId="14" fillId="12" borderId="3" xfId="6" applyFont="1" applyFill="1" applyBorder="1" applyAlignment="1">
      <alignment horizontal="left"/>
    </xf>
    <xf numFmtId="49" fontId="5" fillId="0" borderId="1" xfId="6" applyNumberFormat="1" applyFont="1" applyFill="1" applyBorder="1" applyAlignment="1">
      <alignment horizontal="center" vertical="center"/>
    </xf>
    <xf numFmtId="49" fontId="5" fillId="0" borderId="8" xfId="6" applyNumberFormat="1" applyFont="1" applyFill="1" applyBorder="1" applyAlignment="1">
      <alignment horizontal="center" vertical="center"/>
    </xf>
    <xf numFmtId="43" fontId="5" fillId="6" borderId="8" xfId="6" applyFont="1" applyFill="1" applyBorder="1" applyAlignment="1">
      <alignment horizontal="center" vertical="center"/>
    </xf>
    <xf numFmtId="43" fontId="5" fillId="6" borderId="1" xfId="6" applyFont="1" applyFill="1" applyBorder="1" applyAlignment="1">
      <alignment horizontal="center" vertical="center"/>
    </xf>
    <xf numFmtId="43" fontId="14" fillId="12" borderId="13" xfId="6" applyFont="1" applyFill="1" applyBorder="1" applyAlignment="1">
      <alignment horizontal="left"/>
    </xf>
    <xf numFmtId="43" fontId="14" fillId="12" borderId="0" xfId="6" applyFont="1" applyFill="1" applyBorder="1" applyAlignment="1">
      <alignment horizontal="left"/>
    </xf>
    <xf numFmtId="165" fontId="61" fillId="0" borderId="26" xfId="4" applyNumberFormat="1" applyFont="1" applyBorder="1" applyAlignment="1">
      <alignment horizontal="center"/>
    </xf>
    <xf numFmtId="165" fontId="61" fillId="0" borderId="27" xfId="4" applyNumberFormat="1" applyFont="1" applyBorder="1" applyAlignment="1">
      <alignment horizontal="center"/>
    </xf>
    <xf numFmtId="165" fontId="61" fillId="0" borderId="28" xfId="4" applyNumberFormat="1" applyFont="1" applyBorder="1" applyAlignment="1">
      <alignment horizontal="center"/>
    </xf>
    <xf numFmtId="165" fontId="61" fillId="0" borderId="26" xfId="4" applyNumberFormat="1" applyFont="1" applyBorder="1" applyAlignment="1">
      <alignment horizontal="center" wrapText="1"/>
    </xf>
    <xf numFmtId="165" fontId="61" fillId="0" borderId="29" xfId="4" applyNumberFormat="1" applyFont="1" applyBorder="1" applyAlignment="1">
      <alignment horizontal="center"/>
    </xf>
    <xf numFmtId="43" fontId="14" fillId="12" borderId="5" xfId="1" applyFont="1" applyFill="1" applyBorder="1" applyAlignment="1">
      <alignment horizontal="left"/>
    </xf>
    <xf numFmtId="43" fontId="14" fillId="12" borderId="6" xfId="1" applyFont="1" applyFill="1" applyBorder="1" applyAlignment="1">
      <alignment horizontal="left"/>
    </xf>
    <xf numFmtId="43" fontId="26" fillId="20" borderId="18" xfId="4" applyFont="1" applyFill="1" applyBorder="1" applyAlignment="1">
      <alignment horizontal="center"/>
    </xf>
    <xf numFmtId="165" fontId="26" fillId="0" borderId="36" xfId="4" applyNumberFormat="1" applyFont="1" applyFill="1" applyBorder="1" applyAlignment="1">
      <alignment horizontal="center" vertical="center"/>
    </xf>
    <xf numFmtId="165" fontId="26" fillId="0" borderId="45" xfId="4" applyNumberFormat="1" applyFont="1" applyFill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2" fontId="35" fillId="0" borderId="18" xfId="0" applyNumberFormat="1" applyFont="1" applyBorder="1" applyAlignment="1">
      <alignment horizontal="center" vertical="center"/>
    </xf>
    <xf numFmtId="2" fontId="35" fillId="0" borderId="5" xfId="0" applyNumberFormat="1" applyFont="1" applyBorder="1" applyAlignment="1">
      <alignment horizontal="center" vertical="center"/>
    </xf>
    <xf numFmtId="2" fontId="35" fillId="0" borderId="6" xfId="0" applyNumberFormat="1" applyFont="1" applyBorder="1" applyAlignment="1">
      <alignment horizontal="center" vertical="center"/>
    </xf>
    <xf numFmtId="2" fontId="35" fillId="0" borderId="7" xfId="0" applyNumberFormat="1" applyFont="1" applyBorder="1" applyAlignment="1">
      <alignment horizontal="center" vertical="center"/>
    </xf>
    <xf numFmtId="164" fontId="30" fillId="0" borderId="4" xfId="0" applyNumberFormat="1" applyFont="1" applyBorder="1" applyAlignment="1">
      <alignment horizontal="center" vertical="center"/>
    </xf>
    <xf numFmtId="164" fontId="30" fillId="0" borderId="14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164" fontId="30" fillId="0" borderId="1" xfId="0" applyNumberFormat="1" applyFont="1" applyBorder="1" applyAlignment="1">
      <alignment horizontal="center" vertical="center"/>
    </xf>
    <xf numFmtId="164" fontId="30" fillId="0" borderId="17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43" fontId="53" fillId="0" borderId="63" xfId="4" applyFont="1" applyFill="1" applyBorder="1" applyAlignment="1">
      <alignment horizontal="center"/>
    </xf>
    <xf numFmtId="14" fontId="52" fillId="0" borderId="1" xfId="4" applyNumberFormat="1" applyFont="1" applyBorder="1" applyAlignment="1">
      <alignment horizontal="center"/>
    </xf>
    <xf numFmtId="43" fontId="53" fillId="0" borderId="3" xfId="4" applyFont="1" applyBorder="1" applyAlignment="1">
      <alignment horizontal="center"/>
    </xf>
    <xf numFmtId="43" fontId="52" fillId="29" borderId="18" xfId="4" applyFont="1" applyFill="1" applyBorder="1"/>
    <xf numFmtId="43" fontId="52" fillId="30" borderId="18" xfId="4" applyFont="1" applyFill="1" applyBorder="1"/>
    <xf numFmtId="43" fontId="52" fillId="31" borderId="18" xfId="4" applyFont="1" applyFill="1" applyBorder="1"/>
    <xf numFmtId="43" fontId="52" fillId="32" borderId="18" xfId="4" applyFont="1" applyFill="1" applyBorder="1"/>
    <xf numFmtId="43" fontId="52" fillId="7" borderId="63" xfId="4" applyFont="1" applyFill="1" applyBorder="1"/>
    <xf numFmtId="43" fontId="52" fillId="8" borderId="1" xfId="4" applyFont="1" applyFill="1" applyBorder="1"/>
    <xf numFmtId="43" fontId="52" fillId="9" borderId="1" xfId="4" applyFont="1" applyFill="1" applyBorder="1"/>
    <xf numFmtId="43" fontId="52" fillId="10" borderId="1" xfId="4" applyFont="1" applyFill="1" applyBorder="1"/>
    <xf numFmtId="43" fontId="52" fillId="13" borderId="39" xfId="4" applyFont="1" applyFill="1" applyBorder="1"/>
    <xf numFmtId="43" fontId="52" fillId="7" borderId="4" xfId="4" applyFont="1" applyFill="1" applyBorder="1"/>
    <xf numFmtId="43" fontId="52" fillId="10" borderId="2" xfId="4" applyFont="1" applyFill="1" applyBorder="1"/>
    <xf numFmtId="43" fontId="52" fillId="10" borderId="39" xfId="4" applyFont="1" applyFill="1" applyBorder="1"/>
    <xf numFmtId="43" fontId="52" fillId="0" borderId="5" xfId="9" applyFont="1" applyBorder="1" applyAlignment="1">
      <alignment horizontal="left"/>
    </xf>
    <xf numFmtId="43" fontId="53" fillId="0" borderId="54" xfId="4" applyFont="1" applyFill="1" applyBorder="1" applyAlignment="1">
      <alignment horizontal="center"/>
    </xf>
    <xf numFmtId="14" fontId="52" fillId="0" borderId="18" xfId="4" applyNumberFormat="1" applyFont="1" applyBorder="1" applyAlignment="1">
      <alignment horizontal="center"/>
    </xf>
  </cellXfs>
  <cellStyles count="11">
    <cellStyle name="Comma" xfId="1" builtinId="3"/>
    <cellStyle name="Comma 10 10 5" xfId="4" xr:uid="{3722E3ED-B4A9-459E-9D9B-C9A5A3DB7A6D}"/>
    <cellStyle name="Comma 10 10 5 2" xfId="9" xr:uid="{5D97DBCF-B71C-4641-8602-0EE58F904AF7}"/>
    <cellStyle name="Comma 2" xfId="3" xr:uid="{00000000-0005-0000-0000-000001000000}"/>
    <cellStyle name="Comma 2 2" xfId="8" xr:uid="{79388C48-EFB4-48A9-9543-BA2BEC32187F}"/>
    <cellStyle name="Comma 3" xfId="6" xr:uid="{66400C2E-2ED9-4E4F-8ABB-4D51D35A1301}"/>
    <cellStyle name="Comma 3 2" xfId="10" xr:uid="{5FC037A4-13EF-4447-8643-34807BBA505E}"/>
    <cellStyle name="Comma 4" xfId="7" xr:uid="{A07423D2-C4E5-402F-8B82-AF81028BEFA7}"/>
    <cellStyle name="Normal" xfId="0" builtinId="0"/>
    <cellStyle name="Percent" xfId="2" builtinId="5"/>
    <cellStyle name="Percent 2" xfId="5" xr:uid="{9D8F7F32-D732-44F6-9C5C-5FD81F83B96A}"/>
  </cellStyles>
  <dxfs count="0"/>
  <tableStyles count="0" defaultTableStyle="TableStyleMedium2" defaultPivotStyle="PivotStyleLight16"/>
  <colors>
    <mruColors>
      <color rgb="FFCCFFCC"/>
      <color rgb="FFA3FFFF"/>
      <color rgb="FFCCFFFF"/>
      <color rgb="FF66FFFF"/>
      <color rgb="FF8FDAFF"/>
      <color rgb="FF00FFFF"/>
      <color rgb="FFCCCCFF"/>
      <color rgb="FFFF66CC"/>
      <color rgb="FF0000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4"/>
          <c:order val="0"/>
          <c:tx>
            <c:v>% ใช้จ่าย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'กราฟรายจ่ายประจำ ใช้งาน'!$C$2:$D$25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'กราฟรายจ่ายประจำ ใช้งาน'!$K$2:$K$25</c:f>
              <c:numCache>
                <c:formatCode>_(* #,##0.00_);_(* \(#,##0.00\);_(* "-"??_);_(@_)</c:formatCode>
                <c:ptCount val="24"/>
                <c:pt idx="0">
                  <c:v>37.86560812103815</c:v>
                </c:pt>
                <c:pt idx="1">
                  <c:v>27.606926339285714</c:v>
                </c:pt>
                <c:pt idx="2">
                  <c:v>2.103636363636364</c:v>
                </c:pt>
                <c:pt idx="4">
                  <c:v>79.851062273775767</c:v>
                </c:pt>
                <c:pt idx="5">
                  <c:v>74.47616815146263</c:v>
                </c:pt>
                <c:pt idx="6">
                  <c:v>52.891241501021739</c:v>
                </c:pt>
                <c:pt idx="8">
                  <c:v>58.362495327102806</c:v>
                </c:pt>
                <c:pt idx="10">
                  <c:v>54.877708040201</c:v>
                </c:pt>
                <c:pt idx="11">
                  <c:v>42.77723962591152</c:v>
                </c:pt>
                <c:pt idx="13">
                  <c:v>71.541838660192155</c:v>
                </c:pt>
                <c:pt idx="14">
                  <c:v>91.432684105771969</c:v>
                </c:pt>
                <c:pt idx="15">
                  <c:v>86.727757651245568</c:v>
                </c:pt>
                <c:pt idx="17">
                  <c:v>26.427444794952681</c:v>
                </c:pt>
                <c:pt idx="18">
                  <c:v>27.018547999999999</c:v>
                </c:pt>
                <c:pt idx="20">
                  <c:v>45.169259421560035</c:v>
                </c:pt>
                <c:pt idx="21">
                  <c:v>50.190005660377366</c:v>
                </c:pt>
                <c:pt idx="23">
                  <c:v>31.780201207243465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AF-4F15-BB6E-F07CCCB26E12}"/>
            </c:ext>
          </c:extLst>
        </c:ser>
        <c:ser>
          <c:idx val="0"/>
          <c:order val="1"/>
          <c:tx>
            <c:strRef>
              <c:f>'กราฟรายจ่ายประจำ ใช้งาน'!$E$1</c:f>
              <c:strCache>
                <c:ptCount val="1"/>
                <c:pt idx="0">
                  <c:v> GF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multiLvlStrRef>
              <c:f>'กราฟรายจ่ายประจำ ใช้งาน'!$C$2:$D$25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'กราฟรายจ่ายประจำ ใช้งาน'!$E$2:$E$25</c:f>
              <c:numCache>
                <c:formatCode>_-* #,##0_-;\-* #,##0_-;_-* "-"??_-;_-@_-</c:formatCode>
                <c:ptCount val="24"/>
                <c:pt idx="0">
                  <c:v>2037668.69</c:v>
                </c:pt>
                <c:pt idx="1">
                  <c:v>741524.3</c:v>
                </c:pt>
                <c:pt idx="2">
                  <c:v>23140</c:v>
                </c:pt>
                <c:pt idx="4">
                  <c:v>22287896.07</c:v>
                </c:pt>
                <c:pt idx="5">
                  <c:v>7897074.0399999991</c:v>
                </c:pt>
                <c:pt idx="6">
                  <c:v>7257725.5699999994</c:v>
                </c:pt>
                <c:pt idx="8">
                  <c:v>1661191.75</c:v>
                </c:pt>
                <c:pt idx="10">
                  <c:v>1049286.8999999999</c:v>
                </c:pt>
                <c:pt idx="11">
                  <c:v>1820754.7800000003</c:v>
                </c:pt>
                <c:pt idx="13">
                  <c:v>1434828.2800000003</c:v>
                </c:pt>
                <c:pt idx="14">
                  <c:v>152550</c:v>
                </c:pt>
                <c:pt idx="15">
                  <c:v>1922649.9900000002</c:v>
                </c:pt>
                <c:pt idx="17">
                  <c:v>122550</c:v>
                </c:pt>
                <c:pt idx="18">
                  <c:v>748946.4</c:v>
                </c:pt>
                <c:pt idx="20">
                  <c:v>921525</c:v>
                </c:pt>
                <c:pt idx="21">
                  <c:v>300360.91000000003</c:v>
                </c:pt>
                <c:pt idx="23">
                  <c:v>201895.2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F-4F15-BB6E-F07CCCB26E12}"/>
            </c:ext>
          </c:extLst>
        </c:ser>
        <c:ser>
          <c:idx val="1"/>
          <c:order val="2"/>
          <c:tx>
            <c:strRef>
              <c:f>'กราฟรายจ่ายประจำ ใช้งาน'!$F$1</c:f>
              <c:strCache>
                <c:ptCount val="1"/>
                <c:pt idx="0">
                  <c:v> PO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'กราฟรายจ่ายประจำ ใช้งาน'!$C$2:$D$25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'กราฟรายจ่ายประจำ ใช้งาน'!$F$2:$F$25</c:f>
              <c:numCache>
                <c:formatCode>_-* #,##0_-;\-* #,##0_-;_-* "-"??_-;_-@_-</c:formatCode>
                <c:ptCount val="24"/>
                <c:pt idx="0">
                  <c:v>60765.3</c:v>
                </c:pt>
                <c:pt idx="1">
                  <c:v>0</c:v>
                </c:pt>
                <c:pt idx="2">
                  <c:v>0</c:v>
                </c:pt>
                <c:pt idx="4">
                  <c:v>259700</c:v>
                </c:pt>
                <c:pt idx="5">
                  <c:v>9052.2000000000007</c:v>
                </c:pt>
                <c:pt idx="6">
                  <c:v>15635</c:v>
                </c:pt>
                <c:pt idx="8">
                  <c:v>0</c:v>
                </c:pt>
                <c:pt idx="10">
                  <c:v>204727.2</c:v>
                </c:pt>
                <c:pt idx="11">
                  <c:v>282677.75</c:v>
                </c:pt>
                <c:pt idx="13">
                  <c:v>131852</c:v>
                </c:pt>
                <c:pt idx="14">
                  <c:v>2000000</c:v>
                </c:pt>
                <c:pt idx="15">
                  <c:v>498800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F-4F15-BB6E-F07CCCB26E12}"/>
            </c:ext>
          </c:extLst>
        </c:ser>
        <c:ser>
          <c:idx val="2"/>
          <c:order val="3"/>
          <c:tx>
            <c:strRef>
              <c:f>'กราฟรายจ่ายประจำ ใช้งาน'!$G$1</c:f>
              <c:strCache>
                <c:ptCount val="1"/>
                <c:pt idx="0">
                  <c:v> PCM+BGT+PCM พนักงานฯ 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cat>
            <c:multiLvlStrRef>
              <c:f>'กราฟรายจ่ายประจำ ใช้งาน'!$C$2:$D$25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'กราฟรายจ่ายประจำ ใช้งาน'!$G$2:$G$25</c:f>
              <c:numCache>
                <c:formatCode>_-* #,##0_-;\-* #,##0_-;_-* "-"??_-;_-@_-</c:formatCode>
                <c:ptCount val="24"/>
                <c:pt idx="0">
                  <c:v>4233453</c:v>
                </c:pt>
                <c:pt idx="1">
                  <c:v>495266</c:v>
                </c:pt>
                <c:pt idx="2">
                  <c:v>0</c:v>
                </c:pt>
                <c:pt idx="4">
                  <c:v>7850002.5100000007</c:v>
                </c:pt>
                <c:pt idx="5">
                  <c:v>3179055.58</c:v>
                </c:pt>
                <c:pt idx="6">
                  <c:v>1268046.02</c:v>
                </c:pt>
                <c:pt idx="8">
                  <c:v>2148128.3200000003</c:v>
                </c:pt>
                <c:pt idx="10">
                  <c:v>930118.67999999993</c:v>
                </c:pt>
                <c:pt idx="11">
                  <c:v>512909</c:v>
                </c:pt>
                <c:pt idx="13">
                  <c:v>4635925.59</c:v>
                </c:pt>
                <c:pt idx="14">
                  <c:v>420000</c:v>
                </c:pt>
                <c:pt idx="15">
                  <c:v>15600</c:v>
                </c:pt>
                <c:pt idx="17">
                  <c:v>45000</c:v>
                </c:pt>
                <c:pt idx="18">
                  <c:v>601981</c:v>
                </c:pt>
                <c:pt idx="20">
                  <c:v>1140000</c:v>
                </c:pt>
                <c:pt idx="21">
                  <c:v>231653.15</c:v>
                </c:pt>
                <c:pt idx="23">
                  <c:v>114000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F-4F15-BB6E-F07CCCB26E12}"/>
            </c:ext>
          </c:extLst>
        </c:ser>
        <c:ser>
          <c:idx val="3"/>
          <c:order val="4"/>
          <c:tx>
            <c:strRef>
              <c:f>'กราฟรายจ่ายประจำ ใช้งาน'!$H$1</c:f>
              <c:strCache>
                <c:ptCount val="1"/>
                <c:pt idx="0">
                  <c:v> คงเหลือ 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'กราฟรายจ่ายประจำ ใช้งาน'!$C$2:$D$25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'กราฟรายจ่ายประจำ ใช้งาน'!$H$2:$H$25</c:f>
              <c:numCache>
                <c:formatCode>_-* #,##0_-;\-* #,##0_-;_-* "-"??_-;_-@_-</c:formatCode>
                <c:ptCount val="24"/>
                <c:pt idx="0">
                  <c:v>10390113.01</c:v>
                </c:pt>
                <c:pt idx="1">
                  <c:v>3243209.7</c:v>
                </c:pt>
                <c:pt idx="2">
                  <c:v>290360</c:v>
                </c:pt>
                <c:pt idx="4">
                  <c:v>7670271.4199999981</c:v>
                </c:pt>
                <c:pt idx="5">
                  <c:v>3799018.1799999997</c:v>
                </c:pt>
                <c:pt idx="6">
                  <c:v>2901593.4099999997</c:v>
                </c:pt>
                <c:pt idx="8">
                  <c:v>2717679.9299999997</c:v>
                </c:pt>
                <c:pt idx="10">
                  <c:v>1795867.2200000002</c:v>
                </c:pt>
                <c:pt idx="11">
                  <c:v>3499858.47</c:v>
                </c:pt>
                <c:pt idx="13">
                  <c:v>2467294.13</c:v>
                </c:pt>
                <c:pt idx="14">
                  <c:v>241050</c:v>
                </c:pt>
                <c:pt idx="15">
                  <c:v>372950.00999999995</c:v>
                </c:pt>
                <c:pt idx="17">
                  <c:v>466450</c:v>
                </c:pt>
                <c:pt idx="18">
                  <c:v>3649072.6</c:v>
                </c:pt>
                <c:pt idx="20">
                  <c:v>2502475</c:v>
                </c:pt>
                <c:pt idx="21">
                  <c:v>527985.93999999994</c:v>
                </c:pt>
                <c:pt idx="23">
                  <c:v>678104.8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F-4F15-BB6E-F07CCCB26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"/>
        <c:overlap val="100"/>
        <c:axId val="263089184"/>
        <c:axId val="263090624"/>
      </c:barChart>
      <c:catAx>
        <c:axId val="2630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63090624"/>
        <c:crosses val="autoZero"/>
        <c:auto val="1"/>
        <c:lblAlgn val="ctr"/>
        <c:lblOffset val="100"/>
        <c:noMultiLvlLbl val="0"/>
      </c:catAx>
      <c:valAx>
        <c:axId val="26309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6308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4"/>
          <c:order val="0"/>
          <c:tx>
            <c:v>% ใช้จ่าย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'กราฟภาพรวม ใช้งาน 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'กราฟภาพรวม ใช้งาน '!$K$2:$K$25</c:f>
              <c:numCache>
                <c:formatCode>_(* #,##0.00_);_(* \(#,##0.00\);_(* "-"??_);_(@_)</c:formatCode>
                <c:ptCount val="24"/>
                <c:pt idx="0">
                  <c:v>40.668610038830515</c:v>
                </c:pt>
                <c:pt idx="1">
                  <c:v>42.689970070422532</c:v>
                </c:pt>
                <c:pt idx="2">
                  <c:v>2.103636363636364</c:v>
                </c:pt>
                <c:pt idx="4">
                  <c:v>81.388747840209319</c:v>
                </c:pt>
                <c:pt idx="5">
                  <c:v>82.689363936473953</c:v>
                </c:pt>
                <c:pt idx="6">
                  <c:v>52.713625106660643</c:v>
                </c:pt>
                <c:pt idx="8">
                  <c:v>58.362495327102806</c:v>
                </c:pt>
                <c:pt idx="10">
                  <c:v>62.398090033500829</c:v>
                </c:pt>
                <c:pt idx="11">
                  <c:v>46.867185820555648</c:v>
                </c:pt>
                <c:pt idx="13">
                  <c:v>78.016411252692038</c:v>
                </c:pt>
                <c:pt idx="14">
                  <c:v>93.748913133402283</c:v>
                </c:pt>
                <c:pt idx="15">
                  <c:v>81.053979113313616</c:v>
                </c:pt>
                <c:pt idx="17">
                  <c:v>62.192058346839552</c:v>
                </c:pt>
                <c:pt idx="18">
                  <c:v>27.018547999999999</c:v>
                </c:pt>
                <c:pt idx="20">
                  <c:v>45.169259421560035</c:v>
                </c:pt>
                <c:pt idx="21">
                  <c:v>50.190005660377366</c:v>
                </c:pt>
                <c:pt idx="23">
                  <c:v>38.823718592964823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5B-4FC3-B152-6607D1DF4BD4}"/>
            </c:ext>
          </c:extLst>
        </c:ser>
        <c:ser>
          <c:idx val="0"/>
          <c:order val="1"/>
          <c:tx>
            <c:strRef>
              <c:f>'กราฟภาพรวม ใช้งาน '!$E$1</c:f>
              <c:strCache>
                <c:ptCount val="1"/>
                <c:pt idx="0">
                  <c:v> GF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multiLvlStrRef>
              <c:f>'กราฟภาพรวม ใช้งาน 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'กราฟภาพรวม ใช้งาน '!$E$2:$E$25</c:f>
              <c:numCache>
                <c:formatCode>_-* #,##0_-;\-* #,##0_-;_-* "-"??_-;_-@_-</c:formatCode>
                <c:ptCount val="24"/>
                <c:pt idx="0">
                  <c:v>2827668.69</c:v>
                </c:pt>
                <c:pt idx="1">
                  <c:v>741524.3</c:v>
                </c:pt>
                <c:pt idx="2">
                  <c:v>23140</c:v>
                </c:pt>
                <c:pt idx="4">
                  <c:v>25350871.07</c:v>
                </c:pt>
                <c:pt idx="5">
                  <c:v>13485740.039999999</c:v>
                </c:pt>
                <c:pt idx="6">
                  <c:v>7257725.5699999994</c:v>
                </c:pt>
                <c:pt idx="8">
                  <c:v>1661191.75</c:v>
                </c:pt>
                <c:pt idx="10">
                  <c:v>1049286.8999999999</c:v>
                </c:pt>
                <c:pt idx="11">
                  <c:v>2291554.7800000003</c:v>
                </c:pt>
                <c:pt idx="13">
                  <c:v>2203271.2800000003</c:v>
                </c:pt>
                <c:pt idx="14">
                  <c:v>636219.96</c:v>
                </c:pt>
                <c:pt idx="15">
                  <c:v>1922649.9900000002</c:v>
                </c:pt>
                <c:pt idx="17">
                  <c:v>122550</c:v>
                </c:pt>
                <c:pt idx="18">
                  <c:v>748946.4</c:v>
                </c:pt>
                <c:pt idx="20">
                  <c:v>921525</c:v>
                </c:pt>
                <c:pt idx="21">
                  <c:v>300360.91000000003</c:v>
                </c:pt>
                <c:pt idx="23">
                  <c:v>349555.20000000001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5B-4FC3-B152-6607D1DF4BD4}"/>
            </c:ext>
          </c:extLst>
        </c:ser>
        <c:ser>
          <c:idx val="1"/>
          <c:order val="2"/>
          <c:tx>
            <c:strRef>
              <c:f>'กราฟภาพรวม ใช้งาน '!$F$1</c:f>
              <c:strCache>
                <c:ptCount val="1"/>
                <c:pt idx="0">
                  <c:v> PO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'กราฟภาพรวม ใช้งาน 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'กราฟภาพรวม ใช้งาน '!$F$2:$F$25</c:f>
              <c:numCache>
                <c:formatCode>_-* #,##0_-;\-* #,##0_-;_-* "-"??_-;_-@_-</c:formatCode>
                <c:ptCount val="24"/>
                <c:pt idx="0">
                  <c:v>60765.3</c:v>
                </c:pt>
                <c:pt idx="1">
                  <c:v>0</c:v>
                </c:pt>
                <c:pt idx="2">
                  <c:v>0</c:v>
                </c:pt>
                <c:pt idx="4">
                  <c:v>2881200</c:v>
                </c:pt>
                <c:pt idx="5">
                  <c:v>1870852.2</c:v>
                </c:pt>
                <c:pt idx="6">
                  <c:v>22980635</c:v>
                </c:pt>
                <c:pt idx="8">
                  <c:v>0</c:v>
                </c:pt>
                <c:pt idx="10">
                  <c:v>1000727.2</c:v>
                </c:pt>
                <c:pt idx="11">
                  <c:v>282677.75</c:v>
                </c:pt>
                <c:pt idx="13">
                  <c:v>1754952</c:v>
                </c:pt>
                <c:pt idx="14">
                  <c:v>2569988</c:v>
                </c:pt>
                <c:pt idx="15">
                  <c:v>498800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21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5B-4FC3-B152-6607D1DF4BD4}"/>
            </c:ext>
          </c:extLst>
        </c:ser>
        <c:ser>
          <c:idx val="2"/>
          <c:order val="3"/>
          <c:tx>
            <c:strRef>
              <c:f>'กราฟภาพรวม ใช้งาน '!$G$1</c:f>
              <c:strCache>
                <c:ptCount val="1"/>
                <c:pt idx="0">
                  <c:v> PCM+BGT+PCM พนักงานฯ 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cat>
            <c:multiLvlStrRef>
              <c:f>'กราฟภาพรวม ใช้งาน 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'กราฟภาพรวม ใช้งาน '!$G$2:$G$25</c:f>
              <c:numCache>
                <c:formatCode>_-* #,##0_-;\-* #,##0_-;_-* "-"??_-;_-@_-</c:formatCode>
                <c:ptCount val="24"/>
                <c:pt idx="0">
                  <c:v>4233453</c:v>
                </c:pt>
                <c:pt idx="1">
                  <c:v>1683266</c:v>
                </c:pt>
                <c:pt idx="2">
                  <c:v>0</c:v>
                </c:pt>
                <c:pt idx="4">
                  <c:v>7850002.5100000007</c:v>
                </c:pt>
                <c:pt idx="5">
                  <c:v>3179055.58</c:v>
                </c:pt>
                <c:pt idx="6">
                  <c:v>1268046.02</c:v>
                </c:pt>
                <c:pt idx="8">
                  <c:v>2148128.3200000003</c:v>
                </c:pt>
                <c:pt idx="10">
                  <c:v>930118.67999999993</c:v>
                </c:pt>
                <c:pt idx="11">
                  <c:v>512909</c:v>
                </c:pt>
                <c:pt idx="13">
                  <c:v>4735925.59</c:v>
                </c:pt>
                <c:pt idx="14">
                  <c:v>420000</c:v>
                </c:pt>
                <c:pt idx="15">
                  <c:v>15600</c:v>
                </c:pt>
                <c:pt idx="17">
                  <c:v>644900</c:v>
                </c:pt>
                <c:pt idx="18">
                  <c:v>601981</c:v>
                </c:pt>
                <c:pt idx="20">
                  <c:v>1140000</c:v>
                </c:pt>
                <c:pt idx="21">
                  <c:v>231653.15</c:v>
                </c:pt>
                <c:pt idx="23">
                  <c:v>114000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5B-4FC3-B152-6607D1DF4BD4}"/>
            </c:ext>
          </c:extLst>
        </c:ser>
        <c:ser>
          <c:idx val="3"/>
          <c:order val="4"/>
          <c:tx>
            <c:strRef>
              <c:f>'กราฟภาพรวม ใช้งาน '!$H$1</c:f>
              <c:strCache>
                <c:ptCount val="1"/>
                <c:pt idx="0">
                  <c:v> คงเหลือ 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'กราฟภาพรวม ใช้งาน '!$C$2:$D$25</c:f>
              <c:multiLvlStrCache>
                <c:ptCount val="24"/>
                <c:lvl>
                  <c:pt idx="0">
                    <c:v> FF </c:v>
                  </c:pt>
                  <c:pt idx="1">
                    <c:v> ST </c:v>
                  </c:pt>
                  <c:pt idx="2">
                    <c:v> SF </c:v>
                  </c:pt>
                  <c:pt idx="4">
                    <c:v> FF </c:v>
                  </c:pt>
                  <c:pt idx="5">
                    <c:v> ST </c:v>
                  </c:pt>
                  <c:pt idx="6">
                    <c:v> SF </c:v>
                  </c:pt>
                  <c:pt idx="8">
                    <c:v> FF </c:v>
                  </c:pt>
                  <c:pt idx="10">
                    <c:v> FF </c:v>
                  </c:pt>
                  <c:pt idx="11">
                    <c:v> ST </c:v>
                  </c:pt>
                  <c:pt idx="13">
                    <c:v> FF </c:v>
                  </c:pt>
                  <c:pt idx="14">
                    <c:v> ST </c:v>
                  </c:pt>
                  <c:pt idx="15">
                    <c:v> SF </c:v>
                  </c:pt>
                  <c:pt idx="17">
                    <c:v> FF </c:v>
                  </c:pt>
                  <c:pt idx="18">
                    <c:v> ST </c:v>
                  </c:pt>
                  <c:pt idx="20">
                    <c:v> FF </c:v>
                  </c:pt>
                  <c:pt idx="21">
                    <c:v> ST </c:v>
                  </c:pt>
                  <c:pt idx="23">
                    <c:v>FF</c:v>
                  </c:pt>
                </c:lvl>
                <c:lvl>
                  <c:pt idx="0">
                    <c:v> สทช. </c:v>
                  </c:pt>
                  <c:pt idx="4">
                    <c:v> สอช. </c:v>
                  </c:pt>
                  <c:pt idx="8">
                    <c:v> สพนว. </c:v>
                  </c:pt>
                  <c:pt idx="10">
                    <c:v>สมต.</c:v>
                  </c:pt>
                  <c:pt idx="13">
                    <c:v> สทว. </c:v>
                  </c:pt>
                  <c:pt idx="17">
                    <c:v>สพค.</c:v>
                  </c:pt>
                  <c:pt idx="20">
                    <c:v>สยผ.</c:v>
                  </c:pt>
                  <c:pt idx="23">
                    <c:v>สนอ.</c:v>
                  </c:pt>
                </c:lvl>
              </c:multiLvlStrCache>
            </c:multiLvlStrRef>
          </c:cat>
          <c:val>
            <c:numRef>
              <c:f>'กราฟภาพรวม ใช้งาน '!$H$2:$H$25</c:f>
              <c:numCache>
                <c:formatCode>_-* #,##0_-;\-* #,##0_-;_-* "-"??_-;_-@_-</c:formatCode>
                <c:ptCount val="24"/>
                <c:pt idx="0">
                  <c:v>10390113.01</c:v>
                </c:pt>
                <c:pt idx="1">
                  <c:v>3255209.7</c:v>
                </c:pt>
                <c:pt idx="2">
                  <c:v>290360</c:v>
                </c:pt>
                <c:pt idx="4">
                  <c:v>8250926.4199999981</c:v>
                </c:pt>
                <c:pt idx="5">
                  <c:v>3880352.1799999997</c:v>
                </c:pt>
                <c:pt idx="6">
                  <c:v>23036593.41</c:v>
                </c:pt>
                <c:pt idx="8">
                  <c:v>2717679.9299999997</c:v>
                </c:pt>
                <c:pt idx="10">
                  <c:v>1795867.2200000002</c:v>
                </c:pt>
                <c:pt idx="11">
                  <c:v>3499858.47</c:v>
                </c:pt>
                <c:pt idx="13">
                  <c:v>2449851.13</c:v>
                </c:pt>
                <c:pt idx="14">
                  <c:v>241792.04000000004</c:v>
                </c:pt>
                <c:pt idx="15">
                  <c:v>372950.00999999995</c:v>
                </c:pt>
                <c:pt idx="17">
                  <c:v>466550</c:v>
                </c:pt>
                <c:pt idx="18">
                  <c:v>3649072.6</c:v>
                </c:pt>
                <c:pt idx="20">
                  <c:v>2502475</c:v>
                </c:pt>
                <c:pt idx="21">
                  <c:v>527985.93999999994</c:v>
                </c:pt>
                <c:pt idx="23">
                  <c:v>730444.80000000005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5B-4FC3-B152-6607D1DF4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"/>
        <c:overlap val="100"/>
        <c:axId val="263089184"/>
        <c:axId val="263090624"/>
      </c:barChart>
      <c:catAx>
        <c:axId val="2630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63090624"/>
        <c:crosses val="autoZero"/>
        <c:auto val="1"/>
        <c:lblAlgn val="ctr"/>
        <c:lblOffset val="100"/>
        <c:noMultiLvlLbl val="0"/>
      </c:catAx>
      <c:valAx>
        <c:axId val="26309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6308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4"/>
          <c:order val="0"/>
          <c:tx>
            <c:v>% ใช้จ่าย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'กราฟลงทุน ใช้งาน'!$D$2:$D$16</c:f>
              <c:strCache>
                <c:ptCount val="15"/>
                <c:pt idx="0">
                  <c:v> FF </c:v>
                </c:pt>
                <c:pt idx="1">
                  <c:v> ST </c:v>
                </c:pt>
                <c:pt idx="3">
                  <c:v> FF </c:v>
                </c:pt>
                <c:pt idx="4">
                  <c:v> ST </c:v>
                </c:pt>
                <c:pt idx="6">
                  <c:v> FF </c:v>
                </c:pt>
                <c:pt idx="7">
                  <c:v> ST </c:v>
                </c:pt>
                <c:pt idx="9">
                  <c:v> FF </c:v>
                </c:pt>
                <c:pt idx="10">
                  <c:v> ST </c:v>
                </c:pt>
                <c:pt idx="12">
                  <c:v> FF </c:v>
                </c:pt>
                <c:pt idx="14">
                  <c:v>FF</c:v>
                </c:pt>
              </c:strCache>
            </c:strRef>
          </c:cat>
          <c:val>
            <c:numRef>
              <c:f>'กราฟลงทุน ใช้งาน'!$K$2:$K$16</c:f>
              <c:numCache>
                <c:formatCode>_(* #,##0.00_);_(* \(#,##0.00\);_(* "-"??_);_(@_)</c:formatCode>
                <c:ptCount val="15"/>
                <c:pt idx="0">
                  <c:v>100</c:v>
                </c:pt>
                <c:pt idx="1">
                  <c:v>99</c:v>
                </c:pt>
                <c:pt idx="3">
                  <c:v>90.731956080719783</c:v>
                </c:pt>
                <c:pt idx="4">
                  <c:v>98.920125335245217</c:v>
                </c:pt>
                <c:pt idx="6">
                  <c:v>100</c:v>
                </c:pt>
                <c:pt idx="7">
                  <c:v>100</c:v>
                </c:pt>
                <c:pt idx="9">
                  <c:v>100.70502404914919</c:v>
                </c:pt>
                <c:pt idx="10">
                  <c:v>99.929624430955982</c:v>
                </c:pt>
                <c:pt idx="12">
                  <c:v>99.983333333333334</c:v>
                </c:pt>
                <c:pt idx="14">
                  <c:v>73.83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668-A921-A9F10298E49A}"/>
            </c:ext>
          </c:extLst>
        </c:ser>
        <c:ser>
          <c:idx val="0"/>
          <c:order val="1"/>
          <c:tx>
            <c:strRef>
              <c:f>'กราฟลงทุน ใช้งาน'!$E$1</c:f>
              <c:strCache>
                <c:ptCount val="1"/>
                <c:pt idx="0">
                  <c:v> GF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'กราฟลงทุน ใช้งาน'!$D$2:$D$16</c:f>
              <c:strCache>
                <c:ptCount val="15"/>
                <c:pt idx="0">
                  <c:v> FF </c:v>
                </c:pt>
                <c:pt idx="1">
                  <c:v> ST </c:v>
                </c:pt>
                <c:pt idx="3">
                  <c:v> FF </c:v>
                </c:pt>
                <c:pt idx="4">
                  <c:v> ST </c:v>
                </c:pt>
                <c:pt idx="6">
                  <c:v> FF </c:v>
                </c:pt>
                <c:pt idx="7">
                  <c:v> ST </c:v>
                </c:pt>
                <c:pt idx="9">
                  <c:v> FF </c:v>
                </c:pt>
                <c:pt idx="10">
                  <c:v> ST </c:v>
                </c:pt>
                <c:pt idx="12">
                  <c:v> FF </c:v>
                </c:pt>
                <c:pt idx="14">
                  <c:v>FF</c:v>
                </c:pt>
              </c:strCache>
            </c:strRef>
          </c:cat>
          <c:val>
            <c:numRef>
              <c:f>'กราฟลงทุน ใช้งาน'!$E$2:$E$16</c:f>
              <c:numCache>
                <c:formatCode>_-* #,##0_-;\-* #,##0_-;_-* "-"??_-;_-@_-</c:formatCode>
                <c:ptCount val="15"/>
                <c:pt idx="0">
                  <c:v>790000</c:v>
                </c:pt>
                <c:pt idx="1">
                  <c:v>0</c:v>
                </c:pt>
                <c:pt idx="3">
                  <c:v>3062975</c:v>
                </c:pt>
                <c:pt idx="4">
                  <c:v>5588666</c:v>
                </c:pt>
                <c:pt idx="6">
                  <c:v>0</c:v>
                </c:pt>
                <c:pt idx="7">
                  <c:v>470800</c:v>
                </c:pt>
                <c:pt idx="9">
                  <c:v>768443</c:v>
                </c:pt>
                <c:pt idx="10">
                  <c:v>483669.96</c:v>
                </c:pt>
                <c:pt idx="12">
                  <c:v>0</c:v>
                </c:pt>
                <c:pt idx="14">
                  <c:v>147660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668-A921-A9F10298E49A}"/>
            </c:ext>
          </c:extLst>
        </c:ser>
        <c:ser>
          <c:idx val="1"/>
          <c:order val="2"/>
          <c:tx>
            <c:strRef>
              <c:f>'กราฟลงทุน ใช้งาน'!$F$1</c:f>
              <c:strCache>
                <c:ptCount val="1"/>
                <c:pt idx="0">
                  <c:v> PO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'กราฟลงทุน ใช้งาน'!$D$2:$D$16</c:f>
              <c:strCache>
                <c:ptCount val="15"/>
                <c:pt idx="0">
                  <c:v> FF </c:v>
                </c:pt>
                <c:pt idx="1">
                  <c:v> ST </c:v>
                </c:pt>
                <c:pt idx="3">
                  <c:v> FF </c:v>
                </c:pt>
                <c:pt idx="4">
                  <c:v> ST </c:v>
                </c:pt>
                <c:pt idx="6">
                  <c:v> FF </c:v>
                </c:pt>
                <c:pt idx="7">
                  <c:v> ST </c:v>
                </c:pt>
                <c:pt idx="9">
                  <c:v> FF </c:v>
                </c:pt>
                <c:pt idx="10">
                  <c:v> ST </c:v>
                </c:pt>
                <c:pt idx="12">
                  <c:v> FF </c:v>
                </c:pt>
                <c:pt idx="14">
                  <c:v>FF</c:v>
                </c:pt>
              </c:strCache>
            </c:strRef>
          </c:cat>
          <c:val>
            <c:numRef>
              <c:f>'กราฟลงทุน ใช้งาน'!$F$2:$F$16</c:f>
              <c:numCache>
                <c:formatCode>_-* #,##0_-;\-* #,##0_-;_-* "-"??_-;_-@_-</c:formatCode>
                <c:ptCount val="15"/>
                <c:pt idx="0">
                  <c:v>0</c:v>
                </c:pt>
                <c:pt idx="1">
                  <c:v>0</c:v>
                </c:pt>
                <c:pt idx="3">
                  <c:v>2621500</c:v>
                </c:pt>
                <c:pt idx="4">
                  <c:v>1861800</c:v>
                </c:pt>
                <c:pt idx="6">
                  <c:v>796000</c:v>
                </c:pt>
                <c:pt idx="7">
                  <c:v>0</c:v>
                </c:pt>
                <c:pt idx="9">
                  <c:v>1623100</c:v>
                </c:pt>
                <c:pt idx="10">
                  <c:v>569988</c:v>
                </c:pt>
                <c:pt idx="12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0C-4668-A921-A9F10298E49A}"/>
            </c:ext>
          </c:extLst>
        </c:ser>
        <c:ser>
          <c:idx val="2"/>
          <c:order val="3"/>
          <c:tx>
            <c:strRef>
              <c:f>'กราฟลงทุน ใช้งาน'!$G$1</c:f>
              <c:strCache>
                <c:ptCount val="1"/>
                <c:pt idx="0">
                  <c:v> PCM+BGT+PCM พนักงานฯ </c:v>
                </c:pt>
              </c:strCache>
            </c:strRef>
          </c:tx>
          <c:spPr>
            <a:solidFill>
              <a:srgbClr val="FF66CC"/>
            </a:solidFill>
            <a:ln>
              <a:noFill/>
            </a:ln>
            <a:effectLst/>
          </c:spPr>
          <c:invertIfNegative val="0"/>
          <c:cat>
            <c:strRef>
              <c:f>'กราฟลงทุน ใช้งาน'!$D$2:$D$16</c:f>
              <c:strCache>
                <c:ptCount val="15"/>
                <c:pt idx="0">
                  <c:v> FF </c:v>
                </c:pt>
                <c:pt idx="1">
                  <c:v> ST </c:v>
                </c:pt>
                <c:pt idx="3">
                  <c:v> FF </c:v>
                </c:pt>
                <c:pt idx="4">
                  <c:v> ST </c:v>
                </c:pt>
                <c:pt idx="6">
                  <c:v> FF </c:v>
                </c:pt>
                <c:pt idx="7">
                  <c:v> ST </c:v>
                </c:pt>
                <c:pt idx="9">
                  <c:v> FF </c:v>
                </c:pt>
                <c:pt idx="10">
                  <c:v> ST </c:v>
                </c:pt>
                <c:pt idx="12">
                  <c:v> FF </c:v>
                </c:pt>
                <c:pt idx="14">
                  <c:v>FF</c:v>
                </c:pt>
              </c:strCache>
            </c:strRef>
          </c:cat>
          <c:val>
            <c:numRef>
              <c:f>'กราฟลงทุน ใช้งาน'!$G$2:$G$16</c:f>
              <c:numCache>
                <c:formatCode>_-* #,##0_-;\-* #,##0_-;_-* "-"??_-;_-@_-</c:formatCode>
                <c:ptCount val="15"/>
                <c:pt idx="0">
                  <c:v>0</c:v>
                </c:pt>
                <c:pt idx="1">
                  <c:v>1188000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100000</c:v>
                </c:pt>
                <c:pt idx="10">
                  <c:v>0</c:v>
                </c:pt>
                <c:pt idx="12">
                  <c:v>599900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0C-4668-A921-A9F10298E49A}"/>
            </c:ext>
          </c:extLst>
        </c:ser>
        <c:ser>
          <c:idx val="3"/>
          <c:order val="4"/>
          <c:tx>
            <c:strRef>
              <c:f>'กราฟลงทุน ใช้งาน'!$H$1</c:f>
              <c:strCache>
                <c:ptCount val="1"/>
                <c:pt idx="0">
                  <c:v> คงเหลือ 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'กราฟลงทุน ใช้งาน'!$D$2:$D$16</c:f>
              <c:strCache>
                <c:ptCount val="15"/>
                <c:pt idx="0">
                  <c:v> FF </c:v>
                </c:pt>
                <c:pt idx="1">
                  <c:v> ST </c:v>
                </c:pt>
                <c:pt idx="3">
                  <c:v> FF </c:v>
                </c:pt>
                <c:pt idx="4">
                  <c:v> ST </c:v>
                </c:pt>
                <c:pt idx="6">
                  <c:v> FF </c:v>
                </c:pt>
                <c:pt idx="7">
                  <c:v> ST </c:v>
                </c:pt>
                <c:pt idx="9">
                  <c:v> FF </c:v>
                </c:pt>
                <c:pt idx="10">
                  <c:v> ST </c:v>
                </c:pt>
                <c:pt idx="12">
                  <c:v> FF </c:v>
                </c:pt>
                <c:pt idx="14">
                  <c:v>FF</c:v>
                </c:pt>
              </c:strCache>
            </c:strRef>
          </c:cat>
          <c:val>
            <c:numRef>
              <c:f>'กราฟลงทุน ใช้งาน'!$H$2:$H$16</c:f>
              <c:numCache>
                <c:formatCode>_-* #,##0_-;\-* #,##0_-;_-* "-"??_-;_-@_-</c:formatCode>
                <c:ptCount val="15"/>
                <c:pt idx="0">
                  <c:v>0</c:v>
                </c:pt>
                <c:pt idx="1">
                  <c:v>12000</c:v>
                </c:pt>
                <c:pt idx="3">
                  <c:v>580655</c:v>
                </c:pt>
                <c:pt idx="4">
                  <c:v>81334</c:v>
                </c:pt>
                <c:pt idx="6">
                  <c:v>0</c:v>
                </c:pt>
                <c:pt idx="7">
                  <c:v>0</c:v>
                </c:pt>
                <c:pt idx="9">
                  <c:v>-17443</c:v>
                </c:pt>
                <c:pt idx="10">
                  <c:v>742.04000000003725</c:v>
                </c:pt>
                <c:pt idx="12">
                  <c:v>100</c:v>
                </c:pt>
                <c:pt idx="14">
                  <c:v>52340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0C-4668-A921-A9F10298E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"/>
        <c:overlap val="100"/>
        <c:axId val="263089184"/>
        <c:axId val="263090624"/>
      </c:barChart>
      <c:catAx>
        <c:axId val="26308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63090624"/>
        <c:crosses val="autoZero"/>
        <c:auto val="1"/>
        <c:lblAlgn val="ctr"/>
        <c:lblOffset val="100"/>
        <c:noMultiLvlLbl val="0"/>
      </c:catAx>
      <c:valAx>
        <c:axId val="26309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6308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247342</xdr:colOff>
      <xdr:row>36</xdr:row>
      <xdr:rowOff>23810</xdr:rowOff>
    </xdr:from>
    <xdr:to>
      <xdr:col>19</xdr:col>
      <xdr:colOff>534458</xdr:colOff>
      <xdr:row>55</xdr:row>
      <xdr:rowOff>137582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4AB8AAC-283E-5253-BAB9-6D0FF47706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464078</xdr:colOff>
      <xdr:row>37</xdr:row>
      <xdr:rowOff>231599</xdr:rowOff>
    </xdr:from>
    <xdr:to>
      <xdr:col>19</xdr:col>
      <xdr:colOff>207434</xdr:colOff>
      <xdr:row>53</xdr:row>
      <xdr:rowOff>60678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65B341-32CF-4B70-BA62-C2B4DDA44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454202</xdr:colOff>
      <xdr:row>44</xdr:row>
      <xdr:rowOff>247827</xdr:rowOff>
    </xdr:from>
    <xdr:to>
      <xdr:col>17</xdr:col>
      <xdr:colOff>59090</xdr:colOff>
      <xdr:row>44</xdr:row>
      <xdr:rowOff>247827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6797F160-DCF7-C268-B15A-05A58317B5DD}"/>
            </a:ext>
          </a:extLst>
        </xdr:cNvPr>
        <xdr:cNvCxnSpPr/>
      </xdr:nvCxnSpPr>
      <xdr:spPr>
        <a:xfrm flipV="1">
          <a:off x="2954515" y="12360452"/>
          <a:ext cx="12543013" cy="0"/>
        </a:xfrm>
        <a:prstGeom prst="line">
          <a:avLst/>
        </a:prstGeom>
        <a:ln w="317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507999</xdr:colOff>
      <xdr:row>29</xdr:row>
      <xdr:rowOff>241524</xdr:rowOff>
    </xdr:from>
    <xdr:to>
      <xdr:col>16</xdr:col>
      <xdr:colOff>344714</xdr:colOff>
      <xdr:row>44</xdr:row>
      <xdr:rowOff>181429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46BD5B-3DE0-4B29-AB36-224562EEF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39997558519241921"/>
  </sheetPr>
  <dimension ref="A1:AI153"/>
  <sheetViews>
    <sheetView zoomScale="85" zoomScaleNormal="85" workbookViewId="0">
      <pane ySplit="10" topLeftCell="A11" activePane="bottomLeft" state="frozen"/>
      <selection pane="bottomLeft" activeCell="D172" sqref="D172"/>
    </sheetView>
  </sheetViews>
  <sheetFormatPr defaultRowHeight="15"/>
  <cols>
    <col min="2" max="2" width="10" customWidth="1"/>
    <col min="3" max="3" width="35.140625" customWidth="1"/>
    <col min="4" max="4" width="21.140625" customWidth="1"/>
    <col min="5" max="5" width="14.42578125" customWidth="1"/>
    <col min="6" max="6" width="13.42578125" customWidth="1"/>
    <col min="7" max="7" width="11.42578125" customWidth="1"/>
    <col min="8" max="8" width="15.140625" customWidth="1"/>
    <col min="9" max="9" width="12.42578125" customWidth="1"/>
    <col min="10" max="10" width="18.140625" customWidth="1"/>
    <col min="11" max="11" width="16.42578125" customWidth="1"/>
    <col min="12" max="12" width="11.85546875" customWidth="1"/>
    <col min="13" max="13" width="12.42578125" customWidth="1"/>
    <col min="14" max="14" width="15" customWidth="1"/>
    <col min="15" max="15" width="16.140625" customWidth="1"/>
    <col min="16" max="16" width="15.28515625" hidden="1" customWidth="1"/>
    <col min="17" max="18" width="16.85546875" hidden="1" customWidth="1"/>
    <col min="19" max="19" width="17.42578125" hidden="1" customWidth="1"/>
    <col min="20" max="20" width="14.42578125" hidden="1" customWidth="1"/>
    <col min="21" max="21" width="16" hidden="1" customWidth="1"/>
    <col min="22" max="22" width="13.140625" hidden="1" customWidth="1"/>
    <col min="23" max="23" width="16.85546875" hidden="1" customWidth="1"/>
    <col min="24" max="24" width="13.140625" hidden="1" customWidth="1"/>
    <col min="25" max="25" width="13.42578125" style="229" hidden="1" customWidth="1"/>
    <col min="26" max="26" width="12" hidden="1" customWidth="1"/>
    <col min="27" max="28" width="13.140625" hidden="1" customWidth="1"/>
    <col min="29" max="30" width="8.7109375" hidden="1" customWidth="1"/>
    <col min="31" max="31" width="13.140625" hidden="1" customWidth="1"/>
    <col min="32" max="32" width="13.42578125" hidden="1" customWidth="1"/>
    <col min="33" max="33" width="0.42578125" hidden="1" customWidth="1"/>
    <col min="34" max="34" width="13.85546875" hidden="1" customWidth="1"/>
    <col min="35" max="35" width="0" hidden="1" customWidth="1"/>
  </cols>
  <sheetData>
    <row r="1" spans="1:35" ht="21">
      <c r="A1" s="1120" t="s">
        <v>397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</row>
    <row r="2" spans="1:35" ht="21" hidden="1">
      <c r="A2" s="1"/>
      <c r="B2" s="1"/>
      <c r="C2" s="1"/>
      <c r="D2" s="1"/>
      <c r="E2" s="1"/>
      <c r="F2" s="1"/>
      <c r="G2" s="1"/>
      <c r="H2" s="1"/>
      <c r="I2" s="1"/>
      <c r="J2" s="1"/>
      <c r="K2" s="2"/>
      <c r="L2" s="2"/>
      <c r="M2" s="2"/>
      <c r="N2" s="2"/>
      <c r="O2" s="3"/>
      <c r="Q2" s="3"/>
      <c r="R2" s="1"/>
      <c r="S2" s="1"/>
      <c r="T2" s="1"/>
      <c r="U2" s="1"/>
      <c r="V2" s="1"/>
      <c r="W2" s="1"/>
    </row>
    <row r="3" spans="1:35" ht="21" hidden="1">
      <c r="A3" s="1"/>
      <c r="B3" s="1"/>
      <c r="C3" s="1">
        <v>120000</v>
      </c>
      <c r="D3" s="1"/>
      <c r="E3" s="1"/>
      <c r="F3" s="1"/>
      <c r="G3" s="1"/>
      <c r="H3" s="1"/>
      <c r="I3" s="1"/>
      <c r="J3" s="1"/>
      <c r="K3" s="2"/>
      <c r="L3" s="2"/>
      <c r="M3" s="2"/>
      <c r="N3" s="3" t="s">
        <v>1</v>
      </c>
      <c r="Q3" s="3"/>
      <c r="R3" s="1"/>
      <c r="S3" s="1"/>
      <c r="T3" s="1"/>
      <c r="U3" s="1"/>
      <c r="V3" s="1"/>
      <c r="W3" s="1"/>
    </row>
    <row r="4" spans="1:35" ht="21" hidden="1">
      <c r="A4" s="1"/>
      <c r="B4" s="1"/>
      <c r="C4" s="1"/>
      <c r="D4" s="1"/>
      <c r="E4" s="1"/>
      <c r="F4" s="1"/>
      <c r="G4" s="1"/>
      <c r="H4" s="1"/>
      <c r="I4" s="1"/>
      <c r="J4" s="1"/>
      <c r="K4" s="4"/>
      <c r="L4" s="4"/>
      <c r="M4" s="3" t="s">
        <v>2</v>
      </c>
      <c r="N4" s="3" t="s">
        <v>3</v>
      </c>
      <c r="Q4" s="3"/>
      <c r="R4" s="1"/>
      <c r="S4" s="1"/>
      <c r="T4" s="1"/>
      <c r="U4" s="1"/>
      <c r="V4" s="1"/>
      <c r="W4" s="1"/>
    </row>
    <row r="5" spans="1:35" ht="21" hidden="1">
      <c r="A5" s="1"/>
      <c r="B5" s="1"/>
      <c r="C5" s="1"/>
      <c r="D5" s="1"/>
      <c r="E5" s="1"/>
      <c r="F5" s="1"/>
      <c r="G5" s="1"/>
      <c r="H5" s="1"/>
      <c r="I5" s="1"/>
      <c r="J5" s="1"/>
      <c r="L5" s="3"/>
      <c r="M5" s="3" t="s">
        <v>4</v>
      </c>
      <c r="N5" s="3" t="s">
        <v>5</v>
      </c>
      <c r="R5" s="1"/>
      <c r="S5" s="1"/>
      <c r="T5" s="1"/>
      <c r="U5" s="1"/>
      <c r="V5" s="1"/>
      <c r="W5" s="1"/>
    </row>
    <row r="6" spans="1:35" ht="21" hidden="1">
      <c r="A6" s="1"/>
      <c r="B6" s="1"/>
      <c r="C6" s="1"/>
      <c r="D6" s="1"/>
      <c r="E6" s="1"/>
      <c r="F6" s="1"/>
      <c r="G6" s="1"/>
      <c r="H6" s="1"/>
      <c r="I6" s="1"/>
      <c r="J6" s="1"/>
      <c r="K6" s="3" t="s">
        <v>6</v>
      </c>
      <c r="L6" s="3" t="s">
        <v>7</v>
      </c>
      <c r="M6" s="3" t="s">
        <v>8</v>
      </c>
      <c r="N6" s="3" t="s">
        <v>9</v>
      </c>
      <c r="O6" s="3" t="s">
        <v>10</v>
      </c>
      <c r="P6" s="1"/>
      <c r="Q6" s="1"/>
      <c r="R6" s="1"/>
      <c r="S6" s="1"/>
      <c r="T6" s="1"/>
      <c r="U6" s="1"/>
      <c r="V6" s="1"/>
      <c r="W6" s="1"/>
    </row>
    <row r="7" spans="1:35" ht="18" hidden="1" customHeight="1">
      <c r="A7" s="5" t="s">
        <v>11</v>
      </c>
      <c r="B7" s="5" t="s">
        <v>12</v>
      </c>
      <c r="C7" s="5" t="s">
        <v>13</v>
      </c>
      <c r="D7" s="5" t="s">
        <v>14</v>
      </c>
      <c r="E7" s="1121" t="s">
        <v>15</v>
      </c>
      <c r="F7" s="1122"/>
      <c r="G7" s="1122"/>
      <c r="H7" s="1123"/>
      <c r="I7" s="6" t="s">
        <v>16</v>
      </c>
      <c r="J7" s="6" t="s">
        <v>17</v>
      </c>
      <c r="K7" s="1127" t="s">
        <v>18</v>
      </c>
      <c r="L7" s="7" t="s">
        <v>19</v>
      </c>
      <c r="M7" s="1129" t="s">
        <v>20</v>
      </c>
      <c r="N7" s="1129" t="s">
        <v>21</v>
      </c>
      <c r="O7" s="1131" t="s">
        <v>22</v>
      </c>
      <c r="P7" s="1087" t="s">
        <v>23</v>
      </c>
      <c r="Q7" s="1088"/>
      <c r="R7" s="1088"/>
      <c r="S7" s="1088"/>
      <c r="T7" s="1088"/>
      <c r="U7" s="1088"/>
      <c r="V7" s="1088"/>
      <c r="W7" s="1088"/>
      <c r="X7" s="1088"/>
      <c r="Y7" s="1088"/>
      <c r="Z7" s="1088"/>
      <c r="AA7" s="1089"/>
      <c r="AB7" s="1090" t="s">
        <v>410</v>
      </c>
      <c r="AC7" s="1090"/>
      <c r="AD7" s="1090"/>
      <c r="AE7" s="1077" t="s">
        <v>408</v>
      </c>
      <c r="AF7" s="1077"/>
      <c r="AG7" s="1077"/>
      <c r="AH7" s="1078" t="s">
        <v>416</v>
      </c>
      <c r="AI7" s="1078"/>
    </row>
    <row r="8" spans="1:35" ht="18" hidden="1" customHeight="1">
      <c r="A8" s="8" t="s">
        <v>24</v>
      </c>
      <c r="B8" s="8" t="s">
        <v>25</v>
      </c>
      <c r="C8" s="1133" t="s">
        <v>26</v>
      </c>
      <c r="D8" s="8" t="s">
        <v>27</v>
      </c>
      <c r="E8" s="1124"/>
      <c r="F8" s="1125"/>
      <c r="G8" s="1125"/>
      <c r="H8" s="1126"/>
      <c r="I8" s="9" t="s">
        <v>28</v>
      </c>
      <c r="J8" s="10" t="s">
        <v>29</v>
      </c>
      <c r="K8" s="1128"/>
      <c r="L8" s="11" t="s">
        <v>30</v>
      </c>
      <c r="M8" s="1130"/>
      <c r="N8" s="1130"/>
      <c r="O8" s="1132"/>
      <c r="P8" s="1135" t="s">
        <v>31</v>
      </c>
      <c r="Q8" s="1139" t="s">
        <v>412</v>
      </c>
      <c r="R8" s="1139" t="s">
        <v>419</v>
      </c>
      <c r="S8" s="1139" t="s">
        <v>398</v>
      </c>
      <c r="T8" s="1141" t="s">
        <v>418</v>
      </c>
      <c r="U8" s="1141" t="s">
        <v>412</v>
      </c>
      <c r="V8" s="1141" t="s">
        <v>419</v>
      </c>
      <c r="W8" s="1141" t="s">
        <v>398</v>
      </c>
      <c r="X8" s="1091" t="s">
        <v>413</v>
      </c>
      <c r="Y8" s="1093" t="s">
        <v>412</v>
      </c>
      <c r="Z8" s="1091" t="s">
        <v>420</v>
      </c>
      <c r="AA8" s="1091" t="s">
        <v>398</v>
      </c>
      <c r="AB8" s="1095" t="s">
        <v>411</v>
      </c>
      <c r="AC8" s="1097" t="s">
        <v>412</v>
      </c>
      <c r="AD8" s="1097" t="s">
        <v>399</v>
      </c>
      <c r="AE8" s="1146" t="s">
        <v>33</v>
      </c>
      <c r="AF8" s="1079" t="s">
        <v>449</v>
      </c>
      <c r="AG8" s="1079" t="s">
        <v>399</v>
      </c>
      <c r="AH8" s="1081" t="s">
        <v>33</v>
      </c>
      <c r="AI8" s="1083" t="s">
        <v>399</v>
      </c>
    </row>
    <row r="9" spans="1:35" ht="18.75" hidden="1">
      <c r="A9" s="1133" t="s">
        <v>34</v>
      </c>
      <c r="B9" s="1133" t="s">
        <v>35</v>
      </c>
      <c r="C9" s="1133"/>
      <c r="D9" s="1133" t="s">
        <v>36</v>
      </c>
      <c r="E9" s="12" t="s">
        <v>37</v>
      </c>
      <c r="F9" s="12" t="s">
        <v>38</v>
      </c>
      <c r="G9" s="12" t="s">
        <v>39</v>
      </c>
      <c r="H9" s="12" t="s">
        <v>40</v>
      </c>
      <c r="I9" s="1143" t="s">
        <v>41</v>
      </c>
      <c r="J9" s="1133" t="s">
        <v>42</v>
      </c>
      <c r="K9" s="1137" t="s">
        <v>43</v>
      </c>
      <c r="L9" s="13"/>
      <c r="M9" s="1130"/>
      <c r="N9" s="1130"/>
      <c r="O9" s="1132"/>
      <c r="P9" s="1136"/>
      <c r="Q9" s="1140"/>
      <c r="R9" s="1140"/>
      <c r="S9" s="1140"/>
      <c r="T9" s="1142"/>
      <c r="U9" s="1142"/>
      <c r="V9" s="1142"/>
      <c r="W9" s="1142"/>
      <c r="X9" s="1092"/>
      <c r="Y9" s="1094"/>
      <c r="Z9" s="1092"/>
      <c r="AA9" s="1092"/>
      <c r="AB9" s="1096"/>
      <c r="AC9" s="1098"/>
      <c r="AD9" s="1099"/>
      <c r="AE9" s="1147"/>
      <c r="AF9" s="1148"/>
      <c r="AG9" s="1080"/>
      <c r="AH9" s="1082"/>
      <c r="AI9" s="1084"/>
    </row>
    <row r="10" spans="1:35" ht="21.95" hidden="1" customHeight="1">
      <c r="A10" s="1134"/>
      <c r="B10" s="1134"/>
      <c r="C10" s="1134"/>
      <c r="D10" s="1134"/>
      <c r="E10" s="14" t="s">
        <v>44</v>
      </c>
      <c r="F10" s="15" t="s">
        <v>45</v>
      </c>
      <c r="G10" s="15" t="s">
        <v>46</v>
      </c>
      <c r="H10" s="16" t="s">
        <v>47</v>
      </c>
      <c r="I10" s="1144"/>
      <c r="J10" s="1134"/>
      <c r="K10" s="1138"/>
      <c r="L10" s="17" t="s">
        <v>48</v>
      </c>
      <c r="M10" s="100" t="s">
        <v>49</v>
      </c>
      <c r="N10" s="100" t="s">
        <v>50</v>
      </c>
      <c r="O10" s="100" t="s">
        <v>51</v>
      </c>
      <c r="P10" s="129" t="s">
        <v>52</v>
      </c>
      <c r="Q10" s="128" t="s">
        <v>53</v>
      </c>
      <c r="R10" s="128"/>
      <c r="S10" s="128" t="s">
        <v>400</v>
      </c>
      <c r="T10" s="136" t="s">
        <v>401</v>
      </c>
      <c r="U10" s="137" t="s">
        <v>402</v>
      </c>
      <c r="V10" s="137" t="s">
        <v>421</v>
      </c>
      <c r="W10" s="137" t="s">
        <v>422</v>
      </c>
      <c r="X10" s="145" t="s">
        <v>423</v>
      </c>
      <c r="Y10" s="214" t="s">
        <v>424</v>
      </c>
      <c r="Z10" s="127" t="s">
        <v>425</v>
      </c>
      <c r="AA10" s="145" t="s">
        <v>426</v>
      </c>
      <c r="AB10" s="153" t="s">
        <v>427</v>
      </c>
      <c r="AC10" s="154" t="s">
        <v>428</v>
      </c>
      <c r="AD10" s="155" t="s">
        <v>429</v>
      </c>
      <c r="AE10" s="164" t="s">
        <v>430</v>
      </c>
      <c r="AF10" s="165" t="s">
        <v>406</v>
      </c>
      <c r="AG10" s="166" t="s">
        <v>407</v>
      </c>
      <c r="AH10" s="173" t="s">
        <v>431</v>
      </c>
      <c r="AI10" s="174" t="s">
        <v>432</v>
      </c>
    </row>
    <row r="11" spans="1:35" ht="18.75" hidden="1">
      <c r="A11" s="18"/>
      <c r="B11" s="18"/>
      <c r="C11" s="18"/>
      <c r="D11" s="18" t="s">
        <v>32</v>
      </c>
      <c r="E11" s="19"/>
      <c r="F11" s="19"/>
      <c r="G11" s="19"/>
      <c r="H11" s="19"/>
      <c r="I11" s="19"/>
      <c r="J11" s="19"/>
      <c r="K11" s="20"/>
      <c r="L11" s="20"/>
      <c r="M11" s="20"/>
      <c r="N11" s="20"/>
      <c r="O11" s="20"/>
      <c r="P11" s="130"/>
      <c r="Q11" s="131"/>
      <c r="R11" s="131"/>
      <c r="S11" s="131"/>
      <c r="T11" s="138"/>
      <c r="U11" s="139"/>
      <c r="V11" s="139"/>
      <c r="W11" s="139"/>
      <c r="X11" s="146"/>
      <c r="Y11" s="215"/>
      <c r="Z11" s="147"/>
      <c r="AA11" s="147"/>
      <c r="AB11" s="156"/>
      <c r="AC11" s="156"/>
      <c r="AD11" s="156"/>
      <c r="AE11" s="167"/>
      <c r="AF11" s="167"/>
      <c r="AG11" s="167"/>
      <c r="AH11" s="175"/>
      <c r="AI11" s="175"/>
    </row>
    <row r="12" spans="1:35" ht="18.75" hidden="1">
      <c r="A12" s="21"/>
      <c r="B12" s="21"/>
      <c r="C12" s="22" t="s">
        <v>54</v>
      </c>
      <c r="D12" s="22">
        <f t="shared" ref="D12:J12" si="0">D13+D19</f>
        <v>7219700</v>
      </c>
      <c r="E12" s="22">
        <f t="shared" si="0"/>
        <v>4180250</v>
      </c>
      <c r="F12" s="22">
        <f t="shared" si="0"/>
        <v>3039450</v>
      </c>
      <c r="G12" s="22">
        <f t="shared" si="0"/>
        <v>0</v>
      </c>
      <c r="H12" s="22">
        <f t="shared" si="0"/>
        <v>7219700</v>
      </c>
      <c r="I12" s="93">
        <f t="shared" si="0"/>
        <v>-78930</v>
      </c>
      <c r="J12" s="22">
        <f t="shared" si="0"/>
        <v>7140770</v>
      </c>
      <c r="K12" s="22">
        <f t="shared" ref="K12:P12" si="1">K13+K19</f>
        <v>6635409.3499999996</v>
      </c>
      <c r="L12" s="22">
        <f t="shared" si="1"/>
        <v>76044.899999999994</v>
      </c>
      <c r="M12" s="22">
        <f t="shared" si="1"/>
        <v>225465.4</v>
      </c>
      <c r="N12" s="22">
        <f t="shared" si="1"/>
        <v>257800</v>
      </c>
      <c r="O12" s="22">
        <f t="shared" si="1"/>
        <v>0</v>
      </c>
      <c r="P12" s="132">
        <f t="shared" si="1"/>
        <v>6711454.25</v>
      </c>
      <c r="Q12" s="133">
        <f t="shared" ref="Q12:Q13" si="2">(P12/H12)*100</f>
        <v>92.960292671440641</v>
      </c>
      <c r="R12" s="133">
        <f>(P12/J12)*100</f>
        <v>93.987822741805161</v>
      </c>
      <c r="S12" s="132">
        <f>(P12/D12)*100</f>
        <v>92.960292671440641</v>
      </c>
      <c r="T12" s="140">
        <f>T13+T19</f>
        <v>483265.4</v>
      </c>
      <c r="U12" s="140">
        <f>(T12/H12)*100</f>
        <v>6.6937047245730437</v>
      </c>
      <c r="V12" s="141">
        <f>(T12/J12)*100</f>
        <v>6.7676931199296435</v>
      </c>
      <c r="W12" s="140">
        <f>(T12/D12)*100</f>
        <v>6.6937047245730437</v>
      </c>
      <c r="X12" s="148">
        <f>X13+X19</f>
        <v>7194719.6500000004</v>
      </c>
      <c r="Y12" s="216">
        <f>(X12/H12)*100</f>
        <v>99.653997396013693</v>
      </c>
      <c r="Z12" s="149">
        <f>(X12/J12)*100</f>
        <v>100.75551586173481</v>
      </c>
      <c r="AA12" s="148">
        <f>(X12/D12)*100</f>
        <v>99.653997396013693</v>
      </c>
      <c r="AB12" s="157">
        <f>AB13+AB19</f>
        <v>24980.350000000093</v>
      </c>
      <c r="AC12" s="158">
        <f>(AB12/H12)*100</f>
        <v>0.34600260398631649</v>
      </c>
      <c r="AD12" s="158">
        <f>(AB12/D12)*100</f>
        <v>0.34600260398631649</v>
      </c>
      <c r="AE12" s="168">
        <f>AE13+AE19</f>
        <v>-53949.649999999907</v>
      </c>
      <c r="AF12" s="168">
        <f>(AE12/J12)*100</f>
        <v>-0.75551586173479757</v>
      </c>
      <c r="AG12" s="168">
        <f>(AE12/D12)*100</f>
        <v>-0.74725611867528996</v>
      </c>
      <c r="AH12" s="176">
        <f>AH13+AH19</f>
        <v>24980.350000000093</v>
      </c>
      <c r="AI12" s="176">
        <f>(AH12/D12)*100</f>
        <v>0.34600260398631649</v>
      </c>
    </row>
    <row r="13" spans="1:35" ht="18.75" hidden="1">
      <c r="A13" s="23"/>
      <c r="B13" s="24" t="s">
        <v>34</v>
      </c>
      <c r="C13" s="25" t="s">
        <v>55</v>
      </c>
      <c r="D13" s="25">
        <f t="shared" ref="D13:J13" si="3">SUM(D14:D18)</f>
        <v>4454400</v>
      </c>
      <c r="E13" s="25">
        <f t="shared" si="3"/>
        <v>1650350</v>
      </c>
      <c r="F13" s="25">
        <f t="shared" si="3"/>
        <v>2804050</v>
      </c>
      <c r="G13" s="25">
        <f t="shared" si="3"/>
        <v>0</v>
      </c>
      <c r="H13" s="25">
        <f t="shared" si="3"/>
        <v>4454400</v>
      </c>
      <c r="I13" s="85">
        <f t="shared" si="3"/>
        <v>-78930</v>
      </c>
      <c r="J13" s="26">
        <f t="shared" si="3"/>
        <v>4375470</v>
      </c>
      <c r="K13" s="26">
        <f t="shared" ref="K13:P13" si="4">SUM(K14:K18)</f>
        <v>3942659.35</v>
      </c>
      <c r="L13" s="26">
        <f t="shared" si="4"/>
        <v>76044.899999999994</v>
      </c>
      <c r="M13" s="26">
        <f t="shared" si="4"/>
        <v>225465.4</v>
      </c>
      <c r="N13" s="26">
        <f t="shared" si="4"/>
        <v>257800</v>
      </c>
      <c r="O13" s="26">
        <f t="shared" si="4"/>
        <v>0</v>
      </c>
      <c r="P13" s="45">
        <f t="shared" si="4"/>
        <v>4018704.25</v>
      </c>
      <c r="Q13" s="54">
        <f t="shared" si="2"/>
        <v>90.218755612428154</v>
      </c>
      <c r="R13" s="54">
        <f>(P13/J13)*100</f>
        <v>91.846230233552049</v>
      </c>
      <c r="S13" s="54">
        <f>(P13/D13)*100</f>
        <v>90.218755612428154</v>
      </c>
      <c r="T13" s="142">
        <f>SUM(T14:T18)</f>
        <v>483265.4</v>
      </c>
      <c r="U13" s="142">
        <f>(T13/H13)*100</f>
        <v>10.849169360632184</v>
      </c>
      <c r="V13" s="143">
        <f>(T13/J13)*100</f>
        <v>11.044879750061137</v>
      </c>
      <c r="W13" s="142">
        <f>(T13/D13)*100</f>
        <v>10.849169360632184</v>
      </c>
      <c r="X13" s="150">
        <f>SUM(X14:X18)</f>
        <v>4501969.6500000004</v>
      </c>
      <c r="Y13" s="217">
        <f>(X13/H13)*100</f>
        <v>101.06792497306036</v>
      </c>
      <c r="Z13" s="151">
        <f>(X13/J13)*100</f>
        <v>102.89110998361319</v>
      </c>
      <c r="AA13" s="151">
        <f>(X13/D13)*100</f>
        <v>101.06792497306036</v>
      </c>
      <c r="AB13" s="159">
        <f>SUM(AB14:AB18)</f>
        <v>-47569.649999999907</v>
      </c>
      <c r="AC13" s="159">
        <f>(AB13/H13)*100</f>
        <v>-1.0679249730603426</v>
      </c>
      <c r="AD13" s="159">
        <f>(AB13/D13)*100</f>
        <v>-1.0679249730603426</v>
      </c>
      <c r="AE13" s="169">
        <f>SUM(AE14:AE18)</f>
        <v>-126499.64999999991</v>
      </c>
      <c r="AF13" s="170">
        <f>(AE13/J13)*100</f>
        <v>-2.8911099836131866</v>
      </c>
      <c r="AG13" s="169">
        <f>(AE13/D13)*100</f>
        <v>-2.83988079202586</v>
      </c>
      <c r="AH13" s="177">
        <f>SUM(AH14:AH18)</f>
        <v>-47569.649999999907</v>
      </c>
      <c r="AI13" s="177">
        <f>(AH13/D13)*100</f>
        <v>-1.0679249730603426</v>
      </c>
    </row>
    <row r="14" spans="1:35" ht="18.75" hidden="1">
      <c r="A14" s="23"/>
      <c r="B14" s="28"/>
      <c r="C14" s="29" t="s">
        <v>56</v>
      </c>
      <c r="D14" s="29">
        <f t="shared" ref="D14:G18" si="5">D26+D62+D98+D122</f>
        <v>2102400</v>
      </c>
      <c r="E14" s="29">
        <f t="shared" si="5"/>
        <v>921600</v>
      </c>
      <c r="F14" s="29">
        <f t="shared" si="5"/>
        <v>1180800</v>
      </c>
      <c r="G14" s="29">
        <f t="shared" si="5"/>
        <v>0</v>
      </c>
      <c r="H14" s="29">
        <f>E14+F14+G14</f>
        <v>2102400</v>
      </c>
      <c r="I14" s="86">
        <f>I26+I62+I98+I122</f>
        <v>0</v>
      </c>
      <c r="J14" s="27">
        <f>H14+I14</f>
        <v>2102400</v>
      </c>
      <c r="K14" s="29">
        <f t="shared" ref="K14:O18" si="6">K26+K62+K98+K122</f>
        <v>1182720</v>
      </c>
      <c r="L14" s="29">
        <f t="shared" si="6"/>
        <v>0</v>
      </c>
      <c r="M14" s="29">
        <f t="shared" si="6"/>
        <v>0</v>
      </c>
      <c r="N14" s="29">
        <f t="shared" si="6"/>
        <v>0</v>
      </c>
      <c r="O14" s="29">
        <f t="shared" si="6"/>
        <v>0</v>
      </c>
      <c r="P14" s="134">
        <f>K14+L14</f>
        <v>1182720</v>
      </c>
      <c r="Q14" s="54">
        <f>(P14/H14)*100</f>
        <v>56.255707762557073</v>
      </c>
      <c r="R14" s="54">
        <f>(P14/J14)*100</f>
        <v>56.255707762557073</v>
      </c>
      <c r="S14" s="54">
        <f>(P14/D14)*100</f>
        <v>56.255707762557073</v>
      </c>
      <c r="T14" s="143">
        <f>M14+N14+O14</f>
        <v>0</v>
      </c>
      <c r="U14" s="143">
        <f>(T14/H14)*100</f>
        <v>0</v>
      </c>
      <c r="V14" s="143">
        <f t="shared" ref="V14:V19" si="7">(T14/J14)*100</f>
        <v>0</v>
      </c>
      <c r="W14" s="143">
        <f t="shared" ref="W14:W20" si="8">(T14/D14)*100</f>
        <v>0</v>
      </c>
      <c r="X14" s="151">
        <f>SUM(K14:O14)</f>
        <v>1182720</v>
      </c>
      <c r="Y14" s="217">
        <f>(X14/H14)*100</f>
        <v>56.255707762557073</v>
      </c>
      <c r="Z14" s="151">
        <f t="shared" ref="Z14:Z20" si="9">(X14/J14)*100</f>
        <v>56.255707762557073</v>
      </c>
      <c r="AA14" s="151">
        <f t="shared" ref="AA14:AA20" si="10">(X14/D14)*100</f>
        <v>56.255707762557073</v>
      </c>
      <c r="AB14" s="160">
        <f>H14-X14</f>
        <v>919680</v>
      </c>
      <c r="AC14" s="160">
        <f t="shared" ref="AC14:AC15" si="11">(AB14/H14)*100</f>
        <v>43.74429223744292</v>
      </c>
      <c r="AD14" s="160">
        <f>(AB14/D14)*100</f>
        <v>43.74429223744292</v>
      </c>
      <c r="AE14" s="170">
        <f>J14-X14</f>
        <v>919680</v>
      </c>
      <c r="AF14" s="170">
        <f>(AE14/J14)*100</f>
        <v>43.74429223744292</v>
      </c>
      <c r="AG14" s="170">
        <f>(AE14/D14)*100</f>
        <v>43.74429223744292</v>
      </c>
      <c r="AH14" s="178">
        <f>D14-X14</f>
        <v>919680</v>
      </c>
      <c r="AI14" s="178">
        <f t="shared" ref="AI14:AI20" si="12">(AH14/D14)*100</f>
        <v>43.74429223744292</v>
      </c>
    </row>
    <row r="15" spans="1:35" ht="18.75" hidden="1">
      <c r="A15" s="23"/>
      <c r="B15" s="23"/>
      <c r="C15" s="29" t="s">
        <v>57</v>
      </c>
      <c r="D15" s="29">
        <f t="shared" si="5"/>
        <v>1161700</v>
      </c>
      <c r="E15" s="29">
        <f t="shared" si="5"/>
        <v>365000</v>
      </c>
      <c r="F15" s="29">
        <f t="shared" si="5"/>
        <v>796700</v>
      </c>
      <c r="G15" s="29">
        <f t="shared" si="5"/>
        <v>0</v>
      </c>
      <c r="H15" s="29">
        <f t="shared" ref="H15:H20" si="13">E15+F15+G15</f>
        <v>1161700</v>
      </c>
      <c r="I15" s="86">
        <f>I27+I63+I99+I123</f>
        <v>-36510</v>
      </c>
      <c r="J15" s="27">
        <f t="shared" ref="J15:J20" si="14">H15+I15</f>
        <v>1125190</v>
      </c>
      <c r="K15" s="29">
        <f t="shared" si="6"/>
        <v>1560423.75</v>
      </c>
      <c r="L15" s="29">
        <f t="shared" si="6"/>
        <v>0</v>
      </c>
      <c r="M15" s="29">
        <f t="shared" si="6"/>
        <v>0</v>
      </c>
      <c r="N15" s="29">
        <f t="shared" si="6"/>
        <v>0</v>
      </c>
      <c r="O15" s="29">
        <f t="shared" si="6"/>
        <v>0</v>
      </c>
      <c r="P15" s="134">
        <f t="shared" ref="P15:P20" si="15">K15+L15</f>
        <v>1560423.75</v>
      </c>
      <c r="Q15" s="54">
        <f t="shared" ref="Q15:Q17" si="16">(P15/H15)*100</f>
        <v>134.32243694585523</v>
      </c>
      <c r="R15" s="54">
        <f t="shared" ref="R15:R20" si="17">(P15/J15)*100</f>
        <v>138.68091166825158</v>
      </c>
      <c r="S15" s="54">
        <f>(P15/D15)*100</f>
        <v>134.32243694585523</v>
      </c>
      <c r="T15" s="143">
        <f t="shared" ref="T15:T20" si="18">M15+N15+O15</f>
        <v>0</v>
      </c>
      <c r="U15" s="143">
        <f t="shared" ref="U15:U20" si="19">(T15/H15)*100</f>
        <v>0</v>
      </c>
      <c r="V15" s="143">
        <f t="shared" si="7"/>
        <v>0</v>
      </c>
      <c r="W15" s="143">
        <f t="shared" si="8"/>
        <v>0</v>
      </c>
      <c r="X15" s="151">
        <f t="shared" ref="X15:X20" si="20">SUM(K15:O15)</f>
        <v>1560423.75</v>
      </c>
      <c r="Y15" s="217">
        <f t="shared" ref="Y15:Y20" si="21">(X15/H15)*100</f>
        <v>134.32243694585523</v>
      </c>
      <c r="Z15" s="151">
        <f t="shared" si="9"/>
        <v>138.68091166825158</v>
      </c>
      <c r="AA15" s="151">
        <f t="shared" si="10"/>
        <v>134.32243694585523</v>
      </c>
      <c r="AB15" s="160">
        <f>H15-X15</f>
        <v>-398723.75</v>
      </c>
      <c r="AC15" s="160">
        <f t="shared" si="11"/>
        <v>-34.322436945855209</v>
      </c>
      <c r="AD15" s="160">
        <f t="shared" ref="AD15:AD20" si="22">(AB15/D15)*100</f>
        <v>-34.322436945855209</v>
      </c>
      <c r="AE15" s="170">
        <f>J15-X15</f>
        <v>-435233.75</v>
      </c>
      <c r="AF15" s="170">
        <f t="shared" ref="AF15:AF20" si="23">(AE15/J15)*100</f>
        <v>-38.680911668251582</v>
      </c>
      <c r="AG15" s="170">
        <f>(AE15/D15)*100</f>
        <v>-37.465244899715934</v>
      </c>
      <c r="AH15" s="178">
        <f t="shared" ref="AH15:AH20" si="24">D15-X15</f>
        <v>-398723.75</v>
      </c>
      <c r="AI15" s="178">
        <f t="shared" si="12"/>
        <v>-34.322436945855209</v>
      </c>
    </row>
    <row r="16" spans="1:35" ht="18.75" hidden="1">
      <c r="A16" s="23"/>
      <c r="B16" s="23"/>
      <c r="C16" s="29" t="s">
        <v>58</v>
      </c>
      <c r="D16" s="29">
        <f t="shared" si="5"/>
        <v>637300</v>
      </c>
      <c r="E16" s="29">
        <f t="shared" si="5"/>
        <v>282750</v>
      </c>
      <c r="F16" s="29">
        <f t="shared" si="5"/>
        <v>354550</v>
      </c>
      <c r="G16" s="29">
        <f t="shared" si="5"/>
        <v>0</v>
      </c>
      <c r="H16" s="29">
        <f t="shared" si="13"/>
        <v>637300</v>
      </c>
      <c r="I16" s="86">
        <f>I28+I64+I100+I124</f>
        <v>-42420</v>
      </c>
      <c r="J16" s="27">
        <f t="shared" si="14"/>
        <v>594880</v>
      </c>
      <c r="K16" s="29">
        <f t="shared" si="6"/>
        <v>941151.6</v>
      </c>
      <c r="L16" s="29">
        <f t="shared" si="6"/>
        <v>76044.899999999994</v>
      </c>
      <c r="M16" s="29">
        <f t="shared" si="6"/>
        <v>225465.4</v>
      </c>
      <c r="N16" s="29">
        <f t="shared" si="6"/>
        <v>257800</v>
      </c>
      <c r="O16" s="29">
        <f t="shared" si="6"/>
        <v>0</v>
      </c>
      <c r="P16" s="134">
        <f t="shared" si="15"/>
        <v>1017196.5</v>
      </c>
      <c r="Q16" s="54">
        <f t="shared" si="16"/>
        <v>159.6103091165856</v>
      </c>
      <c r="R16" s="54">
        <f t="shared" si="17"/>
        <v>170.99188071543841</v>
      </c>
      <c r="S16" s="54">
        <f t="shared" ref="S16:S20" si="25">(P16/D16)*100</f>
        <v>159.6103091165856</v>
      </c>
      <c r="T16" s="143">
        <f t="shared" si="18"/>
        <v>483265.4</v>
      </c>
      <c r="U16" s="143">
        <f t="shared" si="19"/>
        <v>75.830127098697631</v>
      </c>
      <c r="V16" s="143">
        <f t="shared" si="7"/>
        <v>81.237459655728898</v>
      </c>
      <c r="W16" s="143">
        <f t="shared" si="8"/>
        <v>75.830127098697631</v>
      </c>
      <c r="X16" s="151">
        <f t="shared" si="20"/>
        <v>1500461.9</v>
      </c>
      <c r="Y16" s="217">
        <f t="shared" si="21"/>
        <v>235.44043621528323</v>
      </c>
      <c r="Z16" s="151">
        <f t="shared" si="9"/>
        <v>252.2293403711673</v>
      </c>
      <c r="AA16" s="151">
        <f t="shared" si="10"/>
        <v>235.44043621528323</v>
      </c>
      <c r="AB16" s="160">
        <f>H16-X16</f>
        <v>-863161.89999999991</v>
      </c>
      <c r="AC16" s="160">
        <f>(AB16/H16)*100</f>
        <v>-135.4404362152832</v>
      </c>
      <c r="AD16" s="160">
        <f t="shared" si="22"/>
        <v>-135.4404362152832</v>
      </c>
      <c r="AE16" s="170">
        <f t="shared" ref="AE16:AE20" si="26">J16-X16</f>
        <v>-905581.89999999991</v>
      </c>
      <c r="AF16" s="170">
        <f t="shared" si="23"/>
        <v>-152.2293403711673</v>
      </c>
      <c r="AG16" s="170">
        <f t="shared" ref="AG16:AG20" si="27">(AE16/D16)*100</f>
        <v>-142.09664208379098</v>
      </c>
      <c r="AH16" s="178">
        <f t="shared" si="24"/>
        <v>-863161.89999999991</v>
      </c>
      <c r="AI16" s="178">
        <f t="shared" si="12"/>
        <v>-135.4404362152832</v>
      </c>
    </row>
    <row r="17" spans="1:35" ht="18.75" hidden="1">
      <c r="A17" s="23"/>
      <c r="B17" s="23"/>
      <c r="C17" s="29" t="s">
        <v>59</v>
      </c>
      <c r="D17" s="29">
        <f t="shared" si="5"/>
        <v>438000</v>
      </c>
      <c r="E17" s="29">
        <f t="shared" si="5"/>
        <v>0</v>
      </c>
      <c r="F17" s="29">
        <f t="shared" si="5"/>
        <v>438000</v>
      </c>
      <c r="G17" s="29">
        <f t="shared" si="5"/>
        <v>0</v>
      </c>
      <c r="H17" s="29">
        <f t="shared" si="13"/>
        <v>438000</v>
      </c>
      <c r="I17" s="86">
        <f>I29+I65+I101+I125</f>
        <v>0</v>
      </c>
      <c r="J17" s="27">
        <f t="shared" si="14"/>
        <v>438000</v>
      </c>
      <c r="K17" s="29">
        <f t="shared" si="6"/>
        <v>137240</v>
      </c>
      <c r="L17" s="29">
        <f t="shared" si="6"/>
        <v>0</v>
      </c>
      <c r="M17" s="29">
        <f t="shared" si="6"/>
        <v>0</v>
      </c>
      <c r="N17" s="29">
        <f t="shared" si="6"/>
        <v>0</v>
      </c>
      <c r="O17" s="29">
        <f t="shared" si="6"/>
        <v>0</v>
      </c>
      <c r="P17" s="134">
        <f>K17+L17</f>
        <v>137240</v>
      </c>
      <c r="Q17" s="54">
        <f t="shared" si="16"/>
        <v>31.333333333333336</v>
      </c>
      <c r="R17" s="54">
        <f t="shared" si="17"/>
        <v>31.333333333333336</v>
      </c>
      <c r="S17" s="54">
        <f t="shared" si="25"/>
        <v>31.333333333333336</v>
      </c>
      <c r="T17" s="143">
        <f t="shared" si="18"/>
        <v>0</v>
      </c>
      <c r="U17" s="143">
        <f t="shared" si="19"/>
        <v>0</v>
      </c>
      <c r="V17" s="143">
        <f t="shared" si="7"/>
        <v>0</v>
      </c>
      <c r="W17" s="143">
        <f t="shared" si="8"/>
        <v>0</v>
      </c>
      <c r="X17" s="151">
        <f t="shared" si="20"/>
        <v>137240</v>
      </c>
      <c r="Y17" s="217">
        <f t="shared" si="21"/>
        <v>31.333333333333336</v>
      </c>
      <c r="Z17" s="151">
        <f t="shared" si="9"/>
        <v>31.333333333333336</v>
      </c>
      <c r="AA17" s="151">
        <f t="shared" si="10"/>
        <v>31.333333333333336</v>
      </c>
      <c r="AB17" s="160">
        <f>H17-X17</f>
        <v>300760</v>
      </c>
      <c r="AC17" s="160">
        <f t="shared" ref="AC17:AC20" si="28">(AB17/H17)*100</f>
        <v>68.666666666666671</v>
      </c>
      <c r="AD17" s="160">
        <f t="shared" si="22"/>
        <v>68.666666666666671</v>
      </c>
      <c r="AE17" s="170">
        <f t="shared" si="26"/>
        <v>300760</v>
      </c>
      <c r="AF17" s="170">
        <f t="shared" si="23"/>
        <v>68.666666666666671</v>
      </c>
      <c r="AG17" s="170">
        <f t="shared" si="27"/>
        <v>68.666666666666671</v>
      </c>
      <c r="AH17" s="178">
        <f t="shared" si="24"/>
        <v>300760</v>
      </c>
      <c r="AI17" s="178">
        <f t="shared" si="12"/>
        <v>68.666666666666671</v>
      </c>
    </row>
    <row r="18" spans="1:35" ht="18.75" hidden="1">
      <c r="A18" s="23"/>
      <c r="B18" s="23"/>
      <c r="C18" s="29" t="s">
        <v>60</v>
      </c>
      <c r="D18" s="29">
        <f t="shared" si="5"/>
        <v>115000</v>
      </c>
      <c r="E18" s="29">
        <f t="shared" si="5"/>
        <v>81000</v>
      </c>
      <c r="F18" s="29">
        <f t="shared" si="5"/>
        <v>34000</v>
      </c>
      <c r="G18" s="29">
        <f t="shared" si="5"/>
        <v>0</v>
      </c>
      <c r="H18" s="29">
        <f t="shared" si="13"/>
        <v>115000</v>
      </c>
      <c r="I18" s="86">
        <f>I30+I66+I102+I126</f>
        <v>0</v>
      </c>
      <c r="J18" s="27">
        <f t="shared" si="14"/>
        <v>115000</v>
      </c>
      <c r="K18" s="29">
        <f t="shared" si="6"/>
        <v>121124</v>
      </c>
      <c r="L18" s="29">
        <f t="shared" si="6"/>
        <v>0</v>
      </c>
      <c r="M18" s="29">
        <f t="shared" si="6"/>
        <v>0</v>
      </c>
      <c r="N18" s="29">
        <f t="shared" si="6"/>
        <v>0</v>
      </c>
      <c r="O18" s="29">
        <f t="shared" si="6"/>
        <v>0</v>
      </c>
      <c r="P18" s="134">
        <f t="shared" si="15"/>
        <v>121124</v>
      </c>
      <c r="Q18" s="54">
        <f>(P18/H18)*100</f>
        <v>105.32521739130434</v>
      </c>
      <c r="R18" s="54">
        <f t="shared" si="17"/>
        <v>105.32521739130434</v>
      </c>
      <c r="S18" s="54">
        <f t="shared" si="25"/>
        <v>105.32521739130434</v>
      </c>
      <c r="T18" s="143">
        <f>M18+N18+O18</f>
        <v>0</v>
      </c>
      <c r="U18" s="143">
        <f t="shared" si="19"/>
        <v>0</v>
      </c>
      <c r="V18" s="143">
        <f t="shared" si="7"/>
        <v>0</v>
      </c>
      <c r="W18" s="143">
        <f t="shared" si="8"/>
        <v>0</v>
      </c>
      <c r="X18" s="151">
        <f t="shared" si="20"/>
        <v>121124</v>
      </c>
      <c r="Y18" s="217">
        <f t="shared" si="21"/>
        <v>105.32521739130434</v>
      </c>
      <c r="Z18" s="151">
        <f t="shared" si="9"/>
        <v>105.32521739130434</v>
      </c>
      <c r="AA18" s="151">
        <f t="shared" si="10"/>
        <v>105.32521739130434</v>
      </c>
      <c r="AB18" s="160">
        <f>H18-X18</f>
        <v>-6124</v>
      </c>
      <c r="AC18" s="160">
        <f t="shared" si="28"/>
        <v>-5.3252173913043483</v>
      </c>
      <c r="AD18" s="160">
        <f t="shared" si="22"/>
        <v>-5.3252173913043483</v>
      </c>
      <c r="AE18" s="170">
        <f t="shared" si="26"/>
        <v>-6124</v>
      </c>
      <c r="AF18" s="170">
        <f t="shared" si="23"/>
        <v>-5.3252173913043483</v>
      </c>
      <c r="AG18" s="170">
        <f t="shared" si="27"/>
        <v>-5.3252173913043483</v>
      </c>
      <c r="AH18" s="178">
        <f t="shared" si="24"/>
        <v>-6124</v>
      </c>
      <c r="AI18" s="178">
        <f t="shared" si="12"/>
        <v>-5.3252173913043483</v>
      </c>
    </row>
    <row r="19" spans="1:35" ht="18.75" hidden="1">
      <c r="A19" s="30"/>
      <c r="B19" s="24" t="s">
        <v>35</v>
      </c>
      <c r="C19" s="26" t="s">
        <v>61</v>
      </c>
      <c r="D19" s="26">
        <f>D20</f>
        <v>2765300</v>
      </c>
      <c r="E19" s="26">
        <f t="shared" ref="E19:AH19" si="29">E20</f>
        <v>2529900</v>
      </c>
      <c r="F19" s="26">
        <f t="shared" si="29"/>
        <v>235400</v>
      </c>
      <c r="G19" s="26">
        <f t="shared" si="29"/>
        <v>0</v>
      </c>
      <c r="H19" s="26">
        <f t="shared" si="29"/>
        <v>2765300</v>
      </c>
      <c r="I19" s="94">
        <f t="shared" si="29"/>
        <v>0</v>
      </c>
      <c r="J19" s="26">
        <f t="shared" si="29"/>
        <v>2765300</v>
      </c>
      <c r="K19" s="26">
        <f t="shared" si="29"/>
        <v>2692750</v>
      </c>
      <c r="L19" s="26">
        <f t="shared" si="29"/>
        <v>0</v>
      </c>
      <c r="M19" s="26">
        <f t="shared" si="29"/>
        <v>0</v>
      </c>
      <c r="N19" s="26">
        <f t="shared" si="29"/>
        <v>0</v>
      </c>
      <c r="O19" s="26">
        <f t="shared" si="29"/>
        <v>0</v>
      </c>
      <c r="P19" s="45">
        <f t="shared" si="29"/>
        <v>2692750</v>
      </c>
      <c r="Q19" s="45">
        <f t="shared" si="29"/>
        <v>97.376414855531053</v>
      </c>
      <c r="R19" s="54">
        <f t="shared" si="17"/>
        <v>97.376414855531053</v>
      </c>
      <c r="S19" s="45">
        <f t="shared" si="29"/>
        <v>97.376414855531053</v>
      </c>
      <c r="T19" s="142">
        <f t="shared" si="29"/>
        <v>0</v>
      </c>
      <c r="U19" s="142">
        <f t="shared" si="29"/>
        <v>0</v>
      </c>
      <c r="V19" s="143">
        <f t="shared" si="7"/>
        <v>0</v>
      </c>
      <c r="W19" s="142">
        <f t="shared" si="29"/>
        <v>0</v>
      </c>
      <c r="X19" s="150">
        <f t="shared" si="29"/>
        <v>2692750</v>
      </c>
      <c r="Y19" s="218">
        <f t="shared" si="29"/>
        <v>97.376414855531053</v>
      </c>
      <c r="Z19" s="151">
        <f t="shared" si="9"/>
        <v>97.376414855531053</v>
      </c>
      <c r="AA19" s="150">
        <f t="shared" si="29"/>
        <v>97.376414855531053</v>
      </c>
      <c r="AB19" s="159">
        <f t="shared" si="29"/>
        <v>72550</v>
      </c>
      <c r="AC19" s="161">
        <f t="shared" si="29"/>
        <v>2.6235851444689549</v>
      </c>
      <c r="AD19" s="161">
        <f t="shared" si="29"/>
        <v>2.6235851444689549</v>
      </c>
      <c r="AE19" s="169">
        <f t="shared" si="29"/>
        <v>72550</v>
      </c>
      <c r="AF19" s="171">
        <f t="shared" si="29"/>
        <v>2.6235851444689549</v>
      </c>
      <c r="AG19" s="169">
        <f t="shared" si="27"/>
        <v>2.6235851444689549</v>
      </c>
      <c r="AH19" s="177">
        <f t="shared" si="29"/>
        <v>72550</v>
      </c>
      <c r="AI19" s="177">
        <f t="shared" si="12"/>
        <v>2.6235851444689549</v>
      </c>
    </row>
    <row r="20" spans="1:35" ht="18.75" hidden="1">
      <c r="A20" s="23"/>
      <c r="B20" s="24"/>
      <c r="C20" s="31" t="s">
        <v>62</v>
      </c>
      <c r="D20" s="29">
        <f>D32+D68+D104+D128</f>
        <v>2765300</v>
      </c>
      <c r="E20" s="29">
        <f>E32+E68+E104+E128</f>
        <v>2529900</v>
      </c>
      <c r="F20" s="29">
        <f>F32+F68+F104+F128</f>
        <v>235400</v>
      </c>
      <c r="G20" s="29">
        <f>G32+G68+G104+G128</f>
        <v>0</v>
      </c>
      <c r="H20" s="29">
        <f t="shared" si="13"/>
        <v>2765300</v>
      </c>
      <c r="I20" s="86">
        <f>I32+I68+I104+I128</f>
        <v>0</v>
      </c>
      <c r="J20" s="27">
        <f t="shared" si="14"/>
        <v>2765300</v>
      </c>
      <c r="K20" s="29">
        <f>K32+K68+K104+K128</f>
        <v>2692750</v>
      </c>
      <c r="L20" s="29">
        <f>L32+L68+L104+L128</f>
        <v>0</v>
      </c>
      <c r="M20" s="29">
        <f>M32+M68+M104+M128</f>
        <v>0</v>
      </c>
      <c r="N20" s="29">
        <f>N32+N68+N104+N128</f>
        <v>0</v>
      </c>
      <c r="O20" s="29">
        <f>O32+O68+O104+O128</f>
        <v>0</v>
      </c>
      <c r="P20" s="134">
        <f t="shared" si="15"/>
        <v>2692750</v>
      </c>
      <c r="Q20" s="54">
        <f>(P20/H20)*100</f>
        <v>97.376414855531053</v>
      </c>
      <c r="R20" s="54">
        <f t="shared" si="17"/>
        <v>97.376414855531053</v>
      </c>
      <c r="S20" s="54">
        <f t="shared" si="25"/>
        <v>97.376414855531053</v>
      </c>
      <c r="T20" s="143">
        <f t="shared" si="18"/>
        <v>0</v>
      </c>
      <c r="U20" s="143">
        <f t="shared" si="19"/>
        <v>0</v>
      </c>
      <c r="V20" s="143">
        <f>(T20/J20)*100</f>
        <v>0</v>
      </c>
      <c r="W20" s="143">
        <f t="shared" si="8"/>
        <v>0</v>
      </c>
      <c r="X20" s="151">
        <f t="shared" si="20"/>
        <v>2692750</v>
      </c>
      <c r="Y20" s="217">
        <f t="shared" si="21"/>
        <v>97.376414855531053</v>
      </c>
      <c r="Z20" s="151">
        <f t="shared" si="9"/>
        <v>97.376414855531053</v>
      </c>
      <c r="AA20" s="151">
        <f t="shared" si="10"/>
        <v>97.376414855531053</v>
      </c>
      <c r="AB20" s="160">
        <f>H20-X20</f>
        <v>72550</v>
      </c>
      <c r="AC20" s="160">
        <f t="shared" si="28"/>
        <v>2.6235851444689549</v>
      </c>
      <c r="AD20" s="160">
        <f t="shared" si="22"/>
        <v>2.6235851444689549</v>
      </c>
      <c r="AE20" s="170">
        <f t="shared" si="26"/>
        <v>72550</v>
      </c>
      <c r="AF20" s="170">
        <f t="shared" si="23"/>
        <v>2.6235851444689549</v>
      </c>
      <c r="AG20" s="170">
        <f t="shared" si="27"/>
        <v>2.6235851444689549</v>
      </c>
      <c r="AH20" s="178">
        <f t="shared" si="24"/>
        <v>72550</v>
      </c>
      <c r="AI20" s="178">
        <f t="shared" si="12"/>
        <v>2.6235851444689549</v>
      </c>
    </row>
    <row r="21" spans="1:35" ht="19.5" hidden="1" thickBot="1">
      <c r="A21" s="32"/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135"/>
      <c r="Q21" s="135"/>
      <c r="R21" s="135"/>
      <c r="S21" s="135"/>
      <c r="T21" s="144"/>
      <c r="U21" s="144"/>
      <c r="V21" s="144"/>
      <c r="W21" s="144"/>
      <c r="X21" s="152"/>
      <c r="Y21" s="219"/>
      <c r="Z21" s="152"/>
      <c r="AA21" s="152"/>
      <c r="AB21" s="162"/>
      <c r="AC21" s="162"/>
      <c r="AD21" s="163"/>
      <c r="AE21" s="172"/>
      <c r="AF21" s="172"/>
      <c r="AG21" s="72"/>
      <c r="AH21" s="179"/>
      <c r="AI21" s="180"/>
    </row>
    <row r="22" spans="1:35" s="34" customFormat="1" ht="18.95" hidden="1" customHeight="1">
      <c r="A22" s="1085" t="s">
        <v>63</v>
      </c>
      <c r="B22" s="1086"/>
      <c r="C22" s="1086"/>
      <c r="D22" s="1086"/>
      <c r="E22" s="1086"/>
      <c r="F22" s="1086"/>
      <c r="G22" s="1086"/>
      <c r="H22" s="1086"/>
      <c r="I22" s="1086"/>
      <c r="J22" s="1086"/>
      <c r="K22" s="1086"/>
      <c r="L22" s="1086"/>
      <c r="M22" s="1086"/>
      <c r="N22" s="1086"/>
      <c r="O22" s="1086"/>
      <c r="P22" s="1086"/>
      <c r="Q22" s="1086"/>
      <c r="R22" s="1086"/>
      <c r="S22" s="1086"/>
      <c r="T22" s="1086"/>
      <c r="U22" s="1086"/>
      <c r="V22" s="1086"/>
      <c r="W22" s="1086"/>
      <c r="X22" s="1086"/>
      <c r="Y22" s="1086"/>
      <c r="Z22" s="1086"/>
      <c r="AA22" s="1086"/>
      <c r="AB22" s="1086"/>
      <c r="AC22" s="1086"/>
      <c r="AD22" s="1086"/>
      <c r="AE22" s="1086"/>
      <c r="AF22" s="1086"/>
      <c r="AG22" s="1086"/>
      <c r="AH22" s="1086"/>
      <c r="AI22" s="1086"/>
    </row>
    <row r="23" spans="1:35" s="35" customFormat="1" ht="36.950000000000003" hidden="1" customHeight="1">
      <c r="A23" s="182"/>
      <c r="B23" s="183"/>
      <c r="C23" s="184"/>
      <c r="D23" s="184"/>
      <c r="E23" s="184"/>
      <c r="F23" s="184"/>
      <c r="G23" s="184"/>
      <c r="H23" s="184"/>
      <c r="I23" s="185"/>
      <c r="J23" s="184"/>
      <c r="K23" s="186" t="s">
        <v>435</v>
      </c>
      <c r="L23" s="186" t="s">
        <v>436</v>
      </c>
      <c r="M23" s="186" t="s">
        <v>20</v>
      </c>
      <c r="N23" s="186" t="s">
        <v>21</v>
      </c>
      <c r="O23" s="186" t="s">
        <v>437</v>
      </c>
      <c r="P23" s="187" t="s">
        <v>417</v>
      </c>
      <c r="Q23" s="188" t="s">
        <v>433</v>
      </c>
      <c r="R23" s="188" t="s">
        <v>434</v>
      </c>
      <c r="S23" s="188" t="s">
        <v>403</v>
      </c>
      <c r="T23" s="188" t="s">
        <v>438</v>
      </c>
      <c r="U23" s="188" t="s">
        <v>433</v>
      </c>
      <c r="V23" s="188" t="s">
        <v>434</v>
      </c>
      <c r="W23" s="188" t="s">
        <v>403</v>
      </c>
      <c r="X23" s="187" t="s">
        <v>439</v>
      </c>
      <c r="Y23" s="220" t="s">
        <v>433</v>
      </c>
      <c r="Z23" s="188" t="s">
        <v>434</v>
      </c>
      <c r="AA23" s="188" t="s">
        <v>403</v>
      </c>
      <c r="AB23" s="188" t="s">
        <v>440</v>
      </c>
      <c r="AC23" s="188" t="s">
        <v>433</v>
      </c>
      <c r="AD23" s="188" t="s">
        <v>403</v>
      </c>
      <c r="AE23" s="188" t="s">
        <v>408</v>
      </c>
      <c r="AF23" s="188" t="s">
        <v>433</v>
      </c>
      <c r="AG23" s="188" t="s">
        <v>403</v>
      </c>
      <c r="AH23" s="188" t="s">
        <v>441</v>
      </c>
      <c r="AI23" s="188" t="s">
        <v>403</v>
      </c>
    </row>
    <row r="24" spans="1:35" s="35" customFormat="1" ht="18.95" hidden="1" customHeight="1">
      <c r="A24" s="205"/>
      <c r="B24" s="206"/>
      <c r="C24" s="184" t="s">
        <v>54</v>
      </c>
      <c r="D24" s="184">
        <f>D25+D31</f>
        <v>1820300</v>
      </c>
      <c r="E24" s="184">
        <f>E25+E31</f>
        <v>1165150</v>
      </c>
      <c r="F24" s="184">
        <f>F25+F31</f>
        <v>655150</v>
      </c>
      <c r="G24" s="184">
        <f>G25+G31</f>
        <v>0</v>
      </c>
      <c r="H24" s="184">
        <f t="shared" ref="H24:H30" si="30">SUM(E24:G24)</f>
        <v>1820300</v>
      </c>
      <c r="I24" s="185">
        <f>I25+I31</f>
        <v>-11890</v>
      </c>
      <c r="J24" s="184">
        <f>J25+J31</f>
        <v>1808410</v>
      </c>
      <c r="K24" s="184">
        <f>K25+K31</f>
        <v>1735107.72</v>
      </c>
      <c r="L24" s="184">
        <f t="shared" ref="L24:O24" si="31">L25+L31</f>
        <v>0</v>
      </c>
      <c r="M24" s="184">
        <f t="shared" si="31"/>
        <v>0</v>
      </c>
      <c r="N24" s="184">
        <f t="shared" si="31"/>
        <v>0</v>
      </c>
      <c r="O24" s="184">
        <f t="shared" si="31"/>
        <v>0</v>
      </c>
      <c r="P24" s="184">
        <f t="shared" ref="P24" si="32">P25+P31</f>
        <v>1735107.72</v>
      </c>
      <c r="Q24" s="207">
        <f>(P24/H24)*100</f>
        <v>95.319876943360981</v>
      </c>
      <c r="R24" s="207">
        <f>(P24/J24)*100</f>
        <v>95.946589545512353</v>
      </c>
      <c r="S24" s="198">
        <f>(P24/D24)*100</f>
        <v>95.319876943360981</v>
      </c>
      <c r="T24" s="184">
        <f>T25+T31</f>
        <v>0</v>
      </c>
      <c r="U24" s="198">
        <f>(T24/H24)*100</f>
        <v>0</v>
      </c>
      <c r="V24" s="207">
        <f>(T24/J24)*100</f>
        <v>0</v>
      </c>
      <c r="W24" s="198">
        <f>(T24/D24)*100</f>
        <v>0</v>
      </c>
      <c r="X24" s="184">
        <f>X25+X31</f>
        <v>1735107.72</v>
      </c>
      <c r="Y24" s="221">
        <f>(X24/H24)*100</f>
        <v>95.319876943360981</v>
      </c>
      <c r="Z24" s="207">
        <f>(X24/J24)*100</f>
        <v>95.946589545512353</v>
      </c>
      <c r="AA24" s="198">
        <f t="shared" ref="AA24:AA30" si="33">(X24/D24)*100</f>
        <v>95.319876943360981</v>
      </c>
      <c r="AB24" s="184">
        <f>AB25+AB31</f>
        <v>85192.280000000042</v>
      </c>
      <c r="AC24" s="198">
        <f t="shared" ref="AC24:AC25" si="34">(AB24/H24)*100</f>
        <v>4.680123056639018</v>
      </c>
      <c r="AD24" s="198">
        <f>(AB24/D24)*100</f>
        <v>4.680123056639018</v>
      </c>
      <c r="AE24" s="184">
        <f>AE25+AE31</f>
        <v>73302.280000000042</v>
      </c>
      <c r="AF24" s="198">
        <f>(AE24/J24)*100</f>
        <v>4.0534104544876461</v>
      </c>
      <c r="AG24" s="198">
        <f>(AE24/D24)*100</f>
        <v>4.0269340218645304</v>
      </c>
      <c r="AH24" s="184">
        <f>AH25+AH31</f>
        <v>85192.280000000042</v>
      </c>
      <c r="AI24" s="198">
        <f>(AH24/D24)*100</f>
        <v>4.680123056639018</v>
      </c>
    </row>
    <row r="25" spans="1:35" s="35" customFormat="1" ht="18.95" hidden="1" customHeight="1">
      <c r="A25" s="182"/>
      <c r="B25" s="192" t="s">
        <v>34</v>
      </c>
      <c r="C25" s="193" t="s">
        <v>55</v>
      </c>
      <c r="D25" s="193">
        <f>SUM(D26:D30)</f>
        <v>655000</v>
      </c>
      <c r="E25" s="190">
        <f>SUM(E26:E30)</f>
        <v>235250</v>
      </c>
      <c r="F25" s="190">
        <f>SUM(F26:F30)</f>
        <v>419750</v>
      </c>
      <c r="G25" s="190">
        <f>SUM(G26:G30)</f>
        <v>0</v>
      </c>
      <c r="H25" s="190">
        <f t="shared" si="30"/>
        <v>655000</v>
      </c>
      <c r="I25" s="194">
        <f t="shared" ref="I25:P25" si="35">SUM(I26:I30)</f>
        <v>-11890</v>
      </c>
      <c r="J25" s="190">
        <f t="shared" si="35"/>
        <v>643110</v>
      </c>
      <c r="K25" s="193">
        <f>SUM(K26:K30)</f>
        <v>638357.72</v>
      </c>
      <c r="L25" s="193">
        <f t="shared" ref="L25:O25" si="36">SUM(L26:L30)</f>
        <v>0</v>
      </c>
      <c r="M25" s="193">
        <f t="shared" si="36"/>
        <v>0</v>
      </c>
      <c r="N25" s="193">
        <f t="shared" si="36"/>
        <v>0</v>
      </c>
      <c r="O25" s="193">
        <f t="shared" si="36"/>
        <v>0</v>
      </c>
      <c r="P25" s="190">
        <f t="shared" si="35"/>
        <v>638357.72</v>
      </c>
      <c r="Q25" s="189">
        <f t="shared" ref="Q25:Q32" si="37">(P25/H25)*100</f>
        <v>97.459193893129765</v>
      </c>
      <c r="R25" s="189">
        <f t="shared" ref="R25:R32" si="38">(P25/J25)*100</f>
        <v>99.261047099252067</v>
      </c>
      <c r="S25" s="190">
        <f>(P25/D25)*100</f>
        <v>97.459193893129765</v>
      </c>
      <c r="T25" s="190">
        <f>SUM(T26:T30)</f>
        <v>0</v>
      </c>
      <c r="U25" s="190">
        <f t="shared" ref="U25:U32" si="39">(T25/H25)*100</f>
        <v>0</v>
      </c>
      <c r="V25" s="189">
        <f t="shared" ref="V25:V32" si="40">(T25/J25)*100</f>
        <v>0</v>
      </c>
      <c r="W25" s="189">
        <f>(T25/D25)*100</f>
        <v>0</v>
      </c>
      <c r="X25" s="190">
        <f>SUM(X26:X30)</f>
        <v>638357.72</v>
      </c>
      <c r="Y25" s="218">
        <f t="shared" ref="Y25:Y32" si="41">(X25/H25)*100</f>
        <v>97.459193893129765</v>
      </c>
      <c r="Z25" s="189">
        <f t="shared" ref="Z25:Z32" si="42">(X25/J25)*100</f>
        <v>99.261047099252067</v>
      </c>
      <c r="AA25" s="189">
        <f t="shared" si="33"/>
        <v>97.459193893129765</v>
      </c>
      <c r="AB25" s="191">
        <f>SUM(AB26:AB30)</f>
        <v>16642.280000000042</v>
      </c>
      <c r="AC25" s="191">
        <f t="shared" si="34"/>
        <v>2.5408061068702357</v>
      </c>
      <c r="AD25" s="191">
        <f t="shared" ref="AD25:AD30" si="43">(AB25/D25)*100</f>
        <v>2.5408061068702357</v>
      </c>
      <c r="AE25" s="191">
        <f>SUM(AE26:AE30)</f>
        <v>4752.2800000000425</v>
      </c>
      <c r="AF25" s="191">
        <f t="shared" ref="AF25:AF32" si="44">(AE25/J25)*100</f>
        <v>0.73895290074793463</v>
      </c>
      <c r="AG25" s="191">
        <f t="shared" ref="AG25:AG32" si="45">(AE25/D25)*100</f>
        <v>0.72553893129771641</v>
      </c>
      <c r="AH25" s="191">
        <f>SUM(AH26:AH30)</f>
        <v>16642.280000000042</v>
      </c>
      <c r="AI25" s="191">
        <f t="shared" ref="AI25:AI32" si="46">(AH25/D25)*100</f>
        <v>2.5408061068702357</v>
      </c>
    </row>
    <row r="26" spans="1:35" s="35" customFormat="1" ht="18.95" hidden="1" customHeight="1">
      <c r="A26" s="183"/>
      <c r="B26" s="183"/>
      <c r="C26" s="189" t="s">
        <v>56</v>
      </c>
      <c r="D26" s="189">
        <f>D38+D50</f>
        <v>360000</v>
      </c>
      <c r="E26" s="189">
        <f t="shared" ref="E26:G26" si="47">E38+E50</f>
        <v>120000</v>
      </c>
      <c r="F26" s="189">
        <f t="shared" si="47"/>
        <v>240000</v>
      </c>
      <c r="G26" s="189">
        <f t="shared" si="47"/>
        <v>0</v>
      </c>
      <c r="H26" s="189">
        <f t="shared" si="30"/>
        <v>360000</v>
      </c>
      <c r="I26" s="195">
        <f>I38+I50</f>
        <v>0</v>
      </c>
      <c r="J26" s="196">
        <f>H26+(I26)</f>
        <v>360000</v>
      </c>
      <c r="K26" s="189">
        <f>K38+K50</f>
        <v>238000</v>
      </c>
      <c r="L26" s="189">
        <f t="shared" ref="L26:O26" si="48">L38+L50</f>
        <v>0</v>
      </c>
      <c r="M26" s="189">
        <f t="shared" si="48"/>
        <v>0</v>
      </c>
      <c r="N26" s="189">
        <f t="shared" si="48"/>
        <v>0</v>
      </c>
      <c r="O26" s="189">
        <f t="shared" si="48"/>
        <v>0</v>
      </c>
      <c r="P26" s="189">
        <f>K26+L26</f>
        <v>238000</v>
      </c>
      <c r="Q26" s="189">
        <f t="shared" si="37"/>
        <v>66.111111111111114</v>
      </c>
      <c r="R26" s="189">
        <f t="shared" si="38"/>
        <v>66.111111111111114</v>
      </c>
      <c r="S26" s="189">
        <f>(P26/D26)*100</f>
        <v>66.111111111111114</v>
      </c>
      <c r="T26" s="189">
        <f>M26+N26</f>
        <v>0</v>
      </c>
      <c r="U26" s="189">
        <f t="shared" si="39"/>
        <v>0</v>
      </c>
      <c r="V26" s="189">
        <f t="shared" si="40"/>
        <v>0</v>
      </c>
      <c r="W26" s="189">
        <f>(T26/D26)*100</f>
        <v>0</v>
      </c>
      <c r="X26" s="189">
        <f>SUM(K26:O26)</f>
        <v>238000</v>
      </c>
      <c r="Y26" s="217">
        <f t="shared" si="41"/>
        <v>66.111111111111114</v>
      </c>
      <c r="Z26" s="189">
        <f t="shared" si="42"/>
        <v>66.111111111111114</v>
      </c>
      <c r="AA26" s="189">
        <f t="shared" si="33"/>
        <v>66.111111111111114</v>
      </c>
      <c r="AB26" s="197">
        <f>H26-X26</f>
        <v>122000</v>
      </c>
      <c r="AC26" s="197">
        <f>(AB26/H26)*100</f>
        <v>33.888888888888893</v>
      </c>
      <c r="AD26" s="197">
        <f t="shared" si="43"/>
        <v>33.888888888888893</v>
      </c>
      <c r="AE26" s="197">
        <f>J26-X26</f>
        <v>122000</v>
      </c>
      <c r="AF26" s="197">
        <f t="shared" si="44"/>
        <v>33.888888888888893</v>
      </c>
      <c r="AG26" s="197">
        <f t="shared" si="45"/>
        <v>33.888888888888893</v>
      </c>
      <c r="AH26" s="197">
        <f>D26-X26</f>
        <v>122000</v>
      </c>
      <c r="AI26" s="197">
        <f t="shared" si="46"/>
        <v>33.888888888888893</v>
      </c>
    </row>
    <row r="27" spans="1:35" s="35" customFormat="1" ht="18.95" hidden="1" customHeight="1">
      <c r="A27" s="183"/>
      <c r="B27" s="183"/>
      <c r="C27" s="189" t="s">
        <v>57</v>
      </c>
      <c r="D27" s="189">
        <f t="shared" ref="D27:G32" si="49">D39+D51</f>
        <v>120000</v>
      </c>
      <c r="E27" s="189">
        <f t="shared" ref="E27:G27" si="50">E39+E51</f>
        <v>60000</v>
      </c>
      <c r="F27" s="189">
        <f t="shared" si="50"/>
        <v>60000</v>
      </c>
      <c r="G27" s="189">
        <f t="shared" si="50"/>
        <v>0</v>
      </c>
      <c r="H27" s="189">
        <f t="shared" si="30"/>
        <v>120000</v>
      </c>
      <c r="I27" s="195">
        <f t="shared" ref="I27:I32" si="51">I39+I51</f>
        <v>-6000</v>
      </c>
      <c r="J27" s="196">
        <f>H27+(I27)</f>
        <v>114000</v>
      </c>
      <c r="K27" s="189">
        <f t="shared" ref="K27:O27" si="52">K39+K51</f>
        <v>130783.76</v>
      </c>
      <c r="L27" s="189">
        <f t="shared" si="52"/>
        <v>0</v>
      </c>
      <c r="M27" s="189">
        <f t="shared" si="52"/>
        <v>0</v>
      </c>
      <c r="N27" s="189">
        <f t="shared" si="52"/>
        <v>0</v>
      </c>
      <c r="O27" s="189">
        <f t="shared" si="52"/>
        <v>0</v>
      </c>
      <c r="P27" s="189">
        <f>K27+L27</f>
        <v>130783.76</v>
      </c>
      <c r="Q27" s="189">
        <f t="shared" si="37"/>
        <v>108.98646666666667</v>
      </c>
      <c r="R27" s="189">
        <f t="shared" si="38"/>
        <v>114.72259649122807</v>
      </c>
      <c r="S27" s="189">
        <f t="shared" ref="S27:S30" si="53">(P27/D27)*100</f>
        <v>108.98646666666667</v>
      </c>
      <c r="T27" s="189">
        <f>M27+N27</f>
        <v>0</v>
      </c>
      <c r="U27" s="189">
        <f t="shared" si="39"/>
        <v>0</v>
      </c>
      <c r="V27" s="189">
        <f t="shared" si="40"/>
        <v>0</v>
      </c>
      <c r="W27" s="189">
        <f t="shared" ref="W27:W30" si="54">(T27/D27)*100</f>
        <v>0</v>
      </c>
      <c r="X27" s="189">
        <f>SUM(K27:O27)</f>
        <v>130783.76</v>
      </c>
      <c r="Y27" s="217">
        <f t="shared" si="41"/>
        <v>108.98646666666667</v>
      </c>
      <c r="Z27" s="189">
        <f t="shared" si="42"/>
        <v>114.72259649122807</v>
      </c>
      <c r="AA27" s="189">
        <f t="shared" si="33"/>
        <v>108.98646666666667</v>
      </c>
      <c r="AB27" s="197">
        <f t="shared" ref="AB27:AB30" si="55">H27-X27</f>
        <v>-10783.759999999995</v>
      </c>
      <c r="AC27" s="197">
        <f t="shared" ref="AC27:AC32" si="56">(AB27/H27)*100</f>
        <v>-8.9864666666666615</v>
      </c>
      <c r="AD27" s="197">
        <f t="shared" si="43"/>
        <v>-8.9864666666666615</v>
      </c>
      <c r="AE27" s="197">
        <f t="shared" ref="AE27:AE30" si="57">J27-X27</f>
        <v>-16783.759999999995</v>
      </c>
      <c r="AF27" s="197">
        <f t="shared" si="44"/>
        <v>-14.722596491228066</v>
      </c>
      <c r="AG27" s="197">
        <f t="shared" si="45"/>
        <v>-13.986466666666661</v>
      </c>
      <c r="AH27" s="197">
        <f t="shared" ref="AH27:AH32" si="58">D27-X27</f>
        <v>-10783.759999999995</v>
      </c>
      <c r="AI27" s="197">
        <f t="shared" si="46"/>
        <v>-8.9864666666666615</v>
      </c>
    </row>
    <row r="28" spans="1:35" s="35" customFormat="1" ht="18.95" hidden="1" customHeight="1">
      <c r="A28" s="183"/>
      <c r="B28" s="183"/>
      <c r="C28" s="189" t="s">
        <v>58</v>
      </c>
      <c r="D28" s="189">
        <f t="shared" si="49"/>
        <v>125000</v>
      </c>
      <c r="E28" s="189">
        <f t="shared" ref="E28:G28" si="59">E40+E52</f>
        <v>39250</v>
      </c>
      <c r="F28" s="189">
        <f t="shared" si="59"/>
        <v>85750</v>
      </c>
      <c r="G28" s="189">
        <f t="shared" si="59"/>
        <v>0</v>
      </c>
      <c r="H28" s="189">
        <f t="shared" si="30"/>
        <v>125000</v>
      </c>
      <c r="I28" s="195">
        <f t="shared" si="51"/>
        <v>-5890</v>
      </c>
      <c r="J28" s="196">
        <f>H28+(I28)</f>
        <v>119110</v>
      </c>
      <c r="K28" s="189">
        <f t="shared" ref="K28:O28" si="60">K40+K52</f>
        <v>269573.95999999996</v>
      </c>
      <c r="L28" s="189">
        <f t="shared" si="60"/>
        <v>0</v>
      </c>
      <c r="M28" s="189">
        <f t="shared" si="60"/>
        <v>0</v>
      </c>
      <c r="N28" s="189">
        <f t="shared" si="60"/>
        <v>0</v>
      </c>
      <c r="O28" s="189">
        <f t="shared" si="60"/>
        <v>0</v>
      </c>
      <c r="P28" s="189">
        <f>K28+L28</f>
        <v>269573.95999999996</v>
      </c>
      <c r="Q28" s="189">
        <f t="shared" si="37"/>
        <v>215.65916799999997</v>
      </c>
      <c r="R28" s="189">
        <f t="shared" si="38"/>
        <v>226.32353286877671</v>
      </c>
      <c r="S28" s="189">
        <f t="shared" si="53"/>
        <v>215.65916799999997</v>
      </c>
      <c r="T28" s="189">
        <f>M28+N28</f>
        <v>0</v>
      </c>
      <c r="U28" s="189">
        <f t="shared" si="39"/>
        <v>0</v>
      </c>
      <c r="V28" s="189">
        <f t="shared" si="40"/>
        <v>0</v>
      </c>
      <c r="W28" s="189">
        <f t="shared" si="54"/>
        <v>0</v>
      </c>
      <c r="X28" s="189">
        <f>SUM(K28:O28)</f>
        <v>269573.95999999996</v>
      </c>
      <c r="Y28" s="217">
        <f t="shared" si="41"/>
        <v>215.65916799999997</v>
      </c>
      <c r="Z28" s="189">
        <f t="shared" si="42"/>
        <v>226.32353286877671</v>
      </c>
      <c r="AA28" s="189">
        <f t="shared" si="33"/>
        <v>215.65916799999997</v>
      </c>
      <c r="AB28" s="197">
        <f t="shared" si="55"/>
        <v>-144573.95999999996</v>
      </c>
      <c r="AC28" s="197">
        <f t="shared" si="56"/>
        <v>-115.65916799999998</v>
      </c>
      <c r="AD28" s="197">
        <f t="shared" si="43"/>
        <v>-115.65916799999998</v>
      </c>
      <c r="AE28" s="197">
        <f t="shared" si="57"/>
        <v>-150463.95999999996</v>
      </c>
      <c r="AF28" s="197">
        <f t="shared" si="44"/>
        <v>-126.32353286877674</v>
      </c>
      <c r="AG28" s="197">
        <f t="shared" si="45"/>
        <v>-120.37116799999995</v>
      </c>
      <c r="AH28" s="197">
        <f t="shared" si="58"/>
        <v>-144573.95999999996</v>
      </c>
      <c r="AI28" s="197">
        <f t="shared" si="46"/>
        <v>-115.65916799999998</v>
      </c>
    </row>
    <row r="29" spans="1:35" s="35" customFormat="1" ht="18.95" hidden="1" customHeight="1">
      <c r="A29" s="183"/>
      <c r="B29" s="183"/>
      <c r="C29" s="189" t="s">
        <v>59</v>
      </c>
      <c r="D29" s="189">
        <f t="shared" si="49"/>
        <v>0</v>
      </c>
      <c r="E29" s="189">
        <f t="shared" ref="E29:G29" si="61">E41+E53</f>
        <v>0</v>
      </c>
      <c r="F29" s="189">
        <f t="shared" si="61"/>
        <v>0</v>
      </c>
      <c r="G29" s="189">
        <f t="shared" si="61"/>
        <v>0</v>
      </c>
      <c r="H29" s="189">
        <f t="shared" si="30"/>
        <v>0</v>
      </c>
      <c r="I29" s="195">
        <f t="shared" si="51"/>
        <v>0</v>
      </c>
      <c r="J29" s="196">
        <f>H29+(I29)</f>
        <v>0</v>
      </c>
      <c r="K29" s="189">
        <f t="shared" ref="K29:O29" si="62">K41+K53</f>
        <v>0</v>
      </c>
      <c r="L29" s="189">
        <f t="shared" si="62"/>
        <v>0</v>
      </c>
      <c r="M29" s="189">
        <f t="shared" si="62"/>
        <v>0</v>
      </c>
      <c r="N29" s="189">
        <f t="shared" si="62"/>
        <v>0</v>
      </c>
      <c r="O29" s="189">
        <f t="shared" si="62"/>
        <v>0</v>
      </c>
      <c r="P29" s="189">
        <f>K29+L29</f>
        <v>0</v>
      </c>
      <c r="Q29" s="189" t="e">
        <f t="shared" si="37"/>
        <v>#DIV/0!</v>
      </c>
      <c r="R29" s="189" t="e">
        <f t="shared" si="38"/>
        <v>#DIV/0!</v>
      </c>
      <c r="S29" s="189" t="e">
        <f t="shared" si="53"/>
        <v>#DIV/0!</v>
      </c>
      <c r="T29" s="189">
        <f>M29+N29</f>
        <v>0</v>
      </c>
      <c r="U29" s="189" t="e">
        <f t="shared" si="39"/>
        <v>#DIV/0!</v>
      </c>
      <c r="V29" s="189" t="e">
        <f t="shared" si="40"/>
        <v>#DIV/0!</v>
      </c>
      <c r="W29" s="189" t="e">
        <f t="shared" si="54"/>
        <v>#DIV/0!</v>
      </c>
      <c r="X29" s="189">
        <f>SUM(K29:O29)</f>
        <v>0</v>
      </c>
      <c r="Y29" s="217" t="e">
        <f t="shared" si="41"/>
        <v>#DIV/0!</v>
      </c>
      <c r="Z29" s="189" t="e">
        <f t="shared" si="42"/>
        <v>#DIV/0!</v>
      </c>
      <c r="AA29" s="189" t="e">
        <f t="shared" si="33"/>
        <v>#DIV/0!</v>
      </c>
      <c r="AB29" s="197">
        <f t="shared" si="55"/>
        <v>0</v>
      </c>
      <c r="AC29" s="197" t="e">
        <f t="shared" si="56"/>
        <v>#DIV/0!</v>
      </c>
      <c r="AD29" s="197" t="e">
        <f t="shared" si="43"/>
        <v>#DIV/0!</v>
      </c>
      <c r="AE29" s="197">
        <f t="shared" si="57"/>
        <v>0</v>
      </c>
      <c r="AF29" s="197" t="e">
        <f t="shared" si="44"/>
        <v>#DIV/0!</v>
      </c>
      <c r="AG29" s="197" t="e">
        <f t="shared" si="45"/>
        <v>#DIV/0!</v>
      </c>
      <c r="AH29" s="197">
        <f t="shared" si="58"/>
        <v>0</v>
      </c>
      <c r="AI29" s="197" t="e">
        <f t="shared" si="46"/>
        <v>#DIV/0!</v>
      </c>
    </row>
    <row r="30" spans="1:35" s="35" customFormat="1" ht="18.95" hidden="1" customHeight="1">
      <c r="A30" s="183"/>
      <c r="B30" s="183"/>
      <c r="C30" s="189" t="s">
        <v>60</v>
      </c>
      <c r="D30" s="189">
        <f t="shared" si="49"/>
        <v>50000</v>
      </c>
      <c r="E30" s="189">
        <f t="shared" ref="E30:G30" si="63">E42+E54</f>
        <v>16000</v>
      </c>
      <c r="F30" s="189">
        <f t="shared" si="63"/>
        <v>34000</v>
      </c>
      <c r="G30" s="189">
        <f t="shared" si="63"/>
        <v>0</v>
      </c>
      <c r="H30" s="189">
        <f t="shared" si="30"/>
        <v>50000</v>
      </c>
      <c r="I30" s="195">
        <f t="shared" si="51"/>
        <v>0</v>
      </c>
      <c r="J30" s="196">
        <f>H30+(I30)</f>
        <v>50000</v>
      </c>
      <c r="K30" s="189">
        <f t="shared" ref="K30:O30" si="64">K42+K54</f>
        <v>0</v>
      </c>
      <c r="L30" s="189">
        <f t="shared" si="64"/>
        <v>0</v>
      </c>
      <c r="M30" s="189">
        <f t="shared" si="64"/>
        <v>0</v>
      </c>
      <c r="N30" s="189">
        <f t="shared" si="64"/>
        <v>0</v>
      </c>
      <c r="O30" s="189">
        <f t="shared" si="64"/>
        <v>0</v>
      </c>
      <c r="P30" s="189">
        <f>K30+L30</f>
        <v>0</v>
      </c>
      <c r="Q30" s="189">
        <f t="shared" si="37"/>
        <v>0</v>
      </c>
      <c r="R30" s="189">
        <f t="shared" si="38"/>
        <v>0</v>
      </c>
      <c r="S30" s="189">
        <f t="shared" si="53"/>
        <v>0</v>
      </c>
      <c r="T30" s="189">
        <f>M30+N30</f>
        <v>0</v>
      </c>
      <c r="U30" s="189">
        <f t="shared" si="39"/>
        <v>0</v>
      </c>
      <c r="V30" s="189">
        <f t="shared" si="40"/>
        <v>0</v>
      </c>
      <c r="W30" s="189">
        <f t="shared" si="54"/>
        <v>0</v>
      </c>
      <c r="X30" s="189">
        <f>SUM(K30:O30)</f>
        <v>0</v>
      </c>
      <c r="Y30" s="217">
        <f t="shared" si="41"/>
        <v>0</v>
      </c>
      <c r="Z30" s="189">
        <f t="shared" si="42"/>
        <v>0</v>
      </c>
      <c r="AA30" s="189">
        <f t="shared" si="33"/>
        <v>0</v>
      </c>
      <c r="AB30" s="197">
        <f t="shared" si="55"/>
        <v>50000</v>
      </c>
      <c r="AC30" s="197">
        <f t="shared" si="56"/>
        <v>100</v>
      </c>
      <c r="AD30" s="197">
        <f t="shared" si="43"/>
        <v>100</v>
      </c>
      <c r="AE30" s="197">
        <f t="shared" si="57"/>
        <v>50000</v>
      </c>
      <c r="AF30" s="197">
        <f t="shared" si="44"/>
        <v>100</v>
      </c>
      <c r="AG30" s="197">
        <f t="shared" si="45"/>
        <v>100</v>
      </c>
      <c r="AH30" s="197">
        <f t="shared" si="58"/>
        <v>50000</v>
      </c>
      <c r="AI30" s="197">
        <f t="shared" si="46"/>
        <v>100</v>
      </c>
    </row>
    <row r="31" spans="1:35" s="35" customFormat="1" ht="18.95" hidden="1" customHeight="1">
      <c r="A31" s="182"/>
      <c r="B31" s="192" t="s">
        <v>35</v>
      </c>
      <c r="C31" s="190" t="s">
        <v>64</v>
      </c>
      <c r="D31" s="190">
        <f t="shared" ref="D31:AE31" si="65">D32</f>
        <v>1165300</v>
      </c>
      <c r="E31" s="190">
        <f t="shared" si="65"/>
        <v>929900</v>
      </c>
      <c r="F31" s="190">
        <f t="shared" si="65"/>
        <v>235400</v>
      </c>
      <c r="G31" s="190">
        <f t="shared" si="65"/>
        <v>0</v>
      </c>
      <c r="H31" s="190">
        <f t="shared" si="65"/>
        <v>1165300</v>
      </c>
      <c r="I31" s="194">
        <f t="shared" si="65"/>
        <v>0</v>
      </c>
      <c r="J31" s="190">
        <f t="shared" si="65"/>
        <v>1165300</v>
      </c>
      <c r="K31" s="190">
        <f t="shared" si="65"/>
        <v>1096750</v>
      </c>
      <c r="L31" s="190">
        <f t="shared" si="65"/>
        <v>0</v>
      </c>
      <c r="M31" s="190">
        <f t="shared" si="65"/>
        <v>0</v>
      </c>
      <c r="N31" s="190">
        <f t="shared" si="65"/>
        <v>0</v>
      </c>
      <c r="O31" s="190">
        <f t="shared" si="65"/>
        <v>0</v>
      </c>
      <c r="P31" s="198">
        <f t="shared" si="65"/>
        <v>1096750</v>
      </c>
      <c r="Q31" s="189">
        <f t="shared" ref="Q31" si="66">(P31/J31)*100</f>
        <v>94.117394662318716</v>
      </c>
      <c r="R31" s="189">
        <f t="shared" si="38"/>
        <v>94.117394662318716</v>
      </c>
      <c r="S31" s="198">
        <f t="shared" si="65"/>
        <v>94.117394662318716</v>
      </c>
      <c r="T31" s="198">
        <f t="shared" si="65"/>
        <v>0</v>
      </c>
      <c r="U31" s="190">
        <f t="shared" si="39"/>
        <v>0</v>
      </c>
      <c r="V31" s="189">
        <f t="shared" si="40"/>
        <v>0</v>
      </c>
      <c r="W31" s="198">
        <f t="shared" si="65"/>
        <v>0</v>
      </c>
      <c r="X31" s="198">
        <f>X32</f>
        <v>1096750</v>
      </c>
      <c r="Y31" s="218">
        <f t="shared" si="41"/>
        <v>94.117394662318716</v>
      </c>
      <c r="Z31" s="189">
        <f t="shared" si="42"/>
        <v>94.117394662318716</v>
      </c>
      <c r="AA31" s="198">
        <f>AA32</f>
        <v>94.117394662318716</v>
      </c>
      <c r="AB31" s="199">
        <f t="shared" si="65"/>
        <v>68550</v>
      </c>
      <c r="AC31" s="191">
        <f t="shared" si="56"/>
        <v>5.8826053376812837</v>
      </c>
      <c r="AD31" s="199">
        <f t="shared" si="65"/>
        <v>5.8826053376812837</v>
      </c>
      <c r="AE31" s="199">
        <f t="shared" si="65"/>
        <v>68550</v>
      </c>
      <c r="AF31" s="191">
        <f t="shared" si="44"/>
        <v>5.8826053376812837</v>
      </c>
      <c r="AG31" s="191">
        <f t="shared" si="45"/>
        <v>5.8826053376812837</v>
      </c>
      <c r="AH31" s="199">
        <f t="shared" ref="AH31" si="67">AH32</f>
        <v>68550</v>
      </c>
      <c r="AI31" s="191">
        <f t="shared" si="46"/>
        <v>5.8826053376812837</v>
      </c>
    </row>
    <row r="32" spans="1:35" s="35" customFormat="1" ht="18.95" hidden="1" customHeight="1">
      <c r="A32" s="183"/>
      <c r="B32" s="183"/>
      <c r="C32" s="189" t="s">
        <v>62</v>
      </c>
      <c r="D32" s="189">
        <f t="shared" si="49"/>
        <v>1165300</v>
      </c>
      <c r="E32" s="189">
        <f t="shared" si="49"/>
        <v>929900</v>
      </c>
      <c r="F32" s="189">
        <f t="shared" si="49"/>
        <v>235400</v>
      </c>
      <c r="G32" s="189">
        <f t="shared" si="49"/>
        <v>0</v>
      </c>
      <c r="H32" s="189">
        <f>SUM(E32:G32)</f>
        <v>1165300</v>
      </c>
      <c r="I32" s="195">
        <f t="shared" si="51"/>
        <v>0</v>
      </c>
      <c r="J32" s="196">
        <f>H32+(I32)</f>
        <v>1165300</v>
      </c>
      <c r="K32" s="189">
        <f t="shared" ref="K32:O32" si="68">K44+K56</f>
        <v>1096750</v>
      </c>
      <c r="L32" s="189">
        <f t="shared" si="68"/>
        <v>0</v>
      </c>
      <c r="M32" s="189">
        <f t="shared" si="68"/>
        <v>0</v>
      </c>
      <c r="N32" s="189">
        <f t="shared" si="68"/>
        <v>0</v>
      </c>
      <c r="O32" s="189">
        <f t="shared" si="68"/>
        <v>0</v>
      </c>
      <c r="P32" s="189">
        <f>K32+L32</f>
        <v>1096750</v>
      </c>
      <c r="Q32" s="189">
        <f t="shared" si="37"/>
        <v>94.117394662318716</v>
      </c>
      <c r="R32" s="189">
        <f t="shared" si="38"/>
        <v>94.117394662318716</v>
      </c>
      <c r="S32" s="189">
        <f>(P32/D32)*100</f>
        <v>94.117394662318716</v>
      </c>
      <c r="T32" s="189">
        <f>M32+N32</f>
        <v>0</v>
      </c>
      <c r="U32" s="189">
        <f t="shared" si="39"/>
        <v>0</v>
      </c>
      <c r="V32" s="189">
        <f t="shared" si="40"/>
        <v>0</v>
      </c>
      <c r="W32" s="189">
        <f>(T32/D32)*100</f>
        <v>0</v>
      </c>
      <c r="X32" s="189">
        <f>SUM(K32:O32)</f>
        <v>1096750</v>
      </c>
      <c r="Y32" s="217">
        <f t="shared" si="41"/>
        <v>94.117394662318716</v>
      </c>
      <c r="Z32" s="189">
        <f t="shared" si="42"/>
        <v>94.117394662318716</v>
      </c>
      <c r="AA32" s="189">
        <f>(X32/D32)*100</f>
        <v>94.117394662318716</v>
      </c>
      <c r="AB32" s="197">
        <f>H32-X32</f>
        <v>68550</v>
      </c>
      <c r="AC32" s="197">
        <f t="shared" si="56"/>
        <v>5.8826053376812837</v>
      </c>
      <c r="AD32" s="197">
        <f>(AB32/D32)*100</f>
        <v>5.8826053376812837</v>
      </c>
      <c r="AE32" s="197">
        <f>J32-X32</f>
        <v>68550</v>
      </c>
      <c r="AF32" s="197">
        <f t="shared" si="44"/>
        <v>5.8826053376812837</v>
      </c>
      <c r="AG32" s="197">
        <f t="shared" si="45"/>
        <v>5.8826053376812837</v>
      </c>
      <c r="AH32" s="197">
        <f t="shared" si="58"/>
        <v>68550</v>
      </c>
      <c r="AI32" s="197">
        <f t="shared" si="46"/>
        <v>5.8826053376812837</v>
      </c>
    </row>
    <row r="33" spans="1:35" s="35" customFormat="1" ht="18.95" hidden="1" customHeight="1">
      <c r="A33" s="200"/>
      <c r="B33" s="200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2"/>
      <c r="V33" s="202"/>
      <c r="W33" s="202"/>
      <c r="X33" s="202"/>
      <c r="Y33" s="22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</row>
    <row r="34" spans="1:35" s="34" customFormat="1" ht="52.5" hidden="1" customHeight="1">
      <c r="A34" s="1104">
        <v>1.1000000000000001</v>
      </c>
      <c r="B34" s="1106" t="s">
        <v>366</v>
      </c>
      <c r="C34" s="1107" t="s">
        <v>367</v>
      </c>
      <c r="D34" s="89" t="s">
        <v>368</v>
      </c>
      <c r="E34" s="1109">
        <f>SUM(E37,E43)</f>
        <v>670000</v>
      </c>
      <c r="F34" s="1109">
        <f>F37+F43</f>
        <v>160000</v>
      </c>
      <c r="G34" s="1109">
        <f>G37+G43</f>
        <v>0</v>
      </c>
      <c r="H34" s="1109">
        <f>SUM(E34:G36)</f>
        <v>830000</v>
      </c>
      <c r="I34" s="1111">
        <f>SUM(I37,I43)</f>
        <v>-7000</v>
      </c>
      <c r="J34" s="1113">
        <f>SUM(J37,J43)</f>
        <v>823000</v>
      </c>
      <c r="K34" s="37"/>
      <c r="L34" s="37"/>
      <c r="M34" s="37"/>
      <c r="N34" s="37"/>
      <c r="O34" s="37"/>
      <c r="P34" s="203" t="s">
        <v>417</v>
      </c>
      <c r="Q34" s="204" t="s">
        <v>433</v>
      </c>
      <c r="R34" s="204" t="s">
        <v>434</v>
      </c>
      <c r="S34" s="204" t="s">
        <v>403</v>
      </c>
      <c r="T34" s="204" t="s">
        <v>438</v>
      </c>
      <c r="U34" s="204" t="s">
        <v>433</v>
      </c>
      <c r="V34" s="204" t="s">
        <v>434</v>
      </c>
      <c r="W34" s="204" t="s">
        <v>403</v>
      </c>
      <c r="X34" s="203" t="s">
        <v>439</v>
      </c>
      <c r="Y34" s="223" t="s">
        <v>433</v>
      </c>
      <c r="Z34" s="204" t="s">
        <v>434</v>
      </c>
      <c r="AA34" s="204" t="s">
        <v>403</v>
      </c>
      <c r="AB34" s="204" t="s">
        <v>440</v>
      </c>
      <c r="AC34" s="204" t="s">
        <v>433</v>
      </c>
      <c r="AD34" s="204" t="s">
        <v>403</v>
      </c>
      <c r="AE34" s="204" t="s">
        <v>408</v>
      </c>
      <c r="AF34" s="204" t="s">
        <v>408</v>
      </c>
      <c r="AG34" s="204" t="s">
        <v>403</v>
      </c>
      <c r="AH34" s="204" t="s">
        <v>441</v>
      </c>
      <c r="AI34" s="204" t="s">
        <v>403</v>
      </c>
    </row>
    <row r="35" spans="1:35" s="34" customFormat="1" ht="23.1" hidden="1" customHeight="1">
      <c r="A35" s="1105"/>
      <c r="B35" s="1106"/>
      <c r="C35" s="1108"/>
      <c r="D35" s="1108">
        <f>D37+D43</f>
        <v>830000</v>
      </c>
      <c r="E35" s="1110"/>
      <c r="F35" s="1110"/>
      <c r="G35" s="1110"/>
      <c r="H35" s="1110"/>
      <c r="I35" s="1112"/>
      <c r="J35" s="1106"/>
      <c r="K35" s="1114">
        <f t="shared" ref="K35:P35" si="69">K37+K43</f>
        <v>749791.09</v>
      </c>
      <c r="L35" s="1116">
        <f t="shared" si="69"/>
        <v>0</v>
      </c>
      <c r="M35" s="1118">
        <f t="shared" si="69"/>
        <v>0</v>
      </c>
      <c r="N35" s="1100">
        <f t="shared" si="69"/>
        <v>0</v>
      </c>
      <c r="O35" s="1102">
        <f t="shared" si="69"/>
        <v>0</v>
      </c>
      <c r="P35" s="1071">
        <f t="shared" si="69"/>
        <v>749791.09</v>
      </c>
      <c r="Q35" s="1071">
        <f>(P35/H34)*100</f>
        <v>90.33627590361445</v>
      </c>
      <c r="R35" s="1071">
        <f>(P35/J34)*100</f>
        <v>91.104628189550425</v>
      </c>
      <c r="S35" s="1071">
        <f>(P35/D35)*100</f>
        <v>90.33627590361445</v>
      </c>
      <c r="T35" s="1071">
        <f>T37+T43</f>
        <v>0</v>
      </c>
      <c r="U35" s="1071">
        <f>(T35/H34)*100</f>
        <v>0</v>
      </c>
      <c r="V35" s="1071">
        <f>(T35/J34)*100</f>
        <v>0</v>
      </c>
      <c r="W35" s="1071">
        <f>(T35/D35)*100</f>
        <v>0</v>
      </c>
      <c r="X35" s="1071">
        <f>X37+X43</f>
        <v>749791.09</v>
      </c>
      <c r="Y35" s="1075">
        <f>(X35/H34)*100</f>
        <v>90.33627590361445</v>
      </c>
      <c r="Z35" s="1071">
        <f>(X35/J34)*100</f>
        <v>91.104628189550425</v>
      </c>
      <c r="AA35" s="1071">
        <f>(X35/D35)*100</f>
        <v>90.33627590361445</v>
      </c>
      <c r="AB35" s="1071">
        <f>AB37+AB43</f>
        <v>80208.91</v>
      </c>
      <c r="AC35" s="1071">
        <f>(AB35/H34)*100</f>
        <v>9.6637240963855433</v>
      </c>
      <c r="AD35" s="1071">
        <f>(AB35/D35)*100</f>
        <v>9.6637240963855433</v>
      </c>
      <c r="AE35" s="1071">
        <f>AE37+AE43</f>
        <v>73208.91</v>
      </c>
      <c r="AF35" s="1071">
        <f>(AE35/J34)*100</f>
        <v>8.8953718104495749</v>
      </c>
      <c r="AG35" s="1071">
        <f>(AE35/D35)*100</f>
        <v>8.8203506024096399</v>
      </c>
      <c r="AH35" s="1071">
        <f>AH37+AH43</f>
        <v>80208.91</v>
      </c>
      <c r="AI35" s="1071">
        <f>(AH35/D35)*100</f>
        <v>9.6637240963855433</v>
      </c>
    </row>
    <row r="36" spans="1:35" s="34" customFormat="1" ht="30" hidden="1" customHeight="1">
      <c r="A36" s="1105"/>
      <c r="B36" s="1106"/>
      <c r="C36" s="1108"/>
      <c r="D36" s="1108"/>
      <c r="E36" s="1110"/>
      <c r="F36" s="1110"/>
      <c r="G36" s="1110"/>
      <c r="H36" s="1110"/>
      <c r="I36" s="1112"/>
      <c r="J36" s="1106"/>
      <c r="K36" s="1115"/>
      <c r="L36" s="1117"/>
      <c r="M36" s="1119"/>
      <c r="N36" s="1101"/>
      <c r="O36" s="1103"/>
      <c r="P36" s="1072"/>
      <c r="Q36" s="1072"/>
      <c r="R36" s="1072"/>
      <c r="S36" s="1072"/>
      <c r="T36" s="1072"/>
      <c r="U36" s="1072"/>
      <c r="V36" s="1072"/>
      <c r="W36" s="1072"/>
      <c r="X36" s="1072"/>
      <c r="Y36" s="1076"/>
      <c r="Z36" s="1072"/>
      <c r="AA36" s="1072"/>
      <c r="AB36" s="1072"/>
      <c r="AC36" s="1072"/>
      <c r="AD36" s="1072"/>
      <c r="AE36" s="1072"/>
      <c r="AF36" s="1072"/>
      <c r="AG36" s="1072"/>
      <c r="AH36" s="1072"/>
      <c r="AI36" s="1072"/>
    </row>
    <row r="37" spans="1:35" s="34" customFormat="1" ht="20.100000000000001" hidden="1" customHeight="1">
      <c r="A37" s="38"/>
      <c r="B37" s="39"/>
      <c r="C37" s="40" t="s">
        <v>55</v>
      </c>
      <c r="D37" s="40">
        <f>SUM(D38:D42)</f>
        <v>280000</v>
      </c>
      <c r="E37" s="41">
        <f>SUM(E38:E42)</f>
        <v>120000</v>
      </c>
      <c r="F37" s="41">
        <f>SUM(F38:F42)</f>
        <v>160000</v>
      </c>
      <c r="G37" s="41">
        <f>SUM(G38:G42)</f>
        <v>0</v>
      </c>
      <c r="H37" s="41">
        <f>SUM(H38:H42)</f>
        <v>280000</v>
      </c>
      <c r="I37" s="42">
        <f>SUM(I38:I40)</f>
        <v>-7000</v>
      </c>
      <c r="J37" s="41">
        <f t="shared" ref="J37:P37" si="70">SUM(J38:J42)</f>
        <v>273000</v>
      </c>
      <c r="K37" s="43">
        <f t="shared" si="70"/>
        <v>268291.08999999997</v>
      </c>
      <c r="L37" s="44">
        <f t="shared" si="70"/>
        <v>0</v>
      </c>
      <c r="M37" s="45">
        <f t="shared" si="70"/>
        <v>0</v>
      </c>
      <c r="N37" s="46">
        <f t="shared" si="70"/>
        <v>0</v>
      </c>
      <c r="O37" s="80">
        <f t="shared" si="70"/>
        <v>0</v>
      </c>
      <c r="P37" s="47">
        <f t="shared" si="70"/>
        <v>268291.08999999997</v>
      </c>
      <c r="Q37" s="48">
        <f>P37/H37*100</f>
        <v>95.818246428571413</v>
      </c>
      <c r="R37" s="48">
        <f>P37/J37*100</f>
        <v>98.27512454212453</v>
      </c>
      <c r="S37" s="48">
        <f t="shared" ref="S37:S42" si="71">P37/D37*100</f>
        <v>95.818246428571413</v>
      </c>
      <c r="T37" s="47">
        <f>SUM(T38:T42)</f>
        <v>0</v>
      </c>
      <c r="U37" s="48">
        <f>T37/H37*100</f>
        <v>0</v>
      </c>
      <c r="V37" s="48">
        <f>T37/J37*100</f>
        <v>0</v>
      </c>
      <c r="W37" s="48">
        <f>T37/D37*100</f>
        <v>0</v>
      </c>
      <c r="X37" s="48">
        <f>SUM(X38:X42)</f>
        <v>268291.08999999997</v>
      </c>
      <c r="Y37" s="226">
        <f>X37/H37*100</f>
        <v>95.818246428571413</v>
      </c>
      <c r="Z37" s="48">
        <f>X37/J37*100</f>
        <v>98.27512454212453</v>
      </c>
      <c r="AA37" s="48">
        <f>X37/D37*100</f>
        <v>95.818246428571413</v>
      </c>
      <c r="AB37" s="47">
        <f>SUM(AB38:AB42)</f>
        <v>11708.910000000003</v>
      </c>
      <c r="AC37" s="47">
        <f>(AB37/H37)*100</f>
        <v>4.1817535714285725</v>
      </c>
      <c r="AD37" s="47">
        <f>(AB37/D37)*100</f>
        <v>4.1817535714285725</v>
      </c>
      <c r="AE37" s="47">
        <f>SUM(AE38:AE42)</f>
        <v>4708.9100000000035</v>
      </c>
      <c r="AF37" s="47">
        <f>(AE37/J37)*100</f>
        <v>1.724875457875459</v>
      </c>
      <c r="AG37" s="47">
        <f t="shared" ref="AG37:AG42" si="72">(AE37/D37)*100</f>
        <v>1.6817535714285725</v>
      </c>
      <c r="AH37" s="47">
        <f>SUM(AH38:AH42)</f>
        <v>11708.910000000003</v>
      </c>
      <c r="AI37" s="47">
        <f>(AH37/D37)*100</f>
        <v>4.1817535714285725</v>
      </c>
    </row>
    <row r="38" spans="1:35" s="34" customFormat="1" ht="20.100000000000001" hidden="1" customHeight="1">
      <c r="A38" s="38"/>
      <c r="B38" s="39"/>
      <c r="C38" s="49" t="s">
        <v>56</v>
      </c>
      <c r="D38" s="49">
        <v>180000</v>
      </c>
      <c r="E38" s="49">
        <v>60000</v>
      </c>
      <c r="F38" s="49">
        <v>120000</v>
      </c>
      <c r="G38" s="49">
        <v>0</v>
      </c>
      <c r="H38" s="41">
        <f>SUM(E38:G38)</f>
        <v>180000</v>
      </c>
      <c r="I38" s="50">
        <v>0</v>
      </c>
      <c r="J38" s="51">
        <f>SUM(E38:G38,I38)</f>
        <v>180000</v>
      </c>
      <c r="K38" s="52">
        <v>58000</v>
      </c>
      <c r="L38" s="53"/>
      <c r="M38" s="54"/>
      <c r="N38" s="55"/>
      <c r="O38" s="81"/>
      <c r="P38" s="56">
        <f>K38+L38</f>
        <v>58000</v>
      </c>
      <c r="Q38" s="56">
        <f>P38/H38*100</f>
        <v>32.222222222222221</v>
      </c>
      <c r="R38" s="56">
        <f>P38/J38*100</f>
        <v>32.222222222222221</v>
      </c>
      <c r="S38" s="56">
        <f t="shared" si="71"/>
        <v>32.222222222222221</v>
      </c>
      <c r="T38" s="57">
        <f>M38+N38+O38</f>
        <v>0</v>
      </c>
      <c r="U38" s="56">
        <f>T38/H38*100</f>
        <v>0</v>
      </c>
      <c r="V38" s="56">
        <f>T38/J38*100</f>
        <v>0</v>
      </c>
      <c r="W38" s="56">
        <f>T38/D38*100</f>
        <v>0</v>
      </c>
      <c r="X38" s="56">
        <f>SUM(K38:O38)</f>
        <v>58000</v>
      </c>
      <c r="Y38" s="226">
        <f>X38/H38*100</f>
        <v>32.222222222222221</v>
      </c>
      <c r="Z38" s="56">
        <f>X38/J38*100</f>
        <v>32.222222222222221</v>
      </c>
      <c r="AA38" s="56">
        <f>X38/D38*100</f>
        <v>32.222222222222221</v>
      </c>
      <c r="AB38" s="57">
        <f>H38-X38</f>
        <v>122000</v>
      </c>
      <c r="AC38" s="57">
        <f>(AB38/H38)*100</f>
        <v>67.777777777777786</v>
      </c>
      <c r="AD38" s="57">
        <f>(AB38/D38)*100</f>
        <v>67.777777777777786</v>
      </c>
      <c r="AE38" s="34">
        <f>J38-X38</f>
        <v>122000</v>
      </c>
      <c r="AF38" s="57">
        <f>(AE38/J38)*100</f>
        <v>67.777777777777786</v>
      </c>
      <c r="AG38" s="63">
        <f t="shared" si="72"/>
        <v>67.777777777777786</v>
      </c>
      <c r="AH38" s="34">
        <f>D38-X38</f>
        <v>122000</v>
      </c>
      <c r="AI38" s="57">
        <f>(AH38/D38)*100</f>
        <v>67.777777777777786</v>
      </c>
    </row>
    <row r="39" spans="1:35" s="34" customFormat="1" ht="20.100000000000001" hidden="1" customHeight="1">
      <c r="A39" s="38"/>
      <c r="B39" s="38"/>
      <c r="C39" s="49" t="s">
        <v>57</v>
      </c>
      <c r="D39" s="49">
        <v>70000</v>
      </c>
      <c r="E39" s="49">
        <v>40000</v>
      </c>
      <c r="F39" s="49">
        <v>30000</v>
      </c>
      <c r="G39" s="49">
        <v>0</v>
      </c>
      <c r="H39" s="41">
        <f>SUM(E39:G39)</f>
        <v>70000</v>
      </c>
      <c r="I39" s="58">
        <v>-4000</v>
      </c>
      <c r="J39" s="51">
        <f>SUM(E39:G39,I39)</f>
        <v>66000</v>
      </c>
      <c r="K39" s="52">
        <v>83844.56</v>
      </c>
      <c r="L39" s="53"/>
      <c r="M39" s="54"/>
      <c r="N39" s="55"/>
      <c r="O39" s="81"/>
      <c r="P39" s="56">
        <f>K39+L39</f>
        <v>83844.56</v>
      </c>
      <c r="Q39" s="56">
        <f t="shared" ref="Q39:Q42" si="73">P39/H39*100</f>
        <v>119.77794285714285</v>
      </c>
      <c r="R39" s="56">
        <f t="shared" ref="R39:R44" si="74">P39/J39*100</f>
        <v>127.03721212121212</v>
      </c>
      <c r="S39" s="56">
        <f t="shared" si="71"/>
        <v>119.77794285714285</v>
      </c>
      <c r="T39" s="57">
        <f t="shared" ref="T39:T42" si="75">M39+N39+O39</f>
        <v>0</v>
      </c>
      <c r="U39" s="56">
        <f t="shared" ref="U39:U42" si="76">T39/H39*100</f>
        <v>0</v>
      </c>
      <c r="V39" s="56">
        <f t="shared" ref="V39:V44" si="77">T39/J39*100</f>
        <v>0</v>
      </c>
      <c r="W39" s="56">
        <f t="shared" ref="W39:W42" si="78">T39/D39*100</f>
        <v>0</v>
      </c>
      <c r="X39" s="56">
        <f t="shared" ref="X39:X42" si="79">SUM(K39:O39)</f>
        <v>83844.56</v>
      </c>
      <c r="Y39" s="226">
        <f t="shared" ref="Y39:Y42" si="80">X39/H39*100</f>
        <v>119.77794285714285</v>
      </c>
      <c r="Z39" s="56">
        <f t="shared" ref="Z39:Z44" si="81">X39/J39*100</f>
        <v>127.03721212121212</v>
      </c>
      <c r="AA39" s="56">
        <f t="shared" ref="AA39:AA42" si="82">X39/D39*100</f>
        <v>119.77794285714285</v>
      </c>
      <c r="AB39" s="57">
        <f t="shared" ref="AB39:AB42" si="83">H39-X39</f>
        <v>-13844.559999999998</v>
      </c>
      <c r="AC39" s="57">
        <f t="shared" ref="AC39:AC42" si="84">(AB39/H39)*100</f>
        <v>-19.777942857142854</v>
      </c>
      <c r="AD39" s="57">
        <f t="shared" ref="AD39:AD42" si="85">(AB39/D39)*100</f>
        <v>-19.777942857142854</v>
      </c>
      <c r="AE39" s="34">
        <f>J39-X39</f>
        <v>-17844.559999999998</v>
      </c>
      <c r="AF39" s="57">
        <f t="shared" ref="AF39:AF42" si="86">(AE39/J39)*100</f>
        <v>-27.037212121212118</v>
      </c>
      <c r="AG39" s="63">
        <f t="shared" si="72"/>
        <v>-25.492228571428566</v>
      </c>
      <c r="AH39" s="34">
        <f t="shared" ref="AH39:AH42" si="87">D39-X39</f>
        <v>-13844.559999999998</v>
      </c>
      <c r="AI39" s="57">
        <f t="shared" ref="AI39:AI42" si="88">(AH39/D39)*100</f>
        <v>-19.777942857142854</v>
      </c>
    </row>
    <row r="40" spans="1:35" s="34" customFormat="1" ht="20.25" hidden="1" customHeight="1">
      <c r="A40" s="38"/>
      <c r="B40" s="38"/>
      <c r="C40" s="49" t="s">
        <v>58</v>
      </c>
      <c r="D40" s="49">
        <v>30000</v>
      </c>
      <c r="E40" s="49">
        <v>20000</v>
      </c>
      <c r="F40" s="49">
        <v>10000</v>
      </c>
      <c r="G40" s="49">
        <v>0</v>
      </c>
      <c r="H40" s="41">
        <f>SUM(E40:G40)</f>
        <v>30000</v>
      </c>
      <c r="I40" s="58">
        <v>-3000</v>
      </c>
      <c r="J40" s="51">
        <f>SUM(E40:G40,I40)</f>
        <v>27000</v>
      </c>
      <c r="K40" s="52">
        <v>126446.53</v>
      </c>
      <c r="L40" s="53"/>
      <c r="M40" s="54"/>
      <c r="N40" s="55"/>
      <c r="O40" s="81"/>
      <c r="P40" s="56">
        <f>K40+L40</f>
        <v>126446.53</v>
      </c>
      <c r="Q40" s="56">
        <f t="shared" si="73"/>
        <v>421.48843333333332</v>
      </c>
      <c r="R40" s="56">
        <f t="shared" si="74"/>
        <v>468.32048148148147</v>
      </c>
      <c r="S40" s="56">
        <f t="shared" si="71"/>
        <v>421.48843333333332</v>
      </c>
      <c r="T40" s="57">
        <f t="shared" si="75"/>
        <v>0</v>
      </c>
      <c r="U40" s="56">
        <f t="shared" si="76"/>
        <v>0</v>
      </c>
      <c r="V40" s="56">
        <f t="shared" si="77"/>
        <v>0</v>
      </c>
      <c r="W40" s="56">
        <f t="shared" si="78"/>
        <v>0</v>
      </c>
      <c r="X40" s="56">
        <f t="shared" si="79"/>
        <v>126446.53</v>
      </c>
      <c r="Y40" s="226">
        <f t="shared" si="80"/>
        <v>421.48843333333332</v>
      </c>
      <c r="Z40" s="56">
        <f t="shared" si="81"/>
        <v>468.32048148148147</v>
      </c>
      <c r="AA40" s="56">
        <f t="shared" si="82"/>
        <v>421.48843333333332</v>
      </c>
      <c r="AB40" s="57">
        <f t="shared" si="83"/>
        <v>-96446.53</v>
      </c>
      <c r="AC40" s="57">
        <f t="shared" si="84"/>
        <v>-321.48843333333332</v>
      </c>
      <c r="AD40" s="57">
        <f t="shared" si="85"/>
        <v>-321.48843333333332</v>
      </c>
      <c r="AE40" s="34">
        <f>J40-X40</f>
        <v>-99446.53</v>
      </c>
      <c r="AF40" s="57">
        <f t="shared" si="86"/>
        <v>-368.32048148148147</v>
      </c>
      <c r="AG40" s="63">
        <f t="shared" si="72"/>
        <v>-331.48843333333332</v>
      </c>
      <c r="AH40" s="34">
        <f t="shared" si="87"/>
        <v>-96446.53</v>
      </c>
      <c r="AI40" s="57">
        <f t="shared" si="88"/>
        <v>-321.48843333333332</v>
      </c>
    </row>
    <row r="41" spans="1:35" s="60" customFormat="1" ht="18" hidden="1" customHeight="1">
      <c r="A41" s="38"/>
      <c r="B41" s="38"/>
      <c r="C41" s="49" t="s">
        <v>69</v>
      </c>
      <c r="D41" s="49">
        <v>0</v>
      </c>
      <c r="E41" s="49">
        <v>0</v>
      </c>
      <c r="F41" s="49">
        <v>0</v>
      </c>
      <c r="G41" s="49">
        <v>0</v>
      </c>
      <c r="H41" s="41">
        <f>SUM(E41:G41)</f>
        <v>0</v>
      </c>
      <c r="I41" s="59">
        <v>0</v>
      </c>
      <c r="J41" s="51">
        <f>SUM(E41:G41,I41)</f>
        <v>0</v>
      </c>
      <c r="K41" s="52"/>
      <c r="L41" s="53"/>
      <c r="M41" s="54"/>
      <c r="N41" s="55"/>
      <c r="O41" s="81"/>
      <c r="P41" s="56">
        <f>K41+L41</f>
        <v>0</v>
      </c>
      <c r="Q41" s="56" t="e">
        <f t="shared" si="73"/>
        <v>#DIV/0!</v>
      </c>
      <c r="R41" s="56" t="e">
        <f t="shared" si="74"/>
        <v>#DIV/0!</v>
      </c>
      <c r="S41" s="56" t="e">
        <f t="shared" si="71"/>
        <v>#DIV/0!</v>
      </c>
      <c r="T41" s="57">
        <f t="shared" si="75"/>
        <v>0</v>
      </c>
      <c r="U41" s="56" t="e">
        <f t="shared" si="76"/>
        <v>#DIV/0!</v>
      </c>
      <c r="V41" s="56" t="e">
        <f t="shared" si="77"/>
        <v>#DIV/0!</v>
      </c>
      <c r="W41" s="56" t="e">
        <f t="shared" si="78"/>
        <v>#DIV/0!</v>
      </c>
      <c r="X41" s="56">
        <f t="shared" si="79"/>
        <v>0</v>
      </c>
      <c r="Y41" s="226" t="e">
        <f t="shared" si="80"/>
        <v>#DIV/0!</v>
      </c>
      <c r="Z41" s="56" t="e">
        <f t="shared" si="81"/>
        <v>#DIV/0!</v>
      </c>
      <c r="AA41" s="56" t="e">
        <f t="shared" si="82"/>
        <v>#DIV/0!</v>
      </c>
      <c r="AB41" s="57">
        <f t="shared" si="83"/>
        <v>0</v>
      </c>
      <c r="AC41" s="57" t="e">
        <f t="shared" si="84"/>
        <v>#DIV/0!</v>
      </c>
      <c r="AD41" s="57" t="e">
        <f t="shared" si="85"/>
        <v>#DIV/0!</v>
      </c>
      <c r="AE41" s="34">
        <f>J41-X41</f>
        <v>0</v>
      </c>
      <c r="AF41" s="57" t="e">
        <f t="shared" si="86"/>
        <v>#DIV/0!</v>
      </c>
      <c r="AG41" s="63" t="e">
        <f t="shared" si="72"/>
        <v>#DIV/0!</v>
      </c>
      <c r="AH41" s="34">
        <f t="shared" si="87"/>
        <v>0</v>
      </c>
      <c r="AI41" s="57" t="e">
        <f t="shared" si="88"/>
        <v>#DIV/0!</v>
      </c>
    </row>
    <row r="42" spans="1:35" s="34" customFormat="1" ht="20.25" hidden="1" customHeight="1">
      <c r="A42" s="38"/>
      <c r="B42" s="38"/>
      <c r="C42" s="49" t="s">
        <v>60</v>
      </c>
      <c r="D42" s="49">
        <v>0</v>
      </c>
      <c r="E42" s="49">
        <v>0</v>
      </c>
      <c r="F42" s="49">
        <v>0</v>
      </c>
      <c r="G42" s="49">
        <v>0</v>
      </c>
      <c r="H42" s="41">
        <f>SUM(E42:G42)</f>
        <v>0</v>
      </c>
      <c r="I42" s="49">
        <v>0</v>
      </c>
      <c r="J42" s="51">
        <f>SUM(E42:G42,I42)</f>
        <v>0</v>
      </c>
      <c r="K42" s="52"/>
      <c r="L42" s="53"/>
      <c r="M42" s="54"/>
      <c r="N42" s="55"/>
      <c r="O42" s="81"/>
      <c r="P42" s="56">
        <f>K42+L42</f>
        <v>0</v>
      </c>
      <c r="Q42" s="56" t="e">
        <f t="shared" si="73"/>
        <v>#DIV/0!</v>
      </c>
      <c r="R42" s="56" t="e">
        <f t="shared" si="74"/>
        <v>#DIV/0!</v>
      </c>
      <c r="S42" s="56" t="e">
        <f t="shared" si="71"/>
        <v>#DIV/0!</v>
      </c>
      <c r="T42" s="57">
        <f t="shared" si="75"/>
        <v>0</v>
      </c>
      <c r="U42" s="56" t="e">
        <f t="shared" si="76"/>
        <v>#DIV/0!</v>
      </c>
      <c r="V42" s="56" t="e">
        <f t="shared" si="77"/>
        <v>#DIV/0!</v>
      </c>
      <c r="W42" s="56" t="e">
        <f t="shared" si="78"/>
        <v>#DIV/0!</v>
      </c>
      <c r="X42" s="56">
        <f t="shared" si="79"/>
        <v>0</v>
      </c>
      <c r="Y42" s="226" t="e">
        <f t="shared" si="80"/>
        <v>#DIV/0!</v>
      </c>
      <c r="Z42" s="56" t="e">
        <f t="shared" si="81"/>
        <v>#DIV/0!</v>
      </c>
      <c r="AA42" s="56" t="e">
        <f t="shared" si="82"/>
        <v>#DIV/0!</v>
      </c>
      <c r="AB42" s="57">
        <f t="shared" si="83"/>
        <v>0</v>
      </c>
      <c r="AC42" s="57" t="e">
        <f t="shared" si="84"/>
        <v>#DIV/0!</v>
      </c>
      <c r="AD42" s="57" t="e">
        <f t="shared" si="85"/>
        <v>#DIV/0!</v>
      </c>
      <c r="AE42" s="34">
        <f>J42-X42</f>
        <v>0</v>
      </c>
      <c r="AF42" s="57" t="e">
        <f t="shared" si="86"/>
        <v>#DIV/0!</v>
      </c>
      <c r="AG42" s="63" t="e">
        <f t="shared" si="72"/>
        <v>#DIV/0!</v>
      </c>
      <c r="AH42" s="34">
        <f t="shared" si="87"/>
        <v>0</v>
      </c>
      <c r="AI42" s="57" t="e">
        <f t="shared" si="88"/>
        <v>#DIV/0!</v>
      </c>
    </row>
    <row r="43" spans="1:35" s="68" customFormat="1" ht="20.100000000000001" hidden="1" customHeight="1">
      <c r="A43" s="61"/>
      <c r="B43" s="62"/>
      <c r="C43" s="63" t="s">
        <v>61</v>
      </c>
      <c r="D43" s="63">
        <f>D44</f>
        <v>550000</v>
      </c>
      <c r="E43" s="63">
        <f>SUM(E44:E44)</f>
        <v>550000</v>
      </c>
      <c r="F43" s="63">
        <f>F44</f>
        <v>0</v>
      </c>
      <c r="G43" s="63">
        <f>G44</f>
        <v>0</v>
      </c>
      <c r="H43" s="63">
        <f>H44</f>
        <v>550000</v>
      </c>
      <c r="I43" s="84">
        <f>I44</f>
        <v>0</v>
      </c>
      <c r="J43" s="63">
        <f>J44</f>
        <v>550000</v>
      </c>
      <c r="K43" s="64">
        <f t="shared" ref="K43:AH43" si="89">K44</f>
        <v>481500</v>
      </c>
      <c r="L43" s="65">
        <f t="shared" si="89"/>
        <v>0</v>
      </c>
      <c r="M43" s="66">
        <f t="shared" si="89"/>
        <v>0</v>
      </c>
      <c r="N43" s="46">
        <f t="shared" si="89"/>
        <v>0</v>
      </c>
      <c r="O43" s="82">
        <f t="shared" si="89"/>
        <v>0</v>
      </c>
      <c r="P43" s="67">
        <f t="shared" si="89"/>
        <v>481500</v>
      </c>
      <c r="Q43" s="67">
        <f t="shared" si="89"/>
        <v>87.545454545454547</v>
      </c>
      <c r="R43" s="56">
        <f t="shared" si="74"/>
        <v>87.545454545454547</v>
      </c>
      <c r="S43" s="67">
        <f t="shared" si="89"/>
        <v>87.545454545454547</v>
      </c>
      <c r="T43" s="63">
        <f t="shared" si="89"/>
        <v>0</v>
      </c>
      <c r="U43" s="67">
        <f t="shared" si="89"/>
        <v>0</v>
      </c>
      <c r="V43" s="56">
        <f t="shared" si="77"/>
        <v>0</v>
      </c>
      <c r="W43" s="67">
        <f t="shared" si="89"/>
        <v>0</v>
      </c>
      <c r="X43" s="67">
        <f>X44</f>
        <v>481500</v>
      </c>
      <c r="Y43" s="227">
        <f t="shared" si="89"/>
        <v>87.545454545454547</v>
      </c>
      <c r="Z43" s="56">
        <f t="shared" si="81"/>
        <v>87.545454545454547</v>
      </c>
      <c r="AA43" s="67">
        <f t="shared" si="89"/>
        <v>87.545454545454547</v>
      </c>
      <c r="AB43" s="63">
        <f t="shared" si="89"/>
        <v>68500</v>
      </c>
      <c r="AC43" s="63">
        <f t="shared" si="89"/>
        <v>12.454545454545455</v>
      </c>
      <c r="AD43" s="63">
        <f t="shared" si="89"/>
        <v>12.454545454545455</v>
      </c>
      <c r="AE43" s="63">
        <f t="shared" si="89"/>
        <v>68500</v>
      </c>
      <c r="AF43" s="63">
        <f t="shared" si="89"/>
        <v>12.454545454545455</v>
      </c>
      <c r="AG43" s="63">
        <f t="shared" si="89"/>
        <v>12.454545454545455</v>
      </c>
      <c r="AH43" s="63">
        <f t="shared" si="89"/>
        <v>68500</v>
      </c>
      <c r="AI43" s="57">
        <f>(AH43/D43)*100</f>
        <v>12.454545454545455</v>
      </c>
    </row>
    <row r="44" spans="1:35" s="34" customFormat="1" ht="20.100000000000001" hidden="1" customHeight="1">
      <c r="A44" s="38"/>
      <c r="B44" s="38"/>
      <c r="C44" s="49" t="s">
        <v>70</v>
      </c>
      <c r="D44" s="87">
        <v>550000</v>
      </c>
      <c r="E44" s="88">
        <v>550000</v>
      </c>
      <c r="F44" s="88">
        <v>0</v>
      </c>
      <c r="G44" s="88">
        <v>0</v>
      </c>
      <c r="H44" s="49">
        <f>SUM(E44:G44)</f>
        <v>550000</v>
      </c>
      <c r="I44" s="76">
        <v>0</v>
      </c>
      <c r="J44" s="51">
        <f>SUM(E44:G44,I44)</f>
        <v>550000</v>
      </c>
      <c r="K44" s="52">
        <v>481500</v>
      </c>
      <c r="L44" s="53"/>
      <c r="M44" s="54"/>
      <c r="N44" s="55"/>
      <c r="O44" s="81"/>
      <c r="P44" s="57">
        <f>K44+L44</f>
        <v>481500</v>
      </c>
      <c r="Q44" s="56">
        <f>P44/J44*100</f>
        <v>87.545454545454547</v>
      </c>
      <c r="R44" s="56">
        <f t="shared" si="74"/>
        <v>87.545454545454547</v>
      </c>
      <c r="S44" s="56">
        <f>P44/D44*100</f>
        <v>87.545454545454547</v>
      </c>
      <c r="T44" s="57">
        <f>M44+N44+O44</f>
        <v>0</v>
      </c>
      <c r="U44" s="56">
        <f>T44/J44*100</f>
        <v>0</v>
      </c>
      <c r="V44" s="56">
        <f t="shared" si="77"/>
        <v>0</v>
      </c>
      <c r="W44" s="56">
        <f>T44/D44*100</f>
        <v>0</v>
      </c>
      <c r="X44" s="56">
        <f>SUM(K44:O44)</f>
        <v>481500</v>
      </c>
      <c r="Y44" s="226">
        <f t="shared" ref="Y44" si="90">X44/H44*100</f>
        <v>87.545454545454547</v>
      </c>
      <c r="Z44" s="56">
        <f t="shared" si="81"/>
        <v>87.545454545454547</v>
      </c>
      <c r="AA44" s="56">
        <f>X44/D44*100</f>
        <v>87.545454545454547</v>
      </c>
      <c r="AB44" s="57">
        <f>H44-X44</f>
        <v>68500</v>
      </c>
      <c r="AC44" s="57">
        <f t="shared" ref="AC44" si="91">(AB44/H44)*100</f>
        <v>12.454545454545455</v>
      </c>
      <c r="AD44" s="57">
        <f>(AB44/D44)*100</f>
        <v>12.454545454545455</v>
      </c>
      <c r="AE44" s="34">
        <f>J44-X44</f>
        <v>68500</v>
      </c>
      <c r="AF44" s="57">
        <f>(AE44/J44)*100</f>
        <v>12.454545454545455</v>
      </c>
      <c r="AG44" s="63">
        <f>(AE44/D44)*100</f>
        <v>12.454545454545455</v>
      </c>
      <c r="AH44" s="34">
        <f t="shared" ref="AH44" si="92">D44-X44</f>
        <v>68500</v>
      </c>
      <c r="AI44" s="57">
        <f t="shared" ref="AI44" si="93">(AH44/D44)*100</f>
        <v>12.454545454545455</v>
      </c>
    </row>
    <row r="45" spans="1:35" s="34" customFormat="1" ht="17.25" hidden="1" customHeight="1">
      <c r="A45" s="69"/>
      <c r="B45" s="69"/>
      <c r="C45" s="70"/>
      <c r="D45" s="70"/>
      <c r="E45" s="71"/>
      <c r="F45" s="71"/>
      <c r="G45" s="71"/>
      <c r="H45" s="71"/>
      <c r="I45" s="71"/>
      <c r="J45" s="71"/>
      <c r="K45" s="72"/>
      <c r="L45" s="73"/>
      <c r="M45" s="74"/>
      <c r="N45" s="75"/>
      <c r="O45" s="83"/>
      <c r="P45" s="71"/>
      <c r="Q45" s="71"/>
      <c r="R45" s="71"/>
      <c r="S45" s="71"/>
      <c r="T45" s="71"/>
      <c r="U45" s="71"/>
      <c r="V45" s="71"/>
      <c r="W45" s="71"/>
      <c r="X45" s="71"/>
      <c r="Y45" s="228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35" s="34" customFormat="1" ht="45.6" hidden="1" customHeight="1">
      <c r="A46" s="1104" t="s">
        <v>71</v>
      </c>
      <c r="B46" s="1106" t="s">
        <v>369</v>
      </c>
      <c r="C46" s="1107" t="s">
        <v>370</v>
      </c>
      <c r="D46" s="89" t="s">
        <v>243</v>
      </c>
      <c r="E46" s="1109">
        <f>SUM(E49,E55)</f>
        <v>495150</v>
      </c>
      <c r="F46" s="1109">
        <f>F49+F55</f>
        <v>495150</v>
      </c>
      <c r="G46" s="1109">
        <f>G49+G55</f>
        <v>0</v>
      </c>
      <c r="H46" s="1109">
        <f>SUM(E46:G48)</f>
        <v>990300</v>
      </c>
      <c r="I46" s="1111">
        <f>SUM(I49,I55)</f>
        <v>-4890</v>
      </c>
      <c r="J46" s="1113">
        <f>SUM(J49,J55)</f>
        <v>985410</v>
      </c>
      <c r="K46" s="37"/>
      <c r="L46" s="37"/>
      <c r="M46" s="37"/>
      <c r="N46" s="37"/>
      <c r="O46" s="37"/>
      <c r="P46" s="203" t="s">
        <v>417</v>
      </c>
      <c r="Q46" s="204" t="s">
        <v>433</v>
      </c>
      <c r="R46" s="204" t="s">
        <v>434</v>
      </c>
      <c r="S46" s="204" t="s">
        <v>403</v>
      </c>
      <c r="T46" s="204" t="s">
        <v>438</v>
      </c>
      <c r="U46" s="204" t="s">
        <v>433</v>
      </c>
      <c r="V46" s="204" t="s">
        <v>434</v>
      </c>
      <c r="W46" s="204" t="s">
        <v>403</v>
      </c>
      <c r="X46" s="203" t="s">
        <v>439</v>
      </c>
      <c r="Y46" s="223" t="s">
        <v>433</v>
      </c>
      <c r="Z46" s="204" t="s">
        <v>434</v>
      </c>
      <c r="AA46" s="204" t="s">
        <v>403</v>
      </c>
      <c r="AB46" s="204" t="s">
        <v>440</v>
      </c>
      <c r="AC46" s="204" t="s">
        <v>433</v>
      </c>
      <c r="AD46" s="204" t="s">
        <v>403</v>
      </c>
      <c r="AE46" s="204" t="s">
        <v>408</v>
      </c>
      <c r="AF46" s="204" t="s">
        <v>408</v>
      </c>
      <c r="AG46" s="204" t="s">
        <v>403</v>
      </c>
      <c r="AH46" s="204" t="s">
        <v>441</v>
      </c>
      <c r="AI46" s="204" t="s">
        <v>403</v>
      </c>
    </row>
    <row r="47" spans="1:35" s="34" customFormat="1" ht="23.1" hidden="1" customHeight="1">
      <c r="A47" s="1105"/>
      <c r="B47" s="1106"/>
      <c r="C47" s="1108"/>
      <c r="D47" s="1108">
        <f>D49+D55</f>
        <v>990300</v>
      </c>
      <c r="E47" s="1110"/>
      <c r="F47" s="1110"/>
      <c r="G47" s="1110"/>
      <c r="H47" s="1110"/>
      <c r="I47" s="1112"/>
      <c r="J47" s="1106"/>
      <c r="K47" s="1114">
        <f t="shared" ref="K47:P47" si="94">K49+K55</f>
        <v>985316.63</v>
      </c>
      <c r="L47" s="1116">
        <f t="shared" si="94"/>
        <v>0</v>
      </c>
      <c r="M47" s="1118">
        <f t="shared" si="94"/>
        <v>0</v>
      </c>
      <c r="N47" s="1100">
        <f t="shared" si="94"/>
        <v>0</v>
      </c>
      <c r="O47" s="1102">
        <f t="shared" si="94"/>
        <v>0</v>
      </c>
      <c r="P47" s="1071">
        <f t="shared" si="94"/>
        <v>985316.63</v>
      </c>
      <c r="Q47" s="1071">
        <f>(P47/H46)*100</f>
        <v>99.49678178329799</v>
      </c>
      <c r="R47" s="1071">
        <f>(P47/J46)*100</f>
        <v>99.990524756192855</v>
      </c>
      <c r="S47" s="1071">
        <f>(P47/D47)*100</f>
        <v>99.49678178329799</v>
      </c>
      <c r="T47" s="1071">
        <f>T49+T55</f>
        <v>0</v>
      </c>
      <c r="U47" s="1071">
        <f>(T47/H46)*100</f>
        <v>0</v>
      </c>
      <c r="V47" s="1071">
        <f>(T47/J46)*100</f>
        <v>0</v>
      </c>
      <c r="W47" s="1071">
        <f>(T47/D47)*100</f>
        <v>0</v>
      </c>
      <c r="X47" s="1071">
        <f>X49+X55</f>
        <v>985316.63</v>
      </c>
      <c r="Y47" s="1075">
        <f>(X47/H46)*100</f>
        <v>99.49678178329799</v>
      </c>
      <c r="Z47" s="1071">
        <f>(X47/J46)*100</f>
        <v>99.990524756192855</v>
      </c>
      <c r="AA47" s="1071">
        <f>(X47/D47)*100</f>
        <v>99.49678178329799</v>
      </c>
      <c r="AB47" s="1071">
        <f>AB49+AB55</f>
        <v>4983.3700000000099</v>
      </c>
      <c r="AC47" s="1071">
        <f>(AB47/H46)*100</f>
        <v>0.5032182167020105</v>
      </c>
      <c r="AD47" s="1071">
        <f>(AB47/D47)*100</f>
        <v>0.5032182167020105</v>
      </c>
      <c r="AE47" s="1071">
        <f>AE49+AE55</f>
        <v>93.370000000009895</v>
      </c>
      <c r="AF47" s="1071">
        <f>(AE47/J46)*100</f>
        <v>9.4752438071472687E-3</v>
      </c>
      <c r="AG47" s="1071">
        <f>(AE47/D47)*100</f>
        <v>9.4284560234282437E-3</v>
      </c>
      <c r="AH47" s="1071">
        <f>AH49+AH55</f>
        <v>4983.3700000000099</v>
      </c>
      <c r="AI47" s="1071">
        <f>(AH47/D47)*100</f>
        <v>0.5032182167020105</v>
      </c>
    </row>
    <row r="48" spans="1:35" s="34" customFormat="1" ht="30" hidden="1" customHeight="1">
      <c r="A48" s="1105"/>
      <c r="B48" s="1106"/>
      <c r="C48" s="1108"/>
      <c r="D48" s="1108"/>
      <c r="E48" s="1110"/>
      <c r="F48" s="1110"/>
      <c r="G48" s="1110"/>
      <c r="H48" s="1110"/>
      <c r="I48" s="1112"/>
      <c r="J48" s="1106"/>
      <c r="K48" s="1115"/>
      <c r="L48" s="1117"/>
      <c r="M48" s="1119"/>
      <c r="N48" s="1101"/>
      <c r="O48" s="1103"/>
      <c r="P48" s="1072"/>
      <c r="Q48" s="1072"/>
      <c r="R48" s="1072"/>
      <c r="S48" s="1072"/>
      <c r="T48" s="1072"/>
      <c r="U48" s="1072"/>
      <c r="V48" s="1072"/>
      <c r="W48" s="1072"/>
      <c r="X48" s="1072"/>
      <c r="Y48" s="1076"/>
      <c r="Z48" s="1072"/>
      <c r="AA48" s="1072"/>
      <c r="AB48" s="1072"/>
      <c r="AC48" s="1072"/>
      <c r="AD48" s="1072"/>
      <c r="AE48" s="1072"/>
      <c r="AF48" s="1072"/>
      <c r="AG48" s="1072"/>
      <c r="AH48" s="1072"/>
      <c r="AI48" s="1072"/>
    </row>
    <row r="49" spans="1:35" s="34" customFormat="1" ht="20.100000000000001" hidden="1" customHeight="1">
      <c r="A49" s="38"/>
      <c r="B49" s="39"/>
      <c r="C49" s="40" t="s">
        <v>55</v>
      </c>
      <c r="D49" s="40">
        <f>SUM(D50:D54)</f>
        <v>375000</v>
      </c>
      <c r="E49" s="41">
        <f>SUM(E50:E54)</f>
        <v>115250</v>
      </c>
      <c r="F49" s="41">
        <f>SUM(F50:F54)</f>
        <v>259750</v>
      </c>
      <c r="G49" s="41">
        <f>SUM(G50:G54)</f>
        <v>0</v>
      </c>
      <c r="H49" s="41">
        <f>SUM(H50:H54)</f>
        <v>375000</v>
      </c>
      <c r="I49" s="42">
        <f>SUM(I50:I52)</f>
        <v>-4890</v>
      </c>
      <c r="J49" s="41">
        <f t="shared" ref="J49:P49" si="95">SUM(J50:J54)</f>
        <v>370110</v>
      </c>
      <c r="K49" s="43">
        <f t="shared" si="95"/>
        <v>370066.63</v>
      </c>
      <c r="L49" s="44">
        <f t="shared" si="95"/>
        <v>0</v>
      </c>
      <c r="M49" s="45">
        <f t="shared" si="95"/>
        <v>0</v>
      </c>
      <c r="N49" s="46">
        <f t="shared" si="95"/>
        <v>0</v>
      </c>
      <c r="O49" s="80">
        <f t="shared" si="95"/>
        <v>0</v>
      </c>
      <c r="P49" s="47">
        <f t="shared" si="95"/>
        <v>370066.63</v>
      </c>
      <c r="Q49" s="48">
        <f>P49/H49*100</f>
        <v>98.684434666666661</v>
      </c>
      <c r="R49" s="48">
        <f>P49/J49*100</f>
        <v>99.98828186214908</v>
      </c>
      <c r="S49" s="48">
        <f t="shared" ref="S49:S54" si="96">P49/D49*100</f>
        <v>98.684434666666661</v>
      </c>
      <c r="T49" s="47">
        <f>SUM(T50:T54)</f>
        <v>0</v>
      </c>
      <c r="U49" s="48">
        <f>T49/H49*100</f>
        <v>0</v>
      </c>
      <c r="V49" s="48">
        <f>T49/J49*100</f>
        <v>0</v>
      </c>
      <c r="W49" s="48">
        <f>T49/D49*100</f>
        <v>0</v>
      </c>
      <c r="X49" s="48">
        <f>SUM(X50:X54)</f>
        <v>370066.63</v>
      </c>
      <c r="Y49" s="226">
        <f>X49/H49*100</f>
        <v>98.684434666666661</v>
      </c>
      <c r="Z49" s="48">
        <f>X49/J49*100</f>
        <v>99.98828186214908</v>
      </c>
      <c r="AA49" s="48">
        <f>X49/D49*100</f>
        <v>98.684434666666661</v>
      </c>
      <c r="AB49" s="47">
        <f>SUM(AB50:AB54)</f>
        <v>4933.3700000000099</v>
      </c>
      <c r="AC49" s="47">
        <f>(AB49/H49)*100</f>
        <v>1.3155653333333359</v>
      </c>
      <c r="AD49" s="47">
        <f>(AB49/D49)*100</f>
        <v>1.3155653333333359</v>
      </c>
      <c r="AE49" s="47">
        <f>SUM(AE50:AE54)</f>
        <v>43.370000000009895</v>
      </c>
      <c r="AF49" s="47">
        <f>(AE49/J49)*100</f>
        <v>1.1718137850911862E-2</v>
      </c>
      <c r="AG49" s="47">
        <f t="shared" ref="AG49:AG54" si="97">(AE49/D49)*100</f>
        <v>1.1565333333335972E-2</v>
      </c>
      <c r="AH49" s="47">
        <f>SUM(AH50:AH54)</f>
        <v>4933.3700000000099</v>
      </c>
      <c r="AI49" s="47">
        <f>(AH49/D49)*100</f>
        <v>1.3155653333333359</v>
      </c>
    </row>
    <row r="50" spans="1:35" s="34" customFormat="1" ht="20.100000000000001" hidden="1" customHeight="1">
      <c r="A50" s="38"/>
      <c r="B50" s="39"/>
      <c r="C50" s="49" t="s">
        <v>56</v>
      </c>
      <c r="D50" s="49">
        <v>180000</v>
      </c>
      <c r="E50" s="49">
        <v>60000</v>
      </c>
      <c r="F50" s="49">
        <v>120000</v>
      </c>
      <c r="G50" s="49">
        <v>0</v>
      </c>
      <c r="H50" s="41">
        <f>SUM(E50:G50)</f>
        <v>180000</v>
      </c>
      <c r="I50" s="50">
        <v>0</v>
      </c>
      <c r="J50" s="51">
        <f>SUM(E50:G50,I50)</f>
        <v>180000</v>
      </c>
      <c r="K50" s="52">
        <v>180000</v>
      </c>
      <c r="L50" s="53"/>
      <c r="M50" s="54"/>
      <c r="N50" s="55"/>
      <c r="O50" s="81"/>
      <c r="P50" s="56">
        <f>K50+L50</f>
        <v>180000</v>
      </c>
      <c r="Q50" s="56">
        <f>P50/H50*100</f>
        <v>100</v>
      </c>
      <c r="R50" s="56">
        <f>P50/J50*100</f>
        <v>100</v>
      </c>
      <c r="S50" s="56">
        <f t="shared" si="96"/>
        <v>100</v>
      </c>
      <c r="T50" s="57">
        <f>M50+N50+O50</f>
        <v>0</v>
      </c>
      <c r="U50" s="56">
        <f>T50/H50*100</f>
        <v>0</v>
      </c>
      <c r="V50" s="56">
        <f>T50/J50*100</f>
        <v>0</v>
      </c>
      <c r="W50" s="56">
        <f>T50/D50*100</f>
        <v>0</v>
      </c>
      <c r="X50" s="56">
        <f>SUM(K50:O50)</f>
        <v>180000</v>
      </c>
      <c r="Y50" s="226">
        <f>X50/H50*100</f>
        <v>100</v>
      </c>
      <c r="Z50" s="56">
        <f>X50/J50*100</f>
        <v>100</v>
      </c>
      <c r="AA50" s="56">
        <f>X50/D50*100</f>
        <v>100</v>
      </c>
      <c r="AB50" s="57">
        <f>H50-X50</f>
        <v>0</v>
      </c>
      <c r="AC50" s="57">
        <f>(AB50/H50)*100</f>
        <v>0</v>
      </c>
      <c r="AD50" s="57">
        <f>(AB50/D50)*100</f>
        <v>0</v>
      </c>
      <c r="AE50" s="34">
        <f>J50-X50</f>
        <v>0</v>
      </c>
      <c r="AF50" s="57">
        <f>(AE50/J50)*100</f>
        <v>0</v>
      </c>
      <c r="AG50" s="63">
        <f t="shared" si="97"/>
        <v>0</v>
      </c>
      <c r="AH50" s="34">
        <f>D50-X50</f>
        <v>0</v>
      </c>
      <c r="AI50" s="57">
        <f>(AH50/D50)*100</f>
        <v>0</v>
      </c>
    </row>
    <row r="51" spans="1:35" s="34" customFormat="1" ht="20.100000000000001" hidden="1" customHeight="1">
      <c r="A51" s="38"/>
      <c r="B51" s="38"/>
      <c r="C51" s="49" t="s">
        <v>57</v>
      </c>
      <c r="D51" s="49">
        <v>50000</v>
      </c>
      <c r="E51" s="49">
        <v>20000</v>
      </c>
      <c r="F51" s="49">
        <v>30000</v>
      </c>
      <c r="G51" s="49">
        <v>0</v>
      </c>
      <c r="H51" s="41">
        <f>SUM(E51:G51)</f>
        <v>50000</v>
      </c>
      <c r="I51" s="58">
        <v>-2000</v>
      </c>
      <c r="J51" s="51">
        <f>SUM(E51:G51,I51)</f>
        <v>48000</v>
      </c>
      <c r="K51" s="52">
        <v>46939.199999999997</v>
      </c>
      <c r="L51" s="53"/>
      <c r="M51" s="54"/>
      <c r="N51" s="55"/>
      <c r="O51" s="81"/>
      <c r="P51" s="56">
        <f>K51+L51</f>
        <v>46939.199999999997</v>
      </c>
      <c r="Q51" s="56">
        <f t="shared" ref="Q51:Q54" si="98">P51/H51*100</f>
        <v>93.878399999999999</v>
      </c>
      <c r="R51" s="56">
        <f t="shared" ref="R51:R56" si="99">P51/J51*100</f>
        <v>97.789999999999992</v>
      </c>
      <c r="S51" s="56">
        <f t="shared" si="96"/>
        <v>93.878399999999999</v>
      </c>
      <c r="T51" s="57">
        <f t="shared" ref="T51:T54" si="100">M51+N51+O51</f>
        <v>0</v>
      </c>
      <c r="U51" s="56">
        <f t="shared" ref="U51:U54" si="101">T51/H51*100</f>
        <v>0</v>
      </c>
      <c r="V51" s="56">
        <f t="shared" ref="V51:V56" si="102">T51/J51*100</f>
        <v>0</v>
      </c>
      <c r="W51" s="56">
        <f t="shared" ref="W51:W54" si="103">T51/D51*100</f>
        <v>0</v>
      </c>
      <c r="X51" s="56">
        <f t="shared" ref="X51:X54" si="104">SUM(K51:O51)</f>
        <v>46939.199999999997</v>
      </c>
      <c r="Y51" s="226">
        <f t="shared" ref="Y51:Y54" si="105">X51/H51*100</f>
        <v>93.878399999999999</v>
      </c>
      <c r="Z51" s="56">
        <f t="shared" ref="Z51:Z56" si="106">X51/J51*100</f>
        <v>97.789999999999992</v>
      </c>
      <c r="AA51" s="56">
        <f t="shared" ref="AA51:AA54" si="107">X51/D51*100</f>
        <v>93.878399999999999</v>
      </c>
      <c r="AB51" s="57">
        <f t="shared" ref="AB51:AB54" si="108">H51-X51</f>
        <v>3060.8000000000029</v>
      </c>
      <c r="AC51" s="57">
        <f t="shared" ref="AC51:AC54" si="109">(AB51/H51)*100</f>
        <v>6.1216000000000053</v>
      </c>
      <c r="AD51" s="57">
        <f t="shared" ref="AD51:AD54" si="110">(AB51/D51)*100</f>
        <v>6.1216000000000053</v>
      </c>
      <c r="AE51" s="34">
        <f>J51-X51</f>
        <v>1060.8000000000029</v>
      </c>
      <c r="AF51" s="57">
        <f t="shared" ref="AF51:AF54" si="111">(AE51/J51)*100</f>
        <v>2.2100000000000062</v>
      </c>
      <c r="AG51" s="63">
        <f t="shared" si="97"/>
        <v>2.1216000000000057</v>
      </c>
      <c r="AH51" s="34">
        <f t="shared" ref="AH51:AH54" si="112">D51-X51</f>
        <v>3060.8000000000029</v>
      </c>
      <c r="AI51" s="57">
        <f t="shared" ref="AI51:AI54" si="113">(AH51/D51)*100</f>
        <v>6.1216000000000053</v>
      </c>
    </row>
    <row r="52" spans="1:35" s="34" customFormat="1" ht="20.25" hidden="1" customHeight="1">
      <c r="A52" s="38"/>
      <c r="B52" s="38"/>
      <c r="C52" s="49" t="s">
        <v>58</v>
      </c>
      <c r="D52" s="49">
        <v>95000</v>
      </c>
      <c r="E52" s="49">
        <v>19250</v>
      </c>
      <c r="F52" s="49">
        <v>75750</v>
      </c>
      <c r="G52" s="49">
        <v>0</v>
      </c>
      <c r="H52" s="41">
        <f>SUM(E52:G52)</f>
        <v>95000</v>
      </c>
      <c r="I52" s="58">
        <v>-2890</v>
      </c>
      <c r="J52" s="51">
        <f>SUM(E52:G52,I52)</f>
        <v>92110</v>
      </c>
      <c r="K52" s="52">
        <v>143127.43</v>
      </c>
      <c r="L52" s="53"/>
      <c r="M52" s="54"/>
      <c r="N52" s="55"/>
      <c r="O52" s="81"/>
      <c r="P52" s="56">
        <f>K52+L52</f>
        <v>143127.43</v>
      </c>
      <c r="Q52" s="56">
        <f t="shared" si="98"/>
        <v>150.66045263157895</v>
      </c>
      <c r="R52" s="56">
        <f t="shared" si="99"/>
        <v>155.38750407121918</v>
      </c>
      <c r="S52" s="56">
        <f t="shared" si="96"/>
        <v>150.66045263157895</v>
      </c>
      <c r="T52" s="57">
        <f t="shared" si="100"/>
        <v>0</v>
      </c>
      <c r="U52" s="56">
        <f t="shared" si="101"/>
        <v>0</v>
      </c>
      <c r="V52" s="56">
        <f t="shared" si="102"/>
        <v>0</v>
      </c>
      <c r="W52" s="56">
        <f t="shared" si="103"/>
        <v>0</v>
      </c>
      <c r="X52" s="56">
        <f t="shared" si="104"/>
        <v>143127.43</v>
      </c>
      <c r="Y52" s="226">
        <f t="shared" si="105"/>
        <v>150.66045263157895</v>
      </c>
      <c r="Z52" s="56">
        <f t="shared" si="106"/>
        <v>155.38750407121918</v>
      </c>
      <c r="AA52" s="56">
        <f t="shared" si="107"/>
        <v>150.66045263157895</v>
      </c>
      <c r="AB52" s="57">
        <f t="shared" si="108"/>
        <v>-48127.429999999993</v>
      </c>
      <c r="AC52" s="57">
        <f t="shared" si="109"/>
        <v>-50.660452631578949</v>
      </c>
      <c r="AD52" s="57">
        <f t="shared" si="110"/>
        <v>-50.660452631578949</v>
      </c>
      <c r="AE52" s="34">
        <f>J52-X52</f>
        <v>-51017.429999999993</v>
      </c>
      <c r="AF52" s="57">
        <f t="shared" si="111"/>
        <v>-55.387504071219183</v>
      </c>
      <c r="AG52" s="63">
        <f t="shared" si="97"/>
        <v>-53.702557894736834</v>
      </c>
      <c r="AH52" s="34">
        <f t="shared" si="112"/>
        <v>-48127.429999999993</v>
      </c>
      <c r="AI52" s="57">
        <f t="shared" si="113"/>
        <v>-50.660452631578949</v>
      </c>
    </row>
    <row r="53" spans="1:35" s="60" customFormat="1" ht="18" hidden="1" customHeight="1">
      <c r="A53" s="38"/>
      <c r="B53" s="38"/>
      <c r="C53" s="49" t="s">
        <v>69</v>
      </c>
      <c r="D53" s="49">
        <v>0</v>
      </c>
      <c r="E53" s="49">
        <v>0</v>
      </c>
      <c r="F53" s="49">
        <v>0</v>
      </c>
      <c r="G53" s="49">
        <v>0</v>
      </c>
      <c r="H53" s="41">
        <f>SUM(E53:G53)</f>
        <v>0</v>
      </c>
      <c r="I53" s="95">
        <v>0</v>
      </c>
      <c r="J53" s="51">
        <f>SUM(E53:G53,I53)</f>
        <v>0</v>
      </c>
      <c r="K53" s="52"/>
      <c r="L53" s="53"/>
      <c r="M53" s="54"/>
      <c r="N53" s="55"/>
      <c r="O53" s="81"/>
      <c r="P53" s="56">
        <f>K53+L53</f>
        <v>0</v>
      </c>
      <c r="Q53" s="56" t="e">
        <f t="shared" si="98"/>
        <v>#DIV/0!</v>
      </c>
      <c r="R53" s="56" t="e">
        <f t="shared" si="99"/>
        <v>#DIV/0!</v>
      </c>
      <c r="S53" s="56" t="e">
        <f t="shared" si="96"/>
        <v>#DIV/0!</v>
      </c>
      <c r="T53" s="57">
        <f t="shared" si="100"/>
        <v>0</v>
      </c>
      <c r="U53" s="56" t="e">
        <f t="shared" si="101"/>
        <v>#DIV/0!</v>
      </c>
      <c r="V53" s="56" t="e">
        <f t="shared" si="102"/>
        <v>#DIV/0!</v>
      </c>
      <c r="W53" s="56" t="e">
        <f t="shared" si="103"/>
        <v>#DIV/0!</v>
      </c>
      <c r="X53" s="56">
        <f t="shared" si="104"/>
        <v>0</v>
      </c>
      <c r="Y53" s="226" t="e">
        <f t="shared" si="105"/>
        <v>#DIV/0!</v>
      </c>
      <c r="Z53" s="56" t="e">
        <f t="shared" si="106"/>
        <v>#DIV/0!</v>
      </c>
      <c r="AA53" s="56" t="e">
        <f t="shared" si="107"/>
        <v>#DIV/0!</v>
      </c>
      <c r="AB53" s="57">
        <f t="shared" si="108"/>
        <v>0</v>
      </c>
      <c r="AC53" s="57" t="e">
        <f t="shared" si="109"/>
        <v>#DIV/0!</v>
      </c>
      <c r="AD53" s="57" t="e">
        <f t="shared" si="110"/>
        <v>#DIV/0!</v>
      </c>
      <c r="AE53" s="34">
        <f>J53-X53</f>
        <v>0</v>
      </c>
      <c r="AF53" s="57" t="e">
        <f t="shared" si="111"/>
        <v>#DIV/0!</v>
      </c>
      <c r="AG53" s="63" t="e">
        <f t="shared" si="97"/>
        <v>#DIV/0!</v>
      </c>
      <c r="AH53" s="34">
        <f t="shared" si="112"/>
        <v>0</v>
      </c>
      <c r="AI53" s="57" t="e">
        <f t="shared" si="113"/>
        <v>#DIV/0!</v>
      </c>
    </row>
    <row r="54" spans="1:35" s="34" customFormat="1" ht="20.25" hidden="1" customHeight="1">
      <c r="A54" s="38"/>
      <c r="B54" s="38"/>
      <c r="C54" s="49" t="s">
        <v>60</v>
      </c>
      <c r="D54" s="49">
        <v>50000</v>
      </c>
      <c r="E54" s="49">
        <v>16000</v>
      </c>
      <c r="F54" s="49">
        <v>34000</v>
      </c>
      <c r="G54" s="49">
        <v>0</v>
      </c>
      <c r="H54" s="41">
        <f>SUM(E54:G54)</f>
        <v>50000</v>
      </c>
      <c r="I54" s="96">
        <v>0</v>
      </c>
      <c r="J54" s="51">
        <f>SUM(E54:G54,I54)</f>
        <v>50000</v>
      </c>
      <c r="K54" s="52"/>
      <c r="L54" s="53"/>
      <c r="M54" s="54"/>
      <c r="N54" s="55"/>
      <c r="O54" s="81"/>
      <c r="P54" s="56">
        <f>K54+L54</f>
        <v>0</v>
      </c>
      <c r="Q54" s="56">
        <f t="shared" si="98"/>
        <v>0</v>
      </c>
      <c r="R54" s="56">
        <f t="shared" si="99"/>
        <v>0</v>
      </c>
      <c r="S54" s="56">
        <f t="shared" si="96"/>
        <v>0</v>
      </c>
      <c r="T54" s="57">
        <f t="shared" si="100"/>
        <v>0</v>
      </c>
      <c r="U54" s="56">
        <f t="shared" si="101"/>
        <v>0</v>
      </c>
      <c r="V54" s="56">
        <f t="shared" si="102"/>
        <v>0</v>
      </c>
      <c r="W54" s="56">
        <f t="shared" si="103"/>
        <v>0</v>
      </c>
      <c r="X54" s="56">
        <f t="shared" si="104"/>
        <v>0</v>
      </c>
      <c r="Y54" s="226">
        <f t="shared" si="105"/>
        <v>0</v>
      </c>
      <c r="Z54" s="56">
        <f t="shared" si="106"/>
        <v>0</v>
      </c>
      <c r="AA54" s="56">
        <f t="shared" si="107"/>
        <v>0</v>
      </c>
      <c r="AB54" s="57">
        <f t="shared" si="108"/>
        <v>50000</v>
      </c>
      <c r="AC54" s="57">
        <f t="shared" si="109"/>
        <v>100</v>
      </c>
      <c r="AD54" s="57">
        <f t="shared" si="110"/>
        <v>100</v>
      </c>
      <c r="AE54" s="34">
        <f>J54-X54</f>
        <v>50000</v>
      </c>
      <c r="AF54" s="57">
        <f t="shared" si="111"/>
        <v>100</v>
      </c>
      <c r="AG54" s="63">
        <f t="shared" si="97"/>
        <v>100</v>
      </c>
      <c r="AH54" s="34">
        <f t="shared" si="112"/>
        <v>50000</v>
      </c>
      <c r="AI54" s="57">
        <f t="shared" si="113"/>
        <v>100</v>
      </c>
    </row>
    <row r="55" spans="1:35" s="68" customFormat="1" ht="20.100000000000001" hidden="1" customHeight="1">
      <c r="A55" s="61"/>
      <c r="B55" s="62"/>
      <c r="C55" s="63" t="s">
        <v>61</v>
      </c>
      <c r="D55" s="63">
        <f>D56</f>
        <v>615300</v>
      </c>
      <c r="E55" s="63">
        <f>SUM(E56:E56)</f>
        <v>379900</v>
      </c>
      <c r="F55" s="63">
        <f>F56</f>
        <v>235400</v>
      </c>
      <c r="G55" s="63">
        <f>G56</f>
        <v>0</v>
      </c>
      <c r="H55" s="63">
        <f>H56</f>
        <v>615300</v>
      </c>
      <c r="I55" s="97">
        <f>I56</f>
        <v>0</v>
      </c>
      <c r="J55" s="63">
        <f>J56</f>
        <v>615300</v>
      </c>
      <c r="K55" s="64">
        <f t="shared" ref="K55:AH55" si="114">K56</f>
        <v>615250</v>
      </c>
      <c r="L55" s="65">
        <f t="shared" si="114"/>
        <v>0</v>
      </c>
      <c r="M55" s="66">
        <f t="shared" si="114"/>
        <v>0</v>
      </c>
      <c r="N55" s="46">
        <f t="shared" si="114"/>
        <v>0</v>
      </c>
      <c r="O55" s="82">
        <f t="shared" si="114"/>
        <v>0</v>
      </c>
      <c r="P55" s="67">
        <f t="shared" si="114"/>
        <v>615250</v>
      </c>
      <c r="Q55" s="67">
        <f t="shared" si="114"/>
        <v>99.991873882658865</v>
      </c>
      <c r="R55" s="56">
        <f t="shared" si="99"/>
        <v>99.991873882658865</v>
      </c>
      <c r="S55" s="67">
        <f t="shared" si="114"/>
        <v>99.991873882658865</v>
      </c>
      <c r="T55" s="63">
        <f t="shared" si="114"/>
        <v>0</v>
      </c>
      <c r="U55" s="67">
        <f t="shared" si="114"/>
        <v>0</v>
      </c>
      <c r="V55" s="56">
        <f t="shared" si="102"/>
        <v>0</v>
      </c>
      <c r="W55" s="67">
        <f t="shared" si="114"/>
        <v>0</v>
      </c>
      <c r="X55" s="67">
        <f>X56</f>
        <v>615250</v>
      </c>
      <c r="Y55" s="227">
        <f t="shared" si="114"/>
        <v>99.991873882658865</v>
      </c>
      <c r="Z55" s="56">
        <f t="shared" si="106"/>
        <v>99.991873882658865</v>
      </c>
      <c r="AA55" s="67">
        <f t="shared" si="114"/>
        <v>99.991873882658865</v>
      </c>
      <c r="AB55" s="63">
        <f t="shared" si="114"/>
        <v>50</v>
      </c>
      <c r="AC55" s="63">
        <f t="shared" si="114"/>
        <v>8.1261173411344059E-3</v>
      </c>
      <c r="AD55" s="63">
        <f t="shared" si="114"/>
        <v>8.1261173411344059E-3</v>
      </c>
      <c r="AE55" s="63">
        <f t="shared" si="114"/>
        <v>50</v>
      </c>
      <c r="AF55" s="63">
        <f t="shared" si="114"/>
        <v>8.1261173411344059E-3</v>
      </c>
      <c r="AG55" s="63">
        <f t="shared" si="114"/>
        <v>8.1261173411344059E-3</v>
      </c>
      <c r="AH55" s="63">
        <f t="shared" si="114"/>
        <v>50</v>
      </c>
      <c r="AI55" s="57">
        <f>(AH55/D55)*100</f>
        <v>8.1261173411344059E-3</v>
      </c>
    </row>
    <row r="56" spans="1:35" s="34" customFormat="1" ht="20.100000000000001" hidden="1" customHeight="1">
      <c r="A56" s="38"/>
      <c r="B56" s="38"/>
      <c r="C56" s="90" t="s">
        <v>70</v>
      </c>
      <c r="D56" s="92">
        <v>615300</v>
      </c>
      <c r="E56" s="92">
        <v>379900</v>
      </c>
      <c r="F56" s="92">
        <v>235400</v>
      </c>
      <c r="G56" s="92">
        <v>0</v>
      </c>
      <c r="H56" s="91">
        <f>SUM(E56:G56)</f>
        <v>615300</v>
      </c>
      <c r="I56" s="95">
        <v>0</v>
      </c>
      <c r="J56" s="51">
        <f>SUM(E56:G56,I56)</f>
        <v>615300</v>
      </c>
      <c r="K56" s="52">
        <v>615250</v>
      </c>
      <c r="L56" s="53"/>
      <c r="M56" s="54"/>
      <c r="N56" s="55"/>
      <c r="O56" s="81"/>
      <c r="P56" s="57">
        <f>K56+L56</f>
        <v>615250</v>
      </c>
      <c r="Q56" s="56">
        <f>P56/J56*100</f>
        <v>99.991873882658865</v>
      </c>
      <c r="R56" s="56">
        <f t="shared" si="99"/>
        <v>99.991873882658865</v>
      </c>
      <c r="S56" s="56">
        <f>P56/D56*100</f>
        <v>99.991873882658865</v>
      </c>
      <c r="T56" s="57">
        <f>M56+N56+O56</f>
        <v>0</v>
      </c>
      <c r="U56" s="56">
        <f>T56/J56*100</f>
        <v>0</v>
      </c>
      <c r="V56" s="56">
        <f t="shared" si="102"/>
        <v>0</v>
      </c>
      <c r="W56" s="56">
        <f>T56/D56*100</f>
        <v>0</v>
      </c>
      <c r="X56" s="56">
        <f>SUM(K56:O56)</f>
        <v>615250</v>
      </c>
      <c r="Y56" s="226">
        <f t="shared" ref="Y56" si="115">X56/H56*100</f>
        <v>99.991873882658865</v>
      </c>
      <c r="Z56" s="56">
        <f t="shared" si="106"/>
        <v>99.991873882658865</v>
      </c>
      <c r="AA56" s="56">
        <f>X56/D56*100</f>
        <v>99.991873882658865</v>
      </c>
      <c r="AB56" s="57">
        <f>H56-X56</f>
        <v>50</v>
      </c>
      <c r="AC56" s="57">
        <f t="shared" ref="AC56" si="116">(AB56/H56)*100</f>
        <v>8.1261173411344059E-3</v>
      </c>
      <c r="AD56" s="57">
        <f>(AB56/D56)*100</f>
        <v>8.1261173411344059E-3</v>
      </c>
      <c r="AE56" s="34">
        <f>J56-X56</f>
        <v>50</v>
      </c>
      <c r="AF56" s="57">
        <f>(AE56/J56)*100</f>
        <v>8.1261173411344059E-3</v>
      </c>
      <c r="AG56" s="63">
        <f>(AE56/D56)*100</f>
        <v>8.1261173411344059E-3</v>
      </c>
      <c r="AH56" s="34">
        <f t="shared" ref="AH56" si="117">D56-X56</f>
        <v>50</v>
      </c>
      <c r="AI56" s="57">
        <f t="shared" ref="AI56" si="118">(AH56/D56)*100</f>
        <v>8.1261173411344059E-3</v>
      </c>
    </row>
    <row r="57" spans="1:35" s="34" customFormat="1" ht="17.25" hidden="1" customHeight="1">
      <c r="A57" s="69"/>
      <c r="B57" s="69"/>
      <c r="C57" s="70"/>
      <c r="D57" s="70"/>
      <c r="E57" s="71"/>
      <c r="F57" s="71"/>
      <c r="G57" s="71"/>
      <c r="H57" s="71"/>
      <c r="I57" s="71"/>
      <c r="J57" s="71"/>
      <c r="K57" s="72"/>
      <c r="L57" s="73"/>
      <c r="M57" s="74"/>
      <c r="N57" s="75"/>
      <c r="O57" s="83"/>
      <c r="P57" s="71"/>
      <c r="Q57" s="71"/>
      <c r="R57" s="71"/>
      <c r="S57" s="71"/>
      <c r="T57" s="71"/>
      <c r="U57" s="71"/>
      <c r="V57" s="71"/>
      <c r="W57" s="71"/>
      <c r="X57" s="71"/>
      <c r="Y57" s="228"/>
      <c r="Z57" s="71"/>
      <c r="AA57" s="71"/>
      <c r="AB57" s="71"/>
      <c r="AC57" s="71"/>
      <c r="AD57" s="71"/>
      <c r="AE57" s="71"/>
      <c r="AF57" s="71"/>
      <c r="AG57" s="71"/>
      <c r="AH57" s="71"/>
      <c r="AI57" s="71"/>
    </row>
    <row r="58" spans="1:35" s="34" customFormat="1" ht="18.95" customHeight="1">
      <c r="A58" s="1073" t="s">
        <v>91</v>
      </c>
      <c r="B58" s="1074"/>
      <c r="C58" s="1074"/>
      <c r="D58" s="1074"/>
      <c r="E58" s="1074"/>
      <c r="F58" s="1074"/>
      <c r="G58" s="1074"/>
      <c r="H58" s="1074"/>
      <c r="I58" s="1074"/>
      <c r="J58" s="1074"/>
      <c r="K58" s="1074"/>
      <c r="L58" s="1074"/>
      <c r="M58" s="1074"/>
      <c r="N58" s="1074"/>
      <c r="O58" s="1074"/>
      <c r="P58" s="1074"/>
      <c r="Q58" s="1074"/>
      <c r="R58" s="1074"/>
      <c r="S58" s="1074"/>
      <c r="T58" s="1074"/>
      <c r="U58" s="1074"/>
      <c r="V58" s="1074"/>
      <c r="W58" s="1074"/>
      <c r="X58" s="1074"/>
      <c r="Y58" s="1074"/>
      <c r="Z58" s="1074"/>
      <c r="AA58" s="1074"/>
      <c r="AB58" s="1074"/>
      <c r="AC58" s="1074"/>
      <c r="AD58" s="1074"/>
      <c r="AE58" s="1074"/>
      <c r="AF58" s="1074"/>
      <c r="AG58" s="1074"/>
      <c r="AH58" s="1074"/>
      <c r="AI58" s="1074"/>
    </row>
    <row r="59" spans="1:35" s="35" customFormat="1" ht="36.950000000000003" hidden="1" customHeight="1">
      <c r="A59" s="182"/>
      <c r="B59" s="183"/>
      <c r="C59" s="184"/>
      <c r="D59" s="184"/>
      <c r="E59" s="184"/>
      <c r="F59" s="184"/>
      <c r="G59" s="184"/>
      <c r="H59" s="184"/>
      <c r="I59" s="185"/>
      <c r="J59" s="184"/>
      <c r="K59" s="186" t="s">
        <v>435</v>
      </c>
      <c r="L59" s="186" t="s">
        <v>436</v>
      </c>
      <c r="M59" s="186" t="s">
        <v>20</v>
      </c>
      <c r="N59" s="186" t="s">
        <v>21</v>
      </c>
      <c r="O59" s="186" t="s">
        <v>437</v>
      </c>
      <c r="P59" s="187" t="s">
        <v>417</v>
      </c>
      <c r="Q59" s="188" t="s">
        <v>433</v>
      </c>
      <c r="R59" s="188" t="s">
        <v>434</v>
      </c>
      <c r="S59" s="188" t="s">
        <v>403</v>
      </c>
      <c r="T59" s="188" t="s">
        <v>438</v>
      </c>
      <c r="U59" s="188" t="s">
        <v>433</v>
      </c>
      <c r="V59" s="188" t="s">
        <v>434</v>
      </c>
      <c r="W59" s="188" t="s">
        <v>403</v>
      </c>
      <c r="X59" s="187" t="s">
        <v>439</v>
      </c>
      <c r="Y59" s="220" t="s">
        <v>433</v>
      </c>
      <c r="Z59" s="188" t="s">
        <v>434</v>
      </c>
      <c r="AA59" s="188" t="s">
        <v>403</v>
      </c>
      <c r="AB59" s="188" t="s">
        <v>440</v>
      </c>
      <c r="AC59" s="188" t="s">
        <v>433</v>
      </c>
      <c r="AD59" s="188" t="s">
        <v>403</v>
      </c>
      <c r="AE59" s="188" t="s">
        <v>408</v>
      </c>
      <c r="AF59" s="188" t="s">
        <v>433</v>
      </c>
      <c r="AG59" s="188" t="s">
        <v>403</v>
      </c>
      <c r="AH59" s="188" t="s">
        <v>441</v>
      </c>
      <c r="AI59" s="188" t="s">
        <v>403</v>
      </c>
    </row>
    <row r="60" spans="1:35" s="35" customFormat="1" ht="18.95" hidden="1" customHeight="1">
      <c r="A60" s="205"/>
      <c r="B60" s="206"/>
      <c r="C60" s="184" t="s">
        <v>54</v>
      </c>
      <c r="D60" s="184">
        <f>D61+D67</f>
        <v>3158000</v>
      </c>
      <c r="E60" s="184">
        <f>E61+E67</f>
        <v>2254200</v>
      </c>
      <c r="F60" s="184">
        <f>F61+F67</f>
        <v>903800</v>
      </c>
      <c r="G60" s="184">
        <f>G61+G67</f>
        <v>0</v>
      </c>
      <c r="H60" s="184">
        <f t="shared" ref="H60:H66" si="119">SUM(E60:G60)</f>
        <v>3158000</v>
      </c>
      <c r="I60" s="185">
        <f>I61+I67</f>
        <v>-26260</v>
      </c>
      <c r="J60" s="184">
        <f>J61+J67</f>
        <v>3131740</v>
      </c>
      <c r="K60" s="184">
        <f>K61+K67</f>
        <v>3033730.64</v>
      </c>
      <c r="L60" s="184">
        <f t="shared" ref="L60" si="120">L61+L67</f>
        <v>76044.899999999994</v>
      </c>
      <c r="M60" s="184">
        <f t="shared" ref="M60" si="121">M61+M67</f>
        <v>225465.4</v>
      </c>
      <c r="N60" s="184">
        <f t="shared" ref="N60" si="122">N61+N67</f>
        <v>0</v>
      </c>
      <c r="O60" s="184">
        <f t="shared" ref="O60" si="123">O61+O67</f>
        <v>0</v>
      </c>
      <c r="P60" s="184">
        <f t="shared" ref="P60" si="124">P61+P67</f>
        <v>3109775.54</v>
      </c>
      <c r="Q60" s="207">
        <f>(P60/H60)*100</f>
        <v>98.472943001899935</v>
      </c>
      <c r="R60" s="207">
        <f>(P60/J60)*100</f>
        <v>99.298649951783986</v>
      </c>
      <c r="S60" s="198">
        <f>(P60/D60)*100</f>
        <v>98.472943001899935</v>
      </c>
      <c r="T60" s="184">
        <f>T61+T67</f>
        <v>225465.4</v>
      </c>
      <c r="U60" s="198">
        <f>(T60/H60)*100</f>
        <v>7.1394996833438888</v>
      </c>
      <c r="V60" s="207">
        <f>(T60/J60)*100</f>
        <v>7.1993652091169755</v>
      </c>
      <c r="W60" s="198">
        <f>(T60/D60)*100</f>
        <v>7.1394996833438888</v>
      </c>
      <c r="X60" s="184">
        <f>X61+X67</f>
        <v>3335240.94</v>
      </c>
      <c r="Y60" s="221">
        <f>(X60/H60)*100</f>
        <v>105.61244268524381</v>
      </c>
      <c r="Z60" s="207">
        <f>(X60/J60)*100</f>
        <v>106.49801516090096</v>
      </c>
      <c r="AA60" s="198">
        <f t="shared" ref="AA60:AA66" si="125">(X60/D60)*100</f>
        <v>105.61244268524381</v>
      </c>
      <c r="AB60" s="184">
        <f>AB61+AB67</f>
        <v>-177240.94000000006</v>
      </c>
      <c r="AC60" s="198">
        <f t="shared" ref="AC60:AC61" si="126">(AB60/H60)*100</f>
        <v>-5.6124426852438267</v>
      </c>
      <c r="AD60" s="198">
        <f>(AB60/D60)*100</f>
        <v>-5.6124426852438267</v>
      </c>
      <c r="AE60" s="184">
        <f>AE61+AE67</f>
        <v>-203500.94000000006</v>
      </c>
      <c r="AF60" s="198">
        <f>(AE60/J60)*100</f>
        <v>-6.4980151609009704</v>
      </c>
      <c r="AG60" s="198">
        <f>(AE60/D60)*100</f>
        <v>-6.4439816339455378</v>
      </c>
      <c r="AH60" s="184">
        <f>AH61+AH67</f>
        <v>-177240.94000000006</v>
      </c>
      <c r="AI60" s="198">
        <f>(AH60/D60)*100</f>
        <v>-5.6124426852438267</v>
      </c>
    </row>
    <row r="61" spans="1:35" s="35" customFormat="1" ht="18.95" hidden="1" customHeight="1">
      <c r="A61" s="182"/>
      <c r="B61" s="192" t="s">
        <v>34</v>
      </c>
      <c r="C61" s="193" t="s">
        <v>55</v>
      </c>
      <c r="D61" s="193">
        <f>SUM(D62:D66)</f>
        <v>1558000</v>
      </c>
      <c r="E61" s="190">
        <f>SUM(E62:E66)</f>
        <v>654200</v>
      </c>
      <c r="F61" s="190">
        <f>SUM(F62:F66)</f>
        <v>903800</v>
      </c>
      <c r="G61" s="190">
        <f>SUM(G62:G66)</f>
        <v>0</v>
      </c>
      <c r="H61" s="190">
        <f t="shared" si="119"/>
        <v>1558000</v>
      </c>
      <c r="I61" s="194">
        <f t="shared" ref="I61:J61" si="127">SUM(I62:I66)</f>
        <v>-26260</v>
      </c>
      <c r="J61" s="190">
        <f t="shared" si="127"/>
        <v>1531740</v>
      </c>
      <c r="K61" s="193">
        <f>SUM(K62:K66)</f>
        <v>1437730.6400000001</v>
      </c>
      <c r="L61" s="193">
        <f t="shared" ref="L61" si="128">SUM(L62:L66)</f>
        <v>76044.899999999994</v>
      </c>
      <c r="M61" s="193">
        <f t="shared" ref="M61" si="129">SUM(M62:M66)</f>
        <v>225465.4</v>
      </c>
      <c r="N61" s="193">
        <f t="shared" ref="N61" si="130">SUM(N62:N66)</f>
        <v>0</v>
      </c>
      <c r="O61" s="193">
        <f t="shared" ref="O61" si="131">SUM(O62:O66)</f>
        <v>0</v>
      </c>
      <c r="P61" s="190">
        <f t="shared" ref="P61" si="132">SUM(P62:P66)</f>
        <v>1513775.54</v>
      </c>
      <c r="Q61" s="189">
        <f t="shared" ref="Q61:Q66" si="133">(P61/H61)*100</f>
        <v>97.161459563543005</v>
      </c>
      <c r="R61" s="189">
        <f t="shared" ref="R61:R68" si="134">(P61/J61)*100</f>
        <v>98.827186075965898</v>
      </c>
      <c r="S61" s="190">
        <f>(P61/D61)*100</f>
        <v>97.161459563543005</v>
      </c>
      <c r="T61" s="190">
        <f>SUM(T62:T66)</f>
        <v>225465.4</v>
      </c>
      <c r="U61" s="190">
        <f t="shared" ref="U61:U68" si="135">(T61/H61)*100</f>
        <v>14.471463414634144</v>
      </c>
      <c r="V61" s="189">
        <f t="shared" ref="V61:V68" si="136">(T61/J61)*100</f>
        <v>14.719560760964653</v>
      </c>
      <c r="W61" s="189">
        <f>(T61/D61)*100</f>
        <v>14.471463414634144</v>
      </c>
      <c r="X61" s="190">
        <f>SUM(X62:X66)</f>
        <v>1739240.94</v>
      </c>
      <c r="Y61" s="218">
        <f t="shared" ref="Y61:Y68" si="137">(X61/H61)*100</f>
        <v>111.63292297817715</v>
      </c>
      <c r="Z61" s="189">
        <f t="shared" ref="Z61:Z68" si="138">(X61/J61)*100</f>
        <v>113.54674683693055</v>
      </c>
      <c r="AA61" s="189">
        <f t="shared" si="125"/>
        <v>111.63292297817715</v>
      </c>
      <c r="AB61" s="191">
        <f>SUM(AB62:AB66)</f>
        <v>-181240.94000000006</v>
      </c>
      <c r="AC61" s="191">
        <f t="shared" si="126"/>
        <v>-11.632922978177154</v>
      </c>
      <c r="AD61" s="191">
        <f t="shared" ref="AD61:AD66" si="139">(AB61/D61)*100</f>
        <v>-11.632922978177154</v>
      </c>
      <c r="AE61" s="191">
        <f>SUM(AE62:AE66)</f>
        <v>-207500.94000000006</v>
      </c>
      <c r="AF61" s="191">
        <f t="shared" ref="AF61:AF68" si="140">(AE61/J61)*100</f>
        <v>-13.546746836930554</v>
      </c>
      <c r="AG61" s="191">
        <f t="shared" ref="AG61:AG68" si="141">(AE61/D61)*100</f>
        <v>-13.31841720154044</v>
      </c>
      <c r="AH61" s="191">
        <f>SUM(AH62:AH66)</f>
        <v>-181240.94000000006</v>
      </c>
      <c r="AI61" s="191">
        <f t="shared" ref="AI61:AI68" si="142">(AH61/D61)*100</f>
        <v>-11.632922978177154</v>
      </c>
    </row>
    <row r="62" spans="1:35" s="35" customFormat="1" ht="18.95" hidden="1" customHeight="1">
      <c r="A62" s="183"/>
      <c r="B62" s="183"/>
      <c r="C62" s="189" t="s">
        <v>56</v>
      </c>
      <c r="D62" s="189">
        <f>D74+D86</f>
        <v>1022400</v>
      </c>
      <c r="E62" s="189">
        <f t="shared" ref="E62:G62" si="143">E74+E86</f>
        <v>441600</v>
      </c>
      <c r="F62" s="189">
        <f t="shared" si="143"/>
        <v>580800</v>
      </c>
      <c r="G62" s="189">
        <f t="shared" si="143"/>
        <v>0</v>
      </c>
      <c r="H62" s="189">
        <f t="shared" si="119"/>
        <v>1022400</v>
      </c>
      <c r="I62" s="195">
        <f>I74+I86</f>
        <v>0</v>
      </c>
      <c r="J62" s="196">
        <f>H62+(I62)</f>
        <v>1022400</v>
      </c>
      <c r="K62" s="189">
        <f>K74+K86</f>
        <v>593220</v>
      </c>
      <c r="L62" s="189">
        <f t="shared" ref="L62:O62" si="144">L74+L86</f>
        <v>0</v>
      </c>
      <c r="M62" s="189">
        <f t="shared" si="144"/>
        <v>0</v>
      </c>
      <c r="N62" s="189">
        <f t="shared" si="144"/>
        <v>0</v>
      </c>
      <c r="O62" s="189">
        <f t="shared" si="144"/>
        <v>0</v>
      </c>
      <c r="P62" s="189">
        <f>K62+L62</f>
        <v>593220</v>
      </c>
      <c r="Q62" s="189">
        <f t="shared" si="133"/>
        <v>58.022300469483568</v>
      </c>
      <c r="R62" s="189">
        <f t="shared" si="134"/>
        <v>58.022300469483568</v>
      </c>
      <c r="S62" s="189">
        <f>(P62/D62)*100</f>
        <v>58.022300469483568</v>
      </c>
      <c r="T62" s="189">
        <f>M62+N62</f>
        <v>0</v>
      </c>
      <c r="U62" s="189">
        <f t="shared" si="135"/>
        <v>0</v>
      </c>
      <c r="V62" s="189">
        <f t="shared" si="136"/>
        <v>0</v>
      </c>
      <c r="W62" s="189">
        <f>(T62/D62)*100</f>
        <v>0</v>
      </c>
      <c r="X62" s="189">
        <f>SUM(K62:O62)</f>
        <v>593220</v>
      </c>
      <c r="Y62" s="217">
        <f t="shared" si="137"/>
        <v>58.022300469483568</v>
      </c>
      <c r="Z62" s="189">
        <f t="shared" si="138"/>
        <v>58.022300469483568</v>
      </c>
      <c r="AA62" s="189">
        <f t="shared" si="125"/>
        <v>58.022300469483568</v>
      </c>
      <c r="AB62" s="197">
        <f>H62-X62</f>
        <v>429180</v>
      </c>
      <c r="AC62" s="197">
        <f>(AB62/H62)*100</f>
        <v>41.977699530516432</v>
      </c>
      <c r="AD62" s="197">
        <f t="shared" si="139"/>
        <v>41.977699530516432</v>
      </c>
      <c r="AE62" s="197">
        <f>J62-X62</f>
        <v>429180</v>
      </c>
      <c r="AF62" s="197">
        <f t="shared" si="140"/>
        <v>41.977699530516432</v>
      </c>
      <c r="AG62" s="197">
        <f t="shared" si="141"/>
        <v>41.977699530516432</v>
      </c>
      <c r="AH62" s="197">
        <f>D62-X62</f>
        <v>429180</v>
      </c>
      <c r="AI62" s="197">
        <f t="shared" si="142"/>
        <v>41.977699530516432</v>
      </c>
    </row>
    <row r="63" spans="1:35" s="35" customFormat="1" ht="18.95" hidden="1" customHeight="1">
      <c r="A63" s="183"/>
      <c r="B63" s="183"/>
      <c r="C63" s="189" t="s">
        <v>57</v>
      </c>
      <c r="D63" s="189">
        <f t="shared" ref="D63:G63" si="145">D75+D87</f>
        <v>206800</v>
      </c>
      <c r="E63" s="189">
        <f t="shared" si="145"/>
        <v>112600</v>
      </c>
      <c r="F63" s="189">
        <f t="shared" si="145"/>
        <v>94200</v>
      </c>
      <c r="G63" s="189">
        <f t="shared" si="145"/>
        <v>0</v>
      </c>
      <c r="H63" s="189">
        <f t="shared" si="119"/>
        <v>206800</v>
      </c>
      <c r="I63" s="195">
        <f t="shared" ref="I63:I68" si="146">I75+I87</f>
        <v>-11260</v>
      </c>
      <c r="J63" s="196">
        <f>H63+(I63)</f>
        <v>195540</v>
      </c>
      <c r="K63" s="189">
        <f>K75+K87</f>
        <v>511315.99</v>
      </c>
      <c r="L63" s="189">
        <f t="shared" ref="L63:O63" si="147">L75+L87</f>
        <v>0</v>
      </c>
      <c r="M63" s="189">
        <f t="shared" si="147"/>
        <v>0</v>
      </c>
      <c r="N63" s="189">
        <f t="shared" si="147"/>
        <v>0</v>
      </c>
      <c r="O63" s="189">
        <f t="shared" si="147"/>
        <v>0</v>
      </c>
      <c r="P63" s="189">
        <f>K63+L63</f>
        <v>511315.99</v>
      </c>
      <c r="Q63" s="189">
        <f t="shared" si="133"/>
        <v>247.25144584139264</v>
      </c>
      <c r="R63" s="189">
        <f t="shared" si="134"/>
        <v>261.48920425488387</v>
      </c>
      <c r="S63" s="189">
        <f t="shared" ref="S63:S66" si="148">(P63/D63)*100</f>
        <v>247.25144584139264</v>
      </c>
      <c r="T63" s="189">
        <f>M63+N63</f>
        <v>0</v>
      </c>
      <c r="U63" s="189">
        <f t="shared" si="135"/>
        <v>0</v>
      </c>
      <c r="V63" s="189">
        <f t="shared" si="136"/>
        <v>0</v>
      </c>
      <c r="W63" s="189">
        <f t="shared" ref="W63:W66" si="149">(T63/D63)*100</f>
        <v>0</v>
      </c>
      <c r="X63" s="189">
        <f>SUM(K63:O63)</f>
        <v>511315.99</v>
      </c>
      <c r="Y63" s="217">
        <f t="shared" si="137"/>
        <v>247.25144584139264</v>
      </c>
      <c r="Z63" s="189">
        <f t="shared" si="138"/>
        <v>261.48920425488387</v>
      </c>
      <c r="AA63" s="189">
        <f t="shared" si="125"/>
        <v>247.25144584139264</v>
      </c>
      <c r="AB63" s="197">
        <f t="shared" ref="AB63:AB66" si="150">H63-X63</f>
        <v>-304515.99</v>
      </c>
      <c r="AC63" s="197">
        <f t="shared" ref="AC63:AC68" si="151">(AB63/H63)*100</f>
        <v>-147.25144584139264</v>
      </c>
      <c r="AD63" s="197">
        <f t="shared" si="139"/>
        <v>-147.25144584139264</v>
      </c>
      <c r="AE63" s="197">
        <f t="shared" ref="AE63:AE66" si="152">J63-X63</f>
        <v>-315775.99</v>
      </c>
      <c r="AF63" s="197">
        <f t="shared" si="140"/>
        <v>-161.4892042548839</v>
      </c>
      <c r="AG63" s="197">
        <f t="shared" si="141"/>
        <v>-152.69632011605415</v>
      </c>
      <c r="AH63" s="197">
        <f t="shared" ref="AH63:AH66" si="153">D63-X63</f>
        <v>-304515.99</v>
      </c>
      <c r="AI63" s="197">
        <f t="shared" si="142"/>
        <v>-147.25144584139264</v>
      </c>
    </row>
    <row r="64" spans="1:35" s="35" customFormat="1" ht="18.95" hidden="1" customHeight="1">
      <c r="A64" s="183"/>
      <c r="B64" s="183"/>
      <c r="C64" s="189" t="s">
        <v>58</v>
      </c>
      <c r="D64" s="189">
        <f t="shared" ref="D64:G64" si="154">D76+D88</f>
        <v>328800</v>
      </c>
      <c r="E64" s="189">
        <f t="shared" si="154"/>
        <v>100000</v>
      </c>
      <c r="F64" s="189">
        <f t="shared" si="154"/>
        <v>228800</v>
      </c>
      <c r="G64" s="189">
        <f t="shared" si="154"/>
        <v>0</v>
      </c>
      <c r="H64" s="189">
        <f t="shared" si="119"/>
        <v>328800</v>
      </c>
      <c r="I64" s="195">
        <f t="shared" si="146"/>
        <v>-15000</v>
      </c>
      <c r="J64" s="196">
        <f>H64+(I64)</f>
        <v>313800</v>
      </c>
      <c r="K64" s="189">
        <f t="shared" ref="K64:O64" si="155">K76+K88</f>
        <v>291999.65000000002</v>
      </c>
      <c r="L64" s="189">
        <f t="shared" si="155"/>
        <v>76044.899999999994</v>
      </c>
      <c r="M64" s="189">
        <f t="shared" si="155"/>
        <v>225465.4</v>
      </c>
      <c r="N64" s="189">
        <f t="shared" si="155"/>
        <v>0</v>
      </c>
      <c r="O64" s="189">
        <f t="shared" si="155"/>
        <v>0</v>
      </c>
      <c r="P64" s="189">
        <f>K64+L64</f>
        <v>368044.55000000005</v>
      </c>
      <c r="Q64" s="189">
        <f t="shared" si="133"/>
        <v>111.93569038929442</v>
      </c>
      <c r="R64" s="189">
        <f t="shared" si="134"/>
        <v>117.28634480560869</v>
      </c>
      <c r="S64" s="189">
        <f t="shared" si="148"/>
        <v>111.93569038929442</v>
      </c>
      <c r="T64" s="189">
        <f>M64+N64</f>
        <v>225465.4</v>
      </c>
      <c r="U64" s="189">
        <f t="shared" si="135"/>
        <v>68.57220194647202</v>
      </c>
      <c r="V64" s="189">
        <f t="shared" si="136"/>
        <v>71.850031867431483</v>
      </c>
      <c r="W64" s="189">
        <f t="shared" si="149"/>
        <v>68.57220194647202</v>
      </c>
      <c r="X64" s="189">
        <f>SUM(K64:O64)</f>
        <v>593509.95000000007</v>
      </c>
      <c r="Y64" s="217">
        <f t="shared" si="137"/>
        <v>180.50789233576646</v>
      </c>
      <c r="Z64" s="189">
        <f t="shared" si="138"/>
        <v>189.13637667304016</v>
      </c>
      <c r="AA64" s="189">
        <f t="shared" si="125"/>
        <v>180.50789233576646</v>
      </c>
      <c r="AB64" s="197">
        <f t="shared" si="150"/>
        <v>-264709.95000000007</v>
      </c>
      <c r="AC64" s="197">
        <f t="shared" si="151"/>
        <v>-80.507892335766442</v>
      </c>
      <c r="AD64" s="197">
        <f t="shared" si="139"/>
        <v>-80.507892335766442</v>
      </c>
      <c r="AE64" s="197">
        <f t="shared" si="152"/>
        <v>-279709.95000000007</v>
      </c>
      <c r="AF64" s="197">
        <f t="shared" si="140"/>
        <v>-89.136376673040175</v>
      </c>
      <c r="AG64" s="197">
        <f t="shared" si="141"/>
        <v>-85.069936131386882</v>
      </c>
      <c r="AH64" s="197">
        <f t="shared" si="153"/>
        <v>-264709.95000000007</v>
      </c>
      <c r="AI64" s="197">
        <f t="shared" si="142"/>
        <v>-80.507892335766442</v>
      </c>
    </row>
    <row r="65" spans="1:35" s="35" customFormat="1" ht="18.95" hidden="1" customHeight="1">
      <c r="A65" s="183"/>
      <c r="B65" s="183"/>
      <c r="C65" s="189" t="s">
        <v>59</v>
      </c>
      <c r="D65" s="189">
        <f t="shared" ref="D65:G65" si="156">D77+D89</f>
        <v>0</v>
      </c>
      <c r="E65" s="189">
        <f t="shared" si="156"/>
        <v>0</v>
      </c>
      <c r="F65" s="189">
        <f t="shared" si="156"/>
        <v>0</v>
      </c>
      <c r="G65" s="189">
        <f t="shared" si="156"/>
        <v>0</v>
      </c>
      <c r="H65" s="189">
        <f t="shared" si="119"/>
        <v>0</v>
      </c>
      <c r="I65" s="195">
        <f t="shared" si="146"/>
        <v>0</v>
      </c>
      <c r="J65" s="196">
        <f>H65+(I65)</f>
        <v>0</v>
      </c>
      <c r="K65" s="189">
        <f t="shared" ref="K65:O65" si="157">K77+K89</f>
        <v>0</v>
      </c>
      <c r="L65" s="189">
        <f t="shared" si="157"/>
        <v>0</v>
      </c>
      <c r="M65" s="189">
        <f t="shared" si="157"/>
        <v>0</v>
      </c>
      <c r="N65" s="189">
        <f t="shared" si="157"/>
        <v>0</v>
      </c>
      <c r="O65" s="189">
        <f t="shared" si="157"/>
        <v>0</v>
      </c>
      <c r="P65" s="189">
        <f>K65+L65</f>
        <v>0</v>
      </c>
      <c r="Q65" s="189" t="e">
        <f t="shared" si="133"/>
        <v>#DIV/0!</v>
      </c>
      <c r="R65" s="189" t="e">
        <f t="shared" si="134"/>
        <v>#DIV/0!</v>
      </c>
      <c r="S65" s="189" t="e">
        <f t="shared" si="148"/>
        <v>#DIV/0!</v>
      </c>
      <c r="T65" s="189">
        <f>M65+N65</f>
        <v>0</v>
      </c>
      <c r="U65" s="189" t="e">
        <f t="shared" si="135"/>
        <v>#DIV/0!</v>
      </c>
      <c r="V65" s="189" t="e">
        <f t="shared" si="136"/>
        <v>#DIV/0!</v>
      </c>
      <c r="W65" s="189" t="e">
        <f t="shared" si="149"/>
        <v>#DIV/0!</v>
      </c>
      <c r="X65" s="189">
        <f>SUM(K65:O65)</f>
        <v>0</v>
      </c>
      <c r="Y65" s="217" t="e">
        <f t="shared" si="137"/>
        <v>#DIV/0!</v>
      </c>
      <c r="Z65" s="189" t="e">
        <f t="shared" si="138"/>
        <v>#DIV/0!</v>
      </c>
      <c r="AA65" s="189" t="e">
        <f t="shared" si="125"/>
        <v>#DIV/0!</v>
      </c>
      <c r="AB65" s="197">
        <f t="shared" si="150"/>
        <v>0</v>
      </c>
      <c r="AC65" s="197" t="e">
        <f t="shared" si="151"/>
        <v>#DIV/0!</v>
      </c>
      <c r="AD65" s="197" t="e">
        <f t="shared" si="139"/>
        <v>#DIV/0!</v>
      </c>
      <c r="AE65" s="197">
        <f t="shared" si="152"/>
        <v>0</v>
      </c>
      <c r="AF65" s="197" t="e">
        <f t="shared" si="140"/>
        <v>#DIV/0!</v>
      </c>
      <c r="AG65" s="197" t="e">
        <f t="shared" si="141"/>
        <v>#DIV/0!</v>
      </c>
      <c r="AH65" s="197">
        <f t="shared" si="153"/>
        <v>0</v>
      </c>
      <c r="AI65" s="197" t="e">
        <f t="shared" si="142"/>
        <v>#DIV/0!</v>
      </c>
    </row>
    <row r="66" spans="1:35" s="35" customFormat="1" ht="18.95" hidden="1" customHeight="1">
      <c r="A66" s="183"/>
      <c r="B66" s="183"/>
      <c r="C66" s="189" t="s">
        <v>60</v>
      </c>
      <c r="D66" s="189">
        <f t="shared" ref="D66:G66" si="158">D78+D90</f>
        <v>0</v>
      </c>
      <c r="E66" s="189">
        <f t="shared" si="158"/>
        <v>0</v>
      </c>
      <c r="F66" s="189">
        <f t="shared" si="158"/>
        <v>0</v>
      </c>
      <c r="G66" s="189">
        <f t="shared" si="158"/>
        <v>0</v>
      </c>
      <c r="H66" s="189">
        <f t="shared" si="119"/>
        <v>0</v>
      </c>
      <c r="I66" s="195">
        <f t="shared" si="146"/>
        <v>0</v>
      </c>
      <c r="J66" s="196">
        <f>H66+(I66)</f>
        <v>0</v>
      </c>
      <c r="K66" s="189">
        <f t="shared" ref="K66:O66" si="159">K78+K90</f>
        <v>41195</v>
      </c>
      <c r="L66" s="189">
        <f t="shared" si="159"/>
        <v>0</v>
      </c>
      <c r="M66" s="189">
        <f t="shared" si="159"/>
        <v>0</v>
      </c>
      <c r="N66" s="189">
        <f t="shared" si="159"/>
        <v>0</v>
      </c>
      <c r="O66" s="189">
        <f t="shared" si="159"/>
        <v>0</v>
      </c>
      <c r="P66" s="189">
        <f>K66+L66</f>
        <v>41195</v>
      </c>
      <c r="Q66" s="189" t="e">
        <f t="shared" si="133"/>
        <v>#DIV/0!</v>
      </c>
      <c r="R66" s="189" t="e">
        <f t="shared" si="134"/>
        <v>#DIV/0!</v>
      </c>
      <c r="S66" s="189" t="e">
        <f t="shared" si="148"/>
        <v>#DIV/0!</v>
      </c>
      <c r="T66" s="189">
        <f>M66+N66</f>
        <v>0</v>
      </c>
      <c r="U66" s="189" t="e">
        <f t="shared" si="135"/>
        <v>#DIV/0!</v>
      </c>
      <c r="V66" s="189" t="e">
        <f t="shared" si="136"/>
        <v>#DIV/0!</v>
      </c>
      <c r="W66" s="189" t="e">
        <f t="shared" si="149"/>
        <v>#DIV/0!</v>
      </c>
      <c r="X66" s="189">
        <f>SUM(K66:O66)</f>
        <v>41195</v>
      </c>
      <c r="Y66" s="217" t="e">
        <f t="shared" si="137"/>
        <v>#DIV/0!</v>
      </c>
      <c r="Z66" s="189" t="e">
        <f t="shared" si="138"/>
        <v>#DIV/0!</v>
      </c>
      <c r="AA66" s="189" t="e">
        <f t="shared" si="125"/>
        <v>#DIV/0!</v>
      </c>
      <c r="AB66" s="197">
        <f t="shared" si="150"/>
        <v>-41195</v>
      </c>
      <c r="AC66" s="197" t="e">
        <f t="shared" si="151"/>
        <v>#DIV/0!</v>
      </c>
      <c r="AD66" s="197" t="e">
        <f t="shared" si="139"/>
        <v>#DIV/0!</v>
      </c>
      <c r="AE66" s="197">
        <f t="shared" si="152"/>
        <v>-41195</v>
      </c>
      <c r="AF66" s="197" t="e">
        <f t="shared" si="140"/>
        <v>#DIV/0!</v>
      </c>
      <c r="AG66" s="197" t="e">
        <f t="shared" si="141"/>
        <v>#DIV/0!</v>
      </c>
      <c r="AH66" s="197">
        <f t="shared" si="153"/>
        <v>-41195</v>
      </c>
      <c r="AI66" s="197" t="e">
        <f t="shared" si="142"/>
        <v>#DIV/0!</v>
      </c>
    </row>
    <row r="67" spans="1:35" s="35" customFormat="1" ht="18.95" hidden="1" customHeight="1">
      <c r="A67" s="182"/>
      <c r="B67" s="192" t="s">
        <v>35</v>
      </c>
      <c r="C67" s="190" t="s">
        <v>64</v>
      </c>
      <c r="D67" s="190">
        <f t="shared" ref="D67:AE67" si="160">D68</f>
        <v>1600000</v>
      </c>
      <c r="E67" s="190">
        <f t="shared" si="160"/>
        <v>1600000</v>
      </c>
      <c r="F67" s="190">
        <f t="shared" si="160"/>
        <v>0</v>
      </c>
      <c r="G67" s="190">
        <f t="shared" si="160"/>
        <v>0</v>
      </c>
      <c r="H67" s="190">
        <f t="shared" si="160"/>
        <v>1600000</v>
      </c>
      <c r="I67" s="194">
        <f t="shared" si="160"/>
        <v>0</v>
      </c>
      <c r="J67" s="190">
        <f t="shared" si="160"/>
        <v>1600000</v>
      </c>
      <c r="K67" s="190">
        <f t="shared" si="160"/>
        <v>1596000</v>
      </c>
      <c r="L67" s="190">
        <f t="shared" si="160"/>
        <v>0</v>
      </c>
      <c r="M67" s="190">
        <f t="shared" si="160"/>
        <v>0</v>
      </c>
      <c r="N67" s="190">
        <f t="shared" si="160"/>
        <v>0</v>
      </c>
      <c r="O67" s="190">
        <f t="shared" si="160"/>
        <v>0</v>
      </c>
      <c r="P67" s="198">
        <f t="shared" si="160"/>
        <v>1596000</v>
      </c>
      <c r="Q67" s="189">
        <f t="shared" ref="Q67" si="161">(P67/J67)*100</f>
        <v>99.75</v>
      </c>
      <c r="R67" s="189">
        <f t="shared" si="134"/>
        <v>99.75</v>
      </c>
      <c r="S67" s="198">
        <f t="shared" si="160"/>
        <v>99.75</v>
      </c>
      <c r="T67" s="198">
        <f t="shared" si="160"/>
        <v>0</v>
      </c>
      <c r="U67" s="190">
        <f t="shared" si="135"/>
        <v>0</v>
      </c>
      <c r="V67" s="189">
        <f t="shared" si="136"/>
        <v>0</v>
      </c>
      <c r="W67" s="198">
        <f t="shared" si="160"/>
        <v>0</v>
      </c>
      <c r="X67" s="198">
        <f>X68</f>
        <v>1596000</v>
      </c>
      <c r="Y67" s="218">
        <f t="shared" si="137"/>
        <v>99.75</v>
      </c>
      <c r="Z67" s="189">
        <f t="shared" si="138"/>
        <v>99.75</v>
      </c>
      <c r="AA67" s="198">
        <f>AA68</f>
        <v>99.75</v>
      </c>
      <c r="AB67" s="199">
        <f t="shared" si="160"/>
        <v>4000</v>
      </c>
      <c r="AC67" s="191">
        <f t="shared" si="151"/>
        <v>0.25</v>
      </c>
      <c r="AD67" s="199">
        <f t="shared" si="160"/>
        <v>0.25</v>
      </c>
      <c r="AE67" s="199">
        <f t="shared" si="160"/>
        <v>4000</v>
      </c>
      <c r="AF67" s="191">
        <f t="shared" si="140"/>
        <v>0.25</v>
      </c>
      <c r="AG67" s="191">
        <f t="shared" si="141"/>
        <v>0.25</v>
      </c>
      <c r="AH67" s="199">
        <f t="shared" ref="AH67" si="162">AH68</f>
        <v>4000</v>
      </c>
      <c r="AI67" s="191">
        <f t="shared" si="142"/>
        <v>0.25</v>
      </c>
    </row>
    <row r="68" spans="1:35" s="35" customFormat="1" ht="18.95" hidden="1" customHeight="1">
      <c r="A68" s="183"/>
      <c r="B68" s="183"/>
      <c r="C68" s="189" t="s">
        <v>62</v>
      </c>
      <c r="D68" s="189">
        <f t="shared" ref="D68:G68" si="163">D80+D92</f>
        <v>1600000</v>
      </c>
      <c r="E68" s="189">
        <f t="shared" si="163"/>
        <v>1600000</v>
      </c>
      <c r="F68" s="189">
        <f t="shared" si="163"/>
        <v>0</v>
      </c>
      <c r="G68" s="189">
        <f t="shared" si="163"/>
        <v>0</v>
      </c>
      <c r="H68" s="189">
        <f>SUM(E68:G68)</f>
        <v>1600000</v>
      </c>
      <c r="I68" s="195">
        <f t="shared" si="146"/>
        <v>0</v>
      </c>
      <c r="J68" s="196">
        <f>H68+(I68)</f>
        <v>1600000</v>
      </c>
      <c r="K68" s="189">
        <f t="shared" ref="K68:O68" si="164">K80+K92</f>
        <v>1596000</v>
      </c>
      <c r="L68" s="189">
        <f t="shared" si="164"/>
        <v>0</v>
      </c>
      <c r="M68" s="189">
        <f t="shared" si="164"/>
        <v>0</v>
      </c>
      <c r="N68" s="189">
        <f t="shared" si="164"/>
        <v>0</v>
      </c>
      <c r="O68" s="189">
        <f t="shared" si="164"/>
        <v>0</v>
      </c>
      <c r="P68" s="189">
        <f>K68+L68</f>
        <v>1596000</v>
      </c>
      <c r="Q68" s="189">
        <f t="shared" ref="Q68" si="165">(P68/H68)*100</f>
        <v>99.75</v>
      </c>
      <c r="R68" s="189">
        <f t="shared" si="134"/>
        <v>99.75</v>
      </c>
      <c r="S68" s="189">
        <f>(P68/D68)*100</f>
        <v>99.75</v>
      </c>
      <c r="T68" s="189">
        <f>M68+N68</f>
        <v>0</v>
      </c>
      <c r="U68" s="189">
        <f t="shared" si="135"/>
        <v>0</v>
      </c>
      <c r="V68" s="189">
        <f t="shared" si="136"/>
        <v>0</v>
      </c>
      <c r="W68" s="189">
        <f>(T68/D68)*100</f>
        <v>0</v>
      </c>
      <c r="X68" s="189">
        <f>SUM(K68:O68)</f>
        <v>1596000</v>
      </c>
      <c r="Y68" s="217">
        <f t="shared" si="137"/>
        <v>99.75</v>
      </c>
      <c r="Z68" s="189">
        <f t="shared" si="138"/>
        <v>99.75</v>
      </c>
      <c r="AA68" s="189">
        <f>(X68/D68)*100</f>
        <v>99.75</v>
      </c>
      <c r="AB68" s="197">
        <f>H68-X68</f>
        <v>4000</v>
      </c>
      <c r="AC68" s="197">
        <f t="shared" si="151"/>
        <v>0.25</v>
      </c>
      <c r="AD68" s="197">
        <f>(AB68/D68)*100</f>
        <v>0.25</v>
      </c>
      <c r="AE68" s="197">
        <f>J68-X68</f>
        <v>4000</v>
      </c>
      <c r="AF68" s="197">
        <f t="shared" si="140"/>
        <v>0.25</v>
      </c>
      <c r="AG68" s="197">
        <f t="shared" si="141"/>
        <v>0.25</v>
      </c>
      <c r="AH68" s="197">
        <f t="shared" ref="AH68" si="166">D68-X68</f>
        <v>4000</v>
      </c>
      <c r="AI68" s="197">
        <f t="shared" si="142"/>
        <v>0.25</v>
      </c>
    </row>
    <row r="69" spans="1:35" s="35" customFormat="1" ht="18.95" hidden="1" customHeight="1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2"/>
      <c r="V69" s="202"/>
      <c r="W69" s="202"/>
      <c r="X69" s="202"/>
      <c r="Y69" s="22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</row>
    <row r="70" spans="1:35" ht="65.45" customHeight="1">
      <c r="A70" s="1104" t="s">
        <v>92</v>
      </c>
      <c r="B70" s="1106" t="s">
        <v>361</v>
      </c>
      <c r="C70" s="1107" t="s">
        <v>362</v>
      </c>
      <c r="D70" s="77" t="s">
        <v>133</v>
      </c>
      <c r="E70" s="1109">
        <f>SUM(E73,E79)</f>
        <v>314200</v>
      </c>
      <c r="F70" s="1109">
        <f>F73+F79</f>
        <v>314200</v>
      </c>
      <c r="G70" s="1109">
        <f>G73+G79</f>
        <v>0</v>
      </c>
      <c r="H70" s="1109">
        <f>SUM(E70:G72)</f>
        <v>628400</v>
      </c>
      <c r="I70" s="1111">
        <f>SUM(I73,I79)</f>
        <v>-11260</v>
      </c>
      <c r="J70" s="1113">
        <f>SUM(J73,J79)</f>
        <v>617140</v>
      </c>
      <c r="K70" s="37"/>
      <c r="L70" s="37"/>
      <c r="M70" s="37"/>
      <c r="N70" s="37"/>
      <c r="O70" s="37"/>
      <c r="P70" s="203" t="s">
        <v>417</v>
      </c>
      <c r="Q70" s="204" t="s">
        <v>433</v>
      </c>
      <c r="R70" s="204" t="s">
        <v>434</v>
      </c>
      <c r="S70" s="204" t="s">
        <v>403</v>
      </c>
      <c r="T70" s="204" t="s">
        <v>438</v>
      </c>
      <c r="U70" s="204" t="s">
        <v>433</v>
      </c>
      <c r="V70" s="204" t="s">
        <v>434</v>
      </c>
      <c r="W70" s="204" t="s">
        <v>403</v>
      </c>
      <c r="X70" s="203" t="s">
        <v>439</v>
      </c>
      <c r="Y70" s="223" t="s">
        <v>433</v>
      </c>
      <c r="Z70" s="204" t="s">
        <v>434</v>
      </c>
      <c r="AA70" s="204" t="s">
        <v>403</v>
      </c>
      <c r="AB70" s="204" t="s">
        <v>440</v>
      </c>
      <c r="AC70" s="204" t="s">
        <v>433</v>
      </c>
      <c r="AD70" s="204" t="s">
        <v>403</v>
      </c>
      <c r="AE70" s="204" t="s">
        <v>408</v>
      </c>
      <c r="AF70" s="204" t="s">
        <v>408</v>
      </c>
      <c r="AG70" s="204" t="s">
        <v>403</v>
      </c>
      <c r="AH70" s="204" t="s">
        <v>441</v>
      </c>
      <c r="AI70" s="204" t="s">
        <v>403</v>
      </c>
    </row>
    <row r="71" spans="1:35" ht="14.45" customHeight="1">
      <c r="A71" s="1105"/>
      <c r="B71" s="1106"/>
      <c r="C71" s="1108"/>
      <c r="D71" s="1108">
        <f>D73+D79</f>
        <v>628400</v>
      </c>
      <c r="E71" s="1110"/>
      <c r="F71" s="1110"/>
      <c r="G71" s="1110"/>
      <c r="H71" s="1110"/>
      <c r="I71" s="1112"/>
      <c r="J71" s="1106"/>
      <c r="K71" s="1114">
        <f t="shared" ref="K71:P71" si="167">K73+K79</f>
        <v>584659.62</v>
      </c>
      <c r="L71" s="1116">
        <f t="shared" si="167"/>
        <v>0</v>
      </c>
      <c r="M71" s="1118">
        <f t="shared" si="167"/>
        <v>0</v>
      </c>
      <c r="N71" s="1100">
        <f t="shared" si="167"/>
        <v>0</v>
      </c>
      <c r="O71" s="1102">
        <f t="shared" si="167"/>
        <v>0</v>
      </c>
      <c r="P71" s="1071">
        <f t="shared" si="167"/>
        <v>584659.62</v>
      </c>
      <c r="Q71" s="1071">
        <f>(P71/H70)*100</f>
        <v>93.039404837683009</v>
      </c>
      <c r="R71" s="1071">
        <f>(P71/J70)*100</f>
        <v>94.73695109699581</v>
      </c>
      <c r="S71" s="1071">
        <f>(P71/D71)*100</f>
        <v>93.039404837683009</v>
      </c>
      <c r="T71" s="1071">
        <f>T73+T79</f>
        <v>0</v>
      </c>
      <c r="U71" s="1071">
        <f>(T71/H70)*100</f>
        <v>0</v>
      </c>
      <c r="V71" s="1071">
        <f>(T71/J70)*100</f>
        <v>0</v>
      </c>
      <c r="W71" s="1071">
        <f>(T71/D71)*100</f>
        <v>0</v>
      </c>
      <c r="X71" s="1071">
        <f>X73+X79</f>
        <v>584659.62</v>
      </c>
      <c r="Y71" s="1075">
        <f>(X71/H70)*100</f>
        <v>93.039404837683009</v>
      </c>
      <c r="Z71" s="1071">
        <f>(X71/J70)*100</f>
        <v>94.73695109699581</v>
      </c>
      <c r="AA71" s="1071">
        <f>(X71/D71)*100</f>
        <v>93.039404837683009</v>
      </c>
      <c r="AB71" s="1071">
        <f>AB73+AB79</f>
        <v>43740.380000000005</v>
      </c>
      <c r="AC71" s="1071">
        <f>(AB71/H70)*100</f>
        <v>6.9605951623169959</v>
      </c>
      <c r="AD71" s="1071">
        <f>(AB71/D71)*100</f>
        <v>6.9605951623169959</v>
      </c>
      <c r="AE71" s="1071">
        <f>AE73+AE79</f>
        <v>32480.380000000005</v>
      </c>
      <c r="AF71" s="1071">
        <f>(AE71/J70)*100</f>
        <v>5.2630489030041812</v>
      </c>
      <c r="AG71" s="1071">
        <f>(AE71/D71)*100</f>
        <v>5.1687428389560797</v>
      </c>
      <c r="AH71" s="1071">
        <f>AH73+AH79</f>
        <v>43740.380000000005</v>
      </c>
      <c r="AI71" s="1071">
        <f>(AH71/D71)*100</f>
        <v>6.9605951623169959</v>
      </c>
    </row>
    <row r="72" spans="1:35" ht="14.45" customHeight="1">
      <c r="A72" s="1105"/>
      <c r="B72" s="1106"/>
      <c r="C72" s="1108"/>
      <c r="D72" s="1108"/>
      <c r="E72" s="1110"/>
      <c r="F72" s="1110"/>
      <c r="G72" s="1110"/>
      <c r="H72" s="1110"/>
      <c r="I72" s="1112"/>
      <c r="J72" s="1106"/>
      <c r="K72" s="1115"/>
      <c r="L72" s="1117"/>
      <c r="M72" s="1119"/>
      <c r="N72" s="1101"/>
      <c r="O72" s="1103"/>
      <c r="P72" s="1072"/>
      <c r="Q72" s="1072"/>
      <c r="R72" s="1072"/>
      <c r="S72" s="1072"/>
      <c r="T72" s="1072"/>
      <c r="U72" s="1072"/>
      <c r="V72" s="1072"/>
      <c r="W72" s="1072"/>
      <c r="X72" s="1072"/>
      <c r="Y72" s="1076"/>
      <c r="Z72" s="1072"/>
      <c r="AA72" s="1072"/>
      <c r="AB72" s="1072"/>
      <c r="AC72" s="1072"/>
      <c r="AD72" s="1072"/>
      <c r="AE72" s="1072"/>
      <c r="AF72" s="1072"/>
      <c r="AG72" s="1072"/>
      <c r="AH72" s="1072"/>
      <c r="AI72" s="1072"/>
    </row>
    <row r="73" spans="1:35" ht="18.75">
      <c r="A73" s="38"/>
      <c r="B73" s="39"/>
      <c r="C73" s="40" t="s">
        <v>55</v>
      </c>
      <c r="D73" s="40">
        <f>SUM(D74:D78)</f>
        <v>628400</v>
      </c>
      <c r="E73" s="41">
        <f>SUM(E74:E78)</f>
        <v>314200</v>
      </c>
      <c r="F73" s="41">
        <f>SUM(F74:F78)</f>
        <v>314200</v>
      </c>
      <c r="G73" s="41">
        <f>SUM(G74:G78)</f>
        <v>0</v>
      </c>
      <c r="H73" s="41">
        <f>SUM(H74:H78)</f>
        <v>628400</v>
      </c>
      <c r="I73" s="42">
        <f>SUM(I74:I76)</f>
        <v>-11260</v>
      </c>
      <c r="J73" s="41">
        <f t="shared" ref="J73:P73" si="168">SUM(J74:J78)</f>
        <v>617140</v>
      </c>
      <c r="K73" s="43">
        <f t="shared" si="168"/>
        <v>584659.62</v>
      </c>
      <c r="L73" s="44">
        <f t="shared" si="168"/>
        <v>0</v>
      </c>
      <c r="M73" s="45">
        <f t="shared" si="168"/>
        <v>0</v>
      </c>
      <c r="N73" s="46">
        <f t="shared" si="168"/>
        <v>0</v>
      </c>
      <c r="O73" s="80">
        <f t="shared" si="168"/>
        <v>0</v>
      </c>
      <c r="P73" s="47">
        <f t="shared" si="168"/>
        <v>584659.62</v>
      </c>
      <c r="Q73" s="48">
        <f>P73/H73*100</f>
        <v>93.039404837683009</v>
      </c>
      <c r="R73" s="48">
        <f>P73/J73*100</f>
        <v>94.73695109699581</v>
      </c>
      <c r="S73" s="48">
        <f t="shared" ref="S73:S78" si="169">P73/D73*100</f>
        <v>93.039404837683009</v>
      </c>
      <c r="T73" s="47">
        <f>SUM(T74:T78)</f>
        <v>0</v>
      </c>
      <c r="U73" s="48">
        <f>T73/H73*100</f>
        <v>0</v>
      </c>
      <c r="V73" s="48">
        <f>T73/J73*100</f>
        <v>0</v>
      </c>
      <c r="W73" s="48">
        <f>T73/D73*100</f>
        <v>0</v>
      </c>
      <c r="X73" s="48">
        <f>SUM(X74:X78)</f>
        <v>584659.62</v>
      </c>
      <c r="Y73" s="226">
        <f>X73/H73*100</f>
        <v>93.039404837683009</v>
      </c>
      <c r="Z73" s="48">
        <f>X73/J73*100</f>
        <v>94.73695109699581</v>
      </c>
      <c r="AA73" s="48">
        <f>X73/D73*100</f>
        <v>93.039404837683009</v>
      </c>
      <c r="AB73" s="47">
        <f>SUM(AB74:AB78)</f>
        <v>43740.380000000005</v>
      </c>
      <c r="AC73" s="47">
        <f>(AB73/H73)*100</f>
        <v>6.9605951623169959</v>
      </c>
      <c r="AD73" s="47">
        <f>(AB73/D73)*100</f>
        <v>6.9605951623169959</v>
      </c>
      <c r="AE73" s="47">
        <f>SUM(AE74:AE78)</f>
        <v>32480.380000000005</v>
      </c>
      <c r="AF73" s="47">
        <f>(AE73/J73)*100</f>
        <v>5.2630489030041812</v>
      </c>
      <c r="AG73" s="47">
        <f t="shared" ref="AG73:AG78" si="170">(AE73/D73)*100</f>
        <v>5.1687428389560797</v>
      </c>
      <c r="AH73" s="47">
        <f>SUM(AH74:AH78)</f>
        <v>43740.380000000005</v>
      </c>
      <c r="AI73" s="47">
        <f>(AH73/D73)*100</f>
        <v>6.9605951623169959</v>
      </c>
    </row>
    <row r="74" spans="1:35" ht="18.75">
      <c r="A74" s="38"/>
      <c r="B74" s="39"/>
      <c r="C74" s="49" t="s">
        <v>56</v>
      </c>
      <c r="D74" s="49">
        <v>302400</v>
      </c>
      <c r="E74" s="49">
        <v>201600</v>
      </c>
      <c r="F74" s="49">
        <v>100800</v>
      </c>
      <c r="G74" s="49">
        <v>0</v>
      </c>
      <c r="H74" s="41">
        <f>SUM(E74:G74)</f>
        <v>302400</v>
      </c>
      <c r="I74" s="50">
        <v>0</v>
      </c>
      <c r="J74" s="51">
        <f>SUM(E74:G74,I74)</f>
        <v>302400</v>
      </c>
      <c r="K74" s="52">
        <v>190720</v>
      </c>
      <c r="L74" s="53"/>
      <c r="M74" s="54"/>
      <c r="N74" s="55"/>
      <c r="O74" s="81"/>
      <c r="P74" s="56">
        <f>K74+L74</f>
        <v>190720</v>
      </c>
      <c r="Q74" s="56">
        <f>P74/H74*100</f>
        <v>63.068783068783077</v>
      </c>
      <c r="R74" s="56">
        <f>P74/J74*100</f>
        <v>63.068783068783077</v>
      </c>
      <c r="S74" s="56">
        <f t="shared" si="169"/>
        <v>63.068783068783077</v>
      </c>
      <c r="T74" s="57">
        <f>M74+N74+O74</f>
        <v>0</v>
      </c>
      <c r="U74" s="56">
        <f>T74/H74*100</f>
        <v>0</v>
      </c>
      <c r="V74" s="56">
        <f>T74/J74*100</f>
        <v>0</v>
      </c>
      <c r="W74" s="56">
        <f>T74/D74*100</f>
        <v>0</v>
      </c>
      <c r="X74" s="56">
        <f>SUM(K74:O74)</f>
        <v>190720</v>
      </c>
      <c r="Y74" s="226">
        <f>X74/H74*100</f>
        <v>63.068783068783077</v>
      </c>
      <c r="Z74" s="56">
        <f>X74/J74*100</f>
        <v>63.068783068783077</v>
      </c>
      <c r="AA74" s="56">
        <f>X74/D74*100</f>
        <v>63.068783068783077</v>
      </c>
      <c r="AB74" s="57">
        <f>H74-X74</f>
        <v>111680</v>
      </c>
      <c r="AC74" s="57">
        <f>(AB74/H74)*100</f>
        <v>36.93121693121693</v>
      </c>
      <c r="AD74" s="57">
        <f>(AB74/D74)*100</f>
        <v>36.93121693121693</v>
      </c>
      <c r="AE74" s="34">
        <f>J74-X74</f>
        <v>111680</v>
      </c>
      <c r="AF74" s="57">
        <f>(AE74/J74)*100</f>
        <v>36.93121693121693</v>
      </c>
      <c r="AG74" s="63">
        <f t="shared" si="170"/>
        <v>36.93121693121693</v>
      </c>
      <c r="AH74" s="34">
        <f>D74-X74</f>
        <v>111680</v>
      </c>
      <c r="AI74" s="57">
        <f>(AH74/D74)*100</f>
        <v>36.93121693121693</v>
      </c>
    </row>
    <row r="75" spans="1:35" ht="18.75">
      <c r="A75" s="38"/>
      <c r="B75" s="38"/>
      <c r="C75" s="49" t="s">
        <v>57</v>
      </c>
      <c r="D75" s="49">
        <v>206800</v>
      </c>
      <c r="E75" s="49">
        <v>112600</v>
      </c>
      <c r="F75" s="49">
        <v>94200</v>
      </c>
      <c r="G75" s="49">
        <v>0</v>
      </c>
      <c r="H75" s="41">
        <f>SUM(E75:G75)</f>
        <v>206800</v>
      </c>
      <c r="I75" s="58">
        <v>-11260</v>
      </c>
      <c r="J75" s="51">
        <f>SUM(E75:G75,I75)</f>
        <v>195540</v>
      </c>
      <c r="K75" s="52">
        <v>276605.3</v>
      </c>
      <c r="L75" s="53"/>
      <c r="M75" s="54"/>
      <c r="N75" s="55"/>
      <c r="O75" s="81"/>
      <c r="P75" s="56">
        <f>K75+L75</f>
        <v>276605.3</v>
      </c>
      <c r="Q75" s="56">
        <f t="shared" ref="Q75:Q78" si="171">P75/H75*100</f>
        <v>133.75498065764023</v>
      </c>
      <c r="R75" s="56">
        <f t="shared" ref="R75:R80" si="172">P75/J75*100</f>
        <v>141.45714431829802</v>
      </c>
      <c r="S75" s="56">
        <f t="shared" si="169"/>
        <v>133.75498065764023</v>
      </c>
      <c r="T75" s="57">
        <f t="shared" ref="T75:T78" si="173">M75+N75+O75</f>
        <v>0</v>
      </c>
      <c r="U75" s="56">
        <f t="shared" ref="U75:U78" si="174">T75/H75*100</f>
        <v>0</v>
      </c>
      <c r="V75" s="56">
        <f t="shared" ref="V75:V80" si="175">T75/J75*100</f>
        <v>0</v>
      </c>
      <c r="W75" s="56">
        <f t="shared" ref="W75:W78" si="176">T75/D75*100</f>
        <v>0</v>
      </c>
      <c r="X75" s="56">
        <f t="shared" ref="X75:X78" si="177">SUM(K75:O75)</f>
        <v>276605.3</v>
      </c>
      <c r="Y75" s="226">
        <f t="shared" ref="Y75:Y78" si="178">X75/H75*100</f>
        <v>133.75498065764023</v>
      </c>
      <c r="Z75" s="56">
        <f t="shared" ref="Z75:Z80" si="179">X75/J75*100</f>
        <v>141.45714431829802</v>
      </c>
      <c r="AA75" s="56">
        <f t="shared" ref="AA75:AA78" si="180">X75/D75*100</f>
        <v>133.75498065764023</v>
      </c>
      <c r="AB75" s="57">
        <f t="shared" ref="AB75:AB78" si="181">H75-X75</f>
        <v>-69805.299999999988</v>
      </c>
      <c r="AC75" s="57">
        <f t="shared" ref="AC75:AC78" si="182">(AB75/H75)*100</f>
        <v>-33.754980657640225</v>
      </c>
      <c r="AD75" s="57">
        <f t="shared" ref="AD75:AD78" si="183">(AB75/D75)*100</f>
        <v>-33.754980657640225</v>
      </c>
      <c r="AE75" s="34">
        <f>J75-X75</f>
        <v>-81065.299999999988</v>
      </c>
      <c r="AF75" s="57">
        <f t="shared" ref="AF75:AF78" si="184">(AE75/J75)*100</f>
        <v>-41.457144318298042</v>
      </c>
      <c r="AG75" s="63">
        <f t="shared" si="170"/>
        <v>-39.199854932301733</v>
      </c>
      <c r="AH75" s="34">
        <f t="shared" ref="AH75:AH78" si="185">D75-X75</f>
        <v>-69805.299999999988</v>
      </c>
      <c r="AI75" s="57">
        <f t="shared" ref="AI75:AI78" si="186">(AH75/D75)*100</f>
        <v>-33.754980657640225</v>
      </c>
    </row>
    <row r="76" spans="1:35" ht="18.75">
      <c r="A76" s="38"/>
      <c r="B76" s="38"/>
      <c r="C76" s="49" t="s">
        <v>58</v>
      </c>
      <c r="D76" s="49">
        <v>119200</v>
      </c>
      <c r="E76" s="49">
        <v>0</v>
      </c>
      <c r="F76" s="49">
        <v>119200</v>
      </c>
      <c r="G76" s="49">
        <v>0</v>
      </c>
      <c r="H76" s="41">
        <f>SUM(E76:G76)</f>
        <v>119200</v>
      </c>
      <c r="I76" s="59">
        <v>0</v>
      </c>
      <c r="J76" s="51">
        <f>SUM(E76:G76,I76)</f>
        <v>119200</v>
      </c>
      <c r="K76" s="52">
        <v>103852.32</v>
      </c>
      <c r="L76" s="53"/>
      <c r="M76" s="54"/>
      <c r="N76" s="55"/>
      <c r="O76" s="81"/>
      <c r="P76" s="56">
        <f>K76+L76</f>
        <v>103852.32</v>
      </c>
      <c r="Q76" s="56">
        <f t="shared" si="171"/>
        <v>87.124429530201354</v>
      </c>
      <c r="R76" s="56">
        <f t="shared" si="172"/>
        <v>87.124429530201354</v>
      </c>
      <c r="S76" s="56">
        <f t="shared" si="169"/>
        <v>87.124429530201354</v>
      </c>
      <c r="T76" s="57">
        <f t="shared" si="173"/>
        <v>0</v>
      </c>
      <c r="U76" s="56">
        <f t="shared" si="174"/>
        <v>0</v>
      </c>
      <c r="V76" s="56">
        <f t="shared" si="175"/>
        <v>0</v>
      </c>
      <c r="W76" s="56">
        <f t="shared" si="176"/>
        <v>0</v>
      </c>
      <c r="X76" s="56">
        <f t="shared" si="177"/>
        <v>103852.32</v>
      </c>
      <c r="Y76" s="226">
        <f t="shared" si="178"/>
        <v>87.124429530201354</v>
      </c>
      <c r="Z76" s="56">
        <f t="shared" si="179"/>
        <v>87.124429530201354</v>
      </c>
      <c r="AA76" s="56">
        <f t="shared" si="180"/>
        <v>87.124429530201354</v>
      </c>
      <c r="AB76" s="57">
        <f t="shared" si="181"/>
        <v>15347.679999999993</v>
      </c>
      <c r="AC76" s="57">
        <f t="shared" si="182"/>
        <v>12.875570469798653</v>
      </c>
      <c r="AD76" s="57">
        <f t="shared" si="183"/>
        <v>12.875570469798653</v>
      </c>
      <c r="AE76" s="34">
        <f>J76-X76</f>
        <v>15347.679999999993</v>
      </c>
      <c r="AF76" s="57">
        <f t="shared" si="184"/>
        <v>12.875570469798653</v>
      </c>
      <c r="AG76" s="63">
        <f t="shared" si="170"/>
        <v>12.875570469798653</v>
      </c>
      <c r="AH76" s="34">
        <f t="shared" si="185"/>
        <v>15347.679999999993</v>
      </c>
      <c r="AI76" s="57">
        <f t="shared" si="186"/>
        <v>12.875570469798653</v>
      </c>
    </row>
    <row r="77" spans="1:35" ht="18" customHeight="1">
      <c r="A77" s="38"/>
      <c r="B77" s="38"/>
      <c r="C77" s="49" t="s">
        <v>69</v>
      </c>
      <c r="D77" s="49">
        <v>0</v>
      </c>
      <c r="E77" s="49">
        <v>0</v>
      </c>
      <c r="F77" s="49">
        <v>0</v>
      </c>
      <c r="G77" s="49">
        <v>0</v>
      </c>
      <c r="H77" s="41">
        <f>SUM(E77:G77)</f>
        <v>0</v>
      </c>
      <c r="I77" s="59">
        <v>0</v>
      </c>
      <c r="J77" s="51">
        <f>SUM(E77:G77,I77)</f>
        <v>0</v>
      </c>
      <c r="K77" s="52"/>
      <c r="L77" s="53"/>
      <c r="M77" s="54"/>
      <c r="N77" s="55"/>
      <c r="O77" s="81"/>
      <c r="P77" s="56">
        <f>K77+L77</f>
        <v>0</v>
      </c>
      <c r="Q77" s="56" t="e">
        <f t="shared" si="171"/>
        <v>#DIV/0!</v>
      </c>
      <c r="R77" s="56" t="e">
        <f t="shared" si="172"/>
        <v>#DIV/0!</v>
      </c>
      <c r="S77" s="56" t="e">
        <f t="shared" si="169"/>
        <v>#DIV/0!</v>
      </c>
      <c r="T77" s="57">
        <f t="shared" si="173"/>
        <v>0</v>
      </c>
      <c r="U77" s="56" t="e">
        <f t="shared" si="174"/>
        <v>#DIV/0!</v>
      </c>
      <c r="V77" s="56" t="e">
        <f t="shared" si="175"/>
        <v>#DIV/0!</v>
      </c>
      <c r="W77" s="56" t="e">
        <f t="shared" si="176"/>
        <v>#DIV/0!</v>
      </c>
      <c r="X77" s="56">
        <f t="shared" si="177"/>
        <v>0</v>
      </c>
      <c r="Y77" s="226" t="e">
        <f t="shared" si="178"/>
        <v>#DIV/0!</v>
      </c>
      <c r="Z77" s="56" t="e">
        <f t="shared" si="179"/>
        <v>#DIV/0!</v>
      </c>
      <c r="AA77" s="56" t="e">
        <f t="shared" si="180"/>
        <v>#DIV/0!</v>
      </c>
      <c r="AB77" s="57">
        <f t="shared" si="181"/>
        <v>0</v>
      </c>
      <c r="AC77" s="57" t="e">
        <f t="shared" si="182"/>
        <v>#DIV/0!</v>
      </c>
      <c r="AD77" s="57" t="e">
        <f t="shared" si="183"/>
        <v>#DIV/0!</v>
      </c>
      <c r="AE77" s="34">
        <f>J77-X77</f>
        <v>0</v>
      </c>
      <c r="AF77" s="57" t="e">
        <f t="shared" si="184"/>
        <v>#DIV/0!</v>
      </c>
      <c r="AG77" s="63" t="e">
        <f t="shared" si="170"/>
        <v>#DIV/0!</v>
      </c>
      <c r="AH77" s="34">
        <f t="shared" si="185"/>
        <v>0</v>
      </c>
      <c r="AI77" s="57" t="e">
        <f t="shared" si="186"/>
        <v>#DIV/0!</v>
      </c>
    </row>
    <row r="78" spans="1:35" ht="18" customHeight="1">
      <c r="A78" s="38"/>
      <c r="B78" s="38"/>
      <c r="C78" s="49" t="s">
        <v>60</v>
      </c>
      <c r="D78" s="49">
        <v>0</v>
      </c>
      <c r="E78" s="49">
        <v>0</v>
      </c>
      <c r="F78" s="49">
        <v>0</v>
      </c>
      <c r="G78" s="49">
        <v>0</v>
      </c>
      <c r="H78" s="41">
        <f>SUM(E78:G78)</f>
        <v>0</v>
      </c>
      <c r="I78" s="58">
        <v>0</v>
      </c>
      <c r="J78" s="51">
        <f>SUM(E78:G78,I78)</f>
        <v>0</v>
      </c>
      <c r="K78" s="52">
        <v>13482</v>
      </c>
      <c r="L78" s="53"/>
      <c r="M78" s="54"/>
      <c r="N78" s="55"/>
      <c r="O78" s="81"/>
      <c r="P78" s="56">
        <f>K78+L78</f>
        <v>13482</v>
      </c>
      <c r="Q78" s="56" t="e">
        <f t="shared" si="171"/>
        <v>#DIV/0!</v>
      </c>
      <c r="R78" s="56" t="e">
        <f t="shared" si="172"/>
        <v>#DIV/0!</v>
      </c>
      <c r="S78" s="56" t="e">
        <f t="shared" si="169"/>
        <v>#DIV/0!</v>
      </c>
      <c r="T78" s="57">
        <f t="shared" si="173"/>
        <v>0</v>
      </c>
      <c r="U78" s="56" t="e">
        <f t="shared" si="174"/>
        <v>#DIV/0!</v>
      </c>
      <c r="V78" s="56" t="e">
        <f t="shared" si="175"/>
        <v>#DIV/0!</v>
      </c>
      <c r="W78" s="56" t="e">
        <f t="shared" si="176"/>
        <v>#DIV/0!</v>
      </c>
      <c r="X78" s="56">
        <f t="shared" si="177"/>
        <v>13482</v>
      </c>
      <c r="Y78" s="226" t="e">
        <f t="shared" si="178"/>
        <v>#DIV/0!</v>
      </c>
      <c r="Z78" s="56" t="e">
        <f t="shared" si="179"/>
        <v>#DIV/0!</v>
      </c>
      <c r="AA78" s="56" t="e">
        <f t="shared" si="180"/>
        <v>#DIV/0!</v>
      </c>
      <c r="AB78" s="57">
        <f t="shared" si="181"/>
        <v>-13482</v>
      </c>
      <c r="AC78" s="57" t="e">
        <f t="shared" si="182"/>
        <v>#DIV/0!</v>
      </c>
      <c r="AD78" s="57" t="e">
        <f t="shared" si="183"/>
        <v>#DIV/0!</v>
      </c>
      <c r="AE78" s="34">
        <f>J78-X78</f>
        <v>-13482</v>
      </c>
      <c r="AF78" s="57" t="e">
        <f t="shared" si="184"/>
        <v>#DIV/0!</v>
      </c>
      <c r="AG78" s="63" t="e">
        <f t="shared" si="170"/>
        <v>#DIV/0!</v>
      </c>
      <c r="AH78" s="34">
        <f t="shared" si="185"/>
        <v>-13482</v>
      </c>
      <c r="AI78" s="57" t="e">
        <f t="shared" si="186"/>
        <v>#DIV/0!</v>
      </c>
    </row>
    <row r="79" spans="1:35" ht="18" customHeight="1">
      <c r="A79" s="61"/>
      <c r="B79" s="62"/>
      <c r="C79" s="63" t="s">
        <v>61</v>
      </c>
      <c r="D79" s="63">
        <f>D80</f>
        <v>0</v>
      </c>
      <c r="E79" s="63">
        <f>SUM(E80:E80)</f>
        <v>0</v>
      </c>
      <c r="F79" s="63">
        <f>F80</f>
        <v>0</v>
      </c>
      <c r="G79" s="63">
        <f>G80</f>
        <v>0</v>
      </c>
      <c r="H79" s="63">
        <f>H80</f>
        <v>0</v>
      </c>
      <c r="I79" s="84">
        <f>I80</f>
        <v>0</v>
      </c>
      <c r="J79" s="63">
        <f>J80</f>
        <v>0</v>
      </c>
      <c r="K79" s="64">
        <f t="shared" ref="K79:AH79" si="187">K80</f>
        <v>0</v>
      </c>
      <c r="L79" s="65">
        <f t="shared" si="187"/>
        <v>0</v>
      </c>
      <c r="M79" s="66">
        <f t="shared" si="187"/>
        <v>0</v>
      </c>
      <c r="N79" s="46">
        <f t="shared" si="187"/>
        <v>0</v>
      </c>
      <c r="O79" s="82">
        <f t="shared" si="187"/>
        <v>0</v>
      </c>
      <c r="P79" s="67">
        <f t="shared" si="187"/>
        <v>0</v>
      </c>
      <c r="Q79" s="67" t="e">
        <f t="shared" si="187"/>
        <v>#DIV/0!</v>
      </c>
      <c r="R79" s="56" t="e">
        <f t="shared" si="172"/>
        <v>#DIV/0!</v>
      </c>
      <c r="S79" s="67" t="e">
        <f t="shared" si="187"/>
        <v>#DIV/0!</v>
      </c>
      <c r="T79" s="63">
        <f t="shared" si="187"/>
        <v>0</v>
      </c>
      <c r="U79" s="67" t="e">
        <f t="shared" si="187"/>
        <v>#DIV/0!</v>
      </c>
      <c r="V79" s="56" t="e">
        <f t="shared" si="175"/>
        <v>#DIV/0!</v>
      </c>
      <c r="W79" s="67" t="e">
        <f t="shared" si="187"/>
        <v>#DIV/0!</v>
      </c>
      <c r="X79" s="67">
        <f>X80</f>
        <v>0</v>
      </c>
      <c r="Y79" s="227" t="e">
        <f t="shared" si="187"/>
        <v>#DIV/0!</v>
      </c>
      <c r="Z79" s="56" t="e">
        <f t="shared" si="179"/>
        <v>#DIV/0!</v>
      </c>
      <c r="AA79" s="67" t="e">
        <f t="shared" si="187"/>
        <v>#DIV/0!</v>
      </c>
      <c r="AB79" s="63">
        <f t="shared" si="187"/>
        <v>0</v>
      </c>
      <c r="AC79" s="63" t="e">
        <f t="shared" si="187"/>
        <v>#DIV/0!</v>
      </c>
      <c r="AD79" s="63" t="e">
        <f t="shared" si="187"/>
        <v>#DIV/0!</v>
      </c>
      <c r="AE79" s="63">
        <f t="shared" si="187"/>
        <v>0</v>
      </c>
      <c r="AF79" s="63" t="e">
        <f t="shared" si="187"/>
        <v>#DIV/0!</v>
      </c>
      <c r="AG79" s="63" t="e">
        <f t="shared" si="187"/>
        <v>#DIV/0!</v>
      </c>
      <c r="AH79" s="63">
        <f t="shared" si="187"/>
        <v>0</v>
      </c>
      <c r="AI79" s="57" t="e">
        <f>(AH79/D79)*100</f>
        <v>#DIV/0!</v>
      </c>
    </row>
    <row r="80" spans="1:35" ht="18" customHeight="1">
      <c r="A80" s="38"/>
      <c r="B80" s="38"/>
      <c r="C80" s="49" t="s">
        <v>70</v>
      </c>
      <c r="D80" s="57">
        <v>0</v>
      </c>
      <c r="E80" s="57">
        <v>0</v>
      </c>
      <c r="F80" s="49">
        <v>0</v>
      </c>
      <c r="G80" s="49">
        <v>0</v>
      </c>
      <c r="H80" s="49">
        <f>SUM(E80:G80)</f>
        <v>0</v>
      </c>
      <c r="I80" s="76">
        <v>0</v>
      </c>
      <c r="J80" s="51">
        <f>SUM(E80:G80,I80)</f>
        <v>0</v>
      </c>
      <c r="K80" s="52"/>
      <c r="L80" s="53"/>
      <c r="M80" s="54"/>
      <c r="N80" s="55"/>
      <c r="O80" s="81"/>
      <c r="P80" s="57">
        <f>K80+L80</f>
        <v>0</v>
      </c>
      <c r="Q80" s="56" t="e">
        <f>P80/J80*100</f>
        <v>#DIV/0!</v>
      </c>
      <c r="R80" s="56" t="e">
        <f t="shared" si="172"/>
        <v>#DIV/0!</v>
      </c>
      <c r="S80" s="56" t="e">
        <f>P80/D80*100</f>
        <v>#DIV/0!</v>
      </c>
      <c r="T80" s="57">
        <f>M80+N80+O80</f>
        <v>0</v>
      </c>
      <c r="U80" s="56" t="e">
        <f>T80/J80*100</f>
        <v>#DIV/0!</v>
      </c>
      <c r="V80" s="56" t="e">
        <f t="shared" si="175"/>
        <v>#DIV/0!</v>
      </c>
      <c r="W80" s="56" t="e">
        <f>T80/D80*100</f>
        <v>#DIV/0!</v>
      </c>
      <c r="X80" s="56">
        <f>SUM(K80:O80)</f>
        <v>0</v>
      </c>
      <c r="Y80" s="226" t="e">
        <f t="shared" ref="Y80" si="188">X80/H80*100</f>
        <v>#DIV/0!</v>
      </c>
      <c r="Z80" s="56" t="e">
        <f t="shared" si="179"/>
        <v>#DIV/0!</v>
      </c>
      <c r="AA80" s="56" t="e">
        <f>X80/D80*100</f>
        <v>#DIV/0!</v>
      </c>
      <c r="AB80" s="57">
        <f>H80-X80</f>
        <v>0</v>
      </c>
      <c r="AC80" s="57" t="e">
        <f t="shared" ref="AC80" si="189">(AB80/H80)*100</f>
        <v>#DIV/0!</v>
      </c>
      <c r="AD80" s="57" t="e">
        <f>(AB80/D80)*100</f>
        <v>#DIV/0!</v>
      </c>
      <c r="AE80" s="34">
        <f>J80-X80</f>
        <v>0</v>
      </c>
      <c r="AF80" s="57" t="e">
        <f>(AE80/J80)*100</f>
        <v>#DIV/0!</v>
      </c>
      <c r="AG80" s="63" t="e">
        <f>(AE80/D80)*100</f>
        <v>#DIV/0!</v>
      </c>
      <c r="AH80" s="34">
        <f t="shared" ref="AH80" si="190">D80-X80</f>
        <v>0</v>
      </c>
      <c r="AI80" s="57" t="e">
        <f t="shared" ref="AI80" si="191">(AH80/D80)*100</f>
        <v>#DIV/0!</v>
      </c>
    </row>
    <row r="81" spans="1:35" ht="18.75">
      <c r="A81" s="69"/>
      <c r="B81" s="69"/>
      <c r="C81" s="70"/>
      <c r="D81" s="70"/>
      <c r="E81" s="71"/>
      <c r="F81" s="71"/>
      <c r="G81" s="71"/>
      <c r="H81" s="71"/>
      <c r="I81" s="71"/>
      <c r="J81" s="71"/>
      <c r="K81" s="72"/>
      <c r="L81" s="73"/>
      <c r="M81" s="74"/>
      <c r="N81" s="75"/>
      <c r="O81" s="83"/>
      <c r="P81" s="71"/>
      <c r="Q81" s="71"/>
      <c r="R81" s="71"/>
      <c r="S81" s="71"/>
      <c r="T81" s="71"/>
      <c r="U81" s="71"/>
      <c r="V81" s="71"/>
      <c r="W81" s="71"/>
      <c r="X81" s="71"/>
      <c r="Y81" s="228"/>
      <c r="Z81" s="71"/>
      <c r="AA81" s="71"/>
      <c r="AB81" s="71"/>
      <c r="AC81" s="71"/>
      <c r="AD81" s="71"/>
      <c r="AE81" s="71"/>
      <c r="AF81" s="71"/>
      <c r="AG81" s="71"/>
      <c r="AH81" s="71"/>
      <c r="AI81" s="71"/>
    </row>
    <row r="82" spans="1:35" ht="66" customHeight="1">
      <c r="A82" s="1104" t="s">
        <v>96</v>
      </c>
      <c r="B82" s="1145" t="s">
        <v>363</v>
      </c>
      <c r="C82" s="1107" t="s">
        <v>364</v>
      </c>
      <c r="D82" s="79" t="s">
        <v>365</v>
      </c>
      <c r="E82" s="1109">
        <f>SUM(E85,E91)</f>
        <v>1940000</v>
      </c>
      <c r="F82" s="1109">
        <f>F85+F91</f>
        <v>589600</v>
      </c>
      <c r="G82" s="1109">
        <f>G85+G91</f>
        <v>0</v>
      </c>
      <c r="H82" s="1109">
        <f>SUM(E82:G84)</f>
        <v>2529600</v>
      </c>
      <c r="I82" s="1111">
        <f>SUM(I85,I91)</f>
        <v>-15000</v>
      </c>
      <c r="J82" s="1113">
        <f>SUM(J85,J91)</f>
        <v>2514600</v>
      </c>
      <c r="K82" s="37"/>
      <c r="L82" s="37"/>
      <c r="M82" s="37"/>
      <c r="N82" s="37"/>
      <c r="O82" s="37"/>
      <c r="P82" s="203" t="s">
        <v>417</v>
      </c>
      <c r="Q82" s="204" t="s">
        <v>433</v>
      </c>
      <c r="R82" s="204" t="s">
        <v>434</v>
      </c>
      <c r="S82" s="204" t="s">
        <v>403</v>
      </c>
      <c r="T82" s="204" t="s">
        <v>438</v>
      </c>
      <c r="U82" s="204" t="s">
        <v>433</v>
      </c>
      <c r="V82" s="204" t="s">
        <v>434</v>
      </c>
      <c r="W82" s="204" t="s">
        <v>403</v>
      </c>
      <c r="X82" s="203" t="s">
        <v>439</v>
      </c>
      <c r="Y82" s="223" t="s">
        <v>433</v>
      </c>
      <c r="Z82" s="204" t="s">
        <v>434</v>
      </c>
      <c r="AA82" s="204" t="s">
        <v>403</v>
      </c>
      <c r="AB82" s="204" t="s">
        <v>440</v>
      </c>
      <c r="AC82" s="204" t="s">
        <v>433</v>
      </c>
      <c r="AD82" s="204" t="s">
        <v>403</v>
      </c>
      <c r="AE82" s="204" t="s">
        <v>408</v>
      </c>
      <c r="AF82" s="204" t="s">
        <v>408</v>
      </c>
      <c r="AG82" s="204" t="s">
        <v>403</v>
      </c>
      <c r="AH82" s="204" t="s">
        <v>441</v>
      </c>
      <c r="AI82" s="204" t="s">
        <v>403</v>
      </c>
    </row>
    <row r="83" spans="1:35" ht="14.45" customHeight="1">
      <c r="A83" s="1105"/>
      <c r="B83" s="1145"/>
      <c r="C83" s="1108"/>
      <c r="D83" s="1108">
        <f>D85+D91</f>
        <v>2529600</v>
      </c>
      <c r="E83" s="1110"/>
      <c r="F83" s="1110"/>
      <c r="G83" s="1110"/>
      <c r="H83" s="1110"/>
      <c r="I83" s="1112"/>
      <c r="J83" s="1106"/>
      <c r="K83" s="1114">
        <f t="shared" ref="K83:P83" si="192">K85+K91</f>
        <v>2449071.02</v>
      </c>
      <c r="L83" s="1116">
        <f t="shared" si="192"/>
        <v>76044.899999999994</v>
      </c>
      <c r="M83" s="1118">
        <f t="shared" si="192"/>
        <v>225465.4</v>
      </c>
      <c r="N83" s="1100">
        <f t="shared" si="192"/>
        <v>0</v>
      </c>
      <c r="O83" s="1102">
        <f t="shared" si="192"/>
        <v>0</v>
      </c>
      <c r="P83" s="1071">
        <f t="shared" si="192"/>
        <v>2525115.92</v>
      </c>
      <c r="Q83" s="1071">
        <f>(P83/H82)*100</f>
        <v>99.822735610373186</v>
      </c>
      <c r="R83" s="1071">
        <f>(P83/J82)*100</f>
        <v>100.41819454386382</v>
      </c>
      <c r="S83" s="1071">
        <f>(P83/D83)*100</f>
        <v>99.822735610373186</v>
      </c>
      <c r="T83" s="1071">
        <f>T85+T91</f>
        <v>225465.4</v>
      </c>
      <c r="U83" s="1071">
        <f>(T83/H82)*100</f>
        <v>8.9130850727387738</v>
      </c>
      <c r="V83" s="1071">
        <f>(T83/J82)*100</f>
        <v>8.9662530820011135</v>
      </c>
      <c r="W83" s="1071">
        <f>(T83/D83)*100</f>
        <v>8.9130850727387738</v>
      </c>
      <c r="X83" s="1071">
        <f>X85+X91</f>
        <v>2750581.32</v>
      </c>
      <c r="Y83" s="1075">
        <f>(X83/H82)*100</f>
        <v>108.73582068311194</v>
      </c>
      <c r="Z83" s="1071">
        <f>(X83/J82)*100</f>
        <v>109.38444762586495</v>
      </c>
      <c r="AA83" s="1071">
        <f>(X83/D83)*100</f>
        <v>108.73582068311194</v>
      </c>
      <c r="AB83" s="1071">
        <f>AB85+AB91</f>
        <v>-220981.32</v>
      </c>
      <c r="AC83" s="1071">
        <f>(AB83/H82)*100</f>
        <v>-8.7358206831119549</v>
      </c>
      <c r="AD83" s="1071">
        <f>(AB83/D83)*100</f>
        <v>-8.7358206831119549</v>
      </c>
      <c r="AE83" s="1071">
        <f>AE85+AE91</f>
        <v>-235981.32</v>
      </c>
      <c r="AF83" s="1071">
        <f>(AE83/J82)*100</f>
        <v>-9.384447625864949</v>
      </c>
      <c r="AG83" s="1071">
        <f>(AE83/D83)*100</f>
        <v>-9.3287998102466787</v>
      </c>
      <c r="AH83" s="1071">
        <f>AH85+AH91</f>
        <v>-220981.32</v>
      </c>
      <c r="AI83" s="1071">
        <f>(AH83/D83)*100</f>
        <v>-8.7358206831119549</v>
      </c>
    </row>
    <row r="84" spans="1:35" ht="23.45" customHeight="1">
      <c r="A84" s="1105"/>
      <c r="B84" s="1145"/>
      <c r="C84" s="1108"/>
      <c r="D84" s="1108"/>
      <c r="E84" s="1110"/>
      <c r="F84" s="1110"/>
      <c r="G84" s="1110"/>
      <c r="H84" s="1110"/>
      <c r="I84" s="1112"/>
      <c r="J84" s="1106"/>
      <c r="K84" s="1115"/>
      <c r="L84" s="1117"/>
      <c r="M84" s="1119"/>
      <c r="N84" s="1101"/>
      <c r="O84" s="1103"/>
      <c r="P84" s="1072"/>
      <c r="Q84" s="1072"/>
      <c r="R84" s="1072"/>
      <c r="S84" s="1072"/>
      <c r="T84" s="1072"/>
      <c r="U84" s="1072"/>
      <c r="V84" s="1072"/>
      <c r="W84" s="1072"/>
      <c r="X84" s="1072"/>
      <c r="Y84" s="1076"/>
      <c r="Z84" s="1072"/>
      <c r="AA84" s="1072"/>
      <c r="AB84" s="1072"/>
      <c r="AC84" s="1072"/>
      <c r="AD84" s="1072"/>
      <c r="AE84" s="1072"/>
      <c r="AF84" s="1072"/>
      <c r="AG84" s="1072"/>
      <c r="AH84" s="1072"/>
      <c r="AI84" s="1072"/>
    </row>
    <row r="85" spans="1:35" ht="18.75">
      <c r="A85" s="38"/>
      <c r="B85" s="39"/>
      <c r="C85" s="40" t="s">
        <v>55</v>
      </c>
      <c r="D85" s="40">
        <f>SUM(D86:D90)</f>
        <v>929600</v>
      </c>
      <c r="E85" s="41">
        <f>SUM(E86:E90)</f>
        <v>340000</v>
      </c>
      <c r="F85" s="41">
        <f>SUM(F86:F90)</f>
        <v>589600</v>
      </c>
      <c r="G85" s="41">
        <f>SUM(G86:G90)</f>
        <v>0</v>
      </c>
      <c r="H85" s="41">
        <f>SUM(H86:H90)</f>
        <v>929600</v>
      </c>
      <c r="I85" s="42">
        <f>SUM(I86:I88)</f>
        <v>-15000</v>
      </c>
      <c r="J85" s="41">
        <f t="shared" ref="J85:P85" si="193">SUM(J86:J90)</f>
        <v>914600</v>
      </c>
      <c r="K85" s="43">
        <f t="shared" si="193"/>
        <v>853071.0199999999</v>
      </c>
      <c r="L85" s="44">
        <f t="shared" si="193"/>
        <v>76044.899999999994</v>
      </c>
      <c r="M85" s="45">
        <f t="shared" si="193"/>
        <v>225465.4</v>
      </c>
      <c r="N85" s="46">
        <f t="shared" si="193"/>
        <v>0</v>
      </c>
      <c r="O85" s="80">
        <f t="shared" si="193"/>
        <v>0</v>
      </c>
      <c r="P85" s="47">
        <f t="shared" si="193"/>
        <v>929115.91999999993</v>
      </c>
      <c r="Q85" s="48">
        <f>P85/H85*100</f>
        <v>99.947925989672967</v>
      </c>
      <c r="R85" s="48">
        <f>P85/J85*100</f>
        <v>101.58713317297179</v>
      </c>
      <c r="S85" s="48">
        <f t="shared" ref="S85:S90" si="194">P85/D85*100</f>
        <v>99.947925989672967</v>
      </c>
      <c r="T85" s="47">
        <f>SUM(T86:T90)</f>
        <v>225465.4</v>
      </c>
      <c r="U85" s="48">
        <f>T85/H85*100</f>
        <v>24.254023235800343</v>
      </c>
      <c r="V85" s="48">
        <f>T85/J85*100</f>
        <v>24.651804067351847</v>
      </c>
      <c r="W85" s="48">
        <f>T85/D85*100</f>
        <v>24.254023235800343</v>
      </c>
      <c r="X85" s="48">
        <f>SUM(X86:X90)</f>
        <v>1154581.3199999998</v>
      </c>
      <c r="Y85" s="226">
        <f>X85/H85*100</f>
        <v>124.2019492254733</v>
      </c>
      <c r="Z85" s="48">
        <f>X85/J85*100</f>
        <v>126.23893724032362</v>
      </c>
      <c r="AA85" s="48">
        <f>X85/D85*100</f>
        <v>124.2019492254733</v>
      </c>
      <c r="AB85" s="47">
        <f>SUM(AB86:AB90)</f>
        <v>-224981.32</v>
      </c>
      <c r="AC85" s="47">
        <f>(AB85/H85)*100</f>
        <v>-24.201949225473324</v>
      </c>
      <c r="AD85" s="47">
        <f>(AB85/D85)*100</f>
        <v>-24.201949225473324</v>
      </c>
      <c r="AE85" s="47">
        <f>SUM(AE86:AE90)</f>
        <v>-239981.32</v>
      </c>
      <c r="AF85" s="47">
        <f>(AE85/J85)*100</f>
        <v>-26.23893724032364</v>
      </c>
      <c r="AG85" s="47">
        <f t="shared" ref="AG85:AG90" si="195">(AE85/D85)*100</f>
        <v>-25.815546471600687</v>
      </c>
      <c r="AH85" s="47">
        <f>SUM(AH86:AH90)</f>
        <v>-224981.32</v>
      </c>
      <c r="AI85" s="47">
        <f>(AH85/D85)*100</f>
        <v>-24.201949225473324</v>
      </c>
    </row>
    <row r="86" spans="1:35" ht="18.75">
      <c r="A86" s="38"/>
      <c r="B86" s="39"/>
      <c r="C86" s="49" t="s">
        <v>56</v>
      </c>
      <c r="D86" s="49">
        <v>720000</v>
      </c>
      <c r="E86" s="49">
        <v>240000</v>
      </c>
      <c r="F86" s="49">
        <v>480000</v>
      </c>
      <c r="G86" s="49">
        <v>0</v>
      </c>
      <c r="H86" s="41">
        <f>SUM(E86:G86)</f>
        <v>720000</v>
      </c>
      <c r="I86" s="50">
        <v>0</v>
      </c>
      <c r="J86" s="51">
        <f>SUM(E86:G86,I86)</f>
        <v>720000</v>
      </c>
      <c r="K86" s="52">
        <v>402500</v>
      </c>
      <c r="L86" s="53"/>
      <c r="M86" s="54"/>
      <c r="N86" s="55"/>
      <c r="O86" s="81"/>
      <c r="P86" s="56">
        <f>K86+L86</f>
        <v>402500</v>
      </c>
      <c r="Q86" s="56">
        <f>P86/H86*100</f>
        <v>55.902777777777779</v>
      </c>
      <c r="R86" s="56">
        <f>P86/J86*100</f>
        <v>55.902777777777779</v>
      </c>
      <c r="S86" s="56">
        <f t="shared" si="194"/>
        <v>55.902777777777779</v>
      </c>
      <c r="T86" s="57">
        <f>M86+N86+O86</f>
        <v>0</v>
      </c>
      <c r="U86" s="56">
        <f>T86/H86*100</f>
        <v>0</v>
      </c>
      <c r="V86" s="56">
        <f>T86/J86*100</f>
        <v>0</v>
      </c>
      <c r="W86" s="56">
        <f>T86/D86*100</f>
        <v>0</v>
      </c>
      <c r="X86" s="56">
        <f>SUM(K86:O86)</f>
        <v>402500</v>
      </c>
      <c r="Y86" s="226">
        <f>X86/H86*100</f>
        <v>55.902777777777779</v>
      </c>
      <c r="Z86" s="56">
        <f>X86/J86*100</f>
        <v>55.902777777777779</v>
      </c>
      <c r="AA86" s="56">
        <f>X86/D86*100</f>
        <v>55.902777777777779</v>
      </c>
      <c r="AB86" s="57">
        <f>H86-X86</f>
        <v>317500</v>
      </c>
      <c r="AC86" s="57">
        <f>(AB86/H86)*100</f>
        <v>44.097222222222221</v>
      </c>
      <c r="AD86" s="57">
        <f>(AB86/D86)*100</f>
        <v>44.097222222222221</v>
      </c>
      <c r="AE86" s="34">
        <f>J86-X86</f>
        <v>317500</v>
      </c>
      <c r="AF86" s="57">
        <f>(AE86/J86)*100</f>
        <v>44.097222222222221</v>
      </c>
      <c r="AG86" s="63">
        <f t="shared" si="195"/>
        <v>44.097222222222221</v>
      </c>
      <c r="AH86" s="34">
        <f>D86-X86</f>
        <v>317500</v>
      </c>
      <c r="AI86" s="57">
        <f>(AH86/D86)*100</f>
        <v>44.097222222222221</v>
      </c>
    </row>
    <row r="87" spans="1:35" ht="18" customHeight="1">
      <c r="A87" s="38"/>
      <c r="B87" s="38"/>
      <c r="C87" s="49" t="s">
        <v>57</v>
      </c>
      <c r="D87" s="49">
        <v>0</v>
      </c>
      <c r="E87" s="49">
        <v>0</v>
      </c>
      <c r="F87" s="49">
        <v>0</v>
      </c>
      <c r="G87" s="49">
        <v>0</v>
      </c>
      <c r="H87" s="41">
        <f>SUM(E87:G87)</f>
        <v>0</v>
      </c>
      <c r="I87" s="78"/>
      <c r="J87" s="51">
        <f>SUM(E87:G87,I87)</f>
        <v>0</v>
      </c>
      <c r="K87" s="52">
        <v>234710.69</v>
      </c>
      <c r="L87" s="53"/>
      <c r="M87" s="54"/>
      <c r="N87" s="55"/>
      <c r="O87" s="81"/>
      <c r="P87" s="56">
        <f>K87+L87</f>
        <v>234710.69</v>
      </c>
      <c r="Q87" s="56" t="e">
        <f t="shared" ref="Q87:Q90" si="196">P87/H87*100</f>
        <v>#DIV/0!</v>
      </c>
      <c r="R87" s="56" t="e">
        <f t="shared" ref="R87:R92" si="197">P87/J87*100</f>
        <v>#DIV/0!</v>
      </c>
      <c r="S87" s="56" t="e">
        <f t="shared" si="194"/>
        <v>#DIV/0!</v>
      </c>
      <c r="T87" s="57">
        <f t="shared" ref="T87:T90" si="198">M87+N87+O87</f>
        <v>0</v>
      </c>
      <c r="U87" s="56" t="e">
        <f t="shared" ref="U87:U90" si="199">T87/H87*100</f>
        <v>#DIV/0!</v>
      </c>
      <c r="V87" s="56" t="e">
        <f t="shared" ref="V87:V92" si="200">T87/J87*100</f>
        <v>#DIV/0!</v>
      </c>
      <c r="W87" s="56" t="e">
        <f t="shared" ref="W87:W90" si="201">T87/D87*100</f>
        <v>#DIV/0!</v>
      </c>
      <c r="X87" s="56">
        <f t="shared" ref="X87:X90" si="202">SUM(K87:O87)</f>
        <v>234710.69</v>
      </c>
      <c r="Y87" s="226" t="e">
        <f t="shared" ref="Y87:Y90" si="203">X87/H87*100</f>
        <v>#DIV/0!</v>
      </c>
      <c r="Z87" s="56" t="e">
        <f t="shared" ref="Z87:Z92" si="204">X87/J87*100</f>
        <v>#DIV/0!</v>
      </c>
      <c r="AA87" s="56" t="e">
        <f t="shared" ref="AA87:AA90" si="205">X87/D87*100</f>
        <v>#DIV/0!</v>
      </c>
      <c r="AB87" s="57">
        <f t="shared" ref="AB87:AB90" si="206">H87-X87</f>
        <v>-234710.69</v>
      </c>
      <c r="AC87" s="57" t="e">
        <f t="shared" ref="AC87:AC90" si="207">(AB87/H87)*100</f>
        <v>#DIV/0!</v>
      </c>
      <c r="AD87" s="57" t="e">
        <f t="shared" ref="AD87:AD90" si="208">(AB87/D87)*100</f>
        <v>#DIV/0!</v>
      </c>
      <c r="AE87" s="34">
        <f>J87-X87</f>
        <v>-234710.69</v>
      </c>
      <c r="AF87" s="57" t="e">
        <f t="shared" ref="AF87:AF90" si="209">(AE87/J87)*100</f>
        <v>#DIV/0!</v>
      </c>
      <c r="AG87" s="63" t="e">
        <f t="shared" si="195"/>
        <v>#DIV/0!</v>
      </c>
      <c r="AH87" s="34">
        <f t="shared" ref="AH87:AH90" si="210">D87-X87</f>
        <v>-234710.69</v>
      </c>
      <c r="AI87" s="57" t="e">
        <f t="shared" ref="AI87:AI90" si="211">(AH87/D87)*100</f>
        <v>#DIV/0!</v>
      </c>
    </row>
    <row r="88" spans="1:35" ht="18.75">
      <c r="A88" s="38"/>
      <c r="B88" s="38"/>
      <c r="C88" s="49" t="s">
        <v>58</v>
      </c>
      <c r="D88" s="49">
        <v>209600</v>
      </c>
      <c r="E88" s="49">
        <v>100000</v>
      </c>
      <c r="F88" s="49">
        <v>109600</v>
      </c>
      <c r="G88" s="49">
        <v>0</v>
      </c>
      <c r="H88" s="41">
        <f>SUM(E88:G88)</f>
        <v>209600</v>
      </c>
      <c r="I88" s="58">
        <v>-15000</v>
      </c>
      <c r="J88" s="51">
        <f>SUM(E88:G88,I88)</f>
        <v>194600</v>
      </c>
      <c r="K88" s="52">
        <v>188147.33</v>
      </c>
      <c r="L88" s="53">
        <v>76044.899999999994</v>
      </c>
      <c r="M88" s="217">
        <v>225465.4</v>
      </c>
      <c r="N88" s="55"/>
      <c r="O88" s="81"/>
      <c r="P88" s="56">
        <f>K88+L88</f>
        <v>264192.23</v>
      </c>
      <c r="Q88" s="56">
        <f t="shared" si="196"/>
        <v>126.04591125954197</v>
      </c>
      <c r="R88" s="56">
        <f t="shared" si="197"/>
        <v>135.76168036998973</v>
      </c>
      <c r="S88" s="56">
        <f t="shared" si="194"/>
        <v>126.04591125954197</v>
      </c>
      <c r="T88" s="57">
        <f t="shared" si="198"/>
        <v>225465.4</v>
      </c>
      <c r="U88" s="56">
        <f t="shared" si="199"/>
        <v>107.56937022900763</v>
      </c>
      <c r="V88" s="56">
        <f t="shared" si="200"/>
        <v>115.86094552929085</v>
      </c>
      <c r="W88" s="56">
        <f t="shared" si="201"/>
        <v>107.56937022900763</v>
      </c>
      <c r="X88" s="56">
        <f t="shared" si="202"/>
        <v>489657.63</v>
      </c>
      <c r="Y88" s="226">
        <f t="shared" si="203"/>
        <v>233.61528148854961</v>
      </c>
      <c r="Z88" s="56">
        <f t="shared" si="204"/>
        <v>251.62262589928059</v>
      </c>
      <c r="AA88" s="56">
        <f t="shared" si="205"/>
        <v>233.61528148854961</v>
      </c>
      <c r="AB88" s="57">
        <f t="shared" si="206"/>
        <v>-280057.63</v>
      </c>
      <c r="AC88" s="57">
        <f t="shared" si="207"/>
        <v>-133.61528148854961</v>
      </c>
      <c r="AD88" s="57">
        <f t="shared" si="208"/>
        <v>-133.61528148854961</v>
      </c>
      <c r="AE88" s="34">
        <f>J88-X88</f>
        <v>-295057.63</v>
      </c>
      <c r="AF88" s="57">
        <f t="shared" si="209"/>
        <v>-151.62262589928056</v>
      </c>
      <c r="AG88" s="63">
        <f t="shared" si="195"/>
        <v>-140.77177003816794</v>
      </c>
      <c r="AH88" s="34">
        <f t="shared" si="210"/>
        <v>-280057.63</v>
      </c>
      <c r="AI88" s="57">
        <f t="shared" si="211"/>
        <v>-133.61528148854961</v>
      </c>
    </row>
    <row r="89" spans="1:35" ht="18" customHeight="1">
      <c r="A89" s="38"/>
      <c r="B89" s="38"/>
      <c r="C89" s="49" t="s">
        <v>69</v>
      </c>
      <c r="D89" s="49">
        <v>0</v>
      </c>
      <c r="E89" s="49">
        <v>0</v>
      </c>
      <c r="F89" s="49">
        <v>0</v>
      </c>
      <c r="G89" s="49">
        <v>0</v>
      </c>
      <c r="H89" s="41">
        <f>SUM(E89:G89)</f>
        <v>0</v>
      </c>
      <c r="I89" s="59">
        <v>0</v>
      </c>
      <c r="J89" s="51">
        <f>SUM(E89:G89,I89)</f>
        <v>0</v>
      </c>
      <c r="K89" s="52"/>
      <c r="L89" s="53"/>
      <c r="M89" s="54"/>
      <c r="N89" s="55"/>
      <c r="O89" s="81"/>
      <c r="P89" s="56">
        <f>K89+L89</f>
        <v>0</v>
      </c>
      <c r="Q89" s="56" t="e">
        <f t="shared" si="196"/>
        <v>#DIV/0!</v>
      </c>
      <c r="R89" s="56" t="e">
        <f t="shared" si="197"/>
        <v>#DIV/0!</v>
      </c>
      <c r="S89" s="56" t="e">
        <f t="shared" si="194"/>
        <v>#DIV/0!</v>
      </c>
      <c r="T89" s="57">
        <f t="shared" si="198"/>
        <v>0</v>
      </c>
      <c r="U89" s="56" t="e">
        <f t="shared" si="199"/>
        <v>#DIV/0!</v>
      </c>
      <c r="V89" s="56" t="e">
        <f t="shared" si="200"/>
        <v>#DIV/0!</v>
      </c>
      <c r="W89" s="56" t="e">
        <f t="shared" si="201"/>
        <v>#DIV/0!</v>
      </c>
      <c r="X89" s="56">
        <f t="shared" si="202"/>
        <v>0</v>
      </c>
      <c r="Y89" s="226" t="e">
        <f t="shared" si="203"/>
        <v>#DIV/0!</v>
      </c>
      <c r="Z89" s="56" t="e">
        <f t="shared" si="204"/>
        <v>#DIV/0!</v>
      </c>
      <c r="AA89" s="56" t="e">
        <f t="shared" si="205"/>
        <v>#DIV/0!</v>
      </c>
      <c r="AB89" s="57">
        <f t="shared" si="206"/>
        <v>0</v>
      </c>
      <c r="AC89" s="57" t="e">
        <f t="shared" si="207"/>
        <v>#DIV/0!</v>
      </c>
      <c r="AD89" s="57" t="e">
        <f t="shared" si="208"/>
        <v>#DIV/0!</v>
      </c>
      <c r="AE89" s="34">
        <f>J89-X89</f>
        <v>0</v>
      </c>
      <c r="AF89" s="57" t="e">
        <f t="shared" si="209"/>
        <v>#DIV/0!</v>
      </c>
      <c r="AG89" s="63" t="e">
        <f t="shared" si="195"/>
        <v>#DIV/0!</v>
      </c>
      <c r="AH89" s="34">
        <f t="shared" si="210"/>
        <v>0</v>
      </c>
      <c r="AI89" s="57" t="e">
        <f t="shared" si="211"/>
        <v>#DIV/0!</v>
      </c>
    </row>
    <row r="90" spans="1:35" ht="18" customHeight="1">
      <c r="A90" s="38"/>
      <c r="B90" s="38"/>
      <c r="C90" s="49" t="s">
        <v>60</v>
      </c>
      <c r="D90" s="49">
        <v>0</v>
      </c>
      <c r="E90" s="49">
        <v>0</v>
      </c>
      <c r="F90" s="49">
        <v>0</v>
      </c>
      <c r="G90" s="49">
        <v>0</v>
      </c>
      <c r="H90" s="41">
        <f>SUM(E90:G90)</f>
        <v>0</v>
      </c>
      <c r="I90" s="58">
        <v>0</v>
      </c>
      <c r="J90" s="51">
        <f>SUM(E90:G90,I90)</f>
        <v>0</v>
      </c>
      <c r="K90" s="52">
        <v>27713</v>
      </c>
      <c r="L90" s="53"/>
      <c r="M90" s="54"/>
      <c r="N90" s="55"/>
      <c r="O90" s="81"/>
      <c r="P90" s="56">
        <f>K90+L90</f>
        <v>27713</v>
      </c>
      <c r="Q90" s="56" t="e">
        <f t="shared" si="196"/>
        <v>#DIV/0!</v>
      </c>
      <c r="R90" s="56" t="e">
        <f t="shared" si="197"/>
        <v>#DIV/0!</v>
      </c>
      <c r="S90" s="56" t="e">
        <f t="shared" si="194"/>
        <v>#DIV/0!</v>
      </c>
      <c r="T90" s="57">
        <f t="shared" si="198"/>
        <v>0</v>
      </c>
      <c r="U90" s="56" t="e">
        <f t="shared" si="199"/>
        <v>#DIV/0!</v>
      </c>
      <c r="V90" s="56" t="e">
        <f t="shared" si="200"/>
        <v>#DIV/0!</v>
      </c>
      <c r="W90" s="56" t="e">
        <f t="shared" si="201"/>
        <v>#DIV/0!</v>
      </c>
      <c r="X90" s="56">
        <f t="shared" si="202"/>
        <v>27713</v>
      </c>
      <c r="Y90" s="226" t="e">
        <f t="shared" si="203"/>
        <v>#DIV/0!</v>
      </c>
      <c r="Z90" s="56" t="e">
        <f t="shared" si="204"/>
        <v>#DIV/0!</v>
      </c>
      <c r="AA90" s="56" t="e">
        <f t="shared" si="205"/>
        <v>#DIV/0!</v>
      </c>
      <c r="AB90" s="57">
        <f t="shared" si="206"/>
        <v>-27713</v>
      </c>
      <c r="AC90" s="57" t="e">
        <f t="shared" si="207"/>
        <v>#DIV/0!</v>
      </c>
      <c r="AD90" s="57" t="e">
        <f t="shared" si="208"/>
        <v>#DIV/0!</v>
      </c>
      <c r="AE90" s="34">
        <f>J90-X90</f>
        <v>-27713</v>
      </c>
      <c r="AF90" s="57" t="e">
        <f t="shared" si="209"/>
        <v>#DIV/0!</v>
      </c>
      <c r="AG90" s="63" t="e">
        <f t="shared" si="195"/>
        <v>#DIV/0!</v>
      </c>
      <c r="AH90" s="34">
        <f t="shared" si="210"/>
        <v>-27713</v>
      </c>
      <c r="AI90" s="57" t="e">
        <f t="shared" si="211"/>
        <v>#DIV/0!</v>
      </c>
    </row>
    <row r="91" spans="1:35" ht="18.75">
      <c r="A91" s="61"/>
      <c r="B91" s="62"/>
      <c r="C91" s="63" t="s">
        <v>61</v>
      </c>
      <c r="D91" s="63">
        <f>D92</f>
        <v>1600000</v>
      </c>
      <c r="E91" s="63">
        <f>SUM(E92:E92)</f>
        <v>1600000</v>
      </c>
      <c r="F91" s="63">
        <f>F92</f>
        <v>0</v>
      </c>
      <c r="G91" s="63">
        <f>G92</f>
        <v>0</v>
      </c>
      <c r="H91" s="63">
        <f>H92</f>
        <v>1600000</v>
      </c>
      <c r="I91" s="84">
        <f>I92</f>
        <v>0</v>
      </c>
      <c r="J91" s="63">
        <f>J92</f>
        <v>1600000</v>
      </c>
      <c r="K91" s="64">
        <f t="shared" ref="K91:AH91" si="212">K92</f>
        <v>1596000</v>
      </c>
      <c r="L91" s="65">
        <f t="shared" si="212"/>
        <v>0</v>
      </c>
      <c r="M91" s="66">
        <f t="shared" si="212"/>
        <v>0</v>
      </c>
      <c r="N91" s="46">
        <f t="shared" si="212"/>
        <v>0</v>
      </c>
      <c r="O91" s="82">
        <f t="shared" si="212"/>
        <v>0</v>
      </c>
      <c r="P91" s="67">
        <f t="shared" si="212"/>
        <v>1596000</v>
      </c>
      <c r="Q91" s="67">
        <f t="shared" si="212"/>
        <v>99.75</v>
      </c>
      <c r="R91" s="56">
        <f t="shared" si="197"/>
        <v>99.75</v>
      </c>
      <c r="S91" s="67">
        <f t="shared" si="212"/>
        <v>99.75</v>
      </c>
      <c r="T91" s="63">
        <f t="shared" si="212"/>
        <v>0</v>
      </c>
      <c r="U91" s="67">
        <f t="shared" si="212"/>
        <v>0</v>
      </c>
      <c r="V91" s="56">
        <f t="shared" si="200"/>
        <v>0</v>
      </c>
      <c r="W91" s="67">
        <f t="shared" si="212"/>
        <v>0</v>
      </c>
      <c r="X91" s="67">
        <f>X92</f>
        <v>1596000</v>
      </c>
      <c r="Y91" s="227">
        <f t="shared" si="212"/>
        <v>99.75</v>
      </c>
      <c r="Z91" s="56">
        <f t="shared" si="204"/>
        <v>99.75</v>
      </c>
      <c r="AA91" s="67">
        <f t="shared" si="212"/>
        <v>99.75</v>
      </c>
      <c r="AB91" s="63">
        <f t="shared" si="212"/>
        <v>4000</v>
      </c>
      <c r="AC91" s="63">
        <f t="shared" si="212"/>
        <v>0.25</v>
      </c>
      <c r="AD91" s="63">
        <f t="shared" si="212"/>
        <v>0.25</v>
      </c>
      <c r="AE91" s="63">
        <f t="shared" si="212"/>
        <v>4000</v>
      </c>
      <c r="AF91" s="63">
        <f t="shared" si="212"/>
        <v>0.25</v>
      </c>
      <c r="AG91" s="63">
        <f t="shared" si="212"/>
        <v>0.25</v>
      </c>
      <c r="AH91" s="63">
        <f t="shared" si="212"/>
        <v>4000</v>
      </c>
      <c r="AI91" s="57">
        <f>(AH91/D91)*100</f>
        <v>0.25</v>
      </c>
    </row>
    <row r="92" spans="1:35" ht="18.75">
      <c r="A92" s="38"/>
      <c r="B92" s="38"/>
      <c r="C92" s="49" t="s">
        <v>70</v>
      </c>
      <c r="D92" s="87">
        <v>1600000</v>
      </c>
      <c r="E92" s="88">
        <v>1600000</v>
      </c>
      <c r="F92" s="49">
        <v>0</v>
      </c>
      <c r="G92" s="49">
        <v>0</v>
      </c>
      <c r="H92" s="49">
        <f>SUM(E92:G92)</f>
        <v>1600000</v>
      </c>
      <c r="I92" s="76">
        <v>0</v>
      </c>
      <c r="J92" s="51">
        <f>SUM(E92:G92,I92)</f>
        <v>1600000</v>
      </c>
      <c r="K92" s="52">
        <v>1596000</v>
      </c>
      <c r="L92" s="53"/>
      <c r="M92" s="54"/>
      <c r="N92" s="55"/>
      <c r="O92" s="81"/>
      <c r="P92" s="57">
        <f>K92+L92</f>
        <v>1596000</v>
      </c>
      <c r="Q92" s="56">
        <f>P92/J92*100</f>
        <v>99.75</v>
      </c>
      <c r="R92" s="56">
        <f t="shared" si="197"/>
        <v>99.75</v>
      </c>
      <c r="S92" s="56">
        <f>P92/D92*100</f>
        <v>99.75</v>
      </c>
      <c r="T92" s="57">
        <f>M92+N92+O92</f>
        <v>0</v>
      </c>
      <c r="U92" s="56">
        <f>T92/J92*100</f>
        <v>0</v>
      </c>
      <c r="V92" s="56">
        <f t="shared" si="200"/>
        <v>0</v>
      </c>
      <c r="W92" s="56">
        <f>T92/D92*100</f>
        <v>0</v>
      </c>
      <c r="X92" s="56">
        <f>SUM(K92:O92)</f>
        <v>1596000</v>
      </c>
      <c r="Y92" s="226">
        <f t="shared" ref="Y92" si="213">X92/H92*100</f>
        <v>99.75</v>
      </c>
      <c r="Z92" s="56">
        <f t="shared" si="204"/>
        <v>99.75</v>
      </c>
      <c r="AA92" s="56">
        <f>X92/D92*100</f>
        <v>99.75</v>
      </c>
      <c r="AB92" s="57">
        <f>H92-X92</f>
        <v>4000</v>
      </c>
      <c r="AC92" s="57">
        <f t="shared" ref="AC92" si="214">(AB92/H92)*100</f>
        <v>0.25</v>
      </c>
      <c r="AD92" s="57">
        <f>(AB92/D92)*100</f>
        <v>0.25</v>
      </c>
      <c r="AE92" s="34">
        <f>J92-X92</f>
        <v>4000</v>
      </c>
      <c r="AF92" s="57">
        <f>(AE92/J92)*100</f>
        <v>0.25</v>
      </c>
      <c r="AG92" s="63">
        <f>(AE92/D92)*100</f>
        <v>0.25</v>
      </c>
      <c r="AH92" s="34">
        <f t="shared" ref="AH92" si="215">D92-X92</f>
        <v>4000</v>
      </c>
      <c r="AI92" s="57">
        <f t="shared" ref="AI92" si="216">(AH92/D92)*100</f>
        <v>0.25</v>
      </c>
    </row>
    <row r="93" spans="1:35" ht="18.75">
      <c r="A93" s="69"/>
      <c r="B93" s="69"/>
      <c r="C93" s="70"/>
      <c r="D93" s="70"/>
      <c r="E93" s="71"/>
      <c r="F93" s="71"/>
      <c r="G93" s="71"/>
      <c r="H93" s="71"/>
      <c r="I93" s="71"/>
      <c r="J93" s="71"/>
      <c r="K93" s="72"/>
      <c r="L93" s="73"/>
      <c r="M93" s="74"/>
      <c r="N93" s="75"/>
      <c r="O93" s="83"/>
      <c r="P93" s="71"/>
      <c r="Q93" s="71"/>
      <c r="R93" s="71"/>
      <c r="S93" s="71"/>
      <c r="T93" s="71"/>
      <c r="U93" s="71"/>
      <c r="V93" s="71"/>
      <c r="W93" s="71"/>
      <c r="X93" s="71"/>
      <c r="Y93" s="228"/>
      <c r="Z93" s="71"/>
      <c r="AA93" s="71"/>
      <c r="AB93" s="71"/>
      <c r="AC93" s="71"/>
      <c r="AD93" s="71"/>
      <c r="AE93" s="71"/>
      <c r="AF93" s="71"/>
      <c r="AG93" s="71"/>
      <c r="AH93" s="71"/>
      <c r="AI93" s="71"/>
    </row>
    <row r="94" spans="1:35" s="34" customFormat="1" ht="18.95" hidden="1" customHeight="1">
      <c r="A94" s="1073" t="s">
        <v>205</v>
      </c>
      <c r="B94" s="1074"/>
      <c r="C94" s="1074"/>
      <c r="D94" s="1074"/>
      <c r="E94" s="1074"/>
      <c r="F94" s="1074"/>
      <c r="G94" s="1074"/>
      <c r="H94" s="1074"/>
      <c r="I94" s="1074"/>
      <c r="J94" s="1074"/>
      <c r="K94" s="1074"/>
      <c r="L94" s="1074"/>
      <c r="M94" s="1074"/>
      <c r="N94" s="1074"/>
      <c r="O94" s="1074"/>
      <c r="P94" s="1074"/>
      <c r="Q94" s="1074"/>
      <c r="R94" s="1074"/>
      <c r="S94" s="1074"/>
      <c r="T94" s="1074"/>
      <c r="U94" s="1074"/>
      <c r="V94" s="1074"/>
      <c r="W94" s="1074"/>
      <c r="X94" s="1074"/>
      <c r="Y94" s="1074"/>
      <c r="Z94" s="1074"/>
      <c r="AA94" s="1074"/>
      <c r="AB94" s="1074"/>
      <c r="AC94" s="1074"/>
      <c r="AD94" s="1074"/>
      <c r="AE94" s="1074"/>
      <c r="AF94" s="1074"/>
      <c r="AG94" s="1074"/>
      <c r="AH94" s="1074"/>
      <c r="AI94" s="1074"/>
    </row>
    <row r="95" spans="1:35" s="35" customFormat="1" ht="36.950000000000003" hidden="1" customHeight="1">
      <c r="A95" s="182"/>
      <c r="B95" s="183"/>
      <c r="C95" s="184"/>
      <c r="D95" s="184"/>
      <c r="E95" s="184"/>
      <c r="F95" s="184"/>
      <c r="G95" s="184"/>
      <c r="H95" s="184"/>
      <c r="I95" s="185"/>
      <c r="J95" s="184"/>
      <c r="K95" s="186" t="s">
        <v>435</v>
      </c>
      <c r="L95" s="186" t="s">
        <v>436</v>
      </c>
      <c r="M95" s="186" t="s">
        <v>20</v>
      </c>
      <c r="N95" s="186" t="s">
        <v>21</v>
      </c>
      <c r="O95" s="186" t="s">
        <v>437</v>
      </c>
      <c r="P95" s="187" t="s">
        <v>417</v>
      </c>
      <c r="Q95" s="188" t="s">
        <v>433</v>
      </c>
      <c r="R95" s="188" t="s">
        <v>434</v>
      </c>
      <c r="S95" s="188" t="s">
        <v>403</v>
      </c>
      <c r="T95" s="188" t="s">
        <v>438</v>
      </c>
      <c r="U95" s="188" t="s">
        <v>433</v>
      </c>
      <c r="V95" s="188" t="s">
        <v>434</v>
      </c>
      <c r="W95" s="188" t="s">
        <v>403</v>
      </c>
      <c r="X95" s="187" t="s">
        <v>439</v>
      </c>
      <c r="Y95" s="220" t="s">
        <v>433</v>
      </c>
      <c r="Z95" s="188" t="s">
        <v>434</v>
      </c>
      <c r="AA95" s="188" t="s">
        <v>403</v>
      </c>
      <c r="AB95" s="188" t="s">
        <v>440</v>
      </c>
      <c r="AC95" s="188" t="s">
        <v>433</v>
      </c>
      <c r="AD95" s="188" t="s">
        <v>403</v>
      </c>
      <c r="AE95" s="188" t="s">
        <v>408</v>
      </c>
      <c r="AF95" s="188" t="s">
        <v>433</v>
      </c>
      <c r="AG95" s="188" t="s">
        <v>403</v>
      </c>
      <c r="AH95" s="188" t="s">
        <v>441</v>
      </c>
      <c r="AI95" s="188" t="s">
        <v>403</v>
      </c>
    </row>
    <row r="96" spans="1:35" s="35" customFormat="1" ht="18.95" hidden="1" customHeight="1">
      <c r="A96" s="205"/>
      <c r="B96" s="206"/>
      <c r="C96" s="184" t="s">
        <v>54</v>
      </c>
      <c r="D96" s="184">
        <f>D97+D103</f>
        <v>658000</v>
      </c>
      <c r="E96" s="184">
        <f>E97+E103</f>
        <v>220000</v>
      </c>
      <c r="F96" s="184">
        <f>F97+F103</f>
        <v>438000</v>
      </c>
      <c r="G96" s="184">
        <f>G97+G103</f>
        <v>0</v>
      </c>
      <c r="H96" s="184">
        <f t="shared" ref="H96:H102" si="217">SUM(E96:G96)</f>
        <v>658000</v>
      </c>
      <c r="I96" s="185">
        <f>I97+I103</f>
        <v>-20250</v>
      </c>
      <c r="J96" s="184">
        <f>J97+J103</f>
        <v>637750</v>
      </c>
      <c r="K96" s="184">
        <f>K97+K103</f>
        <v>334914</v>
      </c>
      <c r="L96" s="184">
        <f t="shared" ref="L96:O96" si="218">L97+L103</f>
        <v>0</v>
      </c>
      <c r="M96" s="184">
        <f t="shared" si="218"/>
        <v>0</v>
      </c>
      <c r="N96" s="184">
        <f t="shared" si="218"/>
        <v>257800</v>
      </c>
      <c r="O96" s="184">
        <f t="shared" si="218"/>
        <v>0</v>
      </c>
      <c r="P96" s="184">
        <f t="shared" ref="P96" si="219">P97+P103</f>
        <v>334914</v>
      </c>
      <c r="Q96" s="207">
        <f>(P96/H96)*100</f>
        <v>50.898784194528879</v>
      </c>
      <c r="R96" s="207">
        <f>(P96/J96)*100</f>
        <v>52.514935319482561</v>
      </c>
      <c r="S96" s="198">
        <f>(P96/D96)*100</f>
        <v>50.898784194528879</v>
      </c>
      <c r="T96" s="184">
        <f>T97+T103</f>
        <v>257800</v>
      </c>
      <c r="U96" s="198">
        <f>(T96/H96)*100</f>
        <v>39.179331306990882</v>
      </c>
      <c r="V96" s="207">
        <f>(T96/J96)*100</f>
        <v>40.423363386907099</v>
      </c>
      <c r="W96" s="198">
        <f>(T96/D96)*100</f>
        <v>39.179331306990882</v>
      </c>
      <c r="X96" s="184">
        <f>X97+X103</f>
        <v>592714</v>
      </c>
      <c r="Y96" s="221">
        <f>(X96/H96)*100</f>
        <v>90.078115501519761</v>
      </c>
      <c r="Z96" s="207">
        <f>(X96/J96)*100</f>
        <v>92.938298706389659</v>
      </c>
      <c r="AA96" s="198">
        <f t="shared" ref="AA96:AA102" si="220">(X96/D96)*100</f>
        <v>90.078115501519761</v>
      </c>
      <c r="AB96" s="184">
        <f>AB97+AB103</f>
        <v>65286</v>
      </c>
      <c r="AC96" s="198">
        <f t="shared" ref="AC96:AC97" si="221">(AB96/H96)*100</f>
        <v>9.9218844984802441</v>
      </c>
      <c r="AD96" s="198">
        <f>(AB96/D96)*100</f>
        <v>9.9218844984802441</v>
      </c>
      <c r="AE96" s="184">
        <f>AE97+AE103</f>
        <v>45036</v>
      </c>
      <c r="AF96" s="198">
        <f>(AE96/J96)*100</f>
        <v>7.0617012936103496</v>
      </c>
      <c r="AG96" s="198">
        <f>(AE96/D96)*100</f>
        <v>6.8443768996960488</v>
      </c>
      <c r="AH96" s="184">
        <f>AH97+AH103</f>
        <v>65286</v>
      </c>
      <c r="AI96" s="198">
        <f>(AH96/D96)*100</f>
        <v>9.9218844984802441</v>
      </c>
    </row>
    <row r="97" spans="1:35" s="35" customFormat="1" ht="18.95" hidden="1" customHeight="1">
      <c r="A97" s="182"/>
      <c r="B97" s="192" t="s">
        <v>34</v>
      </c>
      <c r="C97" s="193" t="s">
        <v>55</v>
      </c>
      <c r="D97" s="193">
        <f>SUM(D98:D102)</f>
        <v>658000</v>
      </c>
      <c r="E97" s="190">
        <f>SUM(E98:E102)</f>
        <v>220000</v>
      </c>
      <c r="F97" s="190">
        <f>SUM(F98:F102)</f>
        <v>438000</v>
      </c>
      <c r="G97" s="190">
        <f>SUM(G98:G102)</f>
        <v>0</v>
      </c>
      <c r="H97" s="190">
        <f t="shared" si="217"/>
        <v>658000</v>
      </c>
      <c r="I97" s="194">
        <f t="shared" ref="I97:J97" si="222">SUM(I98:I102)</f>
        <v>-20250</v>
      </c>
      <c r="J97" s="190">
        <f t="shared" si="222"/>
        <v>637750</v>
      </c>
      <c r="K97" s="193">
        <f>SUM(K98:K102)</f>
        <v>334914</v>
      </c>
      <c r="L97" s="193">
        <f t="shared" ref="L97:O97" si="223">SUM(L98:L102)</f>
        <v>0</v>
      </c>
      <c r="M97" s="193">
        <f t="shared" si="223"/>
        <v>0</v>
      </c>
      <c r="N97" s="193">
        <f t="shared" si="223"/>
        <v>257800</v>
      </c>
      <c r="O97" s="193">
        <f t="shared" si="223"/>
        <v>0</v>
      </c>
      <c r="P97" s="190">
        <f t="shared" ref="P97" si="224">SUM(P98:P102)</f>
        <v>334914</v>
      </c>
      <c r="Q97" s="189">
        <f t="shared" ref="Q97:Q102" si="225">(P97/H97)*100</f>
        <v>50.898784194528879</v>
      </c>
      <c r="R97" s="189">
        <f t="shared" ref="R97:R104" si="226">(P97/J97)*100</f>
        <v>52.514935319482561</v>
      </c>
      <c r="S97" s="190">
        <f>(P97/D97)*100</f>
        <v>50.898784194528879</v>
      </c>
      <c r="T97" s="190">
        <f>SUM(T98:T102)</f>
        <v>257800</v>
      </c>
      <c r="U97" s="190">
        <f t="shared" ref="U97:U104" si="227">(T97/H97)*100</f>
        <v>39.179331306990882</v>
      </c>
      <c r="V97" s="189">
        <f t="shared" ref="V97:V104" si="228">(T97/J97)*100</f>
        <v>40.423363386907099</v>
      </c>
      <c r="W97" s="189">
        <f>(T97/D97)*100</f>
        <v>39.179331306990882</v>
      </c>
      <c r="X97" s="190">
        <f>SUM(X98:X102)</f>
        <v>592714</v>
      </c>
      <c r="Y97" s="218">
        <f t="shared" ref="Y97:Y104" si="229">(X97/H97)*100</f>
        <v>90.078115501519761</v>
      </c>
      <c r="Z97" s="189">
        <f t="shared" ref="Z97:Z104" si="230">(X97/J97)*100</f>
        <v>92.938298706389659</v>
      </c>
      <c r="AA97" s="189">
        <f t="shared" si="220"/>
        <v>90.078115501519761</v>
      </c>
      <c r="AB97" s="191">
        <f>SUM(AB98:AB102)</f>
        <v>65286</v>
      </c>
      <c r="AC97" s="191">
        <f t="shared" si="221"/>
        <v>9.9218844984802441</v>
      </c>
      <c r="AD97" s="191">
        <f t="shared" ref="AD97:AD102" si="231">(AB97/D97)*100</f>
        <v>9.9218844984802441</v>
      </c>
      <c r="AE97" s="191">
        <f>SUM(AE98:AE102)</f>
        <v>45036</v>
      </c>
      <c r="AF97" s="191">
        <f t="shared" ref="AF97:AF104" si="232">(AE97/J97)*100</f>
        <v>7.0617012936103496</v>
      </c>
      <c r="AG97" s="191">
        <f t="shared" ref="AG97:AG104" si="233">(AE97/D97)*100</f>
        <v>6.8443768996960488</v>
      </c>
      <c r="AH97" s="191">
        <f>SUM(AH98:AH102)</f>
        <v>65286</v>
      </c>
      <c r="AI97" s="191">
        <f t="shared" ref="AI97:AI104" si="234">(AH97/D97)*100</f>
        <v>9.9218844984802441</v>
      </c>
    </row>
    <row r="98" spans="1:35" s="35" customFormat="1" ht="18.95" hidden="1" customHeight="1">
      <c r="A98" s="183"/>
      <c r="B98" s="183"/>
      <c r="C98" s="189" t="s">
        <v>56</v>
      </c>
      <c r="D98" s="189">
        <f>D110</f>
        <v>0</v>
      </c>
      <c r="E98" s="189">
        <f t="shared" ref="E98:G98" si="235">E110</f>
        <v>0</v>
      </c>
      <c r="F98" s="189">
        <f t="shared" si="235"/>
        <v>0</v>
      </c>
      <c r="G98" s="189">
        <f t="shared" si="235"/>
        <v>0</v>
      </c>
      <c r="H98" s="189">
        <f t="shared" si="217"/>
        <v>0</v>
      </c>
      <c r="I98" s="195">
        <f>I110</f>
        <v>0</v>
      </c>
      <c r="J98" s="196">
        <f>H98+(I98)</f>
        <v>0</v>
      </c>
      <c r="K98" s="189">
        <f>K110</f>
        <v>0</v>
      </c>
      <c r="L98" s="189">
        <f t="shared" ref="L98:O98" si="236">L110</f>
        <v>0</v>
      </c>
      <c r="M98" s="189">
        <f t="shared" si="236"/>
        <v>0</v>
      </c>
      <c r="N98" s="189">
        <f t="shared" si="236"/>
        <v>0</v>
      </c>
      <c r="O98" s="189">
        <f t="shared" si="236"/>
        <v>0</v>
      </c>
      <c r="P98" s="189">
        <f>K98+L98</f>
        <v>0</v>
      </c>
      <c r="Q98" s="189" t="e">
        <f t="shared" si="225"/>
        <v>#DIV/0!</v>
      </c>
      <c r="R98" s="189" t="e">
        <f t="shared" si="226"/>
        <v>#DIV/0!</v>
      </c>
      <c r="S98" s="189" t="e">
        <f>(P98/D98)*100</f>
        <v>#DIV/0!</v>
      </c>
      <c r="T98" s="189">
        <f>M98+N98</f>
        <v>0</v>
      </c>
      <c r="U98" s="189" t="e">
        <f t="shared" si="227"/>
        <v>#DIV/0!</v>
      </c>
      <c r="V98" s="189" t="e">
        <f t="shared" si="228"/>
        <v>#DIV/0!</v>
      </c>
      <c r="W98" s="189" t="e">
        <f>(T98/D98)*100</f>
        <v>#DIV/0!</v>
      </c>
      <c r="X98" s="189">
        <f>SUM(K98:O98)</f>
        <v>0</v>
      </c>
      <c r="Y98" s="217" t="e">
        <f t="shared" si="229"/>
        <v>#DIV/0!</v>
      </c>
      <c r="Z98" s="189" t="e">
        <f t="shared" si="230"/>
        <v>#DIV/0!</v>
      </c>
      <c r="AA98" s="189" t="e">
        <f t="shared" si="220"/>
        <v>#DIV/0!</v>
      </c>
      <c r="AB98" s="197">
        <f>H98-X98</f>
        <v>0</v>
      </c>
      <c r="AC98" s="197" t="e">
        <f>(AB98/H98)*100</f>
        <v>#DIV/0!</v>
      </c>
      <c r="AD98" s="197" t="e">
        <f t="shared" si="231"/>
        <v>#DIV/0!</v>
      </c>
      <c r="AE98" s="197">
        <f>J98-X98</f>
        <v>0</v>
      </c>
      <c r="AF98" s="197" t="e">
        <f t="shared" si="232"/>
        <v>#DIV/0!</v>
      </c>
      <c r="AG98" s="197" t="e">
        <f t="shared" si="233"/>
        <v>#DIV/0!</v>
      </c>
      <c r="AH98" s="197">
        <f>D98-X98</f>
        <v>0</v>
      </c>
      <c r="AI98" s="197" t="e">
        <f t="shared" si="234"/>
        <v>#DIV/0!</v>
      </c>
    </row>
    <row r="99" spans="1:35" s="35" customFormat="1" ht="18.95" hidden="1" customHeight="1">
      <c r="A99" s="183"/>
      <c r="B99" s="183"/>
      <c r="C99" s="189" t="s">
        <v>57</v>
      </c>
      <c r="D99" s="189">
        <f t="shared" ref="D99:G104" si="237">D111</f>
        <v>60000</v>
      </c>
      <c r="E99" s="189">
        <f t="shared" si="237"/>
        <v>60000</v>
      </c>
      <c r="F99" s="189">
        <f t="shared" si="237"/>
        <v>0</v>
      </c>
      <c r="G99" s="189">
        <f t="shared" si="237"/>
        <v>0</v>
      </c>
      <c r="H99" s="189">
        <f t="shared" si="217"/>
        <v>60000</v>
      </c>
      <c r="I99" s="195">
        <f t="shared" ref="I99:I104" si="238">I111</f>
        <v>-6000</v>
      </c>
      <c r="J99" s="196">
        <f>H99+(I99)</f>
        <v>54000</v>
      </c>
      <c r="K99" s="189">
        <f t="shared" ref="K99:O99" si="239">K111</f>
        <v>39100</v>
      </c>
      <c r="L99" s="189">
        <f t="shared" si="239"/>
        <v>0</v>
      </c>
      <c r="M99" s="189">
        <f t="shared" si="239"/>
        <v>0</v>
      </c>
      <c r="N99" s="189">
        <f t="shared" si="239"/>
        <v>0</v>
      </c>
      <c r="O99" s="189">
        <f t="shared" si="239"/>
        <v>0</v>
      </c>
      <c r="P99" s="189">
        <f>K99+L99</f>
        <v>39100</v>
      </c>
      <c r="Q99" s="189">
        <f t="shared" si="225"/>
        <v>65.166666666666657</v>
      </c>
      <c r="R99" s="189">
        <f t="shared" si="226"/>
        <v>72.407407407407405</v>
      </c>
      <c r="S99" s="189">
        <f t="shared" ref="S99:S102" si="240">(P99/D99)*100</f>
        <v>65.166666666666657</v>
      </c>
      <c r="T99" s="189">
        <f>M99+N99</f>
        <v>0</v>
      </c>
      <c r="U99" s="189">
        <f t="shared" si="227"/>
        <v>0</v>
      </c>
      <c r="V99" s="189">
        <f t="shared" si="228"/>
        <v>0</v>
      </c>
      <c r="W99" s="189">
        <f t="shared" ref="W99:W102" si="241">(T99/D99)*100</f>
        <v>0</v>
      </c>
      <c r="X99" s="189">
        <f>SUM(K99:O99)</f>
        <v>39100</v>
      </c>
      <c r="Y99" s="217">
        <f t="shared" si="229"/>
        <v>65.166666666666657</v>
      </c>
      <c r="Z99" s="189">
        <f t="shared" si="230"/>
        <v>72.407407407407405</v>
      </c>
      <c r="AA99" s="189">
        <f t="shared" si="220"/>
        <v>65.166666666666657</v>
      </c>
      <c r="AB99" s="197">
        <f t="shared" ref="AB99:AB102" si="242">H99-X99</f>
        <v>20900</v>
      </c>
      <c r="AC99" s="197">
        <f t="shared" ref="AC99:AC104" si="243">(AB99/H99)*100</f>
        <v>34.833333333333336</v>
      </c>
      <c r="AD99" s="197">
        <f t="shared" si="231"/>
        <v>34.833333333333336</v>
      </c>
      <c r="AE99" s="197">
        <f t="shared" ref="AE99:AE102" si="244">J99-X99</f>
        <v>14900</v>
      </c>
      <c r="AF99" s="197">
        <f t="shared" si="232"/>
        <v>27.592592592592592</v>
      </c>
      <c r="AG99" s="197">
        <f t="shared" si="233"/>
        <v>24.833333333333332</v>
      </c>
      <c r="AH99" s="197">
        <f t="shared" ref="AH99:AH102" si="245">D99-X99</f>
        <v>20900</v>
      </c>
      <c r="AI99" s="197">
        <f t="shared" si="234"/>
        <v>34.833333333333336</v>
      </c>
    </row>
    <row r="100" spans="1:35" s="35" customFormat="1" ht="18.95" hidden="1" customHeight="1">
      <c r="A100" s="183"/>
      <c r="B100" s="183"/>
      <c r="C100" s="189" t="s">
        <v>58</v>
      </c>
      <c r="D100" s="189">
        <f t="shared" si="237"/>
        <v>95000</v>
      </c>
      <c r="E100" s="189">
        <f t="shared" si="237"/>
        <v>95000</v>
      </c>
      <c r="F100" s="189">
        <f t="shared" si="237"/>
        <v>0</v>
      </c>
      <c r="G100" s="189">
        <f t="shared" si="237"/>
        <v>0</v>
      </c>
      <c r="H100" s="189">
        <f t="shared" si="217"/>
        <v>95000</v>
      </c>
      <c r="I100" s="195">
        <f t="shared" si="238"/>
        <v>-14250</v>
      </c>
      <c r="J100" s="196">
        <f>H100+(I100)</f>
        <v>80750</v>
      </c>
      <c r="K100" s="189">
        <f t="shared" ref="K100:O100" si="246">K112</f>
        <v>90415</v>
      </c>
      <c r="L100" s="189">
        <f t="shared" si="246"/>
        <v>0</v>
      </c>
      <c r="M100" s="189">
        <f t="shared" si="246"/>
        <v>0</v>
      </c>
      <c r="N100" s="189">
        <f t="shared" si="246"/>
        <v>257800</v>
      </c>
      <c r="O100" s="189">
        <f t="shared" si="246"/>
        <v>0</v>
      </c>
      <c r="P100" s="189">
        <f>K100+L100</f>
        <v>90415</v>
      </c>
      <c r="Q100" s="189">
        <f t="shared" si="225"/>
        <v>95.173684210526304</v>
      </c>
      <c r="R100" s="189">
        <f t="shared" si="226"/>
        <v>111.96904024767802</v>
      </c>
      <c r="S100" s="189">
        <f t="shared" si="240"/>
        <v>95.173684210526304</v>
      </c>
      <c r="T100" s="189">
        <f>M100+N100</f>
        <v>257800</v>
      </c>
      <c r="U100" s="189">
        <f t="shared" si="227"/>
        <v>271.36842105263156</v>
      </c>
      <c r="V100" s="189">
        <f t="shared" si="228"/>
        <v>319.25696594427245</v>
      </c>
      <c r="W100" s="189">
        <f t="shared" si="241"/>
        <v>271.36842105263156</v>
      </c>
      <c r="X100" s="189">
        <f>SUM(K100:O100)</f>
        <v>348215</v>
      </c>
      <c r="Y100" s="217">
        <f t="shared" si="229"/>
        <v>366.54210526315791</v>
      </c>
      <c r="Z100" s="189">
        <f t="shared" si="230"/>
        <v>431.22600619195043</v>
      </c>
      <c r="AA100" s="189">
        <f t="shared" si="220"/>
        <v>366.54210526315791</v>
      </c>
      <c r="AB100" s="197">
        <f t="shared" si="242"/>
        <v>-253215</v>
      </c>
      <c r="AC100" s="197">
        <f t="shared" si="243"/>
        <v>-266.54210526315791</v>
      </c>
      <c r="AD100" s="197">
        <f t="shared" si="231"/>
        <v>-266.54210526315791</v>
      </c>
      <c r="AE100" s="197">
        <f t="shared" si="244"/>
        <v>-267465</v>
      </c>
      <c r="AF100" s="197">
        <f t="shared" si="232"/>
        <v>-331.22600619195049</v>
      </c>
      <c r="AG100" s="197">
        <f t="shared" si="233"/>
        <v>-281.54210526315791</v>
      </c>
      <c r="AH100" s="197">
        <f t="shared" si="245"/>
        <v>-253215</v>
      </c>
      <c r="AI100" s="197">
        <f t="shared" si="234"/>
        <v>-266.54210526315791</v>
      </c>
    </row>
    <row r="101" spans="1:35" s="35" customFormat="1" ht="18.95" hidden="1" customHeight="1">
      <c r="A101" s="183"/>
      <c r="B101" s="183"/>
      <c r="C101" s="189" t="s">
        <v>59</v>
      </c>
      <c r="D101" s="189">
        <f t="shared" si="237"/>
        <v>438000</v>
      </c>
      <c r="E101" s="189">
        <f t="shared" si="237"/>
        <v>0</v>
      </c>
      <c r="F101" s="189">
        <f t="shared" si="237"/>
        <v>438000</v>
      </c>
      <c r="G101" s="189">
        <f t="shared" si="237"/>
        <v>0</v>
      </c>
      <c r="H101" s="189">
        <f t="shared" si="217"/>
        <v>438000</v>
      </c>
      <c r="I101" s="195">
        <f t="shared" si="238"/>
        <v>0</v>
      </c>
      <c r="J101" s="196">
        <f>H101+(I101)</f>
        <v>438000</v>
      </c>
      <c r="K101" s="189">
        <f t="shared" ref="K101:O101" si="247">K113</f>
        <v>137240</v>
      </c>
      <c r="L101" s="189">
        <f t="shared" si="247"/>
        <v>0</v>
      </c>
      <c r="M101" s="189">
        <f t="shared" si="247"/>
        <v>0</v>
      </c>
      <c r="N101" s="189">
        <f t="shared" si="247"/>
        <v>0</v>
      </c>
      <c r="O101" s="189">
        <f t="shared" si="247"/>
        <v>0</v>
      </c>
      <c r="P101" s="189">
        <f>K101+L101</f>
        <v>137240</v>
      </c>
      <c r="Q101" s="189">
        <f t="shared" si="225"/>
        <v>31.333333333333336</v>
      </c>
      <c r="R101" s="189">
        <f t="shared" si="226"/>
        <v>31.333333333333336</v>
      </c>
      <c r="S101" s="189">
        <f t="shared" si="240"/>
        <v>31.333333333333336</v>
      </c>
      <c r="T101" s="189">
        <f>M101+N101</f>
        <v>0</v>
      </c>
      <c r="U101" s="189">
        <f t="shared" si="227"/>
        <v>0</v>
      </c>
      <c r="V101" s="189">
        <f t="shared" si="228"/>
        <v>0</v>
      </c>
      <c r="W101" s="189">
        <f t="shared" si="241"/>
        <v>0</v>
      </c>
      <c r="X101" s="189">
        <f>SUM(K101:O101)</f>
        <v>137240</v>
      </c>
      <c r="Y101" s="217">
        <f t="shared" si="229"/>
        <v>31.333333333333336</v>
      </c>
      <c r="Z101" s="189">
        <f t="shared" si="230"/>
        <v>31.333333333333336</v>
      </c>
      <c r="AA101" s="189">
        <f t="shared" si="220"/>
        <v>31.333333333333336</v>
      </c>
      <c r="AB101" s="197">
        <f t="shared" si="242"/>
        <v>300760</v>
      </c>
      <c r="AC101" s="197">
        <f t="shared" si="243"/>
        <v>68.666666666666671</v>
      </c>
      <c r="AD101" s="197">
        <f t="shared" si="231"/>
        <v>68.666666666666671</v>
      </c>
      <c r="AE101" s="197">
        <f t="shared" si="244"/>
        <v>300760</v>
      </c>
      <c r="AF101" s="197">
        <f t="shared" si="232"/>
        <v>68.666666666666671</v>
      </c>
      <c r="AG101" s="197">
        <f t="shared" si="233"/>
        <v>68.666666666666671</v>
      </c>
      <c r="AH101" s="197">
        <f t="shared" si="245"/>
        <v>300760</v>
      </c>
      <c r="AI101" s="197">
        <f t="shared" si="234"/>
        <v>68.666666666666671</v>
      </c>
    </row>
    <row r="102" spans="1:35" s="35" customFormat="1" ht="18.95" hidden="1" customHeight="1">
      <c r="A102" s="183"/>
      <c r="B102" s="183"/>
      <c r="C102" s="189" t="s">
        <v>60</v>
      </c>
      <c r="D102" s="189">
        <f t="shared" si="237"/>
        <v>65000</v>
      </c>
      <c r="E102" s="189">
        <f t="shared" si="237"/>
        <v>65000</v>
      </c>
      <c r="F102" s="189">
        <f t="shared" si="237"/>
        <v>0</v>
      </c>
      <c r="G102" s="189">
        <f t="shared" si="237"/>
        <v>0</v>
      </c>
      <c r="H102" s="189">
        <f t="shared" si="217"/>
        <v>65000</v>
      </c>
      <c r="I102" s="195">
        <f t="shared" si="238"/>
        <v>0</v>
      </c>
      <c r="J102" s="196">
        <f>H102+(I102)</f>
        <v>65000</v>
      </c>
      <c r="K102" s="189">
        <f t="shared" ref="K102:O102" si="248">K114</f>
        <v>68159</v>
      </c>
      <c r="L102" s="189">
        <f t="shared" si="248"/>
        <v>0</v>
      </c>
      <c r="M102" s="189">
        <f t="shared" si="248"/>
        <v>0</v>
      </c>
      <c r="N102" s="189">
        <f t="shared" si="248"/>
        <v>0</v>
      </c>
      <c r="O102" s="189">
        <f t="shared" si="248"/>
        <v>0</v>
      </c>
      <c r="P102" s="189">
        <f>K102+L102</f>
        <v>68159</v>
      </c>
      <c r="Q102" s="189">
        <f t="shared" si="225"/>
        <v>104.86</v>
      </c>
      <c r="R102" s="189">
        <f t="shared" si="226"/>
        <v>104.86</v>
      </c>
      <c r="S102" s="189">
        <f t="shared" si="240"/>
        <v>104.86</v>
      </c>
      <c r="T102" s="189">
        <f>M102+N102</f>
        <v>0</v>
      </c>
      <c r="U102" s="189">
        <f t="shared" si="227"/>
        <v>0</v>
      </c>
      <c r="V102" s="189">
        <f t="shared" si="228"/>
        <v>0</v>
      </c>
      <c r="W102" s="189">
        <f t="shared" si="241"/>
        <v>0</v>
      </c>
      <c r="X102" s="189">
        <f>SUM(K102:O102)</f>
        <v>68159</v>
      </c>
      <c r="Y102" s="217">
        <f t="shared" si="229"/>
        <v>104.86</v>
      </c>
      <c r="Z102" s="189">
        <f t="shared" si="230"/>
        <v>104.86</v>
      </c>
      <c r="AA102" s="189">
        <f t="shared" si="220"/>
        <v>104.86</v>
      </c>
      <c r="AB102" s="197">
        <f t="shared" si="242"/>
        <v>-3159</v>
      </c>
      <c r="AC102" s="197">
        <f t="shared" si="243"/>
        <v>-4.8599999999999994</v>
      </c>
      <c r="AD102" s="197">
        <f t="shared" si="231"/>
        <v>-4.8599999999999994</v>
      </c>
      <c r="AE102" s="197">
        <f t="shared" si="244"/>
        <v>-3159</v>
      </c>
      <c r="AF102" s="197">
        <f t="shared" si="232"/>
        <v>-4.8599999999999994</v>
      </c>
      <c r="AG102" s="197">
        <f t="shared" si="233"/>
        <v>-4.8599999999999994</v>
      </c>
      <c r="AH102" s="197">
        <f t="shared" si="245"/>
        <v>-3159</v>
      </c>
      <c r="AI102" s="197">
        <f t="shared" si="234"/>
        <v>-4.8599999999999994</v>
      </c>
    </row>
    <row r="103" spans="1:35" s="35" customFormat="1" ht="18.95" hidden="1" customHeight="1">
      <c r="A103" s="182"/>
      <c r="B103" s="192" t="s">
        <v>35</v>
      </c>
      <c r="C103" s="190" t="s">
        <v>64</v>
      </c>
      <c r="D103" s="190">
        <f t="shared" ref="D103:AE103" si="249">D104</f>
        <v>0</v>
      </c>
      <c r="E103" s="190">
        <f t="shared" si="249"/>
        <v>0</v>
      </c>
      <c r="F103" s="190">
        <f t="shared" si="249"/>
        <v>0</v>
      </c>
      <c r="G103" s="190">
        <f t="shared" si="249"/>
        <v>0</v>
      </c>
      <c r="H103" s="190">
        <f t="shared" si="249"/>
        <v>0</v>
      </c>
      <c r="I103" s="194">
        <f t="shared" si="249"/>
        <v>0</v>
      </c>
      <c r="J103" s="190">
        <f t="shared" si="249"/>
        <v>0</v>
      </c>
      <c r="K103" s="190">
        <f t="shared" si="249"/>
        <v>0</v>
      </c>
      <c r="L103" s="190">
        <f t="shared" si="249"/>
        <v>0</v>
      </c>
      <c r="M103" s="190">
        <f t="shared" si="249"/>
        <v>0</v>
      </c>
      <c r="N103" s="190">
        <f t="shared" si="249"/>
        <v>0</v>
      </c>
      <c r="O103" s="190">
        <f t="shared" si="249"/>
        <v>0</v>
      </c>
      <c r="P103" s="198">
        <f t="shared" si="249"/>
        <v>0</v>
      </c>
      <c r="Q103" s="189" t="e">
        <f t="shared" ref="Q103" si="250">(P103/J103)*100</f>
        <v>#DIV/0!</v>
      </c>
      <c r="R103" s="189" t="e">
        <f t="shared" si="226"/>
        <v>#DIV/0!</v>
      </c>
      <c r="S103" s="198" t="e">
        <f t="shared" si="249"/>
        <v>#DIV/0!</v>
      </c>
      <c r="T103" s="198">
        <f t="shared" si="249"/>
        <v>0</v>
      </c>
      <c r="U103" s="190" t="e">
        <f t="shared" si="227"/>
        <v>#DIV/0!</v>
      </c>
      <c r="V103" s="189" t="e">
        <f t="shared" si="228"/>
        <v>#DIV/0!</v>
      </c>
      <c r="W103" s="198" t="e">
        <f t="shared" si="249"/>
        <v>#DIV/0!</v>
      </c>
      <c r="X103" s="198">
        <f>X104</f>
        <v>0</v>
      </c>
      <c r="Y103" s="218" t="e">
        <f t="shared" si="229"/>
        <v>#DIV/0!</v>
      </c>
      <c r="Z103" s="189" t="e">
        <f t="shared" si="230"/>
        <v>#DIV/0!</v>
      </c>
      <c r="AA103" s="198" t="e">
        <f>AA104</f>
        <v>#DIV/0!</v>
      </c>
      <c r="AB103" s="199">
        <f t="shared" si="249"/>
        <v>0</v>
      </c>
      <c r="AC103" s="191" t="e">
        <f t="shared" si="243"/>
        <v>#DIV/0!</v>
      </c>
      <c r="AD103" s="199" t="e">
        <f t="shared" si="249"/>
        <v>#DIV/0!</v>
      </c>
      <c r="AE103" s="199">
        <f t="shared" si="249"/>
        <v>0</v>
      </c>
      <c r="AF103" s="191" t="e">
        <f t="shared" si="232"/>
        <v>#DIV/0!</v>
      </c>
      <c r="AG103" s="191" t="e">
        <f t="shared" si="233"/>
        <v>#DIV/0!</v>
      </c>
      <c r="AH103" s="199">
        <f t="shared" ref="AH103" si="251">AH104</f>
        <v>0</v>
      </c>
      <c r="AI103" s="191" t="e">
        <f t="shared" si="234"/>
        <v>#DIV/0!</v>
      </c>
    </row>
    <row r="104" spans="1:35" s="35" customFormat="1" ht="18.95" hidden="1" customHeight="1">
      <c r="A104" s="183"/>
      <c r="B104" s="183"/>
      <c r="C104" s="189" t="s">
        <v>62</v>
      </c>
      <c r="D104" s="189">
        <f t="shared" si="237"/>
        <v>0</v>
      </c>
      <c r="E104" s="189">
        <f t="shared" si="237"/>
        <v>0</v>
      </c>
      <c r="F104" s="189">
        <f t="shared" si="237"/>
        <v>0</v>
      </c>
      <c r="G104" s="189">
        <f t="shared" si="237"/>
        <v>0</v>
      </c>
      <c r="H104" s="189">
        <f>SUM(E104:G104)</f>
        <v>0</v>
      </c>
      <c r="I104" s="195">
        <f t="shared" si="238"/>
        <v>0</v>
      </c>
      <c r="J104" s="196">
        <f>H104+(I104)</f>
        <v>0</v>
      </c>
      <c r="K104" s="189">
        <f t="shared" ref="K104:O104" si="252">K116</f>
        <v>0</v>
      </c>
      <c r="L104" s="189">
        <f t="shared" si="252"/>
        <v>0</v>
      </c>
      <c r="M104" s="189">
        <f t="shared" si="252"/>
        <v>0</v>
      </c>
      <c r="N104" s="189">
        <f t="shared" si="252"/>
        <v>0</v>
      </c>
      <c r="O104" s="189">
        <f t="shared" si="252"/>
        <v>0</v>
      </c>
      <c r="P104" s="189">
        <f>K104+L104</f>
        <v>0</v>
      </c>
      <c r="Q104" s="189" t="e">
        <f t="shared" ref="Q104" si="253">(P104/H104)*100</f>
        <v>#DIV/0!</v>
      </c>
      <c r="R104" s="189" t="e">
        <f t="shared" si="226"/>
        <v>#DIV/0!</v>
      </c>
      <c r="S104" s="189" t="e">
        <f>(P104/D104)*100</f>
        <v>#DIV/0!</v>
      </c>
      <c r="T104" s="189">
        <f>M104+N104</f>
        <v>0</v>
      </c>
      <c r="U104" s="189" t="e">
        <f t="shared" si="227"/>
        <v>#DIV/0!</v>
      </c>
      <c r="V104" s="189" t="e">
        <f t="shared" si="228"/>
        <v>#DIV/0!</v>
      </c>
      <c r="W104" s="189" t="e">
        <f>(T104/D104)*100</f>
        <v>#DIV/0!</v>
      </c>
      <c r="X104" s="189">
        <f>SUM(K104:O104)</f>
        <v>0</v>
      </c>
      <c r="Y104" s="217" t="e">
        <f t="shared" si="229"/>
        <v>#DIV/0!</v>
      </c>
      <c r="Z104" s="189" t="e">
        <f t="shared" si="230"/>
        <v>#DIV/0!</v>
      </c>
      <c r="AA104" s="189" t="e">
        <f>(X104/D104)*100</f>
        <v>#DIV/0!</v>
      </c>
      <c r="AB104" s="197">
        <f>H104-X104</f>
        <v>0</v>
      </c>
      <c r="AC104" s="197" t="e">
        <f t="shared" si="243"/>
        <v>#DIV/0!</v>
      </c>
      <c r="AD104" s="197" t="e">
        <f>(AB104/D104)*100</f>
        <v>#DIV/0!</v>
      </c>
      <c r="AE104" s="197">
        <f>J104-X104</f>
        <v>0</v>
      </c>
      <c r="AF104" s="197" t="e">
        <f t="shared" si="232"/>
        <v>#DIV/0!</v>
      </c>
      <c r="AG104" s="197" t="e">
        <f t="shared" si="233"/>
        <v>#DIV/0!</v>
      </c>
      <c r="AH104" s="197">
        <f t="shared" ref="AH104" si="254">D104-X104</f>
        <v>0</v>
      </c>
      <c r="AI104" s="197" t="e">
        <f t="shared" si="234"/>
        <v>#DIV/0!</v>
      </c>
    </row>
    <row r="105" spans="1:35" s="35" customFormat="1" ht="18.95" hidden="1" customHeight="1">
      <c r="A105" s="200"/>
      <c r="B105" s="200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2"/>
      <c r="V105" s="202"/>
      <c r="W105" s="202"/>
      <c r="X105" s="202"/>
      <c r="Y105" s="22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</row>
    <row r="106" spans="1:35" ht="71.45" hidden="1" customHeight="1">
      <c r="A106" s="1104" t="s">
        <v>194</v>
      </c>
      <c r="B106" s="1106" t="s">
        <v>353</v>
      </c>
      <c r="C106" s="1107" t="s">
        <v>274</v>
      </c>
      <c r="D106" s="79" t="s">
        <v>354</v>
      </c>
      <c r="E106" s="1109">
        <f>SUM(E109,E115)</f>
        <v>220000</v>
      </c>
      <c r="F106" s="1109">
        <f>F109+F115</f>
        <v>438000</v>
      </c>
      <c r="G106" s="1109">
        <f>G109+G115</f>
        <v>0</v>
      </c>
      <c r="H106" s="1109">
        <f>SUM(E106:G108)</f>
        <v>658000</v>
      </c>
      <c r="I106" s="1111">
        <f>SUM(I109,I115)</f>
        <v>-20250</v>
      </c>
      <c r="J106" s="1113">
        <f>SUM(J109,J115)</f>
        <v>637750</v>
      </c>
      <c r="K106" s="37"/>
      <c r="L106" s="37"/>
      <c r="M106" s="37"/>
      <c r="N106" s="37"/>
      <c r="O106" s="37"/>
      <c r="P106" s="203" t="s">
        <v>417</v>
      </c>
      <c r="Q106" s="204" t="s">
        <v>433</v>
      </c>
      <c r="R106" s="204" t="s">
        <v>434</v>
      </c>
      <c r="S106" s="204" t="s">
        <v>403</v>
      </c>
      <c r="T106" s="204" t="s">
        <v>438</v>
      </c>
      <c r="U106" s="204" t="s">
        <v>433</v>
      </c>
      <c r="V106" s="204" t="s">
        <v>434</v>
      </c>
      <c r="W106" s="204" t="s">
        <v>403</v>
      </c>
      <c r="X106" s="203" t="s">
        <v>439</v>
      </c>
      <c r="Y106" s="223" t="s">
        <v>433</v>
      </c>
      <c r="Z106" s="204" t="s">
        <v>434</v>
      </c>
      <c r="AA106" s="204" t="s">
        <v>403</v>
      </c>
      <c r="AB106" s="204" t="s">
        <v>440</v>
      </c>
      <c r="AC106" s="204" t="s">
        <v>433</v>
      </c>
      <c r="AD106" s="204" t="s">
        <v>403</v>
      </c>
      <c r="AE106" s="204" t="s">
        <v>408</v>
      </c>
      <c r="AF106" s="204" t="s">
        <v>408</v>
      </c>
      <c r="AG106" s="204" t="s">
        <v>403</v>
      </c>
      <c r="AH106" s="204" t="s">
        <v>441</v>
      </c>
      <c r="AI106" s="204" t="s">
        <v>403</v>
      </c>
    </row>
    <row r="107" spans="1:35" ht="14.45" hidden="1" customHeight="1">
      <c r="A107" s="1105"/>
      <c r="B107" s="1106"/>
      <c r="C107" s="1108"/>
      <c r="D107" s="1108">
        <f>D109+D115</f>
        <v>658000</v>
      </c>
      <c r="E107" s="1110"/>
      <c r="F107" s="1110"/>
      <c r="G107" s="1110"/>
      <c r="H107" s="1110"/>
      <c r="I107" s="1112"/>
      <c r="J107" s="1106"/>
      <c r="K107" s="1114">
        <f t="shared" ref="K107:P107" si="255">K109+K115</f>
        <v>334914</v>
      </c>
      <c r="L107" s="1116">
        <f t="shared" si="255"/>
        <v>0</v>
      </c>
      <c r="M107" s="1118">
        <f t="shared" si="255"/>
        <v>0</v>
      </c>
      <c r="N107" s="1100">
        <f t="shared" si="255"/>
        <v>257800</v>
      </c>
      <c r="O107" s="1102">
        <f t="shared" si="255"/>
        <v>0</v>
      </c>
      <c r="P107" s="1071">
        <f t="shared" si="255"/>
        <v>334914</v>
      </c>
      <c r="Q107" s="1071">
        <f>(P107/H106)*100</f>
        <v>50.898784194528879</v>
      </c>
      <c r="R107" s="1071">
        <f>(P107/J106)*100</f>
        <v>52.514935319482561</v>
      </c>
      <c r="S107" s="1071">
        <f>(P107/D107)*100</f>
        <v>50.898784194528879</v>
      </c>
      <c r="T107" s="1071">
        <f>T109+T115</f>
        <v>257800</v>
      </c>
      <c r="U107" s="1071">
        <f>(T107/H106)*100</f>
        <v>39.179331306990882</v>
      </c>
      <c r="V107" s="1071">
        <f>(T107/J106)*100</f>
        <v>40.423363386907099</v>
      </c>
      <c r="W107" s="1071">
        <f>(T107/D107)*100</f>
        <v>39.179331306990882</v>
      </c>
      <c r="X107" s="1071">
        <f>X109+X115</f>
        <v>592714</v>
      </c>
      <c r="Y107" s="1075">
        <f>(X107/H106)*100</f>
        <v>90.078115501519761</v>
      </c>
      <c r="Z107" s="1071">
        <f>(X107/J106)*100</f>
        <v>92.938298706389659</v>
      </c>
      <c r="AA107" s="1071">
        <f>(X107/D107)*100</f>
        <v>90.078115501519761</v>
      </c>
      <c r="AB107" s="1071">
        <f>AB109+AB115</f>
        <v>65286</v>
      </c>
      <c r="AC107" s="1071">
        <f>(AB107/H106)*100</f>
        <v>9.9218844984802441</v>
      </c>
      <c r="AD107" s="1071">
        <f>(AB107/D107)*100</f>
        <v>9.9218844984802441</v>
      </c>
      <c r="AE107" s="1071">
        <f>AE109+AE115</f>
        <v>45036</v>
      </c>
      <c r="AF107" s="1071">
        <f>(AE107/J106)*100</f>
        <v>7.0617012936103496</v>
      </c>
      <c r="AG107" s="1071">
        <f>(AE107/D107)*100</f>
        <v>6.8443768996960488</v>
      </c>
      <c r="AH107" s="1071">
        <f>AH109+AH115</f>
        <v>65286</v>
      </c>
      <c r="AI107" s="1071">
        <f>(AH107/D107)*100</f>
        <v>9.9218844984802441</v>
      </c>
    </row>
    <row r="108" spans="1:35" ht="12" hidden="1" customHeight="1">
      <c r="A108" s="1105"/>
      <c r="B108" s="1106"/>
      <c r="C108" s="1108"/>
      <c r="D108" s="1108"/>
      <c r="E108" s="1110"/>
      <c r="F108" s="1110"/>
      <c r="G108" s="1110"/>
      <c r="H108" s="1110"/>
      <c r="I108" s="1112"/>
      <c r="J108" s="1106"/>
      <c r="K108" s="1115"/>
      <c r="L108" s="1117"/>
      <c r="M108" s="1119"/>
      <c r="N108" s="1101"/>
      <c r="O108" s="1103"/>
      <c r="P108" s="1072"/>
      <c r="Q108" s="1072"/>
      <c r="R108" s="1072"/>
      <c r="S108" s="1072"/>
      <c r="T108" s="1072"/>
      <c r="U108" s="1072"/>
      <c r="V108" s="1072"/>
      <c r="W108" s="1072"/>
      <c r="X108" s="1072"/>
      <c r="Y108" s="1076"/>
      <c r="Z108" s="1072"/>
      <c r="AA108" s="1072"/>
      <c r="AB108" s="1072"/>
      <c r="AC108" s="1072"/>
      <c r="AD108" s="1072"/>
      <c r="AE108" s="1072"/>
      <c r="AF108" s="1072"/>
      <c r="AG108" s="1072"/>
      <c r="AH108" s="1072"/>
      <c r="AI108" s="1072"/>
    </row>
    <row r="109" spans="1:35" ht="18.75" hidden="1">
      <c r="A109" s="38"/>
      <c r="B109" s="39"/>
      <c r="C109" s="40" t="s">
        <v>55</v>
      </c>
      <c r="D109" s="40">
        <f>SUM(D110:D114)</f>
        <v>658000</v>
      </c>
      <c r="E109" s="41">
        <f>SUM(E110:E114)</f>
        <v>220000</v>
      </c>
      <c r="F109" s="41">
        <f>SUM(F110:F114)</f>
        <v>438000</v>
      </c>
      <c r="G109" s="41">
        <f>SUM(G110:G114)</f>
        <v>0</v>
      </c>
      <c r="H109" s="41">
        <f>SUM(H110:H114)</f>
        <v>658000</v>
      </c>
      <c r="I109" s="42">
        <f>SUM(I110:I112)</f>
        <v>-20250</v>
      </c>
      <c r="J109" s="41">
        <f t="shared" ref="J109:P109" si="256">SUM(J110:J114)</f>
        <v>637750</v>
      </c>
      <c r="K109" s="43">
        <f t="shared" si="256"/>
        <v>334914</v>
      </c>
      <c r="L109" s="44">
        <f t="shared" si="256"/>
        <v>0</v>
      </c>
      <c r="M109" s="45">
        <f t="shared" si="256"/>
        <v>0</v>
      </c>
      <c r="N109" s="46">
        <f t="shared" si="256"/>
        <v>257800</v>
      </c>
      <c r="O109" s="80">
        <f t="shared" si="256"/>
        <v>0</v>
      </c>
      <c r="P109" s="47">
        <f t="shared" si="256"/>
        <v>334914</v>
      </c>
      <c r="Q109" s="48">
        <f>P109/H109*100</f>
        <v>50.898784194528879</v>
      </c>
      <c r="R109" s="48">
        <f>P109/J109*100</f>
        <v>52.514935319482561</v>
      </c>
      <c r="S109" s="48">
        <f t="shared" ref="S109:S114" si="257">P109/D109*100</f>
        <v>50.898784194528879</v>
      </c>
      <c r="T109" s="47">
        <f>SUM(T110:T114)</f>
        <v>257800</v>
      </c>
      <c r="U109" s="48">
        <f>T109/H109*100</f>
        <v>39.179331306990882</v>
      </c>
      <c r="V109" s="48">
        <f>T109/J109*100</f>
        <v>40.423363386907099</v>
      </c>
      <c r="W109" s="48">
        <f>T109/D109*100</f>
        <v>39.179331306990882</v>
      </c>
      <c r="X109" s="48">
        <f>SUM(X110:X114)</f>
        <v>592714</v>
      </c>
      <c r="Y109" s="226">
        <f>X109/H109*100</f>
        <v>90.078115501519761</v>
      </c>
      <c r="Z109" s="48">
        <f>X109/J109*100</f>
        <v>92.938298706389659</v>
      </c>
      <c r="AA109" s="48">
        <f>X109/D109*100</f>
        <v>90.078115501519761</v>
      </c>
      <c r="AB109" s="47">
        <f>SUM(AB110:AB114)</f>
        <v>65286</v>
      </c>
      <c r="AC109" s="47">
        <f>(AB109/H109)*100</f>
        <v>9.9218844984802441</v>
      </c>
      <c r="AD109" s="47">
        <f>(AB109/D109)*100</f>
        <v>9.9218844984802441</v>
      </c>
      <c r="AE109" s="47">
        <f>SUM(AE110:AE114)</f>
        <v>45036</v>
      </c>
      <c r="AF109" s="47">
        <f>(AE109/J109)*100</f>
        <v>7.0617012936103496</v>
      </c>
      <c r="AG109" s="47">
        <f t="shared" ref="AG109:AG114" si="258">(AE109/D109)*100</f>
        <v>6.8443768996960488</v>
      </c>
      <c r="AH109" s="47">
        <f>SUM(AH110:AH114)</f>
        <v>65286</v>
      </c>
      <c r="AI109" s="47">
        <f>(AH109/D109)*100</f>
        <v>9.9218844984802441</v>
      </c>
    </row>
    <row r="110" spans="1:35" ht="18" hidden="1" customHeight="1">
      <c r="A110" s="38"/>
      <c r="B110" s="39"/>
      <c r="C110" s="49" t="s">
        <v>56</v>
      </c>
      <c r="D110" s="49">
        <v>0</v>
      </c>
      <c r="E110" s="49">
        <v>0</v>
      </c>
      <c r="F110" s="49">
        <v>0</v>
      </c>
      <c r="G110" s="49">
        <v>0</v>
      </c>
      <c r="H110" s="41">
        <f>SUM(E110:G110)</f>
        <v>0</v>
      </c>
      <c r="I110" s="50">
        <v>0</v>
      </c>
      <c r="J110" s="51">
        <f>SUM(E110:G110,I110)</f>
        <v>0</v>
      </c>
      <c r="K110" s="52"/>
      <c r="L110" s="53"/>
      <c r="M110" s="54"/>
      <c r="N110" s="55"/>
      <c r="O110" s="81"/>
      <c r="P110" s="56">
        <f>K110+L110</f>
        <v>0</v>
      </c>
      <c r="Q110" s="56" t="e">
        <f>P110/H110*100</f>
        <v>#DIV/0!</v>
      </c>
      <c r="R110" s="56" t="e">
        <f>P110/J110*100</f>
        <v>#DIV/0!</v>
      </c>
      <c r="S110" s="56" t="e">
        <f t="shared" si="257"/>
        <v>#DIV/0!</v>
      </c>
      <c r="T110" s="57">
        <f>M110+N110+O110</f>
        <v>0</v>
      </c>
      <c r="U110" s="56" t="e">
        <f>T110/H110*100</f>
        <v>#DIV/0!</v>
      </c>
      <c r="V110" s="56" t="e">
        <f>T110/J110*100</f>
        <v>#DIV/0!</v>
      </c>
      <c r="W110" s="56" t="e">
        <f>T110/D110*100</f>
        <v>#DIV/0!</v>
      </c>
      <c r="X110" s="56">
        <f>SUM(K110:O110)</f>
        <v>0</v>
      </c>
      <c r="Y110" s="226" t="e">
        <f>X110/H110*100</f>
        <v>#DIV/0!</v>
      </c>
      <c r="Z110" s="56" t="e">
        <f>X110/J110*100</f>
        <v>#DIV/0!</v>
      </c>
      <c r="AA110" s="56" t="e">
        <f>X110/D110*100</f>
        <v>#DIV/0!</v>
      </c>
      <c r="AB110" s="57">
        <f>H110-X110</f>
        <v>0</v>
      </c>
      <c r="AC110" s="57" t="e">
        <f>(AB110/H110)*100</f>
        <v>#DIV/0!</v>
      </c>
      <c r="AD110" s="57" t="e">
        <f>(AB110/D110)*100</f>
        <v>#DIV/0!</v>
      </c>
      <c r="AE110" s="34">
        <f>J110-X110</f>
        <v>0</v>
      </c>
      <c r="AF110" s="57" t="e">
        <f>(AE110/J110)*100</f>
        <v>#DIV/0!</v>
      </c>
      <c r="AG110" s="63" t="e">
        <f t="shared" si="258"/>
        <v>#DIV/0!</v>
      </c>
      <c r="AH110" s="34">
        <f>D110-X110</f>
        <v>0</v>
      </c>
      <c r="AI110" s="57" t="e">
        <f>(AH110/D110)*100</f>
        <v>#DIV/0!</v>
      </c>
    </row>
    <row r="111" spans="1:35" ht="18.75" hidden="1">
      <c r="A111" s="38"/>
      <c r="B111" s="38"/>
      <c r="C111" s="49" t="s">
        <v>57</v>
      </c>
      <c r="D111" s="49">
        <v>60000</v>
      </c>
      <c r="E111" s="49">
        <v>60000</v>
      </c>
      <c r="F111" s="49">
        <v>0</v>
      </c>
      <c r="G111" s="49">
        <v>0</v>
      </c>
      <c r="H111" s="41">
        <f>SUM(E111:G111)</f>
        <v>60000</v>
      </c>
      <c r="I111" s="58">
        <v>-6000</v>
      </c>
      <c r="J111" s="51">
        <f>SUM(E111:G111,I111)</f>
        <v>54000</v>
      </c>
      <c r="K111" s="52">
        <v>39100</v>
      </c>
      <c r="L111" s="53"/>
      <c r="M111" s="54"/>
      <c r="N111" s="55"/>
      <c r="O111" s="81"/>
      <c r="P111" s="56">
        <f>K111+L111</f>
        <v>39100</v>
      </c>
      <c r="Q111" s="56">
        <f t="shared" ref="Q111:Q114" si="259">P111/H111*100</f>
        <v>65.166666666666657</v>
      </c>
      <c r="R111" s="56">
        <f t="shared" ref="R111:R116" si="260">P111/J111*100</f>
        <v>72.407407407407405</v>
      </c>
      <c r="S111" s="56">
        <f t="shared" si="257"/>
        <v>65.166666666666657</v>
      </c>
      <c r="T111" s="57">
        <f t="shared" ref="T111:T114" si="261">M111+N111+O111</f>
        <v>0</v>
      </c>
      <c r="U111" s="56">
        <f t="shared" ref="U111:U114" si="262">T111/H111*100</f>
        <v>0</v>
      </c>
      <c r="V111" s="56">
        <f t="shared" ref="V111:V116" si="263">T111/J111*100</f>
        <v>0</v>
      </c>
      <c r="W111" s="56">
        <f t="shared" ref="W111:W114" si="264">T111/D111*100</f>
        <v>0</v>
      </c>
      <c r="X111" s="56">
        <f t="shared" ref="X111:X114" si="265">SUM(K111:O111)</f>
        <v>39100</v>
      </c>
      <c r="Y111" s="226">
        <f t="shared" ref="Y111:Y114" si="266">X111/H111*100</f>
        <v>65.166666666666657</v>
      </c>
      <c r="Z111" s="56">
        <f t="shared" ref="Z111:Z116" si="267">X111/J111*100</f>
        <v>72.407407407407405</v>
      </c>
      <c r="AA111" s="56">
        <f t="shared" ref="AA111:AA114" si="268">X111/D111*100</f>
        <v>65.166666666666657</v>
      </c>
      <c r="AB111" s="57">
        <f t="shared" ref="AB111:AB114" si="269">H111-X111</f>
        <v>20900</v>
      </c>
      <c r="AC111" s="57">
        <f t="shared" ref="AC111:AC114" si="270">(AB111/H111)*100</f>
        <v>34.833333333333336</v>
      </c>
      <c r="AD111" s="57">
        <f t="shared" ref="AD111:AD114" si="271">(AB111/D111)*100</f>
        <v>34.833333333333336</v>
      </c>
      <c r="AE111" s="34">
        <f>J111-X111</f>
        <v>14900</v>
      </c>
      <c r="AF111" s="57">
        <f t="shared" ref="AF111:AF114" si="272">(AE111/J111)*100</f>
        <v>27.592592592592592</v>
      </c>
      <c r="AG111" s="63">
        <f t="shared" si="258"/>
        <v>24.833333333333332</v>
      </c>
      <c r="AH111" s="34">
        <f t="shared" ref="AH111:AH114" si="273">D111-X111</f>
        <v>20900</v>
      </c>
      <c r="AI111" s="57">
        <f t="shared" ref="AI111:AI114" si="274">(AH111/D111)*100</f>
        <v>34.833333333333336</v>
      </c>
    </row>
    <row r="112" spans="1:35" ht="18.75" hidden="1">
      <c r="A112" s="38"/>
      <c r="B112" s="38"/>
      <c r="C112" s="49" t="s">
        <v>58</v>
      </c>
      <c r="D112" s="49">
        <v>95000</v>
      </c>
      <c r="E112" s="49">
        <v>95000</v>
      </c>
      <c r="F112" s="49">
        <v>0</v>
      </c>
      <c r="G112" s="49">
        <v>0</v>
      </c>
      <c r="H112" s="41">
        <f>SUM(E112:G112)</f>
        <v>95000</v>
      </c>
      <c r="I112" s="58">
        <v>-14250</v>
      </c>
      <c r="J112" s="51">
        <f>SUM(E112:G112,I112)</f>
        <v>80750</v>
      </c>
      <c r="K112" s="52">
        <v>90415</v>
      </c>
      <c r="L112" s="53"/>
      <c r="M112" s="54"/>
      <c r="N112" s="55">
        <v>257800</v>
      </c>
      <c r="O112" s="81"/>
      <c r="P112" s="56">
        <f>K112+L112</f>
        <v>90415</v>
      </c>
      <c r="Q112" s="56">
        <f t="shared" si="259"/>
        <v>95.173684210526304</v>
      </c>
      <c r="R112" s="56">
        <f t="shared" si="260"/>
        <v>111.96904024767802</v>
      </c>
      <c r="S112" s="56">
        <f t="shared" si="257"/>
        <v>95.173684210526304</v>
      </c>
      <c r="T112" s="57">
        <f t="shared" si="261"/>
        <v>257800</v>
      </c>
      <c r="U112" s="56">
        <f t="shared" si="262"/>
        <v>271.36842105263156</v>
      </c>
      <c r="V112" s="56">
        <f t="shared" si="263"/>
        <v>319.25696594427245</v>
      </c>
      <c r="W112" s="56">
        <f t="shared" si="264"/>
        <v>271.36842105263156</v>
      </c>
      <c r="X112" s="56">
        <f t="shared" si="265"/>
        <v>348215</v>
      </c>
      <c r="Y112" s="226">
        <f t="shared" si="266"/>
        <v>366.54210526315791</v>
      </c>
      <c r="Z112" s="56">
        <f t="shared" si="267"/>
        <v>431.22600619195043</v>
      </c>
      <c r="AA112" s="56">
        <f t="shared" si="268"/>
        <v>366.54210526315791</v>
      </c>
      <c r="AB112" s="57">
        <f t="shared" si="269"/>
        <v>-253215</v>
      </c>
      <c r="AC112" s="57">
        <f t="shared" si="270"/>
        <v>-266.54210526315791</v>
      </c>
      <c r="AD112" s="57">
        <f t="shared" si="271"/>
        <v>-266.54210526315791</v>
      </c>
      <c r="AE112" s="34">
        <f>J112-X112</f>
        <v>-267465</v>
      </c>
      <c r="AF112" s="57">
        <f t="shared" si="272"/>
        <v>-331.22600619195049</v>
      </c>
      <c r="AG112" s="63">
        <f t="shared" si="258"/>
        <v>-281.54210526315791</v>
      </c>
      <c r="AH112" s="34">
        <f t="shared" si="273"/>
        <v>-253215</v>
      </c>
      <c r="AI112" s="57">
        <f t="shared" si="274"/>
        <v>-266.54210526315791</v>
      </c>
    </row>
    <row r="113" spans="1:35" ht="18.75" hidden="1">
      <c r="A113" s="38"/>
      <c r="B113" s="38"/>
      <c r="C113" s="49" t="s">
        <v>69</v>
      </c>
      <c r="D113" s="49">
        <v>438000</v>
      </c>
      <c r="E113" s="49">
        <v>0</v>
      </c>
      <c r="F113" s="49">
        <v>438000</v>
      </c>
      <c r="G113" s="49">
        <v>0</v>
      </c>
      <c r="H113" s="41">
        <f>SUM(E113:G113)</f>
        <v>438000</v>
      </c>
      <c r="I113" s="59">
        <v>0</v>
      </c>
      <c r="J113" s="51">
        <f>SUM(E113:G113,I113)</f>
        <v>438000</v>
      </c>
      <c r="K113" s="52">
        <v>137240</v>
      </c>
      <c r="L113" s="53"/>
      <c r="M113" s="54"/>
      <c r="N113" s="55"/>
      <c r="O113" s="81"/>
      <c r="P113" s="56">
        <f>K113+L113</f>
        <v>137240</v>
      </c>
      <c r="Q113" s="56">
        <f t="shared" si="259"/>
        <v>31.333333333333336</v>
      </c>
      <c r="R113" s="56">
        <f t="shared" si="260"/>
        <v>31.333333333333336</v>
      </c>
      <c r="S113" s="56">
        <f t="shared" si="257"/>
        <v>31.333333333333336</v>
      </c>
      <c r="T113" s="57">
        <f t="shared" si="261"/>
        <v>0</v>
      </c>
      <c r="U113" s="56">
        <f t="shared" si="262"/>
        <v>0</v>
      </c>
      <c r="V113" s="56">
        <f t="shared" si="263"/>
        <v>0</v>
      </c>
      <c r="W113" s="56">
        <f t="shared" si="264"/>
        <v>0</v>
      </c>
      <c r="X113" s="56">
        <f t="shared" si="265"/>
        <v>137240</v>
      </c>
      <c r="Y113" s="226">
        <f t="shared" si="266"/>
        <v>31.333333333333336</v>
      </c>
      <c r="Z113" s="56">
        <f t="shared" si="267"/>
        <v>31.333333333333336</v>
      </c>
      <c r="AA113" s="56">
        <f t="shared" si="268"/>
        <v>31.333333333333336</v>
      </c>
      <c r="AB113" s="57">
        <f t="shared" si="269"/>
        <v>300760</v>
      </c>
      <c r="AC113" s="57">
        <f t="shared" si="270"/>
        <v>68.666666666666671</v>
      </c>
      <c r="AD113" s="57">
        <f t="shared" si="271"/>
        <v>68.666666666666671</v>
      </c>
      <c r="AE113" s="34">
        <f>J113-X113</f>
        <v>300760</v>
      </c>
      <c r="AF113" s="57">
        <f t="shared" si="272"/>
        <v>68.666666666666671</v>
      </c>
      <c r="AG113" s="63">
        <f t="shared" si="258"/>
        <v>68.666666666666671</v>
      </c>
      <c r="AH113" s="34">
        <f t="shared" si="273"/>
        <v>300760</v>
      </c>
      <c r="AI113" s="57">
        <f t="shared" si="274"/>
        <v>68.666666666666671</v>
      </c>
    </row>
    <row r="114" spans="1:35" ht="18.75" hidden="1">
      <c r="A114" s="38"/>
      <c r="B114" s="38"/>
      <c r="C114" s="49" t="s">
        <v>60</v>
      </c>
      <c r="D114" s="49">
        <v>65000</v>
      </c>
      <c r="E114" s="49">
        <v>65000</v>
      </c>
      <c r="F114" s="49">
        <v>0</v>
      </c>
      <c r="G114" s="49">
        <v>0</v>
      </c>
      <c r="H114" s="41">
        <f>SUM(E114:G114)</f>
        <v>65000</v>
      </c>
      <c r="I114" s="49">
        <v>0</v>
      </c>
      <c r="J114" s="51">
        <f>SUM(E114:G114,I114)</f>
        <v>65000</v>
      </c>
      <c r="K114" s="52">
        <v>68159</v>
      </c>
      <c r="L114" s="53"/>
      <c r="M114" s="54"/>
      <c r="N114" s="55"/>
      <c r="O114" s="81"/>
      <c r="P114" s="56">
        <f>K114+L114</f>
        <v>68159</v>
      </c>
      <c r="Q114" s="56">
        <f t="shared" si="259"/>
        <v>104.86</v>
      </c>
      <c r="R114" s="56">
        <f t="shared" si="260"/>
        <v>104.86</v>
      </c>
      <c r="S114" s="56">
        <f t="shared" si="257"/>
        <v>104.86</v>
      </c>
      <c r="T114" s="57">
        <f t="shared" si="261"/>
        <v>0</v>
      </c>
      <c r="U114" s="56">
        <f t="shared" si="262"/>
        <v>0</v>
      </c>
      <c r="V114" s="56">
        <f t="shared" si="263"/>
        <v>0</v>
      </c>
      <c r="W114" s="56">
        <f t="shared" si="264"/>
        <v>0</v>
      </c>
      <c r="X114" s="56">
        <f t="shared" si="265"/>
        <v>68159</v>
      </c>
      <c r="Y114" s="226">
        <f t="shared" si="266"/>
        <v>104.86</v>
      </c>
      <c r="Z114" s="56">
        <f t="shared" si="267"/>
        <v>104.86</v>
      </c>
      <c r="AA114" s="56">
        <f t="shared" si="268"/>
        <v>104.86</v>
      </c>
      <c r="AB114" s="57">
        <f t="shared" si="269"/>
        <v>-3159</v>
      </c>
      <c r="AC114" s="57">
        <f t="shared" si="270"/>
        <v>-4.8599999999999994</v>
      </c>
      <c r="AD114" s="57">
        <f t="shared" si="271"/>
        <v>-4.8599999999999994</v>
      </c>
      <c r="AE114" s="34">
        <f>J114-X114</f>
        <v>-3159</v>
      </c>
      <c r="AF114" s="57">
        <f t="shared" si="272"/>
        <v>-4.8599999999999994</v>
      </c>
      <c r="AG114" s="63">
        <f t="shared" si="258"/>
        <v>-4.8599999999999994</v>
      </c>
      <c r="AH114" s="34">
        <f t="shared" si="273"/>
        <v>-3159</v>
      </c>
      <c r="AI114" s="57">
        <f t="shared" si="274"/>
        <v>-4.8599999999999994</v>
      </c>
    </row>
    <row r="115" spans="1:35" ht="18" hidden="1" customHeight="1">
      <c r="A115" s="61"/>
      <c r="B115" s="62"/>
      <c r="C115" s="63" t="s">
        <v>61</v>
      </c>
      <c r="D115" s="63">
        <f>D116</f>
        <v>0</v>
      </c>
      <c r="E115" s="63">
        <f>SUM(E116:E116)</f>
        <v>0</v>
      </c>
      <c r="F115" s="63">
        <f>F116</f>
        <v>0</v>
      </c>
      <c r="G115" s="63">
        <f>G116</f>
        <v>0</v>
      </c>
      <c r="H115" s="63">
        <f>H116</f>
        <v>0</v>
      </c>
      <c r="I115" s="63">
        <f>I116</f>
        <v>0</v>
      </c>
      <c r="J115" s="63">
        <f>J116</f>
        <v>0</v>
      </c>
      <c r="K115" s="64">
        <f t="shared" ref="K115:AH115" si="275">K116</f>
        <v>0</v>
      </c>
      <c r="L115" s="65">
        <f t="shared" si="275"/>
        <v>0</v>
      </c>
      <c r="M115" s="66">
        <f t="shared" si="275"/>
        <v>0</v>
      </c>
      <c r="N115" s="46">
        <f t="shared" si="275"/>
        <v>0</v>
      </c>
      <c r="O115" s="82">
        <f t="shared" si="275"/>
        <v>0</v>
      </c>
      <c r="P115" s="67">
        <f t="shared" si="275"/>
        <v>0</v>
      </c>
      <c r="Q115" s="67" t="e">
        <f t="shared" si="275"/>
        <v>#DIV/0!</v>
      </c>
      <c r="R115" s="56" t="e">
        <f t="shared" si="260"/>
        <v>#DIV/0!</v>
      </c>
      <c r="S115" s="67" t="e">
        <f t="shared" si="275"/>
        <v>#DIV/0!</v>
      </c>
      <c r="T115" s="63">
        <f t="shared" si="275"/>
        <v>0</v>
      </c>
      <c r="U115" s="67" t="e">
        <f t="shared" si="275"/>
        <v>#DIV/0!</v>
      </c>
      <c r="V115" s="56" t="e">
        <f t="shared" si="263"/>
        <v>#DIV/0!</v>
      </c>
      <c r="W115" s="67" t="e">
        <f t="shared" si="275"/>
        <v>#DIV/0!</v>
      </c>
      <c r="X115" s="67">
        <f>X116</f>
        <v>0</v>
      </c>
      <c r="Y115" s="227" t="e">
        <f t="shared" si="275"/>
        <v>#DIV/0!</v>
      </c>
      <c r="Z115" s="56" t="e">
        <f t="shared" si="267"/>
        <v>#DIV/0!</v>
      </c>
      <c r="AA115" s="67" t="e">
        <f t="shared" si="275"/>
        <v>#DIV/0!</v>
      </c>
      <c r="AB115" s="63">
        <f t="shared" si="275"/>
        <v>0</v>
      </c>
      <c r="AC115" s="63" t="e">
        <f t="shared" si="275"/>
        <v>#DIV/0!</v>
      </c>
      <c r="AD115" s="63" t="e">
        <f t="shared" si="275"/>
        <v>#DIV/0!</v>
      </c>
      <c r="AE115" s="63">
        <f t="shared" si="275"/>
        <v>0</v>
      </c>
      <c r="AF115" s="63" t="e">
        <f t="shared" si="275"/>
        <v>#DIV/0!</v>
      </c>
      <c r="AG115" s="63" t="e">
        <f t="shared" si="275"/>
        <v>#DIV/0!</v>
      </c>
      <c r="AH115" s="63">
        <f t="shared" si="275"/>
        <v>0</v>
      </c>
      <c r="AI115" s="57" t="e">
        <f>(AH115/D115)*100</f>
        <v>#DIV/0!</v>
      </c>
    </row>
    <row r="116" spans="1:35" ht="18" hidden="1" customHeight="1">
      <c r="A116" s="38"/>
      <c r="B116" s="38"/>
      <c r="C116" s="49" t="s">
        <v>70</v>
      </c>
      <c r="D116" s="57">
        <v>0</v>
      </c>
      <c r="E116" s="57">
        <v>0</v>
      </c>
      <c r="F116" s="49"/>
      <c r="G116" s="49"/>
      <c r="H116" s="49">
        <f>SUM(E116:G116)</f>
        <v>0</v>
      </c>
      <c r="I116" s="57">
        <v>0</v>
      </c>
      <c r="J116" s="51">
        <f>SUM(E116:G116,I116)</f>
        <v>0</v>
      </c>
      <c r="K116" s="52"/>
      <c r="L116" s="53"/>
      <c r="M116" s="54"/>
      <c r="N116" s="55"/>
      <c r="O116" s="81"/>
      <c r="P116" s="57">
        <f>K116+L116</f>
        <v>0</v>
      </c>
      <c r="Q116" s="56" t="e">
        <f>P116/J116*100</f>
        <v>#DIV/0!</v>
      </c>
      <c r="R116" s="56" t="e">
        <f t="shared" si="260"/>
        <v>#DIV/0!</v>
      </c>
      <c r="S116" s="56" t="e">
        <f>P116/D116*100</f>
        <v>#DIV/0!</v>
      </c>
      <c r="T116" s="57">
        <f>M116+N116+O116</f>
        <v>0</v>
      </c>
      <c r="U116" s="56" t="e">
        <f>T116/J116*100</f>
        <v>#DIV/0!</v>
      </c>
      <c r="V116" s="56" t="e">
        <f t="shared" si="263"/>
        <v>#DIV/0!</v>
      </c>
      <c r="W116" s="56" t="e">
        <f>T116/D116*100</f>
        <v>#DIV/0!</v>
      </c>
      <c r="X116" s="56">
        <f>SUM(K116:O116)</f>
        <v>0</v>
      </c>
      <c r="Y116" s="226" t="e">
        <f t="shared" ref="Y116" si="276">X116/H116*100</f>
        <v>#DIV/0!</v>
      </c>
      <c r="Z116" s="56" t="e">
        <f t="shared" si="267"/>
        <v>#DIV/0!</v>
      </c>
      <c r="AA116" s="56" t="e">
        <f>X116/D116*100</f>
        <v>#DIV/0!</v>
      </c>
      <c r="AB116" s="57">
        <f>H116-X116</f>
        <v>0</v>
      </c>
      <c r="AC116" s="57" t="e">
        <f t="shared" ref="AC116" si="277">(AB116/H116)*100</f>
        <v>#DIV/0!</v>
      </c>
      <c r="AD116" s="57" t="e">
        <f>(AB116/D116)*100</f>
        <v>#DIV/0!</v>
      </c>
      <c r="AE116" s="34">
        <f>J116-X116</f>
        <v>0</v>
      </c>
      <c r="AF116" s="57" t="e">
        <f>(AE116/J116)*100</f>
        <v>#DIV/0!</v>
      </c>
      <c r="AG116" s="63" t="e">
        <f>(AE116/D116)*100</f>
        <v>#DIV/0!</v>
      </c>
      <c r="AH116" s="34">
        <f t="shared" ref="AH116" si="278">D116-X116</f>
        <v>0</v>
      </c>
      <c r="AI116" s="57" t="e">
        <f t="shared" ref="AI116" si="279">(AH116/D116)*100</f>
        <v>#DIV/0!</v>
      </c>
    </row>
    <row r="117" spans="1:35" ht="18.75" hidden="1">
      <c r="A117" s="69"/>
      <c r="B117" s="69"/>
      <c r="C117" s="70"/>
      <c r="D117" s="70"/>
      <c r="E117" s="71"/>
      <c r="F117" s="71"/>
      <c r="G117" s="71"/>
      <c r="H117" s="71"/>
      <c r="I117" s="71"/>
      <c r="J117" s="71"/>
      <c r="K117" s="72"/>
      <c r="L117" s="73"/>
      <c r="M117" s="74"/>
      <c r="N117" s="75"/>
      <c r="O117" s="83"/>
      <c r="P117" s="71"/>
      <c r="Q117" s="71"/>
      <c r="R117" s="71"/>
      <c r="S117" s="71"/>
      <c r="T117" s="71"/>
      <c r="U117" s="71"/>
      <c r="V117" s="71"/>
      <c r="W117" s="71"/>
      <c r="X117" s="71"/>
      <c r="Y117" s="228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</row>
    <row r="118" spans="1:35" s="34" customFormat="1" ht="18.95" hidden="1" customHeight="1">
      <c r="A118" s="1073" t="s">
        <v>236</v>
      </c>
      <c r="B118" s="1074"/>
      <c r="C118" s="1074"/>
      <c r="D118" s="1074"/>
      <c r="E118" s="1074"/>
      <c r="F118" s="1074"/>
      <c r="G118" s="1074"/>
      <c r="H118" s="1074"/>
      <c r="I118" s="1074"/>
      <c r="J118" s="1074"/>
      <c r="K118" s="1074"/>
      <c r="L118" s="1074"/>
      <c r="M118" s="1074"/>
      <c r="N118" s="1074"/>
      <c r="O118" s="1074"/>
      <c r="P118" s="1074"/>
      <c r="Q118" s="1074"/>
      <c r="R118" s="1074"/>
      <c r="S118" s="1074"/>
      <c r="T118" s="1074"/>
      <c r="U118" s="1074"/>
      <c r="V118" s="1074"/>
      <c r="W118" s="1074"/>
      <c r="X118" s="1074"/>
      <c r="Y118" s="1074"/>
      <c r="Z118" s="1074"/>
      <c r="AA118" s="1074"/>
      <c r="AB118" s="1074"/>
      <c r="AC118" s="1074"/>
      <c r="AD118" s="1074"/>
      <c r="AE118" s="1074"/>
      <c r="AF118" s="1074"/>
      <c r="AG118" s="1074"/>
      <c r="AH118" s="1074"/>
      <c r="AI118" s="1074"/>
    </row>
    <row r="119" spans="1:35" s="35" customFormat="1" ht="36.950000000000003" hidden="1" customHeight="1">
      <c r="A119" s="182"/>
      <c r="B119" s="183"/>
      <c r="C119" s="184"/>
      <c r="D119" s="184"/>
      <c r="E119" s="184"/>
      <c r="F119" s="184"/>
      <c r="G119" s="184"/>
      <c r="H119" s="184"/>
      <c r="I119" s="185"/>
      <c r="J119" s="184"/>
      <c r="K119" s="186" t="s">
        <v>435</v>
      </c>
      <c r="L119" s="186" t="s">
        <v>436</v>
      </c>
      <c r="M119" s="186" t="s">
        <v>20</v>
      </c>
      <c r="N119" s="186" t="s">
        <v>21</v>
      </c>
      <c r="O119" s="186" t="s">
        <v>437</v>
      </c>
      <c r="P119" s="187" t="s">
        <v>417</v>
      </c>
      <c r="Q119" s="188" t="s">
        <v>433</v>
      </c>
      <c r="R119" s="188" t="s">
        <v>434</v>
      </c>
      <c r="S119" s="188" t="s">
        <v>403</v>
      </c>
      <c r="T119" s="188" t="s">
        <v>438</v>
      </c>
      <c r="U119" s="188" t="s">
        <v>433</v>
      </c>
      <c r="V119" s="188" t="s">
        <v>434</v>
      </c>
      <c r="W119" s="188" t="s">
        <v>403</v>
      </c>
      <c r="X119" s="187" t="s">
        <v>439</v>
      </c>
      <c r="Y119" s="220" t="s">
        <v>433</v>
      </c>
      <c r="Z119" s="188" t="s">
        <v>434</v>
      </c>
      <c r="AA119" s="188" t="s">
        <v>403</v>
      </c>
      <c r="AB119" s="188" t="s">
        <v>440</v>
      </c>
      <c r="AC119" s="188" t="s">
        <v>433</v>
      </c>
      <c r="AD119" s="188" t="s">
        <v>403</v>
      </c>
      <c r="AE119" s="188" t="s">
        <v>408</v>
      </c>
      <c r="AF119" s="188" t="s">
        <v>433</v>
      </c>
      <c r="AG119" s="188" t="s">
        <v>403</v>
      </c>
      <c r="AH119" s="188" t="s">
        <v>441</v>
      </c>
      <c r="AI119" s="188" t="s">
        <v>403</v>
      </c>
    </row>
    <row r="120" spans="1:35" s="35" customFormat="1" ht="18.95" hidden="1" customHeight="1">
      <c r="A120" s="205"/>
      <c r="B120" s="206"/>
      <c r="C120" s="184" t="s">
        <v>54</v>
      </c>
      <c r="D120" s="184">
        <f>D121+D127</f>
        <v>1583400</v>
      </c>
      <c r="E120" s="184">
        <f>E121+E127</f>
        <v>540900</v>
      </c>
      <c r="F120" s="184">
        <f>F121+F127</f>
        <v>1042500</v>
      </c>
      <c r="G120" s="184">
        <f>G121+G127</f>
        <v>0</v>
      </c>
      <c r="H120" s="184">
        <f t="shared" ref="H120:H126" si="280">SUM(E120:G120)</f>
        <v>1583400</v>
      </c>
      <c r="I120" s="185">
        <f>I121+I127</f>
        <v>-20530</v>
      </c>
      <c r="J120" s="184">
        <f>J121+J127</f>
        <v>1562870</v>
      </c>
      <c r="K120" s="184">
        <f>K121+K127</f>
        <v>1531656.99</v>
      </c>
      <c r="L120" s="184">
        <f t="shared" ref="L120:O120" si="281">L121+L127</f>
        <v>0</v>
      </c>
      <c r="M120" s="184">
        <f t="shared" si="281"/>
        <v>0</v>
      </c>
      <c r="N120" s="184">
        <f t="shared" si="281"/>
        <v>0</v>
      </c>
      <c r="O120" s="184">
        <f t="shared" si="281"/>
        <v>0</v>
      </c>
      <c r="P120" s="184">
        <f t="shared" ref="P120" si="282">P121+P127</f>
        <v>1531656.99</v>
      </c>
      <c r="Q120" s="207">
        <f>(P120/H120)*100</f>
        <v>96.732158014399388</v>
      </c>
      <c r="R120" s="207">
        <f>(P120/J120)*100</f>
        <v>98.002840287419929</v>
      </c>
      <c r="S120" s="198">
        <f>(P120/D120)*100</f>
        <v>96.732158014399388</v>
      </c>
      <c r="T120" s="184">
        <f>T121+T127</f>
        <v>0</v>
      </c>
      <c r="U120" s="198">
        <f>(T120/H120)*100</f>
        <v>0</v>
      </c>
      <c r="V120" s="207">
        <f>(T120/J120)*100</f>
        <v>0</v>
      </c>
      <c r="W120" s="198">
        <f>(T120/D120)*100</f>
        <v>0</v>
      </c>
      <c r="X120" s="184">
        <f>X121+X127</f>
        <v>1531656.99</v>
      </c>
      <c r="Y120" s="221">
        <f>(X120/H120)*100</f>
        <v>96.732158014399388</v>
      </c>
      <c r="Z120" s="207">
        <f>(X120/J120)*100</f>
        <v>98.002840287419929</v>
      </c>
      <c r="AA120" s="198">
        <f t="shared" ref="AA120:AA126" si="283">(X120/D120)*100</f>
        <v>96.732158014399388</v>
      </c>
      <c r="AB120" s="184">
        <f>AB121+AB127</f>
        <v>51743.010000000009</v>
      </c>
      <c r="AC120" s="198">
        <f t="shared" ref="AC120:AC121" si="284">(AB120/H120)*100</f>
        <v>3.2678419856006071</v>
      </c>
      <c r="AD120" s="198">
        <f>(AB120/D120)*100</f>
        <v>3.2678419856006071</v>
      </c>
      <c r="AE120" s="184">
        <f>AE121+AE127</f>
        <v>31213.010000000009</v>
      </c>
      <c r="AF120" s="198">
        <f>(AE120/J120)*100</f>
        <v>1.9971597125800618</v>
      </c>
      <c r="AG120" s="198">
        <f>(AE120/D120)*100</f>
        <v>1.9712649993684481</v>
      </c>
      <c r="AH120" s="184">
        <f>AH121+AH127</f>
        <v>51743.010000000009</v>
      </c>
      <c r="AI120" s="198">
        <f>(AH120/D120)*100</f>
        <v>3.2678419856006071</v>
      </c>
    </row>
    <row r="121" spans="1:35" s="35" customFormat="1" ht="18.95" hidden="1" customHeight="1">
      <c r="A121" s="182"/>
      <c r="B121" s="192" t="s">
        <v>34</v>
      </c>
      <c r="C121" s="193" t="s">
        <v>55</v>
      </c>
      <c r="D121" s="193">
        <f>SUM(D122:D126)</f>
        <v>1583400</v>
      </c>
      <c r="E121" s="190">
        <f>SUM(E122:E126)</f>
        <v>540900</v>
      </c>
      <c r="F121" s="190">
        <f>SUM(F122:F126)</f>
        <v>1042500</v>
      </c>
      <c r="G121" s="190">
        <f>SUM(G122:G126)</f>
        <v>0</v>
      </c>
      <c r="H121" s="190">
        <f t="shared" si="280"/>
        <v>1583400</v>
      </c>
      <c r="I121" s="194">
        <f t="shared" ref="I121:J121" si="285">SUM(I122:I126)</f>
        <v>-20530</v>
      </c>
      <c r="J121" s="190">
        <f t="shared" si="285"/>
        <v>1562870</v>
      </c>
      <c r="K121" s="193">
        <f>SUM(K122:K126)</f>
        <v>1531656.99</v>
      </c>
      <c r="L121" s="193">
        <f t="shared" ref="L121:O121" si="286">SUM(L122:L126)</f>
        <v>0</v>
      </c>
      <c r="M121" s="193">
        <f t="shared" si="286"/>
        <v>0</v>
      </c>
      <c r="N121" s="193">
        <f t="shared" si="286"/>
        <v>0</v>
      </c>
      <c r="O121" s="193">
        <f t="shared" si="286"/>
        <v>0</v>
      </c>
      <c r="P121" s="190">
        <f t="shared" ref="P121" si="287">SUM(P122:P126)</f>
        <v>1531656.99</v>
      </c>
      <c r="Q121" s="189">
        <f t="shared" ref="Q121:Q126" si="288">(P121/H121)*100</f>
        <v>96.732158014399388</v>
      </c>
      <c r="R121" s="189">
        <f t="shared" ref="R121:R128" si="289">(P121/J121)*100</f>
        <v>98.002840287419929</v>
      </c>
      <c r="S121" s="190">
        <f>(P121/D121)*100</f>
        <v>96.732158014399388</v>
      </c>
      <c r="T121" s="190">
        <f>SUM(T122:T126)</f>
        <v>0</v>
      </c>
      <c r="U121" s="190">
        <f t="shared" ref="U121:U128" si="290">(T121/H121)*100</f>
        <v>0</v>
      </c>
      <c r="V121" s="189">
        <f t="shared" ref="V121:V128" si="291">(T121/J121)*100</f>
        <v>0</v>
      </c>
      <c r="W121" s="189">
        <f>(T121/D121)*100</f>
        <v>0</v>
      </c>
      <c r="X121" s="190">
        <f>SUM(X122:X126)</f>
        <v>1531656.99</v>
      </c>
      <c r="Y121" s="218">
        <f t="shared" ref="Y121:Y128" si="292">(X121/H121)*100</f>
        <v>96.732158014399388</v>
      </c>
      <c r="Z121" s="189">
        <f t="shared" ref="Z121:Z128" si="293">(X121/J121)*100</f>
        <v>98.002840287419929</v>
      </c>
      <c r="AA121" s="189">
        <f t="shared" si="283"/>
        <v>96.732158014399388</v>
      </c>
      <c r="AB121" s="191">
        <f>SUM(AB122:AB126)</f>
        <v>51743.010000000009</v>
      </c>
      <c r="AC121" s="191">
        <f t="shared" si="284"/>
        <v>3.2678419856006071</v>
      </c>
      <c r="AD121" s="191">
        <f t="shared" ref="AD121:AD126" si="294">(AB121/D121)*100</f>
        <v>3.2678419856006071</v>
      </c>
      <c r="AE121" s="191">
        <f>SUM(AE122:AE126)</f>
        <v>31213.010000000009</v>
      </c>
      <c r="AF121" s="191">
        <f t="shared" ref="AF121:AF128" si="295">(AE121/J121)*100</f>
        <v>1.9971597125800618</v>
      </c>
      <c r="AG121" s="191">
        <f t="shared" ref="AG121:AG128" si="296">(AE121/D121)*100</f>
        <v>1.9712649993684481</v>
      </c>
      <c r="AH121" s="191">
        <f>SUM(AH122:AH126)</f>
        <v>51743.010000000009</v>
      </c>
      <c r="AI121" s="191">
        <f t="shared" ref="AI121:AI128" si="297">(AH121/D121)*100</f>
        <v>3.2678419856006071</v>
      </c>
    </row>
    <row r="122" spans="1:35" s="35" customFormat="1" ht="18.95" hidden="1" customHeight="1">
      <c r="A122" s="183"/>
      <c r="B122" s="183"/>
      <c r="C122" s="189" t="s">
        <v>56</v>
      </c>
      <c r="D122" s="189">
        <f>D134+D146</f>
        <v>720000</v>
      </c>
      <c r="E122" s="189">
        <f t="shared" ref="E122:G122" si="298">E134+E146</f>
        <v>360000</v>
      </c>
      <c r="F122" s="189">
        <f t="shared" si="298"/>
        <v>360000</v>
      </c>
      <c r="G122" s="189">
        <f t="shared" si="298"/>
        <v>0</v>
      </c>
      <c r="H122" s="189">
        <f t="shared" si="280"/>
        <v>720000</v>
      </c>
      <c r="I122" s="195">
        <f>I134+I146</f>
        <v>0</v>
      </c>
      <c r="J122" s="196">
        <f>H122+(I122)</f>
        <v>720000</v>
      </c>
      <c r="K122" s="189">
        <f>K134+K146</f>
        <v>351500</v>
      </c>
      <c r="L122" s="189">
        <f t="shared" ref="L122:O122" si="299">L134+L146</f>
        <v>0</v>
      </c>
      <c r="M122" s="189">
        <f t="shared" si="299"/>
        <v>0</v>
      </c>
      <c r="N122" s="189">
        <f t="shared" si="299"/>
        <v>0</v>
      </c>
      <c r="O122" s="189">
        <f t="shared" si="299"/>
        <v>0</v>
      </c>
      <c r="P122" s="189">
        <f>K122+L122</f>
        <v>351500</v>
      </c>
      <c r="Q122" s="189">
        <f t="shared" si="288"/>
        <v>48.819444444444443</v>
      </c>
      <c r="R122" s="189">
        <f t="shared" si="289"/>
        <v>48.819444444444443</v>
      </c>
      <c r="S122" s="189">
        <f>(P122/D122)*100</f>
        <v>48.819444444444443</v>
      </c>
      <c r="T122" s="189">
        <f>M122+N122</f>
        <v>0</v>
      </c>
      <c r="U122" s="189">
        <f t="shared" si="290"/>
        <v>0</v>
      </c>
      <c r="V122" s="189">
        <f t="shared" si="291"/>
        <v>0</v>
      </c>
      <c r="W122" s="189">
        <f>(T122/D122)*100</f>
        <v>0</v>
      </c>
      <c r="X122" s="189">
        <f>SUM(K122:O122)</f>
        <v>351500</v>
      </c>
      <c r="Y122" s="217">
        <f t="shared" si="292"/>
        <v>48.819444444444443</v>
      </c>
      <c r="Z122" s="189">
        <f t="shared" si="293"/>
        <v>48.819444444444443</v>
      </c>
      <c r="AA122" s="189">
        <f t="shared" si="283"/>
        <v>48.819444444444443</v>
      </c>
      <c r="AB122" s="197">
        <f>H122-X122</f>
        <v>368500</v>
      </c>
      <c r="AC122" s="197">
        <f>(AB122/H122)*100</f>
        <v>51.18055555555555</v>
      </c>
      <c r="AD122" s="197">
        <f t="shared" si="294"/>
        <v>51.18055555555555</v>
      </c>
      <c r="AE122" s="197">
        <f>J122-X122</f>
        <v>368500</v>
      </c>
      <c r="AF122" s="197">
        <f t="shared" si="295"/>
        <v>51.18055555555555</v>
      </c>
      <c r="AG122" s="197">
        <f t="shared" si="296"/>
        <v>51.18055555555555</v>
      </c>
      <c r="AH122" s="197">
        <f>D122-X122</f>
        <v>368500</v>
      </c>
      <c r="AI122" s="197">
        <f t="shared" si="297"/>
        <v>51.18055555555555</v>
      </c>
    </row>
    <row r="123" spans="1:35" s="35" customFormat="1" ht="18.95" hidden="1" customHeight="1">
      <c r="A123" s="183"/>
      <c r="B123" s="183"/>
      <c r="C123" s="189" t="s">
        <v>57</v>
      </c>
      <c r="D123" s="189">
        <f t="shared" ref="D123:G128" si="300">D135+D147</f>
        <v>774900</v>
      </c>
      <c r="E123" s="189">
        <f t="shared" si="300"/>
        <v>132400</v>
      </c>
      <c r="F123" s="189">
        <f t="shared" si="300"/>
        <v>642500</v>
      </c>
      <c r="G123" s="189">
        <f t="shared" si="300"/>
        <v>0</v>
      </c>
      <c r="H123" s="189">
        <f t="shared" si="280"/>
        <v>774900</v>
      </c>
      <c r="I123" s="195">
        <f t="shared" ref="I123:I128" si="301">I135+I147</f>
        <v>-13250</v>
      </c>
      <c r="J123" s="196">
        <f>H123+(I123)</f>
        <v>761650</v>
      </c>
      <c r="K123" s="189">
        <f t="shared" ref="K123:O123" si="302">K135+K147</f>
        <v>879224</v>
      </c>
      <c r="L123" s="189">
        <f t="shared" si="302"/>
        <v>0</v>
      </c>
      <c r="M123" s="189">
        <f t="shared" si="302"/>
        <v>0</v>
      </c>
      <c r="N123" s="189">
        <f t="shared" si="302"/>
        <v>0</v>
      </c>
      <c r="O123" s="189">
        <f t="shared" si="302"/>
        <v>0</v>
      </c>
      <c r="P123" s="189">
        <f>K123+L123</f>
        <v>879224</v>
      </c>
      <c r="Q123" s="189">
        <f t="shared" si="288"/>
        <v>113.46289843850819</v>
      </c>
      <c r="R123" s="189">
        <f t="shared" si="289"/>
        <v>115.43674916300137</v>
      </c>
      <c r="S123" s="189">
        <f t="shared" ref="S123:S126" si="303">(P123/D123)*100</f>
        <v>113.46289843850819</v>
      </c>
      <c r="T123" s="189">
        <f>M123+N123</f>
        <v>0</v>
      </c>
      <c r="U123" s="189">
        <f t="shared" si="290"/>
        <v>0</v>
      </c>
      <c r="V123" s="189">
        <f t="shared" si="291"/>
        <v>0</v>
      </c>
      <c r="W123" s="189">
        <f t="shared" ref="W123:W126" si="304">(T123/D123)*100</f>
        <v>0</v>
      </c>
      <c r="X123" s="189">
        <f>SUM(K123:O123)</f>
        <v>879224</v>
      </c>
      <c r="Y123" s="217">
        <f t="shared" si="292"/>
        <v>113.46289843850819</v>
      </c>
      <c r="Z123" s="189">
        <f t="shared" si="293"/>
        <v>115.43674916300137</v>
      </c>
      <c r="AA123" s="189">
        <f t="shared" si="283"/>
        <v>113.46289843850819</v>
      </c>
      <c r="AB123" s="197">
        <f t="shared" ref="AB123:AB126" si="305">H123-X123</f>
        <v>-104324</v>
      </c>
      <c r="AC123" s="197">
        <f t="shared" ref="AC123:AC128" si="306">(AB123/H123)*100</f>
        <v>-13.462898438508194</v>
      </c>
      <c r="AD123" s="197">
        <f t="shared" si="294"/>
        <v>-13.462898438508194</v>
      </c>
      <c r="AE123" s="197">
        <f t="shared" ref="AE123:AE126" si="307">J123-X123</f>
        <v>-117574</v>
      </c>
      <c r="AF123" s="197">
        <f t="shared" si="295"/>
        <v>-15.436749163001378</v>
      </c>
      <c r="AG123" s="197">
        <f t="shared" si="296"/>
        <v>-15.172796489869661</v>
      </c>
      <c r="AH123" s="197">
        <f t="shared" ref="AH123:AH126" si="308">D123-X123</f>
        <v>-104324</v>
      </c>
      <c r="AI123" s="197">
        <f t="shared" si="297"/>
        <v>-13.462898438508194</v>
      </c>
    </row>
    <row r="124" spans="1:35" s="35" customFormat="1" ht="18.95" hidden="1" customHeight="1">
      <c r="A124" s="183"/>
      <c r="B124" s="183"/>
      <c r="C124" s="189" t="s">
        <v>58</v>
      </c>
      <c r="D124" s="189">
        <f t="shared" si="300"/>
        <v>88500</v>
      </c>
      <c r="E124" s="189">
        <f t="shared" si="300"/>
        <v>48500</v>
      </c>
      <c r="F124" s="189">
        <f t="shared" si="300"/>
        <v>40000</v>
      </c>
      <c r="G124" s="189">
        <f t="shared" si="300"/>
        <v>0</v>
      </c>
      <c r="H124" s="189">
        <f t="shared" si="280"/>
        <v>88500</v>
      </c>
      <c r="I124" s="195">
        <f t="shared" si="301"/>
        <v>-7280</v>
      </c>
      <c r="J124" s="196">
        <f>H124+(I124)</f>
        <v>81220</v>
      </c>
      <c r="K124" s="189">
        <f t="shared" ref="K124:O124" si="309">K136+K148</f>
        <v>289162.99</v>
      </c>
      <c r="L124" s="189">
        <f t="shared" si="309"/>
        <v>0</v>
      </c>
      <c r="M124" s="189">
        <f t="shared" si="309"/>
        <v>0</v>
      </c>
      <c r="N124" s="189">
        <f t="shared" si="309"/>
        <v>0</v>
      </c>
      <c r="O124" s="189">
        <f t="shared" si="309"/>
        <v>0</v>
      </c>
      <c r="P124" s="189">
        <f>K124+L124</f>
        <v>289162.99</v>
      </c>
      <c r="Q124" s="189">
        <f t="shared" si="288"/>
        <v>326.7378418079096</v>
      </c>
      <c r="R124" s="189">
        <f t="shared" si="289"/>
        <v>356.02436591972418</v>
      </c>
      <c r="S124" s="189">
        <f t="shared" si="303"/>
        <v>326.7378418079096</v>
      </c>
      <c r="T124" s="189">
        <f>M124+N124</f>
        <v>0</v>
      </c>
      <c r="U124" s="189">
        <f t="shared" si="290"/>
        <v>0</v>
      </c>
      <c r="V124" s="189">
        <f t="shared" si="291"/>
        <v>0</v>
      </c>
      <c r="W124" s="189">
        <f t="shared" si="304"/>
        <v>0</v>
      </c>
      <c r="X124" s="189">
        <f>SUM(K124:O124)</f>
        <v>289162.99</v>
      </c>
      <c r="Y124" s="217">
        <f t="shared" si="292"/>
        <v>326.7378418079096</v>
      </c>
      <c r="Z124" s="189">
        <f t="shared" si="293"/>
        <v>356.02436591972418</v>
      </c>
      <c r="AA124" s="189">
        <f t="shared" si="283"/>
        <v>326.7378418079096</v>
      </c>
      <c r="AB124" s="197">
        <f t="shared" si="305"/>
        <v>-200662.99</v>
      </c>
      <c r="AC124" s="197">
        <f t="shared" si="306"/>
        <v>-226.7378418079096</v>
      </c>
      <c r="AD124" s="197">
        <f t="shared" si="294"/>
        <v>-226.7378418079096</v>
      </c>
      <c r="AE124" s="197">
        <f t="shared" si="307"/>
        <v>-207942.99</v>
      </c>
      <c r="AF124" s="197">
        <f t="shared" si="295"/>
        <v>-256.02436591972418</v>
      </c>
      <c r="AG124" s="197">
        <f t="shared" si="296"/>
        <v>-234.96383050847456</v>
      </c>
      <c r="AH124" s="197">
        <f t="shared" si="308"/>
        <v>-200662.99</v>
      </c>
      <c r="AI124" s="197">
        <f t="shared" si="297"/>
        <v>-226.7378418079096</v>
      </c>
    </row>
    <row r="125" spans="1:35" s="35" customFormat="1" ht="18.95" hidden="1" customHeight="1">
      <c r="A125" s="183"/>
      <c r="B125" s="183"/>
      <c r="C125" s="189" t="s">
        <v>59</v>
      </c>
      <c r="D125" s="189">
        <f t="shared" si="300"/>
        <v>0</v>
      </c>
      <c r="E125" s="189">
        <f t="shared" si="300"/>
        <v>0</v>
      </c>
      <c r="F125" s="189">
        <f t="shared" si="300"/>
        <v>0</v>
      </c>
      <c r="G125" s="189">
        <f t="shared" si="300"/>
        <v>0</v>
      </c>
      <c r="H125" s="189">
        <f t="shared" si="280"/>
        <v>0</v>
      </c>
      <c r="I125" s="195">
        <f t="shared" si="301"/>
        <v>0</v>
      </c>
      <c r="J125" s="196">
        <f>H125+(I125)</f>
        <v>0</v>
      </c>
      <c r="K125" s="189">
        <f t="shared" ref="K125:O125" si="310">K137+K149</f>
        <v>0</v>
      </c>
      <c r="L125" s="189">
        <f t="shared" si="310"/>
        <v>0</v>
      </c>
      <c r="M125" s="189">
        <f t="shared" si="310"/>
        <v>0</v>
      </c>
      <c r="N125" s="189">
        <f t="shared" si="310"/>
        <v>0</v>
      </c>
      <c r="O125" s="189">
        <f t="shared" si="310"/>
        <v>0</v>
      </c>
      <c r="P125" s="189">
        <f>K125+L125</f>
        <v>0</v>
      </c>
      <c r="Q125" s="189" t="e">
        <f t="shared" si="288"/>
        <v>#DIV/0!</v>
      </c>
      <c r="R125" s="189" t="e">
        <f t="shared" si="289"/>
        <v>#DIV/0!</v>
      </c>
      <c r="S125" s="189" t="e">
        <f t="shared" si="303"/>
        <v>#DIV/0!</v>
      </c>
      <c r="T125" s="189">
        <f>M125+N125</f>
        <v>0</v>
      </c>
      <c r="U125" s="189" t="e">
        <f t="shared" si="290"/>
        <v>#DIV/0!</v>
      </c>
      <c r="V125" s="189" t="e">
        <f t="shared" si="291"/>
        <v>#DIV/0!</v>
      </c>
      <c r="W125" s="189" t="e">
        <f t="shared" si="304"/>
        <v>#DIV/0!</v>
      </c>
      <c r="X125" s="189">
        <f>SUM(K125:O125)</f>
        <v>0</v>
      </c>
      <c r="Y125" s="217" t="e">
        <f t="shared" si="292"/>
        <v>#DIV/0!</v>
      </c>
      <c r="Z125" s="189" t="e">
        <f t="shared" si="293"/>
        <v>#DIV/0!</v>
      </c>
      <c r="AA125" s="189" t="e">
        <f t="shared" si="283"/>
        <v>#DIV/0!</v>
      </c>
      <c r="AB125" s="197">
        <f t="shared" si="305"/>
        <v>0</v>
      </c>
      <c r="AC125" s="197" t="e">
        <f t="shared" si="306"/>
        <v>#DIV/0!</v>
      </c>
      <c r="AD125" s="197" t="e">
        <f t="shared" si="294"/>
        <v>#DIV/0!</v>
      </c>
      <c r="AE125" s="197">
        <f t="shared" si="307"/>
        <v>0</v>
      </c>
      <c r="AF125" s="197" t="e">
        <f t="shared" si="295"/>
        <v>#DIV/0!</v>
      </c>
      <c r="AG125" s="197" t="e">
        <f t="shared" si="296"/>
        <v>#DIV/0!</v>
      </c>
      <c r="AH125" s="197">
        <f t="shared" si="308"/>
        <v>0</v>
      </c>
      <c r="AI125" s="197" t="e">
        <f t="shared" si="297"/>
        <v>#DIV/0!</v>
      </c>
    </row>
    <row r="126" spans="1:35" s="35" customFormat="1" ht="18.95" hidden="1" customHeight="1">
      <c r="A126" s="183"/>
      <c r="B126" s="183"/>
      <c r="C126" s="189" t="s">
        <v>60</v>
      </c>
      <c r="D126" s="189">
        <f t="shared" si="300"/>
        <v>0</v>
      </c>
      <c r="E126" s="189">
        <f t="shared" si="300"/>
        <v>0</v>
      </c>
      <c r="F126" s="189">
        <f t="shared" si="300"/>
        <v>0</v>
      </c>
      <c r="G126" s="189">
        <f t="shared" si="300"/>
        <v>0</v>
      </c>
      <c r="H126" s="189">
        <f t="shared" si="280"/>
        <v>0</v>
      </c>
      <c r="I126" s="195">
        <f t="shared" si="301"/>
        <v>0</v>
      </c>
      <c r="J126" s="196">
        <f>H126+(I126)</f>
        <v>0</v>
      </c>
      <c r="K126" s="189">
        <f t="shared" ref="K126:O126" si="311">K138+K150</f>
        <v>11770</v>
      </c>
      <c r="L126" s="189">
        <f t="shared" si="311"/>
        <v>0</v>
      </c>
      <c r="M126" s="189">
        <f t="shared" si="311"/>
        <v>0</v>
      </c>
      <c r="N126" s="189">
        <f t="shared" si="311"/>
        <v>0</v>
      </c>
      <c r="O126" s="189">
        <f t="shared" si="311"/>
        <v>0</v>
      </c>
      <c r="P126" s="189">
        <f>K126+L126</f>
        <v>11770</v>
      </c>
      <c r="Q126" s="189" t="e">
        <f t="shared" si="288"/>
        <v>#DIV/0!</v>
      </c>
      <c r="R126" s="189" t="e">
        <f t="shared" si="289"/>
        <v>#DIV/0!</v>
      </c>
      <c r="S126" s="189" t="e">
        <f t="shared" si="303"/>
        <v>#DIV/0!</v>
      </c>
      <c r="T126" s="189">
        <f>M126+N126</f>
        <v>0</v>
      </c>
      <c r="U126" s="189" t="e">
        <f t="shared" si="290"/>
        <v>#DIV/0!</v>
      </c>
      <c r="V126" s="189" t="e">
        <f t="shared" si="291"/>
        <v>#DIV/0!</v>
      </c>
      <c r="W126" s="189" t="e">
        <f t="shared" si="304"/>
        <v>#DIV/0!</v>
      </c>
      <c r="X126" s="189">
        <f>SUM(K126:O126)</f>
        <v>11770</v>
      </c>
      <c r="Y126" s="217" t="e">
        <f t="shared" si="292"/>
        <v>#DIV/0!</v>
      </c>
      <c r="Z126" s="189" t="e">
        <f t="shared" si="293"/>
        <v>#DIV/0!</v>
      </c>
      <c r="AA126" s="189" t="e">
        <f t="shared" si="283"/>
        <v>#DIV/0!</v>
      </c>
      <c r="AB126" s="197">
        <f t="shared" si="305"/>
        <v>-11770</v>
      </c>
      <c r="AC126" s="197" t="e">
        <f t="shared" si="306"/>
        <v>#DIV/0!</v>
      </c>
      <c r="AD126" s="197" t="e">
        <f t="shared" si="294"/>
        <v>#DIV/0!</v>
      </c>
      <c r="AE126" s="197">
        <f t="shared" si="307"/>
        <v>-11770</v>
      </c>
      <c r="AF126" s="197" t="e">
        <f t="shared" si="295"/>
        <v>#DIV/0!</v>
      </c>
      <c r="AG126" s="197" t="e">
        <f t="shared" si="296"/>
        <v>#DIV/0!</v>
      </c>
      <c r="AH126" s="197">
        <f t="shared" si="308"/>
        <v>-11770</v>
      </c>
      <c r="AI126" s="197" t="e">
        <f t="shared" si="297"/>
        <v>#DIV/0!</v>
      </c>
    </row>
    <row r="127" spans="1:35" s="35" customFormat="1" ht="18.95" hidden="1" customHeight="1">
      <c r="A127" s="182"/>
      <c r="B127" s="192" t="s">
        <v>35</v>
      </c>
      <c r="C127" s="190" t="s">
        <v>64</v>
      </c>
      <c r="D127" s="190">
        <f t="shared" ref="D127:AE127" si="312">D128</f>
        <v>0</v>
      </c>
      <c r="E127" s="190">
        <f t="shared" si="312"/>
        <v>0</v>
      </c>
      <c r="F127" s="190">
        <f t="shared" si="312"/>
        <v>0</v>
      </c>
      <c r="G127" s="190">
        <f t="shared" si="312"/>
        <v>0</v>
      </c>
      <c r="H127" s="190">
        <f t="shared" si="312"/>
        <v>0</v>
      </c>
      <c r="I127" s="194">
        <f t="shared" si="312"/>
        <v>0</v>
      </c>
      <c r="J127" s="190">
        <f t="shared" si="312"/>
        <v>0</v>
      </c>
      <c r="K127" s="190">
        <f t="shared" si="312"/>
        <v>0</v>
      </c>
      <c r="L127" s="190">
        <f t="shared" si="312"/>
        <v>0</v>
      </c>
      <c r="M127" s="190">
        <f t="shared" si="312"/>
        <v>0</v>
      </c>
      <c r="N127" s="190">
        <f t="shared" si="312"/>
        <v>0</v>
      </c>
      <c r="O127" s="190">
        <f t="shared" si="312"/>
        <v>0</v>
      </c>
      <c r="P127" s="198">
        <f t="shared" si="312"/>
        <v>0</v>
      </c>
      <c r="Q127" s="189" t="e">
        <f t="shared" ref="Q127" si="313">(P127/J127)*100</f>
        <v>#DIV/0!</v>
      </c>
      <c r="R127" s="189" t="e">
        <f t="shared" si="289"/>
        <v>#DIV/0!</v>
      </c>
      <c r="S127" s="198" t="e">
        <f t="shared" si="312"/>
        <v>#DIV/0!</v>
      </c>
      <c r="T127" s="198">
        <f t="shared" si="312"/>
        <v>0</v>
      </c>
      <c r="U127" s="190" t="e">
        <f t="shared" si="290"/>
        <v>#DIV/0!</v>
      </c>
      <c r="V127" s="189" t="e">
        <f t="shared" si="291"/>
        <v>#DIV/0!</v>
      </c>
      <c r="W127" s="198" t="e">
        <f t="shared" si="312"/>
        <v>#DIV/0!</v>
      </c>
      <c r="X127" s="198">
        <f>X128</f>
        <v>0</v>
      </c>
      <c r="Y127" s="218" t="e">
        <f t="shared" si="292"/>
        <v>#DIV/0!</v>
      </c>
      <c r="Z127" s="189" t="e">
        <f t="shared" si="293"/>
        <v>#DIV/0!</v>
      </c>
      <c r="AA127" s="198" t="e">
        <f>AA128</f>
        <v>#DIV/0!</v>
      </c>
      <c r="AB127" s="199">
        <f t="shared" si="312"/>
        <v>0</v>
      </c>
      <c r="AC127" s="191" t="e">
        <f t="shared" si="306"/>
        <v>#DIV/0!</v>
      </c>
      <c r="AD127" s="199" t="e">
        <f t="shared" si="312"/>
        <v>#DIV/0!</v>
      </c>
      <c r="AE127" s="199">
        <f t="shared" si="312"/>
        <v>0</v>
      </c>
      <c r="AF127" s="191" t="e">
        <f t="shared" si="295"/>
        <v>#DIV/0!</v>
      </c>
      <c r="AG127" s="191" t="e">
        <f t="shared" si="296"/>
        <v>#DIV/0!</v>
      </c>
      <c r="AH127" s="199">
        <f t="shared" ref="AH127" si="314">AH128</f>
        <v>0</v>
      </c>
      <c r="AI127" s="191" t="e">
        <f t="shared" si="297"/>
        <v>#DIV/0!</v>
      </c>
    </row>
    <row r="128" spans="1:35" s="35" customFormat="1" ht="18.95" hidden="1" customHeight="1">
      <c r="A128" s="183"/>
      <c r="B128" s="183"/>
      <c r="C128" s="189" t="s">
        <v>62</v>
      </c>
      <c r="D128" s="189">
        <f t="shared" si="300"/>
        <v>0</v>
      </c>
      <c r="E128" s="189">
        <f t="shared" si="300"/>
        <v>0</v>
      </c>
      <c r="F128" s="189">
        <f t="shared" si="300"/>
        <v>0</v>
      </c>
      <c r="G128" s="189">
        <f t="shared" si="300"/>
        <v>0</v>
      </c>
      <c r="H128" s="189">
        <f>SUM(E128:G128)</f>
        <v>0</v>
      </c>
      <c r="I128" s="195">
        <f t="shared" si="301"/>
        <v>0</v>
      </c>
      <c r="J128" s="196">
        <f>H128+(I128)</f>
        <v>0</v>
      </c>
      <c r="K128" s="189">
        <f t="shared" ref="K128:O128" si="315">K140+K152</f>
        <v>0</v>
      </c>
      <c r="L128" s="189">
        <f t="shared" si="315"/>
        <v>0</v>
      </c>
      <c r="M128" s="189">
        <f t="shared" si="315"/>
        <v>0</v>
      </c>
      <c r="N128" s="189">
        <f t="shared" si="315"/>
        <v>0</v>
      </c>
      <c r="O128" s="189">
        <f t="shared" si="315"/>
        <v>0</v>
      </c>
      <c r="P128" s="189">
        <f>K128+L128</f>
        <v>0</v>
      </c>
      <c r="Q128" s="189" t="e">
        <f t="shared" ref="Q128" si="316">(P128/H128)*100</f>
        <v>#DIV/0!</v>
      </c>
      <c r="R128" s="189" t="e">
        <f t="shared" si="289"/>
        <v>#DIV/0!</v>
      </c>
      <c r="S128" s="189" t="e">
        <f>(P128/D128)*100</f>
        <v>#DIV/0!</v>
      </c>
      <c r="T128" s="189">
        <f>M128+N128</f>
        <v>0</v>
      </c>
      <c r="U128" s="189" t="e">
        <f t="shared" si="290"/>
        <v>#DIV/0!</v>
      </c>
      <c r="V128" s="189" t="e">
        <f t="shared" si="291"/>
        <v>#DIV/0!</v>
      </c>
      <c r="W128" s="189" t="e">
        <f>(T128/D128)*100</f>
        <v>#DIV/0!</v>
      </c>
      <c r="X128" s="189">
        <f>SUM(K128:O128)</f>
        <v>0</v>
      </c>
      <c r="Y128" s="217" t="e">
        <f t="shared" si="292"/>
        <v>#DIV/0!</v>
      </c>
      <c r="Z128" s="189" t="e">
        <f t="shared" si="293"/>
        <v>#DIV/0!</v>
      </c>
      <c r="AA128" s="189" t="e">
        <f>(X128/D128)*100</f>
        <v>#DIV/0!</v>
      </c>
      <c r="AB128" s="197">
        <f>H128-X128</f>
        <v>0</v>
      </c>
      <c r="AC128" s="197" t="e">
        <f t="shared" si="306"/>
        <v>#DIV/0!</v>
      </c>
      <c r="AD128" s="197" t="e">
        <f>(AB128/D128)*100</f>
        <v>#DIV/0!</v>
      </c>
      <c r="AE128" s="197">
        <f>J128-X128</f>
        <v>0</v>
      </c>
      <c r="AF128" s="197" t="e">
        <f t="shared" si="295"/>
        <v>#DIV/0!</v>
      </c>
      <c r="AG128" s="197" t="e">
        <f t="shared" si="296"/>
        <v>#DIV/0!</v>
      </c>
      <c r="AH128" s="197">
        <f t="shared" ref="AH128" si="317">D128-X128</f>
        <v>0</v>
      </c>
      <c r="AI128" s="197" t="e">
        <f t="shared" si="297"/>
        <v>#DIV/0!</v>
      </c>
    </row>
    <row r="129" spans="1:35" s="35" customFormat="1" ht="18.95" hidden="1" customHeight="1">
      <c r="A129" s="200"/>
      <c r="B129" s="200"/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2"/>
      <c r="V129" s="202"/>
      <c r="W129" s="202"/>
      <c r="X129" s="202"/>
      <c r="Y129" s="22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</row>
    <row r="130" spans="1:35" ht="66.599999999999994" hidden="1" customHeight="1">
      <c r="A130" s="1104" t="s">
        <v>206</v>
      </c>
      <c r="B130" s="1106" t="s">
        <v>355</v>
      </c>
      <c r="C130" s="1107" t="s">
        <v>356</v>
      </c>
      <c r="D130" s="79" t="s">
        <v>357</v>
      </c>
      <c r="E130" s="1109">
        <f>SUM(E133,E139)</f>
        <v>172450</v>
      </c>
      <c r="F130" s="1109">
        <f>F133+F139</f>
        <v>412450</v>
      </c>
      <c r="G130" s="1109">
        <f>G133+G139</f>
        <v>0</v>
      </c>
      <c r="H130" s="1109">
        <f>SUM(E130:G132)</f>
        <v>584900</v>
      </c>
      <c r="I130" s="1111">
        <f>SUM(I133,I139)</f>
        <v>-7250</v>
      </c>
      <c r="J130" s="1113">
        <f>SUM(J133,J139)</f>
        <v>577650</v>
      </c>
      <c r="K130" s="37"/>
      <c r="L130" s="37"/>
      <c r="M130" s="37"/>
      <c r="N130" s="37"/>
      <c r="O130" s="37"/>
      <c r="P130" s="203" t="s">
        <v>417</v>
      </c>
      <c r="Q130" s="204" t="s">
        <v>433</v>
      </c>
      <c r="R130" s="204" t="s">
        <v>434</v>
      </c>
      <c r="S130" s="204" t="s">
        <v>403</v>
      </c>
      <c r="T130" s="204" t="s">
        <v>438</v>
      </c>
      <c r="U130" s="204" t="s">
        <v>433</v>
      </c>
      <c r="V130" s="204" t="s">
        <v>434</v>
      </c>
      <c r="W130" s="204" t="s">
        <v>403</v>
      </c>
      <c r="X130" s="203" t="s">
        <v>439</v>
      </c>
      <c r="Y130" s="223" t="s">
        <v>433</v>
      </c>
      <c r="Z130" s="204" t="s">
        <v>434</v>
      </c>
      <c r="AA130" s="204" t="s">
        <v>403</v>
      </c>
      <c r="AB130" s="204" t="s">
        <v>440</v>
      </c>
      <c r="AC130" s="204" t="s">
        <v>433</v>
      </c>
      <c r="AD130" s="204" t="s">
        <v>403</v>
      </c>
      <c r="AE130" s="204" t="s">
        <v>408</v>
      </c>
      <c r="AF130" s="204" t="s">
        <v>408</v>
      </c>
      <c r="AG130" s="204" t="s">
        <v>403</v>
      </c>
      <c r="AH130" s="204" t="s">
        <v>441</v>
      </c>
      <c r="AI130" s="204" t="s">
        <v>403</v>
      </c>
    </row>
    <row r="131" spans="1:35" ht="14.45" hidden="1" customHeight="1">
      <c r="A131" s="1105"/>
      <c r="B131" s="1106"/>
      <c r="C131" s="1108"/>
      <c r="D131" s="1108">
        <f>D133+D139</f>
        <v>584900</v>
      </c>
      <c r="E131" s="1110"/>
      <c r="F131" s="1110"/>
      <c r="G131" s="1110"/>
      <c r="H131" s="1110"/>
      <c r="I131" s="1112"/>
      <c r="J131" s="1106"/>
      <c r="K131" s="1114">
        <f t="shared" ref="K131:P131" si="318">K133+K139</f>
        <v>571573.99</v>
      </c>
      <c r="L131" s="1116">
        <f t="shared" si="318"/>
        <v>0</v>
      </c>
      <c r="M131" s="1118">
        <f t="shared" si="318"/>
        <v>0</v>
      </c>
      <c r="N131" s="1100">
        <f t="shared" si="318"/>
        <v>0</v>
      </c>
      <c r="O131" s="1102">
        <f t="shared" si="318"/>
        <v>0</v>
      </c>
      <c r="P131" s="1071">
        <f t="shared" si="318"/>
        <v>571573.99</v>
      </c>
      <c r="Q131" s="1071">
        <f>(P131/H130)*100</f>
        <v>97.7216601128398</v>
      </c>
      <c r="R131" s="1071">
        <f>(P131/J130)*100</f>
        <v>98.948150264000688</v>
      </c>
      <c r="S131" s="1071">
        <f>(P131/D131)*100</f>
        <v>97.7216601128398</v>
      </c>
      <c r="T131" s="1071">
        <f>T133+T139</f>
        <v>0</v>
      </c>
      <c r="U131" s="1071">
        <f>(T131/H130)*100</f>
        <v>0</v>
      </c>
      <c r="V131" s="1071">
        <f>(T131/J130)*100</f>
        <v>0</v>
      </c>
      <c r="W131" s="1071">
        <f>(T131/D131)*100</f>
        <v>0</v>
      </c>
      <c r="X131" s="1071">
        <f>X133+X139</f>
        <v>571573.99</v>
      </c>
      <c r="Y131" s="1075">
        <f>(X131/H130)*100</f>
        <v>97.7216601128398</v>
      </c>
      <c r="Z131" s="1071">
        <f>(X131/J130)*100</f>
        <v>98.948150264000688</v>
      </c>
      <c r="AA131" s="1071">
        <f>(X131/D131)*100</f>
        <v>97.7216601128398</v>
      </c>
      <c r="AB131" s="1071">
        <f>AB133+AB139</f>
        <v>13326.010000000009</v>
      </c>
      <c r="AC131" s="1071">
        <f>(AB131/H130)*100</f>
        <v>2.2783398871601999</v>
      </c>
      <c r="AD131" s="1071">
        <f>(AB131/D131)*100</f>
        <v>2.2783398871601999</v>
      </c>
      <c r="AE131" s="1071">
        <f>AE133+AE139</f>
        <v>6076.0100000000093</v>
      </c>
      <c r="AF131" s="1071">
        <f>(AE131/J130)*100</f>
        <v>1.0518497359993091</v>
      </c>
      <c r="AG131" s="1071">
        <f>(AE131/D131)*100</f>
        <v>1.0388117626944793</v>
      </c>
      <c r="AH131" s="1071">
        <f>AH133+AH139</f>
        <v>13326.010000000009</v>
      </c>
      <c r="AI131" s="1071">
        <f>(AH131/D131)*100</f>
        <v>2.2783398871601999</v>
      </c>
    </row>
    <row r="132" spans="1:35" ht="4.5" hidden="1" customHeight="1">
      <c r="A132" s="1105"/>
      <c r="B132" s="1106"/>
      <c r="C132" s="1108"/>
      <c r="D132" s="1108"/>
      <c r="E132" s="1110"/>
      <c r="F132" s="1110"/>
      <c r="G132" s="1110"/>
      <c r="H132" s="1110"/>
      <c r="I132" s="1112"/>
      <c r="J132" s="1106"/>
      <c r="K132" s="1115"/>
      <c r="L132" s="1117"/>
      <c r="M132" s="1119"/>
      <c r="N132" s="1101"/>
      <c r="O132" s="1103"/>
      <c r="P132" s="1072"/>
      <c r="Q132" s="1072"/>
      <c r="R132" s="1072"/>
      <c r="S132" s="1072"/>
      <c r="T132" s="1072"/>
      <c r="U132" s="1072"/>
      <c r="V132" s="1072"/>
      <c r="W132" s="1072"/>
      <c r="X132" s="1072"/>
      <c r="Y132" s="1076"/>
      <c r="Z132" s="1072"/>
      <c r="AA132" s="1072"/>
      <c r="AB132" s="1072"/>
      <c r="AC132" s="1072"/>
      <c r="AD132" s="1072"/>
      <c r="AE132" s="1072"/>
      <c r="AF132" s="1072"/>
      <c r="AG132" s="1072"/>
      <c r="AH132" s="1072"/>
      <c r="AI132" s="1072"/>
    </row>
    <row r="133" spans="1:35" ht="18.75" hidden="1">
      <c r="A133" s="38"/>
      <c r="B133" s="39"/>
      <c r="C133" s="40" t="s">
        <v>55</v>
      </c>
      <c r="D133" s="40">
        <f>SUM(D134:D138)</f>
        <v>584900</v>
      </c>
      <c r="E133" s="41">
        <f>SUM(E134:E138)</f>
        <v>172450</v>
      </c>
      <c r="F133" s="41">
        <f>SUM(F134:F138)</f>
        <v>412450</v>
      </c>
      <c r="G133" s="41">
        <f>SUM(G134:G138)</f>
        <v>0</v>
      </c>
      <c r="H133" s="41">
        <f>SUM(H134:H138)</f>
        <v>584900</v>
      </c>
      <c r="I133" s="42">
        <f>SUM(I134:I136)</f>
        <v>-7250</v>
      </c>
      <c r="J133" s="41">
        <f t="shared" ref="J133:P133" si="319">SUM(J134:J138)</f>
        <v>577650</v>
      </c>
      <c r="K133" s="43">
        <f t="shared" si="319"/>
        <v>571573.99</v>
      </c>
      <c r="L133" s="44">
        <f t="shared" si="319"/>
        <v>0</v>
      </c>
      <c r="M133" s="45">
        <f t="shared" si="319"/>
        <v>0</v>
      </c>
      <c r="N133" s="46">
        <f t="shared" si="319"/>
        <v>0</v>
      </c>
      <c r="O133" s="80">
        <f t="shared" si="319"/>
        <v>0</v>
      </c>
      <c r="P133" s="47">
        <f t="shared" si="319"/>
        <v>571573.99</v>
      </c>
      <c r="Q133" s="48">
        <f>P133/H133*100</f>
        <v>97.7216601128398</v>
      </c>
      <c r="R133" s="48">
        <f>P133/J133*100</f>
        <v>98.948150264000688</v>
      </c>
      <c r="S133" s="48">
        <f t="shared" ref="S133:S138" si="320">P133/D133*100</f>
        <v>97.7216601128398</v>
      </c>
      <c r="T133" s="47">
        <f>SUM(T134:T138)</f>
        <v>0</v>
      </c>
      <c r="U133" s="48">
        <f>T133/H133*100</f>
        <v>0</v>
      </c>
      <c r="V133" s="48">
        <f>T133/J133*100</f>
        <v>0</v>
      </c>
      <c r="W133" s="48">
        <f>T133/D133*100</f>
        <v>0</v>
      </c>
      <c r="X133" s="48">
        <f>SUM(X134:X138)</f>
        <v>571573.99</v>
      </c>
      <c r="Y133" s="226">
        <f>X133/H133*100</f>
        <v>97.7216601128398</v>
      </c>
      <c r="Z133" s="48">
        <f>X133/J133*100</f>
        <v>98.948150264000688</v>
      </c>
      <c r="AA133" s="48">
        <f>X133/D133*100</f>
        <v>97.7216601128398</v>
      </c>
      <c r="AB133" s="47">
        <f>SUM(AB134:AB138)</f>
        <v>13326.010000000009</v>
      </c>
      <c r="AC133" s="47">
        <f>(AB133/H133)*100</f>
        <v>2.2783398871601999</v>
      </c>
      <c r="AD133" s="47">
        <f>(AB133/D133)*100</f>
        <v>2.2783398871601999</v>
      </c>
      <c r="AE133" s="47">
        <f>SUM(AE134:AE138)</f>
        <v>6076.0100000000093</v>
      </c>
      <c r="AF133" s="47">
        <f>(AE133/J133)*100</f>
        <v>1.0518497359993091</v>
      </c>
      <c r="AG133" s="47">
        <f t="shared" ref="AG133:AG138" si="321">(AE133/D133)*100</f>
        <v>1.0388117626944793</v>
      </c>
      <c r="AH133" s="47">
        <f>SUM(AH134:AH138)</f>
        <v>13326.010000000009</v>
      </c>
      <c r="AI133" s="47">
        <f>(AH133/D133)*100</f>
        <v>2.2783398871601999</v>
      </c>
    </row>
    <row r="134" spans="1:35" ht="18.75" hidden="1">
      <c r="A134" s="38"/>
      <c r="B134" s="39"/>
      <c r="C134" s="49" t="s">
        <v>56</v>
      </c>
      <c r="D134" s="49">
        <v>360000</v>
      </c>
      <c r="E134" s="49">
        <v>120000</v>
      </c>
      <c r="F134" s="49">
        <v>240000</v>
      </c>
      <c r="G134" s="49">
        <v>0</v>
      </c>
      <c r="H134" s="41">
        <f>SUM(E134:G134)</f>
        <v>360000</v>
      </c>
      <c r="I134" s="50">
        <v>0</v>
      </c>
      <c r="J134" s="51">
        <f>SUM(E134:G134,I134)</f>
        <v>360000</v>
      </c>
      <c r="K134" s="52">
        <v>143000</v>
      </c>
      <c r="L134" s="53"/>
      <c r="M134" s="54"/>
      <c r="N134" s="55"/>
      <c r="O134" s="81"/>
      <c r="P134" s="56">
        <f>K134+L134</f>
        <v>143000</v>
      </c>
      <c r="Q134" s="56">
        <f>P134/H134*100</f>
        <v>39.722222222222221</v>
      </c>
      <c r="R134" s="56">
        <f>P134/J134*100</f>
        <v>39.722222222222221</v>
      </c>
      <c r="S134" s="56">
        <f t="shared" si="320"/>
        <v>39.722222222222221</v>
      </c>
      <c r="T134" s="57">
        <f>M134+N134+O134</f>
        <v>0</v>
      </c>
      <c r="U134" s="56">
        <f>T134/H134*100</f>
        <v>0</v>
      </c>
      <c r="V134" s="56">
        <f>T134/J134*100</f>
        <v>0</v>
      </c>
      <c r="W134" s="56">
        <f>T134/D134*100</f>
        <v>0</v>
      </c>
      <c r="X134" s="56">
        <f>SUM(K134:O134)</f>
        <v>143000</v>
      </c>
      <c r="Y134" s="226">
        <f>X134/H134*100</f>
        <v>39.722222222222221</v>
      </c>
      <c r="Z134" s="56">
        <f>X134/J134*100</f>
        <v>39.722222222222221</v>
      </c>
      <c r="AA134" s="56">
        <f>X134/D134*100</f>
        <v>39.722222222222221</v>
      </c>
      <c r="AB134" s="57">
        <f>H134-X134</f>
        <v>217000</v>
      </c>
      <c r="AC134" s="57">
        <f>(AB134/H134)*100</f>
        <v>60.277777777777771</v>
      </c>
      <c r="AD134" s="57">
        <f>(AB134/D134)*100</f>
        <v>60.277777777777771</v>
      </c>
      <c r="AE134" s="34">
        <f>J134-X134</f>
        <v>217000</v>
      </c>
      <c r="AF134" s="57">
        <f>(AE134/J134)*100</f>
        <v>60.277777777777771</v>
      </c>
      <c r="AG134" s="63">
        <f t="shared" si="321"/>
        <v>60.277777777777771</v>
      </c>
      <c r="AH134" s="34">
        <f>D134-X134</f>
        <v>217000</v>
      </c>
      <c r="AI134" s="57">
        <f>(AH134/D134)*100</f>
        <v>60.277777777777771</v>
      </c>
    </row>
    <row r="135" spans="1:35" ht="18.75" hidden="1">
      <c r="A135" s="38"/>
      <c r="B135" s="38"/>
      <c r="C135" s="49" t="s">
        <v>57</v>
      </c>
      <c r="D135" s="49">
        <v>144900</v>
      </c>
      <c r="E135" s="49">
        <v>12450</v>
      </c>
      <c r="F135" s="49">
        <v>132450</v>
      </c>
      <c r="G135" s="49">
        <v>0</v>
      </c>
      <c r="H135" s="41">
        <f>SUM(E135:G135)</f>
        <v>144900</v>
      </c>
      <c r="I135" s="58">
        <v>-1250</v>
      </c>
      <c r="J135" s="51">
        <f>SUM(E135:G135,I135)</f>
        <v>143650</v>
      </c>
      <c r="K135" s="52">
        <v>211990</v>
      </c>
      <c r="L135" s="53"/>
      <c r="M135" s="54"/>
      <c r="N135" s="55"/>
      <c r="O135" s="81"/>
      <c r="P135" s="56">
        <f>K135+L135</f>
        <v>211990</v>
      </c>
      <c r="Q135" s="56">
        <f t="shared" ref="Q135:Q138" si="322">P135/H135*100</f>
        <v>146.30089717046241</v>
      </c>
      <c r="R135" s="56">
        <f t="shared" ref="R135:R140" si="323">P135/J135*100</f>
        <v>147.5739644970414</v>
      </c>
      <c r="S135" s="56">
        <f t="shared" si="320"/>
        <v>146.30089717046241</v>
      </c>
      <c r="T135" s="57">
        <f t="shared" ref="T135:T138" si="324">M135+N135+O135</f>
        <v>0</v>
      </c>
      <c r="U135" s="56">
        <f t="shared" ref="U135:U138" si="325">T135/H135*100</f>
        <v>0</v>
      </c>
      <c r="V135" s="56">
        <f t="shared" ref="V135:V140" si="326">T135/J135*100</f>
        <v>0</v>
      </c>
      <c r="W135" s="56">
        <f t="shared" ref="W135:W138" si="327">T135/D135*100</f>
        <v>0</v>
      </c>
      <c r="X135" s="56">
        <f t="shared" ref="X135:X138" si="328">SUM(K135:O135)</f>
        <v>211990</v>
      </c>
      <c r="Y135" s="226">
        <f t="shared" ref="Y135:Y138" si="329">X135/H135*100</f>
        <v>146.30089717046241</v>
      </c>
      <c r="Z135" s="56">
        <f t="shared" ref="Z135:Z140" si="330">X135/J135*100</f>
        <v>147.5739644970414</v>
      </c>
      <c r="AA135" s="56">
        <f t="shared" ref="AA135:AA138" si="331">X135/D135*100</f>
        <v>146.30089717046241</v>
      </c>
      <c r="AB135" s="57">
        <f t="shared" ref="AB135:AB138" si="332">H135-X135</f>
        <v>-67090</v>
      </c>
      <c r="AC135" s="57">
        <f t="shared" ref="AC135:AC138" si="333">(AB135/H135)*100</f>
        <v>-46.300897170462392</v>
      </c>
      <c r="AD135" s="57">
        <f t="shared" ref="AD135:AD138" si="334">(AB135/D135)*100</f>
        <v>-46.300897170462392</v>
      </c>
      <c r="AE135" s="34">
        <f>J135-X135</f>
        <v>-68340</v>
      </c>
      <c r="AF135" s="57">
        <f t="shared" ref="AF135:AF138" si="335">(AE135/J135)*100</f>
        <v>-47.573964497041423</v>
      </c>
      <c r="AG135" s="63">
        <f t="shared" si="321"/>
        <v>-47.163561076604552</v>
      </c>
      <c r="AH135" s="34">
        <f t="shared" ref="AH135:AH138" si="336">D135-X135</f>
        <v>-67090</v>
      </c>
      <c r="AI135" s="57">
        <f t="shared" ref="AI135:AI138" si="337">(AH135/D135)*100</f>
        <v>-46.300897170462392</v>
      </c>
    </row>
    <row r="136" spans="1:35" ht="18.75" hidden="1">
      <c r="A136" s="38"/>
      <c r="B136" s="38"/>
      <c r="C136" s="49" t="s">
        <v>58</v>
      </c>
      <c r="D136" s="49">
        <v>80000</v>
      </c>
      <c r="E136" s="49">
        <v>40000</v>
      </c>
      <c r="F136" s="49">
        <v>40000</v>
      </c>
      <c r="G136" s="49">
        <v>0</v>
      </c>
      <c r="H136" s="41">
        <f>SUM(E136:G136)</f>
        <v>80000</v>
      </c>
      <c r="I136" s="58">
        <v>-6000</v>
      </c>
      <c r="J136" s="51">
        <f>SUM(E136:G136,I136)</f>
        <v>74000</v>
      </c>
      <c r="K136" s="52">
        <v>204813.99</v>
      </c>
      <c r="L136" s="53"/>
      <c r="M136" s="54"/>
      <c r="N136" s="55"/>
      <c r="O136" s="81"/>
      <c r="P136" s="56">
        <f>K136+L136</f>
        <v>204813.99</v>
      </c>
      <c r="Q136" s="56">
        <f t="shared" si="322"/>
        <v>256.01748750000002</v>
      </c>
      <c r="R136" s="56">
        <f t="shared" si="323"/>
        <v>276.77566216216218</v>
      </c>
      <c r="S136" s="56">
        <f t="shared" si="320"/>
        <v>256.01748750000002</v>
      </c>
      <c r="T136" s="57">
        <f t="shared" si="324"/>
        <v>0</v>
      </c>
      <c r="U136" s="56">
        <f t="shared" si="325"/>
        <v>0</v>
      </c>
      <c r="V136" s="56">
        <f t="shared" si="326"/>
        <v>0</v>
      </c>
      <c r="W136" s="56">
        <f t="shared" si="327"/>
        <v>0</v>
      </c>
      <c r="X136" s="56">
        <f t="shared" si="328"/>
        <v>204813.99</v>
      </c>
      <c r="Y136" s="226">
        <f t="shared" si="329"/>
        <v>256.01748750000002</v>
      </c>
      <c r="Z136" s="56">
        <f t="shared" si="330"/>
        <v>276.77566216216218</v>
      </c>
      <c r="AA136" s="56">
        <f t="shared" si="331"/>
        <v>256.01748750000002</v>
      </c>
      <c r="AB136" s="57">
        <f t="shared" si="332"/>
        <v>-124813.98999999999</v>
      </c>
      <c r="AC136" s="57">
        <f t="shared" si="333"/>
        <v>-156.01748749999999</v>
      </c>
      <c r="AD136" s="57">
        <f t="shared" si="334"/>
        <v>-156.01748749999999</v>
      </c>
      <c r="AE136" s="34">
        <f>J136-X136</f>
        <v>-130813.98999999999</v>
      </c>
      <c r="AF136" s="57">
        <f t="shared" si="335"/>
        <v>-176.77566216216215</v>
      </c>
      <c r="AG136" s="63">
        <f t="shared" si="321"/>
        <v>-163.51748749999999</v>
      </c>
      <c r="AH136" s="34">
        <f t="shared" si="336"/>
        <v>-124813.98999999999</v>
      </c>
      <c r="AI136" s="57">
        <f t="shared" si="337"/>
        <v>-156.01748749999999</v>
      </c>
    </row>
    <row r="137" spans="1:35" ht="18" hidden="1" customHeight="1">
      <c r="A137" s="38"/>
      <c r="B137" s="38"/>
      <c r="C137" s="49" t="s">
        <v>69</v>
      </c>
      <c r="D137" s="49">
        <v>0</v>
      </c>
      <c r="E137" s="49">
        <v>0</v>
      </c>
      <c r="F137" s="49">
        <v>0</v>
      </c>
      <c r="G137" s="49">
        <v>0</v>
      </c>
      <c r="H137" s="41">
        <f>SUM(E137:G137)</f>
        <v>0</v>
      </c>
      <c r="I137" s="59">
        <v>0</v>
      </c>
      <c r="J137" s="51">
        <f>SUM(E137:G137,I137)</f>
        <v>0</v>
      </c>
      <c r="K137" s="52"/>
      <c r="L137" s="53"/>
      <c r="M137" s="54"/>
      <c r="N137" s="55"/>
      <c r="O137" s="81"/>
      <c r="P137" s="56">
        <f>K137+L137</f>
        <v>0</v>
      </c>
      <c r="Q137" s="56" t="e">
        <f t="shared" si="322"/>
        <v>#DIV/0!</v>
      </c>
      <c r="R137" s="56" t="e">
        <f t="shared" si="323"/>
        <v>#DIV/0!</v>
      </c>
      <c r="S137" s="56" t="e">
        <f t="shared" si="320"/>
        <v>#DIV/0!</v>
      </c>
      <c r="T137" s="57">
        <f t="shared" si="324"/>
        <v>0</v>
      </c>
      <c r="U137" s="56" t="e">
        <f t="shared" si="325"/>
        <v>#DIV/0!</v>
      </c>
      <c r="V137" s="56" t="e">
        <f t="shared" si="326"/>
        <v>#DIV/0!</v>
      </c>
      <c r="W137" s="56" t="e">
        <f t="shared" si="327"/>
        <v>#DIV/0!</v>
      </c>
      <c r="X137" s="56">
        <f t="shared" si="328"/>
        <v>0</v>
      </c>
      <c r="Y137" s="226" t="e">
        <f t="shared" si="329"/>
        <v>#DIV/0!</v>
      </c>
      <c r="Z137" s="56" t="e">
        <f t="shared" si="330"/>
        <v>#DIV/0!</v>
      </c>
      <c r="AA137" s="56" t="e">
        <f t="shared" si="331"/>
        <v>#DIV/0!</v>
      </c>
      <c r="AB137" s="57">
        <f t="shared" si="332"/>
        <v>0</v>
      </c>
      <c r="AC137" s="57" t="e">
        <f t="shared" si="333"/>
        <v>#DIV/0!</v>
      </c>
      <c r="AD137" s="57" t="e">
        <f t="shared" si="334"/>
        <v>#DIV/0!</v>
      </c>
      <c r="AE137" s="34">
        <f>J137-X137</f>
        <v>0</v>
      </c>
      <c r="AF137" s="57" t="e">
        <f t="shared" si="335"/>
        <v>#DIV/0!</v>
      </c>
      <c r="AG137" s="63" t="e">
        <f t="shared" si="321"/>
        <v>#DIV/0!</v>
      </c>
      <c r="AH137" s="34">
        <f t="shared" si="336"/>
        <v>0</v>
      </c>
      <c r="AI137" s="57" t="e">
        <f t="shared" si="337"/>
        <v>#DIV/0!</v>
      </c>
    </row>
    <row r="138" spans="1:35" ht="18" hidden="1" customHeight="1">
      <c r="A138" s="38"/>
      <c r="B138" s="38"/>
      <c r="C138" s="49" t="s">
        <v>60</v>
      </c>
      <c r="D138" s="49">
        <v>0</v>
      </c>
      <c r="E138" s="49">
        <v>0</v>
      </c>
      <c r="F138" s="49">
        <v>0</v>
      </c>
      <c r="G138" s="49">
        <v>0</v>
      </c>
      <c r="H138" s="41">
        <f>SUM(E138:G138)</f>
        <v>0</v>
      </c>
      <c r="I138" s="49">
        <v>0</v>
      </c>
      <c r="J138" s="51">
        <f>SUM(E138:G138,I138)</f>
        <v>0</v>
      </c>
      <c r="K138" s="52">
        <v>11770</v>
      </c>
      <c r="L138" s="53"/>
      <c r="M138" s="54"/>
      <c r="N138" s="55"/>
      <c r="O138" s="81"/>
      <c r="P138" s="56">
        <f>K138+L138</f>
        <v>11770</v>
      </c>
      <c r="Q138" s="56" t="e">
        <f t="shared" si="322"/>
        <v>#DIV/0!</v>
      </c>
      <c r="R138" s="56" t="e">
        <f t="shared" si="323"/>
        <v>#DIV/0!</v>
      </c>
      <c r="S138" s="56" t="e">
        <f t="shared" si="320"/>
        <v>#DIV/0!</v>
      </c>
      <c r="T138" s="57">
        <f t="shared" si="324"/>
        <v>0</v>
      </c>
      <c r="U138" s="56" t="e">
        <f t="shared" si="325"/>
        <v>#DIV/0!</v>
      </c>
      <c r="V138" s="56" t="e">
        <f t="shared" si="326"/>
        <v>#DIV/0!</v>
      </c>
      <c r="W138" s="56" t="e">
        <f t="shared" si="327"/>
        <v>#DIV/0!</v>
      </c>
      <c r="X138" s="56">
        <f t="shared" si="328"/>
        <v>11770</v>
      </c>
      <c r="Y138" s="226" t="e">
        <f t="shared" si="329"/>
        <v>#DIV/0!</v>
      </c>
      <c r="Z138" s="56" t="e">
        <f t="shared" si="330"/>
        <v>#DIV/0!</v>
      </c>
      <c r="AA138" s="56" t="e">
        <f t="shared" si="331"/>
        <v>#DIV/0!</v>
      </c>
      <c r="AB138" s="57">
        <f t="shared" si="332"/>
        <v>-11770</v>
      </c>
      <c r="AC138" s="57" t="e">
        <f t="shared" si="333"/>
        <v>#DIV/0!</v>
      </c>
      <c r="AD138" s="57" t="e">
        <f t="shared" si="334"/>
        <v>#DIV/0!</v>
      </c>
      <c r="AE138" s="34">
        <f>J138-X138</f>
        <v>-11770</v>
      </c>
      <c r="AF138" s="57" t="e">
        <f t="shared" si="335"/>
        <v>#DIV/0!</v>
      </c>
      <c r="AG138" s="63" t="e">
        <f t="shared" si="321"/>
        <v>#DIV/0!</v>
      </c>
      <c r="AH138" s="34">
        <f t="shared" si="336"/>
        <v>-11770</v>
      </c>
      <c r="AI138" s="57" t="e">
        <f t="shared" si="337"/>
        <v>#DIV/0!</v>
      </c>
    </row>
    <row r="139" spans="1:35" ht="18" hidden="1" customHeight="1">
      <c r="A139" s="61"/>
      <c r="B139" s="62"/>
      <c r="C139" s="63" t="s">
        <v>61</v>
      </c>
      <c r="D139" s="63">
        <f>D140</f>
        <v>0</v>
      </c>
      <c r="E139" s="63">
        <f>SUM(E140:E140)</f>
        <v>0</v>
      </c>
      <c r="F139" s="63">
        <f>F140</f>
        <v>0</v>
      </c>
      <c r="G139" s="63">
        <f>G140</f>
        <v>0</v>
      </c>
      <c r="H139" s="63">
        <f>H140</f>
        <v>0</v>
      </c>
      <c r="I139" s="63">
        <f>I140</f>
        <v>0</v>
      </c>
      <c r="J139" s="63">
        <f>J140</f>
        <v>0</v>
      </c>
      <c r="K139" s="64">
        <f t="shared" ref="K139:AH139" si="338">K140</f>
        <v>0</v>
      </c>
      <c r="L139" s="65">
        <f t="shared" si="338"/>
        <v>0</v>
      </c>
      <c r="M139" s="66">
        <f t="shared" si="338"/>
        <v>0</v>
      </c>
      <c r="N139" s="46">
        <f t="shared" si="338"/>
        <v>0</v>
      </c>
      <c r="O139" s="82">
        <f t="shared" si="338"/>
        <v>0</v>
      </c>
      <c r="P139" s="67">
        <f t="shared" si="338"/>
        <v>0</v>
      </c>
      <c r="Q139" s="67" t="e">
        <f t="shared" si="338"/>
        <v>#DIV/0!</v>
      </c>
      <c r="R139" s="56" t="e">
        <f t="shared" si="323"/>
        <v>#DIV/0!</v>
      </c>
      <c r="S139" s="67" t="e">
        <f t="shared" si="338"/>
        <v>#DIV/0!</v>
      </c>
      <c r="T139" s="63">
        <f t="shared" si="338"/>
        <v>0</v>
      </c>
      <c r="U139" s="67" t="e">
        <f t="shared" si="338"/>
        <v>#DIV/0!</v>
      </c>
      <c r="V139" s="56" t="e">
        <f t="shared" si="326"/>
        <v>#DIV/0!</v>
      </c>
      <c r="W139" s="67" t="e">
        <f t="shared" si="338"/>
        <v>#DIV/0!</v>
      </c>
      <c r="X139" s="67">
        <f>X140</f>
        <v>0</v>
      </c>
      <c r="Y139" s="227" t="e">
        <f t="shared" si="338"/>
        <v>#DIV/0!</v>
      </c>
      <c r="Z139" s="56" t="e">
        <f t="shared" si="330"/>
        <v>#DIV/0!</v>
      </c>
      <c r="AA139" s="67" t="e">
        <f t="shared" si="338"/>
        <v>#DIV/0!</v>
      </c>
      <c r="AB139" s="63">
        <f t="shared" si="338"/>
        <v>0</v>
      </c>
      <c r="AC139" s="63" t="e">
        <f t="shared" si="338"/>
        <v>#DIV/0!</v>
      </c>
      <c r="AD139" s="63" t="e">
        <f t="shared" si="338"/>
        <v>#DIV/0!</v>
      </c>
      <c r="AE139" s="63">
        <f t="shared" si="338"/>
        <v>0</v>
      </c>
      <c r="AF139" s="63" t="e">
        <f t="shared" si="338"/>
        <v>#DIV/0!</v>
      </c>
      <c r="AG139" s="63" t="e">
        <f t="shared" si="338"/>
        <v>#DIV/0!</v>
      </c>
      <c r="AH139" s="63">
        <f t="shared" si="338"/>
        <v>0</v>
      </c>
      <c r="AI139" s="57" t="e">
        <f>(AH139/D139)*100</f>
        <v>#DIV/0!</v>
      </c>
    </row>
    <row r="140" spans="1:35" ht="18" hidden="1" customHeight="1">
      <c r="A140" s="38"/>
      <c r="B140" s="38"/>
      <c r="C140" s="49" t="s">
        <v>70</v>
      </c>
      <c r="D140" s="57">
        <v>0</v>
      </c>
      <c r="E140" s="57">
        <v>0</v>
      </c>
      <c r="F140" s="49"/>
      <c r="G140" s="49"/>
      <c r="H140" s="49">
        <f>SUM(E140:G140)</f>
        <v>0</v>
      </c>
      <c r="I140" s="57">
        <v>0</v>
      </c>
      <c r="J140" s="51">
        <f>SUM(E140:G140,I140)</f>
        <v>0</v>
      </c>
      <c r="K140" s="52"/>
      <c r="L140" s="53"/>
      <c r="M140" s="54"/>
      <c r="N140" s="55"/>
      <c r="O140" s="81"/>
      <c r="P140" s="57">
        <f>K140+L140</f>
        <v>0</v>
      </c>
      <c r="Q140" s="56" t="e">
        <f>P140/J140*100</f>
        <v>#DIV/0!</v>
      </c>
      <c r="R140" s="56" t="e">
        <f t="shared" si="323"/>
        <v>#DIV/0!</v>
      </c>
      <c r="S140" s="56" t="e">
        <f>P140/D140*100</f>
        <v>#DIV/0!</v>
      </c>
      <c r="T140" s="57">
        <f>M140+N140+O140</f>
        <v>0</v>
      </c>
      <c r="U140" s="56" t="e">
        <f>T140/J140*100</f>
        <v>#DIV/0!</v>
      </c>
      <c r="V140" s="56" t="e">
        <f t="shared" si="326"/>
        <v>#DIV/0!</v>
      </c>
      <c r="W140" s="56" t="e">
        <f>T140/D140*100</f>
        <v>#DIV/0!</v>
      </c>
      <c r="X140" s="56">
        <f>SUM(K140:O140)</f>
        <v>0</v>
      </c>
      <c r="Y140" s="226" t="e">
        <f t="shared" ref="Y140" si="339">X140/H140*100</f>
        <v>#DIV/0!</v>
      </c>
      <c r="Z140" s="56" t="e">
        <f t="shared" si="330"/>
        <v>#DIV/0!</v>
      </c>
      <c r="AA140" s="56" t="e">
        <f>X140/D140*100</f>
        <v>#DIV/0!</v>
      </c>
      <c r="AB140" s="57">
        <f>H140-X140</f>
        <v>0</v>
      </c>
      <c r="AC140" s="57" t="e">
        <f t="shared" ref="AC140" si="340">(AB140/H140)*100</f>
        <v>#DIV/0!</v>
      </c>
      <c r="AD140" s="57" t="e">
        <f>(AB140/D140)*100</f>
        <v>#DIV/0!</v>
      </c>
      <c r="AE140" s="34">
        <f>J140-X140</f>
        <v>0</v>
      </c>
      <c r="AF140" s="57" t="e">
        <f>(AE140/J140)*100</f>
        <v>#DIV/0!</v>
      </c>
      <c r="AG140" s="63" t="e">
        <f>(AE140/D140)*100</f>
        <v>#DIV/0!</v>
      </c>
      <c r="AH140" s="34">
        <f t="shared" ref="AH140" si="341">D140-X140</f>
        <v>0</v>
      </c>
      <c r="AI140" s="57" t="e">
        <f t="shared" ref="AI140" si="342">(AH140/D140)*100</f>
        <v>#DIV/0!</v>
      </c>
    </row>
    <row r="141" spans="1:35" ht="18.75" hidden="1">
      <c r="A141" s="69"/>
      <c r="B141" s="69"/>
      <c r="C141" s="70"/>
      <c r="D141" s="70"/>
      <c r="E141" s="71"/>
      <c r="F141" s="71"/>
      <c r="G141" s="71"/>
      <c r="H141" s="71"/>
      <c r="I141" s="71"/>
      <c r="J141" s="71"/>
      <c r="K141" s="72"/>
      <c r="L141" s="73"/>
      <c r="M141" s="74"/>
      <c r="N141" s="75"/>
      <c r="O141" s="83"/>
      <c r="P141" s="71"/>
      <c r="Q141" s="71"/>
      <c r="R141" s="71"/>
      <c r="S141" s="71"/>
      <c r="T141" s="71"/>
      <c r="U141" s="71"/>
      <c r="V141" s="71"/>
      <c r="W141" s="71"/>
      <c r="X141" s="71"/>
      <c r="Y141" s="228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</row>
    <row r="142" spans="1:35" ht="67.5" hidden="1" customHeight="1">
      <c r="A142" s="1104" t="s">
        <v>210</v>
      </c>
      <c r="B142" s="1106" t="s">
        <v>358</v>
      </c>
      <c r="C142" s="1107" t="s">
        <v>359</v>
      </c>
      <c r="D142" s="79" t="s">
        <v>360</v>
      </c>
      <c r="E142" s="1109">
        <f>SUM(E145,E151)</f>
        <v>368450</v>
      </c>
      <c r="F142" s="1109">
        <f>F145+F151</f>
        <v>630050</v>
      </c>
      <c r="G142" s="1109">
        <f>G145+G151</f>
        <v>0</v>
      </c>
      <c r="H142" s="1109">
        <f>SUM(E142:G144)</f>
        <v>998500</v>
      </c>
      <c r="I142" s="1111">
        <f>SUM(I145,I151)</f>
        <v>-13280</v>
      </c>
      <c r="J142" s="1113">
        <f>SUM(J145,J151)</f>
        <v>985220</v>
      </c>
      <c r="K142" s="37"/>
      <c r="L142" s="37"/>
      <c r="M142" s="37"/>
      <c r="N142" s="37"/>
      <c r="O142" s="37"/>
      <c r="P142" s="203" t="s">
        <v>417</v>
      </c>
      <c r="Q142" s="204" t="s">
        <v>433</v>
      </c>
      <c r="R142" s="204" t="s">
        <v>434</v>
      </c>
      <c r="S142" s="204" t="s">
        <v>403</v>
      </c>
      <c r="T142" s="204" t="s">
        <v>438</v>
      </c>
      <c r="U142" s="204" t="s">
        <v>433</v>
      </c>
      <c r="V142" s="204" t="s">
        <v>434</v>
      </c>
      <c r="W142" s="204" t="s">
        <v>403</v>
      </c>
      <c r="X142" s="203" t="s">
        <v>439</v>
      </c>
      <c r="Y142" s="223" t="s">
        <v>433</v>
      </c>
      <c r="Z142" s="204" t="s">
        <v>434</v>
      </c>
      <c r="AA142" s="204" t="s">
        <v>403</v>
      </c>
      <c r="AB142" s="204" t="s">
        <v>440</v>
      </c>
      <c r="AC142" s="204" t="s">
        <v>433</v>
      </c>
      <c r="AD142" s="204" t="s">
        <v>403</v>
      </c>
      <c r="AE142" s="204" t="s">
        <v>408</v>
      </c>
      <c r="AF142" s="204" t="s">
        <v>408</v>
      </c>
      <c r="AG142" s="204" t="s">
        <v>403</v>
      </c>
      <c r="AH142" s="204" t="s">
        <v>441</v>
      </c>
      <c r="AI142" s="204" t="s">
        <v>403</v>
      </c>
    </row>
    <row r="143" spans="1:35" ht="14.45" hidden="1" customHeight="1">
      <c r="A143" s="1105"/>
      <c r="B143" s="1106"/>
      <c r="C143" s="1108"/>
      <c r="D143" s="1108">
        <f>D145+D151</f>
        <v>998500</v>
      </c>
      <c r="E143" s="1110"/>
      <c r="F143" s="1110"/>
      <c r="G143" s="1110"/>
      <c r="H143" s="1110"/>
      <c r="I143" s="1112"/>
      <c r="J143" s="1106"/>
      <c r="K143" s="1114">
        <f t="shared" ref="K143:P143" si="343">K145+K151</f>
        <v>960083</v>
      </c>
      <c r="L143" s="1116">
        <f t="shared" si="343"/>
        <v>0</v>
      </c>
      <c r="M143" s="1118">
        <f t="shared" si="343"/>
        <v>0</v>
      </c>
      <c r="N143" s="1100">
        <f t="shared" si="343"/>
        <v>0</v>
      </c>
      <c r="O143" s="1102">
        <f t="shared" si="343"/>
        <v>0</v>
      </c>
      <c r="P143" s="1071">
        <f t="shared" si="343"/>
        <v>960083</v>
      </c>
      <c r="Q143" s="1071">
        <f>(P143/H142)*100</f>
        <v>96.152528793189788</v>
      </c>
      <c r="R143" s="1071">
        <f>(P143/J142)*100</f>
        <v>97.448590162603281</v>
      </c>
      <c r="S143" s="1071">
        <f>(P143/D143)*100</f>
        <v>96.152528793189788</v>
      </c>
      <c r="T143" s="1071">
        <f>T145+T151</f>
        <v>0</v>
      </c>
      <c r="U143" s="1071">
        <f>(T143/H142)*100</f>
        <v>0</v>
      </c>
      <c r="V143" s="1071">
        <f>(T143/J142)*100</f>
        <v>0</v>
      </c>
      <c r="W143" s="1071">
        <f>(T143/D143)*100</f>
        <v>0</v>
      </c>
      <c r="X143" s="1071">
        <f>X145+X151</f>
        <v>960083</v>
      </c>
      <c r="Y143" s="1075">
        <f>(X143/H142)*100</f>
        <v>96.152528793189788</v>
      </c>
      <c r="Z143" s="1071">
        <f>(X143/J142)*100</f>
        <v>97.448590162603281</v>
      </c>
      <c r="AA143" s="1071">
        <f>(X143/D143)*100</f>
        <v>96.152528793189788</v>
      </c>
      <c r="AB143" s="1071">
        <f>AB145+AB151</f>
        <v>38417</v>
      </c>
      <c r="AC143" s="1071">
        <f>(AB143/H142)*100</f>
        <v>3.8474712068102148</v>
      </c>
      <c r="AD143" s="1071">
        <f>(AB143/D143)*100</f>
        <v>3.8474712068102148</v>
      </c>
      <c r="AE143" s="1071">
        <f>AE145+AE151</f>
        <v>25137</v>
      </c>
      <c r="AF143" s="1071">
        <f>(AE143/J142)*100</f>
        <v>2.5514098373967236</v>
      </c>
      <c r="AG143" s="1071">
        <f>(AE143/D143)*100</f>
        <v>2.5174762143214822</v>
      </c>
      <c r="AH143" s="1071">
        <f>AH145+AH151</f>
        <v>38417</v>
      </c>
      <c r="AI143" s="1071">
        <f>(AH143/D143)*100</f>
        <v>3.8474712068102148</v>
      </c>
    </row>
    <row r="144" spans="1:35" ht="4.5" hidden="1" customHeight="1">
      <c r="A144" s="1105"/>
      <c r="B144" s="1106"/>
      <c r="C144" s="1108"/>
      <c r="D144" s="1108"/>
      <c r="E144" s="1110"/>
      <c r="F144" s="1110"/>
      <c r="G144" s="1110"/>
      <c r="H144" s="1110"/>
      <c r="I144" s="1112"/>
      <c r="J144" s="1106"/>
      <c r="K144" s="1115"/>
      <c r="L144" s="1117"/>
      <c r="M144" s="1119"/>
      <c r="N144" s="1101"/>
      <c r="O144" s="1103"/>
      <c r="P144" s="1072"/>
      <c r="Q144" s="1072"/>
      <c r="R144" s="1072"/>
      <c r="S144" s="1072"/>
      <c r="T144" s="1072"/>
      <c r="U144" s="1072"/>
      <c r="V144" s="1072"/>
      <c r="W144" s="1072"/>
      <c r="X144" s="1072"/>
      <c r="Y144" s="1076"/>
      <c r="Z144" s="1072"/>
      <c r="AA144" s="1072"/>
      <c r="AB144" s="1072"/>
      <c r="AC144" s="1072"/>
      <c r="AD144" s="1072"/>
      <c r="AE144" s="1072"/>
      <c r="AF144" s="1072"/>
      <c r="AG144" s="1072"/>
      <c r="AH144" s="1072"/>
      <c r="AI144" s="1072"/>
    </row>
    <row r="145" spans="1:35" ht="18.75" hidden="1">
      <c r="A145" s="38"/>
      <c r="B145" s="39"/>
      <c r="C145" s="40" t="s">
        <v>55</v>
      </c>
      <c r="D145" s="40">
        <f>SUM(D146:D150)</f>
        <v>998500</v>
      </c>
      <c r="E145" s="41">
        <f>SUM(E146:E150)</f>
        <v>368450</v>
      </c>
      <c r="F145" s="41">
        <f>SUM(F146:F150)</f>
        <v>630050</v>
      </c>
      <c r="G145" s="41">
        <f>SUM(G146:G150)</f>
        <v>0</v>
      </c>
      <c r="H145" s="41">
        <f>SUM(H146:H150)</f>
        <v>998500</v>
      </c>
      <c r="I145" s="42">
        <f>SUM(I146:I148)</f>
        <v>-13280</v>
      </c>
      <c r="J145" s="41">
        <f t="shared" ref="J145:P145" si="344">SUM(J146:J150)</f>
        <v>985220</v>
      </c>
      <c r="K145" s="43">
        <f t="shared" si="344"/>
        <v>960083</v>
      </c>
      <c r="L145" s="44">
        <f t="shared" si="344"/>
        <v>0</v>
      </c>
      <c r="M145" s="45">
        <f t="shared" si="344"/>
        <v>0</v>
      </c>
      <c r="N145" s="46">
        <f t="shared" si="344"/>
        <v>0</v>
      </c>
      <c r="O145" s="80">
        <f t="shared" si="344"/>
        <v>0</v>
      </c>
      <c r="P145" s="47">
        <f t="shared" si="344"/>
        <v>960083</v>
      </c>
      <c r="Q145" s="48">
        <f>P145/H145*100</f>
        <v>96.152528793189788</v>
      </c>
      <c r="R145" s="48">
        <f>P145/J145*100</f>
        <v>97.448590162603281</v>
      </c>
      <c r="S145" s="48">
        <f t="shared" ref="S145:S150" si="345">P145/D145*100</f>
        <v>96.152528793189788</v>
      </c>
      <c r="T145" s="47">
        <f>SUM(T146:T150)</f>
        <v>0</v>
      </c>
      <c r="U145" s="48">
        <f>T145/H145*100</f>
        <v>0</v>
      </c>
      <c r="V145" s="48">
        <f>T145/J145*100</f>
        <v>0</v>
      </c>
      <c r="W145" s="48">
        <f>T145/D145*100</f>
        <v>0</v>
      </c>
      <c r="X145" s="48">
        <f>SUM(X146:X150)</f>
        <v>960083</v>
      </c>
      <c r="Y145" s="226">
        <f>X145/H145*100</f>
        <v>96.152528793189788</v>
      </c>
      <c r="Z145" s="48">
        <f>X145/J145*100</f>
        <v>97.448590162603281</v>
      </c>
      <c r="AA145" s="48">
        <f>X145/D145*100</f>
        <v>96.152528793189788</v>
      </c>
      <c r="AB145" s="47">
        <f>SUM(AB146:AB150)</f>
        <v>38417</v>
      </c>
      <c r="AC145" s="47">
        <f>(AB145/H145)*100</f>
        <v>3.8474712068102148</v>
      </c>
      <c r="AD145" s="47">
        <f>(AB145/D145)*100</f>
        <v>3.8474712068102148</v>
      </c>
      <c r="AE145" s="47">
        <f>SUM(AE146:AE150)</f>
        <v>25137</v>
      </c>
      <c r="AF145" s="47">
        <f>(AE145/J145)*100</f>
        <v>2.5514098373967236</v>
      </c>
      <c r="AG145" s="47">
        <f t="shared" ref="AG145:AG150" si="346">(AE145/D145)*100</f>
        <v>2.5174762143214822</v>
      </c>
      <c r="AH145" s="47">
        <f>SUM(AH146:AH150)</f>
        <v>38417</v>
      </c>
      <c r="AI145" s="47">
        <f>(AH145/D145)*100</f>
        <v>3.8474712068102148</v>
      </c>
    </row>
    <row r="146" spans="1:35" ht="18.75" hidden="1">
      <c r="A146" s="38"/>
      <c r="B146" s="39"/>
      <c r="C146" s="49" t="s">
        <v>56</v>
      </c>
      <c r="D146" s="49">
        <v>360000</v>
      </c>
      <c r="E146" s="49">
        <v>240000</v>
      </c>
      <c r="F146" s="49">
        <v>120000</v>
      </c>
      <c r="G146" s="49">
        <v>0</v>
      </c>
      <c r="H146" s="41">
        <f>SUM(E146:G146)</f>
        <v>360000</v>
      </c>
      <c r="I146" s="50">
        <v>0</v>
      </c>
      <c r="J146" s="51">
        <f>SUM(E146:G146,I146)</f>
        <v>360000</v>
      </c>
      <c r="K146" s="52">
        <v>208500</v>
      </c>
      <c r="L146" s="53"/>
      <c r="M146" s="54"/>
      <c r="N146" s="55"/>
      <c r="O146" s="81"/>
      <c r="P146" s="56">
        <f>K146+L146</f>
        <v>208500</v>
      </c>
      <c r="Q146" s="56">
        <f>P146/H146*100</f>
        <v>57.916666666666671</v>
      </c>
      <c r="R146" s="56">
        <f>P146/J146*100</f>
        <v>57.916666666666671</v>
      </c>
      <c r="S146" s="56">
        <f t="shared" si="345"/>
        <v>57.916666666666671</v>
      </c>
      <c r="T146" s="57">
        <f>M146+N146+O146</f>
        <v>0</v>
      </c>
      <c r="U146" s="56">
        <f>T146/H146*100</f>
        <v>0</v>
      </c>
      <c r="V146" s="56">
        <f>T146/J146*100</f>
        <v>0</v>
      </c>
      <c r="W146" s="56">
        <f>T146/D146*100</f>
        <v>0</v>
      </c>
      <c r="X146" s="56">
        <f>SUM(K146:O146)</f>
        <v>208500</v>
      </c>
      <c r="Y146" s="226">
        <f>X146/H146*100</f>
        <v>57.916666666666671</v>
      </c>
      <c r="Z146" s="56">
        <f>X146/J146*100</f>
        <v>57.916666666666671</v>
      </c>
      <c r="AA146" s="56">
        <f>X146/D146*100</f>
        <v>57.916666666666671</v>
      </c>
      <c r="AB146" s="57">
        <f>H146-X146</f>
        <v>151500</v>
      </c>
      <c r="AC146" s="57">
        <f>(AB146/H146)*100</f>
        <v>42.083333333333336</v>
      </c>
      <c r="AD146" s="57">
        <f>(AB146/D146)*100</f>
        <v>42.083333333333336</v>
      </c>
      <c r="AE146" s="34">
        <f>J146-X146</f>
        <v>151500</v>
      </c>
      <c r="AF146" s="57">
        <f>(AE146/J146)*100</f>
        <v>42.083333333333336</v>
      </c>
      <c r="AG146" s="63">
        <f t="shared" si="346"/>
        <v>42.083333333333336</v>
      </c>
      <c r="AH146" s="34">
        <f>D146-X146</f>
        <v>151500</v>
      </c>
      <c r="AI146" s="57">
        <f>(AH146/D146)*100</f>
        <v>42.083333333333336</v>
      </c>
    </row>
    <row r="147" spans="1:35" ht="18.75" hidden="1">
      <c r="A147" s="38"/>
      <c r="B147" s="38"/>
      <c r="C147" s="49" t="s">
        <v>57</v>
      </c>
      <c r="D147" s="49">
        <v>630000</v>
      </c>
      <c r="E147" s="49">
        <v>119950</v>
      </c>
      <c r="F147" s="49">
        <v>510050</v>
      </c>
      <c r="G147" s="49">
        <v>0</v>
      </c>
      <c r="H147" s="41">
        <f>SUM(E147:G147)</f>
        <v>630000</v>
      </c>
      <c r="I147" s="58">
        <v>-12000</v>
      </c>
      <c r="J147" s="51">
        <f>SUM(E147:G147,I147)</f>
        <v>618000</v>
      </c>
      <c r="K147" s="52">
        <v>667234</v>
      </c>
      <c r="L147" s="53"/>
      <c r="M147" s="54"/>
      <c r="N147" s="55"/>
      <c r="O147" s="81"/>
      <c r="P147" s="56">
        <f>K147+L147</f>
        <v>667234</v>
      </c>
      <c r="Q147" s="56">
        <f t="shared" ref="Q147:Q150" si="347">P147/H147*100</f>
        <v>105.91015873015873</v>
      </c>
      <c r="R147" s="56">
        <f t="shared" ref="R147:R152" si="348">P147/J147*100</f>
        <v>107.96666666666668</v>
      </c>
      <c r="S147" s="56">
        <f t="shared" si="345"/>
        <v>105.91015873015873</v>
      </c>
      <c r="T147" s="57">
        <f t="shared" ref="T147:T150" si="349">M147+N147+O147</f>
        <v>0</v>
      </c>
      <c r="U147" s="56">
        <f t="shared" ref="U147:U150" si="350">T147/H147*100</f>
        <v>0</v>
      </c>
      <c r="V147" s="56">
        <f t="shared" ref="V147:V152" si="351">T147/J147*100</f>
        <v>0</v>
      </c>
      <c r="W147" s="56">
        <f t="shared" ref="W147:W150" si="352">T147/D147*100</f>
        <v>0</v>
      </c>
      <c r="X147" s="56">
        <f t="shared" ref="X147:X150" si="353">SUM(K147:O147)</f>
        <v>667234</v>
      </c>
      <c r="Y147" s="226">
        <f t="shared" ref="Y147:Y150" si="354">X147/H147*100</f>
        <v>105.91015873015873</v>
      </c>
      <c r="Z147" s="56">
        <f t="shared" ref="Z147:Z152" si="355">X147/J147*100</f>
        <v>107.96666666666668</v>
      </c>
      <c r="AA147" s="56">
        <f t="shared" ref="AA147:AA150" si="356">X147/D147*100</f>
        <v>105.91015873015873</v>
      </c>
      <c r="AB147" s="57">
        <f t="shared" ref="AB147:AB150" si="357">H147-X147</f>
        <v>-37234</v>
      </c>
      <c r="AC147" s="57">
        <f t="shared" ref="AC147:AC150" si="358">(AB147/H147)*100</f>
        <v>-5.9101587301587299</v>
      </c>
      <c r="AD147" s="57">
        <f t="shared" ref="AD147:AD150" si="359">(AB147/D147)*100</f>
        <v>-5.9101587301587299</v>
      </c>
      <c r="AE147" s="34">
        <f>J147-X147</f>
        <v>-49234</v>
      </c>
      <c r="AF147" s="57">
        <f t="shared" ref="AF147:AF150" si="360">(AE147/J147)*100</f>
        <v>-7.9666666666666668</v>
      </c>
      <c r="AG147" s="63">
        <f t="shared" si="346"/>
        <v>-7.8149206349206342</v>
      </c>
      <c r="AH147" s="34">
        <f t="shared" ref="AH147:AH150" si="361">D147-X147</f>
        <v>-37234</v>
      </c>
      <c r="AI147" s="57">
        <f t="shared" ref="AI147:AI150" si="362">(AH147/D147)*100</f>
        <v>-5.9101587301587299</v>
      </c>
    </row>
    <row r="148" spans="1:35" ht="18.75" hidden="1">
      <c r="A148" s="38"/>
      <c r="B148" s="38"/>
      <c r="C148" s="49" t="s">
        <v>58</v>
      </c>
      <c r="D148" s="49">
        <v>8500</v>
      </c>
      <c r="E148" s="49">
        <v>8500</v>
      </c>
      <c r="F148" s="49">
        <v>0</v>
      </c>
      <c r="G148" s="49">
        <v>0</v>
      </c>
      <c r="H148" s="41">
        <f>SUM(E148:G148)</f>
        <v>8500</v>
      </c>
      <c r="I148" s="58">
        <v>-1280</v>
      </c>
      <c r="J148" s="51">
        <f>SUM(E148:G148,I148)</f>
        <v>7220</v>
      </c>
      <c r="K148" s="52">
        <v>84349</v>
      </c>
      <c r="L148" s="53"/>
      <c r="M148" s="54"/>
      <c r="N148" s="55"/>
      <c r="O148" s="81"/>
      <c r="P148" s="56">
        <f>K148+L148</f>
        <v>84349</v>
      </c>
      <c r="Q148" s="56">
        <f t="shared" si="347"/>
        <v>992.34117647058827</v>
      </c>
      <c r="R148" s="56">
        <f t="shared" si="348"/>
        <v>1168.2686980609419</v>
      </c>
      <c r="S148" s="56">
        <f t="shared" si="345"/>
        <v>992.34117647058827</v>
      </c>
      <c r="T148" s="57">
        <f t="shared" si="349"/>
        <v>0</v>
      </c>
      <c r="U148" s="56">
        <f t="shared" si="350"/>
        <v>0</v>
      </c>
      <c r="V148" s="56">
        <f t="shared" si="351"/>
        <v>0</v>
      </c>
      <c r="W148" s="56">
        <f t="shared" si="352"/>
        <v>0</v>
      </c>
      <c r="X148" s="56">
        <f t="shared" si="353"/>
        <v>84349</v>
      </c>
      <c r="Y148" s="226">
        <f t="shared" si="354"/>
        <v>992.34117647058827</v>
      </c>
      <c r="Z148" s="56">
        <f t="shared" si="355"/>
        <v>1168.2686980609419</v>
      </c>
      <c r="AA148" s="56">
        <f t="shared" si="356"/>
        <v>992.34117647058827</v>
      </c>
      <c r="AB148" s="57">
        <f t="shared" si="357"/>
        <v>-75849</v>
      </c>
      <c r="AC148" s="57">
        <f t="shared" si="358"/>
        <v>-892.34117647058827</v>
      </c>
      <c r="AD148" s="57">
        <f t="shared" si="359"/>
        <v>-892.34117647058827</v>
      </c>
      <c r="AE148" s="34">
        <f>J148-X148</f>
        <v>-77129</v>
      </c>
      <c r="AF148" s="57">
        <f t="shared" si="360"/>
        <v>-1068.2686980609419</v>
      </c>
      <c r="AG148" s="63">
        <f t="shared" si="346"/>
        <v>-907.4</v>
      </c>
      <c r="AH148" s="34">
        <f t="shared" si="361"/>
        <v>-75849</v>
      </c>
      <c r="AI148" s="57">
        <f t="shared" si="362"/>
        <v>-892.34117647058827</v>
      </c>
    </row>
    <row r="149" spans="1:35" ht="18" hidden="1" customHeight="1">
      <c r="A149" s="38"/>
      <c r="B149" s="38"/>
      <c r="C149" s="49" t="s">
        <v>69</v>
      </c>
      <c r="D149" s="49">
        <v>0</v>
      </c>
      <c r="E149" s="49">
        <v>0</v>
      </c>
      <c r="F149" s="49">
        <v>0</v>
      </c>
      <c r="G149" s="49">
        <v>0</v>
      </c>
      <c r="H149" s="41">
        <f>SUM(E149:G149)</f>
        <v>0</v>
      </c>
      <c r="I149" s="59">
        <v>0</v>
      </c>
      <c r="J149" s="51">
        <f>SUM(E149:G149,I149)</f>
        <v>0</v>
      </c>
      <c r="K149" s="52"/>
      <c r="L149" s="53"/>
      <c r="M149" s="54"/>
      <c r="N149" s="55"/>
      <c r="O149" s="81"/>
      <c r="P149" s="56">
        <f>K149+L149</f>
        <v>0</v>
      </c>
      <c r="Q149" s="56" t="e">
        <f t="shared" si="347"/>
        <v>#DIV/0!</v>
      </c>
      <c r="R149" s="56" t="e">
        <f t="shared" si="348"/>
        <v>#DIV/0!</v>
      </c>
      <c r="S149" s="56" t="e">
        <f t="shared" si="345"/>
        <v>#DIV/0!</v>
      </c>
      <c r="T149" s="57">
        <f t="shared" si="349"/>
        <v>0</v>
      </c>
      <c r="U149" s="56" t="e">
        <f t="shared" si="350"/>
        <v>#DIV/0!</v>
      </c>
      <c r="V149" s="56" t="e">
        <f t="shared" si="351"/>
        <v>#DIV/0!</v>
      </c>
      <c r="W149" s="56" t="e">
        <f t="shared" si="352"/>
        <v>#DIV/0!</v>
      </c>
      <c r="X149" s="56">
        <f t="shared" si="353"/>
        <v>0</v>
      </c>
      <c r="Y149" s="226" t="e">
        <f t="shared" si="354"/>
        <v>#DIV/0!</v>
      </c>
      <c r="Z149" s="56" t="e">
        <f t="shared" si="355"/>
        <v>#DIV/0!</v>
      </c>
      <c r="AA149" s="56" t="e">
        <f t="shared" si="356"/>
        <v>#DIV/0!</v>
      </c>
      <c r="AB149" s="57">
        <f t="shared" si="357"/>
        <v>0</v>
      </c>
      <c r="AC149" s="57" t="e">
        <f t="shared" si="358"/>
        <v>#DIV/0!</v>
      </c>
      <c r="AD149" s="57" t="e">
        <f t="shared" si="359"/>
        <v>#DIV/0!</v>
      </c>
      <c r="AE149" s="34">
        <f>J149-X149</f>
        <v>0</v>
      </c>
      <c r="AF149" s="57" t="e">
        <f t="shared" si="360"/>
        <v>#DIV/0!</v>
      </c>
      <c r="AG149" s="63" t="e">
        <f t="shared" si="346"/>
        <v>#DIV/0!</v>
      </c>
      <c r="AH149" s="34">
        <f t="shared" si="361"/>
        <v>0</v>
      </c>
      <c r="AI149" s="57" t="e">
        <f t="shared" si="362"/>
        <v>#DIV/0!</v>
      </c>
    </row>
    <row r="150" spans="1:35" ht="18" hidden="1" customHeight="1">
      <c r="A150" s="38"/>
      <c r="B150" s="38"/>
      <c r="C150" s="49" t="s">
        <v>60</v>
      </c>
      <c r="D150" s="49">
        <v>0</v>
      </c>
      <c r="E150" s="49">
        <v>0</v>
      </c>
      <c r="F150" s="49">
        <v>0</v>
      </c>
      <c r="G150" s="49">
        <v>0</v>
      </c>
      <c r="H150" s="41">
        <f>SUM(E150:G150)</f>
        <v>0</v>
      </c>
      <c r="I150" s="49">
        <v>0</v>
      </c>
      <c r="J150" s="51">
        <f>SUM(E150:G150,I150)</f>
        <v>0</v>
      </c>
      <c r="K150" s="52"/>
      <c r="L150" s="53"/>
      <c r="M150" s="54"/>
      <c r="N150" s="55"/>
      <c r="O150" s="81"/>
      <c r="P150" s="56">
        <f>K150+L150</f>
        <v>0</v>
      </c>
      <c r="Q150" s="56" t="e">
        <f t="shared" si="347"/>
        <v>#DIV/0!</v>
      </c>
      <c r="R150" s="56" t="e">
        <f t="shared" si="348"/>
        <v>#DIV/0!</v>
      </c>
      <c r="S150" s="56" t="e">
        <f t="shared" si="345"/>
        <v>#DIV/0!</v>
      </c>
      <c r="T150" s="57">
        <f t="shared" si="349"/>
        <v>0</v>
      </c>
      <c r="U150" s="56" t="e">
        <f t="shared" si="350"/>
        <v>#DIV/0!</v>
      </c>
      <c r="V150" s="56" t="e">
        <f t="shared" si="351"/>
        <v>#DIV/0!</v>
      </c>
      <c r="W150" s="56" t="e">
        <f t="shared" si="352"/>
        <v>#DIV/0!</v>
      </c>
      <c r="X150" s="56">
        <f t="shared" si="353"/>
        <v>0</v>
      </c>
      <c r="Y150" s="226" t="e">
        <f t="shared" si="354"/>
        <v>#DIV/0!</v>
      </c>
      <c r="Z150" s="56" t="e">
        <f t="shared" si="355"/>
        <v>#DIV/0!</v>
      </c>
      <c r="AA150" s="56" t="e">
        <f t="shared" si="356"/>
        <v>#DIV/0!</v>
      </c>
      <c r="AB150" s="57">
        <f t="shared" si="357"/>
        <v>0</v>
      </c>
      <c r="AC150" s="57" t="e">
        <f t="shared" si="358"/>
        <v>#DIV/0!</v>
      </c>
      <c r="AD150" s="57" t="e">
        <f t="shared" si="359"/>
        <v>#DIV/0!</v>
      </c>
      <c r="AE150" s="34">
        <f>J150-X150</f>
        <v>0</v>
      </c>
      <c r="AF150" s="57" t="e">
        <f t="shared" si="360"/>
        <v>#DIV/0!</v>
      </c>
      <c r="AG150" s="63" t="e">
        <f t="shared" si="346"/>
        <v>#DIV/0!</v>
      </c>
      <c r="AH150" s="34">
        <f t="shared" si="361"/>
        <v>0</v>
      </c>
      <c r="AI150" s="57" t="e">
        <f t="shared" si="362"/>
        <v>#DIV/0!</v>
      </c>
    </row>
    <row r="151" spans="1:35" ht="18" hidden="1" customHeight="1">
      <c r="A151" s="61"/>
      <c r="B151" s="62"/>
      <c r="C151" s="63" t="s">
        <v>61</v>
      </c>
      <c r="D151" s="63">
        <f>D152</f>
        <v>0</v>
      </c>
      <c r="E151" s="63">
        <f>SUM(E152:E152)</f>
        <v>0</v>
      </c>
      <c r="F151" s="63">
        <f>F152</f>
        <v>0</v>
      </c>
      <c r="G151" s="63">
        <f>G152</f>
        <v>0</v>
      </c>
      <c r="H151" s="63">
        <f>H152</f>
        <v>0</v>
      </c>
      <c r="I151" s="63">
        <f>I152</f>
        <v>0</v>
      </c>
      <c r="J151" s="63">
        <f>J152</f>
        <v>0</v>
      </c>
      <c r="K151" s="64">
        <f t="shared" ref="K151:AH151" si="363">K152</f>
        <v>0</v>
      </c>
      <c r="L151" s="65">
        <f t="shared" si="363"/>
        <v>0</v>
      </c>
      <c r="M151" s="66">
        <f t="shared" si="363"/>
        <v>0</v>
      </c>
      <c r="N151" s="46">
        <f t="shared" si="363"/>
        <v>0</v>
      </c>
      <c r="O151" s="82">
        <f t="shared" si="363"/>
        <v>0</v>
      </c>
      <c r="P151" s="67">
        <f t="shared" si="363"/>
        <v>0</v>
      </c>
      <c r="Q151" s="67" t="e">
        <f t="shared" si="363"/>
        <v>#DIV/0!</v>
      </c>
      <c r="R151" s="56" t="e">
        <f t="shared" si="348"/>
        <v>#DIV/0!</v>
      </c>
      <c r="S151" s="67" t="e">
        <f t="shared" si="363"/>
        <v>#DIV/0!</v>
      </c>
      <c r="T151" s="63">
        <f t="shared" si="363"/>
        <v>0</v>
      </c>
      <c r="U151" s="67" t="e">
        <f t="shared" si="363"/>
        <v>#DIV/0!</v>
      </c>
      <c r="V151" s="56" t="e">
        <f t="shared" si="351"/>
        <v>#DIV/0!</v>
      </c>
      <c r="W151" s="67" t="e">
        <f t="shared" si="363"/>
        <v>#DIV/0!</v>
      </c>
      <c r="X151" s="67">
        <f>X152</f>
        <v>0</v>
      </c>
      <c r="Y151" s="227" t="e">
        <f t="shared" si="363"/>
        <v>#DIV/0!</v>
      </c>
      <c r="Z151" s="56" t="e">
        <f t="shared" si="355"/>
        <v>#DIV/0!</v>
      </c>
      <c r="AA151" s="67" t="e">
        <f t="shared" si="363"/>
        <v>#DIV/0!</v>
      </c>
      <c r="AB151" s="63">
        <f t="shared" si="363"/>
        <v>0</v>
      </c>
      <c r="AC151" s="63" t="e">
        <f t="shared" si="363"/>
        <v>#DIV/0!</v>
      </c>
      <c r="AD151" s="63" t="e">
        <f t="shared" si="363"/>
        <v>#DIV/0!</v>
      </c>
      <c r="AE151" s="63">
        <f t="shared" si="363"/>
        <v>0</v>
      </c>
      <c r="AF151" s="63" t="e">
        <f t="shared" si="363"/>
        <v>#DIV/0!</v>
      </c>
      <c r="AG151" s="63" t="e">
        <f t="shared" si="363"/>
        <v>#DIV/0!</v>
      </c>
      <c r="AH151" s="63">
        <f t="shared" si="363"/>
        <v>0</v>
      </c>
      <c r="AI151" s="57" t="e">
        <f>(AH151/D151)*100</f>
        <v>#DIV/0!</v>
      </c>
    </row>
    <row r="152" spans="1:35" ht="18" hidden="1" customHeight="1">
      <c r="A152" s="38"/>
      <c r="B152" s="38"/>
      <c r="C152" s="49" t="s">
        <v>70</v>
      </c>
      <c r="D152" s="57">
        <v>0</v>
      </c>
      <c r="E152" s="57">
        <v>0</v>
      </c>
      <c r="F152" s="49"/>
      <c r="G152" s="49"/>
      <c r="H152" s="49">
        <f>SUM(E152:G152)</f>
        <v>0</v>
      </c>
      <c r="I152" s="57">
        <v>0</v>
      </c>
      <c r="J152" s="51">
        <f>SUM(E152:G152,I152)</f>
        <v>0</v>
      </c>
      <c r="K152" s="52"/>
      <c r="L152" s="53"/>
      <c r="M152" s="54"/>
      <c r="N152" s="55"/>
      <c r="O152" s="81"/>
      <c r="P152" s="57">
        <f>K152+L152</f>
        <v>0</v>
      </c>
      <c r="Q152" s="56" t="e">
        <f>P152/J152*100</f>
        <v>#DIV/0!</v>
      </c>
      <c r="R152" s="56" t="e">
        <f t="shared" si="348"/>
        <v>#DIV/0!</v>
      </c>
      <c r="S152" s="56" t="e">
        <f>P152/D152*100</f>
        <v>#DIV/0!</v>
      </c>
      <c r="T152" s="57">
        <f>M152+N152+O152</f>
        <v>0</v>
      </c>
      <c r="U152" s="56" t="e">
        <f>T152/J152*100</f>
        <v>#DIV/0!</v>
      </c>
      <c r="V152" s="56" t="e">
        <f t="shared" si="351"/>
        <v>#DIV/0!</v>
      </c>
      <c r="W152" s="56" t="e">
        <f>T152/D152*100</f>
        <v>#DIV/0!</v>
      </c>
      <c r="X152" s="56">
        <f>SUM(K152:O152)</f>
        <v>0</v>
      </c>
      <c r="Y152" s="226" t="e">
        <f t="shared" ref="Y152" si="364">X152/H152*100</f>
        <v>#DIV/0!</v>
      </c>
      <c r="Z152" s="56" t="e">
        <f t="shared" si="355"/>
        <v>#DIV/0!</v>
      </c>
      <c r="AA152" s="56" t="e">
        <f>X152/D152*100</f>
        <v>#DIV/0!</v>
      </c>
      <c r="AB152" s="57">
        <f>H152-X152</f>
        <v>0</v>
      </c>
      <c r="AC152" s="57" t="e">
        <f t="shared" ref="AC152" si="365">(AB152/H152)*100</f>
        <v>#DIV/0!</v>
      </c>
      <c r="AD152" s="57" t="e">
        <f>(AB152/D152)*100</f>
        <v>#DIV/0!</v>
      </c>
      <c r="AE152" s="34">
        <f>J152-X152</f>
        <v>0</v>
      </c>
      <c r="AF152" s="57" t="e">
        <f>(AE152/J152)*100</f>
        <v>#DIV/0!</v>
      </c>
      <c r="AG152" s="63" t="e">
        <f>(AE152/D152)*100</f>
        <v>#DIV/0!</v>
      </c>
      <c r="AH152" s="34">
        <f t="shared" ref="AH152" si="366">D152-X152</f>
        <v>0</v>
      </c>
      <c r="AI152" s="57" t="e">
        <f t="shared" ref="AI152" si="367">(AH152/D152)*100</f>
        <v>#DIV/0!</v>
      </c>
    </row>
    <row r="153" spans="1:35" ht="18.75" hidden="1">
      <c r="A153" s="69"/>
      <c r="B153" s="69"/>
      <c r="C153" s="70"/>
      <c r="D153" s="70"/>
      <c r="E153" s="71"/>
      <c r="F153" s="71"/>
      <c r="G153" s="71"/>
      <c r="H153" s="71"/>
      <c r="I153" s="71"/>
      <c r="J153" s="71"/>
      <c r="K153" s="72"/>
      <c r="L153" s="73"/>
      <c r="M153" s="74"/>
      <c r="N153" s="75"/>
      <c r="O153" s="83"/>
      <c r="P153" s="71"/>
      <c r="Q153" s="71"/>
      <c r="R153" s="71"/>
      <c r="S153" s="71"/>
      <c r="T153" s="71"/>
      <c r="U153" s="71"/>
      <c r="V153" s="71"/>
      <c r="W153" s="71"/>
      <c r="X153" s="71"/>
      <c r="Y153" s="228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</row>
  </sheetData>
  <mergeCells count="286">
    <mergeCell ref="AE107:AE108"/>
    <mergeCell ref="AF107:AF108"/>
    <mergeCell ref="B130:B132"/>
    <mergeCell ref="C130:C132"/>
    <mergeCell ref="E130:E132"/>
    <mergeCell ref="AE8:AE9"/>
    <mergeCell ref="AF8:AF9"/>
    <mergeCell ref="AE35:AE36"/>
    <mergeCell ref="AF35:AF36"/>
    <mergeCell ref="AE47:AE48"/>
    <mergeCell ref="AF47:AF48"/>
    <mergeCell ref="AE71:AE72"/>
    <mergeCell ref="AF71:AF72"/>
    <mergeCell ref="AE83:AE84"/>
    <mergeCell ref="AF83:AF84"/>
    <mergeCell ref="M131:M132"/>
    <mergeCell ref="N131:N132"/>
    <mergeCell ref="O131:O132"/>
    <mergeCell ref="P131:P132"/>
    <mergeCell ref="Q131:Q132"/>
    <mergeCell ref="R131:R132"/>
    <mergeCell ref="AE131:AE132"/>
    <mergeCell ref="AF131:AF132"/>
    <mergeCell ref="K131:K132"/>
    <mergeCell ref="AE143:AE144"/>
    <mergeCell ref="AF143:AF144"/>
    <mergeCell ref="Q143:Q144"/>
    <mergeCell ref="A106:A108"/>
    <mergeCell ref="B106:B108"/>
    <mergeCell ref="C106:C108"/>
    <mergeCell ref="E106:E108"/>
    <mergeCell ref="F106:F108"/>
    <mergeCell ref="G106:G108"/>
    <mergeCell ref="H106:H108"/>
    <mergeCell ref="I106:I108"/>
    <mergeCell ref="J106:J108"/>
    <mergeCell ref="D107:D108"/>
    <mergeCell ref="K107:K108"/>
    <mergeCell ref="L107:L108"/>
    <mergeCell ref="M107:M108"/>
    <mergeCell ref="N107:N108"/>
    <mergeCell ref="O107:O108"/>
    <mergeCell ref="P107:P108"/>
    <mergeCell ref="Q107:Q108"/>
    <mergeCell ref="H130:H132"/>
    <mergeCell ref="I130:I132"/>
    <mergeCell ref="J130:J132"/>
    <mergeCell ref="D131:D132"/>
    <mergeCell ref="A130:A132"/>
    <mergeCell ref="A82:A84"/>
    <mergeCell ref="B82:B84"/>
    <mergeCell ref="C82:C84"/>
    <mergeCell ref="E82:E84"/>
    <mergeCell ref="F82:F84"/>
    <mergeCell ref="G82:G84"/>
    <mergeCell ref="H82:H84"/>
    <mergeCell ref="I82:I84"/>
    <mergeCell ref="J82:J84"/>
    <mergeCell ref="D83:D84"/>
    <mergeCell ref="A34:A36"/>
    <mergeCell ref="B34:B36"/>
    <mergeCell ref="C34:C36"/>
    <mergeCell ref="E34:E36"/>
    <mergeCell ref="O47:O48"/>
    <mergeCell ref="P47:P48"/>
    <mergeCell ref="Q47:Q48"/>
    <mergeCell ref="J46:J48"/>
    <mergeCell ref="D47:D48"/>
    <mergeCell ref="K47:K48"/>
    <mergeCell ref="M47:M48"/>
    <mergeCell ref="N47:N48"/>
    <mergeCell ref="D35:D36"/>
    <mergeCell ref="K35:K36"/>
    <mergeCell ref="L35:L36"/>
    <mergeCell ref="M35:M36"/>
    <mergeCell ref="A70:A72"/>
    <mergeCell ref="B70:B72"/>
    <mergeCell ref="C70:C72"/>
    <mergeCell ref="E70:E72"/>
    <mergeCell ref="F70:F72"/>
    <mergeCell ref="G70:G72"/>
    <mergeCell ref="A1:W1"/>
    <mergeCell ref="E7:H8"/>
    <mergeCell ref="K7:K8"/>
    <mergeCell ref="M7:M9"/>
    <mergeCell ref="N7:N9"/>
    <mergeCell ref="O7:O9"/>
    <mergeCell ref="C8:C10"/>
    <mergeCell ref="P8:P9"/>
    <mergeCell ref="K9:K10"/>
    <mergeCell ref="R8:R9"/>
    <mergeCell ref="S8:S9"/>
    <mergeCell ref="V8:V9"/>
    <mergeCell ref="W8:W9"/>
    <mergeCell ref="T8:T9"/>
    <mergeCell ref="Q8:Q9"/>
    <mergeCell ref="A9:A10"/>
    <mergeCell ref="B9:B10"/>
    <mergeCell ref="D9:D10"/>
    <mergeCell ref="I9:I10"/>
    <mergeCell ref="J9:J10"/>
    <mergeCell ref="U8:U9"/>
    <mergeCell ref="H70:H72"/>
    <mergeCell ref="I70:I72"/>
    <mergeCell ref="R47:R48"/>
    <mergeCell ref="L47:L48"/>
    <mergeCell ref="A46:A48"/>
    <mergeCell ref="B46:B48"/>
    <mergeCell ref="C46:C48"/>
    <mergeCell ref="E46:E48"/>
    <mergeCell ref="F46:F48"/>
    <mergeCell ref="G46:G48"/>
    <mergeCell ref="H46:H48"/>
    <mergeCell ref="I46:I48"/>
    <mergeCell ref="O71:O72"/>
    <mergeCell ref="P71:P72"/>
    <mergeCell ref="Q71:Q72"/>
    <mergeCell ref="R71:R72"/>
    <mergeCell ref="J70:J72"/>
    <mergeCell ref="D71:D72"/>
    <mergeCell ref="K143:K144"/>
    <mergeCell ref="L143:L144"/>
    <mergeCell ref="M143:M144"/>
    <mergeCell ref="N143:N144"/>
    <mergeCell ref="O143:O144"/>
    <mergeCell ref="P143:P144"/>
    <mergeCell ref="F34:F36"/>
    <mergeCell ref="G34:G36"/>
    <mergeCell ref="H34:H36"/>
    <mergeCell ref="I34:I36"/>
    <mergeCell ref="J34:J36"/>
    <mergeCell ref="K71:K72"/>
    <mergeCell ref="L71:L72"/>
    <mergeCell ref="M71:M72"/>
    <mergeCell ref="N71:N72"/>
    <mergeCell ref="K83:K84"/>
    <mergeCell ref="L83:L84"/>
    <mergeCell ref="M83:M84"/>
    <mergeCell ref="N83:N84"/>
    <mergeCell ref="O83:O84"/>
    <mergeCell ref="P83:P84"/>
    <mergeCell ref="L131:L132"/>
    <mergeCell ref="F130:F132"/>
    <mergeCell ref="G130:G132"/>
    <mergeCell ref="B142:B144"/>
    <mergeCell ref="C142:C144"/>
    <mergeCell ref="E142:E144"/>
    <mergeCell ref="F142:F144"/>
    <mergeCell ref="G142:G144"/>
    <mergeCell ref="H142:H144"/>
    <mergeCell ref="I142:I144"/>
    <mergeCell ref="J142:J144"/>
    <mergeCell ref="D143:D144"/>
    <mergeCell ref="R143:R144"/>
    <mergeCell ref="S143:S144"/>
    <mergeCell ref="T71:T72"/>
    <mergeCell ref="T83:T84"/>
    <mergeCell ref="T107:T108"/>
    <mergeCell ref="T131:T132"/>
    <mergeCell ref="T143:T144"/>
    <mergeCell ref="S47:S48"/>
    <mergeCell ref="W71:W72"/>
    <mergeCell ref="S71:S72"/>
    <mergeCell ref="S107:S108"/>
    <mergeCell ref="W107:W108"/>
    <mergeCell ref="R107:R108"/>
    <mergeCell ref="V131:V132"/>
    <mergeCell ref="V143:V144"/>
    <mergeCell ref="W143:W144"/>
    <mergeCell ref="U131:U132"/>
    <mergeCell ref="S131:S132"/>
    <mergeCell ref="W131:W132"/>
    <mergeCell ref="A58:AI58"/>
    <mergeCell ref="Y107:Y108"/>
    <mergeCell ref="Z107:Z108"/>
    <mergeCell ref="AA107:AA108"/>
    <mergeCell ref="A142:A144"/>
    <mergeCell ref="T35:T36"/>
    <mergeCell ref="T47:T48"/>
    <mergeCell ref="N35:N36"/>
    <mergeCell ref="O35:O36"/>
    <mergeCell ref="P35:P36"/>
    <mergeCell ref="Q35:Q36"/>
    <mergeCell ref="R35:R36"/>
    <mergeCell ref="S35:S36"/>
    <mergeCell ref="U35:U36"/>
    <mergeCell ref="AB47:AB48"/>
    <mergeCell ref="AC47:AC48"/>
    <mergeCell ref="AD47:AD48"/>
    <mergeCell ref="V35:V36"/>
    <mergeCell ref="V47:V48"/>
    <mergeCell ref="W35:W36"/>
    <mergeCell ref="X35:X36"/>
    <mergeCell ref="AB7:AD7"/>
    <mergeCell ref="X8:X9"/>
    <mergeCell ref="Y8:Y9"/>
    <mergeCell ref="Z8:Z9"/>
    <mergeCell ref="AA8:AA9"/>
    <mergeCell ref="AB8:AB9"/>
    <mergeCell ref="AC8:AC9"/>
    <mergeCell ref="AD8:AD9"/>
    <mergeCell ref="W47:W48"/>
    <mergeCell ref="X131:X132"/>
    <mergeCell ref="Y131:Y132"/>
    <mergeCell ref="Z131:Z132"/>
    <mergeCell ref="AA131:AA132"/>
    <mergeCell ref="AB131:AB132"/>
    <mergeCell ref="AC131:AC132"/>
    <mergeCell ref="AD131:AD132"/>
    <mergeCell ref="U143:U144"/>
    <mergeCell ref="X143:X144"/>
    <mergeCell ref="Y143:Y144"/>
    <mergeCell ref="Z143:Z144"/>
    <mergeCell ref="AA143:AA144"/>
    <mergeCell ref="AB143:AB144"/>
    <mergeCell ref="AC143:AC144"/>
    <mergeCell ref="AD143:AD144"/>
    <mergeCell ref="AB107:AB108"/>
    <mergeCell ref="AC107:AC108"/>
    <mergeCell ref="AD107:AD108"/>
    <mergeCell ref="Y71:Y72"/>
    <mergeCell ref="Z71:Z72"/>
    <mergeCell ref="AA71:AA72"/>
    <mergeCell ref="AB71:AB72"/>
    <mergeCell ref="AC71:AC72"/>
    <mergeCell ref="AD71:AD72"/>
    <mergeCell ref="V71:V72"/>
    <mergeCell ref="V83:V84"/>
    <mergeCell ref="V107:V108"/>
    <mergeCell ref="U71:U72"/>
    <mergeCell ref="Q83:Q84"/>
    <mergeCell ref="U83:U84"/>
    <mergeCell ref="X71:X72"/>
    <mergeCell ref="U107:U108"/>
    <mergeCell ref="X107:X108"/>
    <mergeCell ref="R83:R84"/>
    <mergeCell ref="S83:S84"/>
    <mergeCell ref="W83:W84"/>
    <mergeCell ref="AE7:AG7"/>
    <mergeCell ref="AH7:AI7"/>
    <mergeCell ref="AG8:AG9"/>
    <mergeCell ref="AH8:AH9"/>
    <mergeCell ref="AI8:AI9"/>
    <mergeCell ref="AG35:AG36"/>
    <mergeCell ref="AH35:AH36"/>
    <mergeCell ref="AI35:AI36"/>
    <mergeCell ref="AG47:AG48"/>
    <mergeCell ref="AH47:AH48"/>
    <mergeCell ref="AI47:AI48"/>
    <mergeCell ref="A22:AI22"/>
    <mergeCell ref="Y35:Y36"/>
    <mergeCell ref="P7:AA7"/>
    <mergeCell ref="Z35:Z36"/>
    <mergeCell ref="AA35:AA36"/>
    <mergeCell ref="AB35:AB36"/>
    <mergeCell ref="AC35:AC36"/>
    <mergeCell ref="AD35:AD36"/>
    <mergeCell ref="U47:U48"/>
    <mergeCell ref="X47:X48"/>
    <mergeCell ref="Y47:Y48"/>
    <mergeCell ref="Z47:Z48"/>
    <mergeCell ref="AA47:AA48"/>
    <mergeCell ref="AG131:AG132"/>
    <mergeCell ref="AH131:AH132"/>
    <mergeCell ref="AI131:AI132"/>
    <mergeCell ref="AG143:AG144"/>
    <mergeCell ref="AH143:AH144"/>
    <mergeCell ref="AI143:AI144"/>
    <mergeCell ref="A118:AI118"/>
    <mergeCell ref="AG71:AG72"/>
    <mergeCell ref="AH71:AH72"/>
    <mergeCell ref="AI71:AI72"/>
    <mergeCell ref="AG83:AG84"/>
    <mergeCell ref="AH83:AH84"/>
    <mergeCell ref="AI83:AI84"/>
    <mergeCell ref="AG107:AG108"/>
    <mergeCell ref="AH107:AH108"/>
    <mergeCell ref="AI107:AI108"/>
    <mergeCell ref="A94:AI94"/>
    <mergeCell ref="X83:X84"/>
    <mergeCell ref="Y83:Y84"/>
    <mergeCell ref="Z83:Z84"/>
    <mergeCell ref="AA83:AA84"/>
    <mergeCell ref="AB83:AB84"/>
    <mergeCell ref="AC83:AC84"/>
    <mergeCell ref="AD83:AD8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2E972-92DE-4972-815C-5EA4E73F5071}">
  <sheetPr>
    <tabColor theme="6" tint="0.39997558519241921"/>
  </sheetPr>
  <dimension ref="A1:AV223"/>
  <sheetViews>
    <sheetView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D13" sqref="D13"/>
    </sheetView>
  </sheetViews>
  <sheetFormatPr defaultRowHeight="15"/>
  <cols>
    <col min="1" max="1" width="8.5703125" style="713" customWidth="1"/>
    <col min="2" max="2" width="10.5703125" style="713" customWidth="1"/>
    <col min="3" max="3" width="44.42578125" customWidth="1"/>
    <col min="4" max="4" width="22.28515625" bestFit="1" customWidth="1"/>
    <col min="5" max="5" width="29.42578125" customWidth="1"/>
    <col min="6" max="6" width="19.140625" bestFit="1" customWidth="1"/>
    <col min="7" max="7" width="19.140625" customWidth="1"/>
    <col min="8" max="8" width="15.28515625" bestFit="1" customWidth="1"/>
    <col min="9" max="9" width="13.5703125" customWidth="1"/>
    <col min="10" max="10" width="16.5703125" bestFit="1" customWidth="1"/>
    <col min="11" max="11" width="15.42578125" bestFit="1" customWidth="1"/>
    <col min="12" max="13" width="13.7109375" customWidth="1"/>
    <col min="14" max="14" width="11.42578125" customWidth="1"/>
    <col min="15" max="15" width="14.42578125" bestFit="1" customWidth="1"/>
    <col min="16" max="16" width="11.42578125" customWidth="1"/>
    <col min="17" max="17" width="11.85546875" bestFit="1" customWidth="1"/>
    <col min="18" max="18" width="11.42578125" customWidth="1"/>
    <col min="19" max="24" width="12.42578125" customWidth="1"/>
    <col min="25" max="25" width="15.42578125" customWidth="1"/>
    <col min="26" max="32" width="12.42578125" customWidth="1"/>
    <col min="33" max="33" width="14.85546875" customWidth="1"/>
    <col min="34" max="48" width="12.42578125" customWidth="1"/>
  </cols>
  <sheetData>
    <row r="1" spans="1:48" ht="28.5" customHeight="1" thickBot="1">
      <c r="A1" s="964" t="s">
        <v>240</v>
      </c>
      <c r="N1" s="1239" t="s">
        <v>506</v>
      </c>
      <c r="O1" s="1240"/>
      <c r="P1" s="1240"/>
      <c r="Q1" s="1240"/>
      <c r="R1" s="1241"/>
      <c r="S1" s="1242" t="s">
        <v>1036</v>
      </c>
      <c r="T1" s="1241"/>
      <c r="U1" s="1239" t="s">
        <v>1168</v>
      </c>
      <c r="V1" s="1240"/>
      <c r="W1" s="1240"/>
      <c r="X1" s="1241"/>
      <c r="Y1" s="1243" t="s">
        <v>508</v>
      </c>
      <c r="Z1" s="1243"/>
      <c r="AA1" s="1243"/>
      <c r="AB1" s="1243"/>
      <c r="AC1" s="1239" t="s">
        <v>509</v>
      </c>
      <c r="AD1" s="1240"/>
      <c r="AE1" s="1240"/>
      <c r="AF1" s="1241"/>
      <c r="AG1" s="1243" t="s">
        <v>510</v>
      </c>
      <c r="AH1" s="1243"/>
      <c r="AI1" s="1243"/>
      <c r="AJ1" s="1243"/>
      <c r="AK1" s="1239" t="s">
        <v>511</v>
      </c>
      <c r="AL1" s="1240"/>
      <c r="AM1" s="1240"/>
      <c r="AN1" s="1241"/>
      <c r="AO1" s="1239" t="s">
        <v>64</v>
      </c>
      <c r="AP1" s="1240"/>
      <c r="AQ1" s="1240"/>
      <c r="AR1" s="1241"/>
      <c r="AS1" s="1239" t="s">
        <v>1169</v>
      </c>
      <c r="AT1" s="1240"/>
      <c r="AU1" s="1240"/>
      <c r="AV1" s="1241"/>
    </row>
    <row r="2" spans="1:48" ht="18.75" customHeight="1">
      <c r="A2" s="365" t="s">
        <v>11</v>
      </c>
      <c r="B2" s="366" t="s">
        <v>12</v>
      </c>
      <c r="C2" s="367" t="s">
        <v>13</v>
      </c>
      <c r="D2" s="1152" t="s">
        <v>14</v>
      </c>
      <c r="E2" s="1247"/>
      <c r="F2" s="1154" t="s">
        <v>512</v>
      </c>
      <c r="G2" s="1155"/>
      <c r="H2" s="1155"/>
      <c r="I2" s="1155"/>
      <c r="J2" s="1155"/>
      <c r="K2" s="1155"/>
      <c r="L2" s="1155"/>
      <c r="M2" s="1156"/>
      <c r="N2" s="371" t="s">
        <v>18</v>
      </c>
      <c r="O2" s="369" t="s">
        <v>19</v>
      </c>
      <c r="P2" s="369" t="s">
        <v>20</v>
      </c>
      <c r="Q2" s="369" t="s">
        <v>21</v>
      </c>
      <c r="R2" s="370" t="s">
        <v>22</v>
      </c>
      <c r="S2" s="714" t="s">
        <v>18</v>
      </c>
      <c r="T2" s="370" t="s">
        <v>22</v>
      </c>
      <c r="U2" s="368" t="s">
        <v>18</v>
      </c>
      <c r="V2" s="369" t="s">
        <v>19</v>
      </c>
      <c r="W2" s="369" t="s">
        <v>20</v>
      </c>
      <c r="X2" s="373" t="s">
        <v>21</v>
      </c>
      <c r="Y2" s="371" t="s">
        <v>18</v>
      </c>
      <c r="Z2" s="369" t="s">
        <v>19</v>
      </c>
      <c r="AA2" s="369" t="s">
        <v>20</v>
      </c>
      <c r="AB2" s="372" t="s">
        <v>21</v>
      </c>
      <c r="AC2" s="368" t="s">
        <v>18</v>
      </c>
      <c r="AD2" s="369" t="s">
        <v>19</v>
      </c>
      <c r="AE2" s="369" t="s">
        <v>20</v>
      </c>
      <c r="AF2" s="373" t="s">
        <v>21</v>
      </c>
      <c r="AG2" s="371" t="s">
        <v>18</v>
      </c>
      <c r="AH2" s="369" t="s">
        <v>19</v>
      </c>
      <c r="AI2" s="369" t="s">
        <v>20</v>
      </c>
      <c r="AJ2" s="372" t="s">
        <v>21</v>
      </c>
      <c r="AK2" s="368" t="s">
        <v>18</v>
      </c>
      <c r="AL2" s="369" t="s">
        <v>19</v>
      </c>
      <c r="AM2" s="369" t="s">
        <v>20</v>
      </c>
      <c r="AN2" s="373" t="s">
        <v>21</v>
      </c>
      <c r="AO2" s="368" t="s">
        <v>18</v>
      </c>
      <c r="AP2" s="369" t="s">
        <v>19</v>
      </c>
      <c r="AQ2" s="369" t="s">
        <v>20</v>
      </c>
      <c r="AR2" s="373" t="s">
        <v>21</v>
      </c>
      <c r="AS2" s="368" t="s">
        <v>18</v>
      </c>
      <c r="AT2" s="369" t="s">
        <v>19</v>
      </c>
      <c r="AU2" s="369" t="s">
        <v>20</v>
      </c>
      <c r="AV2" s="373" t="s">
        <v>21</v>
      </c>
    </row>
    <row r="3" spans="1:48" ht="19.5" thickBot="1">
      <c r="A3" s="374" t="s">
        <v>24</v>
      </c>
      <c r="B3" s="375" t="s">
        <v>25</v>
      </c>
      <c r="C3" s="376" t="s">
        <v>26</v>
      </c>
      <c r="D3" s="1160" t="s">
        <v>27</v>
      </c>
      <c r="E3" s="1248"/>
      <c r="F3" s="1157"/>
      <c r="G3" s="1158"/>
      <c r="H3" s="1158"/>
      <c r="I3" s="1158"/>
      <c r="J3" s="1158"/>
      <c r="K3" s="1158"/>
      <c r="L3" s="1158"/>
      <c r="M3" s="1159"/>
      <c r="N3" s="380"/>
      <c r="O3" s="378" t="s">
        <v>30</v>
      </c>
      <c r="P3" s="378"/>
      <c r="Q3" s="378"/>
      <c r="R3" s="379"/>
      <c r="S3" s="715"/>
      <c r="T3" s="379"/>
      <c r="U3" s="377"/>
      <c r="V3" s="378" t="s">
        <v>30</v>
      </c>
      <c r="W3" s="378"/>
      <c r="X3" s="382"/>
      <c r="Y3" s="380"/>
      <c r="Z3" s="378" t="s">
        <v>30</v>
      </c>
      <c r="AA3" s="378"/>
      <c r="AB3" s="381"/>
      <c r="AC3" s="377"/>
      <c r="AD3" s="378" t="s">
        <v>30</v>
      </c>
      <c r="AE3" s="378"/>
      <c r="AF3" s="382"/>
      <c r="AG3" s="380"/>
      <c r="AH3" s="378" t="s">
        <v>30</v>
      </c>
      <c r="AI3" s="378"/>
      <c r="AJ3" s="381"/>
      <c r="AK3" s="377"/>
      <c r="AL3" s="378" t="s">
        <v>30</v>
      </c>
      <c r="AM3" s="378"/>
      <c r="AN3" s="382"/>
      <c r="AO3" s="377"/>
      <c r="AP3" s="378" t="s">
        <v>30</v>
      </c>
      <c r="AQ3" s="378"/>
      <c r="AR3" s="382"/>
      <c r="AS3" s="377"/>
      <c r="AT3" s="378" t="s">
        <v>30</v>
      </c>
      <c r="AU3" s="378"/>
      <c r="AV3" s="382"/>
    </row>
    <row r="4" spans="1:48" ht="26.25">
      <c r="A4" s="383" t="s">
        <v>513</v>
      </c>
      <c r="B4" s="716"/>
      <c r="C4" s="717" t="s">
        <v>91</v>
      </c>
      <c r="D4" s="386">
        <f>SUM(F4:M4)</f>
        <v>59099000</v>
      </c>
      <c r="E4" s="387" t="s">
        <v>514</v>
      </c>
      <c r="F4" s="782">
        <f t="shared" ref="F4:M8" si="0">SUM(F10,F44,F102,F140)</f>
        <v>1511000</v>
      </c>
      <c r="G4" s="783">
        <f t="shared" si="0"/>
        <v>120000</v>
      </c>
      <c r="H4" s="389">
        <f t="shared" si="0"/>
        <v>2578706</v>
      </c>
      <c r="I4" s="389">
        <f t="shared" si="0"/>
        <v>5842034</v>
      </c>
      <c r="J4" s="389">
        <f t="shared" si="0"/>
        <v>5057260</v>
      </c>
      <c r="K4" s="389">
        <f t="shared" si="0"/>
        <v>640000</v>
      </c>
      <c r="L4" s="390">
        <f t="shared" si="0"/>
        <v>43000000</v>
      </c>
      <c r="M4" s="390">
        <f t="shared" si="0"/>
        <v>350000</v>
      </c>
      <c r="N4" s="394"/>
      <c r="O4" s="392"/>
      <c r="P4" s="392"/>
      <c r="Q4" s="392"/>
      <c r="R4" s="393"/>
      <c r="S4" s="718"/>
      <c r="T4" s="393"/>
      <c r="U4" s="391"/>
      <c r="V4" s="392"/>
      <c r="W4" s="392"/>
      <c r="X4" s="396"/>
      <c r="Y4" s="394"/>
      <c r="Z4" s="392"/>
      <c r="AA4" s="392"/>
      <c r="AB4" s="395"/>
      <c r="AC4" s="391"/>
      <c r="AD4" s="392"/>
      <c r="AE4" s="392"/>
      <c r="AF4" s="396"/>
      <c r="AG4" s="394"/>
      <c r="AH4" s="392"/>
      <c r="AI4" s="392"/>
      <c r="AJ4" s="395"/>
      <c r="AK4" s="391"/>
      <c r="AL4" s="392"/>
      <c r="AM4" s="392"/>
      <c r="AN4" s="396"/>
      <c r="AO4" s="391"/>
      <c r="AP4" s="392"/>
      <c r="AQ4" s="392"/>
      <c r="AR4" s="396"/>
      <c r="AS4" s="391"/>
      <c r="AT4" s="392"/>
      <c r="AU4" s="392"/>
      <c r="AV4" s="396"/>
    </row>
    <row r="5" spans="1:48" ht="18.75">
      <c r="A5" s="397" t="s">
        <v>515</v>
      </c>
      <c r="B5" s="719"/>
      <c r="C5" s="720"/>
      <c r="D5" s="386">
        <f>SUM(F5:M5)</f>
        <v>47719000</v>
      </c>
      <c r="E5" s="400" t="s">
        <v>516</v>
      </c>
      <c r="F5" s="388">
        <f t="shared" si="0"/>
        <v>1095000</v>
      </c>
      <c r="G5" s="783">
        <f t="shared" si="0"/>
        <v>120000</v>
      </c>
      <c r="H5" s="389">
        <f t="shared" si="0"/>
        <v>2156760</v>
      </c>
      <c r="I5" s="389">
        <f t="shared" si="0"/>
        <v>3289980</v>
      </c>
      <c r="J5" s="389">
        <f t="shared" si="0"/>
        <v>5057260</v>
      </c>
      <c r="K5" s="389">
        <f t="shared" si="0"/>
        <v>0</v>
      </c>
      <c r="L5" s="390">
        <f t="shared" si="0"/>
        <v>36000000</v>
      </c>
      <c r="M5" s="390">
        <f t="shared" si="0"/>
        <v>0</v>
      </c>
      <c r="N5" s="394"/>
      <c r="O5" s="392"/>
      <c r="P5" s="392"/>
      <c r="Q5" s="392"/>
      <c r="R5" s="393"/>
      <c r="S5" s="718"/>
      <c r="T5" s="393"/>
      <c r="U5" s="391"/>
      <c r="V5" s="392"/>
      <c r="W5" s="392"/>
      <c r="X5" s="396"/>
      <c r="Y5" s="394"/>
      <c r="Z5" s="392"/>
      <c r="AA5" s="392"/>
      <c r="AB5" s="395"/>
      <c r="AC5" s="391"/>
      <c r="AD5" s="392"/>
      <c r="AE5" s="392"/>
      <c r="AF5" s="396"/>
      <c r="AG5" s="394"/>
      <c r="AH5" s="392"/>
      <c r="AI5" s="392"/>
      <c r="AJ5" s="395"/>
      <c r="AK5" s="391"/>
      <c r="AL5" s="392"/>
      <c r="AM5" s="392"/>
      <c r="AN5" s="396"/>
      <c r="AO5" s="391"/>
      <c r="AP5" s="392"/>
      <c r="AQ5" s="392"/>
      <c r="AR5" s="396"/>
      <c r="AS5" s="391"/>
      <c r="AT5" s="392"/>
      <c r="AU5" s="392"/>
      <c r="AV5" s="396"/>
    </row>
    <row r="6" spans="1:48" ht="26.25">
      <c r="A6" s="397" t="s">
        <v>517</v>
      </c>
      <c r="B6" s="721">
        <f>D6*100/D4</f>
        <v>54.761238988815379</v>
      </c>
      <c r="C6" s="398" t="s">
        <v>32</v>
      </c>
      <c r="D6" s="386">
        <f>SUM(F6:M6)</f>
        <v>32363344.629999999</v>
      </c>
      <c r="E6" s="400" t="s">
        <v>518</v>
      </c>
      <c r="F6" s="388">
        <f t="shared" si="0"/>
        <v>692000</v>
      </c>
      <c r="G6" s="783">
        <f t="shared" si="0"/>
        <v>90000</v>
      </c>
      <c r="H6" s="389">
        <f t="shared" si="0"/>
        <v>2455897.09</v>
      </c>
      <c r="I6" s="389">
        <f t="shared" si="0"/>
        <v>2150414.5</v>
      </c>
      <c r="J6" s="389">
        <f t="shared" si="0"/>
        <v>3336361.04</v>
      </c>
      <c r="K6" s="389">
        <f t="shared" si="0"/>
        <v>673672</v>
      </c>
      <c r="L6" s="390">
        <f t="shared" si="0"/>
        <v>22965000</v>
      </c>
      <c r="M6" s="390">
        <f t="shared" si="0"/>
        <v>0</v>
      </c>
      <c r="N6" s="394">
        <f t="shared" ref="N6:AV6" si="1">SUM(N12,N99,N139)</f>
        <v>0</v>
      </c>
      <c r="O6" s="392">
        <f t="shared" si="1"/>
        <v>0</v>
      </c>
      <c r="P6" s="392">
        <f t="shared" si="1"/>
        <v>0</v>
      </c>
      <c r="Q6" s="392">
        <f t="shared" si="1"/>
        <v>0</v>
      </c>
      <c r="R6" s="393">
        <f t="shared" si="1"/>
        <v>0</v>
      </c>
      <c r="S6" s="718">
        <f t="shared" si="1"/>
        <v>0</v>
      </c>
      <c r="T6" s="393">
        <f t="shared" si="1"/>
        <v>0</v>
      </c>
      <c r="U6" s="391">
        <f t="shared" si="1"/>
        <v>0</v>
      </c>
      <c r="V6" s="392">
        <f t="shared" si="1"/>
        <v>0</v>
      </c>
      <c r="W6" s="392">
        <f t="shared" si="1"/>
        <v>0</v>
      </c>
      <c r="X6" s="396">
        <f t="shared" si="1"/>
        <v>0</v>
      </c>
      <c r="Y6" s="394">
        <f t="shared" si="1"/>
        <v>236191.25999999998</v>
      </c>
      <c r="Z6" s="392">
        <f t="shared" si="1"/>
        <v>0</v>
      </c>
      <c r="AA6" s="392">
        <f t="shared" si="1"/>
        <v>0</v>
      </c>
      <c r="AB6" s="395">
        <f t="shared" si="1"/>
        <v>0</v>
      </c>
      <c r="AC6" s="391">
        <f t="shared" si="1"/>
        <v>785875.75</v>
      </c>
      <c r="AD6" s="392">
        <f t="shared" si="1"/>
        <v>0</v>
      </c>
      <c r="AE6" s="392">
        <f t="shared" si="1"/>
        <v>0</v>
      </c>
      <c r="AF6" s="396">
        <f t="shared" si="1"/>
        <v>0</v>
      </c>
      <c r="AG6" s="394">
        <f t="shared" si="1"/>
        <v>0</v>
      </c>
      <c r="AH6" s="392">
        <f t="shared" si="1"/>
        <v>0</v>
      </c>
      <c r="AI6" s="392">
        <f t="shared" si="1"/>
        <v>0</v>
      </c>
      <c r="AJ6" s="395">
        <f t="shared" si="1"/>
        <v>0</v>
      </c>
      <c r="AK6" s="391">
        <f t="shared" si="1"/>
        <v>294308.84999999998</v>
      </c>
      <c r="AL6" s="392">
        <f t="shared" si="1"/>
        <v>0</v>
      </c>
      <c r="AM6" s="392">
        <f t="shared" si="1"/>
        <v>0</v>
      </c>
      <c r="AN6" s="396">
        <f t="shared" si="1"/>
        <v>0</v>
      </c>
      <c r="AO6" s="391">
        <f t="shared" si="1"/>
        <v>0</v>
      </c>
      <c r="AP6" s="392">
        <f t="shared" si="1"/>
        <v>0</v>
      </c>
      <c r="AQ6" s="392">
        <f t="shared" si="1"/>
        <v>0</v>
      </c>
      <c r="AR6" s="396">
        <f t="shared" si="1"/>
        <v>0</v>
      </c>
      <c r="AS6" s="391">
        <f t="shared" si="1"/>
        <v>0</v>
      </c>
      <c r="AT6" s="392">
        <f t="shared" si="1"/>
        <v>0</v>
      </c>
      <c r="AU6" s="392">
        <f t="shared" si="1"/>
        <v>0</v>
      </c>
      <c r="AV6" s="396">
        <f t="shared" si="1"/>
        <v>0</v>
      </c>
    </row>
    <row r="7" spans="1:48" ht="26.25">
      <c r="A7" s="402" t="s">
        <v>519</v>
      </c>
      <c r="B7" s="721">
        <f>N6*100/D4</f>
        <v>0</v>
      </c>
      <c r="C7" s="398" t="s">
        <v>32</v>
      </c>
      <c r="D7" s="386">
        <f>SUM(F7:M7)</f>
        <v>15355655.370000001</v>
      </c>
      <c r="E7" s="400" t="s">
        <v>520</v>
      </c>
      <c r="F7" s="388">
        <f t="shared" si="0"/>
        <v>403000</v>
      </c>
      <c r="G7" s="783">
        <f t="shared" si="0"/>
        <v>30000</v>
      </c>
      <c r="H7" s="389">
        <f t="shared" si="0"/>
        <v>-299137.08999999997</v>
      </c>
      <c r="I7" s="389">
        <f t="shared" si="0"/>
        <v>1139565.5000000002</v>
      </c>
      <c r="J7" s="389">
        <f t="shared" si="0"/>
        <v>1720898.9599999997</v>
      </c>
      <c r="K7" s="389">
        <f t="shared" si="0"/>
        <v>-673672</v>
      </c>
      <c r="L7" s="390">
        <f t="shared" si="0"/>
        <v>13035000</v>
      </c>
      <c r="M7" s="390">
        <f t="shared" si="0"/>
        <v>0</v>
      </c>
      <c r="N7" s="394"/>
      <c r="O7" s="392"/>
      <c r="P7" s="392"/>
      <c r="Q7" s="392"/>
      <c r="R7" s="393"/>
      <c r="S7" s="718"/>
      <c r="T7" s="393"/>
      <c r="U7" s="391"/>
      <c r="V7" s="392"/>
      <c r="W7" s="392"/>
      <c r="X7" s="396"/>
      <c r="Y7" s="394"/>
      <c r="Z7" s="392"/>
      <c r="AA7" s="392"/>
      <c r="AB7" s="395"/>
      <c r="AC7" s="391"/>
      <c r="AD7" s="392"/>
      <c r="AE7" s="392"/>
      <c r="AF7" s="396"/>
      <c r="AG7" s="394"/>
      <c r="AH7" s="392"/>
      <c r="AI7" s="392"/>
      <c r="AJ7" s="395"/>
      <c r="AK7" s="391"/>
      <c r="AL7" s="392"/>
      <c r="AM7" s="392"/>
      <c r="AN7" s="396"/>
      <c r="AO7" s="391"/>
      <c r="AP7" s="392"/>
      <c r="AQ7" s="392"/>
      <c r="AR7" s="396"/>
      <c r="AS7" s="391"/>
      <c r="AT7" s="392"/>
      <c r="AU7" s="392"/>
      <c r="AV7" s="396"/>
    </row>
    <row r="8" spans="1:48" ht="19.5" thickBot="1">
      <c r="A8" s="404"/>
      <c r="B8" s="404"/>
      <c r="C8" s="722"/>
      <c r="D8" s="723">
        <f>SUM(F8:M8)</f>
        <v>26735655.370000001</v>
      </c>
      <c r="E8" s="406" t="s">
        <v>453</v>
      </c>
      <c r="F8" s="784">
        <f t="shared" si="0"/>
        <v>819000</v>
      </c>
      <c r="G8" s="783">
        <f t="shared" si="0"/>
        <v>30000</v>
      </c>
      <c r="H8" s="389">
        <f t="shared" si="0"/>
        <v>122808.91000000006</v>
      </c>
      <c r="I8" s="389">
        <f t="shared" si="0"/>
        <v>3691619.5</v>
      </c>
      <c r="J8" s="389">
        <f t="shared" si="0"/>
        <v>1720898.9599999997</v>
      </c>
      <c r="K8" s="389">
        <f t="shared" si="0"/>
        <v>-33672</v>
      </c>
      <c r="L8" s="390">
        <f t="shared" si="0"/>
        <v>20035000</v>
      </c>
      <c r="M8" s="785">
        <f t="shared" si="0"/>
        <v>350000</v>
      </c>
      <c r="N8" s="394"/>
      <c r="O8" s="392"/>
      <c r="P8" s="392"/>
      <c r="Q8" s="392"/>
      <c r="R8" s="393"/>
      <c r="S8" s="718"/>
      <c r="T8" s="393"/>
      <c r="U8" s="391"/>
      <c r="V8" s="392"/>
      <c r="W8" s="392"/>
      <c r="X8" s="396"/>
      <c r="Y8" s="394"/>
      <c r="Z8" s="392"/>
      <c r="AA8" s="392"/>
      <c r="AB8" s="395"/>
      <c r="AC8" s="391"/>
      <c r="AD8" s="392"/>
      <c r="AE8" s="392"/>
      <c r="AF8" s="396"/>
      <c r="AG8" s="394"/>
      <c r="AH8" s="392"/>
      <c r="AI8" s="392"/>
      <c r="AJ8" s="395"/>
      <c r="AK8" s="391"/>
      <c r="AL8" s="392"/>
      <c r="AM8" s="392"/>
      <c r="AN8" s="396"/>
      <c r="AO8" s="391"/>
      <c r="AP8" s="392"/>
      <c r="AQ8" s="392"/>
      <c r="AR8" s="396"/>
      <c r="AS8" s="391"/>
      <c r="AT8" s="392"/>
      <c r="AU8" s="392"/>
      <c r="AV8" s="396"/>
    </row>
    <row r="9" spans="1:48" ht="56.25">
      <c r="A9" s="980" t="s">
        <v>92</v>
      </c>
      <c r="B9" s="724" t="s">
        <v>377</v>
      </c>
      <c r="C9" s="725" t="s">
        <v>378</v>
      </c>
      <c r="D9" s="726" t="s">
        <v>294</v>
      </c>
      <c r="E9" s="410" t="s">
        <v>521</v>
      </c>
      <c r="F9" s="411" t="s">
        <v>522</v>
      </c>
      <c r="G9" s="786" t="s">
        <v>1168</v>
      </c>
      <c r="H9" s="409" t="s">
        <v>508</v>
      </c>
      <c r="I9" s="409" t="s">
        <v>509</v>
      </c>
      <c r="J9" s="409" t="s">
        <v>510</v>
      </c>
      <c r="K9" s="412" t="s">
        <v>511</v>
      </c>
      <c r="L9" s="787" t="s">
        <v>64</v>
      </c>
      <c r="M9" s="413" t="s">
        <v>1169</v>
      </c>
      <c r="N9" s="419"/>
      <c r="O9" s="415"/>
      <c r="P9" s="415"/>
      <c r="Q9" s="415"/>
      <c r="R9" s="416"/>
      <c r="S9" s="414"/>
      <c r="T9" s="416"/>
      <c r="U9" s="748">
        <f>SUM(U15:X15)</f>
        <v>0</v>
      </c>
      <c r="V9" s="415"/>
      <c r="W9" s="415"/>
      <c r="X9" s="416"/>
      <c r="Y9" s="748">
        <f>SUM(Y15:AB15)</f>
        <v>277915.82999999996</v>
      </c>
      <c r="Z9" s="415"/>
      <c r="AA9" s="415"/>
      <c r="AB9" s="418"/>
      <c r="AC9" s="748">
        <f>SUM(AC15:AF15)</f>
        <v>367220.81</v>
      </c>
      <c r="AD9" s="415"/>
      <c r="AE9" s="415"/>
      <c r="AF9" s="416"/>
      <c r="AG9" s="748">
        <f>SUM(AG15:AJ15)</f>
        <v>1532761.63</v>
      </c>
      <c r="AH9" s="415"/>
      <c r="AI9" s="415"/>
      <c r="AJ9" s="418"/>
      <c r="AK9" s="748">
        <f>SUM(AK15:AN15)</f>
        <v>379363.15</v>
      </c>
      <c r="AL9" s="415"/>
      <c r="AM9" s="415"/>
      <c r="AN9" s="416"/>
      <c r="AO9" s="414"/>
      <c r="AP9" s="415"/>
      <c r="AQ9" s="415"/>
      <c r="AR9" s="416"/>
      <c r="AS9" s="414"/>
      <c r="AT9" s="415"/>
      <c r="AU9" s="415"/>
      <c r="AV9" s="416"/>
    </row>
    <row r="10" spans="1:48" ht="26.25">
      <c r="A10" s="402" t="s">
        <v>513</v>
      </c>
      <c r="B10" s="727">
        <f>$B$4</f>
        <v>0</v>
      </c>
      <c r="C10" s="398" t="s">
        <v>32</v>
      </c>
      <c r="D10" s="386">
        <f>SUM(F10:M10)</f>
        <v>3000000</v>
      </c>
      <c r="E10" s="400" t="s">
        <v>514</v>
      </c>
      <c r="F10" s="422">
        <v>0</v>
      </c>
      <c r="G10" s="788">
        <v>0</v>
      </c>
      <c r="H10" s="423">
        <v>140000</v>
      </c>
      <c r="I10" s="424">
        <v>378640</v>
      </c>
      <c r="J10" s="425">
        <v>2051360</v>
      </c>
      <c r="K10" s="426">
        <v>350000</v>
      </c>
      <c r="L10" s="789">
        <v>0</v>
      </c>
      <c r="M10" s="790">
        <v>80000</v>
      </c>
      <c r="N10" s="433"/>
      <c r="O10" s="429"/>
      <c r="P10" s="430"/>
      <c r="Q10" s="431"/>
      <c r="R10" s="432"/>
      <c r="S10" s="428"/>
      <c r="T10" s="432"/>
      <c r="U10" s="428"/>
      <c r="V10" s="429"/>
      <c r="W10" s="430"/>
      <c r="X10" s="435"/>
      <c r="Y10" s="433"/>
      <c r="Z10" s="429"/>
      <c r="AA10" s="430"/>
      <c r="AB10" s="434"/>
      <c r="AC10" s="428"/>
      <c r="AD10" s="429"/>
      <c r="AE10" s="430"/>
      <c r="AF10" s="435"/>
      <c r="AG10" s="433"/>
      <c r="AH10" s="429"/>
      <c r="AI10" s="430"/>
      <c r="AJ10" s="434"/>
      <c r="AK10" s="428"/>
      <c r="AL10" s="429"/>
      <c r="AM10" s="430"/>
      <c r="AN10" s="435"/>
      <c r="AO10" s="428"/>
      <c r="AP10" s="429"/>
      <c r="AQ10" s="430"/>
      <c r="AR10" s="435"/>
      <c r="AS10" s="428"/>
      <c r="AT10" s="429"/>
      <c r="AU10" s="430"/>
      <c r="AV10" s="435"/>
    </row>
    <row r="11" spans="1:48" ht="37.5" customHeight="1">
      <c r="A11" s="402" t="str">
        <f>$A$5</f>
        <v>พ.ค.</v>
      </c>
      <c r="B11" s="719"/>
      <c r="C11" s="398"/>
      <c r="D11" s="386">
        <f t="shared" ref="D11:D14" si="2">SUM(F11:M11)</f>
        <v>2100000</v>
      </c>
      <c r="E11" s="400" t="s">
        <v>1170</v>
      </c>
      <c r="F11" s="422"/>
      <c r="G11" s="788"/>
      <c r="H11" s="423"/>
      <c r="I11" s="424">
        <v>48640</v>
      </c>
      <c r="J11" s="425">
        <v>2051360</v>
      </c>
      <c r="K11" s="426"/>
      <c r="L11" s="789"/>
      <c r="M11" s="790"/>
      <c r="N11" s="433"/>
      <c r="O11" s="429"/>
      <c r="P11" s="430"/>
      <c r="Q11" s="431"/>
      <c r="R11" s="432"/>
      <c r="S11" s="428"/>
      <c r="T11" s="432"/>
      <c r="U11" s="428"/>
      <c r="V11" s="429"/>
      <c r="W11" s="430"/>
      <c r="X11" s="435"/>
      <c r="Y11" s="433"/>
      <c r="Z11" s="429"/>
      <c r="AA11" s="430"/>
      <c r="AB11" s="434"/>
      <c r="AC11" s="428"/>
      <c r="AD11" s="429"/>
      <c r="AE11" s="430"/>
      <c r="AF11" s="435"/>
      <c r="AG11" s="433"/>
      <c r="AH11" s="429"/>
      <c r="AI11" s="430"/>
      <c r="AJ11" s="434"/>
      <c r="AK11" s="428"/>
      <c r="AL11" s="429"/>
      <c r="AM11" s="430"/>
      <c r="AN11" s="435"/>
      <c r="AO11" s="428"/>
      <c r="AP11" s="429"/>
      <c r="AQ11" s="430"/>
      <c r="AR11" s="435"/>
      <c r="AS11" s="428"/>
      <c r="AT11" s="429"/>
      <c r="AU11" s="430"/>
      <c r="AV11" s="435"/>
    </row>
    <row r="12" spans="1:48" ht="26.25">
      <c r="A12" s="402" t="s">
        <v>517</v>
      </c>
      <c r="B12" s="721">
        <f>D12*100/D10</f>
        <v>85.242047333333318</v>
      </c>
      <c r="C12" s="398" t="s">
        <v>32</v>
      </c>
      <c r="D12" s="386">
        <f>SUM(F12:M12)</f>
        <v>2557261.4199999995</v>
      </c>
      <c r="E12" s="400" t="s">
        <v>518</v>
      </c>
      <c r="F12" s="422">
        <f>SUM(F16:F42)</f>
        <v>0</v>
      </c>
      <c r="G12" s="788">
        <v>0</v>
      </c>
      <c r="H12" s="423">
        <f t="shared" ref="H12:M12" si="3">SUM(H16:H42)</f>
        <v>277915.82999999996</v>
      </c>
      <c r="I12" s="424">
        <f t="shared" si="3"/>
        <v>367220.81</v>
      </c>
      <c r="J12" s="425">
        <f t="shared" si="3"/>
        <v>1532761.63</v>
      </c>
      <c r="K12" s="426">
        <f t="shared" si="3"/>
        <v>379363.15</v>
      </c>
      <c r="L12" s="789">
        <f t="shared" si="3"/>
        <v>0</v>
      </c>
      <c r="M12" s="790">
        <f t="shared" si="3"/>
        <v>0</v>
      </c>
      <c r="N12" s="433"/>
      <c r="O12" s="429"/>
      <c r="P12" s="430"/>
      <c r="Q12" s="431"/>
      <c r="R12" s="432"/>
      <c r="S12" s="428"/>
      <c r="T12" s="432"/>
      <c r="U12" s="428"/>
      <c r="V12" s="429"/>
      <c r="W12" s="430"/>
      <c r="X12" s="435"/>
      <c r="Y12" s="433"/>
      <c r="Z12" s="429"/>
      <c r="AA12" s="430"/>
      <c r="AB12" s="434"/>
      <c r="AC12" s="428"/>
      <c r="AD12" s="429"/>
      <c r="AE12" s="430"/>
      <c r="AF12" s="435"/>
      <c r="AG12" s="433"/>
      <c r="AH12" s="429"/>
      <c r="AI12" s="430"/>
      <c r="AJ12" s="434"/>
      <c r="AK12" s="428"/>
      <c r="AL12" s="429"/>
      <c r="AM12" s="430"/>
      <c r="AN12" s="435"/>
      <c r="AO12" s="428"/>
      <c r="AP12" s="429"/>
      <c r="AQ12" s="430"/>
      <c r="AR12" s="435"/>
      <c r="AS12" s="428"/>
      <c r="AT12" s="429"/>
      <c r="AU12" s="430"/>
      <c r="AV12" s="435"/>
    </row>
    <row r="13" spans="1:48" ht="26.25">
      <c r="A13" s="402" t="s">
        <v>519</v>
      </c>
      <c r="B13" s="721">
        <f>N15*100/D10</f>
        <v>70.659380666666664</v>
      </c>
      <c r="C13" s="398" t="s">
        <v>32</v>
      </c>
      <c r="D13" s="386">
        <f>SUM(F13:M13)</f>
        <v>-457261.41999999981</v>
      </c>
      <c r="E13" s="400" t="s">
        <v>520</v>
      </c>
      <c r="F13" s="422">
        <f>F11-F12</f>
        <v>0</v>
      </c>
      <c r="G13" s="788">
        <f>G11-G12</f>
        <v>0</v>
      </c>
      <c r="H13" s="423">
        <f t="shared" ref="H13:M13" si="4">H11-H12</f>
        <v>-277915.82999999996</v>
      </c>
      <c r="I13" s="424">
        <f t="shared" si="4"/>
        <v>-318580.81</v>
      </c>
      <c r="J13" s="425">
        <f t="shared" si="4"/>
        <v>518598.37000000011</v>
      </c>
      <c r="K13" s="426">
        <f t="shared" si="4"/>
        <v>-379363.15</v>
      </c>
      <c r="L13" s="789">
        <f t="shared" si="4"/>
        <v>0</v>
      </c>
      <c r="M13" s="790">
        <f t="shared" si="4"/>
        <v>0</v>
      </c>
      <c r="N13" s="433"/>
      <c r="O13" s="429"/>
      <c r="P13" s="430"/>
      <c r="Q13" s="431"/>
      <c r="R13" s="432"/>
      <c r="S13" s="428"/>
      <c r="T13" s="432"/>
      <c r="U13" s="428"/>
      <c r="V13" s="429"/>
      <c r="W13" s="430"/>
      <c r="X13" s="435"/>
      <c r="Y13" s="433"/>
      <c r="Z13" s="429"/>
      <c r="AA13" s="430"/>
      <c r="AB13" s="434"/>
      <c r="AC13" s="428"/>
      <c r="AD13" s="429"/>
      <c r="AE13" s="430"/>
      <c r="AF13" s="435"/>
      <c r="AG13" s="433"/>
      <c r="AH13" s="429"/>
      <c r="AI13" s="430"/>
      <c r="AJ13" s="434"/>
      <c r="AK13" s="428"/>
      <c r="AL13" s="429"/>
      <c r="AM13" s="430"/>
      <c r="AN13" s="435"/>
      <c r="AO13" s="428"/>
      <c r="AP13" s="429"/>
      <c r="AQ13" s="430"/>
      <c r="AR13" s="435"/>
      <c r="AS13" s="428"/>
      <c r="AT13" s="429"/>
      <c r="AU13" s="430"/>
      <c r="AV13" s="435"/>
    </row>
    <row r="14" spans="1:48" ht="18.75">
      <c r="A14" s="791"/>
      <c r="B14" s="792"/>
      <c r="C14" s="793"/>
      <c r="D14" s="723">
        <f t="shared" si="2"/>
        <v>442738.58000000013</v>
      </c>
      <c r="E14" s="406" t="s">
        <v>453</v>
      </c>
      <c r="F14" s="794">
        <f>F10-F12</f>
        <v>0</v>
      </c>
      <c r="G14" s="795">
        <f>G10-G12</f>
        <v>0</v>
      </c>
      <c r="H14" s="796">
        <f t="shared" ref="H14:M14" si="5">H10-H12</f>
        <v>-137915.82999999996</v>
      </c>
      <c r="I14" s="797">
        <f t="shared" si="5"/>
        <v>11419.190000000002</v>
      </c>
      <c r="J14" s="798">
        <f t="shared" si="5"/>
        <v>518598.37000000011</v>
      </c>
      <c r="K14" s="799">
        <f t="shared" si="5"/>
        <v>-29363.150000000023</v>
      </c>
      <c r="L14" s="800">
        <f t="shared" si="5"/>
        <v>0</v>
      </c>
      <c r="M14" s="790">
        <f t="shared" si="5"/>
        <v>80000</v>
      </c>
      <c r="N14" s="433"/>
      <c r="O14" s="429"/>
      <c r="P14" s="430"/>
      <c r="Q14" s="431"/>
      <c r="R14" s="432"/>
      <c r="S14" s="428"/>
      <c r="T14" s="432"/>
      <c r="U14" s="428"/>
      <c r="V14" s="429"/>
      <c r="W14" s="430"/>
      <c r="X14" s="435"/>
      <c r="Y14" s="433"/>
      <c r="Z14" s="429"/>
      <c r="AA14" s="430"/>
      <c r="AB14" s="434"/>
      <c r="AC14" s="428"/>
      <c r="AD14" s="429"/>
      <c r="AE14" s="430"/>
      <c r="AF14" s="435"/>
      <c r="AG14" s="433"/>
      <c r="AH14" s="429"/>
      <c r="AI14" s="430"/>
      <c r="AJ14" s="434"/>
      <c r="AK14" s="428"/>
      <c r="AL14" s="429"/>
      <c r="AM14" s="430"/>
      <c r="AN14" s="435"/>
      <c r="AO14" s="428"/>
      <c r="AP14" s="429"/>
      <c r="AQ14" s="430"/>
      <c r="AR14" s="435"/>
      <c r="AS14" s="428"/>
      <c r="AT14" s="429"/>
      <c r="AU14" s="430"/>
      <c r="AV14" s="435"/>
    </row>
    <row r="15" spans="1:48" ht="18.75">
      <c r="A15" s="539" t="s">
        <v>523</v>
      </c>
      <c r="B15" s="440" t="s">
        <v>524</v>
      </c>
      <c r="C15" s="1246" t="s">
        <v>525</v>
      </c>
      <c r="D15" s="1246"/>
      <c r="E15" s="1162"/>
      <c r="F15" s="442" t="s">
        <v>526</v>
      </c>
      <c r="G15" s="801" t="s">
        <v>1168</v>
      </c>
      <c r="H15" s="440" t="s">
        <v>508</v>
      </c>
      <c r="I15" s="440" t="s">
        <v>509</v>
      </c>
      <c r="J15" s="440" t="s">
        <v>510</v>
      </c>
      <c r="K15" s="440" t="s">
        <v>511</v>
      </c>
      <c r="L15" s="441" t="s">
        <v>64</v>
      </c>
      <c r="M15" s="802" t="s">
        <v>1169</v>
      </c>
      <c r="N15" s="447">
        <f>SUM(N16:N42)</f>
        <v>2119781.42</v>
      </c>
      <c r="O15" s="445">
        <f t="shared" ref="O15:AV15" si="6">SUM(O16:O42)</f>
        <v>0</v>
      </c>
      <c r="P15" s="445">
        <f t="shared" si="6"/>
        <v>0</v>
      </c>
      <c r="Q15" s="445">
        <f t="shared" si="6"/>
        <v>437480</v>
      </c>
      <c r="R15" s="445">
        <f t="shared" si="6"/>
        <v>0</v>
      </c>
      <c r="S15" s="444">
        <f t="shared" si="6"/>
        <v>0</v>
      </c>
      <c r="T15" s="446">
        <f t="shared" si="6"/>
        <v>0</v>
      </c>
      <c r="U15" s="444">
        <f t="shared" si="6"/>
        <v>0</v>
      </c>
      <c r="V15" s="445">
        <f t="shared" si="6"/>
        <v>0</v>
      </c>
      <c r="W15" s="445">
        <f t="shared" si="6"/>
        <v>0</v>
      </c>
      <c r="X15" s="446">
        <f t="shared" si="6"/>
        <v>0</v>
      </c>
      <c r="Y15" s="447">
        <f t="shared" si="6"/>
        <v>277915.82999999996</v>
      </c>
      <c r="Z15" s="445">
        <f t="shared" si="6"/>
        <v>0</v>
      </c>
      <c r="AA15" s="445">
        <f t="shared" si="6"/>
        <v>0</v>
      </c>
      <c r="AB15" s="448">
        <f t="shared" si="6"/>
        <v>0</v>
      </c>
      <c r="AC15" s="444">
        <f t="shared" si="6"/>
        <v>367220.81</v>
      </c>
      <c r="AD15" s="445">
        <f t="shared" si="6"/>
        <v>0</v>
      </c>
      <c r="AE15" s="445">
        <f t="shared" si="6"/>
        <v>0</v>
      </c>
      <c r="AF15" s="446">
        <f t="shared" si="6"/>
        <v>0</v>
      </c>
      <c r="AG15" s="447">
        <f t="shared" si="6"/>
        <v>1095281.6299999999</v>
      </c>
      <c r="AH15" s="445">
        <f t="shared" si="6"/>
        <v>0</v>
      </c>
      <c r="AI15" s="445">
        <f t="shared" si="6"/>
        <v>0</v>
      </c>
      <c r="AJ15" s="448">
        <f t="shared" si="6"/>
        <v>437480</v>
      </c>
      <c r="AK15" s="444">
        <f t="shared" si="6"/>
        <v>379363.15</v>
      </c>
      <c r="AL15" s="445">
        <f t="shared" si="6"/>
        <v>0</v>
      </c>
      <c r="AM15" s="445">
        <f t="shared" si="6"/>
        <v>0</v>
      </c>
      <c r="AN15" s="446">
        <f t="shared" si="6"/>
        <v>0</v>
      </c>
      <c r="AO15" s="444">
        <f t="shared" si="6"/>
        <v>0</v>
      </c>
      <c r="AP15" s="445">
        <f t="shared" si="6"/>
        <v>0</v>
      </c>
      <c r="AQ15" s="445">
        <f t="shared" si="6"/>
        <v>0</v>
      </c>
      <c r="AR15" s="446">
        <f t="shared" si="6"/>
        <v>0</v>
      </c>
      <c r="AS15" s="444">
        <f t="shared" si="6"/>
        <v>0</v>
      </c>
      <c r="AT15" s="445">
        <f t="shared" si="6"/>
        <v>0</v>
      </c>
      <c r="AU15" s="445">
        <f t="shared" si="6"/>
        <v>0</v>
      </c>
      <c r="AV15" s="446">
        <f t="shared" si="6"/>
        <v>0</v>
      </c>
    </row>
    <row r="16" spans="1:48" ht="18.75">
      <c r="A16" s="449"/>
      <c r="B16" s="732">
        <v>243475</v>
      </c>
      <c r="C16" s="731" t="s">
        <v>1171</v>
      </c>
      <c r="D16" s="452"/>
      <c r="E16" s="452"/>
      <c r="F16" s="453"/>
      <c r="G16" s="788"/>
      <c r="H16" s="454"/>
      <c r="I16" s="455"/>
      <c r="J16" s="456">
        <v>28000</v>
      </c>
      <c r="K16" s="457"/>
      <c r="L16" s="803"/>
      <c r="M16" s="790"/>
      <c r="N16" s="464">
        <f>SUM(S16,U16,Y16,AC16,AG16,AK16,AO16,AS16)</f>
        <v>28000</v>
      </c>
      <c r="O16" s="460">
        <f>SUM(Z16,V16,AD16,AH16,AL16,AP16,AT16)</f>
        <v>0</v>
      </c>
      <c r="P16" s="461">
        <f>SUM(AA16,W16,AE16,AI16,AM16,AQ16,AU16)</f>
        <v>0</v>
      </c>
      <c r="Q16" s="462">
        <f>SUM(AB16,,X16,AF16,AJ16,AN16,AR16,AV16)</f>
        <v>0</v>
      </c>
      <c r="R16" s="463">
        <f>SUM(T16)</f>
        <v>0</v>
      </c>
      <c r="S16" s="459"/>
      <c r="T16" s="463"/>
      <c r="U16" s="459"/>
      <c r="V16" s="460"/>
      <c r="W16" s="461"/>
      <c r="X16" s="466"/>
      <c r="Y16" s="464"/>
      <c r="Z16" s="460"/>
      <c r="AA16" s="461"/>
      <c r="AB16" s="465"/>
      <c r="AC16" s="459"/>
      <c r="AD16" s="460"/>
      <c r="AE16" s="461"/>
      <c r="AF16" s="466"/>
      <c r="AG16" s="464">
        <v>28000</v>
      </c>
      <c r="AH16" s="460"/>
      <c r="AI16" s="461"/>
      <c r="AJ16" s="465"/>
      <c r="AK16" s="459"/>
      <c r="AL16" s="460"/>
      <c r="AM16" s="461"/>
      <c r="AN16" s="466"/>
      <c r="AO16" s="459"/>
      <c r="AP16" s="460"/>
      <c r="AQ16" s="461"/>
      <c r="AR16" s="466"/>
      <c r="AS16" s="459"/>
      <c r="AT16" s="460"/>
      <c r="AU16" s="461"/>
      <c r="AV16" s="466"/>
    </row>
    <row r="17" spans="1:48" ht="18.75">
      <c r="A17" s="449"/>
      <c r="B17" s="732">
        <v>243486</v>
      </c>
      <c r="C17" s="731" t="s">
        <v>1172</v>
      </c>
      <c r="D17" s="468"/>
      <c r="E17" s="468"/>
      <c r="F17" s="453"/>
      <c r="G17" s="788"/>
      <c r="H17" s="454"/>
      <c r="I17" s="455"/>
      <c r="J17" s="456">
        <v>88600</v>
      </c>
      <c r="K17" s="457"/>
      <c r="L17" s="804"/>
      <c r="M17" s="790"/>
      <c r="N17" s="464">
        <f t="shared" ref="N17:N36" si="7">SUM(S17,U17,Y17,AC17,AG17,AK17,AO17,AS17)</f>
        <v>88600</v>
      </c>
      <c r="O17" s="460">
        <f t="shared" ref="O17:P32" si="8">SUM(Z17,V17,AD17,AH17,AL17,AP17,AT17)</f>
        <v>0</v>
      </c>
      <c r="P17" s="461">
        <f t="shared" si="8"/>
        <v>0</v>
      </c>
      <c r="Q17" s="462">
        <f t="shared" ref="Q17:Q36" si="9">SUM(AB17,,X17,AF17,AJ17,AN17,AR17,AV17)</f>
        <v>0</v>
      </c>
      <c r="R17" s="463">
        <f t="shared" ref="R17:R36" si="10">SUM(T17)</f>
        <v>0</v>
      </c>
      <c r="S17" s="459"/>
      <c r="T17" s="463"/>
      <c r="U17" s="459"/>
      <c r="V17" s="460"/>
      <c r="W17" s="461"/>
      <c r="X17" s="466"/>
      <c r="Y17" s="464"/>
      <c r="Z17" s="460"/>
      <c r="AA17" s="461"/>
      <c r="AB17" s="465"/>
      <c r="AC17" s="459"/>
      <c r="AD17" s="460"/>
      <c r="AE17" s="461"/>
      <c r="AF17" s="466"/>
      <c r="AG17" s="464">
        <v>88600</v>
      </c>
      <c r="AH17" s="460"/>
      <c r="AI17" s="461"/>
      <c r="AJ17" s="465"/>
      <c r="AK17" s="459"/>
      <c r="AL17" s="460"/>
      <c r="AM17" s="461"/>
      <c r="AN17" s="466"/>
      <c r="AO17" s="459"/>
      <c r="AP17" s="460"/>
      <c r="AQ17" s="461"/>
      <c r="AR17" s="466"/>
      <c r="AS17" s="459"/>
      <c r="AT17" s="460"/>
      <c r="AU17" s="461"/>
      <c r="AV17" s="466"/>
    </row>
    <row r="18" spans="1:48" ht="18.75">
      <c r="A18" s="449"/>
      <c r="B18" s="732">
        <v>243501</v>
      </c>
      <c r="C18" s="731" t="s">
        <v>1173</v>
      </c>
      <c r="D18" s="468"/>
      <c r="E18" s="468"/>
      <c r="F18" s="453"/>
      <c r="G18" s="788"/>
      <c r="H18" s="454"/>
      <c r="I18" s="455"/>
      <c r="J18" s="456">
        <v>44639.67</v>
      </c>
      <c r="K18" s="457"/>
      <c r="L18" s="804"/>
      <c r="M18" s="790"/>
      <c r="N18" s="464">
        <f t="shared" si="7"/>
        <v>44639.67</v>
      </c>
      <c r="O18" s="460">
        <f t="shared" si="8"/>
        <v>0</v>
      </c>
      <c r="P18" s="461">
        <f t="shared" si="8"/>
        <v>0</v>
      </c>
      <c r="Q18" s="462">
        <f t="shared" si="9"/>
        <v>0</v>
      </c>
      <c r="R18" s="463">
        <f t="shared" si="10"/>
        <v>0</v>
      </c>
      <c r="S18" s="459"/>
      <c r="T18" s="463"/>
      <c r="U18" s="459"/>
      <c r="V18" s="460"/>
      <c r="W18" s="461"/>
      <c r="X18" s="466"/>
      <c r="Y18" s="464"/>
      <c r="Z18" s="460"/>
      <c r="AA18" s="461"/>
      <c r="AB18" s="465"/>
      <c r="AC18" s="459"/>
      <c r="AD18" s="460"/>
      <c r="AE18" s="461"/>
      <c r="AF18" s="466"/>
      <c r="AG18" s="464">
        <v>44639.67</v>
      </c>
      <c r="AH18" s="460"/>
      <c r="AI18" s="461"/>
      <c r="AJ18" s="465"/>
      <c r="AK18" s="459"/>
      <c r="AL18" s="460"/>
      <c r="AM18" s="461"/>
      <c r="AN18" s="466"/>
      <c r="AO18" s="459"/>
      <c r="AP18" s="460"/>
      <c r="AQ18" s="461"/>
      <c r="AR18" s="466"/>
      <c r="AS18" s="459"/>
      <c r="AT18" s="460"/>
      <c r="AU18" s="461"/>
      <c r="AV18" s="466"/>
    </row>
    <row r="19" spans="1:48" ht="18.75">
      <c r="A19" s="449"/>
      <c r="B19" s="732">
        <v>243380</v>
      </c>
      <c r="C19" s="620" t="s">
        <v>1530</v>
      </c>
      <c r="D19" s="468"/>
      <c r="E19" s="468"/>
      <c r="F19" s="453"/>
      <c r="G19" s="788"/>
      <c r="H19" s="454"/>
      <c r="I19" s="455">
        <v>38000</v>
      </c>
      <c r="J19" s="456"/>
      <c r="K19" s="457"/>
      <c r="L19" s="804"/>
      <c r="M19" s="790"/>
      <c r="N19" s="464">
        <f t="shared" si="7"/>
        <v>38000</v>
      </c>
      <c r="O19" s="460">
        <f t="shared" si="8"/>
        <v>0</v>
      </c>
      <c r="P19" s="461">
        <f t="shared" si="8"/>
        <v>0</v>
      </c>
      <c r="Q19" s="462">
        <f t="shared" si="9"/>
        <v>0</v>
      </c>
      <c r="R19" s="463">
        <f t="shared" si="10"/>
        <v>0</v>
      </c>
      <c r="S19" s="459"/>
      <c r="T19" s="463"/>
      <c r="U19" s="459"/>
      <c r="V19" s="460"/>
      <c r="W19" s="461"/>
      <c r="X19" s="466"/>
      <c r="Y19" s="464"/>
      <c r="Z19" s="460"/>
      <c r="AA19" s="461"/>
      <c r="AB19" s="465"/>
      <c r="AC19" s="459">
        <v>38000</v>
      </c>
      <c r="AD19" s="460"/>
      <c r="AE19" s="461"/>
      <c r="AF19" s="466"/>
      <c r="AG19" s="464"/>
      <c r="AH19" s="460"/>
      <c r="AI19" s="461"/>
      <c r="AJ19" s="465"/>
      <c r="AK19" s="459"/>
      <c r="AL19" s="460"/>
      <c r="AM19" s="461"/>
      <c r="AN19" s="466"/>
      <c r="AO19" s="459"/>
      <c r="AP19" s="460"/>
      <c r="AQ19" s="461"/>
      <c r="AR19" s="466"/>
      <c r="AS19" s="459"/>
      <c r="AT19" s="460"/>
      <c r="AU19" s="461"/>
      <c r="AV19" s="466"/>
    </row>
    <row r="20" spans="1:48" ht="18.75">
      <c r="A20" s="449"/>
      <c r="B20" s="732">
        <v>243386</v>
      </c>
      <c r="C20" s="620" t="s">
        <v>1531</v>
      </c>
      <c r="D20" s="468"/>
      <c r="E20" s="468"/>
      <c r="F20" s="453"/>
      <c r="G20" s="788"/>
      <c r="H20" s="454"/>
      <c r="I20" s="455">
        <v>27820</v>
      </c>
      <c r="J20" s="456"/>
      <c r="K20" s="457"/>
      <c r="L20" s="804"/>
      <c r="M20" s="790"/>
      <c r="N20" s="464">
        <f t="shared" si="7"/>
        <v>27820</v>
      </c>
      <c r="O20" s="460">
        <f t="shared" si="8"/>
        <v>0</v>
      </c>
      <c r="P20" s="461">
        <f t="shared" si="8"/>
        <v>0</v>
      </c>
      <c r="Q20" s="462">
        <f t="shared" si="9"/>
        <v>0</v>
      </c>
      <c r="R20" s="463">
        <f t="shared" si="10"/>
        <v>0</v>
      </c>
      <c r="S20" s="459"/>
      <c r="T20" s="463"/>
      <c r="U20" s="459"/>
      <c r="V20" s="460"/>
      <c r="W20" s="461"/>
      <c r="X20" s="466"/>
      <c r="Y20" s="464"/>
      <c r="Z20" s="460"/>
      <c r="AA20" s="461"/>
      <c r="AB20" s="465"/>
      <c r="AC20" s="459">
        <v>27820</v>
      </c>
      <c r="AD20" s="460"/>
      <c r="AE20" s="461"/>
      <c r="AF20" s="466"/>
      <c r="AG20" s="464"/>
      <c r="AH20" s="460"/>
      <c r="AI20" s="461"/>
      <c r="AJ20" s="465"/>
      <c r="AK20" s="459"/>
      <c r="AL20" s="460"/>
      <c r="AM20" s="461"/>
      <c r="AN20" s="466"/>
      <c r="AO20" s="459"/>
      <c r="AP20" s="460"/>
      <c r="AQ20" s="461"/>
      <c r="AR20" s="466"/>
      <c r="AS20" s="459"/>
      <c r="AT20" s="460"/>
      <c r="AU20" s="461"/>
      <c r="AV20" s="466"/>
    </row>
    <row r="21" spans="1:48" ht="18.75">
      <c r="A21" s="449"/>
      <c r="B21" s="732">
        <v>243388</v>
      </c>
      <c r="C21" s="620" t="s">
        <v>1532</v>
      </c>
      <c r="D21" s="468"/>
      <c r="E21" s="468"/>
      <c r="F21" s="453"/>
      <c r="G21" s="788"/>
      <c r="H21" s="454"/>
      <c r="I21" s="455">
        <v>12928.81</v>
      </c>
      <c r="J21" s="456"/>
      <c r="K21" s="457"/>
      <c r="L21" s="804"/>
      <c r="M21" s="790"/>
      <c r="N21" s="464">
        <f t="shared" si="7"/>
        <v>12928.81</v>
      </c>
      <c r="O21" s="460">
        <f t="shared" si="8"/>
        <v>0</v>
      </c>
      <c r="P21" s="461">
        <f t="shared" si="8"/>
        <v>0</v>
      </c>
      <c r="Q21" s="462">
        <f t="shared" si="9"/>
        <v>0</v>
      </c>
      <c r="R21" s="463">
        <f t="shared" si="10"/>
        <v>0</v>
      </c>
      <c r="S21" s="459"/>
      <c r="T21" s="463"/>
      <c r="U21" s="459"/>
      <c r="V21" s="460"/>
      <c r="W21" s="461"/>
      <c r="X21" s="466"/>
      <c r="Y21" s="464"/>
      <c r="Z21" s="460"/>
      <c r="AA21" s="461"/>
      <c r="AB21" s="465"/>
      <c r="AC21" s="459">
        <v>12928.81</v>
      </c>
      <c r="AD21" s="460"/>
      <c r="AE21" s="461"/>
      <c r="AF21" s="466"/>
      <c r="AG21" s="464"/>
      <c r="AH21" s="460"/>
      <c r="AI21" s="461"/>
      <c r="AJ21" s="465"/>
      <c r="AK21" s="459"/>
      <c r="AL21" s="460"/>
      <c r="AM21" s="461"/>
      <c r="AN21" s="466"/>
      <c r="AO21" s="459"/>
      <c r="AP21" s="460"/>
      <c r="AQ21" s="461"/>
      <c r="AR21" s="466"/>
      <c r="AS21" s="459"/>
      <c r="AT21" s="460"/>
      <c r="AU21" s="461"/>
      <c r="AV21" s="466"/>
    </row>
    <row r="22" spans="1:48" ht="18.75">
      <c r="A22" s="449"/>
      <c r="B22" s="732">
        <v>243393</v>
      </c>
      <c r="C22" s="620" t="s">
        <v>1533</v>
      </c>
      <c r="D22" s="468"/>
      <c r="E22" s="468"/>
      <c r="F22" s="453"/>
      <c r="G22" s="788"/>
      <c r="H22" s="454"/>
      <c r="I22" s="455">
        <v>26750</v>
      </c>
      <c r="J22" s="456"/>
      <c r="K22" s="457"/>
      <c r="L22" s="804"/>
      <c r="M22" s="790"/>
      <c r="N22" s="464">
        <f t="shared" si="7"/>
        <v>26750</v>
      </c>
      <c r="O22" s="460">
        <f t="shared" si="8"/>
        <v>0</v>
      </c>
      <c r="P22" s="461">
        <f t="shared" si="8"/>
        <v>0</v>
      </c>
      <c r="Q22" s="462">
        <f t="shared" si="9"/>
        <v>0</v>
      </c>
      <c r="R22" s="463">
        <f t="shared" si="10"/>
        <v>0</v>
      </c>
      <c r="S22" s="459"/>
      <c r="T22" s="463"/>
      <c r="U22" s="459"/>
      <c r="V22" s="460"/>
      <c r="W22" s="461"/>
      <c r="X22" s="466"/>
      <c r="Y22" s="464"/>
      <c r="Z22" s="460"/>
      <c r="AA22" s="461"/>
      <c r="AB22" s="465"/>
      <c r="AC22" s="459">
        <v>26750</v>
      </c>
      <c r="AD22" s="460"/>
      <c r="AE22" s="461"/>
      <c r="AF22" s="466"/>
      <c r="AG22" s="464"/>
      <c r="AH22" s="460"/>
      <c r="AI22" s="461"/>
      <c r="AJ22" s="465"/>
      <c r="AK22" s="459"/>
      <c r="AL22" s="460"/>
      <c r="AM22" s="461"/>
      <c r="AN22" s="466"/>
      <c r="AO22" s="459"/>
      <c r="AP22" s="460"/>
      <c r="AQ22" s="461"/>
      <c r="AR22" s="466"/>
      <c r="AS22" s="459"/>
      <c r="AT22" s="460"/>
      <c r="AU22" s="461"/>
      <c r="AV22" s="466"/>
    </row>
    <row r="23" spans="1:48" ht="18.75">
      <c r="A23" s="449"/>
      <c r="B23" s="732">
        <v>243525</v>
      </c>
      <c r="C23" s="620" t="s">
        <v>1174</v>
      </c>
      <c r="D23" s="468"/>
      <c r="E23" s="468"/>
      <c r="F23" s="453"/>
      <c r="G23" s="788"/>
      <c r="H23" s="454">
        <v>158540.82999999999</v>
      </c>
      <c r="I23" s="455"/>
      <c r="J23" s="456"/>
      <c r="K23" s="457"/>
      <c r="L23" s="804"/>
      <c r="M23" s="790"/>
      <c r="N23" s="464">
        <f t="shared" si="7"/>
        <v>158540.82999999999</v>
      </c>
      <c r="O23" s="460">
        <f t="shared" si="8"/>
        <v>0</v>
      </c>
      <c r="P23" s="461">
        <f t="shared" si="8"/>
        <v>0</v>
      </c>
      <c r="Q23" s="462">
        <f t="shared" si="9"/>
        <v>0</v>
      </c>
      <c r="R23" s="463">
        <f t="shared" si="10"/>
        <v>0</v>
      </c>
      <c r="S23" s="459"/>
      <c r="T23" s="463"/>
      <c r="U23" s="459"/>
      <c r="V23" s="460"/>
      <c r="W23" s="461"/>
      <c r="X23" s="466"/>
      <c r="Y23" s="464">
        <v>158540.82999999999</v>
      </c>
      <c r="Z23" s="460"/>
      <c r="AA23" s="461"/>
      <c r="AB23" s="465"/>
      <c r="AC23" s="459"/>
      <c r="AD23" s="460"/>
      <c r="AE23" s="461"/>
      <c r="AF23" s="466"/>
      <c r="AG23" s="464"/>
      <c r="AH23" s="460"/>
      <c r="AI23" s="461"/>
      <c r="AJ23" s="465"/>
      <c r="AK23" s="459"/>
      <c r="AL23" s="460"/>
      <c r="AM23" s="461"/>
      <c r="AN23" s="466"/>
      <c r="AO23" s="459"/>
      <c r="AP23" s="460"/>
      <c r="AQ23" s="461"/>
      <c r="AR23" s="466"/>
      <c r="AS23" s="459"/>
      <c r="AT23" s="460"/>
      <c r="AU23" s="461"/>
      <c r="AV23" s="466"/>
    </row>
    <row r="24" spans="1:48" ht="18.75">
      <c r="A24" s="449"/>
      <c r="B24" s="732">
        <v>243525</v>
      </c>
      <c r="C24" s="620" t="s">
        <v>1175</v>
      </c>
      <c r="D24" s="468"/>
      <c r="E24" s="468"/>
      <c r="F24" s="453"/>
      <c r="G24" s="788"/>
      <c r="H24" s="454"/>
      <c r="I24" s="455">
        <v>43014</v>
      </c>
      <c r="J24" s="456"/>
      <c r="K24" s="457"/>
      <c r="L24" s="804"/>
      <c r="M24" s="790"/>
      <c r="N24" s="464">
        <f t="shared" si="7"/>
        <v>43014</v>
      </c>
      <c r="O24" s="460">
        <f t="shared" si="8"/>
        <v>0</v>
      </c>
      <c r="P24" s="461">
        <f t="shared" si="8"/>
        <v>0</v>
      </c>
      <c r="Q24" s="462">
        <f t="shared" si="9"/>
        <v>0</v>
      </c>
      <c r="R24" s="463">
        <f t="shared" si="10"/>
        <v>0</v>
      </c>
      <c r="S24" s="459"/>
      <c r="T24" s="463"/>
      <c r="U24" s="459"/>
      <c r="V24" s="460"/>
      <c r="W24" s="461"/>
      <c r="X24" s="466"/>
      <c r="Y24" s="464"/>
      <c r="Z24" s="460"/>
      <c r="AA24" s="461"/>
      <c r="AB24" s="465"/>
      <c r="AC24" s="459">
        <v>43014</v>
      </c>
      <c r="AD24" s="460"/>
      <c r="AE24" s="461"/>
      <c r="AF24" s="466"/>
      <c r="AG24" s="464"/>
      <c r="AH24" s="460"/>
      <c r="AI24" s="461"/>
      <c r="AJ24" s="465"/>
      <c r="AK24" s="459"/>
      <c r="AL24" s="460"/>
      <c r="AM24" s="461"/>
      <c r="AN24" s="466"/>
      <c r="AO24" s="459"/>
      <c r="AP24" s="460"/>
      <c r="AQ24" s="461"/>
      <c r="AR24" s="466"/>
      <c r="AS24" s="459"/>
      <c r="AT24" s="460"/>
      <c r="AU24" s="461"/>
      <c r="AV24" s="466"/>
    </row>
    <row r="25" spans="1:48" ht="18.75">
      <c r="A25" s="449"/>
      <c r="B25" s="732">
        <v>243525</v>
      </c>
      <c r="C25" s="620" t="s">
        <v>1176</v>
      </c>
      <c r="D25" s="468"/>
      <c r="E25" s="468"/>
      <c r="F25" s="453"/>
      <c r="G25" s="788"/>
      <c r="H25" s="454"/>
      <c r="I25" s="455">
        <v>74900</v>
      </c>
      <c r="J25" s="456"/>
      <c r="K25" s="457"/>
      <c r="L25" s="804"/>
      <c r="M25" s="790"/>
      <c r="N25" s="464">
        <f t="shared" si="7"/>
        <v>74900</v>
      </c>
      <c r="O25" s="460">
        <f t="shared" si="8"/>
        <v>0</v>
      </c>
      <c r="P25" s="461">
        <f t="shared" si="8"/>
        <v>0</v>
      </c>
      <c r="Q25" s="462">
        <f t="shared" si="9"/>
        <v>0</v>
      </c>
      <c r="R25" s="463">
        <f t="shared" si="10"/>
        <v>0</v>
      </c>
      <c r="S25" s="459"/>
      <c r="T25" s="463"/>
      <c r="U25" s="459"/>
      <c r="V25" s="460"/>
      <c r="W25" s="461"/>
      <c r="X25" s="466"/>
      <c r="Y25" s="464"/>
      <c r="Z25" s="460"/>
      <c r="AA25" s="461"/>
      <c r="AB25" s="465"/>
      <c r="AC25" s="459">
        <v>74900</v>
      </c>
      <c r="AD25" s="460"/>
      <c r="AE25" s="461"/>
      <c r="AF25" s="466"/>
      <c r="AG25" s="464"/>
      <c r="AH25" s="460"/>
      <c r="AI25" s="461"/>
      <c r="AJ25" s="465"/>
      <c r="AK25" s="459"/>
      <c r="AL25" s="460"/>
      <c r="AM25" s="461"/>
      <c r="AN25" s="466"/>
      <c r="AO25" s="459"/>
      <c r="AP25" s="460"/>
      <c r="AQ25" s="461"/>
      <c r="AR25" s="466"/>
      <c r="AS25" s="459"/>
      <c r="AT25" s="460"/>
      <c r="AU25" s="461"/>
      <c r="AV25" s="466"/>
    </row>
    <row r="26" spans="1:48" ht="18.75">
      <c r="A26" s="449"/>
      <c r="B26" s="732">
        <v>244097</v>
      </c>
      <c r="C26" s="451" t="s">
        <v>1177</v>
      </c>
      <c r="D26" s="468"/>
      <c r="E26" s="468"/>
      <c r="F26" s="453"/>
      <c r="G26" s="788"/>
      <c r="H26" s="454"/>
      <c r="I26" s="455">
        <v>53500</v>
      </c>
      <c r="J26" s="456"/>
      <c r="K26" s="457"/>
      <c r="L26" s="804"/>
      <c r="M26" s="790"/>
      <c r="N26" s="464">
        <f t="shared" si="7"/>
        <v>53500</v>
      </c>
      <c r="O26" s="460">
        <f t="shared" si="8"/>
        <v>0</v>
      </c>
      <c r="P26" s="461">
        <f t="shared" si="8"/>
        <v>0</v>
      </c>
      <c r="Q26" s="462">
        <f t="shared" si="9"/>
        <v>0</v>
      </c>
      <c r="R26" s="463">
        <f t="shared" si="10"/>
        <v>0</v>
      </c>
      <c r="S26" s="459"/>
      <c r="T26" s="463"/>
      <c r="U26" s="459"/>
      <c r="V26" s="460"/>
      <c r="W26" s="461"/>
      <c r="X26" s="466"/>
      <c r="Y26" s="464"/>
      <c r="Z26" s="460"/>
      <c r="AA26" s="461"/>
      <c r="AB26" s="465"/>
      <c r="AC26" s="459">
        <v>53500</v>
      </c>
      <c r="AD26" s="460"/>
      <c r="AE26" s="461"/>
      <c r="AF26" s="466"/>
      <c r="AG26" s="464"/>
      <c r="AH26" s="460"/>
      <c r="AI26" s="461"/>
      <c r="AJ26" s="465"/>
      <c r="AK26" s="459"/>
      <c r="AL26" s="460"/>
      <c r="AM26" s="461"/>
      <c r="AN26" s="466"/>
      <c r="AO26" s="459"/>
      <c r="AP26" s="460"/>
      <c r="AQ26" s="461"/>
      <c r="AR26" s="466"/>
      <c r="AS26" s="459"/>
      <c r="AT26" s="460"/>
      <c r="AU26" s="461"/>
      <c r="AV26" s="466"/>
    </row>
    <row r="27" spans="1:48" ht="18.75">
      <c r="A27" s="449"/>
      <c r="B27" s="732">
        <v>243526</v>
      </c>
      <c r="C27" s="451" t="s">
        <v>1178</v>
      </c>
      <c r="D27" s="468"/>
      <c r="E27" s="468"/>
      <c r="F27" s="453"/>
      <c r="G27" s="788"/>
      <c r="H27" s="454"/>
      <c r="I27" s="455">
        <v>90308</v>
      </c>
      <c r="J27" s="456"/>
      <c r="K27" s="457"/>
      <c r="L27" s="804"/>
      <c r="M27" s="790"/>
      <c r="N27" s="464">
        <f t="shared" si="7"/>
        <v>90308</v>
      </c>
      <c r="O27" s="460">
        <f t="shared" si="8"/>
        <v>0</v>
      </c>
      <c r="P27" s="461">
        <f t="shared" si="8"/>
        <v>0</v>
      </c>
      <c r="Q27" s="462">
        <f t="shared" si="9"/>
        <v>0</v>
      </c>
      <c r="R27" s="463">
        <f t="shared" si="10"/>
        <v>0</v>
      </c>
      <c r="S27" s="459"/>
      <c r="T27" s="463"/>
      <c r="U27" s="459"/>
      <c r="V27" s="460"/>
      <c r="W27" s="461"/>
      <c r="X27" s="466"/>
      <c r="Y27" s="464"/>
      <c r="Z27" s="460"/>
      <c r="AA27" s="461"/>
      <c r="AB27" s="465"/>
      <c r="AC27" s="459">
        <v>90308</v>
      </c>
      <c r="AD27" s="460"/>
      <c r="AE27" s="461"/>
      <c r="AF27" s="466"/>
      <c r="AG27" s="464"/>
      <c r="AH27" s="460"/>
      <c r="AI27" s="461"/>
      <c r="AJ27" s="465"/>
      <c r="AK27" s="459"/>
      <c r="AL27" s="460"/>
      <c r="AM27" s="461"/>
      <c r="AN27" s="466"/>
      <c r="AO27" s="459"/>
      <c r="AP27" s="460"/>
      <c r="AQ27" s="461"/>
      <c r="AR27" s="466"/>
      <c r="AS27" s="459"/>
      <c r="AT27" s="460"/>
      <c r="AU27" s="461"/>
      <c r="AV27" s="466"/>
    </row>
    <row r="28" spans="1:48" ht="18.75">
      <c r="A28" s="449"/>
      <c r="B28" s="732">
        <v>243526</v>
      </c>
      <c r="C28" s="451" t="s">
        <v>1179</v>
      </c>
      <c r="D28" s="468"/>
      <c r="E28" s="468"/>
      <c r="F28" s="453"/>
      <c r="G28" s="788"/>
      <c r="H28" s="454"/>
      <c r="I28" s="455"/>
      <c r="J28" s="456"/>
      <c r="K28" s="457">
        <v>379363.15</v>
      </c>
      <c r="L28" s="804"/>
      <c r="M28" s="790"/>
      <c r="N28" s="464">
        <f t="shared" si="7"/>
        <v>379363.15</v>
      </c>
      <c r="O28" s="460">
        <f t="shared" si="8"/>
        <v>0</v>
      </c>
      <c r="P28" s="461">
        <f t="shared" si="8"/>
        <v>0</v>
      </c>
      <c r="Q28" s="462">
        <f t="shared" si="9"/>
        <v>0</v>
      </c>
      <c r="R28" s="463">
        <f t="shared" si="10"/>
        <v>0</v>
      </c>
      <c r="S28" s="459"/>
      <c r="T28" s="463"/>
      <c r="U28" s="459"/>
      <c r="V28" s="460"/>
      <c r="W28" s="461"/>
      <c r="X28" s="466"/>
      <c r="Y28" s="464"/>
      <c r="Z28" s="460"/>
      <c r="AA28" s="461"/>
      <c r="AB28" s="465"/>
      <c r="AC28" s="459"/>
      <c r="AD28" s="460"/>
      <c r="AE28" s="461"/>
      <c r="AF28" s="466"/>
      <c r="AG28" s="464"/>
      <c r="AH28" s="460"/>
      <c r="AI28" s="461"/>
      <c r="AJ28" s="465"/>
      <c r="AK28" s="459">
        <v>379363.15</v>
      </c>
      <c r="AL28" s="460"/>
      <c r="AM28" s="461"/>
      <c r="AN28" s="466"/>
      <c r="AO28" s="459"/>
      <c r="AP28" s="460"/>
      <c r="AQ28" s="461"/>
      <c r="AR28" s="466"/>
      <c r="AS28" s="459"/>
      <c r="AT28" s="460"/>
      <c r="AU28" s="461"/>
      <c r="AV28" s="466"/>
    </row>
    <row r="29" spans="1:48" ht="18.75">
      <c r="A29" s="449"/>
      <c r="B29" s="732">
        <v>243803</v>
      </c>
      <c r="C29" s="451" t="s">
        <v>1180</v>
      </c>
      <c r="D29" s="468"/>
      <c r="E29" s="468"/>
      <c r="F29" s="453"/>
      <c r="G29" s="788"/>
      <c r="H29" s="454"/>
      <c r="I29" s="455"/>
      <c r="J29" s="456">
        <v>549100</v>
      </c>
      <c r="K29" s="457"/>
      <c r="L29" s="804"/>
      <c r="M29" s="790"/>
      <c r="N29" s="464">
        <f t="shared" si="7"/>
        <v>549100</v>
      </c>
      <c r="O29" s="460">
        <f t="shared" si="8"/>
        <v>0</v>
      </c>
      <c r="P29" s="461">
        <f t="shared" si="8"/>
        <v>0</v>
      </c>
      <c r="Q29" s="462">
        <f t="shared" si="9"/>
        <v>0</v>
      </c>
      <c r="R29" s="463">
        <f t="shared" si="10"/>
        <v>0</v>
      </c>
      <c r="S29" s="459"/>
      <c r="T29" s="463"/>
      <c r="U29" s="459"/>
      <c r="V29" s="460"/>
      <c r="W29" s="461"/>
      <c r="X29" s="466"/>
      <c r="Y29" s="464"/>
      <c r="Z29" s="460"/>
      <c r="AA29" s="461"/>
      <c r="AB29" s="465"/>
      <c r="AC29" s="459"/>
      <c r="AD29" s="460"/>
      <c r="AE29" s="461"/>
      <c r="AF29" s="466"/>
      <c r="AG29" s="464">
        <v>549100</v>
      </c>
      <c r="AH29" s="460"/>
      <c r="AI29" s="461"/>
      <c r="AJ29" s="465"/>
      <c r="AK29" s="459"/>
      <c r="AL29" s="460"/>
      <c r="AM29" s="461"/>
      <c r="AN29" s="466"/>
      <c r="AO29" s="459"/>
      <c r="AP29" s="460"/>
      <c r="AQ29" s="461"/>
      <c r="AR29" s="466"/>
      <c r="AS29" s="459"/>
      <c r="AT29" s="460"/>
      <c r="AU29" s="461"/>
      <c r="AV29" s="466"/>
    </row>
    <row r="30" spans="1:48" ht="18.75">
      <c r="A30" s="449"/>
      <c r="B30" s="732">
        <v>243754</v>
      </c>
      <c r="C30" s="451" t="s">
        <v>1181</v>
      </c>
      <c r="D30" s="468"/>
      <c r="E30" s="468"/>
      <c r="F30" s="453"/>
      <c r="G30" s="788"/>
      <c r="H30" s="454"/>
      <c r="I30" s="455"/>
      <c r="J30" s="456">
        <v>103800</v>
      </c>
      <c r="K30" s="457"/>
      <c r="L30" s="804"/>
      <c r="M30" s="790"/>
      <c r="N30" s="464">
        <f t="shared" si="7"/>
        <v>103800</v>
      </c>
      <c r="O30" s="460">
        <f t="shared" si="8"/>
        <v>0</v>
      </c>
      <c r="P30" s="461">
        <f t="shared" si="8"/>
        <v>0</v>
      </c>
      <c r="Q30" s="462">
        <f t="shared" si="9"/>
        <v>0</v>
      </c>
      <c r="R30" s="463">
        <f t="shared" si="10"/>
        <v>0</v>
      </c>
      <c r="S30" s="459"/>
      <c r="T30" s="463"/>
      <c r="U30" s="459"/>
      <c r="V30" s="460"/>
      <c r="W30" s="461"/>
      <c r="X30" s="466"/>
      <c r="Y30" s="464"/>
      <c r="Z30" s="460"/>
      <c r="AA30" s="461"/>
      <c r="AB30" s="465"/>
      <c r="AC30" s="459"/>
      <c r="AD30" s="460"/>
      <c r="AE30" s="461"/>
      <c r="AF30" s="466"/>
      <c r="AG30" s="464">
        <v>103800</v>
      </c>
      <c r="AH30" s="460"/>
      <c r="AI30" s="461"/>
      <c r="AJ30" s="465"/>
      <c r="AK30" s="459"/>
      <c r="AL30" s="460"/>
      <c r="AM30" s="461"/>
      <c r="AN30" s="466"/>
      <c r="AO30" s="459"/>
      <c r="AP30" s="460"/>
      <c r="AQ30" s="461"/>
      <c r="AR30" s="466"/>
      <c r="AS30" s="459"/>
      <c r="AT30" s="460"/>
      <c r="AU30" s="461"/>
      <c r="AV30" s="466"/>
    </row>
    <row r="31" spans="1:48" ht="18.75">
      <c r="A31" s="449"/>
      <c r="B31" s="732">
        <v>243774</v>
      </c>
      <c r="C31" s="451" t="s">
        <v>1181</v>
      </c>
      <c r="D31" s="468"/>
      <c r="E31" s="468"/>
      <c r="F31" s="453"/>
      <c r="G31" s="788"/>
      <c r="H31" s="454"/>
      <c r="I31" s="455"/>
      <c r="J31" s="456">
        <v>236737.98</v>
      </c>
      <c r="K31" s="457"/>
      <c r="L31" s="804"/>
      <c r="M31" s="790"/>
      <c r="N31" s="464">
        <f t="shared" si="7"/>
        <v>236737.98</v>
      </c>
      <c r="O31" s="460">
        <f t="shared" si="8"/>
        <v>0</v>
      </c>
      <c r="P31" s="461">
        <f t="shared" si="8"/>
        <v>0</v>
      </c>
      <c r="Q31" s="462">
        <f t="shared" si="9"/>
        <v>0</v>
      </c>
      <c r="R31" s="463">
        <f t="shared" si="10"/>
        <v>0</v>
      </c>
      <c r="S31" s="459"/>
      <c r="T31" s="463"/>
      <c r="U31" s="459"/>
      <c r="V31" s="460"/>
      <c r="W31" s="461"/>
      <c r="X31" s="466"/>
      <c r="Y31" s="464"/>
      <c r="Z31" s="460"/>
      <c r="AA31" s="461"/>
      <c r="AB31" s="465"/>
      <c r="AC31" s="459"/>
      <c r="AD31" s="460"/>
      <c r="AE31" s="461"/>
      <c r="AF31" s="466"/>
      <c r="AG31" s="464">
        <v>236737.98</v>
      </c>
      <c r="AH31" s="460"/>
      <c r="AI31" s="461"/>
      <c r="AJ31" s="465"/>
      <c r="AK31" s="459"/>
      <c r="AL31" s="460"/>
      <c r="AM31" s="461"/>
      <c r="AN31" s="466"/>
      <c r="AO31" s="459"/>
      <c r="AP31" s="460"/>
      <c r="AQ31" s="461"/>
      <c r="AR31" s="466"/>
      <c r="AS31" s="459"/>
      <c r="AT31" s="460"/>
      <c r="AU31" s="461"/>
      <c r="AV31" s="466"/>
    </row>
    <row r="32" spans="1:48" ht="18.75">
      <c r="A32" s="449"/>
      <c r="B32" s="732">
        <v>243846</v>
      </c>
      <c r="C32" s="451" t="s">
        <v>1182</v>
      </c>
      <c r="D32" s="468"/>
      <c r="E32" s="468"/>
      <c r="F32" s="453"/>
      <c r="G32" s="788"/>
      <c r="H32" s="454"/>
      <c r="I32" s="455"/>
      <c r="J32" s="456">
        <v>10090.98</v>
      </c>
      <c r="K32" s="457"/>
      <c r="L32" s="804"/>
      <c r="M32" s="790"/>
      <c r="N32" s="464">
        <f t="shared" si="7"/>
        <v>10090.98</v>
      </c>
      <c r="O32" s="460">
        <f t="shared" si="8"/>
        <v>0</v>
      </c>
      <c r="P32" s="461">
        <f t="shared" si="8"/>
        <v>0</v>
      </c>
      <c r="Q32" s="462">
        <f t="shared" si="9"/>
        <v>0</v>
      </c>
      <c r="R32" s="463">
        <f t="shared" si="10"/>
        <v>0</v>
      </c>
      <c r="S32" s="459"/>
      <c r="T32" s="463"/>
      <c r="U32" s="459"/>
      <c r="V32" s="460"/>
      <c r="W32" s="461"/>
      <c r="X32" s="466"/>
      <c r="Y32" s="464"/>
      <c r="Z32" s="460"/>
      <c r="AA32" s="461"/>
      <c r="AB32" s="465"/>
      <c r="AC32" s="459"/>
      <c r="AD32" s="460"/>
      <c r="AE32" s="461"/>
      <c r="AF32" s="466"/>
      <c r="AG32" s="464">
        <v>10090.98</v>
      </c>
      <c r="AH32" s="460"/>
      <c r="AI32" s="461"/>
      <c r="AJ32" s="465"/>
      <c r="AK32" s="459"/>
      <c r="AL32" s="460"/>
      <c r="AM32" s="461"/>
      <c r="AN32" s="466"/>
      <c r="AO32" s="459"/>
      <c r="AP32" s="460"/>
      <c r="AQ32" s="461"/>
      <c r="AR32" s="466"/>
      <c r="AS32" s="459"/>
      <c r="AT32" s="460"/>
      <c r="AU32" s="461"/>
      <c r="AV32" s="466"/>
    </row>
    <row r="33" spans="1:48" ht="18.75">
      <c r="A33" s="449"/>
      <c r="B33" s="732">
        <v>243846</v>
      </c>
      <c r="C33" s="451" t="s">
        <v>1183</v>
      </c>
      <c r="D33" s="468"/>
      <c r="E33" s="468"/>
      <c r="F33" s="453"/>
      <c r="G33" s="788"/>
      <c r="H33" s="454"/>
      <c r="I33" s="455"/>
      <c r="J33" s="456">
        <v>1000</v>
      </c>
      <c r="K33" s="457"/>
      <c r="L33" s="804"/>
      <c r="M33" s="790"/>
      <c r="N33" s="464">
        <f t="shared" si="7"/>
        <v>1000</v>
      </c>
      <c r="O33" s="460">
        <f t="shared" ref="O33:P36" si="11">SUM(Z33,V33,AD33,AH33,AL33,AP33,AT33)</f>
        <v>0</v>
      </c>
      <c r="P33" s="461">
        <f t="shared" si="11"/>
        <v>0</v>
      </c>
      <c r="Q33" s="462">
        <f t="shared" si="9"/>
        <v>0</v>
      </c>
      <c r="R33" s="463">
        <f t="shared" si="10"/>
        <v>0</v>
      </c>
      <c r="S33" s="459"/>
      <c r="T33" s="463"/>
      <c r="U33" s="459"/>
      <c r="V33" s="460"/>
      <c r="W33" s="461"/>
      <c r="X33" s="466"/>
      <c r="Y33" s="464"/>
      <c r="Z33" s="460"/>
      <c r="AA33" s="461"/>
      <c r="AB33" s="465"/>
      <c r="AC33" s="459"/>
      <c r="AD33" s="460"/>
      <c r="AE33" s="461"/>
      <c r="AF33" s="466"/>
      <c r="AG33" s="464">
        <v>1000</v>
      </c>
      <c r="AH33" s="460"/>
      <c r="AI33" s="461"/>
      <c r="AJ33" s="465"/>
      <c r="AK33" s="459"/>
      <c r="AL33" s="460"/>
      <c r="AM33" s="461"/>
      <c r="AN33" s="466"/>
      <c r="AO33" s="459"/>
      <c r="AP33" s="460"/>
      <c r="AQ33" s="461"/>
      <c r="AR33" s="466"/>
      <c r="AS33" s="459"/>
      <c r="AT33" s="460"/>
      <c r="AU33" s="461"/>
      <c r="AV33" s="466"/>
    </row>
    <row r="34" spans="1:48" ht="18.75">
      <c r="A34" s="449"/>
      <c r="B34" s="732">
        <v>243872</v>
      </c>
      <c r="C34" s="451" t="s">
        <v>1184</v>
      </c>
      <c r="D34" s="468"/>
      <c r="E34" s="468"/>
      <c r="F34" s="453"/>
      <c r="G34" s="788"/>
      <c r="H34" s="454"/>
      <c r="I34" s="455"/>
      <c r="J34" s="456">
        <v>33313</v>
      </c>
      <c r="K34" s="457"/>
      <c r="L34" s="804"/>
      <c r="M34" s="790"/>
      <c r="N34" s="464">
        <f t="shared" si="7"/>
        <v>33313</v>
      </c>
      <c r="O34" s="460">
        <f t="shared" si="11"/>
        <v>0</v>
      </c>
      <c r="P34" s="461">
        <f t="shared" si="11"/>
        <v>0</v>
      </c>
      <c r="Q34" s="462">
        <f t="shared" si="9"/>
        <v>0</v>
      </c>
      <c r="R34" s="463">
        <f t="shared" si="10"/>
        <v>0</v>
      </c>
      <c r="S34" s="459"/>
      <c r="T34" s="463"/>
      <c r="U34" s="459"/>
      <c r="V34" s="460"/>
      <c r="W34" s="461"/>
      <c r="X34" s="466"/>
      <c r="Y34" s="464"/>
      <c r="Z34" s="460"/>
      <c r="AA34" s="461"/>
      <c r="AB34" s="465"/>
      <c r="AC34" s="459"/>
      <c r="AD34" s="460"/>
      <c r="AE34" s="461"/>
      <c r="AF34" s="466"/>
      <c r="AG34" s="464">
        <v>33313</v>
      </c>
      <c r="AH34" s="460"/>
      <c r="AI34" s="461"/>
      <c r="AJ34" s="465"/>
      <c r="AK34" s="459"/>
      <c r="AL34" s="460"/>
      <c r="AM34" s="461"/>
      <c r="AN34" s="466"/>
      <c r="AO34" s="459"/>
      <c r="AP34" s="460"/>
      <c r="AQ34" s="461"/>
      <c r="AR34" s="466"/>
      <c r="AS34" s="459"/>
      <c r="AT34" s="460"/>
      <c r="AU34" s="461"/>
      <c r="AV34" s="466"/>
    </row>
    <row r="35" spans="1:48" ht="18.75">
      <c r="A35" s="449"/>
      <c r="B35" s="732">
        <v>244053</v>
      </c>
      <c r="C35" s="451" t="s">
        <v>1185</v>
      </c>
      <c r="D35" s="468"/>
      <c r="E35" s="468"/>
      <c r="F35" s="453"/>
      <c r="G35" s="788"/>
      <c r="H35" s="454">
        <v>119375</v>
      </c>
      <c r="I35" s="455"/>
      <c r="J35" s="456"/>
      <c r="K35" s="457"/>
      <c r="L35" s="804"/>
      <c r="M35" s="790"/>
      <c r="N35" s="464">
        <f t="shared" si="7"/>
        <v>119375</v>
      </c>
      <c r="O35" s="460">
        <f t="shared" si="11"/>
        <v>0</v>
      </c>
      <c r="P35" s="461">
        <f t="shared" si="11"/>
        <v>0</v>
      </c>
      <c r="Q35" s="462">
        <f t="shared" si="9"/>
        <v>0</v>
      </c>
      <c r="R35" s="463">
        <f t="shared" si="10"/>
        <v>0</v>
      </c>
      <c r="S35" s="459"/>
      <c r="T35" s="463"/>
      <c r="U35" s="459"/>
      <c r="V35" s="460"/>
      <c r="W35" s="461"/>
      <c r="X35" s="466"/>
      <c r="Y35" s="464">
        <v>119375</v>
      </c>
      <c r="Z35" s="460"/>
      <c r="AA35" s="461"/>
      <c r="AB35" s="465"/>
      <c r="AC35" s="459"/>
      <c r="AD35" s="460"/>
      <c r="AE35" s="461"/>
      <c r="AF35" s="466"/>
      <c r="AG35" s="464"/>
      <c r="AH35" s="460"/>
      <c r="AI35" s="461"/>
      <c r="AJ35" s="465"/>
      <c r="AK35" s="459"/>
      <c r="AL35" s="460"/>
      <c r="AM35" s="461"/>
      <c r="AN35" s="466"/>
      <c r="AO35" s="459"/>
      <c r="AP35" s="460"/>
      <c r="AQ35" s="461"/>
      <c r="AR35" s="466"/>
      <c r="AS35" s="459"/>
      <c r="AT35" s="460"/>
      <c r="AU35" s="461"/>
      <c r="AV35" s="466"/>
    </row>
    <row r="36" spans="1:48" ht="18.75">
      <c r="A36" s="449"/>
      <c r="B36" s="732">
        <v>244019</v>
      </c>
      <c r="C36" s="451" t="s">
        <v>1186</v>
      </c>
      <c r="D36" s="468"/>
      <c r="E36" s="468"/>
      <c r="F36" s="453"/>
      <c r="G36" s="788"/>
      <c r="H36" s="454"/>
      <c r="I36" s="455"/>
      <c r="J36" s="456">
        <v>437480</v>
      </c>
      <c r="K36" s="457"/>
      <c r="L36" s="804"/>
      <c r="M36" s="790"/>
      <c r="N36" s="464">
        <f t="shared" si="7"/>
        <v>0</v>
      </c>
      <c r="O36" s="460">
        <f t="shared" si="11"/>
        <v>0</v>
      </c>
      <c r="P36" s="461">
        <f t="shared" si="11"/>
        <v>0</v>
      </c>
      <c r="Q36" s="462">
        <f t="shared" si="9"/>
        <v>437480</v>
      </c>
      <c r="R36" s="463">
        <f t="shared" si="10"/>
        <v>0</v>
      </c>
      <c r="S36" s="459"/>
      <c r="T36" s="463"/>
      <c r="U36" s="459"/>
      <c r="V36" s="460"/>
      <c r="W36" s="461"/>
      <c r="X36" s="466"/>
      <c r="Y36" s="464"/>
      <c r="Z36" s="460"/>
      <c r="AA36" s="461"/>
      <c r="AB36" s="465"/>
      <c r="AC36" s="459"/>
      <c r="AD36" s="460"/>
      <c r="AE36" s="461"/>
      <c r="AF36" s="466"/>
      <c r="AG36" s="464"/>
      <c r="AH36" s="460"/>
      <c r="AI36" s="461"/>
      <c r="AJ36" s="465">
        <v>437480</v>
      </c>
      <c r="AK36" s="459"/>
      <c r="AL36" s="460"/>
      <c r="AM36" s="461"/>
      <c r="AN36" s="466"/>
      <c r="AO36" s="459"/>
      <c r="AP36" s="460"/>
      <c r="AQ36" s="461"/>
      <c r="AR36" s="466"/>
      <c r="AS36" s="459"/>
      <c r="AT36" s="460"/>
      <c r="AU36" s="461"/>
      <c r="AV36" s="466"/>
    </row>
    <row r="37" spans="1:48" ht="18.75">
      <c r="A37" s="449"/>
      <c r="B37" s="732"/>
      <c r="C37" s="451"/>
      <c r="D37" s="468"/>
      <c r="E37" s="468"/>
      <c r="F37" s="453"/>
      <c r="G37" s="788"/>
      <c r="H37" s="454"/>
      <c r="I37" s="455"/>
      <c r="J37" s="456"/>
      <c r="K37" s="457"/>
      <c r="L37" s="804"/>
      <c r="M37" s="790"/>
      <c r="N37" s="464">
        <f t="shared" ref="N37:N42" si="12">SUM(S37,U37,Y37,AC37,AG37,AK37,AO37,AS37)</f>
        <v>0</v>
      </c>
      <c r="O37" s="460">
        <f t="shared" ref="O37:P42" si="13">SUM(Z37,V37,AD37,AH37,AL37,AP37,AT37)</f>
        <v>0</v>
      </c>
      <c r="P37" s="461">
        <f t="shared" si="13"/>
        <v>0</v>
      </c>
      <c r="Q37" s="462">
        <f t="shared" ref="Q37:Q42" si="14">SUM(AB37,,X37,AF37,AJ37,AN37,AR37,AV37)</f>
        <v>0</v>
      </c>
      <c r="R37" s="463">
        <f t="shared" ref="R37:R42" si="15">SUM(T37)</f>
        <v>0</v>
      </c>
      <c r="S37" s="459"/>
      <c r="T37" s="463"/>
      <c r="U37" s="459"/>
      <c r="V37" s="460"/>
      <c r="W37" s="461"/>
      <c r="X37" s="466"/>
      <c r="Y37" s="464"/>
      <c r="Z37" s="460"/>
      <c r="AA37" s="461"/>
      <c r="AB37" s="465"/>
      <c r="AC37" s="459"/>
      <c r="AD37" s="460"/>
      <c r="AE37" s="461"/>
      <c r="AF37" s="466"/>
      <c r="AG37" s="464"/>
      <c r="AH37" s="460"/>
      <c r="AI37" s="461"/>
      <c r="AJ37" s="465"/>
      <c r="AK37" s="459"/>
      <c r="AL37" s="460"/>
      <c r="AM37" s="461"/>
      <c r="AN37" s="466"/>
      <c r="AO37" s="459"/>
      <c r="AP37" s="460"/>
      <c r="AQ37" s="461"/>
      <c r="AR37" s="466"/>
      <c r="AS37" s="459"/>
      <c r="AT37" s="460"/>
      <c r="AU37" s="461"/>
      <c r="AV37" s="466"/>
    </row>
    <row r="38" spans="1:48" ht="18.75">
      <c r="A38" s="449"/>
      <c r="B38" s="732"/>
      <c r="C38" s="451"/>
      <c r="D38" s="468"/>
      <c r="E38" s="468"/>
      <c r="F38" s="453"/>
      <c r="G38" s="788"/>
      <c r="H38" s="454"/>
      <c r="I38" s="455"/>
      <c r="J38" s="456"/>
      <c r="K38" s="457"/>
      <c r="L38" s="804"/>
      <c r="M38" s="790"/>
      <c r="N38" s="464"/>
      <c r="O38" s="460"/>
      <c r="P38" s="461"/>
      <c r="Q38" s="462"/>
      <c r="R38" s="463"/>
      <c r="S38" s="459"/>
      <c r="T38" s="463"/>
      <c r="U38" s="459"/>
      <c r="V38" s="460"/>
      <c r="W38" s="461"/>
      <c r="X38" s="466"/>
      <c r="Y38" s="464"/>
      <c r="Z38" s="460"/>
      <c r="AA38" s="461"/>
      <c r="AB38" s="465"/>
      <c r="AC38" s="459"/>
      <c r="AD38" s="460"/>
      <c r="AE38" s="461"/>
      <c r="AF38" s="466"/>
      <c r="AG38" s="464"/>
      <c r="AH38" s="460"/>
      <c r="AI38" s="461"/>
      <c r="AJ38" s="465"/>
      <c r="AK38" s="459"/>
      <c r="AL38" s="460"/>
      <c r="AM38" s="461"/>
      <c r="AN38" s="466"/>
      <c r="AO38" s="459"/>
      <c r="AP38" s="460"/>
      <c r="AQ38" s="461"/>
      <c r="AR38" s="466"/>
      <c r="AS38" s="459"/>
      <c r="AT38" s="460"/>
      <c r="AU38" s="461"/>
      <c r="AV38" s="466"/>
    </row>
    <row r="39" spans="1:48" ht="18.75">
      <c r="A39" s="449"/>
      <c r="B39" s="732"/>
      <c r="C39" s="451"/>
      <c r="D39" s="468"/>
      <c r="E39" s="468"/>
      <c r="F39" s="453"/>
      <c r="G39" s="788"/>
      <c r="H39" s="454"/>
      <c r="I39" s="455"/>
      <c r="J39" s="456"/>
      <c r="K39" s="457"/>
      <c r="L39" s="804"/>
      <c r="M39" s="790"/>
      <c r="N39" s="464">
        <f t="shared" si="12"/>
        <v>0</v>
      </c>
      <c r="O39" s="460">
        <f t="shared" si="13"/>
        <v>0</v>
      </c>
      <c r="P39" s="461">
        <f t="shared" si="13"/>
        <v>0</v>
      </c>
      <c r="Q39" s="462">
        <f t="shared" si="14"/>
        <v>0</v>
      </c>
      <c r="R39" s="463">
        <f t="shared" si="15"/>
        <v>0</v>
      </c>
      <c r="S39" s="459"/>
      <c r="T39" s="463"/>
      <c r="U39" s="459"/>
      <c r="V39" s="460"/>
      <c r="W39" s="461"/>
      <c r="X39" s="466"/>
      <c r="Y39" s="464"/>
      <c r="Z39" s="460"/>
      <c r="AA39" s="461"/>
      <c r="AB39" s="465"/>
      <c r="AC39" s="459"/>
      <c r="AD39" s="460"/>
      <c r="AE39" s="461"/>
      <c r="AF39" s="466"/>
      <c r="AG39" s="464"/>
      <c r="AH39" s="460"/>
      <c r="AI39" s="461"/>
      <c r="AJ39" s="465"/>
      <c r="AK39" s="459"/>
      <c r="AL39" s="460"/>
      <c r="AM39" s="461"/>
      <c r="AN39" s="466"/>
      <c r="AO39" s="459"/>
      <c r="AP39" s="460"/>
      <c r="AQ39" s="461"/>
      <c r="AR39" s="466"/>
      <c r="AS39" s="459"/>
      <c r="AT39" s="460"/>
      <c r="AU39" s="461"/>
      <c r="AV39" s="466"/>
    </row>
    <row r="40" spans="1:48" ht="18.75">
      <c r="A40" s="449"/>
      <c r="B40" s="732"/>
      <c r="C40" s="451"/>
      <c r="D40" s="468"/>
      <c r="E40" s="468"/>
      <c r="F40" s="453"/>
      <c r="G40" s="788"/>
      <c r="H40" s="454"/>
      <c r="I40" s="455"/>
      <c r="J40" s="456"/>
      <c r="K40" s="457"/>
      <c r="L40" s="804"/>
      <c r="M40" s="790"/>
      <c r="N40" s="464">
        <f t="shared" si="12"/>
        <v>0</v>
      </c>
      <c r="O40" s="460">
        <f t="shared" si="13"/>
        <v>0</v>
      </c>
      <c r="P40" s="461">
        <f t="shared" si="13"/>
        <v>0</v>
      </c>
      <c r="Q40" s="462">
        <f t="shared" si="14"/>
        <v>0</v>
      </c>
      <c r="R40" s="463">
        <f t="shared" si="15"/>
        <v>0</v>
      </c>
      <c r="S40" s="459"/>
      <c r="T40" s="463"/>
      <c r="U40" s="459"/>
      <c r="V40" s="460"/>
      <c r="W40" s="461"/>
      <c r="X40" s="466"/>
      <c r="Y40" s="464"/>
      <c r="Z40" s="460"/>
      <c r="AA40" s="461"/>
      <c r="AB40" s="465"/>
      <c r="AC40" s="459"/>
      <c r="AD40" s="460"/>
      <c r="AE40" s="461"/>
      <c r="AF40" s="466"/>
      <c r="AG40" s="464"/>
      <c r="AH40" s="460"/>
      <c r="AI40" s="461"/>
      <c r="AJ40" s="465"/>
      <c r="AK40" s="459"/>
      <c r="AL40" s="460"/>
      <c r="AM40" s="461"/>
      <c r="AN40" s="466"/>
      <c r="AO40" s="459"/>
      <c r="AP40" s="460"/>
      <c r="AQ40" s="461"/>
      <c r="AR40" s="466"/>
      <c r="AS40" s="459"/>
      <c r="AT40" s="460"/>
      <c r="AU40" s="461"/>
      <c r="AV40" s="466"/>
    </row>
    <row r="41" spans="1:48" ht="18.75">
      <c r="A41" s="449"/>
      <c r="B41" s="732"/>
      <c r="C41" s="451"/>
      <c r="D41" s="468"/>
      <c r="E41" s="468"/>
      <c r="F41" s="453"/>
      <c r="G41" s="788"/>
      <c r="H41" s="454"/>
      <c r="I41" s="455"/>
      <c r="J41" s="456"/>
      <c r="K41" s="457"/>
      <c r="L41" s="804"/>
      <c r="M41" s="790"/>
      <c r="N41" s="464">
        <f t="shared" si="12"/>
        <v>0</v>
      </c>
      <c r="O41" s="460">
        <f t="shared" si="13"/>
        <v>0</v>
      </c>
      <c r="P41" s="461">
        <f t="shared" si="13"/>
        <v>0</v>
      </c>
      <c r="Q41" s="462">
        <f t="shared" si="14"/>
        <v>0</v>
      </c>
      <c r="R41" s="463">
        <f t="shared" si="15"/>
        <v>0</v>
      </c>
      <c r="S41" s="459"/>
      <c r="T41" s="463"/>
      <c r="U41" s="459"/>
      <c r="V41" s="460"/>
      <c r="W41" s="461"/>
      <c r="X41" s="466"/>
      <c r="Y41" s="464"/>
      <c r="Z41" s="460"/>
      <c r="AA41" s="461"/>
      <c r="AB41" s="465"/>
      <c r="AC41" s="459"/>
      <c r="AD41" s="460"/>
      <c r="AE41" s="461"/>
      <c r="AF41" s="466"/>
      <c r="AG41" s="464"/>
      <c r="AH41" s="460"/>
      <c r="AI41" s="461"/>
      <c r="AJ41" s="465"/>
      <c r="AK41" s="459"/>
      <c r="AL41" s="460"/>
      <c r="AM41" s="461"/>
      <c r="AN41" s="466"/>
      <c r="AO41" s="459"/>
      <c r="AP41" s="460"/>
      <c r="AQ41" s="461"/>
      <c r="AR41" s="466"/>
      <c r="AS41" s="459"/>
      <c r="AT41" s="460"/>
      <c r="AU41" s="461"/>
      <c r="AV41" s="466"/>
    </row>
    <row r="42" spans="1:48" ht="19.5" thickBot="1">
      <c r="A42" s="501"/>
      <c r="B42" s="736"/>
      <c r="C42" s="737"/>
      <c r="D42" s="504"/>
      <c r="E42" s="504"/>
      <c r="F42" s="579"/>
      <c r="G42" s="795"/>
      <c r="H42" s="580"/>
      <c r="I42" s="581"/>
      <c r="J42" s="582"/>
      <c r="K42" s="583"/>
      <c r="L42" s="805"/>
      <c r="M42" s="806"/>
      <c r="N42" s="513">
        <f t="shared" si="12"/>
        <v>0</v>
      </c>
      <c r="O42" s="514">
        <f t="shared" si="13"/>
        <v>0</v>
      </c>
      <c r="P42" s="515">
        <f t="shared" si="13"/>
        <v>0</v>
      </c>
      <c r="Q42" s="619">
        <f t="shared" si="14"/>
        <v>0</v>
      </c>
      <c r="R42" s="512">
        <f t="shared" si="15"/>
        <v>0</v>
      </c>
      <c r="S42" s="511"/>
      <c r="T42" s="512"/>
      <c r="U42" s="511"/>
      <c r="V42" s="514"/>
      <c r="W42" s="515"/>
      <c r="X42" s="517"/>
      <c r="Y42" s="513"/>
      <c r="Z42" s="514"/>
      <c r="AA42" s="515"/>
      <c r="AB42" s="516"/>
      <c r="AC42" s="511"/>
      <c r="AD42" s="514"/>
      <c r="AE42" s="515"/>
      <c r="AF42" s="517"/>
      <c r="AG42" s="513"/>
      <c r="AH42" s="514"/>
      <c r="AI42" s="515"/>
      <c r="AJ42" s="516"/>
      <c r="AK42" s="511"/>
      <c r="AL42" s="514"/>
      <c r="AM42" s="515"/>
      <c r="AN42" s="517"/>
      <c r="AO42" s="511"/>
      <c r="AP42" s="514"/>
      <c r="AQ42" s="515"/>
      <c r="AR42" s="517"/>
      <c r="AS42" s="511"/>
      <c r="AT42" s="514"/>
      <c r="AU42" s="515"/>
      <c r="AV42" s="517"/>
    </row>
    <row r="43" spans="1:48" ht="93.75">
      <c r="A43" s="981" t="s">
        <v>96</v>
      </c>
      <c r="B43" s="738" t="s">
        <v>382</v>
      </c>
      <c r="C43" s="739" t="s">
        <v>383</v>
      </c>
      <c r="D43" s="740" t="s">
        <v>294</v>
      </c>
      <c r="E43" s="410" t="s">
        <v>521</v>
      </c>
      <c r="F43" s="528" t="s">
        <v>522</v>
      </c>
      <c r="G43" s="786" t="s">
        <v>1168</v>
      </c>
      <c r="H43" s="524" t="s">
        <v>508</v>
      </c>
      <c r="I43" s="524" t="s">
        <v>509</v>
      </c>
      <c r="J43" s="524" t="s">
        <v>510</v>
      </c>
      <c r="K43" s="526" t="s">
        <v>511</v>
      </c>
      <c r="L43" s="807" t="s">
        <v>64</v>
      </c>
      <c r="M43" s="529" t="s">
        <v>1169</v>
      </c>
      <c r="N43" s="750"/>
      <c r="O43" s="742"/>
      <c r="P43" s="742"/>
      <c r="Q43" s="742"/>
      <c r="R43" s="743"/>
      <c r="S43" s="741"/>
      <c r="T43" s="743"/>
      <c r="U43" s="748">
        <f>SUM(U49:X49)</f>
        <v>0</v>
      </c>
      <c r="V43" s="415"/>
      <c r="W43" s="415"/>
      <c r="X43" s="416"/>
      <c r="Y43" s="748">
        <f>SUM(Y49:AB49)</f>
        <v>734071</v>
      </c>
      <c r="Z43" s="415"/>
      <c r="AA43" s="415"/>
      <c r="AB43" s="418"/>
      <c r="AC43" s="748">
        <f>SUM(AC49:AF49)</f>
        <v>306640.07</v>
      </c>
      <c r="AD43" s="415"/>
      <c r="AE43" s="415"/>
      <c r="AF43" s="416"/>
      <c r="AG43" s="748">
        <f>SUM(AG49:AJ49)</f>
        <v>1803599.4100000004</v>
      </c>
      <c r="AH43" s="415"/>
      <c r="AI43" s="415"/>
      <c r="AJ43" s="418"/>
      <c r="AK43" s="748">
        <f>SUM(AK49:AN49)</f>
        <v>0</v>
      </c>
      <c r="AL43" s="415"/>
      <c r="AM43" s="415"/>
      <c r="AN43" s="416"/>
      <c r="AO43" s="414"/>
      <c r="AP43" s="415"/>
      <c r="AQ43" s="415"/>
      <c r="AR43" s="416"/>
      <c r="AS43" s="414"/>
      <c r="AT43" s="415"/>
      <c r="AU43" s="415"/>
      <c r="AV43" s="416"/>
    </row>
    <row r="44" spans="1:48" ht="26.25">
      <c r="A44" s="402" t="s">
        <v>513</v>
      </c>
      <c r="B44" s="727">
        <f>$B$4</f>
        <v>0</v>
      </c>
      <c r="C44" s="398" t="s">
        <v>32</v>
      </c>
      <c r="D44" s="386">
        <f>SUM(F44:M44)</f>
        <v>4899000</v>
      </c>
      <c r="E44" s="400" t="s">
        <v>514</v>
      </c>
      <c r="F44" s="422">
        <v>408000</v>
      </c>
      <c r="G44" s="788">
        <v>0</v>
      </c>
      <c r="H44" s="423">
        <v>775760</v>
      </c>
      <c r="I44" s="424">
        <v>609340</v>
      </c>
      <c r="J44" s="425">
        <v>3005900</v>
      </c>
      <c r="K44" s="426">
        <v>0</v>
      </c>
      <c r="L44" s="789">
        <v>0</v>
      </c>
      <c r="M44" s="790">
        <v>100000</v>
      </c>
      <c r="N44" s="433"/>
      <c r="O44" s="429"/>
      <c r="P44" s="430"/>
      <c r="Q44" s="431"/>
      <c r="R44" s="432"/>
      <c r="S44" s="428"/>
      <c r="T44" s="432"/>
      <c r="U44" s="428"/>
      <c r="V44" s="429"/>
      <c r="W44" s="430"/>
      <c r="X44" s="435"/>
      <c r="Y44" s="433"/>
      <c r="Z44" s="429"/>
      <c r="AA44" s="430"/>
      <c r="AB44" s="434"/>
      <c r="AC44" s="428"/>
      <c r="AD44" s="429"/>
      <c r="AE44" s="430"/>
      <c r="AF44" s="435"/>
      <c r="AG44" s="433"/>
      <c r="AH44" s="429"/>
      <c r="AI44" s="430"/>
      <c r="AJ44" s="434"/>
      <c r="AK44" s="428"/>
      <c r="AL44" s="429"/>
      <c r="AM44" s="430"/>
      <c r="AN44" s="435"/>
      <c r="AO44" s="428"/>
      <c r="AP44" s="429"/>
      <c r="AQ44" s="430"/>
      <c r="AR44" s="435"/>
      <c r="AS44" s="428"/>
      <c r="AT44" s="429"/>
      <c r="AU44" s="430"/>
      <c r="AV44" s="435"/>
    </row>
    <row r="45" spans="1:48" ht="37.5" customHeight="1">
      <c r="A45" s="402" t="str">
        <f>$A$5</f>
        <v>พ.ค.</v>
      </c>
      <c r="B45" s="719"/>
      <c r="C45" s="398"/>
      <c r="D45" s="386">
        <f>SUM(F45:M45)</f>
        <v>4527000</v>
      </c>
      <c r="E45" s="400" t="s">
        <v>1170</v>
      </c>
      <c r="F45" s="422">
        <v>136000</v>
      </c>
      <c r="G45" s="788">
        <v>0</v>
      </c>
      <c r="H45" s="423">
        <v>775760</v>
      </c>
      <c r="I45" s="424">
        <v>609340</v>
      </c>
      <c r="J45" s="425">
        <v>3005900</v>
      </c>
      <c r="K45" s="426"/>
      <c r="L45" s="789"/>
      <c r="M45" s="790"/>
      <c r="N45" s="433"/>
      <c r="O45" s="429"/>
      <c r="P45" s="430"/>
      <c r="Q45" s="431"/>
      <c r="R45" s="432"/>
      <c r="S45" s="428"/>
      <c r="T45" s="432"/>
      <c r="U45" s="428"/>
      <c r="V45" s="429"/>
      <c r="W45" s="430"/>
      <c r="X45" s="435"/>
      <c r="Y45" s="433"/>
      <c r="Z45" s="429"/>
      <c r="AA45" s="430"/>
      <c r="AB45" s="434"/>
      <c r="AC45" s="428"/>
      <c r="AD45" s="429"/>
      <c r="AE45" s="430"/>
      <c r="AF45" s="435"/>
      <c r="AG45" s="433"/>
      <c r="AH45" s="429"/>
      <c r="AI45" s="430"/>
      <c r="AJ45" s="434"/>
      <c r="AK45" s="428"/>
      <c r="AL45" s="429"/>
      <c r="AM45" s="430"/>
      <c r="AN45" s="435"/>
      <c r="AO45" s="428"/>
      <c r="AP45" s="429"/>
      <c r="AQ45" s="430"/>
      <c r="AR45" s="435"/>
      <c r="AS45" s="428"/>
      <c r="AT45" s="429"/>
      <c r="AU45" s="430"/>
      <c r="AV45" s="435"/>
    </row>
    <row r="46" spans="1:48" ht="26.25">
      <c r="A46" s="402" t="s">
        <v>517</v>
      </c>
      <c r="B46" s="721">
        <f>D46*100/D44</f>
        <v>60.141058991630956</v>
      </c>
      <c r="C46" s="398" t="s">
        <v>32</v>
      </c>
      <c r="D46" s="386">
        <f>SUM(F46:M46)</f>
        <v>2946310.4800000004</v>
      </c>
      <c r="E46" s="400" t="s">
        <v>518</v>
      </c>
      <c r="F46" s="422">
        <f>SUM(F50:F100)</f>
        <v>102000</v>
      </c>
      <c r="G46" s="788">
        <v>0</v>
      </c>
      <c r="H46" s="423">
        <f t="shared" ref="H46:M46" si="16">SUM(H50:H100)</f>
        <v>734071</v>
      </c>
      <c r="I46" s="424">
        <f t="shared" si="16"/>
        <v>306640.07</v>
      </c>
      <c r="J46" s="425">
        <f t="shared" si="16"/>
        <v>1803599.4100000004</v>
      </c>
      <c r="K46" s="426">
        <f t="shared" si="16"/>
        <v>0</v>
      </c>
      <c r="L46" s="789">
        <f t="shared" si="16"/>
        <v>0</v>
      </c>
      <c r="M46" s="790">
        <f t="shared" si="16"/>
        <v>0</v>
      </c>
      <c r="N46" s="433"/>
      <c r="O46" s="429"/>
      <c r="P46" s="430"/>
      <c r="Q46" s="431"/>
      <c r="R46" s="432"/>
      <c r="S46" s="428"/>
      <c r="T46" s="432"/>
      <c r="U46" s="428"/>
      <c r="V46" s="429"/>
      <c r="W46" s="430"/>
      <c r="X46" s="435"/>
      <c r="Y46" s="433"/>
      <c r="Z46" s="429"/>
      <c r="AA46" s="430"/>
      <c r="AB46" s="434"/>
      <c r="AC46" s="428"/>
      <c r="AD46" s="429"/>
      <c r="AE46" s="430"/>
      <c r="AF46" s="435"/>
      <c r="AG46" s="433"/>
      <c r="AH46" s="429"/>
      <c r="AI46" s="430"/>
      <c r="AJ46" s="434"/>
      <c r="AK46" s="428"/>
      <c r="AL46" s="429"/>
      <c r="AM46" s="430"/>
      <c r="AN46" s="435"/>
      <c r="AO46" s="428"/>
      <c r="AP46" s="429"/>
      <c r="AQ46" s="430"/>
      <c r="AR46" s="435"/>
      <c r="AS46" s="428"/>
      <c r="AT46" s="429"/>
      <c r="AU46" s="430"/>
      <c r="AV46" s="435"/>
    </row>
    <row r="47" spans="1:48" ht="26.25">
      <c r="A47" s="402" t="s">
        <v>519</v>
      </c>
      <c r="B47" s="721">
        <f>N49*100/D44</f>
        <v>60.141058991630935</v>
      </c>
      <c r="C47" s="398" t="s">
        <v>32</v>
      </c>
      <c r="D47" s="386">
        <f>SUM(F47:M47)</f>
        <v>1580689.5199999996</v>
      </c>
      <c r="E47" s="400" t="s">
        <v>520</v>
      </c>
      <c r="F47" s="422">
        <f>F45-F46</f>
        <v>34000</v>
      </c>
      <c r="G47" s="788">
        <f>G45-G46</f>
        <v>0</v>
      </c>
      <c r="H47" s="423">
        <f t="shared" ref="H47:M47" si="17">H45-H46</f>
        <v>41689</v>
      </c>
      <c r="I47" s="424">
        <f t="shared" si="17"/>
        <v>302699.93</v>
      </c>
      <c r="J47" s="425">
        <f t="shared" si="17"/>
        <v>1202300.5899999996</v>
      </c>
      <c r="K47" s="426">
        <f t="shared" si="17"/>
        <v>0</v>
      </c>
      <c r="L47" s="789">
        <f t="shared" si="17"/>
        <v>0</v>
      </c>
      <c r="M47" s="790">
        <f t="shared" si="17"/>
        <v>0</v>
      </c>
      <c r="N47" s="433"/>
      <c r="O47" s="429"/>
      <c r="P47" s="430"/>
      <c r="Q47" s="431"/>
      <c r="R47" s="432"/>
      <c r="S47" s="428"/>
      <c r="T47" s="432"/>
      <c r="U47" s="428"/>
      <c r="V47" s="429"/>
      <c r="W47" s="430"/>
      <c r="X47" s="435"/>
      <c r="Y47" s="433"/>
      <c r="Z47" s="429"/>
      <c r="AA47" s="430"/>
      <c r="AB47" s="434"/>
      <c r="AC47" s="428"/>
      <c r="AD47" s="429"/>
      <c r="AE47" s="430"/>
      <c r="AF47" s="435"/>
      <c r="AG47" s="433"/>
      <c r="AH47" s="429"/>
      <c r="AI47" s="430"/>
      <c r="AJ47" s="434"/>
      <c r="AK47" s="428"/>
      <c r="AL47" s="429"/>
      <c r="AM47" s="430"/>
      <c r="AN47" s="435"/>
      <c r="AO47" s="428"/>
      <c r="AP47" s="429"/>
      <c r="AQ47" s="430"/>
      <c r="AR47" s="435"/>
      <c r="AS47" s="428"/>
      <c r="AT47" s="429"/>
      <c r="AU47" s="430"/>
      <c r="AV47" s="435"/>
    </row>
    <row r="48" spans="1:48" ht="18.75">
      <c r="A48" s="402"/>
      <c r="B48" s="792"/>
      <c r="C48" s="793"/>
      <c r="D48" s="386">
        <f>SUM(F48:M48)</f>
        <v>1952689.5199999996</v>
      </c>
      <c r="E48" s="400" t="s">
        <v>453</v>
      </c>
      <c r="F48" s="422">
        <f>F44-F46</f>
        <v>306000</v>
      </c>
      <c r="G48" s="808">
        <f>G44-G46</f>
        <v>0</v>
      </c>
      <c r="H48" s="423">
        <f t="shared" ref="H48:M48" si="18">H44-H46</f>
        <v>41689</v>
      </c>
      <c r="I48" s="424">
        <f t="shared" si="18"/>
        <v>302699.93</v>
      </c>
      <c r="J48" s="425">
        <f t="shared" si="18"/>
        <v>1202300.5899999996</v>
      </c>
      <c r="K48" s="426">
        <f t="shared" si="18"/>
        <v>0</v>
      </c>
      <c r="L48" s="800">
        <f t="shared" si="18"/>
        <v>0</v>
      </c>
      <c r="M48" s="790">
        <f t="shared" si="18"/>
        <v>100000</v>
      </c>
      <c r="N48" s="433"/>
      <c r="O48" s="429"/>
      <c r="P48" s="430"/>
      <c r="Q48" s="431"/>
      <c r="R48" s="432"/>
      <c r="S48" s="428"/>
      <c r="T48" s="432"/>
      <c r="U48" s="428"/>
      <c r="V48" s="429"/>
      <c r="W48" s="430"/>
      <c r="X48" s="435"/>
      <c r="Y48" s="433"/>
      <c r="Z48" s="429"/>
      <c r="AA48" s="430"/>
      <c r="AB48" s="434"/>
      <c r="AC48" s="428"/>
      <c r="AD48" s="429"/>
      <c r="AE48" s="430"/>
      <c r="AF48" s="435"/>
      <c r="AG48" s="433"/>
      <c r="AH48" s="429"/>
      <c r="AI48" s="430"/>
      <c r="AJ48" s="434"/>
      <c r="AK48" s="428"/>
      <c r="AL48" s="429"/>
      <c r="AM48" s="430"/>
      <c r="AN48" s="435"/>
      <c r="AO48" s="428"/>
      <c r="AP48" s="429"/>
      <c r="AQ48" s="430"/>
      <c r="AR48" s="435"/>
      <c r="AS48" s="428"/>
      <c r="AT48" s="429"/>
      <c r="AU48" s="430"/>
      <c r="AV48" s="435"/>
    </row>
    <row r="49" spans="1:48" ht="18.75">
      <c r="A49" s="449" t="s">
        <v>523</v>
      </c>
      <c r="B49" s="440" t="s">
        <v>524</v>
      </c>
      <c r="C49" s="1162" t="s">
        <v>525</v>
      </c>
      <c r="D49" s="1163"/>
      <c r="E49" s="1163"/>
      <c r="F49" s="442" t="s">
        <v>526</v>
      </c>
      <c r="G49" s="809" t="s">
        <v>1168</v>
      </c>
      <c r="H49" s="440" t="s">
        <v>508</v>
      </c>
      <c r="I49" s="440" t="s">
        <v>509</v>
      </c>
      <c r="J49" s="440" t="s">
        <v>510</v>
      </c>
      <c r="K49" s="440" t="s">
        <v>511</v>
      </c>
      <c r="L49" s="441" t="s">
        <v>64</v>
      </c>
      <c r="M49" s="802" t="s">
        <v>1169</v>
      </c>
      <c r="N49" s="447">
        <f t="shared" ref="N49:AV49" si="19">SUM(N50:N100)</f>
        <v>2946310.4799999995</v>
      </c>
      <c r="O49" s="445">
        <f t="shared" si="19"/>
        <v>0</v>
      </c>
      <c r="P49" s="445">
        <f t="shared" si="19"/>
        <v>0</v>
      </c>
      <c r="Q49" s="445">
        <f t="shared" si="19"/>
        <v>0</v>
      </c>
      <c r="R49" s="445">
        <f t="shared" si="19"/>
        <v>0</v>
      </c>
      <c r="S49" s="444">
        <f t="shared" si="19"/>
        <v>102000</v>
      </c>
      <c r="T49" s="446">
        <f t="shared" si="19"/>
        <v>0</v>
      </c>
      <c r="U49" s="444">
        <f t="shared" si="19"/>
        <v>0</v>
      </c>
      <c r="V49" s="445">
        <f t="shared" si="19"/>
        <v>0</v>
      </c>
      <c r="W49" s="445">
        <f t="shared" si="19"/>
        <v>0</v>
      </c>
      <c r="X49" s="446">
        <f t="shared" si="19"/>
        <v>0</v>
      </c>
      <c r="Y49" s="447">
        <f t="shared" si="19"/>
        <v>734071</v>
      </c>
      <c r="Z49" s="445">
        <f t="shared" si="19"/>
        <v>0</v>
      </c>
      <c r="AA49" s="445">
        <f t="shared" si="19"/>
        <v>0</v>
      </c>
      <c r="AB49" s="448">
        <f t="shared" si="19"/>
        <v>0</v>
      </c>
      <c r="AC49" s="444">
        <f t="shared" si="19"/>
        <v>306640.07</v>
      </c>
      <c r="AD49" s="445">
        <f t="shared" si="19"/>
        <v>0</v>
      </c>
      <c r="AE49" s="445">
        <f t="shared" si="19"/>
        <v>0</v>
      </c>
      <c r="AF49" s="446">
        <f t="shared" si="19"/>
        <v>0</v>
      </c>
      <c r="AG49" s="447">
        <f t="shared" si="19"/>
        <v>1803599.4100000004</v>
      </c>
      <c r="AH49" s="445">
        <f t="shared" si="19"/>
        <v>0</v>
      </c>
      <c r="AI49" s="445">
        <f t="shared" si="19"/>
        <v>0</v>
      </c>
      <c r="AJ49" s="448">
        <f t="shared" si="19"/>
        <v>0</v>
      </c>
      <c r="AK49" s="444">
        <f t="shared" si="19"/>
        <v>0</v>
      </c>
      <c r="AL49" s="445">
        <f t="shared" si="19"/>
        <v>0</v>
      </c>
      <c r="AM49" s="445">
        <f t="shared" si="19"/>
        <v>0</v>
      </c>
      <c r="AN49" s="446">
        <f t="shared" si="19"/>
        <v>0</v>
      </c>
      <c r="AO49" s="444">
        <f t="shared" si="19"/>
        <v>0</v>
      </c>
      <c r="AP49" s="445">
        <f t="shared" si="19"/>
        <v>0</v>
      </c>
      <c r="AQ49" s="445">
        <f t="shared" si="19"/>
        <v>0</v>
      </c>
      <c r="AR49" s="446">
        <f t="shared" si="19"/>
        <v>0</v>
      </c>
      <c r="AS49" s="444">
        <f t="shared" si="19"/>
        <v>0</v>
      </c>
      <c r="AT49" s="445">
        <f t="shared" si="19"/>
        <v>0</v>
      </c>
      <c r="AU49" s="445">
        <f t="shared" si="19"/>
        <v>0</v>
      </c>
      <c r="AV49" s="446">
        <f t="shared" si="19"/>
        <v>0</v>
      </c>
    </row>
    <row r="50" spans="1:48" ht="18.75">
      <c r="A50" s="449"/>
      <c r="B50" s="703">
        <v>243894</v>
      </c>
      <c r="C50" s="731" t="s">
        <v>1187</v>
      </c>
      <c r="D50" s="452"/>
      <c r="E50" s="452"/>
      <c r="F50" s="453"/>
      <c r="G50" s="788"/>
      <c r="H50" s="454">
        <v>14000</v>
      </c>
      <c r="I50" s="455"/>
      <c r="J50" s="456"/>
      <c r="K50" s="457"/>
      <c r="L50" s="803"/>
      <c r="M50" s="790"/>
      <c r="N50" s="464">
        <f>SUM(S50,U50,Y50,AC50,AG50,AK50,AO50,AS50)</f>
        <v>14000</v>
      </c>
      <c r="O50" s="460">
        <f t="shared" ref="O50:P57" si="20">SUM(Z50,V50,AD50,AH50,AL50,AP50,AT50)</f>
        <v>0</v>
      </c>
      <c r="P50" s="461">
        <f t="shared" si="20"/>
        <v>0</v>
      </c>
      <c r="Q50" s="462">
        <f>SUM(AB50,,X50,AF50,AJ50,AN50,AR50,AV50)</f>
        <v>0</v>
      </c>
      <c r="R50" s="463">
        <f>SUM(T50)</f>
        <v>0</v>
      </c>
      <c r="S50" s="459"/>
      <c r="T50" s="463"/>
      <c r="U50" s="459"/>
      <c r="V50" s="460"/>
      <c r="W50" s="461"/>
      <c r="X50" s="466"/>
      <c r="Y50" s="464">
        <v>14000</v>
      </c>
      <c r="Z50" s="460"/>
      <c r="AA50" s="461"/>
      <c r="AB50" s="465"/>
      <c r="AC50" s="459"/>
      <c r="AD50" s="460"/>
      <c r="AE50" s="461"/>
      <c r="AF50" s="466"/>
      <c r="AG50" s="464"/>
      <c r="AH50" s="460"/>
      <c r="AI50" s="461"/>
      <c r="AJ50" s="465"/>
      <c r="AK50" s="459"/>
      <c r="AL50" s="460"/>
      <c r="AM50" s="461"/>
      <c r="AN50" s="466"/>
      <c r="AO50" s="459"/>
      <c r="AP50" s="460"/>
      <c r="AQ50" s="461"/>
      <c r="AR50" s="466"/>
      <c r="AS50" s="810"/>
      <c r="AT50" s="811"/>
      <c r="AU50" s="812"/>
      <c r="AV50" s="813"/>
    </row>
    <row r="51" spans="1:48" ht="18.75">
      <c r="A51" s="449"/>
      <c r="B51" s="703">
        <v>243976</v>
      </c>
      <c r="C51" s="814" t="s">
        <v>1188</v>
      </c>
      <c r="D51" s="452"/>
      <c r="E51" s="452"/>
      <c r="F51" s="453">
        <f>17000*3</f>
        <v>51000</v>
      </c>
      <c r="G51" s="788"/>
      <c r="H51" s="454"/>
      <c r="I51" s="455"/>
      <c r="J51" s="456"/>
      <c r="K51" s="457"/>
      <c r="L51" s="803"/>
      <c r="M51" s="790"/>
      <c r="N51" s="464">
        <f>SUM(S51,U51,Y51,AC51,AG51,AK51,AO51,AS51)</f>
        <v>51000</v>
      </c>
      <c r="O51" s="460">
        <f t="shared" si="20"/>
        <v>0</v>
      </c>
      <c r="P51" s="461">
        <f t="shared" si="20"/>
        <v>0</v>
      </c>
      <c r="Q51" s="462">
        <f>SUM(AB51,,X51,AF51,AJ51,AN51,AR51,AV51)</f>
        <v>0</v>
      </c>
      <c r="R51" s="463">
        <f>SUM(T51)</f>
        <v>0</v>
      </c>
      <c r="S51" s="459">
        <f>F51</f>
        <v>51000</v>
      </c>
      <c r="T51" s="463"/>
      <c r="U51" s="459"/>
      <c r="V51" s="460"/>
      <c r="W51" s="461"/>
      <c r="X51" s="466"/>
      <c r="Y51" s="464"/>
      <c r="Z51" s="460"/>
      <c r="AA51" s="461"/>
      <c r="AB51" s="465"/>
      <c r="AC51" s="459"/>
      <c r="AD51" s="460"/>
      <c r="AE51" s="461"/>
      <c r="AF51" s="466"/>
      <c r="AG51" s="464"/>
      <c r="AH51" s="460"/>
      <c r="AI51" s="461"/>
      <c r="AJ51" s="465"/>
      <c r="AK51" s="459"/>
      <c r="AL51" s="460"/>
      <c r="AM51" s="461"/>
      <c r="AN51" s="466"/>
      <c r="AO51" s="459"/>
      <c r="AP51" s="460"/>
      <c r="AQ51" s="461"/>
      <c r="AR51" s="466"/>
      <c r="AS51" s="810"/>
      <c r="AT51" s="811"/>
      <c r="AU51" s="812"/>
      <c r="AV51" s="813"/>
    </row>
    <row r="52" spans="1:48" ht="18.75">
      <c r="A52" s="449"/>
      <c r="B52" s="703">
        <v>243976</v>
      </c>
      <c r="C52" s="814" t="s">
        <v>1189</v>
      </c>
      <c r="D52" s="452"/>
      <c r="E52" s="452"/>
      <c r="F52" s="453">
        <f>17000*3</f>
        <v>51000</v>
      </c>
      <c r="G52" s="788"/>
      <c r="H52" s="454"/>
      <c r="I52" s="455"/>
      <c r="J52" s="456"/>
      <c r="K52" s="457"/>
      <c r="L52" s="803"/>
      <c r="M52" s="790"/>
      <c r="N52" s="464">
        <f>SUM(S52,U52,Y52,AC52,AG52,AK52,AO52,AS52)</f>
        <v>51000</v>
      </c>
      <c r="O52" s="460">
        <f t="shared" si="20"/>
        <v>0</v>
      </c>
      <c r="P52" s="461">
        <f t="shared" si="20"/>
        <v>0</v>
      </c>
      <c r="Q52" s="462">
        <f>SUM(AB52,,X52,AF52,AJ52,AN52,AR52,AV52)</f>
        <v>0</v>
      </c>
      <c r="R52" s="463">
        <f>SUM(T52)</f>
        <v>0</v>
      </c>
      <c r="S52" s="459">
        <f>F52</f>
        <v>51000</v>
      </c>
      <c r="T52" s="463"/>
      <c r="U52" s="459"/>
      <c r="V52" s="460"/>
      <c r="W52" s="461"/>
      <c r="X52" s="466"/>
      <c r="Y52" s="464"/>
      <c r="Z52" s="460"/>
      <c r="AA52" s="461"/>
      <c r="AB52" s="465"/>
      <c r="AC52" s="459"/>
      <c r="AD52" s="460"/>
      <c r="AE52" s="461"/>
      <c r="AF52" s="466"/>
      <c r="AG52" s="464"/>
      <c r="AH52" s="460"/>
      <c r="AI52" s="461"/>
      <c r="AJ52" s="465"/>
      <c r="AK52" s="459"/>
      <c r="AL52" s="460"/>
      <c r="AM52" s="461"/>
      <c r="AN52" s="466"/>
      <c r="AO52" s="459"/>
      <c r="AP52" s="460"/>
      <c r="AQ52" s="461"/>
      <c r="AR52" s="466"/>
      <c r="AS52" s="810"/>
      <c r="AT52" s="811"/>
      <c r="AU52" s="812"/>
      <c r="AV52" s="813"/>
    </row>
    <row r="53" spans="1:48" ht="18.75">
      <c r="A53" s="449"/>
      <c r="B53" s="732">
        <v>243740</v>
      </c>
      <c r="C53" s="620" t="s">
        <v>1190</v>
      </c>
      <c r="D53" s="468"/>
      <c r="E53" s="468"/>
      <c r="F53" s="453"/>
      <c r="G53" s="788"/>
      <c r="H53" s="454">
        <v>17000</v>
      </c>
      <c r="I53" s="455"/>
      <c r="J53" s="456"/>
      <c r="K53" s="457"/>
      <c r="L53" s="804"/>
      <c r="M53" s="790"/>
      <c r="N53" s="464">
        <f t="shared" ref="N53:N95" si="21">SUM(S53,U53,Y53,AC53,AG53,AK53,AO53,AS53)</f>
        <v>17000</v>
      </c>
      <c r="O53" s="460">
        <f t="shared" si="20"/>
        <v>0</v>
      </c>
      <c r="P53" s="461">
        <f t="shared" si="20"/>
        <v>0</v>
      </c>
      <c r="Q53" s="462">
        <f t="shared" ref="Q53:Q57" si="22">SUM(AB53,,X53,AF53,AJ53,AN53,AR53,AV53)</f>
        <v>0</v>
      </c>
      <c r="R53" s="463">
        <f t="shared" ref="R53:R57" si="23">SUM(T53)</f>
        <v>0</v>
      </c>
      <c r="S53" s="459"/>
      <c r="T53" s="463"/>
      <c r="U53" s="459"/>
      <c r="V53" s="460"/>
      <c r="W53" s="461"/>
      <c r="X53" s="466"/>
      <c r="Y53" s="464">
        <v>17000</v>
      </c>
      <c r="Z53" s="460"/>
      <c r="AA53" s="461"/>
      <c r="AB53" s="465"/>
      <c r="AC53" s="459"/>
      <c r="AD53" s="460"/>
      <c r="AE53" s="461"/>
      <c r="AF53" s="466"/>
      <c r="AG53" s="464"/>
      <c r="AH53" s="460"/>
      <c r="AI53" s="461"/>
      <c r="AJ53" s="465"/>
      <c r="AK53" s="459"/>
      <c r="AL53" s="460"/>
      <c r="AM53" s="461"/>
      <c r="AN53" s="466"/>
      <c r="AO53" s="459"/>
      <c r="AP53" s="460"/>
      <c r="AQ53" s="461"/>
      <c r="AR53" s="466"/>
      <c r="AS53" s="810"/>
      <c r="AT53" s="811"/>
      <c r="AU53" s="812"/>
      <c r="AV53" s="813"/>
    </row>
    <row r="54" spans="1:48" ht="18.75">
      <c r="A54" s="449"/>
      <c r="B54" s="732">
        <v>243740</v>
      </c>
      <c r="C54" s="620" t="s">
        <v>1191</v>
      </c>
      <c r="D54" s="468"/>
      <c r="E54" s="468"/>
      <c r="F54" s="453"/>
      <c r="G54" s="788"/>
      <c r="H54" s="454">
        <v>17000</v>
      </c>
      <c r="I54" s="455"/>
      <c r="J54" s="456"/>
      <c r="K54" s="457"/>
      <c r="L54" s="804"/>
      <c r="M54" s="790"/>
      <c r="N54" s="464">
        <f t="shared" si="21"/>
        <v>17000</v>
      </c>
      <c r="O54" s="460">
        <f t="shared" si="20"/>
        <v>0</v>
      </c>
      <c r="P54" s="461">
        <f t="shared" si="20"/>
        <v>0</v>
      </c>
      <c r="Q54" s="462">
        <f t="shared" si="22"/>
        <v>0</v>
      </c>
      <c r="R54" s="463">
        <f t="shared" si="23"/>
        <v>0</v>
      </c>
      <c r="S54" s="459"/>
      <c r="T54" s="463"/>
      <c r="U54" s="459"/>
      <c r="V54" s="460"/>
      <c r="W54" s="461"/>
      <c r="X54" s="466"/>
      <c r="Y54" s="464">
        <v>17000</v>
      </c>
      <c r="Z54" s="460"/>
      <c r="AA54" s="461"/>
      <c r="AB54" s="465"/>
      <c r="AC54" s="459"/>
      <c r="AD54" s="460"/>
      <c r="AE54" s="461"/>
      <c r="AF54" s="466"/>
      <c r="AG54" s="464"/>
      <c r="AH54" s="460"/>
      <c r="AI54" s="461"/>
      <c r="AJ54" s="465"/>
      <c r="AK54" s="459"/>
      <c r="AL54" s="460"/>
      <c r="AM54" s="461"/>
      <c r="AN54" s="466"/>
      <c r="AO54" s="459"/>
      <c r="AP54" s="460"/>
      <c r="AQ54" s="461"/>
      <c r="AR54" s="466"/>
      <c r="AS54" s="810"/>
      <c r="AT54" s="811"/>
      <c r="AU54" s="812"/>
      <c r="AV54" s="813"/>
    </row>
    <row r="55" spans="1:48" ht="18.75">
      <c r="A55" s="449"/>
      <c r="B55" s="732">
        <v>243913</v>
      </c>
      <c r="C55" s="620" t="s">
        <v>1192</v>
      </c>
      <c r="D55" s="815"/>
      <c r="E55" s="468"/>
      <c r="F55" s="453"/>
      <c r="G55" s="788"/>
      <c r="H55" s="454">
        <v>1460</v>
      </c>
      <c r="I55" s="455"/>
      <c r="J55" s="456"/>
      <c r="K55" s="457"/>
      <c r="L55" s="804"/>
      <c r="M55" s="790"/>
      <c r="N55" s="464">
        <f t="shared" si="21"/>
        <v>1460</v>
      </c>
      <c r="O55" s="460">
        <f t="shared" si="20"/>
        <v>0</v>
      </c>
      <c r="P55" s="461">
        <f t="shared" si="20"/>
        <v>0</v>
      </c>
      <c r="Q55" s="462">
        <f t="shared" si="22"/>
        <v>0</v>
      </c>
      <c r="R55" s="463">
        <f t="shared" si="23"/>
        <v>0</v>
      </c>
      <c r="S55" s="459"/>
      <c r="T55" s="463"/>
      <c r="U55" s="459"/>
      <c r="V55" s="460"/>
      <c r="W55" s="461"/>
      <c r="X55" s="466"/>
      <c r="Y55" s="464">
        <v>1460</v>
      </c>
      <c r="Z55" s="460"/>
      <c r="AA55" s="461"/>
      <c r="AB55" s="465"/>
      <c r="AC55" s="459"/>
      <c r="AD55" s="460"/>
      <c r="AE55" s="461"/>
      <c r="AF55" s="466"/>
      <c r="AG55" s="464"/>
      <c r="AH55" s="460"/>
      <c r="AI55" s="461"/>
      <c r="AJ55" s="465"/>
      <c r="AK55" s="459"/>
      <c r="AL55" s="460"/>
      <c r="AM55" s="461"/>
      <c r="AN55" s="466"/>
      <c r="AO55" s="459"/>
      <c r="AP55" s="460"/>
      <c r="AQ55" s="461"/>
      <c r="AR55" s="466"/>
      <c r="AS55" s="810"/>
      <c r="AT55" s="811"/>
      <c r="AU55" s="812"/>
      <c r="AV55" s="813"/>
    </row>
    <row r="56" spans="1:48" ht="18.75">
      <c r="A56" s="449"/>
      <c r="B56" s="732">
        <v>243936</v>
      </c>
      <c r="C56" s="620" t="s">
        <v>1193</v>
      </c>
      <c r="D56" s="468"/>
      <c r="E56" s="468"/>
      <c r="F56" s="453"/>
      <c r="G56" s="788"/>
      <c r="H56" s="454">
        <v>12940</v>
      </c>
      <c r="I56" s="455"/>
      <c r="J56" s="456"/>
      <c r="K56" s="457"/>
      <c r="L56" s="804"/>
      <c r="M56" s="790"/>
      <c r="N56" s="464">
        <f t="shared" si="21"/>
        <v>12940</v>
      </c>
      <c r="O56" s="460">
        <f t="shared" si="20"/>
        <v>0</v>
      </c>
      <c r="P56" s="461">
        <f t="shared" si="20"/>
        <v>0</v>
      </c>
      <c r="Q56" s="462">
        <f t="shared" si="22"/>
        <v>0</v>
      </c>
      <c r="R56" s="463">
        <f t="shared" si="23"/>
        <v>0</v>
      </c>
      <c r="S56" s="459"/>
      <c r="T56" s="463"/>
      <c r="U56" s="459"/>
      <c r="V56" s="460"/>
      <c r="W56" s="461"/>
      <c r="X56" s="466"/>
      <c r="Y56" s="464">
        <v>12940</v>
      </c>
      <c r="Z56" s="460"/>
      <c r="AA56" s="461"/>
      <c r="AB56" s="465"/>
      <c r="AC56" s="459"/>
      <c r="AD56" s="460"/>
      <c r="AE56" s="461"/>
      <c r="AF56" s="466"/>
      <c r="AG56" s="464"/>
      <c r="AH56" s="460"/>
      <c r="AI56" s="461"/>
      <c r="AJ56" s="465"/>
      <c r="AK56" s="459"/>
      <c r="AL56" s="460"/>
      <c r="AM56" s="461"/>
      <c r="AN56" s="466"/>
      <c r="AO56" s="459"/>
      <c r="AP56" s="460"/>
      <c r="AQ56" s="461"/>
      <c r="AR56" s="466"/>
      <c r="AS56" s="810"/>
      <c r="AT56" s="811"/>
      <c r="AU56" s="812"/>
      <c r="AV56" s="813"/>
    </row>
    <row r="57" spans="1:48" ht="18.75">
      <c r="A57" s="449"/>
      <c r="B57" s="732">
        <v>243989</v>
      </c>
      <c r="C57" s="620" t="s">
        <v>1194</v>
      </c>
      <c r="D57" s="468"/>
      <c r="E57" s="468"/>
      <c r="F57" s="453"/>
      <c r="G57" s="788"/>
      <c r="H57" s="454">
        <v>4576</v>
      </c>
      <c r="I57" s="455"/>
      <c r="J57" s="456"/>
      <c r="K57" s="457"/>
      <c r="L57" s="804"/>
      <c r="M57" s="790"/>
      <c r="N57" s="464">
        <f t="shared" si="21"/>
        <v>4576</v>
      </c>
      <c r="O57" s="460">
        <f t="shared" si="20"/>
        <v>0</v>
      </c>
      <c r="P57" s="461">
        <f t="shared" si="20"/>
        <v>0</v>
      </c>
      <c r="Q57" s="462">
        <f t="shared" si="22"/>
        <v>0</v>
      </c>
      <c r="R57" s="463">
        <f t="shared" si="23"/>
        <v>0</v>
      </c>
      <c r="S57" s="459"/>
      <c r="T57" s="463"/>
      <c r="U57" s="459"/>
      <c r="V57" s="460"/>
      <c r="W57" s="461"/>
      <c r="X57" s="466"/>
      <c r="Y57" s="464">
        <v>4576</v>
      </c>
      <c r="Z57" s="460"/>
      <c r="AA57" s="461"/>
      <c r="AB57" s="465"/>
      <c r="AC57" s="459"/>
      <c r="AD57" s="460"/>
      <c r="AE57" s="461"/>
      <c r="AF57" s="466"/>
      <c r="AG57" s="464"/>
      <c r="AH57" s="460"/>
      <c r="AI57" s="461"/>
      <c r="AJ57" s="465"/>
      <c r="AK57" s="459"/>
      <c r="AL57" s="460"/>
      <c r="AM57" s="461"/>
      <c r="AN57" s="466"/>
      <c r="AO57" s="459"/>
      <c r="AP57" s="460"/>
      <c r="AQ57" s="461"/>
      <c r="AR57" s="466"/>
      <c r="AS57" s="810"/>
      <c r="AT57" s="811"/>
      <c r="AU57" s="812"/>
      <c r="AV57" s="813"/>
    </row>
    <row r="58" spans="1:48" ht="18.75">
      <c r="A58" s="449"/>
      <c r="B58" s="732">
        <v>244014</v>
      </c>
      <c r="C58" s="620" t="s">
        <v>1195</v>
      </c>
      <c r="D58" s="468"/>
      <c r="E58" s="468"/>
      <c r="F58" s="453"/>
      <c r="G58" s="788"/>
      <c r="H58" s="454">
        <v>17000</v>
      </c>
      <c r="I58" s="455"/>
      <c r="J58" s="456"/>
      <c r="K58" s="457"/>
      <c r="L58" s="804"/>
      <c r="M58" s="790"/>
      <c r="N58" s="464">
        <f t="shared" si="21"/>
        <v>17000</v>
      </c>
      <c r="O58" s="460"/>
      <c r="P58" s="461"/>
      <c r="Q58" s="462"/>
      <c r="R58" s="463"/>
      <c r="S58" s="459"/>
      <c r="T58" s="463"/>
      <c r="U58" s="459"/>
      <c r="V58" s="460"/>
      <c r="W58" s="461"/>
      <c r="X58" s="466"/>
      <c r="Y58" s="464">
        <v>17000</v>
      </c>
      <c r="Z58" s="460"/>
      <c r="AA58" s="461"/>
      <c r="AB58" s="465"/>
      <c r="AC58" s="459"/>
      <c r="AD58" s="460"/>
      <c r="AE58" s="461"/>
      <c r="AF58" s="466"/>
      <c r="AG58" s="464"/>
      <c r="AH58" s="460"/>
      <c r="AI58" s="461"/>
      <c r="AJ58" s="465"/>
      <c r="AK58" s="459"/>
      <c r="AL58" s="460"/>
      <c r="AM58" s="461"/>
      <c r="AN58" s="466"/>
      <c r="AO58" s="459"/>
      <c r="AP58" s="460"/>
      <c r="AQ58" s="461"/>
      <c r="AR58" s="466"/>
      <c r="AS58" s="810"/>
      <c r="AT58" s="811"/>
      <c r="AU58" s="812"/>
      <c r="AV58" s="813"/>
    </row>
    <row r="59" spans="1:48" ht="18.75">
      <c r="A59" s="449"/>
      <c r="B59" s="732">
        <v>244014</v>
      </c>
      <c r="C59" s="620" t="s">
        <v>1196</v>
      </c>
      <c r="D59" s="468"/>
      <c r="E59" s="468"/>
      <c r="F59" s="453"/>
      <c r="G59" s="788"/>
      <c r="H59" s="454">
        <v>17000</v>
      </c>
      <c r="I59" s="455"/>
      <c r="J59" s="456"/>
      <c r="K59" s="457"/>
      <c r="L59" s="804"/>
      <c r="M59" s="790"/>
      <c r="N59" s="464">
        <f t="shared" si="21"/>
        <v>17000</v>
      </c>
      <c r="O59" s="460"/>
      <c r="P59" s="461"/>
      <c r="Q59" s="462"/>
      <c r="R59" s="463"/>
      <c r="S59" s="459"/>
      <c r="T59" s="463"/>
      <c r="U59" s="459"/>
      <c r="V59" s="460"/>
      <c r="W59" s="461"/>
      <c r="X59" s="466"/>
      <c r="Y59" s="464">
        <v>17000</v>
      </c>
      <c r="Z59" s="460"/>
      <c r="AA59" s="461"/>
      <c r="AB59" s="465"/>
      <c r="AC59" s="459"/>
      <c r="AD59" s="460"/>
      <c r="AE59" s="461"/>
      <c r="AF59" s="466"/>
      <c r="AG59" s="464"/>
      <c r="AH59" s="460"/>
      <c r="AI59" s="461"/>
      <c r="AJ59" s="465"/>
      <c r="AK59" s="459"/>
      <c r="AL59" s="460"/>
      <c r="AM59" s="461"/>
      <c r="AN59" s="466"/>
      <c r="AO59" s="459"/>
      <c r="AP59" s="460"/>
      <c r="AQ59" s="461"/>
      <c r="AR59" s="466"/>
      <c r="AS59" s="810"/>
      <c r="AT59" s="811"/>
      <c r="AU59" s="812"/>
      <c r="AV59" s="813"/>
    </row>
    <row r="60" spans="1:48" ht="18.75">
      <c r="A60" s="449"/>
      <c r="B60" s="732">
        <v>244041</v>
      </c>
      <c r="C60" s="451" t="s">
        <v>1197</v>
      </c>
      <c r="D60" s="468"/>
      <c r="E60" s="468"/>
      <c r="F60" s="453"/>
      <c r="G60" s="788"/>
      <c r="H60" s="454">
        <v>17000</v>
      </c>
      <c r="I60" s="455"/>
      <c r="J60" s="456"/>
      <c r="K60" s="457"/>
      <c r="L60" s="804"/>
      <c r="M60" s="790"/>
      <c r="N60" s="464">
        <f t="shared" si="21"/>
        <v>17000</v>
      </c>
      <c r="O60" s="460"/>
      <c r="P60" s="461"/>
      <c r="Q60" s="462"/>
      <c r="R60" s="463"/>
      <c r="S60" s="459"/>
      <c r="T60" s="463"/>
      <c r="U60" s="459"/>
      <c r="V60" s="460"/>
      <c r="W60" s="461"/>
      <c r="X60" s="466"/>
      <c r="Y60" s="464">
        <v>17000</v>
      </c>
      <c r="Z60" s="460"/>
      <c r="AA60" s="461"/>
      <c r="AB60" s="465"/>
      <c r="AC60" s="459"/>
      <c r="AD60" s="460"/>
      <c r="AE60" s="461"/>
      <c r="AF60" s="466"/>
      <c r="AG60" s="464"/>
      <c r="AH60" s="460"/>
      <c r="AI60" s="461"/>
      <c r="AJ60" s="465"/>
      <c r="AK60" s="459"/>
      <c r="AL60" s="460"/>
      <c r="AM60" s="461"/>
      <c r="AN60" s="466"/>
      <c r="AO60" s="459"/>
      <c r="AP60" s="460"/>
      <c r="AQ60" s="461"/>
      <c r="AR60" s="466"/>
      <c r="AS60" s="810"/>
      <c r="AT60" s="811"/>
      <c r="AU60" s="812"/>
      <c r="AV60" s="813"/>
    </row>
    <row r="61" spans="1:48" ht="18.75">
      <c r="A61" s="449"/>
      <c r="B61" s="732">
        <v>244047</v>
      </c>
      <c r="C61" s="451" t="s">
        <v>1198</v>
      </c>
      <c r="D61" s="468"/>
      <c r="E61" s="468"/>
      <c r="F61" s="453"/>
      <c r="G61" s="788"/>
      <c r="H61" s="454">
        <v>17000</v>
      </c>
      <c r="I61" s="455"/>
      <c r="J61" s="456"/>
      <c r="K61" s="457"/>
      <c r="L61" s="804"/>
      <c r="M61" s="790"/>
      <c r="N61" s="464">
        <f t="shared" si="21"/>
        <v>17000</v>
      </c>
      <c r="O61" s="460"/>
      <c r="P61" s="461"/>
      <c r="Q61" s="462"/>
      <c r="R61" s="463"/>
      <c r="S61" s="459"/>
      <c r="T61" s="463"/>
      <c r="U61" s="459"/>
      <c r="V61" s="460"/>
      <c r="W61" s="461"/>
      <c r="X61" s="466"/>
      <c r="Y61" s="464">
        <v>17000</v>
      </c>
      <c r="Z61" s="460"/>
      <c r="AA61" s="461"/>
      <c r="AB61" s="465"/>
      <c r="AC61" s="459"/>
      <c r="AD61" s="460"/>
      <c r="AE61" s="461"/>
      <c r="AF61" s="466"/>
      <c r="AG61" s="464"/>
      <c r="AH61" s="460"/>
      <c r="AI61" s="461"/>
      <c r="AJ61" s="465"/>
      <c r="AK61" s="459"/>
      <c r="AL61" s="460"/>
      <c r="AM61" s="461"/>
      <c r="AN61" s="466"/>
      <c r="AO61" s="459"/>
      <c r="AP61" s="460"/>
      <c r="AQ61" s="461"/>
      <c r="AR61" s="466"/>
      <c r="AS61" s="810"/>
      <c r="AT61" s="811"/>
      <c r="AU61" s="812"/>
      <c r="AV61" s="813"/>
    </row>
    <row r="62" spans="1:48" ht="18.75">
      <c r="A62" s="449"/>
      <c r="B62" s="732">
        <v>244046</v>
      </c>
      <c r="C62" s="451" t="s">
        <v>1199</v>
      </c>
      <c r="D62" s="468"/>
      <c r="E62" s="468"/>
      <c r="F62" s="453"/>
      <c r="G62" s="788"/>
      <c r="H62" s="454"/>
      <c r="I62" s="455">
        <v>139602.9</v>
      </c>
      <c r="J62" s="456"/>
      <c r="K62" s="457"/>
      <c r="L62" s="804"/>
      <c r="M62" s="790"/>
      <c r="N62" s="464">
        <f t="shared" si="21"/>
        <v>139602.9</v>
      </c>
      <c r="O62" s="460">
        <f t="shared" ref="O62:P95" si="24">SUM(Z62,V62,AD62,AH62,AL62,AP62,AT62)</f>
        <v>0</v>
      </c>
      <c r="P62" s="461">
        <f t="shared" si="24"/>
        <v>0</v>
      </c>
      <c r="Q62" s="462">
        <f t="shared" ref="Q62:Q95" si="25">SUM(AB62,,X62,AF62,AJ62,AN62,AR62,AV62)</f>
        <v>0</v>
      </c>
      <c r="R62" s="463">
        <f t="shared" ref="R62:R95" si="26">SUM(T62)</f>
        <v>0</v>
      </c>
      <c r="S62" s="459"/>
      <c r="T62" s="463"/>
      <c r="U62" s="459"/>
      <c r="V62" s="460"/>
      <c r="W62" s="461"/>
      <c r="X62" s="466"/>
      <c r="Y62" s="464"/>
      <c r="Z62" s="460"/>
      <c r="AA62" s="461"/>
      <c r="AB62" s="465"/>
      <c r="AC62" s="459">
        <v>139602.9</v>
      </c>
      <c r="AD62" s="460"/>
      <c r="AE62" s="461"/>
      <c r="AF62" s="466"/>
      <c r="AG62" s="464"/>
      <c r="AH62" s="460"/>
      <c r="AI62" s="461"/>
      <c r="AJ62" s="465"/>
      <c r="AK62" s="459"/>
      <c r="AL62" s="460"/>
      <c r="AM62" s="461"/>
      <c r="AN62" s="466"/>
      <c r="AO62" s="459"/>
      <c r="AP62" s="460"/>
      <c r="AQ62" s="461"/>
      <c r="AR62" s="466"/>
      <c r="AS62" s="810"/>
      <c r="AT62" s="811"/>
      <c r="AU62" s="812"/>
      <c r="AV62" s="813"/>
    </row>
    <row r="63" spans="1:48" ht="18.75">
      <c r="A63" s="449"/>
      <c r="B63" s="732">
        <v>244070</v>
      </c>
      <c r="C63" s="451" t="s">
        <v>1200</v>
      </c>
      <c r="D63" s="468"/>
      <c r="E63" s="468"/>
      <c r="F63" s="453"/>
      <c r="G63" s="788"/>
      <c r="H63" s="454"/>
      <c r="I63" s="455">
        <v>17375.73</v>
      </c>
      <c r="J63" s="456"/>
      <c r="K63" s="457"/>
      <c r="L63" s="804"/>
      <c r="M63" s="790"/>
      <c r="N63" s="464">
        <f t="shared" si="21"/>
        <v>17375.73</v>
      </c>
      <c r="O63" s="460">
        <f t="shared" si="24"/>
        <v>0</v>
      </c>
      <c r="P63" s="461">
        <f t="shared" si="24"/>
        <v>0</v>
      </c>
      <c r="Q63" s="462">
        <f t="shared" si="25"/>
        <v>0</v>
      </c>
      <c r="R63" s="463">
        <f t="shared" si="26"/>
        <v>0</v>
      </c>
      <c r="S63" s="459"/>
      <c r="T63" s="463"/>
      <c r="U63" s="459"/>
      <c r="V63" s="460"/>
      <c r="W63" s="461"/>
      <c r="X63" s="466"/>
      <c r="Y63" s="464"/>
      <c r="Z63" s="460"/>
      <c r="AA63" s="461"/>
      <c r="AB63" s="465"/>
      <c r="AC63" s="459">
        <v>17375.73</v>
      </c>
      <c r="AD63" s="460"/>
      <c r="AE63" s="461"/>
      <c r="AF63" s="466"/>
      <c r="AG63" s="464"/>
      <c r="AH63" s="460"/>
      <c r="AI63" s="461"/>
      <c r="AJ63" s="465"/>
      <c r="AK63" s="459"/>
      <c r="AL63" s="460"/>
      <c r="AM63" s="461"/>
      <c r="AN63" s="466"/>
      <c r="AO63" s="459"/>
      <c r="AP63" s="460"/>
      <c r="AQ63" s="461"/>
      <c r="AR63" s="466"/>
      <c r="AS63" s="810"/>
      <c r="AT63" s="811"/>
      <c r="AU63" s="812"/>
      <c r="AV63" s="813"/>
    </row>
    <row r="64" spans="1:48" ht="18.75">
      <c r="A64" s="449"/>
      <c r="B64" s="732">
        <v>244068</v>
      </c>
      <c r="C64" s="620" t="s">
        <v>1201</v>
      </c>
      <c r="D64" s="468"/>
      <c r="E64" s="468"/>
      <c r="F64" s="453"/>
      <c r="G64" s="788"/>
      <c r="H64" s="454">
        <v>12000</v>
      </c>
      <c r="I64" s="455"/>
      <c r="J64" s="456"/>
      <c r="K64" s="457"/>
      <c r="L64" s="804"/>
      <c r="M64" s="790"/>
      <c r="N64" s="464">
        <f t="shared" si="21"/>
        <v>12000</v>
      </c>
      <c r="O64" s="460">
        <f t="shared" si="24"/>
        <v>0</v>
      </c>
      <c r="P64" s="461">
        <f t="shared" si="24"/>
        <v>0</v>
      </c>
      <c r="Q64" s="462">
        <f t="shared" si="25"/>
        <v>0</v>
      </c>
      <c r="R64" s="463">
        <f t="shared" si="26"/>
        <v>0</v>
      </c>
      <c r="S64" s="459"/>
      <c r="T64" s="463"/>
      <c r="U64" s="459"/>
      <c r="V64" s="460"/>
      <c r="W64" s="461"/>
      <c r="X64" s="466"/>
      <c r="Y64" s="464">
        <v>12000</v>
      </c>
      <c r="Z64" s="460"/>
      <c r="AA64" s="461"/>
      <c r="AB64" s="465"/>
      <c r="AC64" s="459"/>
      <c r="AD64" s="460"/>
      <c r="AE64" s="461"/>
      <c r="AF64" s="466"/>
      <c r="AG64" s="464"/>
      <c r="AH64" s="460"/>
      <c r="AI64" s="461"/>
      <c r="AJ64" s="465"/>
      <c r="AK64" s="459"/>
      <c r="AL64" s="460"/>
      <c r="AM64" s="461"/>
      <c r="AN64" s="466"/>
      <c r="AO64" s="459"/>
      <c r="AP64" s="460"/>
      <c r="AQ64" s="461"/>
      <c r="AR64" s="466"/>
      <c r="AS64" s="810"/>
      <c r="AT64" s="811"/>
      <c r="AU64" s="812"/>
      <c r="AV64" s="813"/>
    </row>
    <row r="65" spans="1:48" ht="18.75">
      <c r="A65" s="449"/>
      <c r="B65" s="732">
        <v>244068</v>
      </c>
      <c r="C65" s="620" t="s">
        <v>1190</v>
      </c>
      <c r="D65" s="468"/>
      <c r="E65" s="468"/>
      <c r="F65" s="453"/>
      <c r="G65" s="788"/>
      <c r="H65" s="454">
        <v>17000</v>
      </c>
      <c r="I65" s="455"/>
      <c r="J65" s="456"/>
      <c r="K65" s="457"/>
      <c r="L65" s="804"/>
      <c r="M65" s="790"/>
      <c r="N65" s="464">
        <f t="shared" si="21"/>
        <v>17000</v>
      </c>
      <c r="O65" s="460">
        <f t="shared" si="24"/>
        <v>0</v>
      </c>
      <c r="P65" s="461">
        <f t="shared" si="24"/>
        <v>0</v>
      </c>
      <c r="Q65" s="462">
        <f t="shared" si="25"/>
        <v>0</v>
      </c>
      <c r="R65" s="463">
        <f t="shared" si="26"/>
        <v>0</v>
      </c>
      <c r="S65" s="459"/>
      <c r="T65" s="463"/>
      <c r="U65" s="459"/>
      <c r="V65" s="460"/>
      <c r="W65" s="461"/>
      <c r="X65" s="466"/>
      <c r="Y65" s="464">
        <v>17000</v>
      </c>
      <c r="Z65" s="460"/>
      <c r="AA65" s="461"/>
      <c r="AB65" s="465"/>
      <c r="AC65" s="459"/>
      <c r="AD65" s="460"/>
      <c r="AE65" s="461"/>
      <c r="AF65" s="466"/>
      <c r="AG65" s="464"/>
      <c r="AH65" s="460"/>
      <c r="AI65" s="461"/>
      <c r="AJ65" s="465"/>
      <c r="AK65" s="459"/>
      <c r="AL65" s="460"/>
      <c r="AM65" s="461"/>
      <c r="AN65" s="466"/>
      <c r="AO65" s="459"/>
      <c r="AP65" s="460"/>
      <c r="AQ65" s="461"/>
      <c r="AR65" s="466"/>
      <c r="AS65" s="816"/>
      <c r="AT65" s="817"/>
      <c r="AU65" s="818"/>
      <c r="AV65" s="819"/>
    </row>
    <row r="66" spans="1:48" ht="18.75">
      <c r="A66" s="449"/>
      <c r="B66" s="732">
        <v>244068</v>
      </c>
      <c r="C66" s="620" t="s">
        <v>1191</v>
      </c>
      <c r="D66" s="468"/>
      <c r="E66" s="468"/>
      <c r="F66" s="453"/>
      <c r="G66" s="788"/>
      <c r="H66" s="454">
        <v>17000</v>
      </c>
      <c r="I66" s="455"/>
      <c r="J66" s="456"/>
      <c r="K66" s="457"/>
      <c r="L66" s="804"/>
      <c r="M66" s="790"/>
      <c r="N66" s="464">
        <f t="shared" si="21"/>
        <v>17000</v>
      </c>
      <c r="O66" s="460">
        <f t="shared" si="24"/>
        <v>0</v>
      </c>
      <c r="P66" s="461">
        <f t="shared" si="24"/>
        <v>0</v>
      </c>
      <c r="Q66" s="462">
        <f t="shared" si="25"/>
        <v>0</v>
      </c>
      <c r="R66" s="463">
        <f t="shared" si="26"/>
        <v>0</v>
      </c>
      <c r="S66" s="459"/>
      <c r="T66" s="463"/>
      <c r="U66" s="459"/>
      <c r="V66" s="460"/>
      <c r="W66" s="461"/>
      <c r="X66" s="466"/>
      <c r="Y66" s="464">
        <v>17000</v>
      </c>
      <c r="Z66" s="460"/>
      <c r="AA66" s="461"/>
      <c r="AB66" s="465"/>
      <c r="AC66" s="459"/>
      <c r="AD66" s="460"/>
      <c r="AE66" s="461"/>
      <c r="AF66" s="466"/>
      <c r="AG66" s="464"/>
      <c r="AH66" s="460"/>
      <c r="AI66" s="461"/>
      <c r="AJ66" s="465"/>
      <c r="AK66" s="459"/>
      <c r="AL66" s="460"/>
      <c r="AM66" s="461"/>
      <c r="AN66" s="466"/>
      <c r="AO66" s="459"/>
      <c r="AP66" s="460"/>
      <c r="AQ66" s="461"/>
      <c r="AR66" s="466"/>
      <c r="AS66" s="816"/>
      <c r="AT66" s="817"/>
      <c r="AU66" s="818"/>
      <c r="AV66" s="819"/>
    </row>
    <row r="67" spans="1:48" ht="19.5" customHeight="1">
      <c r="A67" s="449"/>
      <c r="B67" s="732">
        <v>244078</v>
      </c>
      <c r="C67" s="620" t="s">
        <v>1202</v>
      </c>
      <c r="D67" s="468"/>
      <c r="E67" s="468"/>
      <c r="F67" s="453"/>
      <c r="G67" s="788"/>
      <c r="H67" s="454"/>
      <c r="I67" s="455">
        <v>100152</v>
      </c>
      <c r="J67" s="456"/>
      <c r="K67" s="457"/>
      <c r="L67" s="804"/>
      <c r="M67" s="790"/>
      <c r="N67" s="464">
        <f t="shared" si="21"/>
        <v>100152</v>
      </c>
      <c r="O67" s="460">
        <f t="shared" si="24"/>
        <v>0</v>
      </c>
      <c r="P67" s="461">
        <f t="shared" si="24"/>
        <v>0</v>
      </c>
      <c r="Q67" s="462">
        <f t="shared" si="25"/>
        <v>0</v>
      </c>
      <c r="R67" s="463">
        <f t="shared" si="26"/>
        <v>0</v>
      </c>
      <c r="S67" s="459"/>
      <c r="T67" s="463"/>
      <c r="U67" s="459"/>
      <c r="V67" s="460"/>
      <c r="W67" s="461"/>
      <c r="X67" s="466"/>
      <c r="Y67" s="464"/>
      <c r="Z67" s="460"/>
      <c r="AA67" s="461"/>
      <c r="AB67" s="465"/>
      <c r="AC67" s="459">
        <v>100152</v>
      </c>
      <c r="AD67" s="460"/>
      <c r="AE67" s="461"/>
      <c r="AF67" s="466"/>
      <c r="AG67" s="464"/>
      <c r="AH67" s="460"/>
      <c r="AI67" s="461"/>
      <c r="AJ67" s="465"/>
      <c r="AK67" s="459"/>
      <c r="AL67" s="460"/>
      <c r="AM67" s="461"/>
      <c r="AN67" s="466"/>
      <c r="AO67" s="459"/>
      <c r="AP67" s="460"/>
      <c r="AQ67" s="461"/>
      <c r="AR67" s="466"/>
      <c r="AS67" s="816"/>
      <c r="AT67" s="817"/>
      <c r="AU67" s="818"/>
      <c r="AV67" s="819"/>
    </row>
    <row r="68" spans="1:48" ht="18.75">
      <c r="A68" s="449"/>
      <c r="B68" s="732">
        <v>244120</v>
      </c>
      <c r="C68" s="451" t="s">
        <v>1203</v>
      </c>
      <c r="D68" s="468"/>
      <c r="E68" s="468"/>
      <c r="F68" s="453"/>
      <c r="G68" s="788"/>
      <c r="H68" s="454"/>
      <c r="I68" s="455"/>
      <c r="J68" s="456">
        <v>66150</v>
      </c>
      <c r="K68" s="457"/>
      <c r="L68" s="804"/>
      <c r="M68" s="820"/>
      <c r="N68" s="464">
        <f t="shared" si="21"/>
        <v>66150</v>
      </c>
      <c r="O68" s="460">
        <f t="shared" si="24"/>
        <v>0</v>
      </c>
      <c r="P68" s="461">
        <f t="shared" si="24"/>
        <v>0</v>
      </c>
      <c r="Q68" s="462">
        <f t="shared" si="25"/>
        <v>0</v>
      </c>
      <c r="R68" s="463">
        <f t="shared" si="26"/>
        <v>0</v>
      </c>
      <c r="S68" s="459"/>
      <c r="T68" s="463"/>
      <c r="U68" s="459"/>
      <c r="V68" s="460"/>
      <c r="W68" s="461"/>
      <c r="X68" s="466"/>
      <c r="Y68" s="464"/>
      <c r="Z68" s="460"/>
      <c r="AA68" s="461"/>
      <c r="AB68" s="465"/>
      <c r="AC68" s="459"/>
      <c r="AD68" s="460"/>
      <c r="AE68" s="461"/>
      <c r="AF68" s="466"/>
      <c r="AG68" s="464">
        <v>66150</v>
      </c>
      <c r="AH68" s="460"/>
      <c r="AI68" s="461"/>
      <c r="AJ68" s="465"/>
      <c r="AK68" s="459"/>
      <c r="AL68" s="460"/>
      <c r="AM68" s="461"/>
      <c r="AN68" s="466"/>
      <c r="AO68" s="459"/>
      <c r="AP68" s="460"/>
      <c r="AQ68" s="461"/>
      <c r="AR68" s="466"/>
      <c r="AS68" s="816"/>
      <c r="AT68" s="817"/>
      <c r="AU68" s="818"/>
      <c r="AV68" s="819"/>
    </row>
    <row r="69" spans="1:48" ht="18.75">
      <c r="A69" s="449"/>
      <c r="B69" s="732">
        <v>244125</v>
      </c>
      <c r="C69" s="620" t="s">
        <v>1204</v>
      </c>
      <c r="D69" s="468"/>
      <c r="E69" s="468"/>
      <c r="F69" s="453"/>
      <c r="G69" s="788"/>
      <c r="H69" s="454"/>
      <c r="I69" s="455"/>
      <c r="J69" s="456">
        <v>349000</v>
      </c>
      <c r="K69" s="457"/>
      <c r="L69" s="804"/>
      <c r="M69" s="790"/>
      <c r="N69" s="464">
        <f t="shared" si="21"/>
        <v>349000</v>
      </c>
      <c r="O69" s="460">
        <f t="shared" si="24"/>
        <v>0</v>
      </c>
      <c r="P69" s="461">
        <f t="shared" si="24"/>
        <v>0</v>
      </c>
      <c r="Q69" s="462">
        <f t="shared" si="25"/>
        <v>0</v>
      </c>
      <c r="R69" s="463">
        <f t="shared" si="26"/>
        <v>0</v>
      </c>
      <c r="S69" s="459"/>
      <c r="T69" s="463"/>
      <c r="U69" s="459"/>
      <c r="V69" s="460"/>
      <c r="W69" s="461"/>
      <c r="X69" s="466"/>
      <c r="Y69" s="464"/>
      <c r="Z69" s="460"/>
      <c r="AA69" s="461"/>
      <c r="AB69" s="465"/>
      <c r="AC69" s="459"/>
      <c r="AD69" s="460"/>
      <c r="AE69" s="461"/>
      <c r="AF69" s="466"/>
      <c r="AG69" s="464">
        <v>349000</v>
      </c>
      <c r="AH69" s="460"/>
      <c r="AI69" s="461"/>
      <c r="AJ69" s="465"/>
      <c r="AK69" s="459"/>
      <c r="AL69" s="460"/>
      <c r="AM69" s="461"/>
      <c r="AN69" s="466"/>
      <c r="AO69" s="459"/>
      <c r="AP69" s="460"/>
      <c r="AQ69" s="461"/>
      <c r="AR69" s="466"/>
      <c r="AS69" s="816"/>
      <c r="AT69" s="817"/>
      <c r="AU69" s="818"/>
      <c r="AV69" s="819"/>
    </row>
    <row r="70" spans="1:48" ht="18.75">
      <c r="A70" s="449"/>
      <c r="B70" s="732">
        <v>244125</v>
      </c>
      <c r="C70" s="620" t="s">
        <v>1205</v>
      </c>
      <c r="D70" s="468"/>
      <c r="E70" s="468"/>
      <c r="F70" s="453"/>
      <c r="G70" s="788"/>
      <c r="H70" s="454"/>
      <c r="I70" s="455"/>
      <c r="J70" s="456">
        <v>157600</v>
      </c>
      <c r="K70" s="457"/>
      <c r="L70" s="804"/>
      <c r="M70" s="790"/>
      <c r="N70" s="464">
        <f t="shared" si="21"/>
        <v>157600</v>
      </c>
      <c r="O70" s="460">
        <f t="shared" si="24"/>
        <v>0</v>
      </c>
      <c r="P70" s="461">
        <f t="shared" si="24"/>
        <v>0</v>
      </c>
      <c r="Q70" s="462">
        <f t="shared" si="25"/>
        <v>0</v>
      </c>
      <c r="R70" s="463">
        <f t="shared" si="26"/>
        <v>0</v>
      </c>
      <c r="S70" s="459"/>
      <c r="T70" s="463"/>
      <c r="U70" s="459"/>
      <c r="V70" s="460"/>
      <c r="W70" s="461"/>
      <c r="X70" s="466"/>
      <c r="Y70" s="464"/>
      <c r="Z70" s="460"/>
      <c r="AA70" s="461"/>
      <c r="AB70" s="465"/>
      <c r="AC70" s="459"/>
      <c r="AD70" s="460"/>
      <c r="AE70" s="461"/>
      <c r="AF70" s="466"/>
      <c r="AG70" s="464">
        <v>157600</v>
      </c>
      <c r="AH70" s="460"/>
      <c r="AI70" s="461"/>
      <c r="AJ70" s="465"/>
      <c r="AK70" s="459"/>
      <c r="AL70" s="460"/>
      <c r="AM70" s="461"/>
      <c r="AN70" s="466"/>
      <c r="AO70" s="459"/>
      <c r="AP70" s="460"/>
      <c r="AQ70" s="461"/>
      <c r="AR70" s="466"/>
      <c r="AS70" s="816"/>
      <c r="AT70" s="817"/>
      <c r="AU70" s="818"/>
      <c r="AV70" s="819"/>
    </row>
    <row r="71" spans="1:48" ht="18.75">
      <c r="A71" s="449"/>
      <c r="B71" s="732">
        <v>244125</v>
      </c>
      <c r="C71" s="620" t="s">
        <v>1206</v>
      </c>
      <c r="D71" s="468"/>
      <c r="E71" s="468"/>
      <c r="F71" s="453"/>
      <c r="G71" s="788"/>
      <c r="H71" s="454"/>
      <c r="I71" s="455"/>
      <c r="J71" s="456">
        <v>158000</v>
      </c>
      <c r="K71" s="457"/>
      <c r="L71" s="804"/>
      <c r="M71" s="790"/>
      <c r="N71" s="464">
        <f t="shared" si="21"/>
        <v>158000</v>
      </c>
      <c r="O71" s="460">
        <f t="shared" si="24"/>
        <v>0</v>
      </c>
      <c r="P71" s="461">
        <f t="shared" si="24"/>
        <v>0</v>
      </c>
      <c r="Q71" s="462">
        <f t="shared" si="25"/>
        <v>0</v>
      </c>
      <c r="R71" s="463">
        <f t="shared" si="26"/>
        <v>0</v>
      </c>
      <c r="S71" s="459"/>
      <c r="T71" s="463"/>
      <c r="U71" s="459"/>
      <c r="V71" s="460"/>
      <c r="W71" s="461"/>
      <c r="X71" s="466"/>
      <c r="Y71" s="464"/>
      <c r="Z71" s="460"/>
      <c r="AA71" s="461"/>
      <c r="AB71" s="465"/>
      <c r="AC71" s="459"/>
      <c r="AD71" s="460"/>
      <c r="AE71" s="461"/>
      <c r="AF71" s="466"/>
      <c r="AG71" s="464">
        <v>158000</v>
      </c>
      <c r="AH71" s="460"/>
      <c r="AI71" s="461"/>
      <c r="AJ71" s="465"/>
      <c r="AK71" s="459"/>
      <c r="AL71" s="460"/>
      <c r="AM71" s="461"/>
      <c r="AN71" s="466"/>
      <c r="AO71" s="459"/>
      <c r="AP71" s="460"/>
      <c r="AQ71" s="461"/>
      <c r="AR71" s="466"/>
      <c r="AS71" s="816"/>
      <c r="AT71" s="817"/>
      <c r="AU71" s="818"/>
      <c r="AV71" s="819"/>
    </row>
    <row r="72" spans="1:48" ht="18.75">
      <c r="A72" s="449"/>
      <c r="B72" s="732">
        <v>244130</v>
      </c>
      <c r="C72" s="620" t="s">
        <v>1207</v>
      </c>
      <c r="D72" s="468"/>
      <c r="E72" s="468"/>
      <c r="F72" s="453"/>
      <c r="G72" s="788"/>
      <c r="H72" s="454"/>
      <c r="I72" s="455">
        <v>49509.440000000002</v>
      </c>
      <c r="J72" s="456"/>
      <c r="K72" s="457"/>
      <c r="L72" s="804"/>
      <c r="M72" s="790"/>
      <c r="N72" s="464">
        <f t="shared" si="21"/>
        <v>49509.440000000002</v>
      </c>
      <c r="O72" s="460">
        <f t="shared" si="24"/>
        <v>0</v>
      </c>
      <c r="P72" s="461">
        <f t="shared" si="24"/>
        <v>0</v>
      </c>
      <c r="Q72" s="462">
        <f t="shared" si="25"/>
        <v>0</v>
      </c>
      <c r="R72" s="463">
        <f t="shared" si="26"/>
        <v>0</v>
      </c>
      <c r="S72" s="459"/>
      <c r="T72" s="463"/>
      <c r="U72" s="459"/>
      <c r="V72" s="460"/>
      <c r="W72" s="461"/>
      <c r="X72" s="466"/>
      <c r="Y72" s="464"/>
      <c r="Z72" s="460"/>
      <c r="AA72" s="461"/>
      <c r="AB72" s="465"/>
      <c r="AC72" s="459">
        <v>49509.440000000002</v>
      </c>
      <c r="AD72" s="460"/>
      <c r="AE72" s="461"/>
      <c r="AF72" s="466"/>
      <c r="AG72" s="464"/>
      <c r="AH72" s="460"/>
      <c r="AI72" s="461"/>
      <c r="AJ72" s="465"/>
      <c r="AK72" s="459"/>
      <c r="AL72" s="460"/>
      <c r="AM72" s="461"/>
      <c r="AN72" s="466"/>
      <c r="AO72" s="459"/>
      <c r="AP72" s="460"/>
      <c r="AQ72" s="461"/>
      <c r="AR72" s="466"/>
      <c r="AS72" s="816"/>
      <c r="AT72" s="817"/>
      <c r="AU72" s="818"/>
      <c r="AV72" s="819"/>
    </row>
    <row r="73" spans="1:48" ht="18.75">
      <c r="A73" s="449"/>
      <c r="B73" s="732">
        <v>244131</v>
      </c>
      <c r="C73" s="620" t="s">
        <v>1208</v>
      </c>
      <c r="D73" s="468"/>
      <c r="E73" s="468"/>
      <c r="F73" s="453"/>
      <c r="G73" s="788"/>
      <c r="H73" s="454"/>
      <c r="I73" s="455"/>
      <c r="J73" s="456">
        <v>195878.1</v>
      </c>
      <c r="K73" s="457"/>
      <c r="L73" s="804"/>
      <c r="M73" s="790"/>
      <c r="N73" s="464">
        <f t="shared" si="21"/>
        <v>195878.1</v>
      </c>
      <c r="O73" s="460">
        <f t="shared" si="24"/>
        <v>0</v>
      </c>
      <c r="P73" s="461">
        <f t="shared" si="24"/>
        <v>0</v>
      </c>
      <c r="Q73" s="462">
        <f t="shared" si="25"/>
        <v>0</v>
      </c>
      <c r="R73" s="463">
        <f t="shared" si="26"/>
        <v>0</v>
      </c>
      <c r="S73" s="459"/>
      <c r="T73" s="463"/>
      <c r="U73" s="459"/>
      <c r="V73" s="460"/>
      <c r="W73" s="461"/>
      <c r="X73" s="466"/>
      <c r="Y73" s="464"/>
      <c r="Z73" s="460"/>
      <c r="AA73" s="461"/>
      <c r="AB73" s="465"/>
      <c r="AC73" s="459"/>
      <c r="AD73" s="460"/>
      <c r="AE73" s="461"/>
      <c r="AF73" s="466"/>
      <c r="AG73" s="464">
        <v>195878.1</v>
      </c>
      <c r="AH73" s="460"/>
      <c r="AI73" s="461"/>
      <c r="AJ73" s="465"/>
      <c r="AK73" s="459"/>
      <c r="AL73" s="460"/>
      <c r="AM73" s="461"/>
      <c r="AN73" s="466"/>
      <c r="AO73" s="459"/>
      <c r="AP73" s="460"/>
      <c r="AQ73" s="461"/>
      <c r="AR73" s="466"/>
      <c r="AS73" s="816"/>
      <c r="AT73" s="817"/>
      <c r="AU73" s="818"/>
      <c r="AV73" s="819"/>
    </row>
    <row r="74" spans="1:48" ht="18.75">
      <c r="A74" s="449"/>
      <c r="B74" s="732">
        <v>244132</v>
      </c>
      <c r="C74" s="620" t="s">
        <v>1209</v>
      </c>
      <c r="D74" s="468"/>
      <c r="E74" s="468"/>
      <c r="F74" s="453"/>
      <c r="G74" s="788"/>
      <c r="H74" s="454"/>
      <c r="I74" s="455"/>
      <c r="J74" s="456">
        <v>86130</v>
      </c>
      <c r="K74" s="457"/>
      <c r="L74" s="804"/>
      <c r="M74" s="790"/>
      <c r="N74" s="464">
        <f t="shared" si="21"/>
        <v>86130</v>
      </c>
      <c r="O74" s="460">
        <f t="shared" si="24"/>
        <v>0</v>
      </c>
      <c r="P74" s="461">
        <f t="shared" si="24"/>
        <v>0</v>
      </c>
      <c r="Q74" s="462">
        <f t="shared" si="25"/>
        <v>0</v>
      </c>
      <c r="R74" s="463">
        <f t="shared" si="26"/>
        <v>0</v>
      </c>
      <c r="S74" s="459"/>
      <c r="T74" s="463"/>
      <c r="U74" s="459"/>
      <c r="V74" s="460"/>
      <c r="W74" s="461"/>
      <c r="X74" s="466"/>
      <c r="Y74" s="464"/>
      <c r="Z74" s="460"/>
      <c r="AA74" s="461"/>
      <c r="AB74" s="465"/>
      <c r="AC74" s="459"/>
      <c r="AD74" s="460"/>
      <c r="AE74" s="461"/>
      <c r="AF74" s="466"/>
      <c r="AG74" s="464">
        <v>86130</v>
      </c>
      <c r="AH74" s="460"/>
      <c r="AI74" s="461"/>
      <c r="AJ74" s="465"/>
      <c r="AK74" s="459"/>
      <c r="AL74" s="460"/>
      <c r="AM74" s="461"/>
      <c r="AN74" s="466"/>
      <c r="AO74" s="459"/>
      <c r="AP74" s="460"/>
      <c r="AQ74" s="461"/>
      <c r="AR74" s="466"/>
      <c r="AS74" s="816"/>
      <c r="AT74" s="817"/>
      <c r="AU74" s="818"/>
      <c r="AV74" s="819"/>
    </row>
    <row r="75" spans="1:48" ht="18.75">
      <c r="A75" s="449"/>
      <c r="B75" s="732">
        <v>244134</v>
      </c>
      <c r="C75" s="620" t="s">
        <v>1210</v>
      </c>
      <c r="D75" s="468"/>
      <c r="E75" s="468"/>
      <c r="F75" s="453"/>
      <c r="G75" s="788"/>
      <c r="H75" s="454"/>
      <c r="I75" s="455"/>
      <c r="J75" s="456">
        <v>19500</v>
      </c>
      <c r="K75" s="457"/>
      <c r="L75" s="804"/>
      <c r="M75" s="790"/>
      <c r="N75" s="464">
        <f t="shared" si="21"/>
        <v>19500</v>
      </c>
      <c r="O75" s="460">
        <f t="shared" si="24"/>
        <v>0</v>
      </c>
      <c r="P75" s="461">
        <f t="shared" si="24"/>
        <v>0</v>
      </c>
      <c r="Q75" s="462">
        <f t="shared" si="25"/>
        <v>0</v>
      </c>
      <c r="R75" s="463">
        <f t="shared" si="26"/>
        <v>0</v>
      </c>
      <c r="S75" s="459"/>
      <c r="T75" s="463"/>
      <c r="U75" s="459"/>
      <c r="V75" s="460"/>
      <c r="W75" s="461"/>
      <c r="X75" s="466"/>
      <c r="Y75" s="464"/>
      <c r="Z75" s="460"/>
      <c r="AA75" s="461"/>
      <c r="AB75" s="465"/>
      <c r="AC75" s="459"/>
      <c r="AD75" s="460"/>
      <c r="AE75" s="461"/>
      <c r="AF75" s="466"/>
      <c r="AG75" s="464">
        <v>19500</v>
      </c>
      <c r="AH75" s="460"/>
      <c r="AI75" s="461"/>
      <c r="AJ75" s="465"/>
      <c r="AK75" s="459"/>
      <c r="AL75" s="460"/>
      <c r="AM75" s="461"/>
      <c r="AN75" s="466"/>
      <c r="AO75" s="459"/>
      <c r="AP75" s="460"/>
      <c r="AQ75" s="461"/>
      <c r="AR75" s="466"/>
      <c r="AS75" s="816"/>
      <c r="AT75" s="817"/>
      <c r="AU75" s="818"/>
      <c r="AV75" s="819"/>
    </row>
    <row r="76" spans="1:48" ht="18.75">
      <c r="A76" s="449"/>
      <c r="B76" s="732">
        <v>244139</v>
      </c>
      <c r="C76" s="620" t="s">
        <v>1211</v>
      </c>
      <c r="D76" s="468"/>
      <c r="E76" s="468"/>
      <c r="F76" s="453"/>
      <c r="G76" s="788"/>
      <c r="H76" s="454"/>
      <c r="I76" s="455"/>
      <c r="J76" s="456">
        <v>1200</v>
      </c>
      <c r="K76" s="457"/>
      <c r="L76" s="804"/>
      <c r="M76" s="790"/>
      <c r="N76" s="464">
        <f t="shared" si="21"/>
        <v>1200</v>
      </c>
      <c r="O76" s="460">
        <f t="shared" si="24"/>
        <v>0</v>
      </c>
      <c r="P76" s="461">
        <f t="shared" si="24"/>
        <v>0</v>
      </c>
      <c r="Q76" s="462">
        <f t="shared" si="25"/>
        <v>0</v>
      </c>
      <c r="R76" s="463">
        <f t="shared" si="26"/>
        <v>0</v>
      </c>
      <c r="S76" s="459"/>
      <c r="T76" s="463"/>
      <c r="U76" s="459"/>
      <c r="V76" s="460"/>
      <c r="W76" s="461"/>
      <c r="X76" s="466"/>
      <c r="Y76" s="464"/>
      <c r="Z76" s="460"/>
      <c r="AA76" s="461"/>
      <c r="AB76" s="465"/>
      <c r="AC76" s="459"/>
      <c r="AD76" s="460"/>
      <c r="AE76" s="461"/>
      <c r="AF76" s="466"/>
      <c r="AG76" s="464">
        <v>1200</v>
      </c>
      <c r="AH76" s="460"/>
      <c r="AI76" s="461"/>
      <c r="AJ76" s="465"/>
      <c r="AK76" s="459"/>
      <c r="AL76" s="460"/>
      <c r="AM76" s="461"/>
      <c r="AN76" s="466"/>
      <c r="AO76" s="459"/>
      <c r="AP76" s="460"/>
      <c r="AQ76" s="461"/>
      <c r="AR76" s="466"/>
      <c r="AS76" s="816"/>
      <c r="AT76" s="817"/>
      <c r="AU76" s="818"/>
      <c r="AV76" s="819"/>
    </row>
    <row r="77" spans="1:48" ht="18.75">
      <c r="A77" s="449"/>
      <c r="B77" s="732">
        <v>244139</v>
      </c>
      <c r="C77" s="620" t="s">
        <v>1212</v>
      </c>
      <c r="D77" s="468"/>
      <c r="E77" s="468"/>
      <c r="F77" s="453"/>
      <c r="G77" s="788"/>
      <c r="H77" s="454"/>
      <c r="I77" s="455"/>
      <c r="J77" s="456">
        <v>46100</v>
      </c>
      <c r="K77" s="457"/>
      <c r="L77" s="804"/>
      <c r="M77" s="790"/>
      <c r="N77" s="464">
        <f t="shared" si="21"/>
        <v>46100</v>
      </c>
      <c r="O77" s="460">
        <f t="shared" si="24"/>
        <v>0</v>
      </c>
      <c r="P77" s="461">
        <f t="shared" si="24"/>
        <v>0</v>
      </c>
      <c r="Q77" s="462">
        <f t="shared" si="25"/>
        <v>0</v>
      </c>
      <c r="R77" s="463">
        <f t="shared" si="26"/>
        <v>0</v>
      </c>
      <c r="S77" s="459"/>
      <c r="T77" s="463"/>
      <c r="U77" s="459"/>
      <c r="V77" s="460"/>
      <c r="W77" s="461"/>
      <c r="X77" s="466"/>
      <c r="Y77" s="464"/>
      <c r="Z77" s="460"/>
      <c r="AA77" s="461"/>
      <c r="AB77" s="465"/>
      <c r="AC77" s="459"/>
      <c r="AD77" s="460"/>
      <c r="AE77" s="461"/>
      <c r="AF77" s="466"/>
      <c r="AG77" s="464">
        <v>46100</v>
      </c>
      <c r="AH77" s="460"/>
      <c r="AI77" s="461"/>
      <c r="AJ77" s="465"/>
      <c r="AK77" s="459"/>
      <c r="AL77" s="460"/>
      <c r="AM77" s="461"/>
      <c r="AN77" s="466"/>
      <c r="AO77" s="459"/>
      <c r="AP77" s="460"/>
      <c r="AQ77" s="461"/>
      <c r="AR77" s="466"/>
      <c r="AS77" s="816"/>
      <c r="AT77" s="817"/>
      <c r="AU77" s="818"/>
      <c r="AV77" s="819"/>
    </row>
    <row r="78" spans="1:48" ht="18.75">
      <c r="A78" s="449"/>
      <c r="B78" s="732">
        <v>244146</v>
      </c>
      <c r="C78" s="620" t="s">
        <v>1213</v>
      </c>
      <c r="D78" s="468"/>
      <c r="E78" s="468"/>
      <c r="F78" s="453"/>
      <c r="G78" s="788"/>
      <c r="H78" s="454">
        <v>18500</v>
      </c>
      <c r="I78" s="455"/>
      <c r="J78" s="456"/>
      <c r="K78" s="457"/>
      <c r="L78" s="804"/>
      <c r="M78" s="790"/>
      <c r="N78" s="464">
        <f t="shared" si="21"/>
        <v>18500</v>
      </c>
      <c r="O78" s="460">
        <f t="shared" si="24"/>
        <v>0</v>
      </c>
      <c r="P78" s="461">
        <f t="shared" si="24"/>
        <v>0</v>
      </c>
      <c r="Q78" s="462">
        <f t="shared" si="25"/>
        <v>0</v>
      </c>
      <c r="R78" s="463">
        <f t="shared" si="26"/>
        <v>0</v>
      </c>
      <c r="S78" s="459"/>
      <c r="T78" s="463"/>
      <c r="U78" s="459"/>
      <c r="V78" s="460"/>
      <c r="W78" s="461"/>
      <c r="X78" s="466"/>
      <c r="Y78" s="464">
        <v>18500</v>
      </c>
      <c r="Z78" s="460"/>
      <c r="AA78" s="461"/>
      <c r="AB78" s="465"/>
      <c r="AC78" s="459"/>
      <c r="AD78" s="460"/>
      <c r="AE78" s="461"/>
      <c r="AF78" s="466"/>
      <c r="AG78" s="464"/>
      <c r="AH78" s="460"/>
      <c r="AI78" s="461"/>
      <c r="AJ78" s="465"/>
      <c r="AK78" s="459"/>
      <c r="AL78" s="460"/>
      <c r="AM78" s="461"/>
      <c r="AN78" s="466"/>
      <c r="AO78" s="459"/>
      <c r="AP78" s="460"/>
      <c r="AQ78" s="461"/>
      <c r="AR78" s="466"/>
      <c r="AS78" s="816"/>
      <c r="AT78" s="817"/>
      <c r="AU78" s="818"/>
      <c r="AV78" s="819"/>
    </row>
    <row r="79" spans="1:48" ht="18.75">
      <c r="A79" s="449"/>
      <c r="B79" s="732">
        <v>244146</v>
      </c>
      <c r="C79" s="620" t="s">
        <v>1214</v>
      </c>
      <c r="D79" s="468"/>
      <c r="E79" s="468"/>
      <c r="F79" s="453"/>
      <c r="G79" s="788"/>
      <c r="H79" s="454"/>
      <c r="I79" s="455"/>
      <c r="J79" s="456">
        <v>89600</v>
      </c>
      <c r="K79" s="457"/>
      <c r="L79" s="804"/>
      <c r="M79" s="790"/>
      <c r="N79" s="464">
        <f t="shared" si="21"/>
        <v>89600</v>
      </c>
      <c r="O79" s="460">
        <f t="shared" si="24"/>
        <v>0</v>
      </c>
      <c r="P79" s="461">
        <f t="shared" si="24"/>
        <v>0</v>
      </c>
      <c r="Q79" s="462">
        <f t="shared" si="25"/>
        <v>0</v>
      </c>
      <c r="R79" s="463">
        <f t="shared" si="26"/>
        <v>0</v>
      </c>
      <c r="S79" s="459"/>
      <c r="T79" s="463"/>
      <c r="U79" s="459"/>
      <c r="V79" s="460"/>
      <c r="W79" s="461"/>
      <c r="X79" s="466"/>
      <c r="Y79" s="464"/>
      <c r="Z79" s="460"/>
      <c r="AA79" s="461"/>
      <c r="AB79" s="465"/>
      <c r="AC79" s="459"/>
      <c r="AD79" s="460"/>
      <c r="AE79" s="461"/>
      <c r="AF79" s="466"/>
      <c r="AG79" s="464">
        <v>89600</v>
      </c>
      <c r="AH79" s="460"/>
      <c r="AI79" s="461"/>
      <c r="AJ79" s="465"/>
      <c r="AK79" s="459"/>
      <c r="AL79" s="460"/>
      <c r="AM79" s="461"/>
      <c r="AN79" s="466"/>
      <c r="AO79" s="459"/>
      <c r="AP79" s="460"/>
      <c r="AQ79" s="461"/>
      <c r="AR79" s="466"/>
      <c r="AS79" s="816"/>
      <c r="AT79" s="817"/>
      <c r="AU79" s="818"/>
      <c r="AV79" s="819"/>
    </row>
    <row r="80" spans="1:48" ht="18.75">
      <c r="A80" s="449"/>
      <c r="B80" s="732">
        <v>244148</v>
      </c>
      <c r="C80" s="451" t="s">
        <v>1215</v>
      </c>
      <c r="D80" s="468"/>
      <c r="E80" s="468"/>
      <c r="F80" s="453"/>
      <c r="G80" s="788"/>
      <c r="H80" s="454"/>
      <c r="I80" s="455"/>
      <c r="J80" s="456">
        <v>150931.03</v>
      </c>
      <c r="K80" s="457"/>
      <c r="L80" s="804"/>
      <c r="M80" s="820"/>
      <c r="N80" s="464">
        <f t="shared" si="21"/>
        <v>150931.03</v>
      </c>
      <c r="O80" s="460">
        <f t="shared" si="24"/>
        <v>0</v>
      </c>
      <c r="P80" s="461">
        <f t="shared" si="24"/>
        <v>0</v>
      </c>
      <c r="Q80" s="462">
        <f t="shared" si="25"/>
        <v>0</v>
      </c>
      <c r="R80" s="463">
        <f t="shared" si="26"/>
        <v>0</v>
      </c>
      <c r="S80" s="459"/>
      <c r="T80" s="463"/>
      <c r="U80" s="459"/>
      <c r="V80" s="460"/>
      <c r="W80" s="461"/>
      <c r="X80" s="466"/>
      <c r="Y80" s="464"/>
      <c r="Z80" s="460"/>
      <c r="AA80" s="461"/>
      <c r="AB80" s="465"/>
      <c r="AC80" s="459"/>
      <c r="AD80" s="460"/>
      <c r="AE80" s="461"/>
      <c r="AF80" s="466"/>
      <c r="AG80" s="464">
        <v>150931.03</v>
      </c>
      <c r="AH80" s="460"/>
      <c r="AI80" s="461"/>
      <c r="AJ80" s="465"/>
      <c r="AK80" s="459"/>
      <c r="AL80" s="460"/>
      <c r="AM80" s="461"/>
      <c r="AN80" s="466"/>
      <c r="AO80" s="459"/>
      <c r="AP80" s="460"/>
      <c r="AQ80" s="461"/>
      <c r="AR80" s="466"/>
      <c r="AS80" s="816"/>
      <c r="AT80" s="817"/>
      <c r="AU80" s="818"/>
      <c r="AV80" s="819"/>
    </row>
    <row r="81" spans="1:48" ht="18.75">
      <c r="A81" s="449"/>
      <c r="B81" s="732">
        <v>244148</v>
      </c>
      <c r="C81" s="620" t="s">
        <v>1216</v>
      </c>
      <c r="D81" s="468"/>
      <c r="E81" s="468"/>
      <c r="F81" s="453"/>
      <c r="G81" s="788"/>
      <c r="H81" s="454"/>
      <c r="I81" s="455"/>
      <c r="J81" s="456">
        <v>152293.88</v>
      </c>
      <c r="K81" s="457"/>
      <c r="L81" s="804"/>
      <c r="M81" s="790"/>
      <c r="N81" s="464">
        <f t="shared" si="21"/>
        <v>152293.88</v>
      </c>
      <c r="O81" s="460">
        <f t="shared" si="24"/>
        <v>0</v>
      </c>
      <c r="P81" s="461">
        <f t="shared" si="24"/>
        <v>0</v>
      </c>
      <c r="Q81" s="462">
        <f t="shared" si="25"/>
        <v>0</v>
      </c>
      <c r="R81" s="463">
        <f t="shared" si="26"/>
        <v>0</v>
      </c>
      <c r="S81" s="459"/>
      <c r="T81" s="463"/>
      <c r="U81" s="459"/>
      <c r="V81" s="460"/>
      <c r="W81" s="461"/>
      <c r="X81" s="466"/>
      <c r="Y81" s="464"/>
      <c r="Z81" s="460"/>
      <c r="AA81" s="461"/>
      <c r="AB81" s="465"/>
      <c r="AC81" s="459"/>
      <c r="AD81" s="460"/>
      <c r="AE81" s="461"/>
      <c r="AF81" s="466"/>
      <c r="AG81" s="464">
        <v>152293.88</v>
      </c>
      <c r="AH81" s="460"/>
      <c r="AI81" s="461"/>
      <c r="AJ81" s="465"/>
      <c r="AK81" s="459"/>
      <c r="AL81" s="460"/>
      <c r="AM81" s="461"/>
      <c r="AN81" s="466"/>
      <c r="AO81" s="459"/>
      <c r="AP81" s="460"/>
      <c r="AQ81" s="461"/>
      <c r="AR81" s="466"/>
      <c r="AS81" s="816"/>
      <c r="AT81" s="817"/>
      <c r="AU81" s="818"/>
      <c r="AV81" s="819"/>
    </row>
    <row r="82" spans="1:48" ht="18.75">
      <c r="A82" s="449"/>
      <c r="B82" s="732">
        <v>244141</v>
      </c>
      <c r="C82" s="451" t="s">
        <v>1197</v>
      </c>
      <c r="D82" s="468"/>
      <c r="E82" s="468"/>
      <c r="F82" s="453"/>
      <c r="G82" s="788"/>
      <c r="H82" s="454">
        <v>17000</v>
      </c>
      <c r="I82" s="455"/>
      <c r="J82" s="456"/>
      <c r="K82" s="457"/>
      <c r="L82" s="804"/>
      <c r="M82" s="790"/>
      <c r="N82" s="464">
        <f t="shared" si="21"/>
        <v>17000</v>
      </c>
      <c r="O82" s="460">
        <f t="shared" si="24"/>
        <v>0</v>
      </c>
      <c r="P82" s="461">
        <f t="shared" si="24"/>
        <v>0</v>
      </c>
      <c r="Q82" s="462">
        <f t="shared" si="25"/>
        <v>0</v>
      </c>
      <c r="R82" s="463">
        <f t="shared" si="26"/>
        <v>0</v>
      </c>
      <c r="S82" s="459"/>
      <c r="T82" s="463"/>
      <c r="U82" s="459"/>
      <c r="V82" s="460"/>
      <c r="W82" s="461"/>
      <c r="X82" s="466"/>
      <c r="Y82" s="464">
        <v>17000</v>
      </c>
      <c r="Z82" s="460"/>
      <c r="AA82" s="461"/>
      <c r="AB82" s="465"/>
      <c r="AC82" s="459"/>
      <c r="AD82" s="460"/>
      <c r="AE82" s="461"/>
      <c r="AF82" s="466"/>
      <c r="AG82" s="464"/>
      <c r="AH82" s="460"/>
      <c r="AI82" s="461"/>
      <c r="AJ82" s="465"/>
      <c r="AK82" s="459"/>
      <c r="AL82" s="460"/>
      <c r="AM82" s="461"/>
      <c r="AN82" s="466"/>
      <c r="AO82" s="459"/>
      <c r="AP82" s="460"/>
      <c r="AQ82" s="461"/>
      <c r="AR82" s="466"/>
      <c r="AS82" s="816"/>
      <c r="AT82" s="817"/>
      <c r="AU82" s="818"/>
      <c r="AV82" s="819"/>
    </row>
    <row r="83" spans="1:48" ht="18.75">
      <c r="A83" s="449"/>
      <c r="B83" s="732">
        <v>244141</v>
      </c>
      <c r="C83" s="451" t="s">
        <v>1198</v>
      </c>
      <c r="D83" s="468"/>
      <c r="E83" s="468"/>
      <c r="F83" s="453"/>
      <c r="G83" s="788"/>
      <c r="H83" s="454">
        <v>17000</v>
      </c>
      <c r="I83" s="455"/>
      <c r="J83" s="456"/>
      <c r="K83" s="457"/>
      <c r="L83" s="804"/>
      <c r="M83" s="790"/>
      <c r="N83" s="464">
        <f t="shared" si="21"/>
        <v>17000</v>
      </c>
      <c r="O83" s="460">
        <f t="shared" si="24"/>
        <v>0</v>
      </c>
      <c r="P83" s="461">
        <f t="shared" si="24"/>
        <v>0</v>
      </c>
      <c r="Q83" s="462">
        <f t="shared" si="25"/>
        <v>0</v>
      </c>
      <c r="R83" s="463">
        <f t="shared" si="26"/>
        <v>0</v>
      </c>
      <c r="S83" s="459"/>
      <c r="T83" s="463"/>
      <c r="U83" s="459"/>
      <c r="V83" s="460"/>
      <c r="W83" s="461"/>
      <c r="X83" s="466"/>
      <c r="Y83" s="464">
        <v>17000</v>
      </c>
      <c r="Z83" s="460"/>
      <c r="AA83" s="461"/>
      <c r="AB83" s="465"/>
      <c r="AC83" s="459"/>
      <c r="AD83" s="460"/>
      <c r="AE83" s="461"/>
      <c r="AF83" s="466"/>
      <c r="AG83" s="464"/>
      <c r="AH83" s="460"/>
      <c r="AI83" s="461"/>
      <c r="AJ83" s="465"/>
      <c r="AK83" s="459"/>
      <c r="AL83" s="460"/>
      <c r="AM83" s="461"/>
      <c r="AN83" s="466"/>
      <c r="AO83" s="459"/>
      <c r="AP83" s="460"/>
      <c r="AQ83" s="461"/>
      <c r="AR83" s="466"/>
      <c r="AS83" s="816"/>
      <c r="AT83" s="817"/>
      <c r="AU83" s="818"/>
      <c r="AV83" s="819"/>
    </row>
    <row r="84" spans="1:48" ht="18.75">
      <c r="A84" s="449"/>
      <c r="B84" s="732"/>
      <c r="C84" s="620" t="s">
        <v>1217</v>
      </c>
      <c r="D84" s="468"/>
      <c r="E84" s="468"/>
      <c r="F84" s="453"/>
      <c r="G84" s="788"/>
      <c r="H84" s="454">
        <v>17000</v>
      </c>
      <c r="I84" s="455"/>
      <c r="J84" s="456"/>
      <c r="K84" s="457"/>
      <c r="L84" s="804"/>
      <c r="M84" s="790"/>
      <c r="N84" s="464">
        <f t="shared" si="21"/>
        <v>17000</v>
      </c>
      <c r="O84" s="460">
        <f t="shared" si="24"/>
        <v>0</v>
      </c>
      <c r="P84" s="461">
        <f t="shared" si="24"/>
        <v>0</v>
      </c>
      <c r="Q84" s="462">
        <f t="shared" si="25"/>
        <v>0</v>
      </c>
      <c r="R84" s="463">
        <f t="shared" si="26"/>
        <v>0</v>
      </c>
      <c r="S84" s="459"/>
      <c r="T84" s="463"/>
      <c r="U84" s="459"/>
      <c r="V84" s="460"/>
      <c r="W84" s="461"/>
      <c r="X84" s="466"/>
      <c r="Y84" s="464">
        <v>17000</v>
      </c>
      <c r="Z84" s="460"/>
      <c r="AA84" s="461"/>
      <c r="AB84" s="465"/>
      <c r="AC84" s="459"/>
      <c r="AD84" s="460"/>
      <c r="AE84" s="461"/>
      <c r="AF84" s="466"/>
      <c r="AG84" s="464"/>
      <c r="AH84" s="460"/>
      <c r="AI84" s="461"/>
      <c r="AJ84" s="465"/>
      <c r="AK84" s="459"/>
      <c r="AL84" s="460"/>
      <c r="AM84" s="461"/>
      <c r="AN84" s="466"/>
      <c r="AO84" s="459"/>
      <c r="AP84" s="460"/>
      <c r="AQ84" s="461"/>
      <c r="AR84" s="466"/>
      <c r="AS84" s="816"/>
      <c r="AT84" s="817"/>
      <c r="AU84" s="818"/>
      <c r="AV84" s="819"/>
    </row>
    <row r="85" spans="1:48" ht="18.75">
      <c r="A85" s="449"/>
      <c r="B85" s="732"/>
      <c r="C85" s="620" t="s">
        <v>1218</v>
      </c>
      <c r="D85" s="468"/>
      <c r="E85" s="468"/>
      <c r="F85" s="453"/>
      <c r="G85" s="788"/>
      <c r="H85" s="454">
        <v>17000</v>
      </c>
      <c r="I85" s="455"/>
      <c r="J85" s="456"/>
      <c r="K85" s="457"/>
      <c r="L85" s="804"/>
      <c r="M85" s="790"/>
      <c r="N85" s="464">
        <f t="shared" si="21"/>
        <v>17000</v>
      </c>
      <c r="O85" s="460">
        <f t="shared" si="24"/>
        <v>0</v>
      </c>
      <c r="P85" s="461">
        <f t="shared" si="24"/>
        <v>0</v>
      </c>
      <c r="Q85" s="462">
        <f t="shared" si="25"/>
        <v>0</v>
      </c>
      <c r="R85" s="463">
        <f t="shared" si="26"/>
        <v>0</v>
      </c>
      <c r="S85" s="459"/>
      <c r="T85" s="463"/>
      <c r="U85" s="459"/>
      <c r="V85" s="460"/>
      <c r="W85" s="461"/>
      <c r="X85" s="466"/>
      <c r="Y85" s="464">
        <v>17000</v>
      </c>
      <c r="Z85" s="460"/>
      <c r="AA85" s="461"/>
      <c r="AB85" s="465"/>
      <c r="AC85" s="459"/>
      <c r="AD85" s="460"/>
      <c r="AE85" s="461"/>
      <c r="AF85" s="466"/>
      <c r="AG85" s="464"/>
      <c r="AH85" s="460"/>
      <c r="AI85" s="461"/>
      <c r="AJ85" s="465"/>
      <c r="AK85" s="459"/>
      <c r="AL85" s="460"/>
      <c r="AM85" s="461"/>
      <c r="AN85" s="466"/>
      <c r="AO85" s="459"/>
      <c r="AP85" s="460"/>
      <c r="AQ85" s="461"/>
      <c r="AR85" s="466"/>
      <c r="AS85" s="816"/>
      <c r="AT85" s="817"/>
      <c r="AU85" s="818"/>
      <c r="AV85" s="819"/>
    </row>
    <row r="86" spans="1:48" ht="18.75">
      <c r="A86" s="449"/>
      <c r="B86" s="732"/>
      <c r="C86" s="451" t="s">
        <v>1360</v>
      </c>
      <c r="D86" s="468"/>
      <c r="E86" s="468"/>
      <c r="F86" s="453"/>
      <c r="G86" s="788"/>
      <c r="H86" s="454">
        <v>240000</v>
      </c>
      <c r="I86" s="455"/>
      <c r="J86" s="456"/>
      <c r="K86" s="457"/>
      <c r="L86" s="804"/>
      <c r="M86" s="790"/>
      <c r="N86" s="464">
        <f t="shared" si="21"/>
        <v>240000</v>
      </c>
      <c r="O86" s="460">
        <f t="shared" si="24"/>
        <v>0</v>
      </c>
      <c r="P86" s="461">
        <f t="shared" si="24"/>
        <v>0</v>
      </c>
      <c r="Q86" s="462">
        <f t="shared" si="25"/>
        <v>0</v>
      </c>
      <c r="R86" s="463">
        <f t="shared" si="26"/>
        <v>0</v>
      </c>
      <c r="S86" s="459"/>
      <c r="T86" s="463"/>
      <c r="U86" s="459"/>
      <c r="V86" s="460"/>
      <c r="W86" s="461"/>
      <c r="X86" s="466"/>
      <c r="Y86" s="464">
        <v>240000</v>
      </c>
      <c r="Z86" s="460"/>
      <c r="AA86" s="461"/>
      <c r="AB86" s="465"/>
      <c r="AC86" s="459"/>
      <c r="AD86" s="460"/>
      <c r="AE86" s="461"/>
      <c r="AF86" s="466"/>
      <c r="AG86" s="464"/>
      <c r="AH86" s="460"/>
      <c r="AI86" s="461"/>
      <c r="AJ86" s="465"/>
      <c r="AK86" s="459"/>
      <c r="AL86" s="460"/>
      <c r="AM86" s="461"/>
      <c r="AN86" s="466"/>
      <c r="AO86" s="459"/>
      <c r="AP86" s="460"/>
      <c r="AQ86" s="461"/>
      <c r="AR86" s="466"/>
      <c r="AS86" s="816"/>
      <c r="AT86" s="817"/>
      <c r="AU86" s="818"/>
      <c r="AV86" s="819"/>
    </row>
    <row r="87" spans="1:48" ht="18.75">
      <c r="A87" s="449"/>
      <c r="B87" s="732">
        <v>244191</v>
      </c>
      <c r="C87" s="451" t="s">
        <v>1361</v>
      </c>
      <c r="D87" s="468"/>
      <c r="E87" s="468"/>
      <c r="F87" s="453"/>
      <c r="G87" s="788"/>
      <c r="H87" s="454">
        <v>100000</v>
      </c>
      <c r="I87" s="455"/>
      <c r="J87" s="456"/>
      <c r="K87" s="457"/>
      <c r="L87" s="804"/>
      <c r="M87" s="790"/>
      <c r="N87" s="464">
        <f t="shared" si="21"/>
        <v>100000</v>
      </c>
      <c r="O87" s="460">
        <f t="shared" si="24"/>
        <v>0</v>
      </c>
      <c r="P87" s="461">
        <f t="shared" si="24"/>
        <v>0</v>
      </c>
      <c r="Q87" s="462">
        <f t="shared" si="25"/>
        <v>0</v>
      </c>
      <c r="R87" s="463">
        <f t="shared" si="26"/>
        <v>0</v>
      </c>
      <c r="S87" s="459"/>
      <c r="T87" s="463"/>
      <c r="U87" s="459"/>
      <c r="V87" s="460"/>
      <c r="W87" s="461"/>
      <c r="X87" s="466"/>
      <c r="Y87" s="464">
        <v>100000</v>
      </c>
      <c r="Z87" s="460"/>
      <c r="AA87" s="461"/>
      <c r="AB87" s="465"/>
      <c r="AC87" s="459"/>
      <c r="AD87" s="460"/>
      <c r="AE87" s="461"/>
      <c r="AF87" s="466"/>
      <c r="AG87" s="464"/>
      <c r="AH87" s="460"/>
      <c r="AI87" s="461"/>
      <c r="AJ87" s="465"/>
      <c r="AK87" s="459"/>
      <c r="AL87" s="460"/>
      <c r="AM87" s="461"/>
      <c r="AN87" s="466"/>
      <c r="AO87" s="459"/>
      <c r="AP87" s="460"/>
      <c r="AQ87" s="461"/>
      <c r="AR87" s="466"/>
      <c r="AS87" s="816"/>
      <c r="AT87" s="817"/>
      <c r="AU87" s="818"/>
      <c r="AV87" s="819"/>
    </row>
    <row r="88" spans="1:48" ht="18.75">
      <c r="A88" s="449"/>
      <c r="B88" s="732">
        <v>244194</v>
      </c>
      <c r="C88" s="451" t="s">
        <v>1534</v>
      </c>
      <c r="D88" s="468"/>
      <c r="E88" s="468"/>
      <c r="F88" s="453"/>
      <c r="G88" s="788"/>
      <c r="H88" s="454"/>
      <c r="I88" s="455"/>
      <c r="J88" s="456">
        <v>25013.78</v>
      </c>
      <c r="K88" s="457"/>
      <c r="L88" s="804"/>
      <c r="M88" s="790"/>
      <c r="N88" s="464">
        <f t="shared" si="21"/>
        <v>25013.78</v>
      </c>
      <c r="O88" s="460">
        <f t="shared" si="24"/>
        <v>0</v>
      </c>
      <c r="P88" s="461">
        <f t="shared" si="24"/>
        <v>0</v>
      </c>
      <c r="Q88" s="462">
        <f t="shared" si="25"/>
        <v>0</v>
      </c>
      <c r="R88" s="463">
        <f t="shared" si="26"/>
        <v>0</v>
      </c>
      <c r="S88" s="459"/>
      <c r="T88" s="463"/>
      <c r="U88" s="459"/>
      <c r="V88" s="460"/>
      <c r="W88" s="461"/>
      <c r="X88" s="466"/>
      <c r="Y88" s="464"/>
      <c r="Z88" s="460"/>
      <c r="AA88" s="461"/>
      <c r="AB88" s="465"/>
      <c r="AC88" s="459"/>
      <c r="AD88" s="460"/>
      <c r="AE88" s="461"/>
      <c r="AF88" s="466"/>
      <c r="AG88" s="464">
        <v>25013.78</v>
      </c>
      <c r="AH88" s="460"/>
      <c r="AI88" s="461"/>
      <c r="AJ88" s="465"/>
      <c r="AK88" s="459"/>
      <c r="AL88" s="460"/>
      <c r="AM88" s="461"/>
      <c r="AN88" s="466"/>
      <c r="AO88" s="459"/>
      <c r="AP88" s="460"/>
      <c r="AQ88" s="461"/>
      <c r="AR88" s="466"/>
      <c r="AS88" s="816"/>
      <c r="AT88" s="817"/>
      <c r="AU88" s="818"/>
      <c r="AV88" s="819"/>
    </row>
    <row r="89" spans="1:48" ht="18.75">
      <c r="A89" s="449"/>
      <c r="B89" s="732"/>
      <c r="C89" s="451" t="s">
        <v>1535</v>
      </c>
      <c r="D89" s="468"/>
      <c r="E89" s="468"/>
      <c r="F89" s="453"/>
      <c r="G89" s="788"/>
      <c r="H89" s="454"/>
      <c r="I89" s="455"/>
      <c r="J89" s="456">
        <v>68805.86</v>
      </c>
      <c r="K89" s="457"/>
      <c r="L89" s="804"/>
      <c r="M89" s="790"/>
      <c r="N89" s="464">
        <f t="shared" si="21"/>
        <v>68805.86</v>
      </c>
      <c r="O89" s="460">
        <f t="shared" si="24"/>
        <v>0</v>
      </c>
      <c r="P89" s="461">
        <f t="shared" si="24"/>
        <v>0</v>
      </c>
      <c r="Q89" s="462">
        <f t="shared" si="25"/>
        <v>0</v>
      </c>
      <c r="R89" s="463">
        <f t="shared" si="26"/>
        <v>0</v>
      </c>
      <c r="S89" s="459"/>
      <c r="T89" s="463"/>
      <c r="U89" s="459"/>
      <c r="V89" s="460"/>
      <c r="W89" s="461"/>
      <c r="X89" s="466"/>
      <c r="Y89" s="464"/>
      <c r="Z89" s="460"/>
      <c r="AA89" s="461"/>
      <c r="AB89" s="465"/>
      <c r="AC89" s="459"/>
      <c r="AD89" s="460"/>
      <c r="AE89" s="461"/>
      <c r="AF89" s="466"/>
      <c r="AG89" s="464">
        <v>68805.86</v>
      </c>
      <c r="AH89" s="460"/>
      <c r="AI89" s="461"/>
      <c r="AJ89" s="465"/>
      <c r="AK89" s="459"/>
      <c r="AL89" s="460"/>
      <c r="AM89" s="461"/>
      <c r="AN89" s="466"/>
      <c r="AO89" s="459"/>
      <c r="AP89" s="460"/>
      <c r="AQ89" s="461"/>
      <c r="AR89" s="466"/>
      <c r="AS89" s="816"/>
      <c r="AT89" s="817"/>
      <c r="AU89" s="818"/>
      <c r="AV89" s="819"/>
    </row>
    <row r="90" spans="1:48" ht="18.75">
      <c r="A90" s="449"/>
      <c r="B90" s="732"/>
      <c r="C90" s="451" t="s">
        <v>1536</v>
      </c>
      <c r="D90" s="468"/>
      <c r="E90" s="468"/>
      <c r="F90" s="453"/>
      <c r="G90" s="788"/>
      <c r="H90" s="454"/>
      <c r="I90" s="455"/>
      <c r="J90" s="456">
        <v>38440</v>
      </c>
      <c r="K90" s="457"/>
      <c r="L90" s="804"/>
      <c r="M90" s="790"/>
      <c r="N90" s="464">
        <f t="shared" si="21"/>
        <v>38440</v>
      </c>
      <c r="O90" s="460">
        <f t="shared" si="24"/>
        <v>0</v>
      </c>
      <c r="P90" s="461">
        <f t="shared" si="24"/>
        <v>0</v>
      </c>
      <c r="Q90" s="462">
        <f t="shared" si="25"/>
        <v>0</v>
      </c>
      <c r="R90" s="463">
        <f t="shared" si="26"/>
        <v>0</v>
      </c>
      <c r="S90" s="459"/>
      <c r="T90" s="463"/>
      <c r="U90" s="459"/>
      <c r="V90" s="460"/>
      <c r="W90" s="461"/>
      <c r="X90" s="466"/>
      <c r="Y90" s="464"/>
      <c r="Z90" s="460"/>
      <c r="AA90" s="461"/>
      <c r="AB90" s="465"/>
      <c r="AC90" s="459"/>
      <c r="AD90" s="460"/>
      <c r="AE90" s="461"/>
      <c r="AF90" s="466"/>
      <c r="AG90" s="464">
        <v>38440</v>
      </c>
      <c r="AH90" s="460"/>
      <c r="AI90" s="461"/>
      <c r="AJ90" s="465"/>
      <c r="AK90" s="459"/>
      <c r="AL90" s="460"/>
      <c r="AM90" s="461"/>
      <c r="AN90" s="466"/>
      <c r="AO90" s="459"/>
      <c r="AP90" s="460"/>
      <c r="AQ90" s="461"/>
      <c r="AR90" s="466"/>
      <c r="AS90" s="816"/>
      <c r="AT90" s="817"/>
      <c r="AU90" s="818"/>
      <c r="AV90" s="819"/>
    </row>
    <row r="91" spans="1:48" ht="18.75">
      <c r="A91" s="449"/>
      <c r="B91" s="732"/>
      <c r="C91" s="451" t="s">
        <v>1537</v>
      </c>
      <c r="D91" s="468"/>
      <c r="E91" s="468"/>
      <c r="F91" s="453"/>
      <c r="G91" s="788"/>
      <c r="H91" s="454">
        <v>36595</v>
      </c>
      <c r="I91" s="455"/>
      <c r="J91" s="456"/>
      <c r="K91" s="457"/>
      <c r="L91" s="804"/>
      <c r="M91" s="790"/>
      <c r="N91" s="464">
        <f t="shared" si="21"/>
        <v>36595</v>
      </c>
      <c r="O91" s="460">
        <f t="shared" si="24"/>
        <v>0</v>
      </c>
      <c r="P91" s="461">
        <f t="shared" si="24"/>
        <v>0</v>
      </c>
      <c r="Q91" s="462">
        <f t="shared" si="25"/>
        <v>0</v>
      </c>
      <c r="R91" s="463">
        <f t="shared" si="26"/>
        <v>0</v>
      </c>
      <c r="S91" s="459"/>
      <c r="T91" s="463"/>
      <c r="U91" s="459"/>
      <c r="V91" s="460"/>
      <c r="W91" s="461"/>
      <c r="X91" s="466"/>
      <c r="Y91" s="464">
        <v>36595</v>
      </c>
      <c r="Z91" s="460"/>
      <c r="AA91" s="461"/>
      <c r="AB91" s="465"/>
      <c r="AC91" s="459"/>
      <c r="AD91" s="460"/>
      <c r="AE91" s="461"/>
      <c r="AF91" s="466"/>
      <c r="AG91" s="464"/>
      <c r="AH91" s="460"/>
      <c r="AI91" s="461"/>
      <c r="AJ91" s="465"/>
      <c r="AK91" s="459"/>
      <c r="AL91" s="460"/>
      <c r="AM91" s="461"/>
      <c r="AN91" s="466"/>
      <c r="AO91" s="459"/>
      <c r="AP91" s="460"/>
      <c r="AQ91" s="461"/>
      <c r="AR91" s="466"/>
      <c r="AS91" s="816"/>
      <c r="AT91" s="817"/>
      <c r="AU91" s="818"/>
      <c r="AV91" s="819"/>
    </row>
    <row r="92" spans="1:48" ht="18.75">
      <c r="A92" s="449"/>
      <c r="B92" s="732"/>
      <c r="C92" s="451" t="s">
        <v>1538</v>
      </c>
      <c r="D92" s="468"/>
      <c r="E92" s="468"/>
      <c r="F92" s="453"/>
      <c r="G92" s="788"/>
      <c r="H92" s="454"/>
      <c r="I92" s="455"/>
      <c r="J92" s="456">
        <v>42512.28</v>
      </c>
      <c r="K92" s="457"/>
      <c r="L92" s="804"/>
      <c r="M92" s="790"/>
      <c r="N92" s="464">
        <f t="shared" ref="N92:N93" si="27">SUM(S92,U92,Y92,AC92,AG92,AK92,AO92,AS92)</f>
        <v>42512.28</v>
      </c>
      <c r="O92" s="460">
        <f t="shared" ref="O92:O93" si="28">SUM(Z92,V92,AD92,AH92,AL92,AP92,AT92)</f>
        <v>0</v>
      </c>
      <c r="P92" s="461">
        <f t="shared" ref="P92:P93" si="29">SUM(AA92,W92,AE92,AI92,AM92,AQ92,AU92)</f>
        <v>0</v>
      </c>
      <c r="Q92" s="462">
        <f t="shared" ref="Q92:Q93" si="30">SUM(AB92,,X92,AF92,AJ92,AN92,AR92,AV92)</f>
        <v>0</v>
      </c>
      <c r="R92" s="463">
        <f t="shared" ref="R92:R93" si="31">SUM(T92)</f>
        <v>0</v>
      </c>
      <c r="S92" s="459"/>
      <c r="T92" s="463"/>
      <c r="U92" s="459"/>
      <c r="V92" s="460"/>
      <c r="W92" s="461"/>
      <c r="X92" s="466"/>
      <c r="Y92" s="464"/>
      <c r="Z92" s="460"/>
      <c r="AA92" s="461"/>
      <c r="AB92" s="465"/>
      <c r="AC92" s="459"/>
      <c r="AD92" s="460"/>
      <c r="AE92" s="461"/>
      <c r="AF92" s="466"/>
      <c r="AG92" s="464">
        <v>42512.28</v>
      </c>
      <c r="AH92" s="460"/>
      <c r="AI92" s="461"/>
      <c r="AJ92" s="465"/>
      <c r="AK92" s="459"/>
      <c r="AL92" s="460"/>
      <c r="AM92" s="461"/>
      <c r="AN92" s="466"/>
      <c r="AO92" s="459"/>
      <c r="AP92" s="460"/>
      <c r="AQ92" s="461"/>
      <c r="AR92" s="466"/>
      <c r="AS92" s="816"/>
      <c r="AT92" s="817"/>
      <c r="AU92" s="818"/>
      <c r="AV92" s="819"/>
    </row>
    <row r="93" spans="1:48" ht="18.75">
      <c r="A93" s="449"/>
      <c r="B93" s="732"/>
      <c r="C93" s="451" t="s">
        <v>1539</v>
      </c>
      <c r="D93" s="468"/>
      <c r="E93" s="468"/>
      <c r="F93" s="453"/>
      <c r="G93" s="788"/>
      <c r="H93" s="454"/>
      <c r="I93" s="455"/>
      <c r="J93" s="456">
        <v>10020</v>
      </c>
      <c r="K93" s="457"/>
      <c r="L93" s="804"/>
      <c r="M93" s="790"/>
      <c r="N93" s="464">
        <f t="shared" si="27"/>
        <v>10020</v>
      </c>
      <c r="O93" s="460">
        <f t="shared" si="28"/>
        <v>0</v>
      </c>
      <c r="P93" s="461">
        <f t="shared" si="29"/>
        <v>0</v>
      </c>
      <c r="Q93" s="462">
        <f t="shared" si="30"/>
        <v>0</v>
      </c>
      <c r="R93" s="463">
        <f t="shared" si="31"/>
        <v>0</v>
      </c>
      <c r="S93" s="459"/>
      <c r="T93" s="463"/>
      <c r="U93" s="459"/>
      <c r="V93" s="460"/>
      <c r="W93" s="461"/>
      <c r="X93" s="466"/>
      <c r="Y93" s="464"/>
      <c r="Z93" s="460"/>
      <c r="AA93" s="461"/>
      <c r="AB93" s="465"/>
      <c r="AC93" s="459"/>
      <c r="AD93" s="460"/>
      <c r="AE93" s="461"/>
      <c r="AF93" s="466"/>
      <c r="AG93" s="464">
        <v>10020</v>
      </c>
      <c r="AH93" s="460"/>
      <c r="AI93" s="461"/>
      <c r="AJ93" s="465"/>
      <c r="AK93" s="459"/>
      <c r="AL93" s="460"/>
      <c r="AM93" s="461"/>
      <c r="AN93" s="466"/>
      <c r="AO93" s="459"/>
      <c r="AP93" s="460"/>
      <c r="AQ93" s="461"/>
      <c r="AR93" s="466"/>
      <c r="AS93" s="816"/>
      <c r="AT93" s="817"/>
      <c r="AU93" s="818"/>
      <c r="AV93" s="819"/>
    </row>
    <row r="94" spans="1:48" ht="18.75">
      <c r="A94" s="449"/>
      <c r="B94" s="732">
        <v>244214</v>
      </c>
      <c r="C94" s="451" t="s">
        <v>1540</v>
      </c>
      <c r="D94" s="468"/>
      <c r="E94" s="468"/>
      <c r="F94" s="453"/>
      <c r="G94" s="788"/>
      <c r="H94" s="454"/>
      <c r="I94" s="455"/>
      <c r="J94" s="456">
        <v>146424.48000000001</v>
      </c>
      <c r="K94" s="457"/>
      <c r="L94" s="804"/>
      <c r="M94" s="790"/>
      <c r="N94" s="464">
        <f t="shared" ref="N94" si="32">SUM(S94,U94,Y94,AC94,AG94,AK94,AO94,AS94)</f>
        <v>146424.48000000001</v>
      </c>
      <c r="O94" s="460">
        <f t="shared" ref="O94:P94" si="33">SUM(Z94,V94,AD94,AH94,AL94,AP94,AT94)</f>
        <v>0</v>
      </c>
      <c r="P94" s="461">
        <f t="shared" si="33"/>
        <v>0</v>
      </c>
      <c r="Q94" s="462">
        <f t="shared" ref="Q94" si="34">SUM(AB94,,X94,AF94,AJ94,AN94,AR94,AV94)</f>
        <v>0</v>
      </c>
      <c r="R94" s="463">
        <f t="shared" ref="R94" si="35">SUM(T94)</f>
        <v>0</v>
      </c>
      <c r="S94" s="459"/>
      <c r="T94" s="463"/>
      <c r="U94" s="459"/>
      <c r="V94" s="460"/>
      <c r="W94" s="461"/>
      <c r="X94" s="466"/>
      <c r="Y94" s="464"/>
      <c r="Z94" s="460"/>
      <c r="AA94" s="461"/>
      <c r="AB94" s="465"/>
      <c r="AC94" s="459"/>
      <c r="AD94" s="460"/>
      <c r="AE94" s="461"/>
      <c r="AF94" s="466"/>
      <c r="AG94" s="464">
        <v>146424.48000000001</v>
      </c>
      <c r="AH94" s="460"/>
      <c r="AI94" s="461"/>
      <c r="AJ94" s="465"/>
      <c r="AK94" s="459"/>
      <c r="AL94" s="460"/>
      <c r="AM94" s="461"/>
      <c r="AN94" s="466"/>
      <c r="AO94" s="459"/>
      <c r="AP94" s="460"/>
      <c r="AQ94" s="461"/>
      <c r="AR94" s="466"/>
      <c r="AS94" s="816"/>
      <c r="AT94" s="817"/>
      <c r="AU94" s="818"/>
      <c r="AV94" s="819"/>
    </row>
    <row r="95" spans="1:48" ht="18.75">
      <c r="A95" s="449"/>
      <c r="B95" s="732">
        <v>244214</v>
      </c>
      <c r="C95" s="451" t="s">
        <v>1541</v>
      </c>
      <c r="D95" s="468"/>
      <c r="E95" s="468"/>
      <c r="F95" s="453"/>
      <c r="G95" s="788"/>
      <c r="H95" s="454">
        <v>90000</v>
      </c>
      <c r="I95" s="455"/>
      <c r="J95" s="456"/>
      <c r="K95" s="457"/>
      <c r="L95" s="804"/>
      <c r="M95" s="790"/>
      <c r="N95" s="464">
        <f t="shared" si="21"/>
        <v>90000</v>
      </c>
      <c r="O95" s="460">
        <f t="shared" si="24"/>
        <v>0</v>
      </c>
      <c r="P95" s="461">
        <f t="shared" si="24"/>
        <v>0</v>
      </c>
      <c r="Q95" s="462">
        <f t="shared" si="25"/>
        <v>0</v>
      </c>
      <c r="R95" s="463">
        <f t="shared" si="26"/>
        <v>0</v>
      </c>
      <c r="S95" s="459"/>
      <c r="T95" s="463"/>
      <c r="U95" s="459"/>
      <c r="V95" s="460"/>
      <c r="W95" s="461"/>
      <c r="X95" s="466"/>
      <c r="Y95" s="464">
        <v>90000</v>
      </c>
      <c r="Z95" s="460"/>
      <c r="AA95" s="461"/>
      <c r="AB95" s="465"/>
      <c r="AC95" s="459"/>
      <c r="AD95" s="460"/>
      <c r="AE95" s="461"/>
      <c r="AF95" s="466"/>
      <c r="AG95" s="464"/>
      <c r="AH95" s="460"/>
      <c r="AI95" s="461"/>
      <c r="AJ95" s="465"/>
      <c r="AK95" s="459"/>
      <c r="AL95" s="460"/>
      <c r="AM95" s="461"/>
      <c r="AN95" s="466"/>
      <c r="AO95" s="459"/>
      <c r="AP95" s="460"/>
      <c r="AQ95" s="461"/>
      <c r="AR95" s="466"/>
      <c r="AS95" s="816"/>
      <c r="AT95" s="817"/>
      <c r="AU95" s="818"/>
      <c r="AV95" s="819"/>
    </row>
    <row r="96" spans="1:48" ht="18.75">
      <c r="A96" s="449"/>
      <c r="B96" s="732"/>
      <c r="C96" s="451"/>
      <c r="D96" s="468"/>
      <c r="E96" s="468"/>
      <c r="F96" s="453"/>
      <c r="G96" s="788"/>
      <c r="H96" s="454"/>
      <c r="I96" s="455"/>
      <c r="J96" s="456"/>
      <c r="K96" s="457"/>
      <c r="L96" s="804"/>
      <c r="M96" s="790"/>
      <c r="N96" s="464">
        <v>0</v>
      </c>
      <c r="O96" s="460">
        <v>0</v>
      </c>
      <c r="P96" s="461">
        <v>0</v>
      </c>
      <c r="Q96" s="462">
        <v>0</v>
      </c>
      <c r="R96" s="463">
        <v>0</v>
      </c>
      <c r="S96" s="459"/>
      <c r="T96" s="463"/>
      <c r="U96" s="459"/>
      <c r="V96" s="460"/>
      <c r="W96" s="461"/>
      <c r="X96" s="466"/>
      <c r="Y96" s="464"/>
      <c r="Z96" s="460"/>
      <c r="AA96" s="461"/>
      <c r="AB96" s="465"/>
      <c r="AC96" s="459"/>
      <c r="AD96" s="460"/>
      <c r="AE96" s="461"/>
      <c r="AF96" s="466"/>
      <c r="AG96" s="464"/>
      <c r="AH96" s="460"/>
      <c r="AI96" s="461"/>
      <c r="AJ96" s="465"/>
      <c r="AK96" s="459"/>
      <c r="AL96" s="460"/>
      <c r="AM96" s="461"/>
      <c r="AN96" s="466"/>
      <c r="AO96" s="459"/>
      <c r="AP96" s="460"/>
      <c r="AQ96" s="461"/>
      <c r="AR96" s="466"/>
      <c r="AS96" s="816"/>
      <c r="AT96" s="817"/>
      <c r="AU96" s="818"/>
      <c r="AV96" s="819"/>
    </row>
    <row r="97" spans="1:48" ht="18.75">
      <c r="A97" s="449"/>
      <c r="B97" s="732"/>
      <c r="C97" s="451"/>
      <c r="D97" s="468"/>
      <c r="E97" s="468"/>
      <c r="F97" s="453"/>
      <c r="G97" s="788"/>
      <c r="H97" s="454"/>
      <c r="I97" s="455"/>
      <c r="J97" s="456"/>
      <c r="K97" s="457"/>
      <c r="L97" s="804"/>
      <c r="M97" s="790"/>
      <c r="N97" s="464">
        <v>0</v>
      </c>
      <c r="O97" s="460">
        <v>0</v>
      </c>
      <c r="P97" s="461">
        <v>0</v>
      </c>
      <c r="Q97" s="462">
        <v>0</v>
      </c>
      <c r="R97" s="463">
        <v>0</v>
      </c>
      <c r="S97" s="459"/>
      <c r="T97" s="463"/>
      <c r="U97" s="459"/>
      <c r="V97" s="460"/>
      <c r="W97" s="461"/>
      <c r="X97" s="466"/>
      <c r="Y97" s="464"/>
      <c r="Z97" s="460"/>
      <c r="AA97" s="461"/>
      <c r="AB97" s="465"/>
      <c r="AC97" s="459"/>
      <c r="AD97" s="460"/>
      <c r="AE97" s="461"/>
      <c r="AF97" s="466"/>
      <c r="AG97" s="464"/>
      <c r="AH97" s="460"/>
      <c r="AI97" s="461"/>
      <c r="AJ97" s="465"/>
      <c r="AK97" s="459"/>
      <c r="AL97" s="460"/>
      <c r="AM97" s="461"/>
      <c r="AN97" s="466"/>
      <c r="AO97" s="459"/>
      <c r="AP97" s="460"/>
      <c r="AQ97" s="461"/>
      <c r="AR97" s="466"/>
      <c r="AS97" s="816"/>
      <c r="AT97" s="817"/>
      <c r="AU97" s="818"/>
      <c r="AV97" s="819"/>
    </row>
    <row r="98" spans="1:48" ht="18.75">
      <c r="A98" s="449"/>
      <c r="B98" s="732"/>
      <c r="C98" s="451"/>
      <c r="D98" s="468"/>
      <c r="E98" s="468"/>
      <c r="F98" s="453"/>
      <c r="G98" s="788"/>
      <c r="H98" s="454"/>
      <c r="I98" s="455"/>
      <c r="J98" s="456"/>
      <c r="K98" s="457"/>
      <c r="L98" s="804"/>
      <c r="M98" s="790"/>
      <c r="N98" s="464">
        <f t="shared" ref="N98:N100" si="36">SUM(S98,U98,Y98,AC98,AG98,AK98,AO98,AS98)</f>
        <v>0</v>
      </c>
      <c r="O98" s="460">
        <f t="shared" ref="O98:P99" si="37">SUM(Z98,V98,AD98,AH98,AL98,AP98,AT98)</f>
        <v>0</v>
      </c>
      <c r="P98" s="461">
        <f t="shared" si="37"/>
        <v>0</v>
      </c>
      <c r="Q98" s="462">
        <f t="shared" ref="Q98:Q99" si="38">SUM(AB98,,X98,AF98,AJ98,AN98,AR98,AV98)</f>
        <v>0</v>
      </c>
      <c r="R98" s="463">
        <f t="shared" ref="R98:R99" si="39">SUM(T98)</f>
        <v>0</v>
      </c>
      <c r="S98" s="459"/>
      <c r="T98" s="463"/>
      <c r="U98" s="459"/>
      <c r="V98" s="460"/>
      <c r="W98" s="461"/>
      <c r="X98" s="466"/>
      <c r="Y98" s="464"/>
      <c r="Z98" s="460"/>
      <c r="AA98" s="461"/>
      <c r="AB98" s="465"/>
      <c r="AC98" s="459"/>
      <c r="AD98" s="460"/>
      <c r="AE98" s="461"/>
      <c r="AF98" s="466"/>
      <c r="AG98" s="464"/>
      <c r="AH98" s="460"/>
      <c r="AI98" s="461"/>
      <c r="AJ98" s="465"/>
      <c r="AK98" s="459"/>
      <c r="AL98" s="460"/>
      <c r="AM98" s="461"/>
      <c r="AN98" s="466"/>
      <c r="AO98" s="459"/>
      <c r="AP98" s="460"/>
      <c r="AQ98" s="461"/>
      <c r="AR98" s="466"/>
      <c r="AS98" s="816"/>
      <c r="AT98" s="817"/>
      <c r="AU98" s="818"/>
      <c r="AV98" s="819"/>
    </row>
    <row r="99" spans="1:48" ht="18.75">
      <c r="A99" s="449"/>
      <c r="B99" s="732"/>
      <c r="C99" s="451"/>
      <c r="D99" s="468"/>
      <c r="E99" s="468"/>
      <c r="F99" s="453"/>
      <c r="G99" s="788"/>
      <c r="H99" s="454"/>
      <c r="I99" s="455"/>
      <c r="J99" s="456"/>
      <c r="K99" s="457"/>
      <c r="L99" s="804"/>
      <c r="M99" s="790"/>
      <c r="N99" s="464">
        <f t="shared" si="36"/>
        <v>0</v>
      </c>
      <c r="O99" s="460">
        <f t="shared" si="37"/>
        <v>0</v>
      </c>
      <c r="P99" s="461">
        <f t="shared" si="37"/>
        <v>0</v>
      </c>
      <c r="Q99" s="462">
        <f t="shared" si="38"/>
        <v>0</v>
      </c>
      <c r="R99" s="463">
        <f t="shared" si="39"/>
        <v>0</v>
      </c>
      <c r="S99" s="459"/>
      <c r="T99" s="463"/>
      <c r="U99" s="459"/>
      <c r="V99" s="460"/>
      <c r="W99" s="461"/>
      <c r="X99" s="466"/>
      <c r="Y99" s="464"/>
      <c r="Z99" s="460"/>
      <c r="AA99" s="461"/>
      <c r="AB99" s="465"/>
      <c r="AC99" s="459"/>
      <c r="AD99" s="460"/>
      <c r="AE99" s="461"/>
      <c r="AF99" s="466"/>
      <c r="AG99" s="464"/>
      <c r="AH99" s="460"/>
      <c r="AI99" s="461"/>
      <c r="AJ99" s="465"/>
      <c r="AK99" s="459"/>
      <c r="AL99" s="460"/>
      <c r="AM99" s="461"/>
      <c r="AN99" s="466"/>
      <c r="AO99" s="459"/>
      <c r="AP99" s="460"/>
      <c r="AQ99" s="461"/>
      <c r="AR99" s="466"/>
      <c r="AS99" s="816"/>
      <c r="AT99" s="817"/>
      <c r="AU99" s="818"/>
      <c r="AV99" s="819"/>
    </row>
    <row r="100" spans="1:48" ht="19.5" thickBot="1">
      <c r="A100" s="483"/>
      <c r="B100" s="733"/>
      <c r="C100" s="484"/>
      <c r="D100" s="485"/>
      <c r="E100" s="485"/>
      <c r="F100" s="486"/>
      <c r="G100" s="795"/>
      <c r="H100" s="487"/>
      <c r="I100" s="488"/>
      <c r="J100" s="489"/>
      <c r="K100" s="490"/>
      <c r="L100" s="821"/>
      <c r="M100" s="806"/>
      <c r="N100" s="513">
        <f t="shared" si="36"/>
        <v>0</v>
      </c>
      <c r="O100" s="514">
        <f t="shared" ref="O100:P100" si="40">SUM(Z100,V100,AD100,AH100,AL100,AP100,AT100)</f>
        <v>0</v>
      </c>
      <c r="P100" s="515">
        <f t="shared" si="40"/>
        <v>0</v>
      </c>
      <c r="Q100" s="619">
        <f t="shared" ref="Q100" si="41">SUM(AB100,,X100,AF100,AJ100,AN100,AR100,AV100)</f>
        <v>0</v>
      </c>
      <c r="R100" s="512">
        <f t="shared" ref="R100" si="42">SUM(T100)</f>
        <v>0</v>
      </c>
      <c r="S100" s="492"/>
      <c r="T100" s="493"/>
      <c r="U100" s="492"/>
      <c r="V100" s="495"/>
      <c r="W100" s="496"/>
      <c r="X100" s="498"/>
      <c r="Y100" s="494"/>
      <c r="Z100" s="495"/>
      <c r="AA100" s="496"/>
      <c r="AB100" s="497"/>
      <c r="AC100" s="492"/>
      <c r="AD100" s="495"/>
      <c r="AE100" s="496"/>
      <c r="AF100" s="498"/>
      <c r="AG100" s="494"/>
      <c r="AH100" s="495"/>
      <c r="AI100" s="496"/>
      <c r="AJ100" s="497"/>
      <c r="AK100" s="492"/>
      <c r="AL100" s="495"/>
      <c r="AM100" s="496"/>
      <c r="AN100" s="498"/>
      <c r="AO100" s="492"/>
      <c r="AP100" s="495"/>
      <c r="AQ100" s="496"/>
      <c r="AR100" s="498"/>
      <c r="AS100" s="822"/>
      <c r="AT100" s="823"/>
      <c r="AU100" s="824"/>
      <c r="AV100" s="825"/>
    </row>
    <row r="101" spans="1:48" ht="37.5">
      <c r="A101" s="980" t="s">
        <v>99</v>
      </c>
      <c r="B101" s="724" t="s">
        <v>1219</v>
      </c>
      <c r="C101" s="725" t="s">
        <v>380</v>
      </c>
      <c r="D101" s="744" t="s">
        <v>307</v>
      </c>
      <c r="E101" s="410" t="s">
        <v>521</v>
      </c>
      <c r="F101" s="411" t="s">
        <v>522</v>
      </c>
      <c r="G101" s="786" t="s">
        <v>1168</v>
      </c>
      <c r="H101" s="409" t="s">
        <v>508</v>
      </c>
      <c r="I101" s="409" t="s">
        <v>509</v>
      </c>
      <c r="J101" s="409" t="s">
        <v>510</v>
      </c>
      <c r="K101" s="412" t="s">
        <v>511</v>
      </c>
      <c r="L101" s="787" t="s">
        <v>64</v>
      </c>
      <c r="M101" s="802" t="s">
        <v>1169</v>
      </c>
      <c r="N101" s="419"/>
      <c r="O101" s="415"/>
      <c r="P101" s="415"/>
      <c r="Q101" s="415"/>
      <c r="R101" s="416"/>
      <c r="S101" s="414"/>
      <c r="T101" s="416"/>
      <c r="U101" s="748">
        <f>SUM(U107:X107)</f>
        <v>90000</v>
      </c>
      <c r="V101" s="415"/>
      <c r="W101" s="415"/>
      <c r="X101" s="416"/>
      <c r="Y101" s="748">
        <f>SUM(Y107:AB107)</f>
        <v>1207719</v>
      </c>
      <c r="Z101" s="415"/>
      <c r="AA101" s="415"/>
      <c r="AB101" s="418"/>
      <c r="AC101" s="748">
        <f>SUM(AC107:AF107)</f>
        <v>690677.87</v>
      </c>
      <c r="AD101" s="415"/>
      <c r="AE101" s="415"/>
      <c r="AF101" s="416"/>
      <c r="AG101" s="748">
        <f>SUM(AG107:AJ107)</f>
        <v>0</v>
      </c>
      <c r="AH101" s="415"/>
      <c r="AI101" s="415"/>
      <c r="AJ101" s="418"/>
      <c r="AK101" s="748">
        <f>SUM(AK107:AN107)</f>
        <v>0</v>
      </c>
      <c r="AL101" s="415"/>
      <c r="AM101" s="415"/>
      <c r="AN101" s="416"/>
      <c r="AO101" s="414"/>
      <c r="AP101" s="415"/>
      <c r="AQ101" s="415"/>
      <c r="AR101" s="416"/>
      <c r="AS101" s="414"/>
      <c r="AT101" s="415"/>
      <c r="AU101" s="415"/>
      <c r="AV101" s="416"/>
    </row>
    <row r="102" spans="1:48" ht="26.25">
      <c r="A102" s="402" t="s">
        <v>513</v>
      </c>
      <c r="B102" s="727">
        <f>$B$4</f>
        <v>0</v>
      </c>
      <c r="C102" s="398" t="s">
        <v>32</v>
      </c>
      <c r="D102" s="386">
        <f>SUM(F102:M102)</f>
        <v>2400000</v>
      </c>
      <c r="E102" s="400" t="s">
        <v>514</v>
      </c>
      <c r="F102" s="422">
        <v>239000</v>
      </c>
      <c r="G102" s="788">
        <v>120000</v>
      </c>
      <c r="H102" s="423">
        <v>1259146</v>
      </c>
      <c r="I102" s="424">
        <v>611854</v>
      </c>
      <c r="J102" s="425"/>
      <c r="K102" s="426"/>
      <c r="L102" s="789"/>
      <c r="M102" s="790">
        <v>170000</v>
      </c>
      <c r="N102" s="433"/>
      <c r="O102" s="429"/>
      <c r="P102" s="430"/>
      <c r="Q102" s="431"/>
      <c r="R102" s="432"/>
      <c r="S102" s="428"/>
      <c r="T102" s="432"/>
      <c r="U102" s="428"/>
      <c r="V102" s="429"/>
      <c r="W102" s="430"/>
      <c r="X102" s="435"/>
      <c r="Y102" s="433"/>
      <c r="Z102" s="429"/>
      <c r="AA102" s="430"/>
      <c r="AB102" s="434"/>
      <c r="AC102" s="428"/>
      <c r="AD102" s="429"/>
      <c r="AE102" s="430"/>
      <c r="AF102" s="435"/>
      <c r="AG102" s="433"/>
      <c r="AH102" s="429"/>
      <c r="AI102" s="430"/>
      <c r="AJ102" s="434"/>
      <c r="AK102" s="428"/>
      <c r="AL102" s="429"/>
      <c r="AM102" s="430"/>
      <c r="AN102" s="435"/>
      <c r="AO102" s="428"/>
      <c r="AP102" s="429"/>
      <c r="AQ102" s="430"/>
      <c r="AR102" s="435"/>
      <c r="AS102" s="428"/>
      <c r="AT102" s="429"/>
      <c r="AU102" s="430"/>
      <c r="AV102" s="435"/>
    </row>
    <row r="103" spans="1:48" ht="37.5" customHeight="1">
      <c r="A103" s="402" t="str">
        <f>$A$5</f>
        <v>พ.ค.</v>
      </c>
      <c r="B103" s="719"/>
      <c r="C103" s="398"/>
      <c r="D103" s="386">
        <f>SUM(F103:M103)</f>
        <v>2052000</v>
      </c>
      <c r="E103" s="400" t="s">
        <v>1170</v>
      </c>
      <c r="F103" s="422">
        <v>239000</v>
      </c>
      <c r="G103" s="788">
        <v>120000</v>
      </c>
      <c r="H103" s="423">
        <v>1181000</v>
      </c>
      <c r="I103" s="424">
        <v>512000</v>
      </c>
      <c r="J103" s="425"/>
      <c r="K103" s="426"/>
      <c r="L103" s="789"/>
      <c r="M103" s="790"/>
      <c r="N103" s="433"/>
      <c r="O103" s="429"/>
      <c r="P103" s="430"/>
      <c r="Q103" s="431"/>
      <c r="R103" s="432"/>
      <c r="S103" s="428"/>
      <c r="T103" s="432"/>
      <c r="U103" s="428"/>
      <c r="V103" s="429"/>
      <c r="W103" s="430"/>
      <c r="X103" s="435"/>
      <c r="Y103" s="433"/>
      <c r="Z103" s="429"/>
      <c r="AA103" s="430"/>
      <c r="AB103" s="434"/>
      <c r="AC103" s="428"/>
      <c r="AD103" s="429"/>
      <c r="AE103" s="430"/>
      <c r="AF103" s="435"/>
      <c r="AG103" s="433"/>
      <c r="AH103" s="429"/>
      <c r="AI103" s="430"/>
      <c r="AJ103" s="434"/>
      <c r="AK103" s="428"/>
      <c r="AL103" s="429"/>
      <c r="AM103" s="430"/>
      <c r="AN103" s="435"/>
      <c r="AO103" s="428"/>
      <c r="AP103" s="429"/>
      <c r="AQ103" s="430"/>
      <c r="AR103" s="435"/>
      <c r="AS103" s="428"/>
      <c r="AT103" s="429"/>
      <c r="AU103" s="430"/>
      <c r="AV103" s="435"/>
    </row>
    <row r="104" spans="1:48" ht="26.25">
      <c r="A104" s="402" t="s">
        <v>517</v>
      </c>
      <c r="B104" s="721">
        <f>D104*100/D102</f>
        <v>92.808202916666673</v>
      </c>
      <c r="C104" s="398" t="s">
        <v>32</v>
      </c>
      <c r="D104" s="386">
        <f>SUM(F104:M104)</f>
        <v>2227396.87</v>
      </c>
      <c r="E104" s="400" t="s">
        <v>518</v>
      </c>
      <c r="F104" s="422">
        <f>SUM(F108:F138)</f>
        <v>239000</v>
      </c>
      <c r="G104" s="788">
        <f t="shared" ref="G104:M104" si="43">SUM(G108:G138)</f>
        <v>90000</v>
      </c>
      <c r="H104" s="423">
        <f t="shared" si="43"/>
        <v>1207719</v>
      </c>
      <c r="I104" s="424">
        <f t="shared" si="43"/>
        <v>690677.87</v>
      </c>
      <c r="J104" s="425">
        <f t="shared" si="43"/>
        <v>0</v>
      </c>
      <c r="K104" s="426">
        <f t="shared" si="43"/>
        <v>0</v>
      </c>
      <c r="L104" s="789">
        <f t="shared" si="43"/>
        <v>0</v>
      </c>
      <c r="M104" s="790">
        <f t="shared" si="43"/>
        <v>0</v>
      </c>
      <c r="N104" s="433"/>
      <c r="O104" s="429"/>
      <c r="P104" s="430"/>
      <c r="Q104" s="431"/>
      <c r="R104" s="432"/>
      <c r="S104" s="428"/>
      <c r="T104" s="432"/>
      <c r="U104" s="428"/>
      <c r="V104" s="429"/>
      <c r="W104" s="430"/>
      <c r="X104" s="435"/>
      <c r="Y104" s="433"/>
      <c r="Z104" s="429"/>
      <c r="AA104" s="430"/>
      <c r="AB104" s="434"/>
      <c r="AC104" s="428"/>
      <c r="AD104" s="429"/>
      <c r="AE104" s="430"/>
      <c r="AF104" s="435"/>
      <c r="AG104" s="433"/>
      <c r="AH104" s="429"/>
      <c r="AI104" s="430"/>
      <c r="AJ104" s="434"/>
      <c r="AK104" s="428"/>
      <c r="AL104" s="429"/>
      <c r="AM104" s="430"/>
      <c r="AN104" s="435"/>
      <c r="AO104" s="428"/>
      <c r="AP104" s="429"/>
      <c r="AQ104" s="430"/>
      <c r="AR104" s="435"/>
      <c r="AS104" s="428"/>
      <c r="AT104" s="429"/>
      <c r="AU104" s="430"/>
      <c r="AV104" s="435"/>
    </row>
    <row r="105" spans="1:48" ht="26.25">
      <c r="A105" s="402" t="s">
        <v>519</v>
      </c>
      <c r="B105" s="721">
        <f>N107*100/D102</f>
        <v>83.694923750000001</v>
      </c>
      <c r="C105" s="398" t="s">
        <v>32</v>
      </c>
      <c r="D105" s="386">
        <f>SUM(F105:M105)</f>
        <v>-175396.87</v>
      </c>
      <c r="E105" s="400" t="s">
        <v>520</v>
      </c>
      <c r="F105" s="422">
        <f>F103-F104</f>
        <v>0</v>
      </c>
      <c r="G105" s="788">
        <f>G103-G104</f>
        <v>30000</v>
      </c>
      <c r="H105" s="423">
        <f t="shared" ref="H105:M105" si="44">H103-H104</f>
        <v>-26719</v>
      </c>
      <c r="I105" s="424">
        <f t="shared" si="44"/>
        <v>-178677.87</v>
      </c>
      <c r="J105" s="425">
        <f t="shared" si="44"/>
        <v>0</v>
      </c>
      <c r="K105" s="426">
        <f t="shared" si="44"/>
        <v>0</v>
      </c>
      <c r="L105" s="789">
        <f t="shared" si="44"/>
        <v>0</v>
      </c>
      <c r="M105" s="790">
        <f t="shared" si="44"/>
        <v>0</v>
      </c>
      <c r="N105" s="433"/>
      <c r="O105" s="429"/>
      <c r="P105" s="430"/>
      <c r="Q105" s="431"/>
      <c r="R105" s="432"/>
      <c r="S105" s="428"/>
      <c r="T105" s="432"/>
      <c r="U105" s="428"/>
      <c r="V105" s="429"/>
      <c r="W105" s="430"/>
      <c r="X105" s="435"/>
      <c r="Y105" s="433"/>
      <c r="Z105" s="429"/>
      <c r="AA105" s="430"/>
      <c r="AB105" s="434"/>
      <c r="AC105" s="428"/>
      <c r="AD105" s="429"/>
      <c r="AE105" s="430"/>
      <c r="AF105" s="435"/>
      <c r="AG105" s="433"/>
      <c r="AH105" s="429"/>
      <c r="AI105" s="430"/>
      <c r="AJ105" s="434"/>
      <c r="AK105" s="428"/>
      <c r="AL105" s="429"/>
      <c r="AM105" s="430"/>
      <c r="AN105" s="435"/>
      <c r="AO105" s="428"/>
      <c r="AP105" s="429"/>
      <c r="AQ105" s="430"/>
      <c r="AR105" s="435"/>
      <c r="AS105" s="428"/>
      <c r="AT105" s="429"/>
      <c r="AU105" s="430"/>
      <c r="AV105" s="435"/>
    </row>
    <row r="106" spans="1:48" ht="18.75">
      <c r="A106" s="402"/>
      <c r="B106" s="792"/>
      <c r="C106" s="793"/>
      <c r="D106" s="386">
        <f>SUM(F106:M106)</f>
        <v>172603.13</v>
      </c>
      <c r="E106" s="400" t="s">
        <v>453</v>
      </c>
      <c r="F106" s="826">
        <f>F102-F104</f>
        <v>0</v>
      </c>
      <c r="G106" s="795">
        <f>G102-G104</f>
        <v>30000</v>
      </c>
      <c r="H106" s="423">
        <f t="shared" ref="H106:M106" si="45">H102-H104</f>
        <v>51427</v>
      </c>
      <c r="I106" s="424">
        <f t="shared" si="45"/>
        <v>-78823.87</v>
      </c>
      <c r="J106" s="425">
        <f t="shared" si="45"/>
        <v>0</v>
      </c>
      <c r="K106" s="426">
        <f t="shared" si="45"/>
        <v>0</v>
      </c>
      <c r="L106" s="800">
        <f t="shared" si="45"/>
        <v>0</v>
      </c>
      <c r="M106" s="790">
        <f t="shared" si="45"/>
        <v>170000</v>
      </c>
      <c r="N106" s="433"/>
      <c r="O106" s="429"/>
      <c r="P106" s="430"/>
      <c r="Q106" s="431"/>
      <c r="R106" s="432"/>
      <c r="S106" s="428"/>
      <c r="T106" s="432"/>
      <c r="U106" s="428"/>
      <c r="V106" s="429"/>
      <c r="W106" s="430"/>
      <c r="X106" s="435"/>
      <c r="Y106" s="433"/>
      <c r="Z106" s="429"/>
      <c r="AA106" s="430"/>
      <c r="AB106" s="434"/>
      <c r="AC106" s="428"/>
      <c r="AD106" s="429"/>
      <c r="AE106" s="430"/>
      <c r="AF106" s="435"/>
      <c r="AG106" s="433"/>
      <c r="AH106" s="429"/>
      <c r="AI106" s="430"/>
      <c r="AJ106" s="434"/>
      <c r="AK106" s="428"/>
      <c r="AL106" s="429"/>
      <c r="AM106" s="430"/>
      <c r="AN106" s="435"/>
      <c r="AO106" s="428"/>
      <c r="AP106" s="429"/>
      <c r="AQ106" s="430"/>
      <c r="AR106" s="435"/>
      <c r="AS106" s="428"/>
      <c r="AT106" s="429"/>
      <c r="AU106" s="430"/>
      <c r="AV106" s="435"/>
    </row>
    <row r="107" spans="1:48" ht="18.75">
      <c r="A107" s="449" t="s">
        <v>523</v>
      </c>
      <c r="B107" s="440" t="s">
        <v>524</v>
      </c>
      <c r="C107" s="1162" t="s">
        <v>525</v>
      </c>
      <c r="D107" s="1163"/>
      <c r="E107" s="1163"/>
      <c r="F107" s="827" t="s">
        <v>526</v>
      </c>
      <c r="G107" s="801" t="s">
        <v>1168</v>
      </c>
      <c r="H107" s="440" t="s">
        <v>508</v>
      </c>
      <c r="I107" s="440" t="s">
        <v>509</v>
      </c>
      <c r="J107" s="440" t="s">
        <v>510</v>
      </c>
      <c r="K107" s="440" t="s">
        <v>511</v>
      </c>
      <c r="L107" s="441" t="s">
        <v>64</v>
      </c>
      <c r="M107" s="802" t="s">
        <v>1169</v>
      </c>
      <c r="N107" s="447">
        <f t="shared" ref="N107:R107" si="46">SUM(N108:N138)</f>
        <v>2008678.17</v>
      </c>
      <c r="O107" s="445">
        <f t="shared" si="46"/>
        <v>0</v>
      </c>
      <c r="P107" s="445">
        <f t="shared" si="46"/>
        <v>0</v>
      </c>
      <c r="Q107" s="445">
        <f t="shared" si="46"/>
        <v>218718.7</v>
      </c>
      <c r="R107" s="445">
        <f t="shared" si="46"/>
        <v>0</v>
      </c>
      <c r="S107" s="444">
        <f>SUM(S108:S138)</f>
        <v>239000</v>
      </c>
      <c r="T107" s="444">
        <f t="shared" ref="T107:AV107" si="47">SUM(T108:T138)</f>
        <v>0</v>
      </c>
      <c r="U107" s="444">
        <f t="shared" si="47"/>
        <v>90000</v>
      </c>
      <c r="V107" s="445">
        <f t="shared" si="47"/>
        <v>0</v>
      </c>
      <c r="W107" s="445">
        <f t="shared" si="47"/>
        <v>0</v>
      </c>
      <c r="X107" s="446">
        <f t="shared" si="47"/>
        <v>0</v>
      </c>
      <c r="Y107" s="447">
        <f t="shared" si="47"/>
        <v>1207719</v>
      </c>
      <c r="Z107" s="445">
        <f t="shared" si="47"/>
        <v>0</v>
      </c>
      <c r="AA107" s="445">
        <f t="shared" si="47"/>
        <v>0</v>
      </c>
      <c r="AB107" s="448">
        <f t="shared" si="47"/>
        <v>0</v>
      </c>
      <c r="AC107" s="444">
        <f t="shared" si="47"/>
        <v>471959.17</v>
      </c>
      <c r="AD107" s="445">
        <f t="shared" si="47"/>
        <v>0</v>
      </c>
      <c r="AE107" s="445">
        <f t="shared" si="47"/>
        <v>0</v>
      </c>
      <c r="AF107" s="446">
        <f t="shared" si="47"/>
        <v>218718.7</v>
      </c>
      <c r="AG107" s="447">
        <f t="shared" si="47"/>
        <v>0</v>
      </c>
      <c r="AH107" s="445">
        <f t="shared" si="47"/>
        <v>0</v>
      </c>
      <c r="AI107" s="445">
        <f t="shared" si="47"/>
        <v>0</v>
      </c>
      <c r="AJ107" s="448">
        <f t="shared" si="47"/>
        <v>0</v>
      </c>
      <c r="AK107" s="444">
        <f t="shared" si="47"/>
        <v>0</v>
      </c>
      <c r="AL107" s="445">
        <f t="shared" si="47"/>
        <v>0</v>
      </c>
      <c r="AM107" s="445">
        <f t="shared" si="47"/>
        <v>0</v>
      </c>
      <c r="AN107" s="446">
        <f t="shared" si="47"/>
        <v>0</v>
      </c>
      <c r="AO107" s="444">
        <f t="shared" si="47"/>
        <v>0</v>
      </c>
      <c r="AP107" s="445">
        <f t="shared" si="47"/>
        <v>0</v>
      </c>
      <c r="AQ107" s="445">
        <f t="shared" si="47"/>
        <v>0</v>
      </c>
      <c r="AR107" s="446">
        <f t="shared" si="47"/>
        <v>0</v>
      </c>
      <c r="AS107" s="444">
        <f t="shared" si="47"/>
        <v>0</v>
      </c>
      <c r="AT107" s="445">
        <f t="shared" si="47"/>
        <v>0</v>
      </c>
      <c r="AU107" s="445">
        <f t="shared" si="47"/>
        <v>0</v>
      </c>
      <c r="AV107" s="446">
        <f t="shared" si="47"/>
        <v>0</v>
      </c>
    </row>
    <row r="108" spans="1:48" ht="18.75">
      <c r="A108" s="449"/>
      <c r="B108" s="730"/>
      <c r="C108" s="731" t="s">
        <v>1220</v>
      </c>
      <c r="D108" s="452"/>
      <c r="E108" s="452"/>
      <c r="F108" s="453">
        <v>25000</v>
      </c>
      <c r="G108" s="788"/>
      <c r="H108" s="454"/>
      <c r="I108" s="455"/>
      <c r="J108" s="456"/>
      <c r="K108" s="457"/>
      <c r="L108" s="803"/>
      <c r="M108" s="828"/>
      <c r="N108" s="464">
        <f t="shared" ref="N108:N112" si="48">SUM(S108,U108,Y108,AC108,AG108,AK108,AO108,AS108)</f>
        <v>25000</v>
      </c>
      <c r="O108" s="460">
        <f t="shared" ref="O108:P112" si="49">SUM(Z108,V108,AD108,AH108,AL108,AP108,AT108)</f>
        <v>0</v>
      </c>
      <c r="P108" s="461">
        <f t="shared" si="49"/>
        <v>0</v>
      </c>
      <c r="Q108" s="462">
        <f t="shared" ref="Q108:Q112" si="50">SUM(AB108,,X108,AF108,AJ108,AN108,AR108,AV108)</f>
        <v>0</v>
      </c>
      <c r="R108" s="463">
        <f t="shared" ref="R108:R112" si="51">SUM(T108)</f>
        <v>0</v>
      </c>
      <c r="S108" s="459">
        <v>25000</v>
      </c>
      <c r="T108" s="463"/>
      <c r="U108" s="459"/>
      <c r="V108" s="460"/>
      <c r="W108" s="461"/>
      <c r="X108" s="466"/>
      <c r="Y108" s="464"/>
      <c r="Z108" s="460"/>
      <c r="AA108" s="461"/>
      <c r="AB108" s="465"/>
      <c r="AC108" s="459"/>
      <c r="AD108" s="460"/>
      <c r="AE108" s="461"/>
      <c r="AF108" s="466"/>
      <c r="AG108" s="464"/>
      <c r="AH108" s="460"/>
      <c r="AI108" s="461"/>
      <c r="AJ108" s="465"/>
      <c r="AK108" s="459"/>
      <c r="AL108" s="460"/>
      <c r="AM108" s="461"/>
      <c r="AN108" s="466"/>
      <c r="AO108" s="459"/>
      <c r="AP108" s="460"/>
      <c r="AQ108" s="461"/>
      <c r="AR108" s="466"/>
      <c r="AS108" s="459"/>
      <c r="AT108" s="460"/>
      <c r="AU108" s="461"/>
      <c r="AV108" s="466"/>
    </row>
    <row r="109" spans="1:48" ht="18.75">
      <c r="A109" s="449"/>
      <c r="B109" s="730"/>
      <c r="C109" s="731" t="s">
        <v>1221</v>
      </c>
      <c r="D109" s="452"/>
      <c r="E109" s="452"/>
      <c r="F109" s="453">
        <v>25000</v>
      </c>
      <c r="G109" s="788"/>
      <c r="H109" s="454"/>
      <c r="I109" s="455"/>
      <c r="J109" s="456"/>
      <c r="K109" s="457"/>
      <c r="L109" s="803"/>
      <c r="M109" s="828"/>
      <c r="N109" s="464">
        <f t="shared" si="48"/>
        <v>25000</v>
      </c>
      <c r="O109" s="460">
        <f t="shared" si="49"/>
        <v>0</v>
      </c>
      <c r="P109" s="461">
        <f t="shared" si="49"/>
        <v>0</v>
      </c>
      <c r="Q109" s="462">
        <f t="shared" si="50"/>
        <v>0</v>
      </c>
      <c r="R109" s="463">
        <f t="shared" si="51"/>
        <v>0</v>
      </c>
      <c r="S109" s="459">
        <v>25000</v>
      </c>
      <c r="T109" s="463"/>
      <c r="U109" s="459"/>
      <c r="V109" s="460"/>
      <c r="W109" s="461"/>
      <c r="X109" s="466"/>
      <c r="Y109" s="464"/>
      <c r="Z109" s="460"/>
      <c r="AA109" s="461"/>
      <c r="AB109" s="465"/>
      <c r="AC109" s="459"/>
      <c r="AD109" s="460"/>
      <c r="AE109" s="461"/>
      <c r="AF109" s="466"/>
      <c r="AG109" s="464"/>
      <c r="AH109" s="460"/>
      <c r="AI109" s="461"/>
      <c r="AJ109" s="465"/>
      <c r="AK109" s="459"/>
      <c r="AL109" s="460"/>
      <c r="AM109" s="461"/>
      <c r="AN109" s="466"/>
      <c r="AO109" s="459"/>
      <c r="AP109" s="460"/>
      <c r="AQ109" s="461"/>
      <c r="AR109" s="466"/>
      <c r="AS109" s="459"/>
      <c r="AT109" s="460"/>
      <c r="AU109" s="461"/>
      <c r="AV109" s="466"/>
    </row>
    <row r="110" spans="1:48" ht="18.75">
      <c r="A110" s="449"/>
      <c r="B110" s="730"/>
      <c r="C110" s="731" t="s">
        <v>1222</v>
      </c>
      <c r="D110" s="452"/>
      <c r="E110" s="452"/>
      <c r="F110" s="453">
        <v>75000</v>
      </c>
      <c r="G110" s="788"/>
      <c r="H110" s="454"/>
      <c r="I110" s="455"/>
      <c r="J110" s="456"/>
      <c r="K110" s="457"/>
      <c r="L110" s="803"/>
      <c r="M110" s="828"/>
      <c r="N110" s="464">
        <f t="shared" si="48"/>
        <v>75000</v>
      </c>
      <c r="O110" s="460">
        <f t="shared" si="49"/>
        <v>0</v>
      </c>
      <c r="P110" s="461">
        <f t="shared" si="49"/>
        <v>0</v>
      </c>
      <c r="Q110" s="462">
        <f t="shared" si="50"/>
        <v>0</v>
      </c>
      <c r="R110" s="463">
        <f t="shared" si="51"/>
        <v>0</v>
      </c>
      <c r="S110" s="459">
        <v>75000</v>
      </c>
      <c r="T110" s="463"/>
      <c r="U110" s="459"/>
      <c r="V110" s="460"/>
      <c r="W110" s="461"/>
      <c r="X110" s="466"/>
      <c r="Y110" s="464"/>
      <c r="Z110" s="460"/>
      <c r="AA110" s="461"/>
      <c r="AB110" s="465"/>
      <c r="AC110" s="459"/>
      <c r="AD110" s="460"/>
      <c r="AE110" s="461"/>
      <c r="AF110" s="466"/>
      <c r="AG110" s="464"/>
      <c r="AH110" s="460"/>
      <c r="AI110" s="461"/>
      <c r="AJ110" s="465"/>
      <c r="AK110" s="459"/>
      <c r="AL110" s="460"/>
      <c r="AM110" s="461"/>
      <c r="AN110" s="466"/>
      <c r="AO110" s="459"/>
      <c r="AP110" s="460"/>
      <c r="AQ110" s="461"/>
      <c r="AR110" s="466"/>
      <c r="AS110" s="459"/>
      <c r="AT110" s="460"/>
      <c r="AU110" s="461"/>
      <c r="AV110" s="466"/>
    </row>
    <row r="111" spans="1:48" ht="18.75">
      <c r="A111" s="449"/>
      <c r="B111" s="730"/>
      <c r="C111" s="731" t="s">
        <v>1223</v>
      </c>
      <c r="D111" s="452"/>
      <c r="E111" s="452"/>
      <c r="F111" s="453">
        <v>75000</v>
      </c>
      <c r="G111" s="788"/>
      <c r="H111" s="454"/>
      <c r="I111" s="455"/>
      <c r="J111" s="456"/>
      <c r="K111" s="457"/>
      <c r="L111" s="803"/>
      <c r="M111" s="828"/>
      <c r="N111" s="464">
        <f t="shared" si="48"/>
        <v>75000</v>
      </c>
      <c r="O111" s="460">
        <f t="shared" si="49"/>
        <v>0</v>
      </c>
      <c r="P111" s="461">
        <f t="shared" si="49"/>
        <v>0</v>
      </c>
      <c r="Q111" s="462">
        <f t="shared" si="50"/>
        <v>0</v>
      </c>
      <c r="R111" s="463">
        <f t="shared" si="51"/>
        <v>0</v>
      </c>
      <c r="S111" s="459">
        <v>75000</v>
      </c>
      <c r="T111" s="463"/>
      <c r="U111" s="459"/>
      <c r="V111" s="460"/>
      <c r="W111" s="461"/>
      <c r="X111" s="466"/>
      <c r="Y111" s="464"/>
      <c r="Z111" s="460"/>
      <c r="AA111" s="461"/>
      <c r="AB111" s="465"/>
      <c r="AC111" s="459"/>
      <c r="AD111" s="460"/>
      <c r="AE111" s="461"/>
      <c r="AF111" s="466"/>
      <c r="AG111" s="464"/>
      <c r="AH111" s="460"/>
      <c r="AI111" s="461"/>
      <c r="AJ111" s="465"/>
      <c r="AK111" s="459"/>
      <c r="AL111" s="460"/>
      <c r="AM111" s="461"/>
      <c r="AN111" s="466"/>
      <c r="AO111" s="459"/>
      <c r="AP111" s="460"/>
      <c r="AQ111" s="461"/>
      <c r="AR111" s="466"/>
      <c r="AS111" s="459"/>
      <c r="AT111" s="460"/>
      <c r="AU111" s="461"/>
      <c r="AV111" s="466"/>
    </row>
    <row r="112" spans="1:48" ht="18.75">
      <c r="A112" s="449"/>
      <c r="B112" s="730"/>
      <c r="C112" s="731" t="s">
        <v>1224</v>
      </c>
      <c r="D112" s="452"/>
      <c r="E112" s="452"/>
      <c r="F112" s="453">
        <f>(6500*2)+13000+13000</f>
        <v>39000</v>
      </c>
      <c r="G112" s="788"/>
      <c r="H112" s="454"/>
      <c r="I112" s="455"/>
      <c r="J112" s="456"/>
      <c r="K112" s="457"/>
      <c r="L112" s="803"/>
      <c r="M112" s="828"/>
      <c r="N112" s="464">
        <f t="shared" si="48"/>
        <v>39000</v>
      </c>
      <c r="O112" s="460">
        <f t="shared" si="49"/>
        <v>0</v>
      </c>
      <c r="P112" s="461">
        <f t="shared" si="49"/>
        <v>0</v>
      </c>
      <c r="Q112" s="462">
        <f t="shared" si="50"/>
        <v>0</v>
      </c>
      <c r="R112" s="463">
        <f t="shared" si="51"/>
        <v>0</v>
      </c>
      <c r="S112" s="459">
        <v>39000</v>
      </c>
      <c r="T112" s="463"/>
      <c r="U112" s="459"/>
      <c r="V112" s="460"/>
      <c r="W112" s="461"/>
      <c r="X112" s="466"/>
      <c r="Y112" s="464"/>
      <c r="Z112" s="460"/>
      <c r="AA112" s="461"/>
      <c r="AB112" s="465"/>
      <c r="AC112" s="459"/>
      <c r="AD112" s="460"/>
      <c r="AE112" s="461"/>
      <c r="AF112" s="466"/>
      <c r="AG112" s="464"/>
      <c r="AH112" s="460"/>
      <c r="AI112" s="461"/>
      <c r="AJ112" s="465"/>
      <c r="AK112" s="459"/>
      <c r="AL112" s="460"/>
      <c r="AM112" s="461"/>
      <c r="AN112" s="466"/>
      <c r="AO112" s="459"/>
      <c r="AP112" s="460"/>
      <c r="AQ112" s="461"/>
      <c r="AR112" s="466"/>
      <c r="AS112" s="459"/>
      <c r="AT112" s="460"/>
      <c r="AU112" s="461"/>
      <c r="AV112" s="466"/>
    </row>
    <row r="113" spans="1:48" ht="18.75">
      <c r="A113" s="449"/>
      <c r="B113" s="829">
        <v>45421</v>
      </c>
      <c r="C113" s="1021" t="s">
        <v>1225</v>
      </c>
      <c r="D113" s="452"/>
      <c r="E113" s="452"/>
      <c r="F113" s="453"/>
      <c r="G113" s="788"/>
      <c r="H113" s="454"/>
      <c r="I113" s="455">
        <v>8239</v>
      </c>
      <c r="J113" s="456"/>
      <c r="K113" s="457"/>
      <c r="L113" s="803"/>
      <c r="M113" s="828"/>
      <c r="N113" s="464">
        <f>SUM(S113,U113,Y113,AC113,AG113,AK113,AO113,AS113)</f>
        <v>8239</v>
      </c>
      <c r="O113" s="460">
        <f>SUM(Z113,V113,AD113,AH113,AL113,AP113,AT113)</f>
        <v>0</v>
      </c>
      <c r="P113" s="461">
        <f>SUM(AA113,W113,AE113,AI113,AM113,AQ113,AU113)</f>
        <v>0</v>
      </c>
      <c r="Q113" s="462">
        <f>SUM(AB113,,X113,AF113,AJ113,AN113,AR113,AV113)</f>
        <v>0</v>
      </c>
      <c r="R113" s="463">
        <f>SUM(T113)</f>
        <v>0</v>
      </c>
      <c r="S113" s="459"/>
      <c r="T113" s="463"/>
      <c r="U113" s="459"/>
      <c r="V113" s="460"/>
      <c r="W113" s="461"/>
      <c r="X113" s="466"/>
      <c r="Y113" s="464"/>
      <c r="Z113" s="460"/>
      <c r="AA113" s="461"/>
      <c r="AB113" s="465"/>
      <c r="AC113" s="459">
        <v>8239</v>
      </c>
      <c r="AD113" s="460"/>
      <c r="AE113" s="461"/>
      <c r="AF113" s="466"/>
      <c r="AG113" s="464"/>
      <c r="AH113" s="460"/>
      <c r="AI113" s="461"/>
      <c r="AJ113" s="465"/>
      <c r="AK113" s="459"/>
      <c r="AL113" s="460"/>
      <c r="AM113" s="461"/>
      <c r="AN113" s="466"/>
      <c r="AO113" s="459"/>
      <c r="AP113" s="460"/>
      <c r="AQ113" s="461"/>
      <c r="AR113" s="466"/>
      <c r="AS113" s="459"/>
      <c r="AT113" s="460"/>
      <c r="AU113" s="461"/>
      <c r="AV113" s="466"/>
    </row>
    <row r="114" spans="1:48" ht="18.75">
      <c r="A114" s="449"/>
      <c r="B114" s="829">
        <v>45426</v>
      </c>
      <c r="C114" s="1021" t="s">
        <v>1226</v>
      </c>
      <c r="D114" s="452"/>
      <c r="E114" s="452"/>
      <c r="F114" s="453"/>
      <c r="G114" s="788"/>
      <c r="H114" s="454"/>
      <c r="I114" s="455">
        <v>6815.9</v>
      </c>
      <c r="J114" s="456"/>
      <c r="K114" s="457"/>
      <c r="L114" s="803"/>
      <c r="M114" s="828"/>
      <c r="N114" s="464">
        <f t="shared" ref="N114:N129" si="52">SUM(S114,U114,Y114,AC114,AG114,AK114,AO114,AS114)</f>
        <v>6815.9</v>
      </c>
      <c r="O114" s="460">
        <f t="shared" ref="O114:P129" si="53">SUM(Z114,V114,AD114,AH114,AL114,AP114,AT114)</f>
        <v>0</v>
      </c>
      <c r="P114" s="461">
        <f t="shared" si="53"/>
        <v>0</v>
      </c>
      <c r="Q114" s="462">
        <f t="shared" ref="Q114:Q129" si="54">SUM(AB114,,X114,AF114,AJ114,AN114,AR114,AV114)</f>
        <v>0</v>
      </c>
      <c r="R114" s="463">
        <f t="shared" ref="R114:R129" si="55">SUM(T114)</f>
        <v>0</v>
      </c>
      <c r="S114" s="459"/>
      <c r="T114" s="463"/>
      <c r="U114" s="459"/>
      <c r="V114" s="460"/>
      <c r="W114" s="461"/>
      <c r="X114" s="466"/>
      <c r="Y114" s="464"/>
      <c r="Z114" s="460"/>
      <c r="AA114" s="461"/>
      <c r="AB114" s="465"/>
      <c r="AC114" s="459">
        <v>6815.9</v>
      </c>
      <c r="AD114" s="460"/>
      <c r="AE114" s="461"/>
      <c r="AF114" s="466"/>
      <c r="AG114" s="464"/>
      <c r="AH114" s="460"/>
      <c r="AI114" s="461"/>
      <c r="AJ114" s="465"/>
      <c r="AK114" s="459"/>
      <c r="AL114" s="460"/>
      <c r="AM114" s="461"/>
      <c r="AN114" s="466"/>
      <c r="AO114" s="459"/>
      <c r="AP114" s="460"/>
      <c r="AQ114" s="461"/>
      <c r="AR114" s="466"/>
      <c r="AS114" s="459"/>
      <c r="AT114" s="460"/>
      <c r="AU114" s="461"/>
      <c r="AV114" s="466"/>
    </row>
    <row r="115" spans="1:48" ht="18.75">
      <c r="A115" s="449"/>
      <c r="B115" s="829">
        <v>45421</v>
      </c>
      <c r="C115" s="1021" t="s">
        <v>1227</v>
      </c>
      <c r="D115" s="452"/>
      <c r="E115" s="452"/>
      <c r="F115" s="453"/>
      <c r="G115" s="788"/>
      <c r="H115" s="454"/>
      <c r="I115" s="455">
        <v>30616.27</v>
      </c>
      <c r="J115" s="456"/>
      <c r="K115" s="457"/>
      <c r="L115" s="803"/>
      <c r="M115" s="828"/>
      <c r="N115" s="464">
        <f t="shared" si="52"/>
        <v>30616.27</v>
      </c>
      <c r="O115" s="460">
        <f t="shared" si="53"/>
        <v>0</v>
      </c>
      <c r="P115" s="461">
        <f t="shared" si="53"/>
        <v>0</v>
      </c>
      <c r="Q115" s="462">
        <f t="shared" si="54"/>
        <v>0</v>
      </c>
      <c r="R115" s="463">
        <f t="shared" si="55"/>
        <v>0</v>
      </c>
      <c r="S115" s="459"/>
      <c r="T115" s="463"/>
      <c r="U115" s="459"/>
      <c r="V115" s="460"/>
      <c r="W115" s="461"/>
      <c r="X115" s="466"/>
      <c r="Y115" s="464"/>
      <c r="Z115" s="460"/>
      <c r="AA115" s="461"/>
      <c r="AB115" s="465"/>
      <c r="AC115" s="459">
        <v>30616.27</v>
      </c>
      <c r="AD115" s="460"/>
      <c r="AE115" s="461"/>
      <c r="AF115" s="466"/>
      <c r="AG115" s="464"/>
      <c r="AH115" s="460"/>
      <c r="AI115" s="461"/>
      <c r="AJ115" s="465"/>
      <c r="AK115" s="459"/>
      <c r="AL115" s="460"/>
      <c r="AM115" s="461"/>
      <c r="AN115" s="466"/>
      <c r="AO115" s="459"/>
      <c r="AP115" s="460"/>
      <c r="AQ115" s="461"/>
      <c r="AR115" s="466"/>
      <c r="AS115" s="459"/>
      <c r="AT115" s="460"/>
      <c r="AU115" s="461"/>
      <c r="AV115" s="466"/>
    </row>
    <row r="116" spans="1:48" ht="18.75">
      <c r="A116" s="449"/>
      <c r="B116" s="829">
        <v>45520</v>
      </c>
      <c r="C116" s="1021" t="s">
        <v>1228</v>
      </c>
      <c r="D116" s="452"/>
      <c r="E116" s="452"/>
      <c r="F116" s="453"/>
      <c r="G116" s="788"/>
      <c r="H116" s="454">
        <v>138244</v>
      </c>
      <c r="I116" s="455"/>
      <c r="J116" s="456"/>
      <c r="K116" s="457"/>
      <c r="L116" s="803"/>
      <c r="M116" s="828"/>
      <c r="N116" s="464">
        <f t="shared" si="52"/>
        <v>138244</v>
      </c>
      <c r="O116" s="460">
        <f t="shared" si="53"/>
        <v>0</v>
      </c>
      <c r="P116" s="461">
        <f t="shared" si="53"/>
        <v>0</v>
      </c>
      <c r="Q116" s="462">
        <f t="shared" si="54"/>
        <v>0</v>
      </c>
      <c r="R116" s="463">
        <f t="shared" si="55"/>
        <v>0</v>
      </c>
      <c r="S116" s="459"/>
      <c r="T116" s="463"/>
      <c r="U116" s="459"/>
      <c r="V116" s="460"/>
      <c r="W116" s="461"/>
      <c r="X116" s="466"/>
      <c r="Y116" s="464">
        <v>138244</v>
      </c>
      <c r="Z116" s="460"/>
      <c r="AA116" s="461"/>
      <c r="AB116" s="465"/>
      <c r="AC116" s="459"/>
      <c r="AD116" s="460"/>
      <c r="AE116" s="461"/>
      <c r="AF116" s="466"/>
      <c r="AG116" s="464"/>
      <c r="AH116" s="460"/>
      <c r="AI116" s="461"/>
      <c r="AJ116" s="465"/>
      <c r="AK116" s="459"/>
      <c r="AL116" s="460"/>
      <c r="AM116" s="461"/>
      <c r="AN116" s="466"/>
      <c r="AO116" s="459"/>
      <c r="AP116" s="460"/>
      <c r="AQ116" s="461"/>
      <c r="AR116" s="466"/>
      <c r="AS116" s="459"/>
      <c r="AT116" s="460"/>
      <c r="AU116" s="461"/>
      <c r="AV116" s="466"/>
    </row>
    <row r="117" spans="1:48" ht="18.75">
      <c r="A117" s="449"/>
      <c r="B117" s="829">
        <v>45525</v>
      </c>
      <c r="C117" s="1023" t="s">
        <v>1229</v>
      </c>
      <c r="D117" s="452"/>
      <c r="E117" s="452"/>
      <c r="F117" s="453"/>
      <c r="G117" s="788"/>
      <c r="H117" s="454">
        <v>154000</v>
      </c>
      <c r="I117" s="455"/>
      <c r="J117" s="456"/>
      <c r="K117" s="457"/>
      <c r="L117" s="803"/>
      <c r="M117" s="828"/>
      <c r="N117" s="464">
        <f t="shared" si="52"/>
        <v>154000</v>
      </c>
      <c r="O117" s="460">
        <f t="shared" si="53"/>
        <v>0</v>
      </c>
      <c r="P117" s="461">
        <f t="shared" si="53"/>
        <v>0</v>
      </c>
      <c r="Q117" s="462">
        <f t="shared" si="54"/>
        <v>0</v>
      </c>
      <c r="R117" s="463">
        <f t="shared" si="55"/>
        <v>0</v>
      </c>
      <c r="S117" s="459"/>
      <c r="T117" s="463"/>
      <c r="U117" s="459"/>
      <c r="V117" s="460"/>
      <c r="W117" s="461"/>
      <c r="X117" s="466"/>
      <c r="Y117" s="464">
        <v>154000</v>
      </c>
      <c r="Z117" s="460"/>
      <c r="AA117" s="461"/>
      <c r="AB117" s="465"/>
      <c r="AC117" s="459"/>
      <c r="AD117" s="460"/>
      <c r="AE117" s="461"/>
      <c r="AF117" s="466"/>
      <c r="AG117" s="464"/>
      <c r="AH117" s="460"/>
      <c r="AI117" s="461"/>
      <c r="AJ117" s="465"/>
      <c r="AK117" s="459"/>
      <c r="AL117" s="460"/>
      <c r="AM117" s="461"/>
      <c r="AN117" s="466"/>
      <c r="AO117" s="459"/>
      <c r="AP117" s="460"/>
      <c r="AQ117" s="461"/>
      <c r="AR117" s="466"/>
      <c r="AS117" s="459"/>
      <c r="AT117" s="460"/>
      <c r="AU117" s="461"/>
      <c r="AV117" s="466"/>
    </row>
    <row r="118" spans="1:48" ht="18.75">
      <c r="A118" s="449"/>
      <c r="B118" s="829">
        <v>45539</v>
      </c>
      <c r="C118" s="1021" t="s">
        <v>1230</v>
      </c>
      <c r="D118" s="452"/>
      <c r="E118" s="452"/>
      <c r="F118" s="453"/>
      <c r="G118" s="830">
        <v>24000</v>
      </c>
      <c r="H118" s="454"/>
      <c r="I118" s="455"/>
      <c r="J118" s="456"/>
      <c r="K118" s="457"/>
      <c r="L118" s="803"/>
      <c r="M118" s="828"/>
      <c r="N118" s="464">
        <f t="shared" si="52"/>
        <v>24000</v>
      </c>
      <c r="O118" s="460">
        <f t="shared" si="53"/>
        <v>0</v>
      </c>
      <c r="P118" s="461">
        <f t="shared" si="53"/>
        <v>0</v>
      </c>
      <c r="Q118" s="462">
        <f t="shared" si="54"/>
        <v>0</v>
      </c>
      <c r="R118" s="463">
        <f t="shared" si="55"/>
        <v>0</v>
      </c>
      <c r="S118" s="459"/>
      <c r="T118" s="463"/>
      <c r="U118" s="459">
        <v>24000</v>
      </c>
      <c r="V118" s="460"/>
      <c r="W118" s="461"/>
      <c r="X118" s="466"/>
      <c r="Y118" s="464"/>
      <c r="Z118" s="460"/>
      <c r="AA118" s="461"/>
      <c r="AB118" s="465"/>
      <c r="AC118" s="459"/>
      <c r="AD118" s="460"/>
      <c r="AE118" s="461"/>
      <c r="AF118" s="466"/>
      <c r="AG118" s="464"/>
      <c r="AH118" s="460"/>
      <c r="AI118" s="461"/>
      <c r="AJ118" s="465"/>
      <c r="AK118" s="459"/>
      <c r="AL118" s="460"/>
      <c r="AM118" s="461"/>
      <c r="AN118" s="466"/>
      <c r="AO118" s="459"/>
      <c r="AP118" s="460"/>
      <c r="AQ118" s="461"/>
      <c r="AR118" s="466"/>
      <c r="AS118" s="459"/>
      <c r="AT118" s="460"/>
      <c r="AU118" s="461"/>
      <c r="AV118" s="466"/>
    </row>
    <row r="119" spans="1:48" ht="18.75">
      <c r="A119" s="449"/>
      <c r="B119" s="829">
        <v>45580</v>
      </c>
      <c r="C119" s="1021" t="s">
        <v>1231</v>
      </c>
      <c r="D119" s="452"/>
      <c r="E119" s="452"/>
      <c r="F119" s="453"/>
      <c r="G119" s="788"/>
      <c r="H119" s="454">
        <v>154000</v>
      </c>
      <c r="I119" s="455"/>
      <c r="J119" s="456"/>
      <c r="K119" s="457"/>
      <c r="L119" s="803"/>
      <c r="M119" s="828"/>
      <c r="N119" s="464">
        <f t="shared" si="52"/>
        <v>154000</v>
      </c>
      <c r="O119" s="460">
        <f t="shared" si="53"/>
        <v>0</v>
      </c>
      <c r="P119" s="461">
        <f t="shared" si="53"/>
        <v>0</v>
      </c>
      <c r="Q119" s="462">
        <f t="shared" si="54"/>
        <v>0</v>
      </c>
      <c r="R119" s="463">
        <f t="shared" si="55"/>
        <v>0</v>
      </c>
      <c r="S119" s="459"/>
      <c r="T119" s="463"/>
      <c r="U119" s="459"/>
      <c r="V119" s="460"/>
      <c r="W119" s="461"/>
      <c r="X119" s="466"/>
      <c r="Y119" s="464">
        <v>154000</v>
      </c>
      <c r="Z119" s="460"/>
      <c r="AA119" s="461"/>
      <c r="AB119" s="465"/>
      <c r="AC119" s="459"/>
      <c r="AD119" s="460"/>
      <c r="AE119" s="461"/>
      <c r="AF119" s="466"/>
      <c r="AG119" s="464"/>
      <c r="AH119" s="460"/>
      <c r="AI119" s="461"/>
      <c r="AJ119" s="465"/>
      <c r="AK119" s="459"/>
      <c r="AL119" s="460"/>
      <c r="AM119" s="461"/>
      <c r="AN119" s="466"/>
      <c r="AO119" s="459"/>
      <c r="AP119" s="460"/>
      <c r="AQ119" s="461"/>
      <c r="AR119" s="466"/>
      <c r="AS119" s="459"/>
      <c r="AT119" s="460"/>
      <c r="AU119" s="461"/>
      <c r="AV119" s="466"/>
    </row>
    <row r="120" spans="1:48" ht="18.75">
      <c r="A120" s="449"/>
      <c r="B120" s="829">
        <v>45587</v>
      </c>
      <c r="C120" s="1021" t="s">
        <v>1232</v>
      </c>
      <c r="D120" s="452"/>
      <c r="E120" s="452"/>
      <c r="F120" s="453"/>
      <c r="G120" s="788"/>
      <c r="H120" s="454">
        <v>63500</v>
      </c>
      <c r="I120" s="455"/>
      <c r="J120" s="456"/>
      <c r="K120" s="457"/>
      <c r="L120" s="803"/>
      <c r="M120" s="828"/>
      <c r="N120" s="464">
        <f t="shared" si="52"/>
        <v>63500</v>
      </c>
      <c r="O120" s="460">
        <f t="shared" si="53"/>
        <v>0</v>
      </c>
      <c r="P120" s="461">
        <f t="shared" si="53"/>
        <v>0</v>
      </c>
      <c r="Q120" s="462">
        <f t="shared" si="54"/>
        <v>0</v>
      </c>
      <c r="R120" s="463">
        <f t="shared" si="55"/>
        <v>0</v>
      </c>
      <c r="S120" s="459"/>
      <c r="T120" s="463"/>
      <c r="U120" s="459"/>
      <c r="V120" s="460"/>
      <c r="W120" s="461"/>
      <c r="X120" s="466"/>
      <c r="Y120" s="464">
        <v>63500</v>
      </c>
      <c r="Z120" s="460"/>
      <c r="AA120" s="461"/>
      <c r="AB120" s="465"/>
      <c r="AC120" s="459"/>
      <c r="AD120" s="460"/>
      <c r="AE120" s="461"/>
      <c r="AF120" s="466"/>
      <c r="AG120" s="464"/>
      <c r="AH120" s="460"/>
      <c r="AI120" s="461"/>
      <c r="AJ120" s="465"/>
      <c r="AK120" s="459"/>
      <c r="AL120" s="460"/>
      <c r="AM120" s="461"/>
      <c r="AN120" s="466"/>
      <c r="AO120" s="459"/>
      <c r="AP120" s="460"/>
      <c r="AQ120" s="461"/>
      <c r="AR120" s="466"/>
      <c r="AS120" s="459"/>
      <c r="AT120" s="460"/>
      <c r="AU120" s="461"/>
      <c r="AV120" s="466"/>
    </row>
    <row r="121" spans="1:48" ht="18.75">
      <c r="A121" s="449"/>
      <c r="B121" s="829">
        <v>45595</v>
      </c>
      <c r="C121" s="1021" t="s">
        <v>1233</v>
      </c>
      <c r="D121" s="452"/>
      <c r="E121" s="452"/>
      <c r="F121" s="453"/>
      <c r="G121" s="830">
        <v>21000</v>
      </c>
      <c r="H121" s="454"/>
      <c r="I121" s="455"/>
      <c r="J121" s="456"/>
      <c r="K121" s="457"/>
      <c r="L121" s="803"/>
      <c r="M121" s="828"/>
      <c r="N121" s="464">
        <f t="shared" si="52"/>
        <v>21000</v>
      </c>
      <c r="O121" s="460">
        <f t="shared" si="53"/>
        <v>0</v>
      </c>
      <c r="P121" s="461">
        <f t="shared" si="53"/>
        <v>0</v>
      </c>
      <c r="Q121" s="462">
        <f t="shared" si="54"/>
        <v>0</v>
      </c>
      <c r="R121" s="463">
        <f t="shared" si="55"/>
        <v>0</v>
      </c>
      <c r="S121" s="459"/>
      <c r="T121" s="463"/>
      <c r="U121" s="459">
        <v>21000</v>
      </c>
      <c r="V121" s="460"/>
      <c r="W121" s="461"/>
      <c r="X121" s="466"/>
      <c r="Y121" s="464"/>
      <c r="Z121" s="460"/>
      <c r="AA121" s="461"/>
      <c r="AB121" s="465"/>
      <c r="AC121" s="459"/>
      <c r="AD121" s="460"/>
      <c r="AE121" s="461"/>
      <c r="AF121" s="466"/>
      <c r="AG121" s="464"/>
      <c r="AH121" s="460"/>
      <c r="AI121" s="461"/>
      <c r="AJ121" s="465"/>
      <c r="AK121" s="459"/>
      <c r="AL121" s="460"/>
      <c r="AM121" s="461"/>
      <c r="AN121" s="466"/>
      <c r="AO121" s="459"/>
      <c r="AP121" s="460"/>
      <c r="AQ121" s="461"/>
      <c r="AR121" s="466"/>
      <c r="AS121" s="459"/>
      <c r="AT121" s="460"/>
      <c r="AU121" s="461"/>
      <c r="AV121" s="466"/>
    </row>
    <row r="122" spans="1:48" ht="18.75">
      <c r="A122" s="449"/>
      <c r="B122" s="829">
        <v>45637</v>
      </c>
      <c r="C122" s="1021" t="s">
        <v>1234</v>
      </c>
      <c r="D122" s="452"/>
      <c r="E122" s="452"/>
      <c r="F122" s="453"/>
      <c r="G122" s="788"/>
      <c r="H122" s="454">
        <v>312975</v>
      </c>
      <c r="I122" s="455"/>
      <c r="J122" s="456"/>
      <c r="K122" s="457"/>
      <c r="L122" s="803"/>
      <c r="M122" s="828"/>
      <c r="N122" s="464">
        <f t="shared" si="52"/>
        <v>312975</v>
      </c>
      <c r="O122" s="460">
        <f t="shared" si="53"/>
        <v>0</v>
      </c>
      <c r="P122" s="461">
        <f t="shared" si="53"/>
        <v>0</v>
      </c>
      <c r="Q122" s="462">
        <f t="shared" si="54"/>
        <v>0</v>
      </c>
      <c r="R122" s="463">
        <f t="shared" si="55"/>
        <v>0</v>
      </c>
      <c r="S122" s="459"/>
      <c r="T122" s="463"/>
      <c r="U122" s="459"/>
      <c r="V122" s="460"/>
      <c r="W122" s="461"/>
      <c r="X122" s="466"/>
      <c r="Y122" s="464">
        <v>312975</v>
      </c>
      <c r="Z122" s="460"/>
      <c r="AA122" s="461"/>
      <c r="AB122" s="465"/>
      <c r="AC122" s="459"/>
      <c r="AD122" s="460"/>
      <c r="AE122" s="461"/>
      <c r="AF122" s="466"/>
      <c r="AG122" s="464"/>
      <c r="AH122" s="460"/>
      <c r="AI122" s="461"/>
      <c r="AJ122" s="465"/>
      <c r="AK122" s="459"/>
      <c r="AL122" s="460"/>
      <c r="AM122" s="461"/>
      <c r="AN122" s="466"/>
      <c r="AO122" s="459"/>
      <c r="AP122" s="460"/>
      <c r="AQ122" s="461"/>
      <c r="AR122" s="466"/>
      <c r="AS122" s="459"/>
      <c r="AT122" s="460"/>
      <c r="AU122" s="461"/>
      <c r="AV122" s="466"/>
    </row>
    <row r="123" spans="1:48" ht="18.75">
      <c r="A123" s="449"/>
      <c r="B123" s="829" t="s">
        <v>1235</v>
      </c>
      <c r="C123" s="1021" t="s">
        <v>1236</v>
      </c>
      <c r="D123" s="452"/>
      <c r="E123" s="452"/>
      <c r="F123" s="453"/>
      <c r="G123" s="788"/>
      <c r="H123" s="454"/>
      <c r="I123" s="455">
        <v>79394</v>
      </c>
      <c r="J123" s="456"/>
      <c r="K123" s="457"/>
      <c r="L123" s="803"/>
      <c r="M123" s="828"/>
      <c r="N123" s="464">
        <f t="shared" si="52"/>
        <v>79394</v>
      </c>
      <c r="O123" s="460">
        <f t="shared" si="53"/>
        <v>0</v>
      </c>
      <c r="P123" s="461">
        <f t="shared" si="53"/>
        <v>0</v>
      </c>
      <c r="Q123" s="462">
        <f t="shared" si="54"/>
        <v>0</v>
      </c>
      <c r="R123" s="463">
        <f t="shared" si="55"/>
        <v>0</v>
      </c>
      <c r="S123" s="459"/>
      <c r="T123" s="463"/>
      <c r="U123" s="459"/>
      <c r="V123" s="460"/>
      <c r="W123" s="461"/>
      <c r="X123" s="466"/>
      <c r="Y123" s="464"/>
      <c r="Z123" s="460"/>
      <c r="AA123" s="461"/>
      <c r="AB123" s="465"/>
      <c r="AC123" s="459">
        <v>79394</v>
      </c>
      <c r="AD123" s="460"/>
      <c r="AE123" s="461"/>
      <c r="AF123" s="466"/>
      <c r="AG123" s="464"/>
      <c r="AH123" s="460"/>
      <c r="AI123" s="461"/>
      <c r="AJ123" s="465"/>
      <c r="AK123" s="459"/>
      <c r="AL123" s="460"/>
      <c r="AM123" s="461"/>
      <c r="AN123" s="466"/>
      <c r="AO123" s="459"/>
      <c r="AP123" s="460"/>
      <c r="AQ123" s="461"/>
      <c r="AR123" s="466"/>
      <c r="AS123" s="459"/>
      <c r="AT123" s="460"/>
      <c r="AU123" s="461"/>
      <c r="AV123" s="466"/>
    </row>
    <row r="124" spans="1:48" ht="18.75">
      <c r="A124" s="449"/>
      <c r="B124" s="829" t="s">
        <v>1237</v>
      </c>
      <c r="C124" s="1021" t="s">
        <v>1238</v>
      </c>
      <c r="D124" s="452"/>
      <c r="E124" s="452"/>
      <c r="F124" s="453"/>
      <c r="G124" s="788"/>
      <c r="H124" s="454"/>
      <c r="I124" s="455">
        <v>90950</v>
      </c>
      <c r="J124" s="456"/>
      <c r="K124" s="457"/>
      <c r="L124" s="803"/>
      <c r="M124" s="828"/>
      <c r="N124" s="464">
        <f t="shared" si="52"/>
        <v>90950</v>
      </c>
      <c r="O124" s="460">
        <f t="shared" si="53"/>
        <v>0</v>
      </c>
      <c r="P124" s="461">
        <f t="shared" si="53"/>
        <v>0</v>
      </c>
      <c r="Q124" s="462">
        <f t="shared" si="54"/>
        <v>0</v>
      </c>
      <c r="R124" s="463">
        <f t="shared" si="55"/>
        <v>0</v>
      </c>
      <c r="S124" s="459"/>
      <c r="T124" s="463"/>
      <c r="U124" s="459"/>
      <c r="V124" s="460"/>
      <c r="W124" s="461"/>
      <c r="X124" s="466"/>
      <c r="Y124" s="464"/>
      <c r="Z124" s="460"/>
      <c r="AA124" s="461"/>
      <c r="AB124" s="465"/>
      <c r="AC124" s="459">
        <v>90950</v>
      </c>
      <c r="AD124" s="460"/>
      <c r="AE124" s="461"/>
      <c r="AF124" s="466"/>
      <c r="AG124" s="464"/>
      <c r="AH124" s="460"/>
      <c r="AI124" s="461"/>
      <c r="AJ124" s="465"/>
      <c r="AK124" s="459"/>
      <c r="AL124" s="460"/>
      <c r="AM124" s="461"/>
      <c r="AN124" s="466"/>
      <c r="AO124" s="459"/>
      <c r="AP124" s="460"/>
      <c r="AQ124" s="461"/>
      <c r="AR124" s="466"/>
      <c r="AS124" s="459"/>
      <c r="AT124" s="460"/>
      <c r="AU124" s="461"/>
      <c r="AV124" s="466"/>
    </row>
    <row r="125" spans="1:48" ht="18.75">
      <c r="A125" s="449"/>
      <c r="B125" s="829" t="s">
        <v>1239</v>
      </c>
      <c r="C125" s="1021" t="s">
        <v>1362</v>
      </c>
      <c r="D125" s="452"/>
      <c r="E125" s="452"/>
      <c r="F125" s="453"/>
      <c r="G125" s="788"/>
      <c r="H125" s="454"/>
      <c r="I125" s="455">
        <v>211004</v>
      </c>
      <c r="J125" s="456"/>
      <c r="K125" s="457"/>
      <c r="L125" s="803"/>
      <c r="M125" s="828"/>
      <c r="N125" s="464">
        <f t="shared" si="52"/>
        <v>211004</v>
      </c>
      <c r="O125" s="460">
        <f t="shared" si="53"/>
        <v>0</v>
      </c>
      <c r="P125" s="461">
        <f t="shared" si="53"/>
        <v>0</v>
      </c>
      <c r="Q125" s="462">
        <f t="shared" si="54"/>
        <v>0</v>
      </c>
      <c r="R125" s="463">
        <f t="shared" si="55"/>
        <v>0</v>
      </c>
      <c r="S125" s="459"/>
      <c r="T125" s="463"/>
      <c r="U125" s="459"/>
      <c r="V125" s="460"/>
      <c r="W125" s="461"/>
      <c r="X125" s="466"/>
      <c r="Y125" s="464"/>
      <c r="Z125" s="460"/>
      <c r="AA125" s="461"/>
      <c r="AB125" s="465"/>
      <c r="AC125" s="459">
        <v>211004</v>
      </c>
      <c r="AD125" s="460"/>
      <c r="AE125" s="461"/>
      <c r="AF125" s="466"/>
      <c r="AG125" s="464"/>
      <c r="AH125" s="460"/>
      <c r="AI125" s="461"/>
      <c r="AJ125" s="465"/>
      <c r="AK125" s="459"/>
      <c r="AL125" s="460"/>
      <c r="AM125" s="461"/>
      <c r="AN125" s="466"/>
      <c r="AO125" s="459"/>
      <c r="AP125" s="460"/>
      <c r="AQ125" s="461"/>
      <c r="AR125" s="466"/>
      <c r="AS125" s="459"/>
      <c r="AT125" s="460"/>
      <c r="AU125" s="461"/>
      <c r="AV125" s="466"/>
    </row>
    <row r="126" spans="1:48" ht="18.75">
      <c r="A126" s="449"/>
      <c r="B126" s="732"/>
      <c r="C126" s="1024" t="s">
        <v>1240</v>
      </c>
      <c r="D126" s="468"/>
      <c r="E126" s="468"/>
      <c r="F126" s="453"/>
      <c r="G126" s="788"/>
      <c r="H126" s="454"/>
      <c r="I126" s="455">
        <v>44940</v>
      </c>
      <c r="J126" s="456"/>
      <c r="K126" s="457"/>
      <c r="L126" s="804"/>
      <c r="M126" s="828"/>
      <c r="N126" s="464">
        <f t="shared" si="52"/>
        <v>44940</v>
      </c>
      <c r="O126" s="460">
        <f t="shared" si="53"/>
        <v>0</v>
      </c>
      <c r="P126" s="461">
        <f t="shared" si="53"/>
        <v>0</v>
      </c>
      <c r="Q126" s="462">
        <f t="shared" si="54"/>
        <v>0</v>
      </c>
      <c r="R126" s="463">
        <f t="shared" si="55"/>
        <v>0</v>
      </c>
      <c r="S126" s="459"/>
      <c r="T126" s="463"/>
      <c r="U126" s="459"/>
      <c r="V126" s="460"/>
      <c r="W126" s="461"/>
      <c r="X126" s="466"/>
      <c r="Y126" s="464"/>
      <c r="Z126" s="460"/>
      <c r="AA126" s="461"/>
      <c r="AB126" s="465"/>
      <c r="AC126" s="459">
        <v>44940</v>
      </c>
      <c r="AD126" s="460"/>
      <c r="AE126" s="461"/>
      <c r="AF126" s="466"/>
      <c r="AG126" s="464"/>
      <c r="AH126" s="460"/>
      <c r="AI126" s="461"/>
      <c r="AJ126" s="465"/>
      <c r="AK126" s="459"/>
      <c r="AL126" s="460"/>
      <c r="AM126" s="461"/>
      <c r="AN126" s="466"/>
      <c r="AO126" s="459"/>
      <c r="AP126" s="460"/>
      <c r="AQ126" s="461"/>
      <c r="AR126" s="466"/>
      <c r="AS126" s="459"/>
      <c r="AT126" s="460"/>
      <c r="AU126" s="461"/>
      <c r="AV126" s="466"/>
    </row>
    <row r="127" spans="1:48" ht="18.75">
      <c r="A127" s="449"/>
      <c r="B127" s="732"/>
      <c r="C127" s="1024" t="s">
        <v>1231</v>
      </c>
      <c r="D127" s="468"/>
      <c r="E127" s="468"/>
      <c r="F127" s="453"/>
      <c r="G127" s="830"/>
      <c r="H127" s="454">
        <v>154000</v>
      </c>
      <c r="I127" s="455"/>
      <c r="J127" s="456"/>
      <c r="K127" s="457"/>
      <c r="L127" s="804"/>
      <c r="M127" s="828"/>
      <c r="N127" s="464">
        <f t="shared" si="52"/>
        <v>154000</v>
      </c>
      <c r="O127" s="460">
        <f t="shared" si="53"/>
        <v>0</v>
      </c>
      <c r="P127" s="461">
        <f t="shared" si="53"/>
        <v>0</v>
      </c>
      <c r="Q127" s="462">
        <f t="shared" si="54"/>
        <v>0</v>
      </c>
      <c r="R127" s="463">
        <f t="shared" si="55"/>
        <v>0</v>
      </c>
      <c r="S127" s="459"/>
      <c r="T127" s="463"/>
      <c r="U127" s="459"/>
      <c r="V127" s="460"/>
      <c r="W127" s="461"/>
      <c r="X127" s="466"/>
      <c r="Y127" s="464">
        <v>154000</v>
      </c>
      <c r="Z127" s="460"/>
      <c r="AA127" s="461"/>
      <c r="AB127" s="465"/>
      <c r="AC127" s="459"/>
      <c r="AD127" s="460"/>
      <c r="AE127" s="461"/>
      <c r="AF127" s="466"/>
      <c r="AG127" s="464"/>
      <c r="AH127" s="460"/>
      <c r="AI127" s="461"/>
      <c r="AJ127" s="465"/>
      <c r="AK127" s="459"/>
      <c r="AL127" s="460"/>
      <c r="AM127" s="461"/>
      <c r="AN127" s="466"/>
      <c r="AO127" s="459"/>
      <c r="AP127" s="460"/>
      <c r="AQ127" s="461"/>
      <c r="AR127" s="466"/>
      <c r="AS127" s="459"/>
      <c r="AT127" s="460"/>
      <c r="AU127" s="461"/>
      <c r="AV127" s="466"/>
    </row>
    <row r="128" spans="1:48" ht="18.75">
      <c r="A128" s="449"/>
      <c r="B128" s="732"/>
      <c r="C128" s="1024" t="s">
        <v>1241</v>
      </c>
      <c r="D128" s="468"/>
      <c r="E128" s="468"/>
      <c r="F128" s="453"/>
      <c r="G128" s="830">
        <v>18000</v>
      </c>
      <c r="H128" s="454"/>
      <c r="I128" s="455"/>
      <c r="J128" s="456"/>
      <c r="K128" s="457"/>
      <c r="L128" s="804"/>
      <c r="M128" s="828"/>
      <c r="N128" s="464">
        <f t="shared" si="52"/>
        <v>18000</v>
      </c>
      <c r="O128" s="460">
        <f t="shared" si="53"/>
        <v>0</v>
      </c>
      <c r="P128" s="461">
        <f t="shared" si="53"/>
        <v>0</v>
      </c>
      <c r="Q128" s="462">
        <f t="shared" si="54"/>
        <v>0</v>
      </c>
      <c r="R128" s="463">
        <f t="shared" si="55"/>
        <v>0</v>
      </c>
      <c r="S128" s="459"/>
      <c r="T128" s="463"/>
      <c r="U128" s="459">
        <v>18000</v>
      </c>
      <c r="V128" s="460"/>
      <c r="W128" s="461"/>
      <c r="X128" s="466"/>
      <c r="Y128" s="464"/>
      <c r="Z128" s="460"/>
      <c r="AA128" s="461"/>
      <c r="AB128" s="465"/>
      <c r="AC128" s="459"/>
      <c r="AD128" s="460"/>
      <c r="AE128" s="461"/>
      <c r="AF128" s="466"/>
      <c r="AG128" s="464"/>
      <c r="AH128" s="460"/>
      <c r="AI128" s="461"/>
      <c r="AJ128" s="465"/>
      <c r="AK128" s="459"/>
      <c r="AL128" s="460"/>
      <c r="AM128" s="461"/>
      <c r="AN128" s="466"/>
      <c r="AO128" s="459"/>
      <c r="AP128" s="460"/>
      <c r="AQ128" s="461"/>
      <c r="AR128" s="466"/>
      <c r="AS128" s="459"/>
      <c r="AT128" s="460"/>
      <c r="AU128" s="461"/>
      <c r="AV128" s="466"/>
    </row>
    <row r="129" spans="1:48" ht="18.75">
      <c r="A129" s="449"/>
      <c r="B129" s="732"/>
      <c r="C129" s="1024" t="s">
        <v>1242</v>
      </c>
      <c r="D129" s="468"/>
      <c r="E129" s="468"/>
      <c r="F129" s="453"/>
      <c r="G129" s="830">
        <v>27000</v>
      </c>
      <c r="H129" s="454"/>
      <c r="I129" s="455"/>
      <c r="J129" s="456"/>
      <c r="K129" s="457"/>
      <c r="L129" s="804"/>
      <c r="M129" s="828"/>
      <c r="N129" s="464">
        <f t="shared" si="52"/>
        <v>27000</v>
      </c>
      <c r="O129" s="460">
        <f t="shared" si="53"/>
        <v>0</v>
      </c>
      <c r="P129" s="461">
        <f t="shared" si="53"/>
        <v>0</v>
      </c>
      <c r="Q129" s="462">
        <f t="shared" si="54"/>
        <v>0</v>
      </c>
      <c r="R129" s="463">
        <f t="shared" si="55"/>
        <v>0</v>
      </c>
      <c r="S129" s="459"/>
      <c r="T129" s="463"/>
      <c r="U129" s="459">
        <v>27000</v>
      </c>
      <c r="V129" s="460"/>
      <c r="W129" s="461"/>
      <c r="X129" s="466"/>
      <c r="Y129" s="464"/>
      <c r="Z129" s="460"/>
      <c r="AA129" s="461"/>
      <c r="AB129" s="465"/>
      <c r="AC129" s="459"/>
      <c r="AD129" s="460"/>
      <c r="AE129" s="461"/>
      <c r="AF129" s="466"/>
      <c r="AG129" s="464"/>
      <c r="AH129" s="460"/>
      <c r="AI129" s="461"/>
      <c r="AJ129" s="465"/>
      <c r="AK129" s="459"/>
      <c r="AL129" s="460"/>
      <c r="AM129" s="461"/>
      <c r="AN129" s="466"/>
      <c r="AO129" s="459"/>
      <c r="AP129" s="460"/>
      <c r="AQ129" s="461"/>
      <c r="AR129" s="466"/>
      <c r="AS129" s="459"/>
      <c r="AT129" s="460"/>
      <c r="AU129" s="461"/>
      <c r="AV129" s="466"/>
    </row>
    <row r="130" spans="1:48" ht="18.75">
      <c r="A130" s="969"/>
      <c r="B130" s="829" t="s">
        <v>1243</v>
      </c>
      <c r="C130" s="1022" t="s">
        <v>1365</v>
      </c>
      <c r="D130" s="468"/>
      <c r="E130" s="485"/>
      <c r="F130" s="486"/>
      <c r="G130" s="795"/>
      <c r="H130" s="487">
        <v>231000</v>
      </c>
      <c r="I130" s="488"/>
      <c r="J130" s="489"/>
      <c r="K130" s="490"/>
      <c r="L130" s="821"/>
      <c r="M130" s="831"/>
      <c r="N130" s="464">
        <f>SUM(S130,U130,Y130,AC130,AG130,AK130,AO130,AS130)</f>
        <v>231000</v>
      </c>
      <c r="O130" s="460">
        <f>SUM(Z130,V130,AD130,AH130,AL130,AP130,AT130)</f>
        <v>0</v>
      </c>
      <c r="P130" s="461">
        <f>SUM(AA130,W130,AE130,AI130,AM130,AQ130,AU130)</f>
        <v>0</v>
      </c>
      <c r="Q130" s="462">
        <f>SUM(AB130,,X130,AF130,AJ130,AN130,AR130,AV130)</f>
        <v>0</v>
      </c>
      <c r="R130" s="463">
        <f>SUM(T130)</f>
        <v>0</v>
      </c>
      <c r="S130" s="492"/>
      <c r="T130" s="493"/>
      <c r="U130" s="492"/>
      <c r="V130" s="495"/>
      <c r="W130" s="496"/>
      <c r="X130" s="498"/>
      <c r="Y130" s="494">
        <v>231000</v>
      </c>
      <c r="Z130" s="495"/>
      <c r="AA130" s="496"/>
      <c r="AB130" s="497"/>
      <c r="AC130" s="492"/>
      <c r="AD130" s="495"/>
      <c r="AE130" s="496"/>
      <c r="AF130" s="498"/>
      <c r="AG130" s="494"/>
      <c r="AH130" s="495"/>
      <c r="AI130" s="496"/>
      <c r="AJ130" s="497"/>
      <c r="AK130" s="492"/>
      <c r="AL130" s="495"/>
      <c r="AM130" s="496"/>
      <c r="AN130" s="498"/>
      <c r="AO130" s="492"/>
      <c r="AP130" s="495"/>
      <c r="AQ130" s="496"/>
      <c r="AR130" s="498"/>
      <c r="AS130" s="492"/>
      <c r="AT130" s="495"/>
      <c r="AU130" s="496"/>
      <c r="AV130" s="498"/>
    </row>
    <row r="131" spans="1:48" ht="18.75">
      <c r="A131" s="449"/>
      <c r="B131" s="829" t="s">
        <v>1639</v>
      </c>
      <c r="C131" s="1021" t="s">
        <v>1542</v>
      </c>
      <c r="D131" s="452"/>
      <c r="E131" s="452"/>
      <c r="F131" s="453"/>
      <c r="G131" s="788"/>
      <c r="H131" s="454"/>
      <c r="I131" s="455">
        <v>49648</v>
      </c>
      <c r="J131" s="456"/>
      <c r="K131" s="457"/>
      <c r="L131" s="803"/>
      <c r="M131" s="828"/>
      <c r="N131" s="464">
        <f t="shared" ref="N131:N136" si="56">SUM(S131,U131,Y131,AC131,AG131,AK131,AO131,AS131)</f>
        <v>0</v>
      </c>
      <c r="O131" s="460">
        <f t="shared" ref="O131:O136" si="57">SUM(Z131,V131,AD131,AH131,AL131,AP131,AT131)</f>
        <v>0</v>
      </c>
      <c r="P131" s="461">
        <f t="shared" ref="P131:P136" si="58">SUM(AA131,W131,AE131,AI131,AM131,AQ131,AU131)</f>
        <v>0</v>
      </c>
      <c r="Q131" s="462">
        <f t="shared" ref="Q131:Q136" si="59">SUM(AB131,,X131,AF131,AJ131,AN131,AR131,AV131)</f>
        <v>49648</v>
      </c>
      <c r="R131" s="463">
        <f t="shared" ref="R131:R136" si="60">SUM(T131)</f>
        <v>0</v>
      </c>
      <c r="S131" s="459"/>
      <c r="T131" s="463"/>
      <c r="U131" s="459"/>
      <c r="V131" s="460"/>
      <c r="W131" s="461"/>
      <c r="X131" s="466"/>
      <c r="Y131" s="464"/>
      <c r="Z131" s="460"/>
      <c r="AA131" s="461"/>
      <c r="AB131" s="465"/>
      <c r="AC131" s="459"/>
      <c r="AD131" s="460"/>
      <c r="AE131" s="461"/>
      <c r="AF131" s="466">
        <v>49648</v>
      </c>
      <c r="AG131" s="464"/>
      <c r="AH131" s="460"/>
      <c r="AI131" s="461"/>
      <c r="AJ131" s="465"/>
      <c r="AK131" s="459"/>
      <c r="AL131" s="460"/>
      <c r="AM131" s="461"/>
      <c r="AN131" s="466"/>
      <c r="AO131" s="459"/>
      <c r="AP131" s="460"/>
      <c r="AQ131" s="461"/>
      <c r="AR131" s="466"/>
      <c r="AS131" s="459"/>
      <c r="AT131" s="460"/>
      <c r="AU131" s="461"/>
      <c r="AV131" s="466"/>
    </row>
    <row r="132" spans="1:48" ht="18.75">
      <c r="A132" s="449"/>
      <c r="B132" s="829" t="s">
        <v>1557</v>
      </c>
      <c r="C132" s="1021" t="s">
        <v>1543</v>
      </c>
      <c r="D132" s="452"/>
      <c r="E132" s="452"/>
      <c r="F132" s="453"/>
      <c r="G132" s="788"/>
      <c r="H132" s="454"/>
      <c r="I132" s="455">
        <v>99905.9</v>
      </c>
      <c r="J132" s="456"/>
      <c r="K132" s="457"/>
      <c r="L132" s="803"/>
      <c r="M132" s="828"/>
      <c r="N132" s="464">
        <f t="shared" si="56"/>
        <v>0</v>
      </c>
      <c r="O132" s="460">
        <f t="shared" si="57"/>
        <v>0</v>
      </c>
      <c r="P132" s="461">
        <f t="shared" si="58"/>
        <v>0</v>
      </c>
      <c r="Q132" s="462">
        <f t="shared" si="59"/>
        <v>99905.9</v>
      </c>
      <c r="R132" s="463">
        <f t="shared" si="60"/>
        <v>0</v>
      </c>
      <c r="S132" s="459"/>
      <c r="T132" s="463"/>
      <c r="U132" s="459"/>
      <c r="V132" s="460"/>
      <c r="W132" s="461"/>
      <c r="X132" s="466"/>
      <c r="Y132" s="464"/>
      <c r="Z132" s="460"/>
      <c r="AA132" s="461"/>
      <c r="AB132" s="465"/>
      <c r="AC132" s="459"/>
      <c r="AD132" s="460"/>
      <c r="AE132" s="461"/>
      <c r="AF132" s="466">
        <v>99905.9</v>
      </c>
      <c r="AG132" s="464"/>
      <c r="AH132" s="460"/>
      <c r="AI132" s="461"/>
      <c r="AJ132" s="465"/>
      <c r="AK132" s="459"/>
      <c r="AL132" s="460"/>
      <c r="AM132" s="461"/>
      <c r="AN132" s="466"/>
      <c r="AO132" s="459"/>
      <c r="AP132" s="460"/>
      <c r="AQ132" s="461"/>
      <c r="AR132" s="466"/>
      <c r="AS132" s="459"/>
      <c r="AT132" s="460"/>
      <c r="AU132" s="461"/>
      <c r="AV132" s="466"/>
    </row>
    <row r="133" spans="1:48" ht="18.75">
      <c r="A133" s="449"/>
      <c r="B133" s="829">
        <v>45725</v>
      </c>
      <c r="C133" s="1021" t="s">
        <v>1640</v>
      </c>
      <c r="D133" s="452"/>
      <c r="E133" s="452"/>
      <c r="F133" s="453"/>
      <c r="G133" s="788"/>
      <c r="H133" s="454"/>
      <c r="I133" s="455">
        <v>69164.800000000003</v>
      </c>
      <c r="J133" s="456"/>
      <c r="K133" s="457"/>
      <c r="L133" s="803"/>
      <c r="M133" s="828"/>
      <c r="N133" s="464">
        <f t="shared" si="56"/>
        <v>0</v>
      </c>
      <c r="O133" s="460">
        <f t="shared" si="57"/>
        <v>0</v>
      </c>
      <c r="P133" s="461">
        <f t="shared" si="58"/>
        <v>0</v>
      </c>
      <c r="Q133" s="462">
        <f t="shared" si="59"/>
        <v>69164.800000000003</v>
      </c>
      <c r="R133" s="463">
        <f t="shared" si="60"/>
        <v>0</v>
      </c>
      <c r="S133" s="459"/>
      <c r="T133" s="463"/>
      <c r="U133" s="459"/>
      <c r="V133" s="460"/>
      <c r="W133" s="461"/>
      <c r="X133" s="466"/>
      <c r="Y133" s="464"/>
      <c r="Z133" s="460"/>
      <c r="AA133" s="461"/>
      <c r="AB133" s="465"/>
      <c r="AC133" s="459"/>
      <c r="AD133" s="460"/>
      <c r="AE133" s="461"/>
      <c r="AF133" s="466">
        <v>69164.800000000003</v>
      </c>
      <c r="AG133" s="464"/>
      <c r="AH133" s="460"/>
      <c r="AI133" s="461"/>
      <c r="AJ133" s="465"/>
      <c r="AK133" s="459"/>
      <c r="AL133" s="460"/>
      <c r="AM133" s="461"/>
      <c r="AN133" s="466"/>
      <c r="AO133" s="459"/>
      <c r="AP133" s="460"/>
      <c r="AQ133" s="461"/>
      <c r="AR133" s="466"/>
      <c r="AS133" s="459"/>
      <c r="AT133" s="460"/>
      <c r="AU133" s="461"/>
      <c r="AV133" s="466"/>
    </row>
    <row r="134" spans="1:48" ht="18.75">
      <c r="A134" s="449"/>
      <c r="B134" s="730"/>
      <c r="C134" s="731"/>
      <c r="D134" s="452"/>
      <c r="E134" s="452"/>
      <c r="F134" s="453"/>
      <c r="G134" s="788"/>
      <c r="H134" s="454"/>
      <c r="I134" s="455"/>
      <c r="J134" s="456"/>
      <c r="K134" s="457"/>
      <c r="L134" s="803"/>
      <c r="M134" s="828"/>
      <c r="N134" s="464">
        <f t="shared" si="56"/>
        <v>0</v>
      </c>
      <c r="O134" s="460">
        <f t="shared" si="57"/>
        <v>0</v>
      </c>
      <c r="P134" s="461">
        <f t="shared" si="58"/>
        <v>0</v>
      </c>
      <c r="Q134" s="462">
        <f t="shared" si="59"/>
        <v>0</v>
      </c>
      <c r="R134" s="463">
        <f t="shared" si="60"/>
        <v>0</v>
      </c>
      <c r="S134" s="459"/>
      <c r="T134" s="463"/>
      <c r="U134" s="459"/>
      <c r="V134" s="460"/>
      <c r="W134" s="461"/>
      <c r="X134" s="466"/>
      <c r="Y134" s="464"/>
      <c r="Z134" s="460"/>
      <c r="AA134" s="461"/>
      <c r="AB134" s="465"/>
      <c r="AC134" s="459"/>
      <c r="AD134" s="460"/>
      <c r="AE134" s="461"/>
      <c r="AF134" s="466"/>
      <c r="AG134" s="464"/>
      <c r="AH134" s="460"/>
      <c r="AI134" s="461"/>
      <c r="AJ134" s="465"/>
      <c r="AK134" s="459"/>
      <c r="AL134" s="460"/>
      <c r="AM134" s="461"/>
      <c r="AN134" s="466"/>
      <c r="AO134" s="459"/>
      <c r="AP134" s="460"/>
      <c r="AQ134" s="461"/>
      <c r="AR134" s="466"/>
      <c r="AS134" s="459"/>
      <c r="AT134" s="460"/>
      <c r="AU134" s="461"/>
      <c r="AV134" s="466"/>
    </row>
    <row r="135" spans="1:48" ht="18.75">
      <c r="A135" s="449"/>
      <c r="B135" s="730"/>
      <c r="C135" s="731"/>
      <c r="D135" s="452"/>
      <c r="E135" s="452"/>
      <c r="F135" s="453"/>
      <c r="G135" s="788"/>
      <c r="H135" s="454"/>
      <c r="I135" s="455"/>
      <c r="J135" s="456"/>
      <c r="K135" s="457"/>
      <c r="L135" s="803"/>
      <c r="M135" s="828"/>
      <c r="N135" s="464">
        <f t="shared" si="56"/>
        <v>0</v>
      </c>
      <c r="O135" s="460">
        <f t="shared" si="57"/>
        <v>0</v>
      </c>
      <c r="P135" s="461">
        <f t="shared" si="58"/>
        <v>0</v>
      </c>
      <c r="Q135" s="462">
        <f t="shared" si="59"/>
        <v>0</v>
      </c>
      <c r="R135" s="463">
        <f t="shared" si="60"/>
        <v>0</v>
      </c>
      <c r="S135" s="459"/>
      <c r="T135" s="463"/>
      <c r="U135" s="459"/>
      <c r="V135" s="460"/>
      <c r="W135" s="461"/>
      <c r="X135" s="466"/>
      <c r="Y135" s="464"/>
      <c r="Z135" s="460"/>
      <c r="AA135" s="461"/>
      <c r="AB135" s="465"/>
      <c r="AC135" s="459"/>
      <c r="AD135" s="460"/>
      <c r="AE135" s="461"/>
      <c r="AF135" s="466"/>
      <c r="AG135" s="464"/>
      <c r="AH135" s="460"/>
      <c r="AI135" s="461"/>
      <c r="AJ135" s="465"/>
      <c r="AK135" s="459"/>
      <c r="AL135" s="460"/>
      <c r="AM135" s="461"/>
      <c r="AN135" s="466"/>
      <c r="AO135" s="459"/>
      <c r="AP135" s="460"/>
      <c r="AQ135" s="461"/>
      <c r="AR135" s="466"/>
      <c r="AS135" s="459"/>
      <c r="AT135" s="460"/>
      <c r="AU135" s="461"/>
      <c r="AV135" s="466"/>
    </row>
    <row r="136" spans="1:48" ht="18.75">
      <c r="A136" s="449"/>
      <c r="B136" s="730"/>
      <c r="C136" s="731"/>
      <c r="D136" s="452"/>
      <c r="E136" s="452"/>
      <c r="F136" s="453"/>
      <c r="G136" s="788"/>
      <c r="H136" s="454"/>
      <c r="I136" s="455"/>
      <c r="J136" s="456"/>
      <c r="K136" s="457"/>
      <c r="L136" s="803"/>
      <c r="M136" s="828"/>
      <c r="N136" s="464">
        <f t="shared" si="56"/>
        <v>0</v>
      </c>
      <c r="O136" s="460">
        <f t="shared" si="57"/>
        <v>0</v>
      </c>
      <c r="P136" s="461">
        <f t="shared" si="58"/>
        <v>0</v>
      </c>
      <c r="Q136" s="462">
        <f t="shared" si="59"/>
        <v>0</v>
      </c>
      <c r="R136" s="463">
        <f t="shared" si="60"/>
        <v>0</v>
      </c>
      <c r="S136" s="459"/>
      <c r="T136" s="463"/>
      <c r="U136" s="459"/>
      <c r="V136" s="460"/>
      <c r="W136" s="461"/>
      <c r="X136" s="466"/>
      <c r="Y136" s="464"/>
      <c r="Z136" s="460"/>
      <c r="AA136" s="461"/>
      <c r="AB136" s="465"/>
      <c r="AC136" s="459"/>
      <c r="AD136" s="460"/>
      <c r="AE136" s="461"/>
      <c r="AF136" s="466"/>
      <c r="AG136" s="464"/>
      <c r="AH136" s="460"/>
      <c r="AI136" s="461"/>
      <c r="AJ136" s="465"/>
      <c r="AK136" s="459"/>
      <c r="AL136" s="460"/>
      <c r="AM136" s="461"/>
      <c r="AN136" s="466"/>
      <c r="AO136" s="459"/>
      <c r="AP136" s="460"/>
      <c r="AQ136" s="461"/>
      <c r="AR136" s="466"/>
      <c r="AS136" s="459"/>
      <c r="AT136" s="460"/>
      <c r="AU136" s="461"/>
      <c r="AV136" s="466"/>
    </row>
    <row r="137" spans="1:48" ht="18.75">
      <c r="A137" s="449"/>
      <c r="B137" s="730"/>
      <c r="C137" s="731"/>
      <c r="D137" s="452"/>
      <c r="E137" s="452"/>
      <c r="F137" s="453"/>
      <c r="G137" s="788"/>
      <c r="H137" s="454"/>
      <c r="I137" s="455"/>
      <c r="J137" s="456"/>
      <c r="K137" s="457"/>
      <c r="L137" s="803"/>
      <c r="M137" s="828"/>
      <c r="N137" s="464">
        <f t="shared" ref="N137:N138" si="61">SUM(S137,U137,Y137,AC137,AG137,AK137,AO137,AS137)</f>
        <v>0</v>
      </c>
      <c r="O137" s="460">
        <f t="shared" ref="O137:P138" si="62">SUM(Z137,V137,AD137,AH137,AL137,AP137,AT137)</f>
        <v>0</v>
      </c>
      <c r="P137" s="461">
        <f t="shared" si="62"/>
        <v>0</v>
      </c>
      <c r="Q137" s="462">
        <f t="shared" ref="Q137:Q138" si="63">SUM(AB137,,X137,AF137,AJ137,AN137,AR137,AV137)</f>
        <v>0</v>
      </c>
      <c r="R137" s="463">
        <f t="shared" ref="R137:R138" si="64">SUM(T137)</f>
        <v>0</v>
      </c>
      <c r="S137" s="459"/>
      <c r="T137" s="463"/>
      <c r="U137" s="459"/>
      <c r="V137" s="460"/>
      <c r="W137" s="461"/>
      <c r="X137" s="466"/>
      <c r="Y137" s="464"/>
      <c r="Z137" s="460"/>
      <c r="AA137" s="461"/>
      <c r="AB137" s="465"/>
      <c r="AC137" s="459"/>
      <c r="AD137" s="460"/>
      <c r="AE137" s="461"/>
      <c r="AF137" s="466"/>
      <c r="AG137" s="464"/>
      <c r="AH137" s="460"/>
      <c r="AI137" s="461"/>
      <c r="AJ137" s="465"/>
      <c r="AK137" s="459"/>
      <c r="AL137" s="460"/>
      <c r="AM137" s="461"/>
      <c r="AN137" s="466"/>
      <c r="AO137" s="459"/>
      <c r="AP137" s="460"/>
      <c r="AQ137" s="461"/>
      <c r="AR137" s="466"/>
      <c r="AS137" s="459"/>
      <c r="AT137" s="460"/>
      <c r="AU137" s="461"/>
      <c r="AV137" s="466"/>
    </row>
    <row r="138" spans="1:48" ht="19.5" thickBot="1">
      <c r="A138" s="501"/>
      <c r="B138" s="736"/>
      <c r="C138" s="737"/>
      <c r="D138" s="504"/>
      <c r="E138" s="504"/>
      <c r="F138" s="579"/>
      <c r="G138" s="795"/>
      <c r="H138" s="580"/>
      <c r="I138" s="581"/>
      <c r="J138" s="582"/>
      <c r="K138" s="583"/>
      <c r="L138" s="805"/>
      <c r="M138" s="832"/>
      <c r="N138" s="513">
        <f t="shared" si="61"/>
        <v>0</v>
      </c>
      <c r="O138" s="514">
        <f t="shared" si="62"/>
        <v>0</v>
      </c>
      <c r="P138" s="515">
        <f t="shared" si="62"/>
        <v>0</v>
      </c>
      <c r="Q138" s="619">
        <f t="shared" si="63"/>
        <v>0</v>
      </c>
      <c r="R138" s="512">
        <f t="shared" si="64"/>
        <v>0</v>
      </c>
      <c r="S138" s="511"/>
      <c r="T138" s="512"/>
      <c r="U138" s="511"/>
      <c r="V138" s="514"/>
      <c r="W138" s="515"/>
      <c r="X138" s="517"/>
      <c r="Y138" s="513"/>
      <c r="Z138" s="514"/>
      <c r="AA138" s="515"/>
      <c r="AB138" s="516"/>
      <c r="AC138" s="511"/>
      <c r="AD138" s="514"/>
      <c r="AE138" s="515"/>
      <c r="AF138" s="517"/>
      <c r="AG138" s="513"/>
      <c r="AH138" s="514"/>
      <c r="AI138" s="515"/>
      <c r="AJ138" s="516"/>
      <c r="AK138" s="511"/>
      <c r="AL138" s="514"/>
      <c r="AM138" s="515"/>
      <c r="AN138" s="517"/>
      <c r="AO138" s="511"/>
      <c r="AP138" s="514"/>
      <c r="AQ138" s="515"/>
      <c r="AR138" s="517"/>
      <c r="AS138" s="511"/>
      <c r="AT138" s="514"/>
      <c r="AU138" s="515"/>
      <c r="AV138" s="517"/>
    </row>
    <row r="139" spans="1:48" ht="37.5">
      <c r="A139" s="980" t="s">
        <v>103</v>
      </c>
      <c r="B139" s="724" t="s">
        <v>1244</v>
      </c>
      <c r="C139" s="725" t="s">
        <v>1245</v>
      </c>
      <c r="D139" s="744" t="s">
        <v>1246</v>
      </c>
      <c r="E139" s="410" t="s">
        <v>521</v>
      </c>
      <c r="F139" s="411" t="s">
        <v>522</v>
      </c>
      <c r="G139" s="786" t="s">
        <v>1168</v>
      </c>
      <c r="H139" s="409" t="s">
        <v>508</v>
      </c>
      <c r="I139" s="409" t="s">
        <v>509</v>
      </c>
      <c r="J139" s="409" t="s">
        <v>510</v>
      </c>
      <c r="K139" s="412" t="s">
        <v>511</v>
      </c>
      <c r="L139" s="787" t="s">
        <v>64</v>
      </c>
      <c r="M139" s="529" t="s">
        <v>1169</v>
      </c>
      <c r="N139" s="419"/>
      <c r="O139" s="415"/>
      <c r="P139" s="415"/>
      <c r="Q139" s="415"/>
      <c r="R139" s="416"/>
      <c r="S139" s="414"/>
      <c r="T139" s="416"/>
      <c r="U139" s="748">
        <f>SUM(U145:X145)</f>
        <v>0</v>
      </c>
      <c r="V139" s="415"/>
      <c r="W139" s="415"/>
      <c r="X139" s="416"/>
      <c r="Y139" s="748">
        <f>SUM(Y145:AB145)</f>
        <v>236191.25999999998</v>
      </c>
      <c r="Z139" s="415"/>
      <c r="AA139" s="415"/>
      <c r="AB139" s="418"/>
      <c r="AC139" s="748">
        <f>SUM(AC145:AF145)</f>
        <v>785875.75</v>
      </c>
      <c r="AD139" s="415"/>
      <c r="AE139" s="415"/>
      <c r="AF139" s="416"/>
      <c r="AG139" s="748">
        <f>SUM(AG145:AJ145)</f>
        <v>0</v>
      </c>
      <c r="AH139" s="415"/>
      <c r="AI139" s="415"/>
      <c r="AJ139" s="418"/>
      <c r="AK139" s="748">
        <f>SUM(AK145:AN145)</f>
        <v>294308.84999999998</v>
      </c>
      <c r="AL139" s="415"/>
      <c r="AM139" s="415"/>
      <c r="AN139" s="416"/>
      <c r="AO139" s="414"/>
      <c r="AP139" s="415"/>
      <c r="AQ139" s="415"/>
      <c r="AR139" s="416"/>
      <c r="AS139" s="414"/>
      <c r="AT139" s="415"/>
      <c r="AU139" s="415"/>
      <c r="AV139" s="416"/>
    </row>
    <row r="140" spans="1:48" ht="26.25">
      <c r="A140" s="402" t="s">
        <v>513</v>
      </c>
      <c r="B140" s="727">
        <f>$B$4</f>
        <v>0</v>
      </c>
      <c r="C140" s="398" t="s">
        <v>32</v>
      </c>
      <c r="D140" s="386">
        <f>SUM(F140:M140)</f>
        <v>48800000</v>
      </c>
      <c r="E140" s="400" t="s">
        <v>514</v>
      </c>
      <c r="F140" s="422">
        <v>864000</v>
      </c>
      <c r="G140" s="788">
        <v>0</v>
      </c>
      <c r="H140" s="423">
        <v>403800</v>
      </c>
      <c r="I140" s="424">
        <v>4242200</v>
      </c>
      <c r="J140" s="425">
        <v>0</v>
      </c>
      <c r="K140" s="426">
        <v>290000</v>
      </c>
      <c r="L140" s="789">
        <v>43000000</v>
      </c>
      <c r="M140" s="790"/>
      <c r="N140" s="433"/>
      <c r="O140" s="429"/>
      <c r="P140" s="430"/>
      <c r="Q140" s="431"/>
      <c r="R140" s="432"/>
      <c r="S140" s="428"/>
      <c r="T140" s="432"/>
      <c r="U140" s="428"/>
      <c r="V140" s="429"/>
      <c r="W140" s="430"/>
      <c r="X140" s="435"/>
      <c r="Y140" s="433"/>
      <c r="Z140" s="429"/>
      <c r="AA140" s="430"/>
      <c r="AB140" s="434"/>
      <c r="AC140" s="428"/>
      <c r="AD140" s="429"/>
      <c r="AE140" s="430"/>
      <c r="AF140" s="435"/>
      <c r="AG140" s="433"/>
      <c r="AH140" s="429"/>
      <c r="AI140" s="430"/>
      <c r="AJ140" s="434"/>
      <c r="AK140" s="428"/>
      <c r="AL140" s="429"/>
      <c r="AM140" s="430"/>
      <c r="AN140" s="435"/>
      <c r="AO140" s="428"/>
      <c r="AP140" s="429"/>
      <c r="AQ140" s="430"/>
      <c r="AR140" s="435"/>
      <c r="AS140" s="428"/>
      <c r="AT140" s="429"/>
      <c r="AU140" s="430"/>
      <c r="AV140" s="435"/>
    </row>
    <row r="141" spans="1:48" ht="37.5" customHeight="1">
      <c r="A141" s="402" t="str">
        <f>$A$5</f>
        <v>พ.ค.</v>
      </c>
      <c r="B141" s="719"/>
      <c r="C141" s="398"/>
      <c r="D141" s="386">
        <f>SUM(F141:M141)</f>
        <v>39040000</v>
      </c>
      <c r="E141" s="400" t="s">
        <v>1170</v>
      </c>
      <c r="F141" s="422">
        <v>720000</v>
      </c>
      <c r="G141" s="788"/>
      <c r="H141" s="423">
        <v>200000</v>
      </c>
      <c r="I141" s="424">
        <v>2120000</v>
      </c>
      <c r="J141" s="425"/>
      <c r="K141" s="426"/>
      <c r="L141" s="789">
        <v>36000000</v>
      </c>
      <c r="M141" s="790"/>
      <c r="N141" s="433"/>
      <c r="O141" s="429"/>
      <c r="P141" s="430"/>
      <c r="Q141" s="431"/>
      <c r="R141" s="432"/>
      <c r="S141" s="428"/>
      <c r="T141" s="432"/>
      <c r="U141" s="428"/>
      <c r="V141" s="429"/>
      <c r="W141" s="430"/>
      <c r="X141" s="435"/>
      <c r="Y141" s="433"/>
      <c r="Z141" s="429"/>
      <c r="AA141" s="430"/>
      <c r="AB141" s="434"/>
      <c r="AC141" s="428"/>
      <c r="AD141" s="429"/>
      <c r="AE141" s="430"/>
      <c r="AF141" s="435"/>
      <c r="AG141" s="433"/>
      <c r="AH141" s="429"/>
      <c r="AI141" s="430"/>
      <c r="AJ141" s="434"/>
      <c r="AK141" s="428"/>
      <c r="AL141" s="429"/>
      <c r="AM141" s="430"/>
      <c r="AN141" s="435"/>
      <c r="AO141" s="428"/>
      <c r="AP141" s="429"/>
      <c r="AQ141" s="430"/>
      <c r="AR141" s="435"/>
      <c r="AS141" s="428"/>
      <c r="AT141" s="429"/>
      <c r="AU141" s="430"/>
      <c r="AV141" s="435"/>
    </row>
    <row r="142" spans="1:48" ht="26.25">
      <c r="A142" s="402" t="s">
        <v>517</v>
      </c>
      <c r="B142" s="721">
        <f>D142*100/D140</f>
        <v>50.476180040983607</v>
      </c>
      <c r="C142" s="398" t="s">
        <v>32</v>
      </c>
      <c r="D142" s="386">
        <f>SUM(F142:M142)</f>
        <v>24632375.859999999</v>
      </c>
      <c r="E142" s="400" t="s">
        <v>518</v>
      </c>
      <c r="F142" s="422">
        <f>SUM(F146:F183)</f>
        <v>351000</v>
      </c>
      <c r="G142" s="788">
        <v>0</v>
      </c>
      <c r="H142" s="423">
        <f t="shared" ref="H142:M142" si="65">SUM(H146:H183)</f>
        <v>236191.25999999998</v>
      </c>
      <c r="I142" s="424">
        <f t="shared" si="65"/>
        <v>785875.74999999977</v>
      </c>
      <c r="J142" s="425">
        <f t="shared" si="65"/>
        <v>0</v>
      </c>
      <c r="K142" s="426">
        <f t="shared" si="65"/>
        <v>294308.84999999998</v>
      </c>
      <c r="L142" s="789">
        <f t="shared" si="65"/>
        <v>22965000</v>
      </c>
      <c r="M142" s="790">
        <f t="shared" si="65"/>
        <v>0</v>
      </c>
      <c r="N142" s="433"/>
      <c r="O142" s="429"/>
      <c r="P142" s="430"/>
      <c r="Q142" s="431"/>
      <c r="R142" s="432"/>
      <c r="S142" s="428"/>
      <c r="T142" s="432"/>
      <c r="U142" s="428"/>
      <c r="V142" s="429"/>
      <c r="W142" s="430"/>
      <c r="X142" s="435"/>
      <c r="Y142" s="433"/>
      <c r="Z142" s="429"/>
      <c r="AA142" s="430"/>
      <c r="AB142" s="434"/>
      <c r="AC142" s="428"/>
      <c r="AD142" s="429"/>
      <c r="AE142" s="430"/>
      <c r="AF142" s="435"/>
      <c r="AG142" s="433"/>
      <c r="AH142" s="429"/>
      <c r="AI142" s="430"/>
      <c r="AJ142" s="434"/>
      <c r="AK142" s="428"/>
      <c r="AL142" s="429"/>
      <c r="AM142" s="430"/>
      <c r="AN142" s="435"/>
      <c r="AO142" s="428"/>
      <c r="AP142" s="429"/>
      <c r="AQ142" s="430"/>
      <c r="AR142" s="435"/>
      <c r="AS142" s="428"/>
      <c r="AT142" s="429"/>
      <c r="AU142" s="430"/>
      <c r="AV142" s="435"/>
    </row>
    <row r="143" spans="1:48" ht="26.25">
      <c r="A143" s="402" t="s">
        <v>519</v>
      </c>
      <c r="B143" s="721">
        <f>N145*100/D140</f>
        <v>1.9721588934426229</v>
      </c>
      <c r="C143" s="398" t="s">
        <v>32</v>
      </c>
      <c r="D143" s="386">
        <f>SUM(F143:M143)</f>
        <v>14407624.140000001</v>
      </c>
      <c r="E143" s="400" t="s">
        <v>520</v>
      </c>
      <c r="F143" s="422">
        <f>F141-F142</f>
        <v>369000</v>
      </c>
      <c r="G143" s="788">
        <f>G141-G142</f>
        <v>0</v>
      </c>
      <c r="H143" s="423">
        <f t="shared" ref="H143:M143" si="66">H141-H142</f>
        <v>-36191.25999999998</v>
      </c>
      <c r="I143" s="424">
        <f t="shared" si="66"/>
        <v>1334124.2500000002</v>
      </c>
      <c r="J143" s="425">
        <f t="shared" si="66"/>
        <v>0</v>
      </c>
      <c r="K143" s="426">
        <f t="shared" si="66"/>
        <v>-294308.84999999998</v>
      </c>
      <c r="L143" s="789">
        <f t="shared" si="66"/>
        <v>13035000</v>
      </c>
      <c r="M143" s="790">
        <f t="shared" si="66"/>
        <v>0</v>
      </c>
      <c r="N143" s="433"/>
      <c r="O143" s="429"/>
      <c r="P143" s="430"/>
      <c r="Q143" s="431"/>
      <c r="R143" s="432"/>
      <c r="S143" s="428"/>
      <c r="T143" s="432"/>
      <c r="U143" s="428"/>
      <c r="V143" s="429"/>
      <c r="W143" s="430"/>
      <c r="X143" s="435"/>
      <c r="Y143" s="433"/>
      <c r="Z143" s="429"/>
      <c r="AA143" s="430"/>
      <c r="AB143" s="434"/>
      <c r="AC143" s="428"/>
      <c r="AD143" s="429"/>
      <c r="AE143" s="430"/>
      <c r="AF143" s="435"/>
      <c r="AG143" s="433"/>
      <c r="AH143" s="429"/>
      <c r="AI143" s="430"/>
      <c r="AJ143" s="434"/>
      <c r="AK143" s="428"/>
      <c r="AL143" s="429"/>
      <c r="AM143" s="430"/>
      <c r="AN143" s="435"/>
      <c r="AO143" s="428"/>
      <c r="AP143" s="429"/>
      <c r="AQ143" s="430"/>
      <c r="AR143" s="435"/>
      <c r="AS143" s="428"/>
      <c r="AT143" s="429"/>
      <c r="AU143" s="430"/>
      <c r="AV143" s="435"/>
    </row>
    <row r="144" spans="1:48" ht="18.75">
      <c r="A144" s="402"/>
      <c r="B144" s="792"/>
      <c r="C144" s="793"/>
      <c r="D144" s="386">
        <f>SUM(F144:M144)</f>
        <v>24167624.140000001</v>
      </c>
      <c r="E144" s="400" t="s">
        <v>453</v>
      </c>
      <c r="F144" s="422">
        <f>F140-F142</f>
        <v>513000</v>
      </c>
      <c r="G144" s="795">
        <f>G140-G142</f>
        <v>0</v>
      </c>
      <c r="H144" s="423">
        <f t="shared" ref="H144:M144" si="67">H140-H142</f>
        <v>167608.74000000002</v>
      </c>
      <c r="I144" s="424">
        <f t="shared" si="67"/>
        <v>3456324.25</v>
      </c>
      <c r="J144" s="425">
        <f t="shared" si="67"/>
        <v>0</v>
      </c>
      <c r="K144" s="426">
        <f t="shared" si="67"/>
        <v>-4308.8499999999767</v>
      </c>
      <c r="L144" s="800">
        <f t="shared" si="67"/>
        <v>20035000</v>
      </c>
      <c r="M144" s="790">
        <f t="shared" si="67"/>
        <v>0</v>
      </c>
      <c r="N144" s="433"/>
      <c r="O144" s="429"/>
      <c r="P144" s="430"/>
      <c r="Q144" s="431"/>
      <c r="R144" s="432"/>
      <c r="S144" s="428"/>
      <c r="T144" s="432"/>
      <c r="U144" s="428"/>
      <c r="V144" s="429"/>
      <c r="W144" s="430"/>
      <c r="X144" s="435"/>
      <c r="Y144" s="433"/>
      <c r="Z144" s="429"/>
      <c r="AA144" s="430"/>
      <c r="AB144" s="434"/>
      <c r="AC144" s="428"/>
      <c r="AD144" s="429"/>
      <c r="AE144" s="430"/>
      <c r="AF144" s="435"/>
      <c r="AG144" s="433"/>
      <c r="AH144" s="429"/>
      <c r="AI144" s="430"/>
      <c r="AJ144" s="434"/>
      <c r="AK144" s="428"/>
      <c r="AL144" s="429"/>
      <c r="AM144" s="430"/>
      <c r="AN144" s="435"/>
      <c r="AO144" s="428"/>
      <c r="AP144" s="429"/>
      <c r="AQ144" s="430"/>
      <c r="AR144" s="435"/>
      <c r="AS144" s="428"/>
      <c r="AT144" s="429"/>
      <c r="AU144" s="430"/>
      <c r="AV144" s="435"/>
    </row>
    <row r="145" spans="1:48" ht="18.75">
      <c r="A145" s="449" t="s">
        <v>523</v>
      </c>
      <c r="B145" s="440" t="s">
        <v>524</v>
      </c>
      <c r="C145" s="1162" t="s">
        <v>525</v>
      </c>
      <c r="D145" s="1163"/>
      <c r="E145" s="1163"/>
      <c r="F145" s="442" t="s">
        <v>526</v>
      </c>
      <c r="G145" s="801" t="s">
        <v>1168</v>
      </c>
      <c r="H145" s="440" t="s">
        <v>508</v>
      </c>
      <c r="I145" s="440" t="s">
        <v>509</v>
      </c>
      <c r="J145" s="440" t="s">
        <v>510</v>
      </c>
      <c r="K145" s="440" t="s">
        <v>511</v>
      </c>
      <c r="L145" s="441" t="s">
        <v>64</v>
      </c>
      <c r="M145" s="802" t="s">
        <v>1169</v>
      </c>
      <c r="N145" s="447">
        <f>SUM(N146:N183)</f>
        <v>962413.54</v>
      </c>
      <c r="O145" s="445">
        <f t="shared" ref="O145:AV145" si="68">SUM(O146:O183)</f>
        <v>22966083</v>
      </c>
      <c r="P145" s="445">
        <f t="shared" si="68"/>
        <v>260759</v>
      </c>
      <c r="Q145" s="445">
        <f t="shared" si="68"/>
        <v>428568.32000000001</v>
      </c>
      <c r="R145" s="445">
        <f t="shared" si="68"/>
        <v>360000</v>
      </c>
      <c r="S145" s="444">
        <f t="shared" si="68"/>
        <v>351000</v>
      </c>
      <c r="T145" s="446">
        <f t="shared" si="68"/>
        <v>360000</v>
      </c>
      <c r="U145" s="444">
        <f t="shared" si="68"/>
        <v>0</v>
      </c>
      <c r="V145" s="445">
        <f t="shared" si="68"/>
        <v>0</v>
      </c>
      <c r="W145" s="445">
        <f t="shared" si="68"/>
        <v>0</v>
      </c>
      <c r="X145" s="446">
        <f t="shared" si="68"/>
        <v>0</v>
      </c>
      <c r="Y145" s="447">
        <f t="shared" si="68"/>
        <v>43880</v>
      </c>
      <c r="Z145" s="445">
        <f t="shared" si="68"/>
        <v>15635</v>
      </c>
      <c r="AA145" s="445">
        <f t="shared" si="68"/>
        <v>0</v>
      </c>
      <c r="AB145" s="448">
        <f t="shared" si="68"/>
        <v>176676.25999999998</v>
      </c>
      <c r="AC145" s="444">
        <f t="shared" si="68"/>
        <v>415791.48999999993</v>
      </c>
      <c r="AD145" s="445">
        <f t="shared" si="68"/>
        <v>0</v>
      </c>
      <c r="AE145" s="445">
        <f t="shared" si="68"/>
        <v>118192.2</v>
      </c>
      <c r="AF145" s="446">
        <f t="shared" si="68"/>
        <v>251892.06</v>
      </c>
      <c r="AG145" s="447">
        <f t="shared" si="68"/>
        <v>0</v>
      </c>
      <c r="AH145" s="445">
        <f t="shared" si="68"/>
        <v>0</v>
      </c>
      <c r="AI145" s="445">
        <f t="shared" si="68"/>
        <v>0</v>
      </c>
      <c r="AJ145" s="448">
        <f t="shared" si="68"/>
        <v>0</v>
      </c>
      <c r="AK145" s="444">
        <f t="shared" si="68"/>
        <v>151742.04999999999</v>
      </c>
      <c r="AL145" s="445">
        <f t="shared" si="68"/>
        <v>0</v>
      </c>
      <c r="AM145" s="445">
        <f t="shared" si="68"/>
        <v>142566.79999999999</v>
      </c>
      <c r="AN145" s="446">
        <f t="shared" si="68"/>
        <v>0</v>
      </c>
      <c r="AO145" s="444">
        <f t="shared" si="68"/>
        <v>0</v>
      </c>
      <c r="AP145" s="445">
        <f t="shared" si="68"/>
        <v>22965000</v>
      </c>
      <c r="AQ145" s="445">
        <f t="shared" si="68"/>
        <v>0</v>
      </c>
      <c r="AR145" s="446">
        <f t="shared" si="68"/>
        <v>0</v>
      </c>
      <c r="AS145" s="444">
        <f t="shared" si="68"/>
        <v>0</v>
      </c>
      <c r="AT145" s="445">
        <f t="shared" si="68"/>
        <v>0</v>
      </c>
      <c r="AU145" s="445">
        <f t="shared" si="68"/>
        <v>0</v>
      </c>
      <c r="AV145" s="446">
        <f t="shared" si="68"/>
        <v>0</v>
      </c>
    </row>
    <row r="146" spans="1:48" ht="18.75">
      <c r="A146" s="449"/>
      <c r="B146" s="703">
        <v>244202</v>
      </c>
      <c r="C146" s="731" t="s">
        <v>1598</v>
      </c>
      <c r="D146" s="452"/>
      <c r="E146" s="452"/>
      <c r="F146" s="453"/>
      <c r="G146" s="788"/>
      <c r="H146" s="454"/>
      <c r="I146" s="455"/>
      <c r="J146" s="456"/>
      <c r="K146" s="457"/>
      <c r="L146" s="803">
        <v>22965000</v>
      </c>
      <c r="M146" s="790"/>
      <c r="N146" s="464">
        <f>SUM(S146,U146,Y146,AC146,AG146,AK146,AO146,AS146)</f>
        <v>0</v>
      </c>
      <c r="O146" s="460">
        <f t="shared" ref="O146" si="69">SUM(Z146,V146,AD146,AH146,AL146,AP146,AT146)</f>
        <v>22965000</v>
      </c>
      <c r="P146" s="461">
        <f t="shared" ref="P146" si="70">SUM(AA146,W146,AE146,AI146,AM146,AQ146,AU146)</f>
        <v>0</v>
      </c>
      <c r="Q146" s="462">
        <f>SUM(AB146,,X146,AF146,AJ146,AN146,AR146,AV146)</f>
        <v>0</v>
      </c>
      <c r="R146" s="463">
        <f>SUM(T146)</f>
        <v>0</v>
      </c>
      <c r="S146" s="459"/>
      <c r="T146" s="463"/>
      <c r="U146" s="459"/>
      <c r="V146" s="460"/>
      <c r="W146" s="461"/>
      <c r="X146" s="466"/>
      <c r="Y146" s="464"/>
      <c r="Z146" s="460"/>
      <c r="AA146" s="461"/>
      <c r="AB146" s="465"/>
      <c r="AC146" s="459"/>
      <c r="AD146" s="460"/>
      <c r="AE146" s="461"/>
      <c r="AF146" s="466"/>
      <c r="AG146" s="464"/>
      <c r="AH146" s="460"/>
      <c r="AI146" s="461"/>
      <c r="AJ146" s="465"/>
      <c r="AK146" s="459"/>
      <c r="AL146" s="460"/>
      <c r="AM146" s="461"/>
      <c r="AN146" s="466"/>
      <c r="AO146" s="459"/>
      <c r="AP146" s="460">
        <v>22965000</v>
      </c>
      <c r="AQ146" s="461"/>
      <c r="AR146" s="466"/>
      <c r="AS146" s="459"/>
      <c r="AT146" s="460"/>
      <c r="AU146" s="461"/>
      <c r="AV146" s="466"/>
    </row>
    <row r="147" spans="1:48" ht="18.75">
      <c r="A147" s="449"/>
      <c r="B147" s="703">
        <v>244135</v>
      </c>
      <c r="C147" s="731" t="s">
        <v>1247</v>
      </c>
      <c r="D147" s="452"/>
      <c r="E147" s="452"/>
      <c r="F147" s="453">
        <f>18000*5</f>
        <v>90000</v>
      </c>
      <c r="G147" s="788"/>
      <c r="H147" s="454"/>
      <c r="I147" s="455"/>
      <c r="J147" s="456"/>
      <c r="K147" s="457"/>
      <c r="L147" s="803"/>
      <c r="M147" s="790"/>
      <c r="N147" s="464">
        <f>SUM(S147,U147,Y147,AC147,AG147,AK147,AO147,AS147)</f>
        <v>90000</v>
      </c>
      <c r="O147" s="460">
        <f t="shared" ref="O147" si="71">SUM(Z147,V147,AD147,AH147,AL147,AP147,AT147)</f>
        <v>0</v>
      </c>
      <c r="P147" s="461">
        <f t="shared" ref="P147" si="72">SUM(AA147,W147,AE147,AI147,AM147,AQ147,AU147)</f>
        <v>0</v>
      </c>
      <c r="Q147" s="462">
        <f>SUM(AB147,,X147,AF147,AJ147,AN147,AR147,AV147)</f>
        <v>0</v>
      </c>
      <c r="R147" s="463">
        <f>SUM(T147)</f>
        <v>90000</v>
      </c>
      <c r="S147" s="459">
        <f>F147</f>
        <v>90000</v>
      </c>
      <c r="T147" s="463">
        <f>180000-S147</f>
        <v>90000</v>
      </c>
      <c r="U147" s="459"/>
      <c r="V147" s="460"/>
      <c r="W147" s="461"/>
      <c r="X147" s="466"/>
      <c r="Y147" s="464"/>
      <c r="Z147" s="460"/>
      <c r="AA147" s="461"/>
      <c r="AB147" s="465"/>
      <c r="AC147" s="459"/>
      <c r="AD147" s="460"/>
      <c r="AE147" s="461"/>
      <c r="AF147" s="466"/>
      <c r="AG147" s="464"/>
      <c r="AH147" s="460"/>
      <c r="AI147" s="461"/>
      <c r="AJ147" s="465"/>
      <c r="AK147" s="459"/>
      <c r="AL147" s="460"/>
      <c r="AM147" s="461"/>
      <c r="AN147" s="466"/>
      <c r="AO147" s="459"/>
      <c r="AP147" s="460"/>
      <c r="AQ147" s="461"/>
      <c r="AR147" s="466"/>
      <c r="AS147" s="459"/>
      <c r="AT147" s="460"/>
      <c r="AU147" s="461"/>
      <c r="AV147" s="466"/>
    </row>
    <row r="148" spans="1:48" ht="18.75">
      <c r="A148" s="449"/>
      <c r="B148" s="703">
        <v>244135</v>
      </c>
      <c r="C148" s="731" t="s">
        <v>1248</v>
      </c>
      <c r="D148" s="452"/>
      <c r="E148" s="452"/>
      <c r="F148" s="453">
        <f>18000*3</f>
        <v>54000</v>
      </c>
      <c r="G148" s="788"/>
      <c r="H148" s="454"/>
      <c r="I148" s="455"/>
      <c r="J148" s="456"/>
      <c r="K148" s="457"/>
      <c r="L148" s="803"/>
      <c r="M148" s="790"/>
      <c r="N148" s="464">
        <f t="shared" ref="N148:N173" si="73">SUM(S148,U148,Y148,AC148,AG148,AK148,AO148,AS148)</f>
        <v>54000</v>
      </c>
      <c r="O148" s="460">
        <f t="shared" ref="O148:P163" si="74">SUM(Z148,V148,AD148,AH148,AL148,AP148,AT148)</f>
        <v>0</v>
      </c>
      <c r="P148" s="461">
        <f t="shared" si="74"/>
        <v>0</v>
      </c>
      <c r="Q148" s="462">
        <f t="shared" ref="Q148:Q173" si="75">SUM(AB148,,X148,AF148,AJ148,AN148,AR148,AV148)</f>
        <v>0</v>
      </c>
      <c r="R148" s="463">
        <f t="shared" ref="R148:R173" si="76">SUM(T148)</f>
        <v>0</v>
      </c>
      <c r="S148" s="459">
        <f>F148</f>
        <v>54000</v>
      </c>
      <c r="T148" s="463"/>
      <c r="U148" s="459"/>
      <c r="V148" s="460"/>
      <c r="W148" s="461"/>
      <c r="X148" s="466"/>
      <c r="Y148" s="464"/>
      <c r="Z148" s="460"/>
      <c r="AA148" s="461"/>
      <c r="AB148" s="465"/>
      <c r="AC148" s="459"/>
      <c r="AD148" s="460"/>
      <c r="AE148" s="461"/>
      <c r="AF148" s="466"/>
      <c r="AG148" s="464"/>
      <c r="AH148" s="460"/>
      <c r="AI148" s="461"/>
      <c r="AJ148" s="465"/>
      <c r="AK148" s="459"/>
      <c r="AL148" s="460"/>
      <c r="AM148" s="461"/>
      <c r="AN148" s="466"/>
      <c r="AO148" s="459"/>
      <c r="AP148" s="460"/>
      <c r="AQ148" s="461"/>
      <c r="AR148" s="466"/>
      <c r="AS148" s="459"/>
      <c r="AT148" s="460"/>
      <c r="AU148" s="461"/>
      <c r="AV148" s="466"/>
    </row>
    <row r="149" spans="1:48" ht="18.75">
      <c r="A149" s="449"/>
      <c r="B149" s="703">
        <v>244135</v>
      </c>
      <c r="C149" s="731" t="s">
        <v>1249</v>
      </c>
      <c r="D149" s="452"/>
      <c r="E149" s="452"/>
      <c r="F149" s="453">
        <f>18000*5</f>
        <v>90000</v>
      </c>
      <c r="G149" s="788"/>
      <c r="H149" s="454"/>
      <c r="I149" s="455"/>
      <c r="J149" s="456"/>
      <c r="K149" s="457"/>
      <c r="L149" s="803"/>
      <c r="M149" s="790"/>
      <c r="N149" s="464">
        <f t="shared" si="73"/>
        <v>90000</v>
      </c>
      <c r="O149" s="460">
        <f t="shared" si="74"/>
        <v>0</v>
      </c>
      <c r="P149" s="461">
        <f t="shared" si="74"/>
        <v>0</v>
      </c>
      <c r="Q149" s="462">
        <f t="shared" si="75"/>
        <v>0</v>
      </c>
      <c r="R149" s="463">
        <f t="shared" si="76"/>
        <v>90000</v>
      </c>
      <c r="S149" s="459">
        <f>F149</f>
        <v>90000</v>
      </c>
      <c r="T149" s="463">
        <f>180000-S149</f>
        <v>90000</v>
      </c>
      <c r="U149" s="459"/>
      <c r="V149" s="460"/>
      <c r="W149" s="461"/>
      <c r="X149" s="466"/>
      <c r="Y149" s="464"/>
      <c r="Z149" s="460"/>
      <c r="AA149" s="461"/>
      <c r="AB149" s="465"/>
      <c r="AC149" s="459"/>
      <c r="AD149" s="460"/>
      <c r="AE149" s="461"/>
      <c r="AF149" s="466"/>
      <c r="AG149" s="464"/>
      <c r="AH149" s="460"/>
      <c r="AI149" s="461"/>
      <c r="AJ149" s="465"/>
      <c r="AK149" s="459"/>
      <c r="AL149" s="460"/>
      <c r="AM149" s="461"/>
      <c r="AN149" s="466"/>
      <c r="AO149" s="459"/>
      <c r="AP149" s="460"/>
      <c r="AQ149" s="461"/>
      <c r="AR149" s="466"/>
      <c r="AS149" s="459"/>
      <c r="AT149" s="460"/>
      <c r="AU149" s="461"/>
      <c r="AV149" s="466"/>
    </row>
    <row r="150" spans="1:48" ht="18.75">
      <c r="A150" s="449"/>
      <c r="B150" s="703">
        <v>244135</v>
      </c>
      <c r="C150" s="731" t="s">
        <v>1250</v>
      </c>
      <c r="D150" s="452"/>
      <c r="E150" s="452"/>
      <c r="F150" s="453">
        <f>18000*5</f>
        <v>90000</v>
      </c>
      <c r="G150" s="788"/>
      <c r="H150" s="454"/>
      <c r="I150" s="455"/>
      <c r="J150" s="456"/>
      <c r="K150" s="457"/>
      <c r="L150" s="803"/>
      <c r="M150" s="790"/>
      <c r="N150" s="464">
        <f t="shared" si="73"/>
        <v>90000</v>
      </c>
      <c r="O150" s="460">
        <f t="shared" si="74"/>
        <v>0</v>
      </c>
      <c r="P150" s="461">
        <f t="shared" si="74"/>
        <v>0</v>
      </c>
      <c r="Q150" s="462">
        <f t="shared" si="75"/>
        <v>0</v>
      </c>
      <c r="R150" s="463">
        <f t="shared" si="76"/>
        <v>90000</v>
      </c>
      <c r="S150" s="459">
        <f>F150</f>
        <v>90000</v>
      </c>
      <c r="T150" s="463">
        <f>180000-S150</f>
        <v>90000</v>
      </c>
      <c r="U150" s="459"/>
      <c r="V150" s="460"/>
      <c r="W150" s="461"/>
      <c r="X150" s="466"/>
      <c r="Y150" s="464"/>
      <c r="Z150" s="460"/>
      <c r="AA150" s="461"/>
      <c r="AB150" s="465"/>
      <c r="AC150" s="459"/>
      <c r="AD150" s="460"/>
      <c r="AE150" s="461"/>
      <c r="AF150" s="466"/>
      <c r="AG150" s="464"/>
      <c r="AH150" s="460"/>
      <c r="AI150" s="461"/>
      <c r="AJ150" s="465"/>
      <c r="AK150" s="459"/>
      <c r="AL150" s="460"/>
      <c r="AM150" s="461"/>
      <c r="AN150" s="466"/>
      <c r="AO150" s="459"/>
      <c r="AP150" s="460"/>
      <c r="AQ150" s="461"/>
      <c r="AR150" s="466"/>
      <c r="AS150" s="459"/>
      <c r="AT150" s="460"/>
      <c r="AU150" s="461"/>
      <c r="AV150" s="466"/>
    </row>
    <row r="151" spans="1:48" ht="18.75">
      <c r="A151" s="449"/>
      <c r="B151" s="732">
        <v>244179</v>
      </c>
      <c r="C151" s="1000" t="s">
        <v>1387</v>
      </c>
      <c r="D151" s="1002"/>
      <c r="E151" s="1002"/>
      <c r="F151" s="1001">
        <f>9000+(18000*1)</f>
        <v>27000</v>
      </c>
      <c r="G151" s="788"/>
      <c r="H151" s="454"/>
      <c r="I151" s="455"/>
      <c r="J151" s="456"/>
      <c r="K151" s="457"/>
      <c r="L151" s="803"/>
      <c r="M151" s="790"/>
      <c r="N151" s="464">
        <f t="shared" si="73"/>
        <v>27000</v>
      </c>
      <c r="O151" s="460">
        <f t="shared" si="74"/>
        <v>0</v>
      </c>
      <c r="P151" s="461">
        <f t="shared" si="74"/>
        <v>0</v>
      </c>
      <c r="Q151" s="462">
        <f t="shared" si="75"/>
        <v>0</v>
      </c>
      <c r="R151" s="463">
        <f t="shared" si="76"/>
        <v>90000</v>
      </c>
      <c r="S151" s="459">
        <f>F151</f>
        <v>27000</v>
      </c>
      <c r="T151" s="463">
        <f>117000-S151</f>
        <v>90000</v>
      </c>
      <c r="U151" s="459"/>
      <c r="V151" s="460"/>
      <c r="W151" s="461"/>
      <c r="X151" s="466"/>
      <c r="Y151" s="464"/>
      <c r="Z151" s="460"/>
      <c r="AA151" s="461"/>
      <c r="AB151" s="465"/>
      <c r="AC151" s="459"/>
      <c r="AD151" s="460"/>
      <c r="AE151" s="461"/>
      <c r="AF151" s="466"/>
      <c r="AG151" s="464"/>
      <c r="AH151" s="460"/>
      <c r="AI151" s="461"/>
      <c r="AJ151" s="465"/>
      <c r="AK151" s="459"/>
      <c r="AL151" s="460"/>
      <c r="AM151" s="461"/>
      <c r="AN151" s="466"/>
      <c r="AO151" s="459"/>
      <c r="AP151" s="460"/>
      <c r="AQ151" s="461"/>
      <c r="AR151" s="466"/>
      <c r="AS151" s="459"/>
      <c r="AT151" s="460"/>
      <c r="AU151" s="461"/>
      <c r="AV151" s="466"/>
    </row>
    <row r="152" spans="1:48" ht="18.75">
      <c r="A152" s="449"/>
      <c r="B152" s="732">
        <v>244103</v>
      </c>
      <c r="C152" s="451" t="s">
        <v>1251</v>
      </c>
      <c r="D152" s="468"/>
      <c r="E152" s="468"/>
      <c r="F152" s="453"/>
      <c r="G152" s="788"/>
      <c r="H152" s="454"/>
      <c r="I152" s="455"/>
      <c r="J152" s="456"/>
      <c r="K152" s="457">
        <v>67714.95</v>
      </c>
      <c r="L152" s="804"/>
      <c r="M152" s="790"/>
      <c r="N152" s="464">
        <f t="shared" si="73"/>
        <v>67714.95</v>
      </c>
      <c r="O152" s="460">
        <f t="shared" si="74"/>
        <v>0</v>
      </c>
      <c r="P152" s="461">
        <f t="shared" si="74"/>
        <v>0</v>
      </c>
      <c r="Q152" s="462">
        <f t="shared" si="75"/>
        <v>0</v>
      </c>
      <c r="R152" s="463">
        <f t="shared" si="76"/>
        <v>0</v>
      </c>
      <c r="S152" s="459"/>
      <c r="T152" s="463"/>
      <c r="U152" s="459"/>
      <c r="V152" s="460"/>
      <c r="W152" s="461"/>
      <c r="X152" s="466"/>
      <c r="Y152" s="464"/>
      <c r="Z152" s="460"/>
      <c r="AA152" s="461"/>
      <c r="AB152" s="465"/>
      <c r="AC152" s="459"/>
      <c r="AD152" s="460"/>
      <c r="AE152" s="461"/>
      <c r="AF152" s="466"/>
      <c r="AG152" s="464"/>
      <c r="AH152" s="460"/>
      <c r="AI152" s="461"/>
      <c r="AJ152" s="465"/>
      <c r="AK152" s="459">
        <v>67714.95</v>
      </c>
      <c r="AL152" s="460"/>
      <c r="AM152" s="461"/>
      <c r="AN152" s="466"/>
      <c r="AO152" s="459"/>
      <c r="AP152" s="460"/>
      <c r="AQ152" s="461"/>
      <c r="AR152" s="466"/>
      <c r="AS152" s="459"/>
      <c r="AT152" s="460"/>
      <c r="AU152" s="461"/>
      <c r="AV152" s="466"/>
    </row>
    <row r="153" spans="1:48" ht="18.75">
      <c r="A153" s="449"/>
      <c r="B153" s="732">
        <v>244112</v>
      </c>
      <c r="C153" s="451" t="s">
        <v>1252</v>
      </c>
      <c r="D153" s="468"/>
      <c r="E153" s="468"/>
      <c r="F153" s="453"/>
      <c r="G153" s="788"/>
      <c r="H153" s="454"/>
      <c r="I153" s="455">
        <v>85917.79</v>
      </c>
      <c r="J153" s="456"/>
      <c r="K153" s="457"/>
      <c r="L153" s="804"/>
      <c r="M153" s="790"/>
      <c r="N153" s="464">
        <f t="shared" si="73"/>
        <v>85917.79</v>
      </c>
      <c r="O153" s="460">
        <f t="shared" si="74"/>
        <v>0</v>
      </c>
      <c r="P153" s="461">
        <f t="shared" si="74"/>
        <v>0</v>
      </c>
      <c r="Q153" s="462">
        <f t="shared" si="75"/>
        <v>0</v>
      </c>
      <c r="R153" s="463">
        <f t="shared" si="76"/>
        <v>0</v>
      </c>
      <c r="S153" s="459"/>
      <c r="T153" s="463"/>
      <c r="U153" s="459"/>
      <c r="V153" s="460"/>
      <c r="W153" s="461"/>
      <c r="X153" s="466"/>
      <c r="Y153" s="464"/>
      <c r="Z153" s="460"/>
      <c r="AA153" s="461"/>
      <c r="AB153" s="465"/>
      <c r="AC153" s="459">
        <v>85917.79</v>
      </c>
      <c r="AD153" s="460"/>
      <c r="AE153" s="461"/>
      <c r="AF153" s="466"/>
      <c r="AG153" s="464"/>
      <c r="AH153" s="460"/>
      <c r="AI153" s="461"/>
      <c r="AJ153" s="465"/>
      <c r="AK153" s="459"/>
      <c r="AL153" s="460"/>
      <c r="AM153" s="461"/>
      <c r="AN153" s="466"/>
      <c r="AO153" s="459"/>
      <c r="AP153" s="460"/>
      <c r="AQ153" s="461"/>
      <c r="AR153" s="466"/>
      <c r="AS153" s="459"/>
      <c r="AT153" s="460"/>
      <c r="AU153" s="461"/>
      <c r="AV153" s="466"/>
    </row>
    <row r="154" spans="1:48" ht="18.75">
      <c r="A154" s="449"/>
      <c r="B154" s="732">
        <v>244120</v>
      </c>
      <c r="C154" s="451" t="s">
        <v>1253</v>
      </c>
      <c r="D154" s="468"/>
      <c r="E154" s="468"/>
      <c r="F154" s="453"/>
      <c r="G154" s="788"/>
      <c r="H154" s="454">
        <v>7500</v>
      </c>
      <c r="I154" s="455"/>
      <c r="J154" s="456"/>
      <c r="K154" s="457"/>
      <c r="L154" s="804"/>
      <c r="M154" s="790"/>
      <c r="N154" s="464">
        <f t="shared" si="73"/>
        <v>7500</v>
      </c>
      <c r="O154" s="460">
        <f t="shared" si="74"/>
        <v>0</v>
      </c>
      <c r="P154" s="461">
        <f t="shared" si="74"/>
        <v>0</v>
      </c>
      <c r="Q154" s="462">
        <f t="shared" si="75"/>
        <v>0</v>
      </c>
      <c r="R154" s="463">
        <f t="shared" si="76"/>
        <v>0</v>
      </c>
      <c r="S154" s="459"/>
      <c r="T154" s="463"/>
      <c r="U154" s="459"/>
      <c r="V154" s="460"/>
      <c r="W154" s="461"/>
      <c r="X154" s="466"/>
      <c r="Y154" s="464">
        <v>7500</v>
      </c>
      <c r="Z154" s="460"/>
      <c r="AA154" s="461"/>
      <c r="AB154" s="465"/>
      <c r="AC154" s="459"/>
      <c r="AD154" s="460"/>
      <c r="AE154" s="461"/>
      <c r="AF154" s="466"/>
      <c r="AG154" s="464"/>
      <c r="AH154" s="460"/>
      <c r="AI154" s="461"/>
      <c r="AJ154" s="465"/>
      <c r="AK154" s="459"/>
      <c r="AL154" s="460"/>
      <c r="AM154" s="461"/>
      <c r="AN154" s="466"/>
      <c r="AO154" s="459"/>
      <c r="AP154" s="460"/>
      <c r="AQ154" s="461"/>
      <c r="AR154" s="466"/>
      <c r="AS154" s="459"/>
      <c r="AT154" s="460"/>
      <c r="AU154" s="461"/>
      <c r="AV154" s="466"/>
    </row>
    <row r="155" spans="1:48" ht="18.75">
      <c r="A155" s="449"/>
      <c r="B155" s="732">
        <v>244120</v>
      </c>
      <c r="C155" s="451" t="s">
        <v>1254</v>
      </c>
      <c r="D155" s="468"/>
      <c r="E155" s="468"/>
      <c r="F155" s="453"/>
      <c r="G155" s="788"/>
      <c r="H155" s="454">
        <v>14552</v>
      </c>
      <c r="I155" s="455"/>
      <c r="J155" s="456"/>
      <c r="K155" s="457"/>
      <c r="L155" s="804"/>
      <c r="M155" s="790"/>
      <c r="N155" s="464">
        <f t="shared" si="73"/>
        <v>14552</v>
      </c>
      <c r="O155" s="460">
        <f t="shared" si="74"/>
        <v>0</v>
      </c>
      <c r="P155" s="461">
        <f t="shared" si="74"/>
        <v>0</v>
      </c>
      <c r="Q155" s="462">
        <f t="shared" si="75"/>
        <v>0</v>
      </c>
      <c r="R155" s="463">
        <f t="shared" si="76"/>
        <v>0</v>
      </c>
      <c r="S155" s="459"/>
      <c r="T155" s="463"/>
      <c r="U155" s="459"/>
      <c r="V155" s="460"/>
      <c r="W155" s="461"/>
      <c r="X155" s="466"/>
      <c r="Y155" s="464">
        <v>14552</v>
      </c>
      <c r="Z155" s="460"/>
      <c r="AA155" s="461"/>
      <c r="AB155" s="465"/>
      <c r="AC155" s="459"/>
      <c r="AD155" s="460"/>
      <c r="AE155" s="461"/>
      <c r="AF155" s="466"/>
      <c r="AG155" s="464"/>
      <c r="AH155" s="460"/>
      <c r="AI155" s="461"/>
      <c r="AJ155" s="465"/>
      <c r="AK155" s="459"/>
      <c r="AL155" s="460"/>
      <c r="AM155" s="461"/>
      <c r="AN155" s="466"/>
      <c r="AO155" s="459"/>
      <c r="AP155" s="460"/>
      <c r="AQ155" s="461"/>
      <c r="AR155" s="466"/>
      <c r="AS155" s="459"/>
      <c r="AT155" s="460"/>
      <c r="AU155" s="461"/>
      <c r="AV155" s="466"/>
    </row>
    <row r="156" spans="1:48" ht="18.75">
      <c r="A156" s="449"/>
      <c r="B156" s="732">
        <v>244120</v>
      </c>
      <c r="C156" s="451" t="s">
        <v>1255</v>
      </c>
      <c r="D156" s="468"/>
      <c r="E156" s="468"/>
      <c r="F156" s="453"/>
      <c r="G156" s="788"/>
      <c r="H156" s="454"/>
      <c r="I156" s="455">
        <v>52965</v>
      </c>
      <c r="J156" s="456"/>
      <c r="K156" s="457"/>
      <c r="L156" s="804"/>
      <c r="M156" s="790"/>
      <c r="N156" s="464">
        <f t="shared" si="73"/>
        <v>52965</v>
      </c>
      <c r="O156" s="460">
        <f t="shared" si="74"/>
        <v>0</v>
      </c>
      <c r="P156" s="461">
        <f t="shared" si="74"/>
        <v>0</v>
      </c>
      <c r="Q156" s="462">
        <f t="shared" si="75"/>
        <v>0</v>
      </c>
      <c r="R156" s="463">
        <f t="shared" si="76"/>
        <v>0</v>
      </c>
      <c r="S156" s="459"/>
      <c r="T156" s="463"/>
      <c r="U156" s="459"/>
      <c r="V156" s="460"/>
      <c r="W156" s="461"/>
      <c r="X156" s="466"/>
      <c r="Y156" s="464"/>
      <c r="Z156" s="460"/>
      <c r="AA156" s="461"/>
      <c r="AB156" s="465"/>
      <c r="AC156" s="459">
        <v>52965</v>
      </c>
      <c r="AD156" s="460"/>
      <c r="AE156" s="461"/>
      <c r="AF156" s="466"/>
      <c r="AG156" s="464"/>
      <c r="AH156" s="460"/>
      <c r="AI156" s="461"/>
      <c r="AJ156" s="465"/>
      <c r="AK156" s="459"/>
      <c r="AL156" s="460"/>
      <c r="AM156" s="461"/>
      <c r="AN156" s="466"/>
      <c r="AO156" s="459"/>
      <c r="AP156" s="460"/>
      <c r="AQ156" s="461"/>
      <c r="AR156" s="466"/>
      <c r="AS156" s="459"/>
      <c r="AT156" s="460"/>
      <c r="AU156" s="461"/>
      <c r="AV156" s="466"/>
    </row>
    <row r="157" spans="1:48" ht="18.75">
      <c r="A157" s="449"/>
      <c r="B157" s="732">
        <v>244124</v>
      </c>
      <c r="C157" s="451" t="s">
        <v>1256</v>
      </c>
      <c r="D157" s="468"/>
      <c r="E157" s="468"/>
      <c r="F157" s="453"/>
      <c r="G157" s="788"/>
      <c r="H157" s="454"/>
      <c r="I157" s="455">
        <v>463</v>
      </c>
      <c r="J157" s="456"/>
      <c r="K157" s="457"/>
      <c r="L157" s="804"/>
      <c r="M157" s="790"/>
      <c r="N157" s="464">
        <f t="shared" si="73"/>
        <v>463</v>
      </c>
      <c r="O157" s="460">
        <f t="shared" si="74"/>
        <v>0</v>
      </c>
      <c r="P157" s="461">
        <f t="shared" si="74"/>
        <v>0</v>
      </c>
      <c r="Q157" s="462">
        <f t="shared" si="75"/>
        <v>0</v>
      </c>
      <c r="R157" s="463">
        <f t="shared" si="76"/>
        <v>0</v>
      </c>
      <c r="S157" s="459"/>
      <c r="T157" s="463"/>
      <c r="U157" s="459"/>
      <c r="V157" s="460"/>
      <c r="W157" s="461"/>
      <c r="X157" s="466"/>
      <c r="Y157" s="464"/>
      <c r="Z157" s="460"/>
      <c r="AA157" s="461"/>
      <c r="AB157" s="465"/>
      <c r="AC157" s="459">
        <v>463</v>
      </c>
      <c r="AD157" s="460"/>
      <c r="AE157" s="461"/>
      <c r="AF157" s="466"/>
      <c r="AG157" s="464"/>
      <c r="AH157" s="460"/>
      <c r="AI157" s="461"/>
      <c r="AJ157" s="465"/>
      <c r="AK157" s="459"/>
      <c r="AL157" s="460"/>
      <c r="AM157" s="461"/>
      <c r="AN157" s="466"/>
      <c r="AO157" s="459"/>
      <c r="AP157" s="460"/>
      <c r="AQ157" s="461"/>
      <c r="AR157" s="466"/>
      <c r="AS157" s="459"/>
      <c r="AT157" s="460"/>
      <c r="AU157" s="461"/>
      <c r="AV157" s="466"/>
    </row>
    <row r="158" spans="1:48" ht="18.75">
      <c r="A158" s="449"/>
      <c r="B158" s="732">
        <v>244124</v>
      </c>
      <c r="C158" s="451" t="s">
        <v>1257</v>
      </c>
      <c r="D158" s="468"/>
      <c r="E158" s="468"/>
      <c r="F158" s="453"/>
      <c r="G158" s="788"/>
      <c r="H158" s="454"/>
      <c r="I158" s="455">
        <v>803</v>
      </c>
      <c r="J158" s="456"/>
      <c r="K158" s="457"/>
      <c r="L158" s="804"/>
      <c r="M158" s="790"/>
      <c r="N158" s="464">
        <f t="shared" si="73"/>
        <v>803</v>
      </c>
      <c r="O158" s="460">
        <f t="shared" si="74"/>
        <v>0</v>
      </c>
      <c r="P158" s="461">
        <f t="shared" si="74"/>
        <v>0</v>
      </c>
      <c r="Q158" s="462">
        <f t="shared" si="75"/>
        <v>0</v>
      </c>
      <c r="R158" s="463">
        <f t="shared" si="76"/>
        <v>0</v>
      </c>
      <c r="S158" s="459"/>
      <c r="T158" s="463"/>
      <c r="U158" s="459"/>
      <c r="V158" s="460"/>
      <c r="W158" s="461"/>
      <c r="X158" s="466"/>
      <c r="Y158" s="464"/>
      <c r="Z158" s="460"/>
      <c r="AA158" s="461"/>
      <c r="AB158" s="465"/>
      <c r="AC158" s="459">
        <v>803</v>
      </c>
      <c r="AD158" s="460"/>
      <c r="AE158" s="461"/>
      <c r="AF158" s="466"/>
      <c r="AG158" s="464"/>
      <c r="AH158" s="460"/>
      <c r="AI158" s="461"/>
      <c r="AJ158" s="465"/>
      <c r="AK158" s="459"/>
      <c r="AL158" s="460"/>
      <c r="AM158" s="461"/>
      <c r="AN158" s="466"/>
      <c r="AO158" s="459"/>
      <c r="AP158" s="460"/>
      <c r="AQ158" s="461"/>
      <c r="AR158" s="466"/>
      <c r="AS158" s="459"/>
      <c r="AT158" s="460"/>
      <c r="AU158" s="461"/>
      <c r="AV158" s="466"/>
    </row>
    <row r="159" spans="1:48" ht="18.75">
      <c r="A159" s="449"/>
      <c r="B159" s="732">
        <v>244126</v>
      </c>
      <c r="C159" s="451" t="s">
        <v>1258</v>
      </c>
      <c r="D159" s="468"/>
      <c r="E159" s="468"/>
      <c r="F159" s="453"/>
      <c r="G159" s="788"/>
      <c r="H159" s="454"/>
      <c r="I159" s="455">
        <v>138372.4</v>
      </c>
      <c r="J159" s="456"/>
      <c r="K159" s="457"/>
      <c r="L159" s="804"/>
      <c r="M159" s="790"/>
      <c r="N159" s="464">
        <f t="shared" si="73"/>
        <v>138372.4</v>
      </c>
      <c r="O159" s="460">
        <f t="shared" si="74"/>
        <v>0</v>
      </c>
      <c r="P159" s="461">
        <f t="shared" si="74"/>
        <v>0</v>
      </c>
      <c r="Q159" s="462">
        <f t="shared" si="75"/>
        <v>0</v>
      </c>
      <c r="R159" s="463">
        <f t="shared" si="76"/>
        <v>0</v>
      </c>
      <c r="S159" s="459"/>
      <c r="T159" s="463"/>
      <c r="U159" s="459"/>
      <c r="V159" s="460"/>
      <c r="W159" s="461"/>
      <c r="X159" s="466"/>
      <c r="Y159" s="464"/>
      <c r="Z159" s="460"/>
      <c r="AA159" s="461"/>
      <c r="AB159" s="465"/>
      <c r="AC159" s="459">
        <v>138372.4</v>
      </c>
      <c r="AD159" s="460"/>
      <c r="AE159" s="461"/>
      <c r="AF159" s="466"/>
      <c r="AG159" s="464"/>
      <c r="AH159" s="460"/>
      <c r="AI159" s="461"/>
      <c r="AJ159" s="465"/>
      <c r="AK159" s="459"/>
      <c r="AL159" s="460"/>
      <c r="AM159" s="461"/>
      <c r="AN159" s="466"/>
      <c r="AO159" s="459"/>
      <c r="AP159" s="460"/>
      <c r="AQ159" s="461"/>
      <c r="AR159" s="466"/>
      <c r="AS159" s="459"/>
      <c r="AT159" s="460"/>
      <c r="AU159" s="461"/>
      <c r="AV159" s="466"/>
    </row>
    <row r="160" spans="1:48" ht="18.75">
      <c r="A160" s="449"/>
      <c r="B160" s="732">
        <v>244134</v>
      </c>
      <c r="C160" s="451" t="s">
        <v>704</v>
      </c>
      <c r="D160" s="468"/>
      <c r="E160" s="468"/>
      <c r="F160" s="453"/>
      <c r="G160" s="788"/>
      <c r="H160" s="454"/>
      <c r="I160" s="455"/>
      <c r="J160" s="456"/>
      <c r="K160" s="457">
        <v>12091</v>
      </c>
      <c r="L160" s="804"/>
      <c r="M160" s="790"/>
      <c r="N160" s="464">
        <f t="shared" si="73"/>
        <v>12091</v>
      </c>
      <c r="O160" s="460">
        <f t="shared" si="74"/>
        <v>0</v>
      </c>
      <c r="P160" s="461">
        <f t="shared" si="74"/>
        <v>0</v>
      </c>
      <c r="Q160" s="462">
        <f t="shared" si="75"/>
        <v>0</v>
      </c>
      <c r="R160" s="463">
        <f t="shared" si="76"/>
        <v>0</v>
      </c>
      <c r="S160" s="459"/>
      <c r="T160" s="463"/>
      <c r="U160" s="459"/>
      <c r="V160" s="460"/>
      <c r="W160" s="461"/>
      <c r="X160" s="466"/>
      <c r="Y160" s="464"/>
      <c r="Z160" s="460"/>
      <c r="AA160" s="461"/>
      <c r="AB160" s="465"/>
      <c r="AC160" s="459"/>
      <c r="AD160" s="460"/>
      <c r="AE160" s="461"/>
      <c r="AF160" s="466"/>
      <c r="AG160" s="464"/>
      <c r="AH160" s="460"/>
      <c r="AI160" s="461"/>
      <c r="AJ160" s="465"/>
      <c r="AK160" s="459">
        <v>12091</v>
      </c>
      <c r="AL160" s="460"/>
      <c r="AM160" s="461"/>
      <c r="AN160" s="466"/>
      <c r="AO160" s="459"/>
      <c r="AP160" s="460"/>
      <c r="AQ160" s="461"/>
      <c r="AR160" s="466"/>
      <c r="AS160" s="459"/>
      <c r="AT160" s="460"/>
      <c r="AU160" s="461"/>
      <c r="AV160" s="466"/>
    </row>
    <row r="161" spans="1:48" ht="18.75">
      <c r="A161" s="449"/>
      <c r="B161" s="732">
        <v>244134</v>
      </c>
      <c r="C161" s="451" t="s">
        <v>1259</v>
      </c>
      <c r="D161" s="468"/>
      <c r="E161" s="468"/>
      <c r="F161" s="453"/>
      <c r="G161" s="788"/>
      <c r="H161" s="454"/>
      <c r="I161" s="455">
        <v>31565</v>
      </c>
      <c r="J161" s="456"/>
      <c r="K161" s="457"/>
      <c r="L161" s="804"/>
      <c r="M161" s="790"/>
      <c r="N161" s="464">
        <f t="shared" si="73"/>
        <v>31565</v>
      </c>
      <c r="O161" s="460">
        <f t="shared" si="74"/>
        <v>0</v>
      </c>
      <c r="P161" s="461">
        <f t="shared" si="74"/>
        <v>0</v>
      </c>
      <c r="Q161" s="462">
        <f t="shared" si="75"/>
        <v>0</v>
      </c>
      <c r="R161" s="463">
        <f t="shared" si="76"/>
        <v>0</v>
      </c>
      <c r="S161" s="459"/>
      <c r="T161" s="463"/>
      <c r="U161" s="459"/>
      <c r="V161" s="460"/>
      <c r="W161" s="461"/>
      <c r="X161" s="466"/>
      <c r="Y161" s="464"/>
      <c r="Z161" s="460"/>
      <c r="AA161" s="461"/>
      <c r="AB161" s="465"/>
      <c r="AC161" s="459">
        <v>31565</v>
      </c>
      <c r="AD161" s="460"/>
      <c r="AE161" s="461"/>
      <c r="AF161" s="466"/>
      <c r="AG161" s="464"/>
      <c r="AH161" s="460"/>
      <c r="AI161" s="461"/>
      <c r="AJ161" s="465"/>
      <c r="AK161" s="459"/>
      <c r="AL161" s="460"/>
      <c r="AM161" s="461"/>
      <c r="AN161" s="466"/>
      <c r="AO161" s="459"/>
      <c r="AP161" s="460"/>
      <c r="AQ161" s="461"/>
      <c r="AR161" s="466"/>
      <c r="AS161" s="459"/>
      <c r="AT161" s="460"/>
      <c r="AU161" s="461"/>
      <c r="AV161" s="466"/>
    </row>
    <row r="162" spans="1:48" ht="18.75">
      <c r="A162" s="449"/>
      <c r="B162" s="732">
        <v>244148</v>
      </c>
      <c r="C162" s="451" t="s">
        <v>1260</v>
      </c>
      <c r="D162" s="468"/>
      <c r="E162" s="468"/>
      <c r="F162" s="453"/>
      <c r="G162" s="788"/>
      <c r="H162" s="454"/>
      <c r="I162" s="455">
        <v>70406</v>
      </c>
      <c r="J162" s="456"/>
      <c r="K162" s="457"/>
      <c r="L162" s="804"/>
      <c r="M162" s="790"/>
      <c r="N162" s="464">
        <f t="shared" si="73"/>
        <v>70406</v>
      </c>
      <c r="O162" s="460">
        <f t="shared" si="74"/>
        <v>0</v>
      </c>
      <c r="P162" s="461">
        <f t="shared" si="74"/>
        <v>0</v>
      </c>
      <c r="Q162" s="462">
        <f t="shared" si="75"/>
        <v>0</v>
      </c>
      <c r="R162" s="463">
        <f t="shared" si="76"/>
        <v>0</v>
      </c>
      <c r="S162" s="459"/>
      <c r="T162" s="463"/>
      <c r="U162" s="459"/>
      <c r="V162" s="460"/>
      <c r="W162" s="461"/>
      <c r="X162" s="466"/>
      <c r="Y162" s="464"/>
      <c r="Z162" s="460"/>
      <c r="AA162" s="461"/>
      <c r="AB162" s="465"/>
      <c r="AC162" s="459">
        <v>70406</v>
      </c>
      <c r="AD162" s="460"/>
      <c r="AE162" s="461"/>
      <c r="AF162" s="466"/>
      <c r="AG162" s="464"/>
      <c r="AH162" s="460"/>
      <c r="AI162" s="461"/>
      <c r="AJ162" s="465"/>
      <c r="AK162" s="459"/>
      <c r="AL162" s="460"/>
      <c r="AM162" s="461"/>
      <c r="AN162" s="466"/>
      <c r="AO162" s="459"/>
      <c r="AP162" s="460"/>
      <c r="AQ162" s="461"/>
      <c r="AR162" s="466"/>
      <c r="AS162" s="459"/>
      <c r="AT162" s="460"/>
      <c r="AU162" s="461"/>
      <c r="AV162" s="466"/>
    </row>
    <row r="163" spans="1:48" ht="18.75">
      <c r="A163" s="449"/>
      <c r="B163" s="732">
        <v>244148</v>
      </c>
      <c r="C163" s="451" t="s">
        <v>1261</v>
      </c>
      <c r="D163" s="468"/>
      <c r="E163" s="468"/>
      <c r="F163" s="453"/>
      <c r="G163" s="788"/>
      <c r="H163" s="454"/>
      <c r="I163" s="455">
        <v>11384.8</v>
      </c>
      <c r="J163" s="456"/>
      <c r="K163" s="457"/>
      <c r="L163" s="804"/>
      <c r="M163" s="790"/>
      <c r="N163" s="464">
        <f t="shared" si="73"/>
        <v>11384.8</v>
      </c>
      <c r="O163" s="460">
        <f t="shared" si="74"/>
        <v>0</v>
      </c>
      <c r="P163" s="461">
        <f t="shared" si="74"/>
        <v>0</v>
      </c>
      <c r="Q163" s="462">
        <f t="shared" si="75"/>
        <v>0</v>
      </c>
      <c r="R163" s="463">
        <f t="shared" si="76"/>
        <v>0</v>
      </c>
      <c r="S163" s="459"/>
      <c r="T163" s="463"/>
      <c r="U163" s="459"/>
      <c r="V163" s="460"/>
      <c r="W163" s="461"/>
      <c r="X163" s="466"/>
      <c r="Y163" s="464"/>
      <c r="Z163" s="460"/>
      <c r="AA163" s="461"/>
      <c r="AB163" s="465"/>
      <c r="AC163" s="459">
        <v>11384.8</v>
      </c>
      <c r="AD163" s="460"/>
      <c r="AE163" s="461"/>
      <c r="AF163" s="466"/>
      <c r="AG163" s="464"/>
      <c r="AH163" s="460"/>
      <c r="AI163" s="461"/>
      <c r="AJ163" s="465"/>
      <c r="AK163" s="459"/>
      <c r="AL163" s="460"/>
      <c r="AM163" s="461"/>
      <c r="AN163" s="466"/>
      <c r="AO163" s="459"/>
      <c r="AP163" s="460"/>
      <c r="AQ163" s="461"/>
      <c r="AR163" s="466"/>
      <c r="AS163" s="459"/>
      <c r="AT163" s="460"/>
      <c r="AU163" s="461"/>
      <c r="AV163" s="466"/>
    </row>
    <row r="164" spans="1:48" ht="18.75">
      <c r="A164" s="449"/>
      <c r="B164" s="732">
        <v>244154</v>
      </c>
      <c r="C164" s="451" t="s">
        <v>1262</v>
      </c>
      <c r="D164" s="468"/>
      <c r="E164" s="468"/>
      <c r="F164" s="453"/>
      <c r="G164" s="788"/>
      <c r="H164" s="454"/>
      <c r="I164" s="455">
        <v>64847.35</v>
      </c>
      <c r="J164" s="456"/>
      <c r="K164" s="457"/>
      <c r="L164" s="804"/>
      <c r="M164" s="790"/>
      <c r="N164" s="464">
        <f t="shared" si="73"/>
        <v>0</v>
      </c>
      <c r="O164" s="460">
        <f t="shared" ref="O164:P173" si="77">SUM(Z164,V164,AD164,AH164,AL164,AP164,AT164)</f>
        <v>0</v>
      </c>
      <c r="P164" s="461">
        <f t="shared" si="77"/>
        <v>0</v>
      </c>
      <c r="Q164" s="462">
        <f t="shared" si="75"/>
        <v>64847.35</v>
      </c>
      <c r="R164" s="463">
        <f t="shared" si="76"/>
        <v>0</v>
      </c>
      <c r="S164" s="459"/>
      <c r="T164" s="463"/>
      <c r="U164" s="459"/>
      <c r="V164" s="460"/>
      <c r="W164" s="461"/>
      <c r="X164" s="466"/>
      <c r="Y164" s="464"/>
      <c r="Z164" s="460"/>
      <c r="AA164" s="461"/>
      <c r="AB164" s="465"/>
      <c r="AC164" s="459"/>
      <c r="AD164" s="460"/>
      <c r="AE164" s="461"/>
      <c r="AF164" s="466">
        <v>64847.35</v>
      </c>
      <c r="AG164" s="464"/>
      <c r="AH164" s="460"/>
      <c r="AI164" s="461"/>
      <c r="AJ164" s="465"/>
      <c r="AK164" s="459"/>
      <c r="AL164" s="460"/>
      <c r="AM164" s="461"/>
      <c r="AN164" s="466"/>
      <c r="AO164" s="459"/>
      <c r="AP164" s="460"/>
      <c r="AQ164" s="461"/>
      <c r="AR164" s="466"/>
      <c r="AS164" s="459"/>
      <c r="AT164" s="460"/>
      <c r="AU164" s="461"/>
      <c r="AV164" s="466"/>
    </row>
    <row r="165" spans="1:48" ht="18.75">
      <c r="A165" s="449"/>
      <c r="B165" s="732">
        <v>244155</v>
      </c>
      <c r="C165" s="451" t="s">
        <v>1263</v>
      </c>
      <c r="D165" s="468"/>
      <c r="E165" s="468"/>
      <c r="F165" s="453"/>
      <c r="G165" s="788"/>
      <c r="H165" s="454"/>
      <c r="I165" s="455"/>
      <c r="J165" s="456"/>
      <c r="K165" s="457">
        <v>71936.100000000006</v>
      </c>
      <c r="L165" s="804"/>
      <c r="M165" s="790"/>
      <c r="N165" s="464">
        <f t="shared" si="73"/>
        <v>71936.100000000006</v>
      </c>
      <c r="O165" s="460">
        <f t="shared" si="77"/>
        <v>0</v>
      </c>
      <c r="P165" s="461">
        <f t="shared" si="77"/>
        <v>0</v>
      </c>
      <c r="Q165" s="462">
        <f t="shared" si="75"/>
        <v>0</v>
      </c>
      <c r="R165" s="463">
        <f t="shared" si="76"/>
        <v>0</v>
      </c>
      <c r="S165" s="459"/>
      <c r="T165" s="463"/>
      <c r="U165" s="459"/>
      <c r="V165" s="460"/>
      <c r="W165" s="461"/>
      <c r="X165" s="466"/>
      <c r="Y165" s="464"/>
      <c r="Z165" s="460"/>
      <c r="AA165" s="461"/>
      <c r="AB165" s="465"/>
      <c r="AC165" s="459"/>
      <c r="AD165" s="460"/>
      <c r="AE165" s="461"/>
      <c r="AF165" s="466"/>
      <c r="AG165" s="464"/>
      <c r="AH165" s="460"/>
      <c r="AI165" s="461"/>
      <c r="AJ165" s="465"/>
      <c r="AK165" s="459">
        <v>71936.100000000006</v>
      </c>
      <c r="AL165" s="460"/>
      <c r="AM165" s="461"/>
      <c r="AN165" s="466"/>
      <c r="AO165" s="459"/>
      <c r="AP165" s="460"/>
      <c r="AQ165" s="461"/>
      <c r="AR165" s="466"/>
      <c r="AS165" s="459"/>
      <c r="AT165" s="460"/>
      <c r="AU165" s="461"/>
      <c r="AV165" s="466"/>
    </row>
    <row r="166" spans="1:48" ht="18.75">
      <c r="A166" s="449"/>
      <c r="B166" s="732">
        <v>244155</v>
      </c>
      <c r="C166" s="451" t="s">
        <v>1264</v>
      </c>
      <c r="D166" s="468"/>
      <c r="E166" s="468"/>
      <c r="F166" s="453"/>
      <c r="G166" s="788"/>
      <c r="H166" s="454"/>
      <c r="I166" s="455">
        <v>23914.5</v>
      </c>
      <c r="J166" s="456"/>
      <c r="K166" s="457"/>
      <c r="L166" s="804"/>
      <c r="M166" s="790"/>
      <c r="N166" s="464">
        <f t="shared" si="73"/>
        <v>23914.5</v>
      </c>
      <c r="O166" s="460">
        <f t="shared" si="77"/>
        <v>0</v>
      </c>
      <c r="P166" s="461">
        <f t="shared" si="77"/>
        <v>0</v>
      </c>
      <c r="Q166" s="462">
        <f t="shared" si="75"/>
        <v>0</v>
      </c>
      <c r="R166" s="463">
        <f t="shared" si="76"/>
        <v>0</v>
      </c>
      <c r="S166" s="459"/>
      <c r="T166" s="463"/>
      <c r="U166" s="459"/>
      <c r="V166" s="460"/>
      <c r="W166" s="461"/>
      <c r="X166" s="466"/>
      <c r="Y166" s="464"/>
      <c r="Z166" s="460"/>
      <c r="AA166" s="461"/>
      <c r="AB166" s="465"/>
      <c r="AC166" s="459">
        <v>23914.5</v>
      </c>
      <c r="AD166" s="460"/>
      <c r="AE166" s="461"/>
      <c r="AF166" s="466"/>
      <c r="AG166" s="464"/>
      <c r="AH166" s="460"/>
      <c r="AI166" s="461"/>
      <c r="AJ166" s="465"/>
      <c r="AK166" s="459"/>
      <c r="AL166" s="460"/>
      <c r="AM166" s="461"/>
      <c r="AN166" s="466"/>
      <c r="AO166" s="459"/>
      <c r="AP166" s="460"/>
      <c r="AQ166" s="461"/>
      <c r="AR166" s="466"/>
      <c r="AS166" s="459"/>
      <c r="AT166" s="460"/>
      <c r="AU166" s="461"/>
      <c r="AV166" s="466"/>
    </row>
    <row r="167" spans="1:48" ht="18.75">
      <c r="A167" s="449"/>
      <c r="B167" s="732">
        <v>244159</v>
      </c>
      <c r="C167" s="451" t="s">
        <v>1265</v>
      </c>
      <c r="D167" s="468"/>
      <c r="E167" s="468"/>
      <c r="F167" s="453"/>
      <c r="G167" s="788"/>
      <c r="H167" s="454"/>
      <c r="I167" s="455">
        <v>156113</v>
      </c>
      <c r="J167" s="456"/>
      <c r="K167" s="457"/>
      <c r="L167" s="804"/>
      <c r="M167" s="790"/>
      <c r="N167" s="464">
        <f t="shared" si="73"/>
        <v>0</v>
      </c>
      <c r="O167" s="460">
        <f t="shared" si="77"/>
        <v>0</v>
      </c>
      <c r="P167" s="461">
        <f t="shared" si="77"/>
        <v>0</v>
      </c>
      <c r="Q167" s="462">
        <f t="shared" si="75"/>
        <v>156113</v>
      </c>
      <c r="R167" s="463">
        <f t="shared" si="76"/>
        <v>0</v>
      </c>
      <c r="S167" s="459"/>
      <c r="T167" s="463"/>
      <c r="U167" s="459"/>
      <c r="V167" s="460"/>
      <c r="W167" s="461"/>
      <c r="X167" s="466"/>
      <c r="Y167" s="464"/>
      <c r="Z167" s="460"/>
      <c r="AA167" s="461"/>
      <c r="AB167" s="465"/>
      <c r="AC167" s="459"/>
      <c r="AD167" s="460"/>
      <c r="AE167" s="461"/>
      <c r="AF167" s="466">
        <v>156113</v>
      </c>
      <c r="AG167" s="464"/>
      <c r="AH167" s="460"/>
      <c r="AI167" s="461"/>
      <c r="AJ167" s="465"/>
      <c r="AK167" s="459"/>
      <c r="AL167" s="460"/>
      <c r="AM167" s="461"/>
      <c r="AN167" s="466"/>
      <c r="AO167" s="459"/>
      <c r="AP167" s="460"/>
      <c r="AQ167" s="461"/>
      <c r="AR167" s="466"/>
      <c r="AS167" s="459"/>
      <c r="AT167" s="460"/>
      <c r="AU167" s="461"/>
      <c r="AV167" s="466"/>
    </row>
    <row r="168" spans="1:48" ht="18.75">
      <c r="A168" s="449"/>
      <c r="B168" s="732">
        <v>244180</v>
      </c>
      <c r="C168" s="451" t="s">
        <v>1363</v>
      </c>
      <c r="D168" s="468"/>
      <c r="E168" s="468"/>
      <c r="F168" s="453"/>
      <c r="G168" s="788"/>
      <c r="H168" s="454">
        <v>7276</v>
      </c>
      <c r="I168" s="455"/>
      <c r="J168" s="456"/>
      <c r="K168" s="457"/>
      <c r="L168" s="804"/>
      <c r="M168" s="790"/>
      <c r="N168" s="464">
        <f t="shared" si="73"/>
        <v>7276</v>
      </c>
      <c r="O168" s="460">
        <f t="shared" si="77"/>
        <v>0</v>
      </c>
      <c r="P168" s="461">
        <f t="shared" si="77"/>
        <v>0</v>
      </c>
      <c r="Q168" s="462">
        <f t="shared" si="75"/>
        <v>0</v>
      </c>
      <c r="R168" s="463">
        <f t="shared" si="76"/>
        <v>0</v>
      </c>
      <c r="S168" s="459"/>
      <c r="T168" s="463"/>
      <c r="U168" s="459"/>
      <c r="V168" s="460"/>
      <c r="W168" s="461"/>
      <c r="X168" s="466"/>
      <c r="Y168" s="464">
        <v>7276</v>
      </c>
      <c r="Z168" s="460"/>
      <c r="AA168" s="461"/>
      <c r="AB168" s="465"/>
      <c r="AC168" s="459"/>
      <c r="AD168" s="460"/>
      <c r="AE168" s="461"/>
      <c r="AF168" s="466"/>
      <c r="AG168" s="464"/>
      <c r="AH168" s="460"/>
      <c r="AI168" s="461"/>
      <c r="AJ168" s="465"/>
      <c r="AK168" s="459"/>
      <c r="AL168" s="460"/>
      <c r="AM168" s="461"/>
      <c r="AN168" s="466"/>
      <c r="AO168" s="459"/>
      <c r="AP168" s="460"/>
      <c r="AQ168" s="461"/>
      <c r="AR168" s="466"/>
      <c r="AS168" s="459"/>
      <c r="AT168" s="460"/>
      <c r="AU168" s="461"/>
      <c r="AV168" s="466"/>
    </row>
    <row r="169" spans="1:48" ht="18.75">
      <c r="A169" s="449"/>
      <c r="B169" s="732">
        <v>244187</v>
      </c>
      <c r="C169" s="620" t="s">
        <v>1388</v>
      </c>
      <c r="D169" s="468"/>
      <c r="E169" s="468"/>
      <c r="F169" s="453"/>
      <c r="G169" s="788"/>
      <c r="H169" s="454">
        <v>1083</v>
      </c>
      <c r="I169" s="455"/>
      <c r="J169" s="456"/>
      <c r="K169" s="457"/>
      <c r="L169" s="804"/>
      <c r="M169" s="790"/>
      <c r="N169" s="464">
        <f t="shared" si="73"/>
        <v>0</v>
      </c>
      <c r="O169" s="460">
        <f t="shared" si="77"/>
        <v>1083</v>
      </c>
      <c r="P169" s="461">
        <f t="shared" si="77"/>
        <v>0</v>
      </c>
      <c r="Q169" s="462">
        <f t="shared" si="75"/>
        <v>0</v>
      </c>
      <c r="R169" s="463">
        <f t="shared" si="76"/>
        <v>0</v>
      </c>
      <c r="S169" s="459"/>
      <c r="T169" s="463"/>
      <c r="U169" s="459"/>
      <c r="V169" s="460"/>
      <c r="W169" s="461"/>
      <c r="X169" s="466"/>
      <c r="Y169" s="464"/>
      <c r="Z169" s="460">
        <v>1083</v>
      </c>
      <c r="AA169" s="461"/>
      <c r="AB169" s="465"/>
      <c r="AC169" s="459"/>
      <c r="AD169" s="460"/>
      <c r="AE169" s="461"/>
      <c r="AF169" s="466"/>
      <c r="AG169" s="464"/>
      <c r="AH169" s="460"/>
      <c r="AI169" s="461"/>
      <c r="AJ169" s="465"/>
      <c r="AK169" s="459"/>
      <c r="AL169" s="460"/>
      <c r="AM169" s="461"/>
      <c r="AN169" s="466"/>
      <c r="AO169" s="459"/>
      <c r="AP169" s="460"/>
      <c r="AQ169" s="461"/>
      <c r="AR169" s="466"/>
      <c r="AS169" s="459"/>
      <c r="AT169" s="460"/>
      <c r="AU169" s="461"/>
      <c r="AV169" s="466"/>
    </row>
    <row r="170" spans="1:48" ht="18.75">
      <c r="A170" s="449"/>
      <c r="B170" s="732">
        <v>244187</v>
      </c>
      <c r="C170" s="620" t="s">
        <v>1389</v>
      </c>
      <c r="D170" s="468"/>
      <c r="E170" s="468"/>
      <c r="F170" s="453"/>
      <c r="G170" s="788"/>
      <c r="H170" s="454">
        <v>164234.29999999999</v>
      </c>
      <c r="I170" s="455"/>
      <c r="J170" s="456"/>
      <c r="K170" s="457"/>
      <c r="L170" s="804"/>
      <c r="M170" s="790"/>
      <c r="N170" s="464">
        <f t="shared" si="73"/>
        <v>0</v>
      </c>
      <c r="O170" s="460">
        <f t="shared" si="77"/>
        <v>0</v>
      </c>
      <c r="P170" s="461">
        <f t="shared" si="77"/>
        <v>0</v>
      </c>
      <c r="Q170" s="462">
        <f t="shared" si="75"/>
        <v>164234.29999999999</v>
      </c>
      <c r="R170" s="463">
        <f t="shared" si="76"/>
        <v>0</v>
      </c>
      <c r="S170" s="459"/>
      <c r="T170" s="463"/>
      <c r="U170" s="459"/>
      <c r="V170" s="460"/>
      <c r="W170" s="461"/>
      <c r="X170" s="466"/>
      <c r="Y170" s="464"/>
      <c r="Z170" s="460"/>
      <c r="AA170" s="461"/>
      <c r="AB170" s="465">
        <v>164234.29999999999</v>
      </c>
      <c r="AC170" s="459"/>
      <c r="AD170" s="460"/>
      <c r="AE170" s="461"/>
      <c r="AF170" s="466"/>
      <c r="AG170" s="464"/>
      <c r="AH170" s="460"/>
      <c r="AI170" s="461"/>
      <c r="AJ170" s="465"/>
      <c r="AK170" s="459"/>
      <c r="AL170" s="460"/>
      <c r="AM170" s="461"/>
      <c r="AN170" s="466"/>
      <c r="AO170" s="459"/>
      <c r="AP170" s="460"/>
      <c r="AQ170" s="461"/>
      <c r="AR170" s="466"/>
      <c r="AS170" s="459"/>
      <c r="AT170" s="460"/>
      <c r="AU170" s="461"/>
      <c r="AV170" s="466"/>
    </row>
    <row r="171" spans="1:48" ht="18.75">
      <c r="A171" s="449"/>
      <c r="B171" s="732">
        <v>244188</v>
      </c>
      <c r="C171" s="620" t="s">
        <v>1390</v>
      </c>
      <c r="D171" s="468"/>
      <c r="E171" s="468"/>
      <c r="F171" s="453"/>
      <c r="G171" s="788"/>
      <c r="H171" s="454">
        <v>12441.96</v>
      </c>
      <c r="I171" s="455"/>
      <c r="J171" s="456"/>
      <c r="K171" s="457"/>
      <c r="L171" s="804"/>
      <c r="M171" s="790"/>
      <c r="N171" s="464">
        <f t="shared" si="73"/>
        <v>0</v>
      </c>
      <c r="O171" s="460">
        <f t="shared" si="77"/>
        <v>0</v>
      </c>
      <c r="P171" s="461">
        <f t="shared" si="77"/>
        <v>0</v>
      </c>
      <c r="Q171" s="462">
        <f t="shared" si="75"/>
        <v>12441.96</v>
      </c>
      <c r="R171" s="463">
        <f t="shared" si="76"/>
        <v>0</v>
      </c>
      <c r="S171" s="459"/>
      <c r="T171" s="463"/>
      <c r="U171" s="459"/>
      <c r="V171" s="460"/>
      <c r="W171" s="461"/>
      <c r="X171" s="466"/>
      <c r="Y171" s="464"/>
      <c r="Z171" s="460"/>
      <c r="AA171" s="461"/>
      <c r="AB171" s="465">
        <v>12441.96</v>
      </c>
      <c r="AC171" s="459"/>
      <c r="AD171" s="460"/>
      <c r="AE171" s="461"/>
      <c r="AF171" s="466"/>
      <c r="AG171" s="464"/>
      <c r="AH171" s="460"/>
      <c r="AI171" s="461"/>
      <c r="AJ171" s="465"/>
      <c r="AK171" s="459"/>
      <c r="AL171" s="460"/>
      <c r="AM171" s="461"/>
      <c r="AN171" s="466"/>
      <c r="AO171" s="459"/>
      <c r="AP171" s="460"/>
      <c r="AQ171" s="461"/>
      <c r="AR171" s="466"/>
      <c r="AS171" s="459"/>
      <c r="AT171" s="460"/>
      <c r="AU171" s="461"/>
      <c r="AV171" s="466"/>
    </row>
    <row r="172" spans="1:48" ht="18.75">
      <c r="A172" s="449"/>
      <c r="B172" s="732">
        <v>244180</v>
      </c>
      <c r="C172" s="620" t="s">
        <v>1544</v>
      </c>
      <c r="D172" s="468"/>
      <c r="E172" s="468"/>
      <c r="F172" s="453"/>
      <c r="G172" s="788"/>
      <c r="H172" s="454">
        <v>14552</v>
      </c>
      <c r="I172" s="455"/>
      <c r="J172" s="456"/>
      <c r="K172" s="457"/>
      <c r="L172" s="804"/>
      <c r="M172" s="790"/>
      <c r="N172" s="464">
        <f t="shared" si="73"/>
        <v>14552</v>
      </c>
      <c r="O172" s="460">
        <f t="shared" si="77"/>
        <v>0</v>
      </c>
      <c r="P172" s="461">
        <f t="shared" si="77"/>
        <v>0</v>
      </c>
      <c r="Q172" s="462">
        <f t="shared" si="75"/>
        <v>0</v>
      </c>
      <c r="R172" s="463">
        <f t="shared" si="76"/>
        <v>0</v>
      </c>
      <c r="S172" s="459"/>
      <c r="T172" s="463"/>
      <c r="U172" s="459"/>
      <c r="V172" s="460"/>
      <c r="W172" s="461"/>
      <c r="X172" s="466"/>
      <c r="Y172" s="464">
        <v>14552</v>
      </c>
      <c r="Z172" s="460"/>
      <c r="AA172" s="461"/>
      <c r="AB172" s="465"/>
      <c r="AC172" s="459"/>
      <c r="AD172" s="460"/>
      <c r="AE172" s="461"/>
      <c r="AF172" s="466"/>
      <c r="AG172" s="464"/>
      <c r="AH172" s="460"/>
      <c r="AI172" s="461"/>
      <c r="AJ172" s="465"/>
      <c r="AK172" s="459"/>
      <c r="AL172" s="460"/>
      <c r="AM172" s="461"/>
      <c r="AN172" s="466"/>
      <c r="AO172" s="459"/>
      <c r="AP172" s="460"/>
      <c r="AQ172" s="461"/>
      <c r="AR172" s="466"/>
      <c r="AS172" s="459"/>
      <c r="AT172" s="460"/>
      <c r="AU172" s="461"/>
      <c r="AV172" s="466"/>
    </row>
    <row r="173" spans="1:48" ht="18.75">
      <c r="A173" s="449"/>
      <c r="B173" s="732">
        <v>244218</v>
      </c>
      <c r="C173" s="451" t="s">
        <v>1545</v>
      </c>
      <c r="D173" s="468"/>
      <c r="E173" s="468"/>
      <c r="F173" s="453"/>
      <c r="G173" s="788"/>
      <c r="H173" s="454"/>
      <c r="I173" s="455">
        <v>12771.6</v>
      </c>
      <c r="J173" s="456"/>
      <c r="K173" s="457"/>
      <c r="L173" s="804"/>
      <c r="M173" s="790"/>
      <c r="N173" s="464">
        <f t="shared" si="73"/>
        <v>0</v>
      </c>
      <c r="O173" s="460">
        <f t="shared" si="77"/>
        <v>0</v>
      </c>
      <c r="P173" s="461">
        <f t="shared" si="77"/>
        <v>0</v>
      </c>
      <c r="Q173" s="462">
        <f t="shared" si="75"/>
        <v>12771.6</v>
      </c>
      <c r="R173" s="463">
        <f t="shared" si="76"/>
        <v>0</v>
      </c>
      <c r="S173" s="459"/>
      <c r="T173" s="463"/>
      <c r="U173" s="459"/>
      <c r="V173" s="460"/>
      <c r="W173" s="461"/>
      <c r="X173" s="466"/>
      <c r="Y173" s="464"/>
      <c r="Z173" s="460"/>
      <c r="AA173" s="461"/>
      <c r="AB173" s="465"/>
      <c r="AC173" s="459"/>
      <c r="AD173" s="460"/>
      <c r="AE173" s="461"/>
      <c r="AF173" s="466">
        <v>12771.6</v>
      </c>
      <c r="AG173" s="464"/>
      <c r="AH173" s="460"/>
      <c r="AI173" s="461"/>
      <c r="AJ173" s="465"/>
      <c r="AK173" s="459"/>
      <c r="AL173" s="460"/>
      <c r="AM173" s="461"/>
      <c r="AN173" s="466"/>
      <c r="AO173" s="459"/>
      <c r="AP173" s="460"/>
      <c r="AQ173" s="461"/>
      <c r="AR173" s="466"/>
      <c r="AS173" s="459"/>
      <c r="AT173" s="460"/>
      <c r="AU173" s="461"/>
      <c r="AV173" s="466"/>
    </row>
    <row r="174" spans="1:48" ht="18.75">
      <c r="A174" s="449"/>
      <c r="B174" s="732">
        <v>244218</v>
      </c>
      <c r="C174" s="451" t="s">
        <v>1546</v>
      </c>
      <c r="D174" s="468"/>
      <c r="E174" s="468"/>
      <c r="F174" s="453"/>
      <c r="G174" s="788"/>
      <c r="H174" s="454"/>
      <c r="I174" s="455">
        <v>18160.11</v>
      </c>
      <c r="J174" s="456"/>
      <c r="K174" s="457"/>
      <c r="L174" s="804"/>
      <c r="M174" s="790"/>
      <c r="N174" s="464">
        <f t="shared" ref="N174:N183" si="78">SUM(S174,U174,Y174,AC174,AG174,AK174,AO174,AS174)</f>
        <v>0</v>
      </c>
      <c r="O174" s="460">
        <f t="shared" ref="O174:O183" si="79">SUM(Z174,V174,AD174,AH174,AL174,AP174,AT174)</f>
        <v>0</v>
      </c>
      <c r="P174" s="461">
        <f t="shared" ref="P174:P183" si="80">SUM(AA174,W174,AE174,AI174,AM174,AQ174,AU174)</f>
        <v>0</v>
      </c>
      <c r="Q174" s="462">
        <f t="shared" ref="Q174:Q183" si="81">SUM(AB174,,X174,AF174,AJ174,AN174,AR174,AV174)</f>
        <v>18160.11</v>
      </c>
      <c r="R174" s="463">
        <f t="shared" ref="R174:R183" si="82">SUM(T174)</f>
        <v>0</v>
      </c>
      <c r="S174" s="459"/>
      <c r="T174" s="463"/>
      <c r="U174" s="459"/>
      <c r="V174" s="460"/>
      <c r="W174" s="461"/>
      <c r="X174" s="466"/>
      <c r="Y174" s="464"/>
      <c r="Z174" s="460"/>
      <c r="AA174" s="461"/>
      <c r="AB174" s="465"/>
      <c r="AC174" s="459"/>
      <c r="AD174" s="460"/>
      <c r="AE174" s="461"/>
      <c r="AF174" s="466">
        <v>18160.11</v>
      </c>
      <c r="AG174" s="464"/>
      <c r="AH174" s="460"/>
      <c r="AI174" s="461"/>
      <c r="AJ174" s="465"/>
      <c r="AK174" s="459"/>
      <c r="AL174" s="460"/>
      <c r="AM174" s="461"/>
      <c r="AN174" s="466"/>
      <c r="AO174" s="459"/>
      <c r="AP174" s="460"/>
      <c r="AQ174" s="461"/>
      <c r="AR174" s="466"/>
      <c r="AS174" s="459"/>
      <c r="AT174" s="460"/>
      <c r="AU174" s="461"/>
      <c r="AV174" s="466"/>
    </row>
    <row r="175" spans="1:48" ht="18.75">
      <c r="A175" s="483"/>
      <c r="B175" s="1004">
        <v>244221</v>
      </c>
      <c r="C175" s="1003" t="s">
        <v>1595</v>
      </c>
      <c r="D175" s="485"/>
      <c r="E175" s="485"/>
      <c r="F175" s="486"/>
      <c r="G175" s="795"/>
      <c r="H175" s="487"/>
      <c r="I175" s="1005">
        <v>87162.2</v>
      </c>
      <c r="J175" s="489"/>
      <c r="K175" s="490"/>
      <c r="L175" s="821"/>
      <c r="M175" s="834"/>
      <c r="N175" s="494">
        <f t="shared" si="78"/>
        <v>0</v>
      </c>
      <c r="O175" s="495">
        <f t="shared" si="79"/>
        <v>0</v>
      </c>
      <c r="P175" s="496">
        <f t="shared" si="80"/>
        <v>87162.2</v>
      </c>
      <c r="Q175" s="600">
        <f t="shared" si="81"/>
        <v>0</v>
      </c>
      <c r="R175" s="493">
        <f t="shared" si="82"/>
        <v>0</v>
      </c>
      <c r="S175" s="492"/>
      <c r="T175" s="493"/>
      <c r="U175" s="492"/>
      <c r="V175" s="495"/>
      <c r="W175" s="496"/>
      <c r="X175" s="498"/>
      <c r="Y175" s="494"/>
      <c r="Z175" s="495"/>
      <c r="AA175" s="496"/>
      <c r="AB175" s="497"/>
      <c r="AC175" s="492"/>
      <c r="AD175" s="495"/>
      <c r="AE175" s="496">
        <v>87162.2</v>
      </c>
      <c r="AF175" s="498"/>
      <c r="AG175" s="494"/>
      <c r="AH175" s="495"/>
      <c r="AI175" s="496"/>
      <c r="AJ175" s="497"/>
      <c r="AK175" s="492"/>
      <c r="AL175" s="495"/>
      <c r="AM175" s="496"/>
      <c r="AN175" s="498"/>
      <c r="AO175" s="492"/>
      <c r="AP175" s="495"/>
      <c r="AQ175" s="496"/>
      <c r="AR175" s="498"/>
      <c r="AS175" s="492"/>
      <c r="AT175" s="495"/>
      <c r="AU175" s="496"/>
      <c r="AV175" s="498"/>
    </row>
    <row r="176" spans="1:48" ht="18.75">
      <c r="A176" s="483"/>
      <c r="B176" s="1004">
        <v>244221</v>
      </c>
      <c r="C176" s="1003" t="s">
        <v>1596</v>
      </c>
      <c r="D176" s="485"/>
      <c r="E176" s="485"/>
      <c r="F176" s="486"/>
      <c r="G176" s="795"/>
      <c r="H176" s="487"/>
      <c r="I176" s="1005">
        <v>31030</v>
      </c>
      <c r="J176" s="489"/>
      <c r="K176" s="490"/>
      <c r="L176" s="821"/>
      <c r="M176" s="834"/>
      <c r="N176" s="494">
        <f t="shared" si="78"/>
        <v>0</v>
      </c>
      <c r="O176" s="495">
        <f t="shared" si="79"/>
        <v>0</v>
      </c>
      <c r="P176" s="496">
        <f t="shared" si="80"/>
        <v>31030</v>
      </c>
      <c r="Q176" s="600">
        <f t="shared" si="81"/>
        <v>0</v>
      </c>
      <c r="R176" s="493">
        <f t="shared" si="82"/>
        <v>0</v>
      </c>
      <c r="S176" s="492"/>
      <c r="T176" s="493"/>
      <c r="U176" s="492"/>
      <c r="V176" s="495"/>
      <c r="W176" s="496"/>
      <c r="X176" s="498"/>
      <c r="Y176" s="494"/>
      <c r="Z176" s="495"/>
      <c r="AA176" s="496"/>
      <c r="AB176" s="497"/>
      <c r="AC176" s="492"/>
      <c r="AD176" s="495"/>
      <c r="AE176" s="496">
        <v>31030</v>
      </c>
      <c r="AF176" s="498"/>
      <c r="AG176" s="494"/>
      <c r="AH176" s="495"/>
      <c r="AI176" s="496"/>
      <c r="AJ176" s="497"/>
      <c r="AK176" s="492"/>
      <c r="AL176" s="495"/>
      <c r="AM176" s="496"/>
      <c r="AN176" s="498"/>
      <c r="AO176" s="492"/>
      <c r="AP176" s="495"/>
      <c r="AQ176" s="496"/>
      <c r="AR176" s="498"/>
      <c r="AS176" s="492"/>
      <c r="AT176" s="495"/>
      <c r="AU176" s="496"/>
      <c r="AV176" s="498"/>
    </row>
    <row r="177" spans="1:48" ht="18.75">
      <c r="A177" s="483"/>
      <c r="B177" s="1004">
        <v>244221</v>
      </c>
      <c r="C177" s="1003" t="s">
        <v>1597</v>
      </c>
      <c r="D177" s="485"/>
      <c r="E177" s="485"/>
      <c r="F177" s="486"/>
      <c r="G177" s="795"/>
      <c r="H177" s="487"/>
      <c r="I177" s="488"/>
      <c r="J177" s="489"/>
      <c r="K177" s="490">
        <v>142566.79999999999</v>
      </c>
      <c r="L177" s="821"/>
      <c r="M177" s="834"/>
      <c r="N177" s="494">
        <f t="shared" si="78"/>
        <v>0</v>
      </c>
      <c r="O177" s="495">
        <f t="shared" si="79"/>
        <v>0</v>
      </c>
      <c r="P177" s="496">
        <f t="shared" si="80"/>
        <v>142566.79999999999</v>
      </c>
      <c r="Q177" s="600">
        <f t="shared" si="81"/>
        <v>0</v>
      </c>
      <c r="R177" s="493">
        <f t="shared" si="82"/>
        <v>0</v>
      </c>
      <c r="S177" s="492"/>
      <c r="T177" s="493"/>
      <c r="U177" s="492"/>
      <c r="V177" s="495"/>
      <c r="W177" s="496"/>
      <c r="X177" s="498"/>
      <c r="Y177" s="494"/>
      <c r="Z177" s="495"/>
      <c r="AA177" s="496"/>
      <c r="AB177" s="497"/>
      <c r="AC177" s="492"/>
      <c r="AD177" s="495"/>
      <c r="AE177" s="496"/>
      <c r="AF177" s="498"/>
      <c r="AG177" s="494"/>
      <c r="AH177" s="495"/>
      <c r="AI177" s="496"/>
      <c r="AJ177" s="497"/>
      <c r="AK177" s="492"/>
      <c r="AL177" s="495"/>
      <c r="AM177" s="496">
        <v>142566.79999999999</v>
      </c>
      <c r="AN177" s="498"/>
      <c r="AO177" s="492"/>
      <c r="AP177" s="495"/>
      <c r="AQ177" s="496"/>
      <c r="AR177" s="498"/>
      <c r="AS177" s="492"/>
      <c r="AT177" s="495"/>
      <c r="AU177" s="496"/>
      <c r="AV177" s="498"/>
    </row>
    <row r="178" spans="1:48" ht="18.75">
      <c r="A178" s="483"/>
      <c r="B178" s="1007">
        <v>244223</v>
      </c>
      <c r="C178" s="1006" t="s">
        <v>1599</v>
      </c>
      <c r="D178" s="485"/>
      <c r="E178" s="485"/>
      <c r="F178" s="486"/>
      <c r="G178" s="795"/>
      <c r="H178" s="487">
        <v>14552</v>
      </c>
      <c r="I178" s="488"/>
      <c r="J178" s="489"/>
      <c r="K178" s="490"/>
      <c r="L178" s="821"/>
      <c r="M178" s="834"/>
      <c r="N178" s="494"/>
      <c r="O178" s="495"/>
      <c r="P178" s="496"/>
      <c r="Q178" s="600"/>
      <c r="R178" s="493"/>
      <c r="S178" s="492"/>
      <c r="T178" s="493"/>
      <c r="U178" s="492"/>
      <c r="V178" s="495"/>
      <c r="W178" s="496"/>
      <c r="X178" s="498"/>
      <c r="Y178" s="494"/>
      <c r="Z178" s="495">
        <v>14552</v>
      </c>
      <c r="AA178" s="496"/>
      <c r="AB178" s="497"/>
      <c r="AC178" s="492"/>
      <c r="AD178" s="495"/>
      <c r="AE178" s="496"/>
      <c r="AF178" s="498"/>
      <c r="AG178" s="494"/>
      <c r="AH178" s="495"/>
      <c r="AI178" s="496"/>
      <c r="AJ178" s="497"/>
      <c r="AK178" s="492"/>
      <c r="AL178" s="495"/>
      <c r="AM178" s="496"/>
      <c r="AN178" s="498"/>
      <c r="AO178" s="492"/>
      <c r="AP178" s="495"/>
      <c r="AQ178" s="496"/>
      <c r="AR178" s="498"/>
      <c r="AS178" s="492"/>
      <c r="AT178" s="495"/>
      <c r="AU178" s="496"/>
      <c r="AV178" s="498"/>
    </row>
    <row r="179" spans="1:48" ht="18.75">
      <c r="A179" s="483"/>
      <c r="B179" s="1007"/>
      <c r="C179" s="1006"/>
      <c r="D179" s="485"/>
      <c r="E179" s="485"/>
      <c r="F179" s="486"/>
      <c r="G179" s="795"/>
      <c r="H179" s="487"/>
      <c r="I179" s="488"/>
      <c r="J179" s="489"/>
      <c r="K179" s="490"/>
      <c r="L179" s="821"/>
      <c r="M179" s="834"/>
      <c r="N179" s="494"/>
      <c r="O179" s="495"/>
      <c r="P179" s="496"/>
      <c r="Q179" s="600"/>
      <c r="R179" s="493"/>
      <c r="S179" s="492"/>
      <c r="T179" s="493"/>
      <c r="U179" s="492"/>
      <c r="V179" s="495"/>
      <c r="W179" s="496"/>
      <c r="X179" s="498"/>
      <c r="Y179" s="494"/>
      <c r="Z179" s="495"/>
      <c r="AA179" s="496"/>
      <c r="AB179" s="497"/>
      <c r="AC179" s="492"/>
      <c r="AD179" s="495"/>
      <c r="AE179" s="496"/>
      <c r="AF179" s="498"/>
      <c r="AG179" s="494"/>
      <c r="AH179" s="495"/>
      <c r="AI179" s="496"/>
      <c r="AJ179" s="497"/>
      <c r="AK179" s="492"/>
      <c r="AL179" s="495"/>
      <c r="AM179" s="496"/>
      <c r="AN179" s="498"/>
      <c r="AO179" s="492"/>
      <c r="AP179" s="495"/>
      <c r="AQ179" s="496"/>
      <c r="AR179" s="498"/>
      <c r="AS179" s="492"/>
      <c r="AT179" s="495"/>
      <c r="AU179" s="496"/>
      <c r="AV179" s="498"/>
    </row>
    <row r="180" spans="1:48" ht="18.75">
      <c r="A180" s="483"/>
      <c r="B180" s="1007"/>
      <c r="C180" s="1006"/>
      <c r="D180" s="485"/>
      <c r="E180" s="485"/>
      <c r="F180" s="486"/>
      <c r="G180" s="795"/>
      <c r="H180" s="487"/>
      <c r="I180" s="488"/>
      <c r="J180" s="489"/>
      <c r="K180" s="490"/>
      <c r="L180" s="821"/>
      <c r="M180" s="834"/>
      <c r="N180" s="494"/>
      <c r="O180" s="495"/>
      <c r="P180" s="496"/>
      <c r="Q180" s="600"/>
      <c r="R180" s="493"/>
      <c r="S180" s="492"/>
      <c r="T180" s="493"/>
      <c r="U180" s="492"/>
      <c r="V180" s="495"/>
      <c r="W180" s="496"/>
      <c r="X180" s="498"/>
      <c r="Y180" s="494"/>
      <c r="Z180" s="495"/>
      <c r="AA180" s="496"/>
      <c r="AB180" s="497"/>
      <c r="AC180" s="492"/>
      <c r="AD180" s="495"/>
      <c r="AE180" s="496"/>
      <c r="AF180" s="498"/>
      <c r="AG180" s="494"/>
      <c r="AH180" s="495"/>
      <c r="AI180" s="496"/>
      <c r="AJ180" s="497"/>
      <c r="AK180" s="492"/>
      <c r="AL180" s="495"/>
      <c r="AM180" s="496"/>
      <c r="AN180" s="498"/>
      <c r="AO180" s="492"/>
      <c r="AP180" s="495"/>
      <c r="AQ180" s="496"/>
      <c r="AR180" s="498"/>
      <c r="AS180" s="492"/>
      <c r="AT180" s="495"/>
      <c r="AU180" s="496"/>
      <c r="AV180" s="498"/>
    </row>
    <row r="181" spans="1:48" ht="18.75">
      <c r="A181" s="483"/>
      <c r="B181" s="733"/>
      <c r="C181" s="484"/>
      <c r="D181" s="485"/>
      <c r="E181" s="485"/>
      <c r="F181" s="486"/>
      <c r="G181" s="795"/>
      <c r="H181" s="487"/>
      <c r="I181" s="488"/>
      <c r="J181" s="489"/>
      <c r="K181" s="490"/>
      <c r="L181" s="821"/>
      <c r="M181" s="834"/>
      <c r="N181" s="494">
        <f t="shared" si="78"/>
        <v>0</v>
      </c>
      <c r="O181" s="495">
        <f t="shared" si="79"/>
        <v>0</v>
      </c>
      <c r="P181" s="496">
        <f t="shared" si="80"/>
        <v>0</v>
      </c>
      <c r="Q181" s="600">
        <f t="shared" si="81"/>
        <v>0</v>
      </c>
      <c r="R181" s="493">
        <f t="shared" si="82"/>
        <v>0</v>
      </c>
      <c r="S181" s="492"/>
      <c r="T181" s="493"/>
      <c r="U181" s="492"/>
      <c r="V181" s="495"/>
      <c r="W181" s="496"/>
      <c r="X181" s="498"/>
      <c r="Y181" s="494"/>
      <c r="Z181" s="495"/>
      <c r="AA181" s="496"/>
      <c r="AB181" s="497"/>
      <c r="AC181" s="492"/>
      <c r="AD181" s="495"/>
      <c r="AE181" s="496"/>
      <c r="AF181" s="498"/>
      <c r="AG181" s="494"/>
      <c r="AH181" s="495"/>
      <c r="AI181" s="496"/>
      <c r="AJ181" s="497"/>
      <c r="AK181" s="492"/>
      <c r="AL181" s="495"/>
      <c r="AM181" s="496"/>
      <c r="AN181" s="498"/>
      <c r="AO181" s="492"/>
      <c r="AP181" s="495"/>
      <c r="AQ181" s="496"/>
      <c r="AR181" s="498"/>
      <c r="AS181" s="492"/>
      <c r="AT181" s="495"/>
      <c r="AU181" s="496"/>
      <c r="AV181" s="498"/>
    </row>
    <row r="182" spans="1:48" ht="18.75">
      <c r="A182" s="483"/>
      <c r="B182" s="733"/>
      <c r="C182" s="484"/>
      <c r="D182" s="485"/>
      <c r="E182" s="485"/>
      <c r="F182" s="486"/>
      <c r="G182" s="795"/>
      <c r="H182" s="487"/>
      <c r="I182" s="488"/>
      <c r="J182" s="489"/>
      <c r="K182" s="490"/>
      <c r="L182" s="821"/>
      <c r="M182" s="834"/>
      <c r="N182" s="494">
        <f t="shared" si="78"/>
        <v>0</v>
      </c>
      <c r="O182" s="495">
        <f t="shared" si="79"/>
        <v>0</v>
      </c>
      <c r="P182" s="496">
        <f t="shared" si="80"/>
        <v>0</v>
      </c>
      <c r="Q182" s="600">
        <f t="shared" si="81"/>
        <v>0</v>
      </c>
      <c r="R182" s="493">
        <f t="shared" si="82"/>
        <v>0</v>
      </c>
      <c r="S182" s="492"/>
      <c r="T182" s="493"/>
      <c r="U182" s="492"/>
      <c r="V182" s="495"/>
      <c r="W182" s="496"/>
      <c r="X182" s="498"/>
      <c r="Y182" s="494"/>
      <c r="Z182" s="495"/>
      <c r="AA182" s="496"/>
      <c r="AB182" s="497"/>
      <c r="AC182" s="492"/>
      <c r="AD182" s="495"/>
      <c r="AE182" s="496"/>
      <c r="AF182" s="498"/>
      <c r="AG182" s="494"/>
      <c r="AH182" s="495"/>
      <c r="AI182" s="496"/>
      <c r="AJ182" s="497"/>
      <c r="AK182" s="492"/>
      <c r="AL182" s="495"/>
      <c r="AM182" s="496"/>
      <c r="AN182" s="498"/>
      <c r="AO182" s="492"/>
      <c r="AP182" s="495"/>
      <c r="AQ182" s="496"/>
      <c r="AR182" s="498"/>
      <c r="AS182" s="492"/>
      <c r="AT182" s="495"/>
      <c r="AU182" s="496"/>
      <c r="AV182" s="498"/>
    </row>
    <row r="183" spans="1:48" ht="19.5" thickBot="1">
      <c r="A183" s="501"/>
      <c r="B183" s="736"/>
      <c r="C183" s="737"/>
      <c r="D183" s="504"/>
      <c r="E183" s="504"/>
      <c r="F183" s="579"/>
      <c r="G183" s="795"/>
      <c r="H183" s="580"/>
      <c r="I183" s="581"/>
      <c r="J183" s="582"/>
      <c r="K183" s="583"/>
      <c r="L183" s="805"/>
      <c r="M183" s="806"/>
      <c r="N183" s="513">
        <f t="shared" si="78"/>
        <v>0</v>
      </c>
      <c r="O183" s="514">
        <f t="shared" si="79"/>
        <v>0</v>
      </c>
      <c r="P183" s="515">
        <f t="shared" si="80"/>
        <v>0</v>
      </c>
      <c r="Q183" s="619">
        <f t="shared" si="81"/>
        <v>0</v>
      </c>
      <c r="R183" s="512">
        <f t="shared" si="82"/>
        <v>0</v>
      </c>
      <c r="S183" s="511"/>
      <c r="T183" s="512"/>
      <c r="U183" s="511"/>
      <c r="V183" s="514"/>
      <c r="W183" s="515"/>
      <c r="X183" s="517"/>
      <c r="Y183" s="513"/>
      <c r="Z183" s="514"/>
      <c r="AA183" s="515"/>
      <c r="AB183" s="516"/>
      <c r="AC183" s="511"/>
      <c r="AD183" s="514"/>
      <c r="AE183" s="515"/>
      <c r="AF183" s="517"/>
      <c r="AG183" s="513"/>
      <c r="AH183" s="514"/>
      <c r="AI183" s="515"/>
      <c r="AJ183" s="516"/>
      <c r="AK183" s="511"/>
      <c r="AL183" s="514"/>
      <c r="AM183" s="515"/>
      <c r="AN183" s="517"/>
      <c r="AO183" s="511"/>
      <c r="AP183" s="514"/>
      <c r="AQ183" s="515"/>
      <c r="AR183" s="517"/>
      <c r="AS183" s="511"/>
      <c r="AT183" s="514"/>
      <c r="AU183" s="515"/>
      <c r="AV183" s="517"/>
    </row>
    <row r="184" spans="1:48" ht="75">
      <c r="A184" s="747" t="s">
        <v>228</v>
      </c>
      <c r="B184" s="724" t="s">
        <v>371</v>
      </c>
      <c r="C184" s="725" t="s">
        <v>404</v>
      </c>
      <c r="D184" s="744" t="s">
        <v>373</v>
      </c>
      <c r="E184" s="410" t="s">
        <v>521</v>
      </c>
      <c r="F184" s="411" t="s">
        <v>522</v>
      </c>
      <c r="G184" s="786" t="s">
        <v>1168</v>
      </c>
      <c r="H184" s="409" t="s">
        <v>508</v>
      </c>
      <c r="I184" s="409" t="s">
        <v>509</v>
      </c>
      <c r="J184" s="409" t="s">
        <v>510</v>
      </c>
      <c r="K184" s="412" t="s">
        <v>511</v>
      </c>
      <c r="L184" s="787" t="s">
        <v>64</v>
      </c>
      <c r="M184" s="529" t="s">
        <v>1169</v>
      </c>
      <c r="N184" s="419"/>
      <c r="O184" s="415"/>
      <c r="P184" s="415"/>
      <c r="Q184" s="415"/>
      <c r="R184" s="416"/>
      <c r="S184" s="414"/>
      <c r="T184" s="416"/>
      <c r="U184" s="748">
        <f>SUM(U190:X190)</f>
        <v>174000</v>
      </c>
      <c r="V184" s="415"/>
      <c r="W184" s="415"/>
      <c r="X184" s="416"/>
      <c r="Y184" s="748">
        <f>SUM(Y190:AB190)</f>
        <v>112065</v>
      </c>
      <c r="Z184" s="415"/>
      <c r="AA184" s="415"/>
      <c r="AB184" s="418"/>
      <c r="AC184" s="748">
        <f>SUM(AC190:AF190)</f>
        <v>914458.38</v>
      </c>
      <c r="AD184" s="415"/>
      <c r="AE184" s="415"/>
      <c r="AF184" s="416"/>
      <c r="AG184" s="748">
        <f>SUM(AG190:AJ190)</f>
        <v>0</v>
      </c>
      <c r="AH184" s="415"/>
      <c r="AI184" s="415"/>
      <c r="AJ184" s="418"/>
      <c r="AK184" s="748">
        <f>SUM(AK190:AN190)</f>
        <v>200518</v>
      </c>
      <c r="AL184" s="415"/>
      <c r="AM184" s="415"/>
      <c r="AN184" s="416"/>
      <c r="AO184" s="414"/>
      <c r="AP184" s="415"/>
      <c r="AQ184" s="415"/>
      <c r="AR184" s="416"/>
      <c r="AS184" s="414"/>
      <c r="AT184" s="415"/>
      <c r="AU184" s="415"/>
      <c r="AV184" s="416"/>
    </row>
    <row r="185" spans="1:48" ht="26.25">
      <c r="A185" s="402" t="s">
        <v>513</v>
      </c>
      <c r="B185" s="727">
        <f>$B$4</f>
        <v>0</v>
      </c>
      <c r="C185" s="398" t="s">
        <v>32</v>
      </c>
      <c r="D185" s="386">
        <f>SUM(F185:M185)</f>
        <v>4000000</v>
      </c>
      <c r="E185" s="400" t="s">
        <v>514</v>
      </c>
      <c r="F185" s="422">
        <v>324000</v>
      </c>
      <c r="G185" s="788">
        <v>522000</v>
      </c>
      <c r="H185" s="423">
        <v>1440000</v>
      </c>
      <c r="I185" s="424">
        <v>1364000</v>
      </c>
      <c r="J185" s="425">
        <v>0</v>
      </c>
      <c r="K185" s="426"/>
      <c r="L185" s="789"/>
      <c r="M185" s="790">
        <v>350000</v>
      </c>
      <c r="N185" s="433"/>
      <c r="O185" s="429"/>
      <c r="P185" s="430"/>
      <c r="Q185" s="431"/>
      <c r="R185" s="432"/>
      <c r="S185" s="428"/>
      <c r="T185" s="432"/>
      <c r="U185" s="428"/>
      <c r="V185" s="429"/>
      <c r="W185" s="430"/>
      <c r="X185" s="435"/>
      <c r="Y185" s="433"/>
      <c r="Z185" s="429"/>
      <c r="AA185" s="430"/>
      <c r="AB185" s="434"/>
      <c r="AC185" s="428"/>
      <c r="AD185" s="429"/>
      <c r="AE185" s="430"/>
      <c r="AF185" s="435"/>
      <c r="AG185" s="433"/>
      <c r="AH185" s="429"/>
      <c r="AI185" s="430"/>
      <c r="AJ185" s="434"/>
      <c r="AK185" s="428"/>
      <c r="AL185" s="429"/>
      <c r="AM185" s="430"/>
      <c r="AN185" s="435"/>
      <c r="AO185" s="428"/>
      <c r="AP185" s="429"/>
      <c r="AQ185" s="430"/>
      <c r="AR185" s="435"/>
      <c r="AS185" s="428"/>
      <c r="AT185" s="429"/>
      <c r="AU185" s="430"/>
      <c r="AV185" s="435"/>
    </row>
    <row r="186" spans="1:48" ht="37.5" customHeight="1">
      <c r="A186" s="402" t="str">
        <f>$A$5</f>
        <v>พ.ค.</v>
      </c>
      <c r="B186" s="719"/>
      <c r="C186" s="398"/>
      <c r="D186" s="386">
        <f>SUM(F186:M186)</f>
        <v>1882000</v>
      </c>
      <c r="E186" s="400" t="s">
        <v>1170</v>
      </c>
      <c r="F186" s="422">
        <v>108000</v>
      </c>
      <c r="G186" s="788">
        <v>174000</v>
      </c>
      <c r="H186" s="423">
        <v>600000</v>
      </c>
      <c r="I186" s="424">
        <v>1000000</v>
      </c>
      <c r="J186" s="425"/>
      <c r="K186" s="426"/>
      <c r="L186" s="789"/>
      <c r="M186" s="790"/>
      <c r="N186" s="433"/>
      <c r="O186" s="429"/>
      <c r="P186" s="430"/>
      <c r="Q186" s="431"/>
      <c r="R186" s="432"/>
      <c r="S186" s="428"/>
      <c r="T186" s="432"/>
      <c r="U186" s="428"/>
      <c r="V186" s="429"/>
      <c r="W186" s="430"/>
      <c r="X186" s="435"/>
      <c r="Y186" s="433"/>
      <c r="Z186" s="429"/>
      <c r="AA186" s="430"/>
      <c r="AB186" s="434"/>
      <c r="AC186" s="428"/>
      <c r="AD186" s="429"/>
      <c r="AE186" s="430"/>
      <c r="AF186" s="435"/>
      <c r="AG186" s="433"/>
      <c r="AH186" s="429"/>
      <c r="AI186" s="430"/>
      <c r="AJ186" s="434"/>
      <c r="AK186" s="428"/>
      <c r="AL186" s="429"/>
      <c r="AM186" s="430"/>
      <c r="AN186" s="435"/>
      <c r="AO186" s="428"/>
      <c r="AP186" s="429"/>
      <c r="AQ186" s="430"/>
      <c r="AR186" s="435"/>
      <c r="AS186" s="428"/>
      <c r="AT186" s="429"/>
      <c r="AU186" s="430"/>
      <c r="AV186" s="435"/>
    </row>
    <row r="187" spans="1:48" ht="26.25">
      <c r="A187" s="402" t="s">
        <v>517</v>
      </c>
      <c r="B187" s="721">
        <f>D187*100/D185</f>
        <v>34.171034499999998</v>
      </c>
      <c r="C187" s="398" t="s">
        <v>32</v>
      </c>
      <c r="D187" s="386">
        <f>SUM(F187:M187)</f>
        <v>1366841.38</v>
      </c>
      <c r="E187" s="400" t="s">
        <v>518</v>
      </c>
      <c r="F187" s="422">
        <f>SUM(F191:F222)</f>
        <v>139800</v>
      </c>
      <c r="G187" s="788">
        <v>0</v>
      </c>
      <c r="H187" s="423">
        <f t="shared" ref="H187:M187" si="83">SUM(H191:H222)</f>
        <v>112065</v>
      </c>
      <c r="I187" s="424">
        <f t="shared" si="83"/>
        <v>914458.38</v>
      </c>
      <c r="J187" s="425">
        <f t="shared" si="83"/>
        <v>0</v>
      </c>
      <c r="K187" s="426">
        <f t="shared" si="83"/>
        <v>200518</v>
      </c>
      <c r="L187" s="789">
        <f t="shared" si="83"/>
        <v>0</v>
      </c>
      <c r="M187" s="790">
        <f t="shared" si="83"/>
        <v>0</v>
      </c>
      <c r="N187" s="433"/>
      <c r="O187" s="429"/>
      <c r="P187" s="430"/>
      <c r="Q187" s="431"/>
      <c r="R187" s="432"/>
      <c r="S187" s="428"/>
      <c r="T187" s="432"/>
      <c r="U187" s="428"/>
      <c r="V187" s="429"/>
      <c r="W187" s="430"/>
      <c r="X187" s="435"/>
      <c r="Y187" s="433"/>
      <c r="Z187" s="429"/>
      <c r="AA187" s="430"/>
      <c r="AB187" s="434"/>
      <c r="AC187" s="428"/>
      <c r="AD187" s="429"/>
      <c r="AE187" s="430"/>
      <c r="AF187" s="435"/>
      <c r="AG187" s="433"/>
      <c r="AH187" s="429"/>
      <c r="AI187" s="430"/>
      <c r="AJ187" s="434"/>
      <c r="AK187" s="428"/>
      <c r="AL187" s="429"/>
      <c r="AM187" s="430"/>
      <c r="AN187" s="435"/>
      <c r="AO187" s="428"/>
      <c r="AP187" s="429"/>
      <c r="AQ187" s="430"/>
      <c r="AR187" s="435"/>
      <c r="AS187" s="428"/>
      <c r="AT187" s="429"/>
      <c r="AU187" s="430"/>
      <c r="AV187" s="435"/>
    </row>
    <row r="188" spans="1:48" ht="26.25">
      <c r="A188" s="402" t="s">
        <v>519</v>
      </c>
      <c r="B188" s="721">
        <f>N190*100/D185</f>
        <v>38.521034499999999</v>
      </c>
      <c r="C188" s="398" t="s">
        <v>32</v>
      </c>
      <c r="D188" s="386">
        <f>SUM(F188:M188)</f>
        <v>515158.62</v>
      </c>
      <c r="E188" s="400" t="s">
        <v>520</v>
      </c>
      <c r="F188" s="422">
        <f>F186-F187</f>
        <v>-31800</v>
      </c>
      <c r="G188" s="788">
        <f>G186-G187</f>
        <v>174000</v>
      </c>
      <c r="H188" s="423">
        <f t="shared" ref="H188:M188" si="84">H186-H187</f>
        <v>487935</v>
      </c>
      <c r="I188" s="424">
        <f t="shared" si="84"/>
        <v>85541.62</v>
      </c>
      <c r="J188" s="425">
        <f t="shared" si="84"/>
        <v>0</v>
      </c>
      <c r="K188" s="426">
        <f t="shared" si="84"/>
        <v>-200518</v>
      </c>
      <c r="L188" s="789">
        <f t="shared" si="84"/>
        <v>0</v>
      </c>
      <c r="M188" s="790">
        <f t="shared" si="84"/>
        <v>0</v>
      </c>
      <c r="N188" s="433"/>
      <c r="O188" s="429"/>
      <c r="P188" s="430"/>
      <c r="Q188" s="431"/>
      <c r="R188" s="432"/>
      <c r="S188" s="428"/>
      <c r="T188" s="432"/>
      <c r="U188" s="428"/>
      <c r="V188" s="429"/>
      <c r="W188" s="430"/>
      <c r="X188" s="435"/>
      <c r="Y188" s="433"/>
      <c r="Z188" s="429"/>
      <c r="AA188" s="430"/>
      <c r="AB188" s="434"/>
      <c r="AC188" s="428"/>
      <c r="AD188" s="429"/>
      <c r="AE188" s="430"/>
      <c r="AF188" s="435"/>
      <c r="AG188" s="433"/>
      <c r="AH188" s="429"/>
      <c r="AI188" s="430"/>
      <c r="AJ188" s="434"/>
      <c r="AK188" s="428"/>
      <c r="AL188" s="429"/>
      <c r="AM188" s="430"/>
      <c r="AN188" s="435"/>
      <c r="AO188" s="428"/>
      <c r="AP188" s="429"/>
      <c r="AQ188" s="430"/>
      <c r="AR188" s="435"/>
      <c r="AS188" s="428"/>
      <c r="AT188" s="429"/>
      <c r="AU188" s="430"/>
      <c r="AV188" s="435"/>
    </row>
    <row r="189" spans="1:48" ht="18.75">
      <c r="A189" s="402"/>
      <c r="B189" s="792"/>
      <c r="C189" s="793"/>
      <c r="D189" s="386">
        <f>SUM(F189:M189)</f>
        <v>2633158.62</v>
      </c>
      <c r="E189" s="400" t="s">
        <v>453</v>
      </c>
      <c r="F189" s="422">
        <f>F185-F187</f>
        <v>184200</v>
      </c>
      <c r="G189" s="795">
        <f>G185-G187</f>
        <v>522000</v>
      </c>
      <c r="H189" s="423">
        <f t="shared" ref="H189:M189" si="85">H185-H187</f>
        <v>1327935</v>
      </c>
      <c r="I189" s="424">
        <f t="shared" si="85"/>
        <v>449541.62</v>
      </c>
      <c r="J189" s="425">
        <f t="shared" si="85"/>
        <v>0</v>
      </c>
      <c r="K189" s="426">
        <f t="shared" si="85"/>
        <v>-200518</v>
      </c>
      <c r="L189" s="800">
        <f t="shared" si="85"/>
        <v>0</v>
      </c>
      <c r="M189" s="790">
        <f t="shared" si="85"/>
        <v>350000</v>
      </c>
      <c r="N189" s="433"/>
      <c r="O189" s="429"/>
      <c r="P189" s="430"/>
      <c r="Q189" s="431"/>
      <c r="R189" s="432"/>
      <c r="S189" s="428"/>
      <c r="T189" s="432"/>
      <c r="U189" s="428"/>
      <c r="V189" s="429"/>
      <c r="W189" s="430"/>
      <c r="X189" s="435"/>
      <c r="Y189" s="433"/>
      <c r="Z189" s="429"/>
      <c r="AA189" s="430"/>
      <c r="AB189" s="434"/>
      <c r="AC189" s="428"/>
      <c r="AD189" s="429"/>
      <c r="AE189" s="430"/>
      <c r="AF189" s="435"/>
      <c r="AG189" s="433"/>
      <c r="AH189" s="429"/>
      <c r="AI189" s="430"/>
      <c r="AJ189" s="434"/>
      <c r="AK189" s="428"/>
      <c r="AL189" s="429"/>
      <c r="AM189" s="430"/>
      <c r="AN189" s="435"/>
      <c r="AO189" s="428"/>
      <c r="AP189" s="429"/>
      <c r="AQ189" s="430"/>
      <c r="AR189" s="435"/>
      <c r="AS189" s="428"/>
      <c r="AT189" s="429"/>
      <c r="AU189" s="430"/>
      <c r="AV189" s="435"/>
    </row>
    <row r="190" spans="1:48" ht="18.75">
      <c r="A190" s="449" t="s">
        <v>523</v>
      </c>
      <c r="B190" s="440" t="s">
        <v>524</v>
      </c>
      <c r="C190" s="1162" t="s">
        <v>525</v>
      </c>
      <c r="D190" s="1163"/>
      <c r="E190" s="1163"/>
      <c r="F190" s="442" t="s">
        <v>526</v>
      </c>
      <c r="G190" s="801" t="s">
        <v>1168</v>
      </c>
      <c r="H190" s="440" t="s">
        <v>508</v>
      </c>
      <c r="I190" s="440" t="s">
        <v>509</v>
      </c>
      <c r="J190" s="440" t="s">
        <v>510</v>
      </c>
      <c r="K190" s="440" t="s">
        <v>511</v>
      </c>
      <c r="L190" s="441" t="s">
        <v>64</v>
      </c>
      <c r="M190" s="802" t="s">
        <v>1169</v>
      </c>
      <c r="N190" s="447">
        <f t="shared" ref="N190:AV190" si="86">SUM(N191:N222)</f>
        <v>1540841.38</v>
      </c>
      <c r="O190" s="445">
        <f t="shared" si="86"/>
        <v>0</v>
      </c>
      <c r="P190" s="445">
        <f t="shared" si="86"/>
        <v>0</v>
      </c>
      <c r="Q190" s="445">
        <f t="shared" si="86"/>
        <v>0</v>
      </c>
      <c r="R190" s="445">
        <f t="shared" si="86"/>
        <v>72000</v>
      </c>
      <c r="S190" s="444">
        <f t="shared" si="86"/>
        <v>139800</v>
      </c>
      <c r="T190" s="446">
        <f t="shared" si="86"/>
        <v>72000</v>
      </c>
      <c r="U190" s="444">
        <f t="shared" si="86"/>
        <v>174000</v>
      </c>
      <c r="V190" s="445">
        <f t="shared" si="86"/>
        <v>0</v>
      </c>
      <c r="W190" s="445">
        <f t="shared" si="86"/>
        <v>0</v>
      </c>
      <c r="X190" s="446">
        <f t="shared" si="86"/>
        <v>0</v>
      </c>
      <c r="Y190" s="447">
        <f t="shared" si="86"/>
        <v>112065</v>
      </c>
      <c r="Z190" s="445">
        <f t="shared" si="86"/>
        <v>0</v>
      </c>
      <c r="AA190" s="445">
        <f t="shared" si="86"/>
        <v>0</v>
      </c>
      <c r="AB190" s="448">
        <f t="shared" si="86"/>
        <v>0</v>
      </c>
      <c r="AC190" s="444">
        <f t="shared" si="86"/>
        <v>914458.38</v>
      </c>
      <c r="AD190" s="445">
        <f t="shared" si="86"/>
        <v>0</v>
      </c>
      <c r="AE190" s="445">
        <f t="shared" si="86"/>
        <v>0</v>
      </c>
      <c r="AF190" s="446">
        <f t="shared" si="86"/>
        <v>0</v>
      </c>
      <c r="AG190" s="447">
        <f t="shared" si="86"/>
        <v>0</v>
      </c>
      <c r="AH190" s="445">
        <f t="shared" si="86"/>
        <v>0</v>
      </c>
      <c r="AI190" s="445">
        <f t="shared" si="86"/>
        <v>0</v>
      </c>
      <c r="AJ190" s="448">
        <f t="shared" si="86"/>
        <v>0</v>
      </c>
      <c r="AK190" s="444">
        <f t="shared" si="86"/>
        <v>200518</v>
      </c>
      <c r="AL190" s="445">
        <f t="shared" si="86"/>
        <v>0</v>
      </c>
      <c r="AM190" s="445">
        <f t="shared" si="86"/>
        <v>0</v>
      </c>
      <c r="AN190" s="446">
        <f t="shared" si="86"/>
        <v>0</v>
      </c>
      <c r="AO190" s="444">
        <f t="shared" si="86"/>
        <v>0</v>
      </c>
      <c r="AP190" s="445">
        <f t="shared" si="86"/>
        <v>0</v>
      </c>
      <c r="AQ190" s="445">
        <f t="shared" si="86"/>
        <v>0</v>
      </c>
      <c r="AR190" s="446">
        <f t="shared" si="86"/>
        <v>0</v>
      </c>
      <c r="AS190" s="444">
        <f t="shared" si="86"/>
        <v>0</v>
      </c>
      <c r="AT190" s="445">
        <f t="shared" si="86"/>
        <v>0</v>
      </c>
      <c r="AU190" s="445">
        <f t="shared" si="86"/>
        <v>0</v>
      </c>
      <c r="AV190" s="446">
        <f t="shared" si="86"/>
        <v>0</v>
      </c>
    </row>
    <row r="191" spans="1:48" ht="18.75">
      <c r="A191" s="449"/>
      <c r="B191" s="703">
        <v>244165</v>
      </c>
      <c r="C191" s="731" t="s">
        <v>1547</v>
      </c>
      <c r="D191" s="452"/>
      <c r="E191" s="452"/>
      <c r="F191" s="453">
        <f>13800+(18000*5)</f>
        <v>103800</v>
      </c>
      <c r="G191" s="788"/>
      <c r="H191" s="454"/>
      <c r="I191" s="455"/>
      <c r="J191" s="456"/>
      <c r="K191" s="457"/>
      <c r="L191" s="803"/>
      <c r="M191" s="790"/>
      <c r="N191" s="464">
        <f>SUM(S191,U191,Y191,AC191,AG191,AK191,AO191,AS191)</f>
        <v>103800</v>
      </c>
      <c r="O191" s="460">
        <f t="shared" ref="O191:P206" si="87">SUM(Z191,V191,AD191,AH191,AL191,AP191,AT191)</f>
        <v>0</v>
      </c>
      <c r="P191" s="461">
        <f t="shared" si="87"/>
        <v>0</v>
      </c>
      <c r="Q191" s="462">
        <f>SUM(AB191,,X191,AF191,AJ191,AN191,AR191,AV191)</f>
        <v>0</v>
      </c>
      <c r="R191" s="463">
        <f>SUM(T191)</f>
        <v>0</v>
      </c>
      <c r="S191" s="459">
        <f>F191</f>
        <v>103800</v>
      </c>
      <c r="T191" s="463">
        <f>103800-S191</f>
        <v>0</v>
      </c>
      <c r="U191" s="459"/>
      <c r="V191" s="460"/>
      <c r="W191" s="461"/>
      <c r="X191" s="466"/>
      <c r="Y191" s="464"/>
      <c r="Z191" s="460"/>
      <c r="AA191" s="461"/>
      <c r="AB191" s="465"/>
      <c r="AC191" s="459"/>
      <c r="AD191" s="460"/>
      <c r="AE191" s="461"/>
      <c r="AF191" s="466"/>
      <c r="AG191" s="464"/>
      <c r="AH191" s="460"/>
      <c r="AI191" s="461"/>
      <c r="AJ191" s="465"/>
      <c r="AK191" s="459"/>
      <c r="AL191" s="460"/>
      <c r="AM191" s="461"/>
      <c r="AN191" s="466"/>
      <c r="AO191" s="459"/>
      <c r="AP191" s="460"/>
      <c r="AQ191" s="461"/>
      <c r="AR191" s="466"/>
      <c r="AS191" s="459"/>
      <c r="AT191" s="460"/>
      <c r="AU191" s="461"/>
      <c r="AV191" s="466"/>
    </row>
    <row r="192" spans="1:48" ht="18.75">
      <c r="A192" s="449"/>
      <c r="B192" s="703">
        <v>244165</v>
      </c>
      <c r="C192" s="731" t="s">
        <v>1548</v>
      </c>
      <c r="D192" s="452"/>
      <c r="E192" s="452"/>
      <c r="F192" s="453">
        <f>18000*2</f>
        <v>36000</v>
      </c>
      <c r="G192" s="788"/>
      <c r="H192" s="454"/>
      <c r="I192" s="455"/>
      <c r="J192" s="456"/>
      <c r="K192" s="457"/>
      <c r="L192" s="803"/>
      <c r="M192" s="790"/>
      <c r="N192" s="464">
        <f>SUM(S192,U192,Y192,AC192,AG192,AK192,AO192,AS192)</f>
        <v>36000</v>
      </c>
      <c r="O192" s="460">
        <f t="shared" si="87"/>
        <v>0</v>
      </c>
      <c r="P192" s="461">
        <f t="shared" si="87"/>
        <v>0</v>
      </c>
      <c r="Q192" s="462">
        <f>SUM(AB192,,X192,AF192,AJ192,AN192,AR192,AV192)</f>
        <v>0</v>
      </c>
      <c r="R192" s="463">
        <f>SUM(T192)</f>
        <v>72000</v>
      </c>
      <c r="S192" s="459">
        <f>F192</f>
        <v>36000</v>
      </c>
      <c r="T192" s="463">
        <f>108000-S192</f>
        <v>72000</v>
      </c>
      <c r="U192" s="459"/>
      <c r="V192" s="460"/>
      <c r="W192" s="461"/>
      <c r="X192" s="466"/>
      <c r="Y192" s="464"/>
      <c r="Z192" s="460"/>
      <c r="AA192" s="461"/>
      <c r="AB192" s="465"/>
      <c r="AC192" s="459"/>
      <c r="AD192" s="460"/>
      <c r="AE192" s="461"/>
      <c r="AF192" s="466"/>
      <c r="AG192" s="464"/>
      <c r="AH192" s="460"/>
      <c r="AI192" s="461"/>
      <c r="AJ192" s="465"/>
      <c r="AK192" s="459"/>
      <c r="AL192" s="460"/>
      <c r="AM192" s="461"/>
      <c r="AN192" s="466"/>
      <c r="AO192" s="459"/>
      <c r="AP192" s="460"/>
      <c r="AQ192" s="461"/>
      <c r="AR192" s="466"/>
      <c r="AS192" s="459"/>
      <c r="AT192" s="460"/>
      <c r="AU192" s="461"/>
      <c r="AV192" s="466"/>
    </row>
    <row r="193" spans="1:48" ht="18.75">
      <c r="A193" s="449"/>
      <c r="B193" s="703">
        <v>244025</v>
      </c>
      <c r="C193" s="731" t="s">
        <v>1266</v>
      </c>
      <c r="D193" s="452"/>
      <c r="E193" s="452"/>
      <c r="F193" s="453"/>
      <c r="G193" s="788"/>
      <c r="H193" s="454"/>
      <c r="I193" s="455">
        <v>177967.75</v>
      </c>
      <c r="J193" s="456"/>
      <c r="K193" s="457"/>
      <c r="L193" s="803"/>
      <c r="M193" s="790"/>
      <c r="N193" s="464">
        <f t="shared" ref="N193:N216" si="88">SUM(S193,U193,Y193,AC193,AG193,AK193,AO193,AS193)</f>
        <v>177967.75</v>
      </c>
      <c r="O193" s="460">
        <f t="shared" si="87"/>
        <v>0</v>
      </c>
      <c r="P193" s="461">
        <f t="shared" si="87"/>
        <v>0</v>
      </c>
      <c r="Q193" s="462">
        <f t="shared" ref="Q193:Q216" si="89">SUM(AB193,,X193,AF193,AJ193,AN193,AR193,AV193)</f>
        <v>0</v>
      </c>
      <c r="R193" s="463">
        <f t="shared" ref="R193:R216" si="90">SUM(T193)</f>
        <v>0</v>
      </c>
      <c r="S193" s="459"/>
      <c r="T193" s="463"/>
      <c r="U193" s="459"/>
      <c r="V193" s="460"/>
      <c r="W193" s="461"/>
      <c r="X193" s="466"/>
      <c r="Y193" s="464"/>
      <c r="Z193" s="460"/>
      <c r="AA193" s="461"/>
      <c r="AB193" s="465"/>
      <c r="AC193" s="459">
        <v>177967.75</v>
      </c>
      <c r="AD193" s="460"/>
      <c r="AE193" s="461"/>
      <c r="AF193" s="466"/>
      <c r="AG193" s="464"/>
      <c r="AH193" s="460"/>
      <c r="AI193" s="461"/>
      <c r="AJ193" s="465"/>
      <c r="AK193" s="459"/>
      <c r="AL193" s="460"/>
      <c r="AM193" s="461"/>
      <c r="AN193" s="466"/>
      <c r="AO193" s="459"/>
      <c r="AP193" s="460"/>
      <c r="AQ193" s="461"/>
      <c r="AR193" s="466"/>
      <c r="AS193" s="459"/>
      <c r="AT193" s="460"/>
      <c r="AU193" s="461"/>
      <c r="AV193" s="466"/>
    </row>
    <row r="194" spans="1:48" ht="18.75">
      <c r="A194" s="449"/>
      <c r="B194" s="732">
        <v>244028</v>
      </c>
      <c r="C194" s="833" t="s">
        <v>1267</v>
      </c>
      <c r="D194" s="468"/>
      <c r="E194" s="468"/>
      <c r="F194" s="453"/>
      <c r="G194" s="788"/>
      <c r="H194" s="454"/>
      <c r="I194" s="455">
        <v>133666.54</v>
      </c>
      <c r="J194" s="456"/>
      <c r="K194" s="457"/>
      <c r="L194" s="804"/>
      <c r="M194" s="790"/>
      <c r="N194" s="464">
        <f t="shared" si="88"/>
        <v>133666.54</v>
      </c>
      <c r="O194" s="460">
        <f t="shared" si="87"/>
        <v>0</v>
      </c>
      <c r="P194" s="461">
        <f t="shared" si="87"/>
        <v>0</v>
      </c>
      <c r="Q194" s="462">
        <f t="shared" si="89"/>
        <v>0</v>
      </c>
      <c r="R194" s="463">
        <f t="shared" si="90"/>
        <v>0</v>
      </c>
      <c r="S194" s="459"/>
      <c r="T194" s="463"/>
      <c r="U194" s="459"/>
      <c r="V194" s="460"/>
      <c r="W194" s="461"/>
      <c r="X194" s="466"/>
      <c r="Y194" s="464"/>
      <c r="Z194" s="460"/>
      <c r="AA194" s="461"/>
      <c r="AB194" s="465"/>
      <c r="AC194" s="459">
        <v>133666.54</v>
      </c>
      <c r="AD194" s="460"/>
      <c r="AE194" s="461"/>
      <c r="AF194" s="466"/>
      <c r="AG194" s="464"/>
      <c r="AH194" s="460"/>
      <c r="AI194" s="461"/>
      <c r="AJ194" s="465"/>
      <c r="AK194" s="459"/>
      <c r="AL194" s="460"/>
      <c r="AM194" s="461"/>
      <c r="AN194" s="466"/>
      <c r="AO194" s="459"/>
      <c r="AP194" s="460"/>
      <c r="AQ194" s="461"/>
      <c r="AR194" s="466"/>
      <c r="AS194" s="459"/>
      <c r="AT194" s="460"/>
      <c r="AU194" s="461"/>
      <c r="AV194" s="466"/>
    </row>
    <row r="195" spans="1:48" ht="18.75">
      <c r="A195" s="449"/>
      <c r="B195" s="732">
        <v>244034</v>
      </c>
      <c r="C195" s="451" t="s">
        <v>1268</v>
      </c>
      <c r="D195" s="468"/>
      <c r="E195" s="468"/>
      <c r="F195" s="453"/>
      <c r="G195" s="830">
        <v>145000</v>
      </c>
      <c r="H195" s="454"/>
      <c r="I195" s="455"/>
      <c r="J195" s="456"/>
      <c r="K195" s="457"/>
      <c r="L195" s="804"/>
      <c r="M195" s="790"/>
      <c r="N195" s="464">
        <f t="shared" si="88"/>
        <v>145000</v>
      </c>
      <c r="O195" s="460">
        <f t="shared" si="87"/>
        <v>0</v>
      </c>
      <c r="P195" s="461">
        <f t="shared" si="87"/>
        <v>0</v>
      </c>
      <c r="Q195" s="462">
        <f t="shared" si="89"/>
        <v>0</v>
      </c>
      <c r="R195" s="463">
        <f t="shared" si="90"/>
        <v>0</v>
      </c>
      <c r="S195" s="459"/>
      <c r="T195" s="463"/>
      <c r="U195" s="459">
        <v>145000</v>
      </c>
      <c r="V195" s="460"/>
      <c r="W195" s="461"/>
      <c r="X195" s="466"/>
      <c r="Y195" s="464"/>
      <c r="Z195" s="460"/>
      <c r="AA195" s="461"/>
      <c r="AB195" s="465"/>
      <c r="AC195" s="459"/>
      <c r="AD195" s="460"/>
      <c r="AE195" s="461"/>
      <c r="AF195" s="466"/>
      <c r="AG195" s="464"/>
      <c r="AH195" s="460"/>
      <c r="AI195" s="461"/>
      <c r="AJ195" s="465"/>
      <c r="AK195" s="459"/>
      <c r="AL195" s="460"/>
      <c r="AM195" s="461"/>
      <c r="AN195" s="466"/>
      <c r="AO195" s="459"/>
      <c r="AP195" s="460"/>
      <c r="AQ195" s="461"/>
      <c r="AR195" s="466"/>
      <c r="AS195" s="459"/>
      <c r="AT195" s="460"/>
      <c r="AU195" s="461"/>
      <c r="AV195" s="466"/>
    </row>
    <row r="196" spans="1:48" ht="18.75">
      <c r="A196" s="449"/>
      <c r="B196" s="732">
        <v>244034</v>
      </c>
      <c r="C196" s="451" t="s">
        <v>1269</v>
      </c>
      <c r="D196" s="468"/>
      <c r="E196" s="468"/>
      <c r="F196" s="453"/>
      <c r="G196" s="788"/>
      <c r="H196" s="454"/>
      <c r="I196" s="455">
        <v>62702</v>
      </c>
      <c r="J196" s="456"/>
      <c r="K196" s="457"/>
      <c r="L196" s="804"/>
      <c r="M196" s="790"/>
      <c r="N196" s="464">
        <f t="shared" si="88"/>
        <v>62702</v>
      </c>
      <c r="O196" s="460">
        <f t="shared" si="87"/>
        <v>0</v>
      </c>
      <c r="P196" s="461">
        <f t="shared" si="87"/>
        <v>0</v>
      </c>
      <c r="Q196" s="462">
        <f t="shared" si="89"/>
        <v>0</v>
      </c>
      <c r="R196" s="463">
        <f t="shared" si="90"/>
        <v>0</v>
      </c>
      <c r="S196" s="459"/>
      <c r="T196" s="463"/>
      <c r="U196" s="459"/>
      <c r="V196" s="460"/>
      <c r="W196" s="461"/>
      <c r="X196" s="466"/>
      <c r="Y196" s="464"/>
      <c r="Z196" s="460"/>
      <c r="AA196" s="461"/>
      <c r="AB196" s="465"/>
      <c r="AC196" s="459">
        <v>62702</v>
      </c>
      <c r="AD196" s="460"/>
      <c r="AE196" s="461"/>
      <c r="AF196" s="466"/>
      <c r="AG196" s="464"/>
      <c r="AH196" s="460"/>
      <c r="AI196" s="461"/>
      <c r="AJ196" s="465"/>
      <c r="AK196" s="459"/>
      <c r="AL196" s="460"/>
      <c r="AM196" s="461"/>
      <c r="AN196" s="466"/>
      <c r="AO196" s="459"/>
      <c r="AP196" s="460"/>
      <c r="AQ196" s="461"/>
      <c r="AR196" s="466"/>
      <c r="AS196" s="459"/>
      <c r="AT196" s="460"/>
      <c r="AU196" s="461"/>
      <c r="AV196" s="466"/>
    </row>
    <row r="197" spans="1:48" ht="18.75">
      <c r="A197" s="449"/>
      <c r="B197" s="732">
        <v>244042</v>
      </c>
      <c r="C197" s="451" t="s">
        <v>1270</v>
      </c>
      <c r="D197" s="468"/>
      <c r="E197" s="468"/>
      <c r="F197" s="453"/>
      <c r="G197" s="788"/>
      <c r="H197" s="454"/>
      <c r="I197" s="455">
        <v>86533.04</v>
      </c>
      <c r="J197" s="456"/>
      <c r="K197" s="457"/>
      <c r="L197" s="804"/>
      <c r="M197" s="790"/>
      <c r="N197" s="464">
        <f t="shared" si="88"/>
        <v>86533.04</v>
      </c>
      <c r="O197" s="460">
        <f t="shared" si="87"/>
        <v>0</v>
      </c>
      <c r="P197" s="461">
        <f t="shared" si="87"/>
        <v>0</v>
      </c>
      <c r="Q197" s="462">
        <f t="shared" si="89"/>
        <v>0</v>
      </c>
      <c r="R197" s="463">
        <f t="shared" si="90"/>
        <v>0</v>
      </c>
      <c r="S197" s="459"/>
      <c r="T197" s="463"/>
      <c r="U197" s="459"/>
      <c r="V197" s="460"/>
      <c r="W197" s="461"/>
      <c r="X197" s="466"/>
      <c r="Y197" s="464"/>
      <c r="Z197" s="460"/>
      <c r="AA197" s="461"/>
      <c r="AB197" s="465"/>
      <c r="AC197" s="459">
        <v>86533.04</v>
      </c>
      <c r="AD197" s="460"/>
      <c r="AE197" s="461"/>
      <c r="AF197" s="466"/>
      <c r="AG197" s="464"/>
      <c r="AH197" s="460"/>
      <c r="AI197" s="461"/>
      <c r="AJ197" s="465"/>
      <c r="AK197" s="459"/>
      <c r="AL197" s="460"/>
      <c r="AM197" s="461"/>
      <c r="AN197" s="466"/>
      <c r="AO197" s="459"/>
      <c r="AP197" s="460"/>
      <c r="AQ197" s="461"/>
      <c r="AR197" s="466"/>
      <c r="AS197" s="459"/>
      <c r="AT197" s="460"/>
      <c r="AU197" s="461"/>
      <c r="AV197" s="466"/>
    </row>
    <row r="198" spans="1:48" ht="18.75">
      <c r="A198" s="449"/>
      <c r="B198" s="732">
        <v>244053</v>
      </c>
      <c r="C198" s="451" t="s">
        <v>1271</v>
      </c>
      <c r="D198" s="468"/>
      <c r="E198" s="468"/>
      <c r="F198" s="453"/>
      <c r="G198" s="788"/>
      <c r="H198" s="454">
        <v>14790</v>
      </c>
      <c r="I198" s="455"/>
      <c r="J198" s="456"/>
      <c r="K198" s="457"/>
      <c r="L198" s="804"/>
      <c r="M198" s="790"/>
      <c r="N198" s="464">
        <f t="shared" si="88"/>
        <v>14790</v>
      </c>
      <c r="O198" s="460">
        <f t="shared" si="87"/>
        <v>0</v>
      </c>
      <c r="P198" s="461">
        <f t="shared" si="87"/>
        <v>0</v>
      </c>
      <c r="Q198" s="462">
        <f t="shared" si="89"/>
        <v>0</v>
      </c>
      <c r="R198" s="463">
        <f t="shared" si="90"/>
        <v>0</v>
      </c>
      <c r="S198" s="459"/>
      <c r="T198" s="463"/>
      <c r="U198" s="459"/>
      <c r="V198" s="460"/>
      <c r="W198" s="461"/>
      <c r="X198" s="466"/>
      <c r="Y198" s="464">
        <v>14790</v>
      </c>
      <c r="Z198" s="460"/>
      <c r="AA198" s="461"/>
      <c r="AB198" s="465"/>
      <c r="AC198" s="459"/>
      <c r="AD198" s="460"/>
      <c r="AE198" s="461"/>
      <c r="AF198" s="466"/>
      <c r="AG198" s="464"/>
      <c r="AH198" s="460"/>
      <c r="AI198" s="461"/>
      <c r="AJ198" s="465"/>
      <c r="AK198" s="459"/>
      <c r="AL198" s="460"/>
      <c r="AM198" s="461"/>
      <c r="AN198" s="466"/>
      <c r="AO198" s="459"/>
      <c r="AP198" s="460"/>
      <c r="AQ198" s="461"/>
      <c r="AR198" s="466"/>
      <c r="AS198" s="459"/>
      <c r="AT198" s="460"/>
      <c r="AU198" s="461"/>
      <c r="AV198" s="466"/>
    </row>
    <row r="199" spans="1:48" ht="18.75">
      <c r="A199" s="449"/>
      <c r="B199" s="732">
        <v>244055</v>
      </c>
      <c r="C199" s="451" t="s">
        <v>1272</v>
      </c>
      <c r="D199" s="468"/>
      <c r="E199" s="468"/>
      <c r="F199" s="453"/>
      <c r="G199" s="788"/>
      <c r="H199" s="454"/>
      <c r="I199" s="455">
        <v>47454.5</v>
      </c>
      <c r="J199" s="456"/>
      <c r="K199" s="457"/>
      <c r="L199" s="804"/>
      <c r="M199" s="790"/>
      <c r="N199" s="464">
        <f t="shared" si="88"/>
        <v>47454.5</v>
      </c>
      <c r="O199" s="460">
        <f t="shared" si="87"/>
        <v>0</v>
      </c>
      <c r="P199" s="461">
        <f t="shared" si="87"/>
        <v>0</v>
      </c>
      <c r="Q199" s="462">
        <f t="shared" si="89"/>
        <v>0</v>
      </c>
      <c r="R199" s="463">
        <f t="shared" si="90"/>
        <v>0</v>
      </c>
      <c r="S199" s="459"/>
      <c r="T199" s="463"/>
      <c r="U199" s="459"/>
      <c r="V199" s="460"/>
      <c r="W199" s="461"/>
      <c r="X199" s="466"/>
      <c r="Y199" s="464"/>
      <c r="Z199" s="460"/>
      <c r="AA199" s="461"/>
      <c r="AB199" s="465"/>
      <c r="AC199" s="459">
        <v>47454.5</v>
      </c>
      <c r="AD199" s="460"/>
      <c r="AE199" s="461"/>
      <c r="AF199" s="466"/>
      <c r="AG199" s="464"/>
      <c r="AH199" s="460"/>
      <c r="AI199" s="461"/>
      <c r="AJ199" s="465"/>
      <c r="AK199" s="459"/>
      <c r="AL199" s="460"/>
      <c r="AM199" s="461"/>
      <c r="AN199" s="466"/>
      <c r="AO199" s="459"/>
      <c r="AP199" s="460"/>
      <c r="AQ199" s="461"/>
      <c r="AR199" s="466"/>
      <c r="AS199" s="459"/>
      <c r="AT199" s="460"/>
      <c r="AU199" s="461"/>
      <c r="AV199" s="466"/>
    </row>
    <row r="200" spans="1:48" ht="18.75">
      <c r="A200" s="449"/>
      <c r="B200" s="732">
        <v>244055</v>
      </c>
      <c r="C200" s="451" t="s">
        <v>1273</v>
      </c>
      <c r="D200" s="468"/>
      <c r="E200" s="468"/>
      <c r="F200" s="453"/>
      <c r="G200" s="788"/>
      <c r="H200" s="454"/>
      <c r="I200" s="455">
        <v>66885.7</v>
      </c>
      <c r="J200" s="456"/>
      <c r="K200" s="457"/>
      <c r="L200" s="804"/>
      <c r="M200" s="790"/>
      <c r="N200" s="464">
        <f t="shared" si="88"/>
        <v>66885.7</v>
      </c>
      <c r="O200" s="460">
        <f t="shared" si="87"/>
        <v>0</v>
      </c>
      <c r="P200" s="461">
        <f t="shared" si="87"/>
        <v>0</v>
      </c>
      <c r="Q200" s="462">
        <f t="shared" si="89"/>
        <v>0</v>
      </c>
      <c r="R200" s="463">
        <f t="shared" si="90"/>
        <v>0</v>
      </c>
      <c r="S200" s="459"/>
      <c r="T200" s="463"/>
      <c r="U200" s="459"/>
      <c r="V200" s="460"/>
      <c r="W200" s="461"/>
      <c r="X200" s="466"/>
      <c r="Y200" s="464"/>
      <c r="Z200" s="460"/>
      <c r="AA200" s="461"/>
      <c r="AB200" s="465"/>
      <c r="AC200" s="459">
        <v>66885.7</v>
      </c>
      <c r="AD200" s="460"/>
      <c r="AE200" s="461"/>
      <c r="AF200" s="466"/>
      <c r="AG200" s="464"/>
      <c r="AH200" s="460"/>
      <c r="AI200" s="461"/>
      <c r="AJ200" s="465"/>
      <c r="AK200" s="459"/>
      <c r="AL200" s="460"/>
      <c r="AM200" s="461"/>
      <c r="AN200" s="466"/>
      <c r="AO200" s="459"/>
      <c r="AP200" s="460"/>
      <c r="AQ200" s="461"/>
      <c r="AR200" s="466"/>
      <c r="AS200" s="459"/>
      <c r="AT200" s="460"/>
      <c r="AU200" s="461"/>
      <c r="AV200" s="466"/>
    </row>
    <row r="201" spans="1:48" ht="18.75">
      <c r="A201" s="449"/>
      <c r="B201" s="732">
        <v>244056</v>
      </c>
      <c r="C201" s="451" t="s">
        <v>1274</v>
      </c>
      <c r="D201" s="468"/>
      <c r="E201" s="468"/>
      <c r="F201" s="453"/>
      <c r="G201" s="788"/>
      <c r="H201" s="454"/>
      <c r="I201" s="455">
        <v>38145.5</v>
      </c>
      <c r="J201" s="456"/>
      <c r="K201" s="457"/>
      <c r="L201" s="804"/>
      <c r="M201" s="790"/>
      <c r="N201" s="464">
        <f t="shared" si="88"/>
        <v>38145.5</v>
      </c>
      <c r="O201" s="460">
        <f t="shared" si="87"/>
        <v>0</v>
      </c>
      <c r="P201" s="461">
        <f t="shared" si="87"/>
        <v>0</v>
      </c>
      <c r="Q201" s="462">
        <f t="shared" si="89"/>
        <v>0</v>
      </c>
      <c r="R201" s="463">
        <f t="shared" si="90"/>
        <v>0</v>
      </c>
      <c r="S201" s="459"/>
      <c r="T201" s="463"/>
      <c r="U201" s="459"/>
      <c r="V201" s="460"/>
      <c r="W201" s="461"/>
      <c r="X201" s="466"/>
      <c r="Y201" s="464"/>
      <c r="Z201" s="460"/>
      <c r="AA201" s="461"/>
      <c r="AB201" s="465"/>
      <c r="AC201" s="459">
        <v>38145.5</v>
      </c>
      <c r="AD201" s="460"/>
      <c r="AE201" s="461"/>
      <c r="AF201" s="466"/>
      <c r="AG201" s="464"/>
      <c r="AH201" s="460"/>
      <c r="AI201" s="461"/>
      <c r="AJ201" s="465"/>
      <c r="AK201" s="459"/>
      <c r="AL201" s="460"/>
      <c r="AM201" s="461"/>
      <c r="AN201" s="466"/>
      <c r="AO201" s="459"/>
      <c r="AP201" s="460"/>
      <c r="AQ201" s="461"/>
      <c r="AR201" s="466"/>
      <c r="AS201" s="459"/>
      <c r="AT201" s="460"/>
      <c r="AU201" s="461"/>
      <c r="AV201" s="466"/>
    </row>
    <row r="202" spans="1:48" ht="18.75">
      <c r="A202" s="449"/>
      <c r="B202" s="732">
        <v>244056</v>
      </c>
      <c r="C202" s="451" t="s">
        <v>1275</v>
      </c>
      <c r="D202" s="468"/>
      <c r="E202" s="468"/>
      <c r="F202" s="453"/>
      <c r="G202" s="788"/>
      <c r="H202" s="454">
        <v>9000</v>
      </c>
      <c r="I202" s="455"/>
      <c r="J202" s="456"/>
      <c r="K202" s="457"/>
      <c r="L202" s="804"/>
      <c r="M202" s="790"/>
      <c r="N202" s="464">
        <f t="shared" si="88"/>
        <v>9000</v>
      </c>
      <c r="O202" s="460">
        <f t="shared" si="87"/>
        <v>0</v>
      </c>
      <c r="P202" s="461">
        <f t="shared" si="87"/>
        <v>0</v>
      </c>
      <c r="Q202" s="462">
        <f t="shared" si="89"/>
        <v>0</v>
      </c>
      <c r="R202" s="463">
        <f t="shared" si="90"/>
        <v>0</v>
      </c>
      <c r="S202" s="459"/>
      <c r="T202" s="463"/>
      <c r="U202" s="459"/>
      <c r="V202" s="460"/>
      <c r="W202" s="461"/>
      <c r="X202" s="466"/>
      <c r="Y202" s="464">
        <v>9000</v>
      </c>
      <c r="Z202" s="460"/>
      <c r="AA202" s="461"/>
      <c r="AB202" s="465"/>
      <c r="AC202" s="459"/>
      <c r="AD202" s="460"/>
      <c r="AE202" s="461"/>
      <c r="AF202" s="466"/>
      <c r="AG202" s="464"/>
      <c r="AH202" s="460"/>
      <c r="AI202" s="461"/>
      <c r="AJ202" s="465"/>
      <c r="AK202" s="459"/>
      <c r="AL202" s="460"/>
      <c r="AM202" s="461"/>
      <c r="AN202" s="466"/>
      <c r="AO202" s="459"/>
      <c r="AP202" s="460"/>
      <c r="AQ202" s="461"/>
      <c r="AR202" s="466"/>
      <c r="AS202" s="459"/>
      <c r="AT202" s="460"/>
      <c r="AU202" s="461"/>
      <c r="AV202" s="466"/>
    </row>
    <row r="203" spans="1:48" ht="18.75">
      <c r="A203" s="449"/>
      <c r="B203" s="732">
        <v>244063</v>
      </c>
      <c r="C203" s="451" t="s">
        <v>1276</v>
      </c>
      <c r="D203" s="468"/>
      <c r="E203" s="468"/>
      <c r="F203" s="453"/>
      <c r="G203" s="788"/>
      <c r="H203" s="454"/>
      <c r="I203" s="455">
        <v>86081.5</v>
      </c>
      <c r="J203" s="456"/>
      <c r="K203" s="457"/>
      <c r="L203" s="804"/>
      <c r="M203" s="790"/>
      <c r="N203" s="464">
        <f t="shared" si="88"/>
        <v>86081.5</v>
      </c>
      <c r="O203" s="460">
        <f t="shared" si="87"/>
        <v>0</v>
      </c>
      <c r="P203" s="461">
        <f t="shared" si="87"/>
        <v>0</v>
      </c>
      <c r="Q203" s="462">
        <f t="shared" si="89"/>
        <v>0</v>
      </c>
      <c r="R203" s="463">
        <f t="shared" si="90"/>
        <v>0</v>
      </c>
      <c r="S203" s="459"/>
      <c r="T203" s="463"/>
      <c r="U203" s="459"/>
      <c r="V203" s="460"/>
      <c r="W203" s="461"/>
      <c r="X203" s="466"/>
      <c r="Y203" s="464"/>
      <c r="Z203" s="460"/>
      <c r="AA203" s="461"/>
      <c r="AB203" s="465"/>
      <c r="AC203" s="459">
        <v>86081.5</v>
      </c>
      <c r="AD203" s="460"/>
      <c r="AE203" s="461"/>
      <c r="AF203" s="466"/>
      <c r="AG203" s="464"/>
      <c r="AH203" s="460"/>
      <c r="AI203" s="461"/>
      <c r="AJ203" s="465"/>
      <c r="AK203" s="459"/>
      <c r="AL203" s="460"/>
      <c r="AM203" s="461"/>
      <c r="AN203" s="466"/>
      <c r="AO203" s="459"/>
      <c r="AP203" s="460"/>
      <c r="AQ203" s="461"/>
      <c r="AR203" s="466"/>
      <c r="AS203" s="459"/>
      <c r="AT203" s="460"/>
      <c r="AU203" s="461"/>
      <c r="AV203" s="466"/>
    </row>
    <row r="204" spans="1:48" ht="18.75">
      <c r="A204" s="449"/>
      <c r="B204" s="732">
        <v>244063</v>
      </c>
      <c r="C204" s="451" t="s">
        <v>1277</v>
      </c>
      <c r="D204" s="468"/>
      <c r="E204" s="468"/>
      <c r="F204" s="453"/>
      <c r="G204" s="788"/>
      <c r="H204" s="454"/>
      <c r="I204" s="455"/>
      <c r="J204" s="456"/>
      <c r="K204" s="457">
        <v>54570</v>
      </c>
      <c r="L204" s="804"/>
      <c r="M204" s="790"/>
      <c r="N204" s="464">
        <f t="shared" si="88"/>
        <v>54570</v>
      </c>
      <c r="O204" s="460">
        <f t="shared" si="87"/>
        <v>0</v>
      </c>
      <c r="P204" s="461">
        <f t="shared" si="87"/>
        <v>0</v>
      </c>
      <c r="Q204" s="462">
        <f t="shared" si="89"/>
        <v>0</v>
      </c>
      <c r="R204" s="463">
        <f t="shared" si="90"/>
        <v>0</v>
      </c>
      <c r="S204" s="459"/>
      <c r="T204" s="463"/>
      <c r="U204" s="459"/>
      <c r="V204" s="460"/>
      <c r="W204" s="461"/>
      <c r="X204" s="466"/>
      <c r="Y204" s="464"/>
      <c r="Z204" s="460"/>
      <c r="AA204" s="461"/>
      <c r="AB204" s="465"/>
      <c r="AC204" s="459"/>
      <c r="AD204" s="460"/>
      <c r="AE204" s="461"/>
      <c r="AF204" s="466"/>
      <c r="AG204" s="464"/>
      <c r="AH204" s="460"/>
      <c r="AI204" s="461"/>
      <c r="AJ204" s="465"/>
      <c r="AK204" s="459">
        <v>54570</v>
      </c>
      <c r="AL204" s="460"/>
      <c r="AM204" s="461"/>
      <c r="AN204" s="466"/>
      <c r="AO204" s="459"/>
      <c r="AP204" s="460"/>
      <c r="AQ204" s="461"/>
      <c r="AR204" s="466"/>
      <c r="AS204" s="459"/>
      <c r="AT204" s="460"/>
      <c r="AU204" s="461"/>
      <c r="AV204" s="466"/>
    </row>
    <row r="205" spans="1:48" ht="18.75">
      <c r="A205" s="449"/>
      <c r="B205" s="732">
        <v>244069</v>
      </c>
      <c r="C205" s="451" t="s">
        <v>1278</v>
      </c>
      <c r="D205" s="468"/>
      <c r="E205" s="468"/>
      <c r="F205" s="453"/>
      <c r="G205" s="788"/>
      <c r="H205" s="454">
        <v>80892</v>
      </c>
      <c r="I205" s="455"/>
      <c r="J205" s="456"/>
      <c r="K205" s="457"/>
      <c r="L205" s="804"/>
      <c r="M205" s="790"/>
      <c r="N205" s="464">
        <f t="shared" si="88"/>
        <v>80892</v>
      </c>
      <c r="O205" s="460">
        <f t="shared" si="87"/>
        <v>0</v>
      </c>
      <c r="P205" s="461">
        <f t="shared" si="87"/>
        <v>0</v>
      </c>
      <c r="Q205" s="462">
        <f t="shared" si="89"/>
        <v>0</v>
      </c>
      <c r="R205" s="463">
        <f t="shared" si="90"/>
        <v>0</v>
      </c>
      <c r="S205" s="459"/>
      <c r="T205" s="463"/>
      <c r="U205" s="459"/>
      <c r="V205" s="460"/>
      <c r="W205" s="461"/>
      <c r="X205" s="466"/>
      <c r="Y205" s="464">
        <v>80892</v>
      </c>
      <c r="Z205" s="460"/>
      <c r="AA205" s="461"/>
      <c r="AB205" s="465"/>
      <c r="AC205" s="459"/>
      <c r="AD205" s="460"/>
      <c r="AE205" s="461"/>
      <c r="AF205" s="466"/>
      <c r="AG205" s="464"/>
      <c r="AH205" s="460"/>
      <c r="AI205" s="461"/>
      <c r="AJ205" s="465"/>
      <c r="AK205" s="459"/>
      <c r="AL205" s="460"/>
      <c r="AM205" s="461"/>
      <c r="AN205" s="466"/>
      <c r="AO205" s="459"/>
      <c r="AP205" s="460"/>
      <c r="AQ205" s="461"/>
      <c r="AR205" s="466"/>
      <c r="AS205" s="459"/>
      <c r="AT205" s="460"/>
      <c r="AU205" s="461"/>
      <c r="AV205" s="466"/>
    </row>
    <row r="206" spans="1:48" ht="18.75">
      <c r="A206" s="449"/>
      <c r="B206" s="732">
        <v>244085</v>
      </c>
      <c r="C206" s="451" t="s">
        <v>1279</v>
      </c>
      <c r="D206" s="468"/>
      <c r="E206" s="468"/>
      <c r="F206" s="453"/>
      <c r="G206" s="788"/>
      <c r="H206" s="454"/>
      <c r="I206" s="455">
        <v>10486</v>
      </c>
      <c r="J206" s="456"/>
      <c r="K206" s="457"/>
      <c r="L206" s="804"/>
      <c r="M206" s="790"/>
      <c r="N206" s="464">
        <f t="shared" si="88"/>
        <v>10486</v>
      </c>
      <c r="O206" s="460">
        <f t="shared" si="87"/>
        <v>0</v>
      </c>
      <c r="P206" s="461">
        <f t="shared" si="87"/>
        <v>0</v>
      </c>
      <c r="Q206" s="462">
        <f t="shared" si="89"/>
        <v>0</v>
      </c>
      <c r="R206" s="463">
        <f t="shared" si="90"/>
        <v>0</v>
      </c>
      <c r="S206" s="459"/>
      <c r="T206" s="463"/>
      <c r="U206" s="459"/>
      <c r="V206" s="460"/>
      <c r="W206" s="461"/>
      <c r="X206" s="466"/>
      <c r="Y206" s="464"/>
      <c r="Z206" s="460"/>
      <c r="AA206" s="461"/>
      <c r="AB206" s="465"/>
      <c r="AC206" s="459">
        <v>10486</v>
      </c>
      <c r="AD206" s="460"/>
      <c r="AE206" s="461"/>
      <c r="AF206" s="466"/>
      <c r="AG206" s="464"/>
      <c r="AH206" s="460"/>
      <c r="AI206" s="461"/>
      <c r="AJ206" s="465"/>
      <c r="AK206" s="459"/>
      <c r="AL206" s="460"/>
      <c r="AM206" s="461"/>
      <c r="AN206" s="466"/>
      <c r="AO206" s="459"/>
      <c r="AP206" s="460"/>
      <c r="AQ206" s="461"/>
      <c r="AR206" s="466"/>
      <c r="AS206" s="459"/>
      <c r="AT206" s="460"/>
      <c r="AU206" s="461"/>
      <c r="AV206" s="466"/>
    </row>
    <row r="207" spans="1:48" ht="18.75">
      <c r="A207" s="449"/>
      <c r="B207" s="732">
        <v>244085</v>
      </c>
      <c r="C207" s="451" t="s">
        <v>1280</v>
      </c>
      <c r="D207" s="468"/>
      <c r="E207" s="468"/>
      <c r="F207" s="453"/>
      <c r="G207" s="788"/>
      <c r="H207" s="454"/>
      <c r="I207" s="455"/>
      <c r="J207" s="456"/>
      <c r="K207" s="457">
        <v>83888</v>
      </c>
      <c r="L207" s="804"/>
      <c r="M207" s="790"/>
      <c r="N207" s="464">
        <f t="shared" si="88"/>
        <v>83888</v>
      </c>
      <c r="O207" s="460">
        <f t="shared" ref="O207:P216" si="91">SUM(Z207,V207,AD207,AH207,AL207,AP207,AT207)</f>
        <v>0</v>
      </c>
      <c r="P207" s="461">
        <f t="shared" si="91"/>
        <v>0</v>
      </c>
      <c r="Q207" s="462">
        <f t="shared" si="89"/>
        <v>0</v>
      </c>
      <c r="R207" s="463">
        <f t="shared" si="90"/>
        <v>0</v>
      </c>
      <c r="S207" s="459"/>
      <c r="T207" s="463"/>
      <c r="U207" s="459"/>
      <c r="V207" s="460"/>
      <c r="W207" s="461"/>
      <c r="X207" s="466"/>
      <c r="Y207" s="464"/>
      <c r="Z207" s="460"/>
      <c r="AA207" s="461"/>
      <c r="AB207" s="465"/>
      <c r="AC207" s="459"/>
      <c r="AD207" s="460"/>
      <c r="AE207" s="461"/>
      <c r="AF207" s="466"/>
      <c r="AG207" s="464"/>
      <c r="AH207" s="460"/>
      <c r="AI207" s="461"/>
      <c r="AJ207" s="465"/>
      <c r="AK207" s="459">
        <v>83888</v>
      </c>
      <c r="AL207" s="460"/>
      <c r="AM207" s="461"/>
      <c r="AN207" s="466"/>
      <c r="AO207" s="459"/>
      <c r="AP207" s="460"/>
      <c r="AQ207" s="461"/>
      <c r="AR207" s="466"/>
      <c r="AS207" s="459"/>
      <c r="AT207" s="460"/>
      <c r="AU207" s="461"/>
      <c r="AV207" s="466"/>
    </row>
    <row r="208" spans="1:48" ht="19.5" customHeight="1">
      <c r="A208" s="449"/>
      <c r="B208" s="732">
        <v>244104</v>
      </c>
      <c r="C208" s="451" t="s">
        <v>1281</v>
      </c>
      <c r="D208" s="468"/>
      <c r="E208" s="468"/>
      <c r="F208" s="453"/>
      <c r="G208" s="788">
        <v>29000</v>
      </c>
      <c r="H208" s="454"/>
      <c r="I208" s="455"/>
      <c r="J208" s="456"/>
      <c r="K208" s="457"/>
      <c r="L208" s="804"/>
      <c r="M208" s="790"/>
      <c r="N208" s="464">
        <f t="shared" si="88"/>
        <v>29000</v>
      </c>
      <c r="O208" s="460">
        <f t="shared" si="91"/>
        <v>0</v>
      </c>
      <c r="P208" s="461">
        <f t="shared" si="91"/>
        <v>0</v>
      </c>
      <c r="Q208" s="462">
        <f t="shared" si="89"/>
        <v>0</v>
      </c>
      <c r="R208" s="463">
        <f t="shared" si="90"/>
        <v>0</v>
      </c>
      <c r="S208" s="459"/>
      <c r="T208" s="463"/>
      <c r="U208" s="459">
        <v>29000</v>
      </c>
      <c r="V208" s="460"/>
      <c r="W208" s="461"/>
      <c r="X208" s="466"/>
      <c r="Y208" s="464"/>
      <c r="Z208" s="460"/>
      <c r="AA208" s="461"/>
      <c r="AB208" s="465"/>
      <c r="AC208" s="459"/>
      <c r="AD208" s="460"/>
      <c r="AE208" s="461"/>
      <c r="AF208" s="466"/>
      <c r="AG208" s="464"/>
      <c r="AH208" s="460"/>
      <c r="AI208" s="461"/>
      <c r="AJ208" s="465"/>
      <c r="AK208" s="459"/>
      <c r="AL208" s="460"/>
      <c r="AM208" s="461"/>
      <c r="AN208" s="466"/>
      <c r="AO208" s="459"/>
      <c r="AP208" s="460"/>
      <c r="AQ208" s="461"/>
      <c r="AR208" s="466"/>
      <c r="AS208" s="459"/>
      <c r="AT208" s="460"/>
      <c r="AU208" s="461"/>
      <c r="AV208" s="466"/>
    </row>
    <row r="209" spans="1:48" ht="18.75">
      <c r="A209" s="449"/>
      <c r="B209" s="732">
        <v>244120</v>
      </c>
      <c r="C209" s="451" t="s">
        <v>1282</v>
      </c>
      <c r="D209" s="468"/>
      <c r="E209" s="468"/>
      <c r="F209" s="453"/>
      <c r="G209" s="788"/>
      <c r="H209" s="454">
        <v>7383</v>
      </c>
      <c r="I209" s="455"/>
      <c r="J209" s="456"/>
      <c r="K209" s="457"/>
      <c r="L209" s="804"/>
      <c r="M209" s="790"/>
      <c r="N209" s="464">
        <f t="shared" si="88"/>
        <v>7383</v>
      </c>
      <c r="O209" s="460">
        <f t="shared" si="91"/>
        <v>0</v>
      </c>
      <c r="P209" s="461">
        <f t="shared" si="91"/>
        <v>0</v>
      </c>
      <c r="Q209" s="462">
        <f t="shared" si="89"/>
        <v>0</v>
      </c>
      <c r="R209" s="463">
        <f t="shared" si="90"/>
        <v>0</v>
      </c>
      <c r="S209" s="459"/>
      <c r="T209" s="463"/>
      <c r="U209" s="459"/>
      <c r="V209" s="460"/>
      <c r="W209" s="461"/>
      <c r="X209" s="466"/>
      <c r="Y209" s="464">
        <v>7383</v>
      </c>
      <c r="Z209" s="460"/>
      <c r="AA209" s="461"/>
      <c r="AB209" s="465"/>
      <c r="AC209" s="459"/>
      <c r="AD209" s="460"/>
      <c r="AE209" s="461"/>
      <c r="AF209" s="466"/>
      <c r="AG209" s="464"/>
      <c r="AH209" s="460"/>
      <c r="AI209" s="461"/>
      <c r="AJ209" s="465"/>
      <c r="AK209" s="459"/>
      <c r="AL209" s="460"/>
      <c r="AM209" s="461"/>
      <c r="AN209" s="466"/>
      <c r="AO209" s="459"/>
      <c r="AP209" s="460"/>
      <c r="AQ209" s="461"/>
      <c r="AR209" s="466"/>
      <c r="AS209" s="459"/>
      <c r="AT209" s="460"/>
      <c r="AU209" s="461"/>
      <c r="AV209" s="466"/>
    </row>
    <row r="210" spans="1:48" ht="18.75">
      <c r="A210" s="449"/>
      <c r="B210" s="732">
        <v>244120</v>
      </c>
      <c r="C210" s="451" t="s">
        <v>1283</v>
      </c>
      <c r="D210" s="468"/>
      <c r="E210" s="468"/>
      <c r="F210" s="453"/>
      <c r="G210" s="788"/>
      <c r="H210" s="454"/>
      <c r="I210" s="455">
        <v>52911.5</v>
      </c>
      <c r="J210" s="456"/>
      <c r="K210" s="457"/>
      <c r="L210" s="804"/>
      <c r="M210" s="790"/>
      <c r="N210" s="464">
        <f t="shared" si="88"/>
        <v>52911.5</v>
      </c>
      <c r="O210" s="460">
        <f t="shared" si="91"/>
        <v>0</v>
      </c>
      <c r="P210" s="461">
        <f t="shared" si="91"/>
        <v>0</v>
      </c>
      <c r="Q210" s="462">
        <f t="shared" si="89"/>
        <v>0</v>
      </c>
      <c r="R210" s="463">
        <f t="shared" si="90"/>
        <v>0</v>
      </c>
      <c r="S210" s="459"/>
      <c r="T210" s="463"/>
      <c r="U210" s="459"/>
      <c r="V210" s="460"/>
      <c r="W210" s="461"/>
      <c r="X210" s="466"/>
      <c r="Y210" s="464"/>
      <c r="Z210" s="460"/>
      <c r="AA210" s="461"/>
      <c r="AB210" s="465"/>
      <c r="AC210" s="459">
        <v>52911.5</v>
      </c>
      <c r="AD210" s="460"/>
      <c r="AE210" s="461"/>
      <c r="AF210" s="466"/>
      <c r="AG210" s="464"/>
      <c r="AH210" s="460"/>
      <c r="AI210" s="461"/>
      <c r="AJ210" s="465"/>
      <c r="AK210" s="459"/>
      <c r="AL210" s="460"/>
      <c r="AM210" s="461"/>
      <c r="AN210" s="466"/>
      <c r="AO210" s="459"/>
      <c r="AP210" s="460"/>
      <c r="AQ210" s="461"/>
      <c r="AR210" s="466"/>
      <c r="AS210" s="459"/>
      <c r="AT210" s="460"/>
      <c r="AU210" s="461"/>
      <c r="AV210" s="466"/>
    </row>
    <row r="211" spans="1:48" ht="18.75">
      <c r="A211" s="449"/>
      <c r="B211" s="732">
        <v>244120</v>
      </c>
      <c r="C211" s="451" t="s">
        <v>1284</v>
      </c>
      <c r="D211" s="468"/>
      <c r="E211" s="468"/>
      <c r="F211" s="453"/>
      <c r="G211" s="788"/>
      <c r="H211" s="454"/>
      <c r="I211" s="455">
        <v>70085</v>
      </c>
      <c r="J211" s="456"/>
      <c r="K211" s="457"/>
      <c r="L211" s="804"/>
      <c r="M211" s="790"/>
      <c r="N211" s="464">
        <f t="shared" si="88"/>
        <v>70085</v>
      </c>
      <c r="O211" s="460">
        <f t="shared" si="91"/>
        <v>0</v>
      </c>
      <c r="P211" s="461">
        <f t="shared" si="91"/>
        <v>0</v>
      </c>
      <c r="Q211" s="462">
        <f t="shared" si="89"/>
        <v>0</v>
      </c>
      <c r="R211" s="463">
        <f t="shared" si="90"/>
        <v>0</v>
      </c>
      <c r="S211" s="459"/>
      <c r="T211" s="463"/>
      <c r="U211" s="459"/>
      <c r="V211" s="460"/>
      <c r="W211" s="461"/>
      <c r="X211" s="466"/>
      <c r="Y211" s="464"/>
      <c r="Z211" s="460"/>
      <c r="AA211" s="461"/>
      <c r="AB211" s="465"/>
      <c r="AC211" s="459">
        <v>70085</v>
      </c>
      <c r="AD211" s="460"/>
      <c r="AE211" s="461"/>
      <c r="AF211" s="466"/>
      <c r="AG211" s="464"/>
      <c r="AH211" s="460"/>
      <c r="AI211" s="461"/>
      <c r="AJ211" s="465"/>
      <c r="AK211" s="459"/>
      <c r="AL211" s="460"/>
      <c r="AM211" s="461"/>
      <c r="AN211" s="466"/>
      <c r="AO211" s="459"/>
      <c r="AP211" s="460"/>
      <c r="AQ211" s="461"/>
      <c r="AR211" s="466"/>
      <c r="AS211" s="459"/>
      <c r="AT211" s="460"/>
      <c r="AU211" s="461"/>
      <c r="AV211" s="466"/>
    </row>
    <row r="212" spans="1:48" ht="18.75">
      <c r="A212" s="449"/>
      <c r="B212" s="732">
        <v>244148</v>
      </c>
      <c r="C212" s="451" t="s">
        <v>1285</v>
      </c>
      <c r="D212" s="468"/>
      <c r="E212" s="468"/>
      <c r="F212" s="453"/>
      <c r="G212" s="788"/>
      <c r="H212" s="454"/>
      <c r="I212" s="455">
        <v>51895</v>
      </c>
      <c r="J212" s="456"/>
      <c r="K212" s="457"/>
      <c r="L212" s="804"/>
      <c r="M212" s="790"/>
      <c r="N212" s="464">
        <f t="shared" si="88"/>
        <v>51895</v>
      </c>
      <c r="O212" s="460">
        <f t="shared" si="91"/>
        <v>0</v>
      </c>
      <c r="P212" s="461">
        <f t="shared" si="91"/>
        <v>0</v>
      </c>
      <c r="Q212" s="462">
        <f t="shared" si="89"/>
        <v>0</v>
      </c>
      <c r="R212" s="463">
        <f t="shared" si="90"/>
        <v>0</v>
      </c>
      <c r="S212" s="459"/>
      <c r="T212" s="463"/>
      <c r="U212" s="459"/>
      <c r="V212" s="460"/>
      <c r="W212" s="461"/>
      <c r="X212" s="466"/>
      <c r="Y212" s="464"/>
      <c r="Z212" s="460"/>
      <c r="AA212" s="461"/>
      <c r="AB212" s="465"/>
      <c r="AC212" s="459">
        <v>51895</v>
      </c>
      <c r="AD212" s="460"/>
      <c r="AE212" s="461"/>
      <c r="AF212" s="466"/>
      <c r="AG212" s="464"/>
      <c r="AH212" s="460"/>
      <c r="AI212" s="461"/>
      <c r="AJ212" s="465"/>
      <c r="AK212" s="459"/>
      <c r="AL212" s="460"/>
      <c r="AM212" s="461"/>
      <c r="AN212" s="466"/>
      <c r="AO212" s="459"/>
      <c r="AP212" s="460"/>
      <c r="AQ212" s="461"/>
      <c r="AR212" s="466"/>
      <c r="AS212" s="459"/>
      <c r="AT212" s="460"/>
      <c r="AU212" s="461"/>
      <c r="AV212" s="466"/>
    </row>
    <row r="213" spans="1:48" ht="18.75">
      <c r="A213" s="483"/>
      <c r="B213" s="732">
        <v>244151</v>
      </c>
      <c r="C213" s="484" t="s">
        <v>1286</v>
      </c>
      <c r="D213" s="485"/>
      <c r="E213" s="485"/>
      <c r="F213" s="486"/>
      <c r="G213" s="795"/>
      <c r="H213" s="487"/>
      <c r="I213" s="488"/>
      <c r="J213" s="489"/>
      <c r="K213" s="490">
        <v>62060</v>
      </c>
      <c r="L213" s="821"/>
      <c r="M213" s="834"/>
      <c r="N213" s="494">
        <f t="shared" si="88"/>
        <v>62060</v>
      </c>
      <c r="O213" s="495">
        <f t="shared" si="91"/>
        <v>0</v>
      </c>
      <c r="P213" s="496">
        <f t="shared" si="91"/>
        <v>0</v>
      </c>
      <c r="Q213" s="600">
        <f t="shared" si="89"/>
        <v>0</v>
      </c>
      <c r="R213" s="493">
        <f t="shared" si="90"/>
        <v>0</v>
      </c>
      <c r="S213" s="492"/>
      <c r="T213" s="493"/>
      <c r="U213" s="492"/>
      <c r="V213" s="495"/>
      <c r="W213" s="496"/>
      <c r="X213" s="498"/>
      <c r="Y213" s="494"/>
      <c r="Z213" s="495"/>
      <c r="AA213" s="496"/>
      <c r="AB213" s="497"/>
      <c r="AC213" s="492"/>
      <c r="AD213" s="495"/>
      <c r="AE213" s="496"/>
      <c r="AF213" s="498"/>
      <c r="AG213" s="494"/>
      <c r="AH213" s="495"/>
      <c r="AI213" s="496"/>
      <c r="AJ213" s="497"/>
      <c r="AK213" s="492">
        <v>62060</v>
      </c>
      <c r="AL213" s="495"/>
      <c r="AM213" s="496"/>
      <c r="AN213" s="498"/>
      <c r="AO213" s="492"/>
      <c r="AP213" s="495"/>
      <c r="AQ213" s="496"/>
      <c r="AR213" s="498"/>
      <c r="AS213" s="492"/>
      <c r="AT213" s="495"/>
      <c r="AU213" s="496"/>
      <c r="AV213" s="498"/>
    </row>
    <row r="214" spans="1:48" ht="18.75">
      <c r="A214" s="483"/>
      <c r="B214" s="732">
        <v>244153</v>
      </c>
      <c r="C214" s="484" t="s">
        <v>1287</v>
      </c>
      <c r="D214" s="485"/>
      <c r="E214" s="485"/>
      <c r="F214" s="486"/>
      <c r="G214" s="795"/>
      <c r="H214" s="487"/>
      <c r="I214" s="488">
        <v>5403.5</v>
      </c>
      <c r="J214" s="489"/>
      <c r="K214" s="490"/>
      <c r="L214" s="821"/>
      <c r="M214" s="834"/>
      <c r="N214" s="494">
        <f t="shared" si="88"/>
        <v>5403.5</v>
      </c>
      <c r="O214" s="495">
        <f t="shared" si="91"/>
        <v>0</v>
      </c>
      <c r="P214" s="496">
        <f t="shared" si="91"/>
        <v>0</v>
      </c>
      <c r="Q214" s="600">
        <f t="shared" si="89"/>
        <v>0</v>
      </c>
      <c r="R214" s="493">
        <f t="shared" si="90"/>
        <v>0</v>
      </c>
      <c r="S214" s="492"/>
      <c r="T214" s="493"/>
      <c r="U214" s="492"/>
      <c r="V214" s="495"/>
      <c r="W214" s="496"/>
      <c r="X214" s="498"/>
      <c r="Y214" s="494"/>
      <c r="Z214" s="495"/>
      <c r="AA214" s="496"/>
      <c r="AB214" s="497"/>
      <c r="AC214" s="492">
        <v>5403.5</v>
      </c>
      <c r="AD214" s="495"/>
      <c r="AE214" s="496"/>
      <c r="AF214" s="498"/>
      <c r="AG214" s="494"/>
      <c r="AH214" s="495"/>
      <c r="AI214" s="496"/>
      <c r="AJ214" s="497"/>
      <c r="AK214" s="492"/>
      <c r="AL214" s="495"/>
      <c r="AM214" s="496"/>
      <c r="AN214" s="498"/>
      <c r="AO214" s="492"/>
      <c r="AP214" s="495"/>
      <c r="AQ214" s="496"/>
      <c r="AR214" s="498"/>
      <c r="AS214" s="492"/>
      <c r="AT214" s="495"/>
      <c r="AU214" s="496"/>
      <c r="AV214" s="498"/>
    </row>
    <row r="215" spans="1:48" ht="18.75">
      <c r="A215" s="483"/>
      <c r="B215" s="733">
        <v>244190</v>
      </c>
      <c r="C215" s="484" t="s">
        <v>1364</v>
      </c>
      <c r="D215" s="485"/>
      <c r="E215" s="485"/>
      <c r="F215" s="486"/>
      <c r="G215" s="795"/>
      <c r="H215" s="487"/>
      <c r="I215" s="488">
        <v>15204.7</v>
      </c>
      <c r="J215" s="489"/>
      <c r="K215" s="490"/>
      <c r="L215" s="821"/>
      <c r="M215" s="834"/>
      <c r="N215" s="494">
        <f t="shared" si="88"/>
        <v>15204.7</v>
      </c>
      <c r="O215" s="495">
        <f t="shared" si="91"/>
        <v>0</v>
      </c>
      <c r="P215" s="496">
        <f t="shared" si="91"/>
        <v>0</v>
      </c>
      <c r="Q215" s="600">
        <f t="shared" si="89"/>
        <v>0</v>
      </c>
      <c r="R215" s="493">
        <f t="shared" si="90"/>
        <v>0</v>
      </c>
      <c r="S215" s="492"/>
      <c r="T215" s="493"/>
      <c r="U215" s="492"/>
      <c r="V215" s="495"/>
      <c r="W215" s="496"/>
      <c r="X215" s="498"/>
      <c r="Y215" s="494"/>
      <c r="Z215" s="495"/>
      <c r="AA215" s="496"/>
      <c r="AB215" s="497"/>
      <c r="AC215" s="492">
        <v>15204.7</v>
      </c>
      <c r="AD215" s="495"/>
      <c r="AE215" s="496"/>
      <c r="AF215" s="498"/>
      <c r="AG215" s="494"/>
      <c r="AH215" s="495"/>
      <c r="AI215" s="496"/>
      <c r="AJ215" s="497"/>
      <c r="AK215" s="492"/>
      <c r="AL215" s="495"/>
      <c r="AM215" s="496"/>
      <c r="AN215" s="498"/>
      <c r="AO215" s="492"/>
      <c r="AP215" s="495"/>
      <c r="AQ215" s="496"/>
      <c r="AR215" s="498"/>
      <c r="AS215" s="492"/>
      <c r="AT215" s="495"/>
      <c r="AU215" s="496"/>
      <c r="AV215" s="498"/>
    </row>
    <row r="216" spans="1:48" ht="18.75">
      <c r="A216" s="483"/>
      <c r="B216" s="733">
        <v>244195</v>
      </c>
      <c r="C216" s="484" t="s">
        <v>1549</v>
      </c>
      <c r="D216" s="485"/>
      <c r="E216" s="485"/>
      <c r="F216" s="486"/>
      <c r="G216" s="795"/>
      <c r="H216" s="487"/>
      <c r="I216" s="488">
        <v>9036.15</v>
      </c>
      <c r="J216" s="489"/>
      <c r="K216" s="490"/>
      <c r="L216" s="821"/>
      <c r="M216" s="834"/>
      <c r="N216" s="494">
        <f t="shared" si="88"/>
        <v>9036.15</v>
      </c>
      <c r="O216" s="495">
        <f t="shared" si="91"/>
        <v>0</v>
      </c>
      <c r="P216" s="496">
        <f t="shared" si="91"/>
        <v>0</v>
      </c>
      <c r="Q216" s="600">
        <f t="shared" si="89"/>
        <v>0</v>
      </c>
      <c r="R216" s="493">
        <f t="shared" si="90"/>
        <v>0</v>
      </c>
      <c r="S216" s="492"/>
      <c r="T216" s="493"/>
      <c r="U216" s="492"/>
      <c r="V216" s="495"/>
      <c r="W216" s="496"/>
      <c r="X216" s="498"/>
      <c r="Y216" s="494"/>
      <c r="Z216" s="495"/>
      <c r="AA216" s="496"/>
      <c r="AB216" s="497"/>
      <c r="AC216" s="492">
        <v>9036.15</v>
      </c>
      <c r="AD216" s="495"/>
      <c r="AE216" s="496"/>
      <c r="AF216" s="498"/>
      <c r="AG216" s="494"/>
      <c r="AH216" s="495"/>
      <c r="AI216" s="496"/>
      <c r="AJ216" s="497"/>
      <c r="AK216" s="492"/>
      <c r="AL216" s="495"/>
      <c r="AM216" s="496"/>
      <c r="AN216" s="498"/>
      <c r="AO216" s="492"/>
      <c r="AP216" s="495"/>
      <c r="AQ216" s="496"/>
      <c r="AR216" s="498"/>
      <c r="AS216" s="492"/>
      <c r="AT216" s="495"/>
      <c r="AU216" s="496"/>
      <c r="AV216" s="498"/>
    </row>
    <row r="217" spans="1:48" ht="18.75">
      <c r="A217" s="483"/>
      <c r="B217" s="733"/>
      <c r="C217" s="484"/>
      <c r="D217" s="485"/>
      <c r="E217" s="485"/>
      <c r="F217" s="486"/>
      <c r="G217" s="795"/>
      <c r="H217" s="487"/>
      <c r="I217" s="488"/>
      <c r="J217" s="489"/>
      <c r="K217" s="490"/>
      <c r="L217" s="821"/>
      <c r="M217" s="834"/>
      <c r="N217" s="494">
        <f t="shared" ref="N217:N222" si="92">SUM(S217,U217,Y217,AC217,AG217,AK217,AO217,AS217)</f>
        <v>0</v>
      </c>
      <c r="O217" s="495">
        <f t="shared" ref="O217:P222" si="93">SUM(Z217,V217,AD217,AH217,AL217,AP217,AT217)</f>
        <v>0</v>
      </c>
      <c r="P217" s="496">
        <f t="shared" si="93"/>
        <v>0</v>
      </c>
      <c r="Q217" s="600">
        <f t="shared" ref="Q217:Q222" si="94">SUM(AB217,,X217,AF217,AJ217,AN217,AR217,AV217)</f>
        <v>0</v>
      </c>
      <c r="R217" s="493">
        <f t="shared" ref="R217:R222" si="95">SUM(T217)</f>
        <v>0</v>
      </c>
      <c r="S217" s="492"/>
      <c r="T217" s="493"/>
      <c r="U217" s="492"/>
      <c r="V217" s="495"/>
      <c r="W217" s="496"/>
      <c r="X217" s="498"/>
      <c r="Y217" s="494"/>
      <c r="Z217" s="495"/>
      <c r="AA217" s="496"/>
      <c r="AB217" s="497"/>
      <c r="AC217" s="492"/>
      <c r="AD217" s="495"/>
      <c r="AE217" s="496"/>
      <c r="AF217" s="498"/>
      <c r="AG217" s="494"/>
      <c r="AH217" s="495"/>
      <c r="AI217" s="496"/>
      <c r="AJ217" s="497"/>
      <c r="AK217" s="492"/>
      <c r="AL217" s="495"/>
      <c r="AM217" s="496"/>
      <c r="AN217" s="498"/>
      <c r="AO217" s="492"/>
      <c r="AP217" s="495"/>
      <c r="AQ217" s="496"/>
      <c r="AR217" s="498"/>
      <c r="AS217" s="492"/>
      <c r="AT217" s="495"/>
      <c r="AU217" s="496"/>
      <c r="AV217" s="498"/>
    </row>
    <row r="218" spans="1:48" ht="18.75">
      <c r="A218" s="483"/>
      <c r="B218" s="733"/>
      <c r="C218" s="484"/>
      <c r="D218" s="485"/>
      <c r="E218" s="485"/>
      <c r="F218" s="486"/>
      <c r="G218" s="795"/>
      <c r="H218" s="487"/>
      <c r="I218" s="488"/>
      <c r="J218" s="489"/>
      <c r="K218" s="490"/>
      <c r="L218" s="821"/>
      <c r="M218" s="834"/>
      <c r="N218" s="494">
        <f t="shared" si="92"/>
        <v>0</v>
      </c>
      <c r="O218" s="495">
        <f t="shared" si="93"/>
        <v>0</v>
      </c>
      <c r="P218" s="496">
        <f t="shared" si="93"/>
        <v>0</v>
      </c>
      <c r="Q218" s="600">
        <f t="shared" si="94"/>
        <v>0</v>
      </c>
      <c r="R218" s="493">
        <f t="shared" si="95"/>
        <v>0</v>
      </c>
      <c r="S218" s="492"/>
      <c r="T218" s="493"/>
      <c r="U218" s="492"/>
      <c r="V218" s="495"/>
      <c r="W218" s="496"/>
      <c r="X218" s="498"/>
      <c r="Y218" s="494"/>
      <c r="Z218" s="495"/>
      <c r="AA218" s="496"/>
      <c r="AB218" s="497"/>
      <c r="AC218" s="492"/>
      <c r="AD218" s="495"/>
      <c r="AE218" s="496"/>
      <c r="AF218" s="498"/>
      <c r="AG218" s="494"/>
      <c r="AH218" s="495"/>
      <c r="AI218" s="496"/>
      <c r="AJ218" s="497"/>
      <c r="AK218" s="492"/>
      <c r="AL218" s="495"/>
      <c r="AM218" s="496"/>
      <c r="AN218" s="498"/>
      <c r="AO218" s="492"/>
      <c r="AP218" s="495"/>
      <c r="AQ218" s="496"/>
      <c r="AR218" s="498"/>
      <c r="AS218" s="492"/>
      <c r="AT218" s="495"/>
      <c r="AU218" s="496"/>
      <c r="AV218" s="498"/>
    </row>
    <row r="219" spans="1:48" ht="18.75">
      <c r="A219" s="483"/>
      <c r="B219" s="733"/>
      <c r="C219" s="484"/>
      <c r="D219" s="485"/>
      <c r="E219" s="485"/>
      <c r="F219" s="486"/>
      <c r="G219" s="795"/>
      <c r="H219" s="487"/>
      <c r="I219" s="488"/>
      <c r="J219" s="489"/>
      <c r="K219" s="490"/>
      <c r="L219" s="821"/>
      <c r="M219" s="834"/>
      <c r="N219" s="494">
        <f t="shared" si="92"/>
        <v>0</v>
      </c>
      <c r="O219" s="495">
        <f t="shared" si="93"/>
        <v>0</v>
      </c>
      <c r="P219" s="496">
        <f t="shared" si="93"/>
        <v>0</v>
      </c>
      <c r="Q219" s="600">
        <f t="shared" si="94"/>
        <v>0</v>
      </c>
      <c r="R219" s="493">
        <f t="shared" si="95"/>
        <v>0</v>
      </c>
      <c r="S219" s="492"/>
      <c r="T219" s="493"/>
      <c r="U219" s="492"/>
      <c r="V219" s="495"/>
      <c r="W219" s="496"/>
      <c r="X219" s="498"/>
      <c r="Y219" s="494"/>
      <c r="Z219" s="495"/>
      <c r="AA219" s="496"/>
      <c r="AB219" s="497"/>
      <c r="AC219" s="492"/>
      <c r="AD219" s="495"/>
      <c r="AE219" s="496"/>
      <c r="AF219" s="498"/>
      <c r="AG219" s="494"/>
      <c r="AH219" s="495"/>
      <c r="AI219" s="496"/>
      <c r="AJ219" s="497"/>
      <c r="AK219" s="492"/>
      <c r="AL219" s="495"/>
      <c r="AM219" s="496"/>
      <c r="AN219" s="498"/>
      <c r="AO219" s="492"/>
      <c r="AP219" s="495"/>
      <c r="AQ219" s="496"/>
      <c r="AR219" s="498"/>
      <c r="AS219" s="492"/>
      <c r="AT219" s="495"/>
      <c r="AU219" s="496"/>
      <c r="AV219" s="498"/>
    </row>
    <row r="220" spans="1:48" ht="18.75">
      <c r="A220" s="483"/>
      <c r="B220" s="733"/>
      <c r="C220" s="484"/>
      <c r="D220" s="485"/>
      <c r="E220" s="485"/>
      <c r="F220" s="486"/>
      <c r="G220" s="795"/>
      <c r="H220" s="487"/>
      <c r="I220" s="488"/>
      <c r="J220" s="489"/>
      <c r="K220" s="490"/>
      <c r="L220" s="821"/>
      <c r="M220" s="834"/>
      <c r="N220" s="494">
        <f t="shared" si="92"/>
        <v>0</v>
      </c>
      <c r="O220" s="495">
        <f t="shared" si="93"/>
        <v>0</v>
      </c>
      <c r="P220" s="496">
        <f t="shared" si="93"/>
        <v>0</v>
      </c>
      <c r="Q220" s="600">
        <f t="shared" si="94"/>
        <v>0</v>
      </c>
      <c r="R220" s="493">
        <f t="shared" si="95"/>
        <v>0</v>
      </c>
      <c r="S220" s="492"/>
      <c r="T220" s="493"/>
      <c r="U220" s="492"/>
      <c r="V220" s="495"/>
      <c r="W220" s="496"/>
      <c r="X220" s="498"/>
      <c r="Y220" s="494"/>
      <c r="Z220" s="495"/>
      <c r="AA220" s="496"/>
      <c r="AB220" s="497"/>
      <c r="AC220" s="492"/>
      <c r="AD220" s="495"/>
      <c r="AE220" s="496"/>
      <c r="AF220" s="498"/>
      <c r="AG220" s="494"/>
      <c r="AH220" s="495"/>
      <c r="AI220" s="496"/>
      <c r="AJ220" s="497"/>
      <c r="AK220" s="492"/>
      <c r="AL220" s="495"/>
      <c r="AM220" s="496"/>
      <c r="AN220" s="498"/>
      <c r="AO220" s="492"/>
      <c r="AP220" s="495"/>
      <c r="AQ220" s="496"/>
      <c r="AR220" s="498"/>
      <c r="AS220" s="492"/>
      <c r="AT220" s="495"/>
      <c r="AU220" s="496"/>
      <c r="AV220" s="498"/>
    </row>
    <row r="221" spans="1:48" ht="18.75">
      <c r="A221" s="483"/>
      <c r="B221" s="733"/>
      <c r="C221" s="484"/>
      <c r="D221" s="485"/>
      <c r="E221" s="485"/>
      <c r="F221" s="486"/>
      <c r="G221" s="795"/>
      <c r="H221" s="487"/>
      <c r="I221" s="488"/>
      <c r="J221" s="489"/>
      <c r="K221" s="490"/>
      <c r="L221" s="821"/>
      <c r="M221" s="834"/>
      <c r="N221" s="494">
        <f t="shared" si="92"/>
        <v>0</v>
      </c>
      <c r="O221" s="495">
        <f t="shared" si="93"/>
        <v>0</v>
      </c>
      <c r="P221" s="496">
        <f t="shared" si="93"/>
        <v>0</v>
      </c>
      <c r="Q221" s="600">
        <f t="shared" si="94"/>
        <v>0</v>
      </c>
      <c r="R221" s="493">
        <f t="shared" si="95"/>
        <v>0</v>
      </c>
      <c r="S221" s="492"/>
      <c r="T221" s="493"/>
      <c r="U221" s="492"/>
      <c r="V221" s="495"/>
      <c r="W221" s="496"/>
      <c r="X221" s="498"/>
      <c r="Y221" s="494"/>
      <c r="Z221" s="495"/>
      <c r="AA221" s="496"/>
      <c r="AB221" s="497"/>
      <c r="AC221" s="492"/>
      <c r="AD221" s="495"/>
      <c r="AE221" s="496"/>
      <c r="AF221" s="498"/>
      <c r="AG221" s="494"/>
      <c r="AH221" s="495"/>
      <c r="AI221" s="496"/>
      <c r="AJ221" s="497"/>
      <c r="AK221" s="492"/>
      <c r="AL221" s="495"/>
      <c r="AM221" s="496"/>
      <c r="AN221" s="498"/>
      <c r="AO221" s="492"/>
      <c r="AP221" s="495"/>
      <c r="AQ221" s="496"/>
      <c r="AR221" s="498"/>
      <c r="AS221" s="492"/>
      <c r="AT221" s="495"/>
      <c r="AU221" s="496"/>
      <c r="AV221" s="498"/>
    </row>
    <row r="222" spans="1:48" ht="19.5" thickBot="1">
      <c r="A222" s="501"/>
      <c r="B222" s="736"/>
      <c r="C222" s="737"/>
      <c r="D222" s="504"/>
      <c r="E222" s="504"/>
      <c r="F222" s="579"/>
      <c r="G222" s="835"/>
      <c r="H222" s="580"/>
      <c r="I222" s="581"/>
      <c r="J222" s="582"/>
      <c r="K222" s="583"/>
      <c r="L222" s="805"/>
      <c r="M222" s="806"/>
      <c r="N222" s="513">
        <f t="shared" si="92"/>
        <v>0</v>
      </c>
      <c r="O222" s="514">
        <f t="shared" si="93"/>
        <v>0</v>
      </c>
      <c r="P222" s="515">
        <f t="shared" si="93"/>
        <v>0</v>
      </c>
      <c r="Q222" s="619">
        <f t="shared" si="94"/>
        <v>0</v>
      </c>
      <c r="R222" s="512">
        <f t="shared" si="95"/>
        <v>0</v>
      </c>
      <c r="S222" s="511"/>
      <c r="T222" s="512"/>
      <c r="U222" s="511"/>
      <c r="V222" s="514"/>
      <c r="W222" s="515"/>
      <c r="X222" s="517"/>
      <c r="Y222" s="513"/>
      <c r="Z222" s="514"/>
      <c r="AA222" s="515"/>
      <c r="AB222" s="516"/>
      <c r="AC222" s="511"/>
      <c r="AD222" s="514"/>
      <c r="AE222" s="515"/>
      <c r="AF222" s="517"/>
      <c r="AG222" s="513"/>
      <c r="AH222" s="514"/>
      <c r="AI222" s="515"/>
      <c r="AJ222" s="516"/>
      <c r="AK222" s="511"/>
      <c r="AL222" s="514"/>
      <c r="AM222" s="515"/>
      <c r="AN222" s="517"/>
      <c r="AO222" s="511"/>
      <c r="AP222" s="514"/>
      <c r="AQ222" s="515"/>
      <c r="AR222" s="517"/>
      <c r="AS222" s="511"/>
      <c r="AT222" s="514"/>
      <c r="AU222" s="515"/>
      <c r="AV222" s="517"/>
    </row>
    <row r="223" spans="1:48">
      <c r="G223" s="836"/>
    </row>
  </sheetData>
  <mergeCells count="17">
    <mergeCell ref="AK1:AN1"/>
    <mergeCell ref="AO1:AR1"/>
    <mergeCell ref="AS1:AV1"/>
    <mergeCell ref="D2:E2"/>
    <mergeCell ref="F2:M3"/>
    <mergeCell ref="D3:E3"/>
    <mergeCell ref="N1:R1"/>
    <mergeCell ref="S1:T1"/>
    <mergeCell ref="U1:X1"/>
    <mergeCell ref="Y1:AB1"/>
    <mergeCell ref="AC1:AF1"/>
    <mergeCell ref="AG1:AJ1"/>
    <mergeCell ref="C15:E15"/>
    <mergeCell ref="C49:E49"/>
    <mergeCell ref="C107:E107"/>
    <mergeCell ref="C145:E145"/>
    <mergeCell ref="C190:E190"/>
  </mergeCells>
  <pageMargins left="0.7" right="0.7" top="0.75" bottom="0.75" header="0.3" footer="0.3"/>
  <pageSetup paperSize="9" scale="11" fitToWidth="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34"/>
  <sheetViews>
    <sheetView topLeftCell="A20" zoomScale="60" zoomScaleNormal="60" workbookViewId="0">
      <pane xSplit="1" topLeftCell="B1" activePane="topRight" state="frozen"/>
      <selection pane="topRight" activeCell="U22" sqref="T22:U22"/>
    </sheetView>
  </sheetViews>
  <sheetFormatPr defaultColWidth="9.140625" defaultRowHeight="21"/>
  <cols>
    <col min="1" max="1" width="23.7109375" style="230" customWidth="1"/>
    <col min="2" max="2" width="12.140625" style="231" customWidth="1"/>
    <col min="3" max="3" width="15.42578125" style="231" customWidth="1"/>
    <col min="4" max="4" width="12.28515625" style="231" customWidth="1"/>
    <col min="5" max="5" width="11.42578125" style="231" customWidth="1"/>
    <col min="6" max="6" width="11.28515625" style="231" customWidth="1"/>
    <col min="7" max="7" width="12.42578125" style="231" customWidth="1"/>
    <col min="8" max="8" width="11.140625" style="231" customWidth="1"/>
    <col min="9" max="9" width="11.85546875" style="231" customWidth="1"/>
    <col min="10" max="10" width="11.5703125" style="231" customWidth="1"/>
    <col min="11" max="11" width="11.140625" style="231" customWidth="1"/>
    <col min="12" max="12" width="11.28515625" style="231" customWidth="1"/>
    <col min="13" max="13" width="11.42578125" style="231" customWidth="1"/>
    <col min="14" max="14" width="11.5703125" style="231" customWidth="1"/>
    <col min="15" max="15" width="10.85546875" style="231" customWidth="1"/>
    <col min="16" max="16" width="11" style="231" customWidth="1"/>
    <col min="17" max="17" width="11.85546875" style="231" customWidth="1"/>
    <col min="18" max="18" width="10.5703125" style="231" customWidth="1"/>
    <col min="19" max="23" width="10.42578125" style="231" bestFit="1" customWidth="1"/>
    <col min="24" max="16384" width="9.140625" style="231"/>
  </cols>
  <sheetData>
    <row r="1" spans="1:16" ht="84">
      <c r="B1" s="232"/>
      <c r="C1" s="238"/>
      <c r="D1" s="239"/>
      <c r="E1" s="308" t="s">
        <v>435</v>
      </c>
      <c r="F1" s="309" t="s">
        <v>436</v>
      </c>
      <c r="G1" s="310" t="s">
        <v>438</v>
      </c>
      <c r="H1" s="311" t="s">
        <v>453</v>
      </c>
      <c r="I1" s="327" t="s">
        <v>472</v>
      </c>
      <c r="J1" s="312" t="s">
        <v>23</v>
      </c>
      <c r="K1" s="324" t="s">
        <v>473</v>
      </c>
      <c r="L1" s="231" t="s">
        <v>475</v>
      </c>
    </row>
    <row r="2" spans="1:16">
      <c r="B2" s="232"/>
      <c r="C2" s="1255" t="s">
        <v>63</v>
      </c>
      <c r="D2" s="239" t="s">
        <v>451</v>
      </c>
      <c r="E2" s="313">
        <f>'FF-68 (44 คก.)'!M25</f>
        <v>2037668.69</v>
      </c>
      <c r="F2" s="314">
        <f>'FF-68 (44 คก.)'!N25</f>
        <v>60765.3</v>
      </c>
      <c r="G2" s="315">
        <f>'FF-68 (44 คก.)'!W25</f>
        <v>4233453</v>
      </c>
      <c r="H2" s="316">
        <f>'FF-68 (44 คก.)'!AP25</f>
        <v>10390113.01</v>
      </c>
      <c r="I2" s="317">
        <f>'FF-68 (44 คก.)'!D25</f>
        <v>16722000</v>
      </c>
      <c r="J2" s="318">
        <f>E2+F2+G2</f>
        <v>6331886.9900000002</v>
      </c>
      <c r="K2" s="319">
        <f>(J2/I2)*100</f>
        <v>37.86560812103815</v>
      </c>
      <c r="L2" s="333">
        <f>((E2+F2)/I2)*100</f>
        <v>12.548941454371484</v>
      </c>
    </row>
    <row r="3" spans="1:16">
      <c r="B3" s="232"/>
      <c r="C3" s="1256"/>
      <c r="D3" s="239" t="s">
        <v>452</v>
      </c>
      <c r="E3" s="313">
        <f>'ST-68 (16 คก.)'!M25</f>
        <v>741524.3</v>
      </c>
      <c r="F3" s="314">
        <f>'ST-68 (16 คก.)'!N25</f>
        <v>0</v>
      </c>
      <c r="G3" s="315">
        <f>'ST-68 (16 คก.)'!W25</f>
        <v>495266</v>
      </c>
      <c r="H3" s="316">
        <f>'ST-68 (16 คก.)'!AP25</f>
        <v>3243209.7</v>
      </c>
      <c r="I3" s="317">
        <f>'ST-68 (16 คก.)'!D25</f>
        <v>4480000</v>
      </c>
      <c r="J3" s="318">
        <f t="shared" ref="J3" si="0">E3+F3+G3</f>
        <v>1236790.3</v>
      </c>
      <c r="K3" s="319">
        <f t="shared" ref="K3" si="1">(J3/I3)*100</f>
        <v>27.606926339285714</v>
      </c>
      <c r="L3" s="333">
        <f>((E3+F3)/I3)*100</f>
        <v>16.551881696428573</v>
      </c>
    </row>
    <row r="4" spans="1:16">
      <c r="B4" s="232"/>
      <c r="C4" s="354"/>
      <c r="D4" s="239" t="s">
        <v>454</v>
      </c>
      <c r="E4" s="313">
        <f>'SF (9 คก.)'!M238</f>
        <v>23140</v>
      </c>
      <c r="F4" s="314">
        <f>'SF (9 คก.)'!N238</f>
        <v>0</v>
      </c>
      <c r="G4" s="315">
        <f>'SF (9 คก.)'!O238+'SF (9 คก.)'!P238+'SF (9 คก.)'!Q238</f>
        <v>0</v>
      </c>
      <c r="H4" s="316">
        <f>'SF (9 คก.)'!AD238</f>
        <v>290360</v>
      </c>
      <c r="I4" s="317">
        <f>'SF (9 คก.)'!D238</f>
        <v>1100000</v>
      </c>
      <c r="J4" s="318">
        <f t="shared" ref="J4" si="2">E4+F4+G4</f>
        <v>23140</v>
      </c>
      <c r="K4" s="319">
        <f t="shared" ref="K4" si="3">(J4/I4)*100</f>
        <v>2.103636363636364</v>
      </c>
      <c r="L4" s="333">
        <f>((E4+F4)/I4)*100</f>
        <v>2.103636363636364</v>
      </c>
    </row>
    <row r="5" spans="1:16">
      <c r="B5" s="232"/>
      <c r="D5" s="239"/>
      <c r="E5" s="320"/>
      <c r="F5" s="320"/>
      <c r="G5" s="320"/>
      <c r="H5" s="320"/>
      <c r="I5" s="317"/>
      <c r="J5" s="318"/>
      <c r="K5" s="319"/>
      <c r="L5" s="333"/>
    </row>
    <row r="6" spans="1:16">
      <c r="B6" s="232"/>
      <c r="C6" s="1261" t="s">
        <v>91</v>
      </c>
      <c r="D6" s="239" t="s">
        <v>451</v>
      </c>
      <c r="E6" s="313">
        <f>'FF-68 (44 คก.)'!M97</f>
        <v>22287896.07</v>
      </c>
      <c r="F6" s="314">
        <f>'FF-68 (44 คก.)'!N97</f>
        <v>259700</v>
      </c>
      <c r="G6" s="315">
        <f>'FF-68 (44 คก.)'!W97</f>
        <v>7850002.5100000007</v>
      </c>
      <c r="H6" s="316">
        <f>'FF-68 (44 คก.)'!AP97</f>
        <v>7670271.4199999981</v>
      </c>
      <c r="I6" s="317">
        <f>'FF-68 (44 คก.)'!D97</f>
        <v>38067870</v>
      </c>
      <c r="J6" s="318">
        <f>E6+F6+G6</f>
        <v>30397598.580000002</v>
      </c>
      <c r="K6" s="319">
        <f>(J6/I6)*100</f>
        <v>79.851062273775767</v>
      </c>
      <c r="L6" s="333">
        <f t="shared" ref="L6:L25" si="4">((E6+F6)/I6)*100</f>
        <v>59.229991249838776</v>
      </c>
    </row>
    <row r="7" spans="1:16">
      <c r="B7" s="232"/>
      <c r="C7" s="1262"/>
      <c r="D7" s="239" t="s">
        <v>452</v>
      </c>
      <c r="E7" s="313">
        <f>'ST-68 (16 คก.)'!M49</f>
        <v>7897074.0399999991</v>
      </c>
      <c r="F7" s="314">
        <f>'ST-68 (16 คก.)'!N49</f>
        <v>9052.2000000000007</v>
      </c>
      <c r="G7" s="315">
        <f>'ST-68 (16 คก.)'!W49</f>
        <v>3179055.58</v>
      </c>
      <c r="H7" s="316">
        <f>'ST-68 (16 คก.)'!AP49</f>
        <v>3799018.1799999997</v>
      </c>
      <c r="I7" s="317">
        <f>'ST-68 (16 คก.)'!D49</f>
        <v>14884200</v>
      </c>
      <c r="J7" s="318">
        <f>E7+F7+G7</f>
        <v>11085181.82</v>
      </c>
      <c r="K7" s="319">
        <f>(J7/I7)*100</f>
        <v>74.47616815146263</v>
      </c>
      <c r="L7" s="333">
        <f t="shared" si="4"/>
        <v>53.117575953024009</v>
      </c>
    </row>
    <row r="8" spans="1:16">
      <c r="B8" s="232"/>
      <c r="C8" s="353"/>
      <c r="D8" s="239" t="s">
        <v>454</v>
      </c>
      <c r="E8" s="313">
        <f>'SF (9 คก.)'!M54</f>
        <v>7257725.5699999994</v>
      </c>
      <c r="F8" s="314">
        <f>'SF (9 คก.)'!N54</f>
        <v>15635</v>
      </c>
      <c r="G8" s="315">
        <f>'SF (9 คก.)'!O54+'SF (9 คก.)'!P54+'SF (9 คก.)'!Q54</f>
        <v>1268046.02</v>
      </c>
      <c r="H8" s="316">
        <f>'SF (9 คก.)'!AD54</f>
        <v>2901593.4099999997</v>
      </c>
      <c r="I8" s="317">
        <f>'SF (9 คก.)'!D54</f>
        <v>16149000</v>
      </c>
      <c r="J8" s="318">
        <f>E8+F8+G8</f>
        <v>8541406.5899999999</v>
      </c>
      <c r="K8" s="319">
        <f>(J8/I8)*100</f>
        <v>52.891241501021739</v>
      </c>
      <c r="L8" s="333">
        <f>((E8+F8)/I8)*100</f>
        <v>45.039077156480275</v>
      </c>
    </row>
    <row r="9" spans="1:16">
      <c r="B9" s="232"/>
      <c r="C9" s="239"/>
      <c r="D9" s="239"/>
      <c r="E9" s="320"/>
      <c r="F9" s="320"/>
      <c r="G9" s="320"/>
      <c r="H9" s="320"/>
      <c r="I9" s="317"/>
      <c r="J9" s="318"/>
      <c r="K9" s="319"/>
      <c r="L9" s="333"/>
    </row>
    <row r="10" spans="1:16" s="234" customFormat="1">
      <c r="A10" s="235"/>
      <c r="B10" s="232"/>
      <c r="C10" s="326" t="s">
        <v>193</v>
      </c>
      <c r="D10" s="239" t="s">
        <v>451</v>
      </c>
      <c r="E10" s="321">
        <f>'FF-68 (44 คก.)'!M445</f>
        <v>1661191.75</v>
      </c>
      <c r="F10" s="322">
        <f>'FF-68 (44 คก.)'!N445</f>
        <v>0</v>
      </c>
      <c r="G10" s="315">
        <f>'FF-68 (44 คก.)'!W445</f>
        <v>2148128.3200000003</v>
      </c>
      <c r="H10" s="316">
        <f>'FF-68 (44 คก.)'!AP445</f>
        <v>2717679.9299999997</v>
      </c>
      <c r="I10" s="317">
        <f>'FF-68 (44 คก.)'!D445</f>
        <v>6527000</v>
      </c>
      <c r="J10" s="318">
        <f>E10+F10+G10</f>
        <v>3809320.0700000003</v>
      </c>
      <c r="K10" s="319">
        <f>(J10/I10)*100</f>
        <v>58.362495327102806</v>
      </c>
      <c r="L10" s="333">
        <f t="shared" si="4"/>
        <v>25.45107629845258</v>
      </c>
      <c r="M10" s="236"/>
      <c r="N10" s="236"/>
      <c r="O10" s="236"/>
      <c r="P10" s="236"/>
    </row>
    <row r="11" spans="1:16" s="233" customFormat="1">
      <c r="B11" s="232"/>
      <c r="D11" s="238"/>
      <c r="E11" s="317"/>
      <c r="F11" s="317"/>
      <c r="G11" s="317"/>
      <c r="H11" s="317"/>
      <c r="I11" s="317"/>
      <c r="J11" s="317"/>
      <c r="K11" s="319"/>
      <c r="L11" s="333"/>
      <c r="M11" s="237"/>
      <c r="N11" s="237"/>
      <c r="O11" s="237"/>
      <c r="P11" s="237"/>
    </row>
    <row r="12" spans="1:16" s="233" customFormat="1">
      <c r="B12" s="232"/>
      <c r="C12" s="1263" t="s">
        <v>205</v>
      </c>
      <c r="D12" s="239" t="s">
        <v>451</v>
      </c>
      <c r="E12" s="313">
        <f>'FF-68 (44 คก.)'!M493</f>
        <v>1049286.8999999999</v>
      </c>
      <c r="F12" s="314">
        <f>'FF-68 (44 คก.)'!N493</f>
        <v>204727.2</v>
      </c>
      <c r="G12" s="315">
        <f>'FF-68 (44 คก.)'!W493</f>
        <v>930118.67999999993</v>
      </c>
      <c r="H12" s="316">
        <f>'FF-68 (44 คก.)'!AP493</f>
        <v>1795867.2200000002</v>
      </c>
      <c r="I12" s="317">
        <f>'FF-68 (44 คก.)'!D493</f>
        <v>3980000</v>
      </c>
      <c r="J12" s="318">
        <f>E12+F12+G12</f>
        <v>2184132.7799999998</v>
      </c>
      <c r="K12" s="319">
        <f>(J12/I12)*100</f>
        <v>54.877708040201</v>
      </c>
      <c r="L12" s="333">
        <f t="shared" si="4"/>
        <v>31.507891959798989</v>
      </c>
      <c r="N12" s="237"/>
      <c r="O12" s="237"/>
      <c r="P12" s="237"/>
    </row>
    <row r="13" spans="1:16" s="233" customFormat="1">
      <c r="B13" s="232"/>
      <c r="C13" s="1264"/>
      <c r="D13" s="239" t="s">
        <v>452</v>
      </c>
      <c r="E13" s="313">
        <f>'ST-68 (16 คก.)'!M181</f>
        <v>1820754.7800000003</v>
      </c>
      <c r="F13" s="314">
        <f>'ST-68 (16 คก.)'!N181</f>
        <v>282677.75</v>
      </c>
      <c r="G13" s="315">
        <f>'ST-68 (16 คก.)'!O181+'ST-68 (16 คก.)'!P181+'ST-68 (16 คก.)'!Q181</f>
        <v>512909</v>
      </c>
      <c r="H13" s="316">
        <f>'ST-68 (16 คก.)'!AP181</f>
        <v>3499858.47</v>
      </c>
      <c r="I13" s="317">
        <f>'ST-68 (16 คก.)'!D181</f>
        <v>6116200</v>
      </c>
      <c r="J13" s="318">
        <f>E13+F13+G13</f>
        <v>2616341.5300000003</v>
      </c>
      <c r="K13" s="319">
        <f>(J13/I13)*100</f>
        <v>42.77723962591152</v>
      </c>
      <c r="L13" s="333">
        <f t="shared" si="4"/>
        <v>34.391166574016552</v>
      </c>
      <c r="M13" s="237"/>
      <c r="N13" s="237"/>
      <c r="O13" s="237"/>
      <c r="P13" s="237"/>
    </row>
    <row r="14" spans="1:16" s="233" customFormat="1">
      <c r="B14" s="232"/>
      <c r="D14" s="239"/>
      <c r="E14" s="320"/>
      <c r="F14" s="320"/>
      <c r="G14" s="320"/>
      <c r="H14" s="320"/>
      <c r="I14" s="317"/>
      <c r="J14" s="318"/>
      <c r="K14" s="319"/>
      <c r="L14" s="333"/>
      <c r="M14" s="237"/>
      <c r="N14" s="237"/>
      <c r="O14" s="237"/>
      <c r="P14" s="237"/>
    </row>
    <row r="15" spans="1:16" s="233" customFormat="1">
      <c r="B15" s="232"/>
      <c r="C15" s="1261" t="s">
        <v>218</v>
      </c>
      <c r="D15" s="239" t="s">
        <v>451</v>
      </c>
      <c r="E15" s="313">
        <f>'FF-68 (44 คก.)'!M541</f>
        <v>1434828.2800000003</v>
      </c>
      <c r="F15" s="314">
        <f>'FF-68 (44 คก.)'!N541</f>
        <v>131852</v>
      </c>
      <c r="G15" s="315">
        <f>'FF-68 (44 คก.)'!O541+'FF-68 (44 คก.)'!P541+'FF-68 (44 คก.)'!Q541</f>
        <v>4635925.59</v>
      </c>
      <c r="H15" s="316">
        <f>'FF-68 (44 คก.)'!AP541</f>
        <v>2467294.13</v>
      </c>
      <c r="I15" s="317">
        <f>'FF-68 (44 คก.)'!D541</f>
        <v>8669900</v>
      </c>
      <c r="J15" s="318">
        <f>E15+F15+G15</f>
        <v>6202605.8700000001</v>
      </c>
      <c r="K15" s="319">
        <f>(J15/I15)*100</f>
        <v>71.541838660192155</v>
      </c>
      <c r="L15" s="333">
        <f t="shared" si="4"/>
        <v>18.070338527549339</v>
      </c>
      <c r="M15" s="237"/>
      <c r="N15" s="237"/>
      <c r="O15" s="237"/>
      <c r="P15" s="237"/>
    </row>
    <row r="16" spans="1:16" s="233" customFormat="1">
      <c r="B16" s="232"/>
      <c r="C16" s="1262"/>
      <c r="D16" s="239" t="s">
        <v>452</v>
      </c>
      <c r="E16" s="313">
        <f>'ST-68 (16 คก.)'!M217</f>
        <v>152550</v>
      </c>
      <c r="F16" s="314">
        <f>'ST-68 (16 คก.)'!N217</f>
        <v>2000000</v>
      </c>
      <c r="G16" s="315">
        <f>'ST-68 (16 คก.)'!O217+'ST-68 (16 คก.)'!P217+'ST-68 (16 คก.)'!Q217</f>
        <v>420000</v>
      </c>
      <c r="H16" s="316">
        <f>'ST-68 (16 คก.)'!AP217</f>
        <v>241050</v>
      </c>
      <c r="I16" s="317">
        <f>'ST-68 (16 คก.)'!D217</f>
        <v>2813600</v>
      </c>
      <c r="J16" s="318">
        <f>E16+F16+G16</f>
        <v>2572550</v>
      </c>
      <c r="K16" s="319">
        <f>(J16/I16)*100</f>
        <v>91.432684105771969</v>
      </c>
      <c r="L16" s="333">
        <f t="shared" si="4"/>
        <v>76.505189081603646</v>
      </c>
      <c r="M16" s="237"/>
      <c r="N16" s="237"/>
      <c r="O16" s="237"/>
      <c r="P16" s="237"/>
    </row>
    <row r="17" spans="1:20" s="233" customFormat="1">
      <c r="B17" s="232"/>
      <c r="C17" s="354"/>
      <c r="D17" s="237" t="s">
        <v>454</v>
      </c>
      <c r="E17" s="355">
        <f>'SF (9 คก.)'!M153</f>
        <v>1922649.9900000002</v>
      </c>
      <c r="F17" s="356">
        <f>'SF (9 คก.)'!N153</f>
        <v>498800</v>
      </c>
      <c r="G17" s="357">
        <f>'SF (9 คก.)'!O153+'SF (9 คก.)'!P153+'SF (9 คก.)'!Q153</f>
        <v>15600</v>
      </c>
      <c r="H17" s="358">
        <f>'SF (9 คก.)'!AD153</f>
        <v>372950.00999999995</v>
      </c>
      <c r="I17" s="323">
        <f>'SF (9 คก.)'!D153</f>
        <v>2810000</v>
      </c>
      <c r="J17" s="318">
        <f>E17+F17+G17</f>
        <v>2437049.9900000002</v>
      </c>
      <c r="K17" s="319">
        <f>(J17/I17)*100</f>
        <v>86.727757651245568</v>
      </c>
      <c r="L17" s="333">
        <f t="shared" ref="L17" si="5">((E17+F17)/I17)*100</f>
        <v>86.172597508896814</v>
      </c>
      <c r="M17" s="237"/>
      <c r="N17" s="237"/>
      <c r="O17" s="237"/>
      <c r="P17" s="237"/>
    </row>
    <row r="18" spans="1:20" s="233" customFormat="1">
      <c r="B18" s="232"/>
      <c r="E18" s="323"/>
      <c r="F18" s="323"/>
      <c r="G18" s="323"/>
      <c r="H18" s="323"/>
      <c r="I18" s="323"/>
      <c r="J18" s="323"/>
      <c r="K18" s="319"/>
      <c r="L18" s="333"/>
      <c r="M18" s="237"/>
      <c r="N18" s="237"/>
      <c r="O18" s="237"/>
      <c r="P18" s="237"/>
    </row>
    <row r="19" spans="1:20" s="233" customFormat="1">
      <c r="B19" s="232"/>
      <c r="C19" s="1259" t="s">
        <v>227</v>
      </c>
      <c r="D19" s="239" t="s">
        <v>451</v>
      </c>
      <c r="E19" s="313">
        <f>'FF-68 (44 คก.)'!M577</f>
        <v>122550</v>
      </c>
      <c r="F19" s="314">
        <f>'FF-68 (44 คก.)'!N577</f>
        <v>0</v>
      </c>
      <c r="G19" s="315">
        <f>'FF-68 (44 คก.)'!O577+'FF-68 (44 คก.)'!P577+'FF-68 (44 คก.)'!Q577</f>
        <v>45000</v>
      </c>
      <c r="H19" s="316">
        <f>'FF-68 (44 คก.)'!AP577</f>
        <v>466450</v>
      </c>
      <c r="I19" s="317">
        <f>'FF-68 (44 คก.)'!D577</f>
        <v>634000</v>
      </c>
      <c r="J19" s="318">
        <f>E19+F19+G19</f>
        <v>167550</v>
      </c>
      <c r="K19" s="319">
        <f>(J19/I19)*100</f>
        <v>26.427444794952681</v>
      </c>
      <c r="L19" s="333">
        <f t="shared" si="4"/>
        <v>19.329652996845425</v>
      </c>
      <c r="M19" s="237"/>
      <c r="N19" s="237"/>
      <c r="O19" s="237"/>
      <c r="P19" s="237"/>
    </row>
    <row r="20" spans="1:20" s="233" customFormat="1">
      <c r="B20" s="232"/>
      <c r="C20" s="1260"/>
      <c r="D20" s="239" t="s">
        <v>452</v>
      </c>
      <c r="E20" s="313">
        <f>'ST-68 (16 คก.)'!M241</f>
        <v>748946.4</v>
      </c>
      <c r="F20" s="314">
        <f>'ST-68 (16 คก.)'!N241</f>
        <v>0</v>
      </c>
      <c r="G20" s="315">
        <f>'ST-68 (16 คก.)'!O241+'ST-68 (16 คก.)'!P241+'ST-68 (16 คก.)'!Q241</f>
        <v>601981</v>
      </c>
      <c r="H20" s="316">
        <f>'ST-68 (16 คก.)'!AP241</f>
        <v>3649072.6</v>
      </c>
      <c r="I20" s="317">
        <f>'ST-68 (16 คก.)'!D241</f>
        <v>5000000</v>
      </c>
      <c r="J20" s="318">
        <f>E20+F20+G20</f>
        <v>1350927.4</v>
      </c>
      <c r="K20" s="319">
        <f>(J20/I20)*100</f>
        <v>27.018547999999999</v>
      </c>
      <c r="L20" s="333">
        <f t="shared" si="4"/>
        <v>14.978928</v>
      </c>
      <c r="M20" s="237"/>
      <c r="N20" s="237"/>
      <c r="O20" s="237"/>
      <c r="P20" s="237"/>
    </row>
    <row r="21" spans="1:20" s="233" customFormat="1">
      <c r="B21" s="232"/>
      <c r="D21" s="239"/>
      <c r="E21" s="317"/>
      <c r="F21" s="317"/>
      <c r="G21" s="317"/>
      <c r="H21" s="317"/>
      <c r="I21" s="317"/>
      <c r="J21" s="318"/>
      <c r="K21" s="319"/>
      <c r="L21" s="333"/>
      <c r="M21" s="237"/>
      <c r="N21" s="237"/>
      <c r="O21" s="237"/>
      <c r="P21" s="237"/>
    </row>
    <row r="22" spans="1:20">
      <c r="A22" s="231"/>
      <c r="B22" s="230"/>
      <c r="C22" s="1257" t="s">
        <v>236</v>
      </c>
      <c r="D22" s="239" t="s">
        <v>451</v>
      </c>
      <c r="E22" s="313">
        <f>'FF-68 (44 คก.)'!M601</f>
        <v>921525</v>
      </c>
      <c r="F22" s="314">
        <f>'FF-68 (44 คก.)'!N601</f>
        <v>0</v>
      </c>
      <c r="G22" s="315">
        <f>'FF-68 (44 คก.)'!O601+'FF-68 (44 คก.)'!P601+'FF-68 (44 คก.)'!Q601</f>
        <v>1140000</v>
      </c>
      <c r="H22" s="316">
        <f>'FF-68 (44 คก.)'!AP601</f>
        <v>2502475</v>
      </c>
      <c r="I22" s="317">
        <f>'FF-68 (44 คก.)'!D601</f>
        <v>4564000</v>
      </c>
      <c r="J22" s="318">
        <f>E22+F22+G22</f>
        <v>2061525</v>
      </c>
      <c r="K22" s="319">
        <f>(J22/I22)*100</f>
        <v>45.169259421560035</v>
      </c>
      <c r="L22" s="333">
        <f t="shared" si="4"/>
        <v>20.191170026292728</v>
      </c>
    </row>
    <row r="23" spans="1:20">
      <c r="A23" s="231"/>
      <c r="B23" s="230"/>
      <c r="C23" s="1258"/>
      <c r="D23" s="239" t="s">
        <v>452</v>
      </c>
      <c r="E23" s="313">
        <f>'ST-68 (16 คก.)'!M265</f>
        <v>300360.91000000003</v>
      </c>
      <c r="F23" s="314">
        <f>'ST-68 (16 คก.)'!N265</f>
        <v>0</v>
      </c>
      <c r="G23" s="315">
        <f>'ST-68 (16 คก.)'!O265+'ST-68 (16 คก.)'!P265+'ST-68 (16 คก.)'!Q265</f>
        <v>231653.15</v>
      </c>
      <c r="H23" s="316">
        <f>'ST-68 (16 คก.)'!AP265</f>
        <v>527985.93999999994</v>
      </c>
      <c r="I23" s="317">
        <f>'ST-68 (16 คก.)'!D265</f>
        <v>1060000</v>
      </c>
      <c r="J23" s="318">
        <f>E23+F23+G23</f>
        <v>532014.06000000006</v>
      </c>
      <c r="K23" s="319">
        <f>(J23/I23)*100</f>
        <v>50.190005660377366</v>
      </c>
      <c r="L23" s="333">
        <f t="shared" si="4"/>
        <v>28.33593490566038</v>
      </c>
    </row>
    <row r="24" spans="1:20">
      <c r="A24" s="231"/>
      <c r="B24" s="230"/>
      <c r="C24" s="240"/>
      <c r="D24" s="240"/>
      <c r="E24" s="317"/>
      <c r="F24" s="317"/>
      <c r="G24" s="317"/>
      <c r="H24" s="317"/>
      <c r="I24" s="317"/>
      <c r="J24" s="318"/>
      <c r="K24" s="319"/>
      <c r="L24" s="333"/>
    </row>
    <row r="25" spans="1:20">
      <c r="A25" s="231"/>
      <c r="B25" s="230"/>
      <c r="C25" s="241" t="s">
        <v>442</v>
      </c>
      <c r="D25" s="240" t="s">
        <v>451</v>
      </c>
      <c r="E25" s="313">
        <f>'FF-68 (44 คก.)'!M625</f>
        <v>201895.2</v>
      </c>
      <c r="F25" s="314">
        <f>'FF-68 (44 คก.)'!N625</f>
        <v>0</v>
      </c>
      <c r="G25" s="315">
        <f>'FF-68 (44 คก.)'!O625+'FF-68 (44 คก.)'!P625+'FF-68 (44 คก.)'!Q625</f>
        <v>114000</v>
      </c>
      <c r="H25" s="316">
        <f>'FF-68 (44 คก.)'!AP625</f>
        <v>678104.8</v>
      </c>
      <c r="I25" s="317">
        <f>'FF-68 (44 คก.)'!D625</f>
        <v>994000</v>
      </c>
      <c r="J25" s="318">
        <f>E25+F25+G25</f>
        <v>315895.2</v>
      </c>
      <c r="K25" s="319">
        <f>(J25/I25)*100</f>
        <v>31.780201207243465</v>
      </c>
      <c r="L25" s="333">
        <f t="shared" si="4"/>
        <v>20.311388329979881</v>
      </c>
    </row>
    <row r="26" spans="1:20">
      <c r="A26" s="231"/>
      <c r="B26" s="230"/>
    </row>
    <row r="27" spans="1:20">
      <c r="A27" s="231"/>
      <c r="B27" s="230"/>
      <c r="C27" s="256"/>
      <c r="D27" s="1251" t="s">
        <v>63</v>
      </c>
      <c r="E27" s="1251"/>
      <c r="F27" s="1251"/>
      <c r="G27" s="1252" t="s">
        <v>91</v>
      </c>
      <c r="H27" s="1253"/>
      <c r="I27" s="1254"/>
      <c r="J27" s="256" t="s">
        <v>193</v>
      </c>
      <c r="K27" s="1252" t="s">
        <v>205</v>
      </c>
      <c r="L27" s="1254"/>
      <c r="M27" s="1252" t="s">
        <v>218</v>
      </c>
      <c r="N27" s="1253"/>
      <c r="O27" s="1254"/>
      <c r="P27" s="1249" t="s">
        <v>227</v>
      </c>
      <c r="Q27" s="1250"/>
      <c r="R27" s="1249" t="s">
        <v>236</v>
      </c>
      <c r="S27" s="1250"/>
      <c r="T27" s="257" t="s">
        <v>442</v>
      </c>
    </row>
    <row r="28" spans="1:20">
      <c r="A28" s="231"/>
      <c r="C28" s="258" t="s">
        <v>453</v>
      </c>
      <c r="D28" s="261">
        <f>H2</f>
        <v>10390113.01</v>
      </c>
      <c r="E28" s="261">
        <f>H3</f>
        <v>3243209.7</v>
      </c>
      <c r="F28" s="332">
        <f>H4</f>
        <v>290360</v>
      </c>
      <c r="G28" s="261">
        <f>H6</f>
        <v>7670271.4199999981</v>
      </c>
      <c r="H28" s="261">
        <f>H7</f>
        <v>3799018.1799999997</v>
      </c>
      <c r="I28" s="261">
        <f>H8</f>
        <v>2901593.4099999997</v>
      </c>
      <c r="J28" s="261">
        <f>H10</f>
        <v>2717679.9299999997</v>
      </c>
      <c r="K28" s="261">
        <f>H12</f>
        <v>1795867.2200000002</v>
      </c>
      <c r="L28" s="261">
        <f>H13</f>
        <v>3499858.47</v>
      </c>
      <c r="M28" s="261">
        <f>H15</f>
        <v>2467294.13</v>
      </c>
      <c r="N28" s="261">
        <f>H16</f>
        <v>241050</v>
      </c>
      <c r="O28" s="332">
        <f>H17</f>
        <v>372950.00999999995</v>
      </c>
      <c r="P28" s="261">
        <f>H19</f>
        <v>466450</v>
      </c>
      <c r="Q28" s="261">
        <f>H20</f>
        <v>3649072.6</v>
      </c>
      <c r="R28" s="261">
        <f>H22</f>
        <v>2502475</v>
      </c>
      <c r="S28" s="261">
        <f>H23</f>
        <v>527985.93999999994</v>
      </c>
      <c r="T28" s="261">
        <f>H25</f>
        <v>678104.8</v>
      </c>
    </row>
    <row r="29" spans="1:20">
      <c r="A29" s="231"/>
      <c r="C29" s="259" t="s">
        <v>459</v>
      </c>
      <c r="D29" s="261">
        <f>G2</f>
        <v>4233453</v>
      </c>
      <c r="E29" s="261">
        <f>G3</f>
        <v>495266</v>
      </c>
      <c r="F29" s="332">
        <f>G4</f>
        <v>0</v>
      </c>
      <c r="G29" s="261">
        <f>G6</f>
        <v>7850002.5100000007</v>
      </c>
      <c r="H29" s="261">
        <f>G7</f>
        <v>3179055.58</v>
      </c>
      <c r="I29" s="332">
        <f>G8</f>
        <v>1268046.02</v>
      </c>
      <c r="J29" s="261">
        <f>G10</f>
        <v>2148128.3200000003</v>
      </c>
      <c r="K29" s="261">
        <f>G12</f>
        <v>930118.67999999993</v>
      </c>
      <c r="L29" s="261">
        <f>G13</f>
        <v>512909</v>
      </c>
      <c r="M29" s="261">
        <f>G15</f>
        <v>4635925.59</v>
      </c>
      <c r="N29" s="261">
        <f>G16</f>
        <v>420000</v>
      </c>
      <c r="O29" s="332">
        <f>G17</f>
        <v>15600</v>
      </c>
      <c r="P29" s="261">
        <f>G19</f>
        <v>45000</v>
      </c>
      <c r="Q29" s="261">
        <f>G20</f>
        <v>601981</v>
      </c>
      <c r="R29" s="261">
        <f>G22</f>
        <v>1140000</v>
      </c>
      <c r="S29" s="261">
        <f>G23</f>
        <v>231653.15</v>
      </c>
      <c r="T29" s="261">
        <f>G25</f>
        <v>114000</v>
      </c>
    </row>
    <row r="30" spans="1:20" ht="22.5" customHeight="1">
      <c r="C30" s="258" t="s">
        <v>436</v>
      </c>
      <c r="D30" s="261">
        <f>F2</f>
        <v>60765.3</v>
      </c>
      <c r="E30" s="261">
        <f>F3</f>
        <v>0</v>
      </c>
      <c r="F30" s="332">
        <f>F4</f>
        <v>0</v>
      </c>
      <c r="G30" s="261">
        <f>F6</f>
        <v>259700</v>
      </c>
      <c r="H30" s="261">
        <f>F7</f>
        <v>9052.2000000000007</v>
      </c>
      <c r="I30" s="332">
        <f>F8</f>
        <v>15635</v>
      </c>
      <c r="J30" s="261">
        <f>F10</f>
        <v>0</v>
      </c>
      <c r="K30" s="261">
        <f>F12</f>
        <v>204727.2</v>
      </c>
      <c r="L30" s="261">
        <f>F13</f>
        <v>282677.75</v>
      </c>
      <c r="M30" s="261">
        <f>F15</f>
        <v>131852</v>
      </c>
      <c r="N30" s="261">
        <f>F16</f>
        <v>2000000</v>
      </c>
      <c r="O30" s="332">
        <f>F17</f>
        <v>498800</v>
      </c>
      <c r="P30" s="261">
        <f>F19</f>
        <v>0</v>
      </c>
      <c r="Q30" s="261">
        <f>F20</f>
        <v>0</v>
      </c>
      <c r="R30" s="261">
        <f>F22</f>
        <v>0</v>
      </c>
      <c r="S30" s="261">
        <f>F23</f>
        <v>0</v>
      </c>
      <c r="T30" s="261">
        <f>F25</f>
        <v>0</v>
      </c>
    </row>
    <row r="31" spans="1:20" ht="22.5" customHeight="1">
      <c r="C31" s="258" t="s">
        <v>458</v>
      </c>
      <c r="D31" s="261">
        <f>E2</f>
        <v>2037668.69</v>
      </c>
      <c r="E31" s="261">
        <f>E3</f>
        <v>741524.3</v>
      </c>
      <c r="F31" s="332">
        <f>E4</f>
        <v>23140</v>
      </c>
      <c r="G31" s="261">
        <f>E6</f>
        <v>22287896.07</v>
      </c>
      <c r="H31" s="261">
        <f>E7</f>
        <v>7897074.0399999991</v>
      </c>
      <c r="I31" s="332">
        <f>E8</f>
        <v>7257725.5699999994</v>
      </c>
      <c r="J31" s="261">
        <f>E10</f>
        <v>1661191.75</v>
      </c>
      <c r="K31" s="261">
        <f>E12</f>
        <v>1049286.8999999999</v>
      </c>
      <c r="L31" s="261">
        <f>E13</f>
        <v>1820754.7800000003</v>
      </c>
      <c r="M31" s="261">
        <f>E15</f>
        <v>1434828.2800000003</v>
      </c>
      <c r="N31" s="261">
        <f>E16</f>
        <v>152550</v>
      </c>
      <c r="O31" s="332">
        <f>E17</f>
        <v>1922649.9900000002</v>
      </c>
      <c r="P31" s="261">
        <f>E19</f>
        <v>122550</v>
      </c>
      <c r="Q31" s="261">
        <f>E20</f>
        <v>748946.4</v>
      </c>
      <c r="R31" s="261">
        <f>E22</f>
        <v>921525</v>
      </c>
      <c r="S31" s="261">
        <f>E23</f>
        <v>300360.91000000003</v>
      </c>
      <c r="T31" s="261">
        <f>E25</f>
        <v>201895.2</v>
      </c>
    </row>
    <row r="32" spans="1:20" ht="20.45" customHeight="1">
      <c r="C32" s="331" t="s">
        <v>494</v>
      </c>
      <c r="D32" s="332">
        <f>I2*0.6</f>
        <v>10033200</v>
      </c>
      <c r="E32" s="332">
        <f>I3*0.6</f>
        <v>2688000</v>
      </c>
      <c r="F32" s="361">
        <f>I4*0.6</f>
        <v>660000</v>
      </c>
      <c r="G32" s="332">
        <f>I6*0.6</f>
        <v>22840722</v>
      </c>
      <c r="H32" s="332">
        <f>I7*0.6</f>
        <v>8930520</v>
      </c>
      <c r="I32" s="332">
        <f>I8*0.6</f>
        <v>9689400</v>
      </c>
      <c r="J32" s="332">
        <f>I10*0.6</f>
        <v>3916200</v>
      </c>
      <c r="K32" s="332">
        <f>I12*0.6</f>
        <v>2388000</v>
      </c>
      <c r="L32" s="332">
        <f>I13*0.6</f>
        <v>3669720</v>
      </c>
      <c r="M32" s="332">
        <f>I15*0.6</f>
        <v>5201940</v>
      </c>
      <c r="N32" s="332">
        <f>I16*0.6</f>
        <v>1688160</v>
      </c>
      <c r="O32" s="332">
        <f>I17*0.6</f>
        <v>1686000</v>
      </c>
      <c r="P32" s="332">
        <f>I19*0.6</f>
        <v>380400</v>
      </c>
      <c r="Q32" s="332">
        <f>I20*0.6</f>
        <v>3000000</v>
      </c>
      <c r="R32" s="332">
        <f>I22*0.6</f>
        <v>2738400</v>
      </c>
      <c r="S32" s="332">
        <f>I23*0.6</f>
        <v>636000</v>
      </c>
      <c r="T32" s="332">
        <f>I25*0.6</f>
        <v>596400</v>
      </c>
    </row>
    <row r="33" spans="3:20" ht="42">
      <c r="C33" s="329" t="s">
        <v>476</v>
      </c>
      <c r="D33" s="256">
        <f>K2</f>
        <v>37.86560812103815</v>
      </c>
      <c r="E33" s="256">
        <f>K3</f>
        <v>27.606926339285714</v>
      </c>
      <c r="F33" s="256">
        <f>K4</f>
        <v>2.103636363636364</v>
      </c>
      <c r="G33" s="256">
        <f>K6</f>
        <v>79.851062273775767</v>
      </c>
      <c r="H33" s="256">
        <f>K7</f>
        <v>74.47616815146263</v>
      </c>
      <c r="I33" s="256">
        <f>K8</f>
        <v>52.891241501021739</v>
      </c>
      <c r="J33" s="256">
        <f>K10</f>
        <v>58.362495327102806</v>
      </c>
      <c r="K33" s="256">
        <f>K12</f>
        <v>54.877708040201</v>
      </c>
      <c r="L33" s="256">
        <f>K13</f>
        <v>42.77723962591152</v>
      </c>
      <c r="M33" s="256">
        <f>K15</f>
        <v>71.541838660192155</v>
      </c>
      <c r="N33" s="256">
        <f>K16</f>
        <v>91.432684105771969</v>
      </c>
      <c r="O33" s="256">
        <f>K17</f>
        <v>86.727757651245568</v>
      </c>
      <c r="P33" s="256">
        <f>K19</f>
        <v>26.427444794952681</v>
      </c>
      <c r="Q33" s="256">
        <f>K20</f>
        <v>27.018547999999999</v>
      </c>
      <c r="R33" s="256">
        <f>K22</f>
        <v>45.169259421560035</v>
      </c>
      <c r="S33" s="256">
        <f>K23</f>
        <v>50.190005660377366</v>
      </c>
      <c r="T33" s="256">
        <f>K25</f>
        <v>31.780201207243465</v>
      </c>
    </row>
    <row r="34" spans="3:20">
      <c r="C34" s="259" t="s">
        <v>477</v>
      </c>
      <c r="D34" s="256">
        <f>L2</f>
        <v>12.548941454371484</v>
      </c>
      <c r="E34" s="256">
        <f>L3</f>
        <v>16.551881696428573</v>
      </c>
      <c r="F34" s="256">
        <f>L4</f>
        <v>2.103636363636364</v>
      </c>
      <c r="G34" s="256">
        <f>L6</f>
        <v>59.229991249838776</v>
      </c>
      <c r="H34" s="256">
        <f>L7</f>
        <v>53.117575953024009</v>
      </c>
      <c r="I34" s="256">
        <f>L8</f>
        <v>45.039077156480275</v>
      </c>
      <c r="J34" s="256">
        <f>L10</f>
        <v>25.45107629845258</v>
      </c>
      <c r="K34" s="256">
        <f>L12</f>
        <v>31.507891959798989</v>
      </c>
      <c r="L34" s="256">
        <f>L13</f>
        <v>34.391166574016552</v>
      </c>
      <c r="M34" s="256">
        <f>L15</f>
        <v>18.070338527549339</v>
      </c>
      <c r="N34" s="256">
        <f>L16</f>
        <v>76.505189081603646</v>
      </c>
      <c r="O34" s="256">
        <f>L17</f>
        <v>86.172597508896814</v>
      </c>
      <c r="P34" s="256">
        <f>L19</f>
        <v>19.329652996845425</v>
      </c>
      <c r="Q34" s="256">
        <f>L20</f>
        <v>14.978928</v>
      </c>
      <c r="R34" s="256">
        <f>L22</f>
        <v>20.191170026292728</v>
      </c>
      <c r="S34" s="256">
        <f>L23</f>
        <v>28.33593490566038</v>
      </c>
      <c r="T34" s="256">
        <f>L25</f>
        <v>20.311388329979881</v>
      </c>
    </row>
  </sheetData>
  <mergeCells count="12">
    <mergeCell ref="C2:C3"/>
    <mergeCell ref="C22:C23"/>
    <mergeCell ref="C19:C20"/>
    <mergeCell ref="C15:C16"/>
    <mergeCell ref="C12:C13"/>
    <mergeCell ref="C6:C7"/>
    <mergeCell ref="R27:S27"/>
    <mergeCell ref="D27:F27"/>
    <mergeCell ref="M27:O27"/>
    <mergeCell ref="G27:I27"/>
    <mergeCell ref="K27:L27"/>
    <mergeCell ref="P27:Q27"/>
  </mergeCells>
  <pageMargins left="0.7" right="0.7" top="0.75" bottom="0.75" header="0.3" footer="0.3"/>
  <pageSetup paperSize="9" scale="55" orientation="landscape" r:id="rId1"/>
  <rowBreaks count="1" manualBreakCount="1">
    <brk id="35" max="16383" man="1"/>
  </rowBreaks>
  <colBreaks count="1" manualBreakCount="1">
    <brk id="19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34"/>
  <sheetViews>
    <sheetView topLeftCell="B21" zoomScale="70" zoomScaleNormal="70" workbookViewId="0">
      <selection activeCell="P37" sqref="P37"/>
    </sheetView>
  </sheetViews>
  <sheetFormatPr defaultColWidth="9.140625" defaultRowHeight="21"/>
  <cols>
    <col min="1" max="1" width="23.7109375" style="230" customWidth="1"/>
    <col min="2" max="2" width="12.140625" style="231" customWidth="1"/>
    <col min="3" max="3" width="14.85546875" style="231" customWidth="1"/>
    <col min="4" max="4" width="12.28515625" style="231" customWidth="1"/>
    <col min="5" max="5" width="11.140625" style="231" customWidth="1"/>
    <col min="6" max="6" width="11" style="231" customWidth="1"/>
    <col min="7" max="7" width="11.7109375" style="231" customWidth="1"/>
    <col min="8" max="8" width="11.42578125" style="231" customWidth="1"/>
    <col min="9" max="9" width="11.85546875" style="231" customWidth="1"/>
    <col min="10" max="10" width="12.42578125" style="231" customWidth="1"/>
    <col min="11" max="12" width="11.140625" style="231" customWidth="1"/>
    <col min="13" max="14" width="11.42578125" style="231" customWidth="1"/>
    <col min="15" max="15" width="11.140625" style="231" customWidth="1"/>
    <col min="16" max="16" width="12.42578125" style="231" customWidth="1"/>
    <col min="17" max="17" width="10.85546875" style="231" customWidth="1"/>
    <col min="18" max="18" width="11.85546875" style="231" customWidth="1"/>
    <col min="19" max="23" width="10.42578125" style="231" bestFit="1" customWidth="1"/>
    <col min="24" max="16384" width="9.140625" style="231"/>
  </cols>
  <sheetData>
    <row r="1" spans="1:16" ht="84">
      <c r="B1" s="232"/>
      <c r="C1" s="238"/>
      <c r="D1" s="239"/>
      <c r="E1" s="308" t="s">
        <v>435</v>
      </c>
      <c r="F1" s="309" t="s">
        <v>436</v>
      </c>
      <c r="G1" s="310" t="s">
        <v>438</v>
      </c>
      <c r="H1" s="311" t="s">
        <v>453</v>
      </c>
      <c r="I1" s="327" t="s">
        <v>472</v>
      </c>
      <c r="J1" s="312" t="s">
        <v>23</v>
      </c>
      <c r="K1" s="324" t="s">
        <v>474</v>
      </c>
      <c r="L1" s="231" t="s">
        <v>475</v>
      </c>
    </row>
    <row r="2" spans="1:16">
      <c r="B2" s="232"/>
      <c r="C2" s="1255" t="s">
        <v>63</v>
      </c>
      <c r="D2" s="239" t="s">
        <v>451</v>
      </c>
      <c r="E2" s="313">
        <f>'FF-68 (44 คก.)'!M24</f>
        <v>2827668.69</v>
      </c>
      <c r="F2" s="314">
        <f>'FF-68 (44 คก.)'!N24</f>
        <v>60765.3</v>
      </c>
      <c r="G2" s="315">
        <f>'FF-68 (44 คก.)'!O24+'FF-68 (44 คก.)'!P24+'FF-68 (44 คก.)'!Q24</f>
        <v>4233453</v>
      </c>
      <c r="H2" s="316">
        <f>'FF-68 (44 คก.)'!AP24</f>
        <v>10390113.01</v>
      </c>
      <c r="I2" s="317">
        <f>'FF-68 (44 คก.)'!D24</f>
        <v>17512000</v>
      </c>
      <c r="J2" s="318">
        <f>E2+F2+G2</f>
        <v>7121886.9900000002</v>
      </c>
      <c r="K2" s="319">
        <f>(J2/I2)*100</f>
        <v>40.668610038830515</v>
      </c>
      <c r="L2" s="333">
        <f>((E2+F2)/I2)*100</f>
        <v>16.49402689584285</v>
      </c>
    </row>
    <row r="3" spans="1:16">
      <c r="B3" s="232"/>
      <c r="C3" s="1256"/>
      <c r="D3" s="239" t="s">
        <v>452</v>
      </c>
      <c r="E3" s="313">
        <f>'ST-68 (16 คก.)'!M24</f>
        <v>741524.3</v>
      </c>
      <c r="F3" s="314">
        <f>'ST-68 (16 คก.)'!N24</f>
        <v>0</v>
      </c>
      <c r="G3" s="315">
        <f>'ST-68 (16 คก.)'!O24+'ST-68 (16 คก.)'!P24+'ST-68 (16 คก.)'!Q24</f>
        <v>1683266</v>
      </c>
      <c r="H3" s="316">
        <f>'ST-68 (16 คก.)'!AP24</f>
        <v>3255209.7</v>
      </c>
      <c r="I3" s="317">
        <f>'ST-68 (16 คก.)'!D24</f>
        <v>5680000</v>
      </c>
      <c r="J3" s="318">
        <f t="shared" ref="J3" si="0">E3+F3+G3</f>
        <v>2424790.2999999998</v>
      </c>
      <c r="K3" s="319">
        <f t="shared" ref="K3" si="1">(J3/I3)*100</f>
        <v>42.689970070422532</v>
      </c>
      <c r="L3" s="333">
        <f>((E3+F3)/I3)*100</f>
        <v>13.055005281690141</v>
      </c>
    </row>
    <row r="4" spans="1:16">
      <c r="B4" s="232"/>
      <c r="C4" s="354"/>
      <c r="D4" s="239" t="s">
        <v>454</v>
      </c>
      <c r="E4" s="313">
        <f>'SF (9 คก.)'!M237</f>
        <v>23140</v>
      </c>
      <c r="F4" s="314">
        <f>'SF (9 คก.)'!N237</f>
        <v>0</v>
      </c>
      <c r="G4" s="315">
        <f>'SF (9 คก.)'!O237+'SF (9 คก.)'!P237+'SF (9 คก.)'!Q237</f>
        <v>0</v>
      </c>
      <c r="H4" s="316">
        <f>'SF (9 คก.)'!AD237</f>
        <v>290360</v>
      </c>
      <c r="I4" s="317">
        <f>'SF (9 คก.)'!D237</f>
        <v>1100000</v>
      </c>
      <c r="J4" s="318">
        <f t="shared" ref="J4" si="2">E4+F4+G4</f>
        <v>23140</v>
      </c>
      <c r="K4" s="319">
        <f t="shared" ref="K4" si="3">(J4/I4)*100</f>
        <v>2.103636363636364</v>
      </c>
      <c r="L4" s="333">
        <f>((E4+F4)/I4)*100</f>
        <v>2.103636363636364</v>
      </c>
    </row>
    <row r="5" spans="1:16">
      <c r="B5" s="232"/>
      <c r="D5" s="239"/>
      <c r="E5" s="320"/>
      <c r="F5" s="320"/>
      <c r="G5" s="320"/>
      <c r="H5" s="320"/>
      <c r="I5" s="317"/>
      <c r="J5" s="318"/>
      <c r="K5" s="319"/>
      <c r="L5" s="333"/>
    </row>
    <row r="6" spans="1:16">
      <c r="B6" s="232"/>
      <c r="C6" s="1261" t="s">
        <v>91</v>
      </c>
      <c r="D6" s="239" t="s">
        <v>451</v>
      </c>
      <c r="E6" s="313">
        <f>'FF-68 (44 คก.)'!M96</f>
        <v>25350871.07</v>
      </c>
      <c r="F6" s="314">
        <f>'FF-68 (44 คก.)'!N96</f>
        <v>2881200</v>
      </c>
      <c r="G6" s="315">
        <f>'FF-68 (44 คก.)'!O96+'FF-68 (44 คก.)'!P96+'FF-68 (44 คก.)'!Q96</f>
        <v>7850002.5100000007</v>
      </c>
      <c r="H6" s="316">
        <f>'FF-68 (44 คก.)'!AP96</f>
        <v>8250926.4199999981</v>
      </c>
      <c r="I6" s="317">
        <f>'FF-68 (44 คก.)'!D96</f>
        <v>44333000</v>
      </c>
      <c r="J6" s="318">
        <f>E6+F6+G6</f>
        <v>36082073.579999998</v>
      </c>
      <c r="K6" s="319">
        <f>(J6/I6)*100</f>
        <v>81.388747840209319</v>
      </c>
      <c r="L6" s="333">
        <f t="shared" ref="L6:L25" si="4">((E6+F6)/I6)*100</f>
        <v>63.681842126632525</v>
      </c>
    </row>
    <row r="7" spans="1:16">
      <c r="B7" s="232"/>
      <c r="C7" s="1262"/>
      <c r="D7" s="239" t="s">
        <v>452</v>
      </c>
      <c r="E7" s="313">
        <f>'ST-68 (16 คก.)'!M48</f>
        <v>13485740.039999999</v>
      </c>
      <c r="F7" s="314">
        <f>'ST-68 (16 คก.)'!N48</f>
        <v>1870852.2</v>
      </c>
      <c r="G7" s="315">
        <f>'ST-68 (16 คก.)'!O48+'ST-68 (16 คก.)'!P48+'ST-68 (16 คก.)'!Q48</f>
        <v>3179055.58</v>
      </c>
      <c r="H7" s="316">
        <f>'ST-68 (16 คก.)'!AP48</f>
        <v>3880352.1799999997</v>
      </c>
      <c r="I7" s="317">
        <f>'ST-68 (16 คก.)'!D48</f>
        <v>22416000</v>
      </c>
      <c r="J7" s="318">
        <f>E7+F7+G7</f>
        <v>18535647.82</v>
      </c>
      <c r="K7" s="319">
        <f>(J7/I7)*100</f>
        <v>82.689363936473953</v>
      </c>
      <c r="L7" s="333">
        <f t="shared" si="4"/>
        <v>68.507281584582429</v>
      </c>
    </row>
    <row r="8" spans="1:16">
      <c r="B8" s="232"/>
      <c r="C8" s="353"/>
      <c r="D8" s="239" t="s">
        <v>454</v>
      </c>
      <c r="E8" s="313">
        <f>'SF (9 คก.)'!M53</f>
        <v>7257725.5699999994</v>
      </c>
      <c r="F8" s="314">
        <f>'SF (9 คก.)'!N53</f>
        <v>22980635</v>
      </c>
      <c r="G8" s="315">
        <f>'SF (9 คก.)'!O53+'SF (9 คก.)'!P53+'SF (9 คก.)'!Q53</f>
        <v>1268046.02</v>
      </c>
      <c r="H8" s="316">
        <f>'SF (9 คก.)'!AD53</f>
        <v>23036593.41</v>
      </c>
      <c r="I8" s="317">
        <f>'SF (9 คก.)'!D53</f>
        <v>59769000</v>
      </c>
      <c r="J8" s="318">
        <f>E8+F8+G8</f>
        <v>31506406.59</v>
      </c>
      <c r="K8" s="319">
        <f>(J8/I8)*100</f>
        <v>52.713625106660643</v>
      </c>
      <c r="L8" s="333">
        <f t="shared" ref="L8" si="5">((E8+F8)/I8)*100</f>
        <v>50.592046997607454</v>
      </c>
    </row>
    <row r="9" spans="1:16">
      <c r="B9" s="232"/>
      <c r="C9" s="239"/>
      <c r="D9" s="239"/>
      <c r="E9" s="320"/>
      <c r="F9" s="320"/>
      <c r="G9" s="320"/>
      <c r="H9" s="320"/>
      <c r="I9" s="317"/>
      <c r="J9" s="318"/>
      <c r="K9" s="319"/>
      <c r="L9" s="333"/>
    </row>
    <row r="10" spans="1:16" s="234" customFormat="1">
      <c r="A10" s="235"/>
      <c r="B10" s="232"/>
      <c r="C10" s="326" t="s">
        <v>193</v>
      </c>
      <c r="D10" s="239" t="s">
        <v>451</v>
      </c>
      <c r="E10" s="321">
        <f>'FF-68 (44 คก.)'!M444</f>
        <v>1661191.75</v>
      </c>
      <c r="F10" s="322">
        <f>'FF-68 (44 คก.)'!N444</f>
        <v>0</v>
      </c>
      <c r="G10" s="315">
        <f>'FF-68 (44 คก.)'!O444+'FF-68 (44 คก.)'!P444+'FF-68 (44 คก.)'!Q444</f>
        <v>2148128.3200000003</v>
      </c>
      <c r="H10" s="316">
        <f>'FF-68 (44 คก.)'!AP444</f>
        <v>2717679.9299999997</v>
      </c>
      <c r="I10" s="317">
        <f>'FF-68 (44 คก.)'!D444</f>
        <v>6527000</v>
      </c>
      <c r="J10" s="318">
        <f>E10+F10+G10</f>
        <v>3809320.0700000003</v>
      </c>
      <c r="K10" s="319">
        <f>(J10/I10)*100</f>
        <v>58.362495327102806</v>
      </c>
      <c r="L10" s="333">
        <f t="shared" si="4"/>
        <v>25.45107629845258</v>
      </c>
      <c r="M10" s="236"/>
      <c r="N10" s="236"/>
      <c r="O10" s="236"/>
      <c r="P10" s="236"/>
    </row>
    <row r="11" spans="1:16" s="233" customFormat="1">
      <c r="B11" s="232"/>
      <c r="D11" s="238"/>
      <c r="E11" s="317"/>
      <c r="F11" s="317"/>
      <c r="G11" s="317"/>
      <c r="H11" s="317"/>
      <c r="I11" s="317"/>
      <c r="J11" s="317"/>
      <c r="K11" s="319"/>
      <c r="L11" s="333"/>
      <c r="M11" s="237"/>
      <c r="N11" s="237"/>
      <c r="O11" s="237"/>
      <c r="P11" s="237"/>
    </row>
    <row r="12" spans="1:16" s="233" customFormat="1">
      <c r="B12" s="232"/>
      <c r="C12" s="1263" t="s">
        <v>205</v>
      </c>
      <c r="D12" s="239" t="s">
        <v>451</v>
      </c>
      <c r="E12" s="313">
        <f>'FF-68 (44 คก.)'!M492</f>
        <v>1049286.8999999999</v>
      </c>
      <c r="F12" s="314">
        <f>'FF-68 (44 คก.)'!N492</f>
        <v>1000727.2</v>
      </c>
      <c r="G12" s="315">
        <f>'FF-68 (44 คก.)'!O492+'FF-68 (44 คก.)'!P492+'FF-68 (44 คก.)'!Q492</f>
        <v>930118.67999999993</v>
      </c>
      <c r="H12" s="316">
        <f>'FF-68 (44 คก.)'!AP492</f>
        <v>1795867.2200000002</v>
      </c>
      <c r="I12" s="317">
        <f>'FF-68 (44 คก.)'!D492</f>
        <v>4776000</v>
      </c>
      <c r="J12" s="318">
        <f>E12+F12+G12</f>
        <v>2980132.78</v>
      </c>
      <c r="K12" s="319">
        <f>(J12/I12)*100</f>
        <v>62.398090033500829</v>
      </c>
      <c r="L12" s="333">
        <f t="shared" si="4"/>
        <v>42.923243299832492</v>
      </c>
      <c r="N12" s="237"/>
      <c r="O12" s="237"/>
      <c r="P12" s="237"/>
    </row>
    <row r="13" spans="1:16" s="233" customFormat="1">
      <c r="B13" s="232"/>
      <c r="C13" s="1264"/>
      <c r="D13" s="239" t="s">
        <v>452</v>
      </c>
      <c r="E13" s="313">
        <f>'ST-68 (16 คก.)'!M180</f>
        <v>2291554.7800000003</v>
      </c>
      <c r="F13" s="314">
        <f>'ST-68 (16 คก.)'!N180</f>
        <v>282677.75</v>
      </c>
      <c r="G13" s="315">
        <f>'ST-68 (16 คก.)'!O180+'ST-68 (16 คก.)'!P180+'ST-68 (16 คก.)'!Q180</f>
        <v>512909</v>
      </c>
      <c r="H13" s="316">
        <f>'ST-68 (16 คก.)'!AP180</f>
        <v>3499858.47</v>
      </c>
      <c r="I13" s="317">
        <f>'ST-68 (16 คก.)'!D180</f>
        <v>6587000</v>
      </c>
      <c r="J13" s="318">
        <f>E13+F13+G13</f>
        <v>3087141.5300000003</v>
      </c>
      <c r="K13" s="319">
        <f>(J13/I13)*100</f>
        <v>46.867185820555648</v>
      </c>
      <c r="L13" s="333">
        <f t="shared" si="4"/>
        <v>39.080499924092912</v>
      </c>
      <c r="M13" s="237"/>
      <c r="N13" s="237"/>
      <c r="O13" s="237"/>
      <c r="P13" s="237"/>
    </row>
    <row r="14" spans="1:16" s="233" customFormat="1">
      <c r="B14" s="232"/>
      <c r="D14" s="239"/>
      <c r="E14" s="320"/>
      <c r="F14" s="320"/>
      <c r="G14" s="320"/>
      <c r="H14" s="320"/>
      <c r="I14" s="317"/>
      <c r="J14" s="318"/>
      <c r="K14" s="319"/>
      <c r="L14" s="333"/>
      <c r="M14" s="237"/>
      <c r="N14" s="237"/>
      <c r="O14" s="237"/>
      <c r="P14" s="237"/>
    </row>
    <row r="15" spans="1:16" s="233" customFormat="1">
      <c r="B15" s="232"/>
      <c r="C15" s="1261" t="s">
        <v>218</v>
      </c>
      <c r="D15" s="239" t="s">
        <v>451</v>
      </c>
      <c r="E15" s="313">
        <f>'FF-68 (44 คก.)'!M540</f>
        <v>2203271.2800000003</v>
      </c>
      <c r="F15" s="314">
        <f>'FF-68 (44 คก.)'!N540</f>
        <v>1754952</v>
      </c>
      <c r="G15" s="315">
        <f>'FF-68 (44 คก.)'!O540+'FF-68 (44 คก.)'!P540+'FF-68 (44 คก.)'!Q540</f>
        <v>4735925.59</v>
      </c>
      <c r="H15" s="316">
        <f>'FF-68 (44 คก.)'!AP540</f>
        <v>2449851.13</v>
      </c>
      <c r="I15" s="317">
        <f>'FF-68 (44 คก.)'!D540</f>
        <v>11144000</v>
      </c>
      <c r="J15" s="318">
        <f>E15+F15+G15</f>
        <v>8694148.870000001</v>
      </c>
      <c r="K15" s="319">
        <f>(J15/I15)*100</f>
        <v>78.016411252692038</v>
      </c>
      <c r="L15" s="333">
        <f t="shared" si="4"/>
        <v>35.518873653984208</v>
      </c>
      <c r="M15" s="237"/>
      <c r="N15" s="237"/>
      <c r="O15" s="237"/>
      <c r="P15" s="237"/>
    </row>
    <row r="16" spans="1:16" s="233" customFormat="1">
      <c r="B16" s="232"/>
      <c r="C16" s="1262"/>
      <c r="D16" s="239" t="s">
        <v>452</v>
      </c>
      <c r="E16" s="313">
        <f>'ST-68 (16 คก.)'!M216</f>
        <v>636219.96</v>
      </c>
      <c r="F16" s="314">
        <f>'ST-68 (16 คก.)'!N216</f>
        <v>2569988</v>
      </c>
      <c r="G16" s="315">
        <f>'ST-68 (16 คก.)'!O216+'ST-68 (16 คก.)'!P216+'ST-68 (16 คก.)'!Q216</f>
        <v>420000</v>
      </c>
      <c r="H16" s="316">
        <f>'ST-68 (16 คก.)'!AP216</f>
        <v>241792.04000000004</v>
      </c>
      <c r="I16" s="317">
        <f>'ST-68 (16 คก.)'!D216</f>
        <v>3868000</v>
      </c>
      <c r="J16" s="318">
        <f>E16+F16+G16</f>
        <v>3626207.96</v>
      </c>
      <c r="K16" s="319">
        <f>(J16/I16)*100</f>
        <v>93.748913133402283</v>
      </c>
      <c r="L16" s="333">
        <f t="shared" si="4"/>
        <v>82.890588417786972</v>
      </c>
      <c r="M16" s="237"/>
      <c r="N16" s="237"/>
      <c r="O16" s="237"/>
      <c r="P16" s="237"/>
    </row>
    <row r="17" spans="1:20" s="233" customFormat="1">
      <c r="B17" s="232"/>
      <c r="C17" s="354"/>
      <c r="D17" s="237" t="s">
        <v>454</v>
      </c>
      <c r="E17" s="355">
        <f>'SF (9 คก.)'!M151</f>
        <v>1922649.9900000002</v>
      </c>
      <c r="F17" s="356">
        <f>'SF (9 คก.)'!N151</f>
        <v>498800</v>
      </c>
      <c r="G17" s="357">
        <f>'SF (9 คก.)'!O151+'SF (9 คก.)'!P151+'SF (9 คก.)'!Q151</f>
        <v>15600</v>
      </c>
      <c r="H17" s="358">
        <f>'SF (9 คก.)'!AD151</f>
        <v>372950.00999999995</v>
      </c>
      <c r="I17" s="323" cm="1">
        <f t="array" ref="I17:I18">'SF (9 คก.)'!D151:D152</f>
        <v>3006700</v>
      </c>
      <c r="J17" s="318">
        <f>E17+F17+G17</f>
        <v>2437049.9900000002</v>
      </c>
      <c r="K17" s="319">
        <f>(J17/I17)*100</f>
        <v>81.053979113313616</v>
      </c>
      <c r="L17" s="333">
        <f t="shared" ref="L17" si="6">((E17+F17)/I17)*100</f>
        <v>80.535137858782065</v>
      </c>
      <c r="M17" s="237"/>
      <c r="N17" s="237"/>
      <c r="O17" s="237"/>
      <c r="P17" s="237"/>
    </row>
    <row r="18" spans="1:20" s="233" customFormat="1">
      <c r="B18" s="232"/>
      <c r="E18" s="323"/>
      <c r="F18" s="323"/>
      <c r="G18" s="323"/>
      <c r="H18" s="323"/>
      <c r="I18" s="323">
        <v>0</v>
      </c>
      <c r="J18" s="323"/>
      <c r="K18" s="319"/>
      <c r="L18" s="333"/>
      <c r="M18" s="237"/>
      <c r="N18" s="237"/>
      <c r="O18" s="237"/>
      <c r="P18" s="237"/>
    </row>
    <row r="19" spans="1:20" s="233" customFormat="1">
      <c r="B19" s="232"/>
      <c r="C19" s="1259" t="s">
        <v>227</v>
      </c>
      <c r="D19" s="239" t="s">
        <v>451</v>
      </c>
      <c r="E19" s="313">
        <f>'FF-68 (44 คก.)'!M576</f>
        <v>122550</v>
      </c>
      <c r="F19" s="314">
        <f>'FF-68 (44 คก.)'!N576</f>
        <v>0</v>
      </c>
      <c r="G19" s="315">
        <f>'FF-68 (44 คก.)'!O576+'FF-68 (44 คก.)'!P576+'FF-68 (44 คก.)'!Q576</f>
        <v>644900</v>
      </c>
      <c r="H19" s="316">
        <f>'FF-68 (44 คก.)'!AP576</f>
        <v>466550</v>
      </c>
      <c r="I19" s="317">
        <f>'FF-68 (44 คก.)'!D576</f>
        <v>1234000</v>
      </c>
      <c r="J19" s="318">
        <f>E19+F19+G19</f>
        <v>767450</v>
      </c>
      <c r="K19" s="319">
        <f>(J19/I19)*100</f>
        <v>62.192058346839552</v>
      </c>
      <c r="L19" s="333">
        <f t="shared" si="4"/>
        <v>9.9311183144246353</v>
      </c>
      <c r="M19" s="237"/>
      <c r="N19" s="237"/>
      <c r="O19" s="237"/>
      <c r="P19" s="237"/>
    </row>
    <row r="20" spans="1:20" s="233" customFormat="1">
      <c r="B20" s="232"/>
      <c r="C20" s="1260"/>
      <c r="D20" s="239" t="s">
        <v>452</v>
      </c>
      <c r="E20" s="313">
        <f>'ST-68 (16 คก.)'!M240</f>
        <v>748946.4</v>
      </c>
      <c r="F20" s="314">
        <f>'ST-68 (16 คก.)'!N240</f>
        <v>0</v>
      </c>
      <c r="G20" s="315">
        <f>'ST-68 (16 คก.)'!O240+'ST-68 (16 คก.)'!P240+'ST-68 (16 คก.)'!Q240</f>
        <v>601981</v>
      </c>
      <c r="H20" s="316">
        <f>'ST-68 (16 คก.)'!AP240</f>
        <v>3649072.6</v>
      </c>
      <c r="I20" s="317">
        <f>'ST-68 (16 คก.)'!D240</f>
        <v>5000000</v>
      </c>
      <c r="J20" s="318">
        <f>E20+F20+G20</f>
        <v>1350927.4</v>
      </c>
      <c r="K20" s="319">
        <f>(J20/I20)*100</f>
        <v>27.018547999999999</v>
      </c>
      <c r="L20" s="333">
        <f t="shared" si="4"/>
        <v>14.978928</v>
      </c>
      <c r="M20" s="237"/>
      <c r="N20" s="237"/>
      <c r="O20" s="237"/>
      <c r="P20" s="237"/>
    </row>
    <row r="21" spans="1:20" s="233" customFormat="1">
      <c r="B21" s="232"/>
      <c r="D21" s="239"/>
      <c r="E21" s="317"/>
      <c r="F21" s="317"/>
      <c r="G21" s="317"/>
      <c r="H21" s="317"/>
      <c r="I21" s="317"/>
      <c r="J21" s="318"/>
      <c r="K21" s="319"/>
      <c r="L21" s="333"/>
      <c r="M21" s="237"/>
      <c r="N21" s="237"/>
      <c r="O21" s="237"/>
      <c r="P21" s="237"/>
    </row>
    <row r="22" spans="1:20">
      <c r="A22" s="231"/>
      <c r="B22" s="230"/>
      <c r="C22" s="1257" t="s">
        <v>236</v>
      </c>
      <c r="D22" s="239" t="s">
        <v>451</v>
      </c>
      <c r="E22" s="313">
        <f>'FF-68 (44 คก.)'!M600</f>
        <v>921525</v>
      </c>
      <c r="F22" s="314">
        <f>'FF-68 (44 คก.)'!N600</f>
        <v>0</v>
      </c>
      <c r="G22" s="315">
        <f>'FF-68 (44 คก.)'!O600+'FF-68 (44 คก.)'!P600+'FF-68 (44 คก.)'!Q600</f>
        <v>1140000</v>
      </c>
      <c r="H22" s="316">
        <f>'FF-68 (44 คก.)'!AP600</f>
        <v>2502475</v>
      </c>
      <c r="I22" s="317">
        <f>'FF-68 (44 คก.)'!D600</f>
        <v>4564000</v>
      </c>
      <c r="J22" s="318">
        <f>E22+F22+G22</f>
        <v>2061525</v>
      </c>
      <c r="K22" s="319">
        <f>(J22/I22)*100</f>
        <v>45.169259421560035</v>
      </c>
      <c r="L22" s="333">
        <f t="shared" si="4"/>
        <v>20.191170026292728</v>
      </c>
    </row>
    <row r="23" spans="1:20">
      <c r="A23" s="231"/>
      <c r="B23" s="230"/>
      <c r="C23" s="1258"/>
      <c r="D23" s="239" t="s">
        <v>452</v>
      </c>
      <c r="E23" s="313">
        <f>'ST-68 (16 คก.)'!M264</f>
        <v>300360.91000000003</v>
      </c>
      <c r="F23" s="314">
        <f>'ST-68 (16 คก.)'!N264</f>
        <v>0</v>
      </c>
      <c r="G23" s="315">
        <f>'ST-68 (16 คก.)'!O264+'ST-68 (16 คก.)'!P264+'ST-68 (16 คก.)'!Q264</f>
        <v>231653.15</v>
      </c>
      <c r="H23" s="316">
        <f>'ST-68 (16 คก.)'!AP264</f>
        <v>527985.93999999994</v>
      </c>
      <c r="I23" s="317">
        <f>'ST-68 (16 คก.)'!D264</f>
        <v>1060000</v>
      </c>
      <c r="J23" s="318">
        <f>E23+F23+G23</f>
        <v>532014.06000000006</v>
      </c>
      <c r="K23" s="319">
        <f>(J23/I23)*100</f>
        <v>50.190005660377366</v>
      </c>
      <c r="L23" s="333">
        <f t="shared" si="4"/>
        <v>28.33593490566038</v>
      </c>
    </row>
    <row r="24" spans="1:20">
      <c r="A24" s="231"/>
      <c r="B24" s="230"/>
      <c r="C24" s="240"/>
      <c r="D24" s="240"/>
      <c r="E24" s="317"/>
      <c r="F24" s="317"/>
      <c r="G24" s="317"/>
      <c r="H24" s="317"/>
      <c r="I24" s="317"/>
      <c r="J24" s="318"/>
      <c r="K24" s="319"/>
      <c r="L24" s="333"/>
    </row>
    <row r="25" spans="1:20">
      <c r="A25" s="231"/>
      <c r="B25" s="230"/>
      <c r="C25" s="241" t="s">
        <v>442</v>
      </c>
      <c r="D25" s="240" t="s">
        <v>451</v>
      </c>
      <c r="E25" s="313">
        <f>'FF-68 (44 คก.)'!M624</f>
        <v>349555.20000000001</v>
      </c>
      <c r="F25" s="314">
        <f>'FF-68 (44 คก.)'!N624</f>
        <v>0</v>
      </c>
      <c r="G25" s="315">
        <f>'FF-68 (44 คก.)'!O624+'FF-68 (44 คก.)'!P624+'FF-68 (44 คก.)'!Q624</f>
        <v>114000</v>
      </c>
      <c r="H25" s="316">
        <f>'FF-68 (44 คก.)'!AP624</f>
        <v>730444.80000000005</v>
      </c>
      <c r="I25" s="317">
        <f>'FF-68 (44 คก.)'!D624</f>
        <v>1194000</v>
      </c>
      <c r="J25" s="318">
        <f>E25+F25+G25</f>
        <v>463555.2</v>
      </c>
      <c r="K25" s="319">
        <f>(J25/I25)*100</f>
        <v>38.823718592964823</v>
      </c>
      <c r="L25" s="333">
        <f t="shared" si="4"/>
        <v>29.275979899497489</v>
      </c>
    </row>
    <row r="26" spans="1:20">
      <c r="A26" s="231"/>
      <c r="B26" s="230"/>
    </row>
    <row r="27" spans="1:20">
      <c r="A27" s="231"/>
      <c r="B27" s="230"/>
      <c r="C27" s="256"/>
      <c r="D27" s="1251" t="s">
        <v>63</v>
      </c>
      <c r="E27" s="1251"/>
      <c r="F27" s="1251"/>
      <c r="G27" s="1252" t="s">
        <v>91</v>
      </c>
      <c r="H27" s="1253"/>
      <c r="I27" s="1254"/>
      <c r="J27" s="256" t="s">
        <v>193</v>
      </c>
      <c r="K27" s="1252" t="s">
        <v>205</v>
      </c>
      <c r="L27" s="1254"/>
      <c r="M27" s="1252" t="s">
        <v>218</v>
      </c>
      <c r="N27" s="1253"/>
      <c r="O27" s="1254"/>
      <c r="P27" s="1249" t="s">
        <v>227</v>
      </c>
      <c r="Q27" s="1250"/>
      <c r="R27" s="1249" t="s">
        <v>236</v>
      </c>
      <c r="S27" s="1250"/>
      <c r="T27" s="257" t="s">
        <v>442</v>
      </c>
    </row>
    <row r="28" spans="1:20">
      <c r="A28" s="231"/>
      <c r="C28" s="258" t="s">
        <v>453</v>
      </c>
      <c r="D28" s="261">
        <f>H2</f>
        <v>10390113.01</v>
      </c>
      <c r="E28" s="261">
        <f>H3</f>
        <v>3255209.7</v>
      </c>
      <c r="F28" s="332">
        <f>H4</f>
        <v>290360</v>
      </c>
      <c r="G28" s="261">
        <f>H6</f>
        <v>8250926.4199999981</v>
      </c>
      <c r="H28" s="261">
        <f>H7</f>
        <v>3880352.1799999997</v>
      </c>
      <c r="I28" s="332">
        <f>H8</f>
        <v>23036593.41</v>
      </c>
      <c r="J28" s="261">
        <f>H10</f>
        <v>2717679.9299999997</v>
      </c>
      <c r="K28" s="261">
        <f>H12</f>
        <v>1795867.2200000002</v>
      </c>
      <c r="L28" s="261">
        <f>H13</f>
        <v>3499858.47</v>
      </c>
      <c r="M28" s="261">
        <f>H15</f>
        <v>2449851.13</v>
      </c>
      <c r="N28" s="261">
        <f>H16</f>
        <v>241792.04000000004</v>
      </c>
      <c r="O28" s="332">
        <f>H17</f>
        <v>372950.00999999995</v>
      </c>
      <c r="P28" s="261">
        <f>H19</f>
        <v>466550</v>
      </c>
      <c r="Q28" s="261">
        <f>H20</f>
        <v>3649072.6</v>
      </c>
      <c r="R28" s="261">
        <f>H22</f>
        <v>2502475</v>
      </c>
      <c r="S28" s="261">
        <f>H23</f>
        <v>527985.93999999994</v>
      </c>
      <c r="T28" s="261">
        <f>H25</f>
        <v>730444.80000000005</v>
      </c>
    </row>
    <row r="29" spans="1:20">
      <c r="A29" s="231"/>
      <c r="C29" s="259" t="s">
        <v>459</v>
      </c>
      <c r="D29" s="261">
        <f>G2</f>
        <v>4233453</v>
      </c>
      <c r="E29" s="261">
        <f>G3</f>
        <v>1683266</v>
      </c>
      <c r="F29" s="332">
        <f>G4</f>
        <v>0</v>
      </c>
      <c r="G29" s="261">
        <f>G6</f>
        <v>7850002.5100000007</v>
      </c>
      <c r="H29" s="261">
        <f>G7</f>
        <v>3179055.58</v>
      </c>
      <c r="I29" s="332">
        <f>G8</f>
        <v>1268046.02</v>
      </c>
      <c r="J29" s="261">
        <f>G10</f>
        <v>2148128.3200000003</v>
      </c>
      <c r="K29" s="261">
        <f>G12</f>
        <v>930118.67999999993</v>
      </c>
      <c r="L29" s="261">
        <f>G13</f>
        <v>512909</v>
      </c>
      <c r="M29" s="261">
        <f>G15</f>
        <v>4735925.59</v>
      </c>
      <c r="N29" s="261">
        <f>G16</f>
        <v>420000</v>
      </c>
      <c r="O29" s="332">
        <f>G17</f>
        <v>15600</v>
      </c>
      <c r="P29" s="261">
        <f>G19</f>
        <v>644900</v>
      </c>
      <c r="Q29" s="261">
        <f>G20</f>
        <v>601981</v>
      </c>
      <c r="R29" s="261">
        <f>G22</f>
        <v>1140000</v>
      </c>
      <c r="S29" s="261">
        <f>G23</f>
        <v>231653.15</v>
      </c>
      <c r="T29" s="261">
        <f>G25</f>
        <v>114000</v>
      </c>
    </row>
    <row r="30" spans="1:20" ht="22.5" customHeight="1">
      <c r="C30" s="258" t="s">
        <v>436</v>
      </c>
      <c r="D30" s="261">
        <f>F2</f>
        <v>60765.3</v>
      </c>
      <c r="E30" s="261">
        <f>F3</f>
        <v>0</v>
      </c>
      <c r="F30" s="332">
        <f>F4</f>
        <v>0</v>
      </c>
      <c r="G30" s="261">
        <f>F6</f>
        <v>2881200</v>
      </c>
      <c r="H30" s="261">
        <f>F7</f>
        <v>1870852.2</v>
      </c>
      <c r="I30" s="332">
        <f>F8</f>
        <v>22980635</v>
      </c>
      <c r="J30" s="261">
        <f>F10</f>
        <v>0</v>
      </c>
      <c r="K30" s="261">
        <f>F12</f>
        <v>1000727.2</v>
      </c>
      <c r="L30" s="261">
        <f>F13</f>
        <v>282677.75</v>
      </c>
      <c r="M30" s="261">
        <f>F15</f>
        <v>1754952</v>
      </c>
      <c r="N30" s="261">
        <f>F16</f>
        <v>2569988</v>
      </c>
      <c r="O30" s="332">
        <f>F17</f>
        <v>498800</v>
      </c>
      <c r="P30" s="261">
        <f>F19</f>
        <v>0</v>
      </c>
      <c r="Q30" s="261">
        <f>F20</f>
        <v>0</v>
      </c>
      <c r="R30" s="261">
        <f>F22</f>
        <v>0</v>
      </c>
      <c r="S30" s="261">
        <f>F23</f>
        <v>0</v>
      </c>
      <c r="T30" s="261">
        <f>F25</f>
        <v>0</v>
      </c>
    </row>
    <row r="31" spans="1:20" ht="22.5" customHeight="1">
      <c r="C31" s="258" t="s">
        <v>458</v>
      </c>
      <c r="D31" s="261">
        <f>E2</f>
        <v>2827668.69</v>
      </c>
      <c r="E31" s="261">
        <f>E3</f>
        <v>741524.3</v>
      </c>
      <c r="F31" s="332">
        <f>E4</f>
        <v>23140</v>
      </c>
      <c r="G31" s="261">
        <f>E6</f>
        <v>25350871.07</v>
      </c>
      <c r="H31" s="261">
        <f>E7</f>
        <v>13485740.039999999</v>
      </c>
      <c r="I31" s="332">
        <f>E8</f>
        <v>7257725.5699999994</v>
      </c>
      <c r="J31" s="261">
        <f>E10</f>
        <v>1661191.75</v>
      </c>
      <c r="K31" s="261">
        <f>E12</f>
        <v>1049286.8999999999</v>
      </c>
      <c r="L31" s="261">
        <f>E13</f>
        <v>2291554.7800000003</v>
      </c>
      <c r="M31" s="261">
        <f>E15</f>
        <v>2203271.2800000003</v>
      </c>
      <c r="N31" s="261">
        <f>E16</f>
        <v>636219.96</v>
      </c>
      <c r="O31" s="332">
        <f>E17</f>
        <v>1922649.9900000002</v>
      </c>
      <c r="P31" s="261">
        <f>E19</f>
        <v>122550</v>
      </c>
      <c r="Q31" s="261">
        <f>E20</f>
        <v>748946.4</v>
      </c>
      <c r="R31" s="261">
        <f>E22</f>
        <v>921525</v>
      </c>
      <c r="S31" s="261">
        <f>E23</f>
        <v>300360.91000000003</v>
      </c>
      <c r="T31" s="261">
        <f>E25</f>
        <v>349555.20000000001</v>
      </c>
    </row>
    <row r="32" spans="1:20" ht="22.5" customHeight="1">
      <c r="C32" s="331" t="s">
        <v>503</v>
      </c>
      <c r="D32" s="332">
        <f>I2*0.6</f>
        <v>10507200</v>
      </c>
      <c r="E32" s="332">
        <f>I3*0.6</f>
        <v>3408000</v>
      </c>
      <c r="F32" s="361">
        <f>I4*0.6</f>
        <v>660000</v>
      </c>
      <c r="G32" s="332">
        <f>I6*0.6</f>
        <v>26599800</v>
      </c>
      <c r="H32" s="332">
        <f>I7*0.6</f>
        <v>13449600</v>
      </c>
      <c r="I32" s="332">
        <f>I8*0.6</f>
        <v>35861400</v>
      </c>
      <c r="J32" s="332">
        <f>I10*0.6</f>
        <v>3916200</v>
      </c>
      <c r="K32" s="332">
        <f>I12*0.6</f>
        <v>2865600</v>
      </c>
      <c r="L32" s="332">
        <f>I13*0.6</f>
        <v>3952200</v>
      </c>
      <c r="M32" s="332">
        <f>I15*0.6</f>
        <v>6686400</v>
      </c>
      <c r="N32" s="332">
        <f>I16*0.6</f>
        <v>2320800</v>
      </c>
      <c r="O32" s="332">
        <f>I17*0.6</f>
        <v>1804020</v>
      </c>
      <c r="P32" s="332">
        <f>I19*0.6</f>
        <v>740400</v>
      </c>
      <c r="Q32" s="332">
        <f>I20*0.6</f>
        <v>3000000</v>
      </c>
      <c r="R32" s="332">
        <f>I22*0.6</f>
        <v>2738400</v>
      </c>
      <c r="S32" s="332">
        <f>I23*0.6</f>
        <v>636000</v>
      </c>
      <c r="T32" s="332">
        <f>I25*0.6</f>
        <v>716400</v>
      </c>
    </row>
    <row r="33" spans="3:20" ht="42">
      <c r="C33" s="329" t="s">
        <v>476</v>
      </c>
      <c r="D33" s="256">
        <f>K2</f>
        <v>40.668610038830515</v>
      </c>
      <c r="E33" s="256">
        <f>K3</f>
        <v>42.689970070422532</v>
      </c>
      <c r="F33" s="256">
        <f>K4</f>
        <v>2.103636363636364</v>
      </c>
      <c r="G33" s="330">
        <f>K6</f>
        <v>81.388747840209319</v>
      </c>
      <c r="H33" s="330">
        <f>K7</f>
        <v>82.689363936473953</v>
      </c>
      <c r="I33" s="256">
        <f>K8</f>
        <v>52.713625106660643</v>
      </c>
      <c r="J33" s="256">
        <f>K10</f>
        <v>58.362495327102806</v>
      </c>
      <c r="K33" s="256">
        <f>K12</f>
        <v>62.398090033500829</v>
      </c>
      <c r="L33" s="256">
        <f>K13</f>
        <v>46.867185820555648</v>
      </c>
      <c r="M33" s="256">
        <f>K15</f>
        <v>78.016411252692038</v>
      </c>
      <c r="N33" s="256">
        <f>K16</f>
        <v>93.748913133402283</v>
      </c>
      <c r="O33" s="256">
        <f>K17</f>
        <v>81.053979113313616</v>
      </c>
      <c r="P33" s="330">
        <f>K19</f>
        <v>62.192058346839552</v>
      </c>
      <c r="Q33" s="330">
        <f>K20</f>
        <v>27.018547999999999</v>
      </c>
      <c r="R33" s="330">
        <f>K22</f>
        <v>45.169259421560035</v>
      </c>
      <c r="S33" s="330">
        <f>K23</f>
        <v>50.190005660377366</v>
      </c>
      <c r="T33" s="330">
        <f>K25</f>
        <v>38.823718592964823</v>
      </c>
    </row>
    <row r="34" spans="3:20">
      <c r="C34" s="259" t="s">
        <v>477</v>
      </c>
      <c r="D34" s="256">
        <f>L2</f>
        <v>16.49402689584285</v>
      </c>
      <c r="E34" s="256">
        <f>L3</f>
        <v>13.055005281690141</v>
      </c>
      <c r="F34" s="256">
        <f>L4</f>
        <v>2.103636363636364</v>
      </c>
      <c r="G34" s="256">
        <f>L6</f>
        <v>63.681842126632525</v>
      </c>
      <c r="H34" s="256">
        <f>L7</f>
        <v>68.507281584582429</v>
      </c>
      <c r="I34" s="256">
        <f>L8</f>
        <v>50.592046997607454</v>
      </c>
      <c r="J34" s="256">
        <f>L10</f>
        <v>25.45107629845258</v>
      </c>
      <c r="K34" s="256">
        <f>L12</f>
        <v>42.923243299832492</v>
      </c>
      <c r="L34" s="256">
        <f>L13</f>
        <v>39.080499924092912</v>
      </c>
      <c r="M34" s="256">
        <f>L15</f>
        <v>35.518873653984208</v>
      </c>
      <c r="N34" s="256">
        <f>L16</f>
        <v>82.890588417786972</v>
      </c>
      <c r="O34" s="256">
        <f>L17</f>
        <v>80.535137858782065</v>
      </c>
      <c r="P34" s="256">
        <f>L19</f>
        <v>9.9311183144246353</v>
      </c>
      <c r="Q34" s="256">
        <f>L20</f>
        <v>14.978928</v>
      </c>
      <c r="R34" s="256">
        <f>L22</f>
        <v>20.191170026292728</v>
      </c>
      <c r="S34" s="256">
        <f>L23</f>
        <v>28.33593490566038</v>
      </c>
      <c r="T34" s="256">
        <f>L25</f>
        <v>29.275979899497489</v>
      </c>
    </row>
  </sheetData>
  <mergeCells count="12">
    <mergeCell ref="P27:Q27"/>
    <mergeCell ref="R27:S27"/>
    <mergeCell ref="C2:C3"/>
    <mergeCell ref="C6:C7"/>
    <mergeCell ref="C12:C13"/>
    <mergeCell ref="C15:C16"/>
    <mergeCell ref="C19:C20"/>
    <mergeCell ref="C22:C23"/>
    <mergeCell ref="D27:F27"/>
    <mergeCell ref="G27:I27"/>
    <mergeCell ref="K27:L27"/>
    <mergeCell ref="M27:O27"/>
  </mergeCells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25"/>
  <sheetViews>
    <sheetView topLeftCell="A4" zoomScale="70" zoomScaleNormal="70" workbookViewId="0">
      <selection activeCell="D21" sqref="D21"/>
    </sheetView>
  </sheetViews>
  <sheetFormatPr defaultColWidth="9.140625" defaultRowHeight="21"/>
  <cols>
    <col min="1" max="1" width="23.7109375" style="230" customWidth="1"/>
    <col min="2" max="2" width="12.140625" style="231" customWidth="1"/>
    <col min="3" max="3" width="15.42578125" style="231" customWidth="1"/>
    <col min="4" max="4" width="12.28515625" style="231" customWidth="1"/>
    <col min="5" max="5" width="11.42578125" style="231" customWidth="1"/>
    <col min="6" max="6" width="11.7109375" style="231" customWidth="1"/>
    <col min="7" max="8" width="12.42578125" style="231" customWidth="1"/>
    <col min="9" max="9" width="14.140625" style="231" customWidth="1"/>
    <col min="10" max="10" width="13.42578125" style="231" customWidth="1"/>
    <col min="11" max="11" width="11.140625" style="231" customWidth="1"/>
    <col min="12" max="12" width="11.28515625" style="231" customWidth="1"/>
    <col min="13" max="13" width="11.42578125" style="231" customWidth="1"/>
    <col min="14" max="14" width="10" style="231" customWidth="1"/>
    <col min="15" max="15" width="11.140625" style="231" customWidth="1"/>
    <col min="16" max="16" width="11" style="231" customWidth="1"/>
    <col min="17" max="17" width="9.85546875" style="231" customWidth="1"/>
    <col min="18" max="18" width="10.140625" style="231" customWidth="1"/>
    <col min="19" max="23" width="10.42578125" style="231" bestFit="1" customWidth="1"/>
    <col min="24" max="16384" width="9.140625" style="231"/>
  </cols>
  <sheetData>
    <row r="1" spans="1:16" ht="105">
      <c r="B1" s="232"/>
      <c r="C1" s="238"/>
      <c r="D1" s="239"/>
      <c r="E1" s="308" t="s">
        <v>435</v>
      </c>
      <c r="F1" s="309" t="s">
        <v>436</v>
      </c>
      <c r="G1" s="310" t="s">
        <v>438</v>
      </c>
      <c r="H1" s="311" t="s">
        <v>453</v>
      </c>
      <c r="I1" s="327" t="s">
        <v>481</v>
      </c>
      <c r="J1" s="312" t="s">
        <v>23</v>
      </c>
      <c r="K1" s="324" t="s">
        <v>482</v>
      </c>
      <c r="L1" s="324" t="s">
        <v>483</v>
      </c>
    </row>
    <row r="2" spans="1:16">
      <c r="B2" s="232"/>
      <c r="C2" s="1255" t="s">
        <v>63</v>
      </c>
      <c r="D2" s="239" t="s">
        <v>451</v>
      </c>
      <c r="E2" s="313">
        <f>'FF-68 (44 คก.)'!M31</f>
        <v>790000</v>
      </c>
      <c r="F2" s="314">
        <f>'FF-68 (44 คก.)'!N31</f>
        <v>0</v>
      </c>
      <c r="G2" s="315">
        <f>'FF-68 (44 คก.)'!O31+'FF-68 (44 คก.)'!P31+'FF-68 (44 คก.)'!Q31</f>
        <v>0</v>
      </c>
      <c r="H2" s="316">
        <f>'FF-68 (44 คก.)'!AP31</f>
        <v>0</v>
      </c>
      <c r="I2" s="317">
        <f>'FF-68 (44 คก.)'!D31</f>
        <v>790000</v>
      </c>
      <c r="J2" s="318">
        <f>E2+F2+G2</f>
        <v>790000</v>
      </c>
      <c r="K2" s="319">
        <f>(J2/I2)*100</f>
        <v>100</v>
      </c>
      <c r="L2" s="334">
        <f>((E2+F2)/I2)*100</f>
        <v>100</v>
      </c>
    </row>
    <row r="3" spans="1:16">
      <c r="B3" s="232"/>
      <c r="C3" s="1256"/>
      <c r="D3" s="239" t="s">
        <v>452</v>
      </c>
      <c r="E3" s="313">
        <f>'ST-68 (16 คก.)'!M31</f>
        <v>0</v>
      </c>
      <c r="F3" s="314">
        <f>'ST-68 (16 คก.)'!N31</f>
        <v>0</v>
      </c>
      <c r="G3" s="315">
        <f>'ST-68 (16 คก.)'!O31+'ST-68 (16 คก.)'!P31+'ST-68 (16 คก.)'!Q31</f>
        <v>1188000</v>
      </c>
      <c r="H3" s="316">
        <f>'ST-68 (16 คก.)'!AP31</f>
        <v>12000</v>
      </c>
      <c r="I3" s="317">
        <f>'ST-68 (16 คก.)'!D31</f>
        <v>1200000</v>
      </c>
      <c r="J3" s="318">
        <f>E3+F3+G3</f>
        <v>1188000</v>
      </c>
      <c r="K3" s="319">
        <f>(J3/I3)*100</f>
        <v>99</v>
      </c>
      <c r="L3" s="334">
        <f>((E3+F3)/I3)*100</f>
        <v>0</v>
      </c>
    </row>
    <row r="4" spans="1:16">
      <c r="B4" s="232"/>
      <c r="D4" s="239"/>
      <c r="E4" s="320"/>
      <c r="F4" s="320"/>
      <c r="G4" s="320"/>
      <c r="H4" s="320"/>
      <c r="I4" s="317"/>
      <c r="J4" s="318"/>
      <c r="K4" s="319"/>
      <c r="L4" s="334"/>
    </row>
    <row r="5" spans="1:16">
      <c r="B5" s="232"/>
      <c r="C5" s="1261" t="s">
        <v>91</v>
      </c>
      <c r="D5" s="239" t="s">
        <v>451</v>
      </c>
      <c r="E5" s="313">
        <f>'FF-68 (44 คก.)'!M103</f>
        <v>3062975</v>
      </c>
      <c r="F5" s="314">
        <f>'FF-68 (44 คก.)'!N103</f>
        <v>2621500</v>
      </c>
      <c r="G5" s="315">
        <f>'FF-68 (44 คก.)'!O103+'FF-68 (44 คก.)'!P103+'FF-68 (44 คก.)'!Q103</f>
        <v>0</v>
      </c>
      <c r="H5" s="316">
        <f>'FF-68 (44 คก.)'!AP103</f>
        <v>580655</v>
      </c>
      <c r="I5" s="317">
        <f>'FF-68 (44 คก.)'!D103</f>
        <v>6265130</v>
      </c>
      <c r="J5" s="318">
        <f>E5+F5+G5</f>
        <v>5684475</v>
      </c>
      <c r="K5" s="319">
        <f>(J5/I5)*100</f>
        <v>90.731956080719783</v>
      </c>
      <c r="L5" s="334">
        <f t="shared" ref="L5:L16" si="0">((E5+F5)/I5)*100</f>
        <v>90.731956080719783</v>
      </c>
    </row>
    <row r="6" spans="1:16">
      <c r="B6" s="232"/>
      <c r="C6" s="1262"/>
      <c r="D6" s="239" t="s">
        <v>452</v>
      </c>
      <c r="E6" s="313">
        <f>'ST-68 (16 คก.)'!M55</f>
        <v>5588666</v>
      </c>
      <c r="F6" s="314">
        <f>'ST-68 (16 คก.)'!N55</f>
        <v>1861800</v>
      </c>
      <c r="G6" s="315">
        <f>'ST-68 (16 คก.)'!O55+'ST-68 (16 คก.)'!P55+'ST-68 (16 คก.)'!Q55</f>
        <v>0</v>
      </c>
      <c r="H6" s="316">
        <f>'ST-68 (16 คก.)'!AP55</f>
        <v>81334</v>
      </c>
      <c r="I6" s="317">
        <f>'ST-68 (16 คก.)'!D55</f>
        <v>7531800</v>
      </c>
      <c r="J6" s="318">
        <f>E6+F6+G6</f>
        <v>7450466</v>
      </c>
      <c r="K6" s="319">
        <f>(J6/I6)*100</f>
        <v>98.920125335245217</v>
      </c>
      <c r="L6" s="334">
        <f t="shared" si="0"/>
        <v>98.920125335245217</v>
      </c>
    </row>
    <row r="7" spans="1:16">
      <c r="B7" s="232"/>
      <c r="C7" s="239"/>
      <c r="D7" s="239"/>
      <c r="E7" s="320"/>
      <c r="F7" s="320"/>
      <c r="G7" s="320"/>
      <c r="H7" s="320"/>
      <c r="I7" s="317"/>
      <c r="J7" s="318"/>
      <c r="K7" s="319"/>
      <c r="L7" s="334"/>
    </row>
    <row r="8" spans="1:16" s="233" customFormat="1">
      <c r="B8" s="232"/>
      <c r="C8" s="1263" t="s">
        <v>205</v>
      </c>
      <c r="D8" s="239" t="s">
        <v>451</v>
      </c>
      <c r="E8" s="313">
        <f>'FF-68 (44 คก.)'!M499</f>
        <v>0</v>
      </c>
      <c r="F8" s="314">
        <f>'FF-68 (44 คก.)'!N499</f>
        <v>796000</v>
      </c>
      <c r="G8" s="315">
        <f>'FF-68 (44 คก.)'!O499+'FF-68 (44 คก.)'!P499+'FF-68 (44 คก.)'!Q499</f>
        <v>0</v>
      </c>
      <c r="H8" s="316">
        <f>'FF-68 (44 คก.)'!AP499</f>
        <v>0</v>
      </c>
      <c r="I8" s="317">
        <f>'FF-68 (44 คก.)'!D499</f>
        <v>796000</v>
      </c>
      <c r="J8" s="318">
        <f>E8+F8+G8</f>
        <v>796000</v>
      </c>
      <c r="K8" s="319">
        <f>(J8/I8)*100</f>
        <v>100</v>
      </c>
      <c r="L8" s="334">
        <f t="shared" si="0"/>
        <v>100</v>
      </c>
      <c r="N8" s="237"/>
      <c r="O8" s="237"/>
      <c r="P8" s="237"/>
    </row>
    <row r="9" spans="1:16" s="233" customFormat="1">
      <c r="B9" s="232"/>
      <c r="C9" s="1264"/>
      <c r="D9" s="239" t="s">
        <v>452</v>
      </c>
      <c r="E9" s="313">
        <f>'ST-68 (16 คก.)'!M187</f>
        <v>470800</v>
      </c>
      <c r="F9" s="314">
        <f>'ST-68 (16 คก.)'!N187</f>
        <v>0</v>
      </c>
      <c r="G9" s="315">
        <f>'ST-68 (16 คก.)'!O187+'ST-68 (16 คก.)'!P187+'ST-68 (16 คก.)'!Q187</f>
        <v>0</v>
      </c>
      <c r="H9" s="316">
        <f>'ST-68 (16 คก.)'!AP187</f>
        <v>0</v>
      </c>
      <c r="I9" s="317">
        <f>'ST-68 (16 คก.)'!D187</f>
        <v>470800</v>
      </c>
      <c r="J9" s="318">
        <f>E9+F9+G9</f>
        <v>470800</v>
      </c>
      <c r="K9" s="319">
        <f>(J9/I9)*100</f>
        <v>100</v>
      </c>
      <c r="L9" s="334">
        <f t="shared" si="0"/>
        <v>100</v>
      </c>
      <c r="M9" s="237"/>
      <c r="N9" s="237"/>
      <c r="O9" s="237"/>
      <c r="P9" s="237"/>
    </row>
    <row r="10" spans="1:16" s="233" customFormat="1">
      <c r="B10" s="232"/>
      <c r="D10" s="239"/>
      <c r="E10" s="320"/>
      <c r="F10" s="320"/>
      <c r="G10" s="320"/>
      <c r="H10" s="320"/>
      <c r="I10" s="317"/>
      <c r="J10" s="318"/>
      <c r="K10" s="319"/>
      <c r="L10" s="334"/>
      <c r="M10" s="237"/>
      <c r="N10" s="237"/>
      <c r="O10" s="237"/>
      <c r="P10" s="237"/>
    </row>
    <row r="11" spans="1:16" s="233" customFormat="1">
      <c r="B11" s="232"/>
      <c r="C11" s="1261" t="s">
        <v>218</v>
      </c>
      <c r="D11" s="239" t="s">
        <v>451</v>
      </c>
      <c r="E11" s="313">
        <f>'FF-68 (44 คก.)'!M547</f>
        <v>768443</v>
      </c>
      <c r="F11" s="314">
        <f>'FF-68 (44 คก.)'!N547</f>
        <v>1623100</v>
      </c>
      <c r="G11" s="315">
        <f>'FF-68 (44 คก.)'!O547+'FF-68 (44 คก.)'!P547+'FF-68 (44 คก.)'!Q547</f>
        <v>100000</v>
      </c>
      <c r="H11" s="316">
        <f>'FF-68 (44 คก.)'!AP547</f>
        <v>-17443</v>
      </c>
      <c r="I11" s="317">
        <f>'FF-68 (44 คก.)'!D547</f>
        <v>2474100</v>
      </c>
      <c r="J11" s="318">
        <f>E11+F11+G11</f>
        <v>2491543</v>
      </c>
      <c r="K11" s="319">
        <f>(J11/I11)*100</f>
        <v>100.70502404914919</v>
      </c>
      <c r="L11" s="334">
        <f t="shared" si="0"/>
        <v>96.66315023644961</v>
      </c>
      <c r="M11" s="237"/>
      <c r="N11" s="237"/>
      <c r="O11" s="237"/>
      <c r="P11" s="237"/>
    </row>
    <row r="12" spans="1:16" s="233" customFormat="1">
      <c r="B12" s="232"/>
      <c r="C12" s="1262"/>
      <c r="D12" s="239" t="s">
        <v>452</v>
      </c>
      <c r="E12" s="313">
        <f>'ST-68 (16 คก.)'!M223</f>
        <v>483669.96</v>
      </c>
      <c r="F12" s="314">
        <f>'ST-68 (16 คก.)'!N223</f>
        <v>569988</v>
      </c>
      <c r="G12" s="315">
        <f>'ST-68 (16 คก.)'!O223+'ST-68 (16 คก.)'!P223+'ST-68 (16 คก.)'!Q223</f>
        <v>0</v>
      </c>
      <c r="H12" s="316">
        <f>'ST-68 (16 คก.)'!AP223</f>
        <v>742.04000000003725</v>
      </c>
      <c r="I12" s="317">
        <f>'ST-68 (16 คก.)'!D223</f>
        <v>1054400</v>
      </c>
      <c r="J12" s="318">
        <f>E12+F12+G12</f>
        <v>1053657.96</v>
      </c>
      <c r="K12" s="319">
        <f>(J12/I12)*100</f>
        <v>99.929624430955982</v>
      </c>
      <c r="L12" s="334">
        <f t="shared" si="0"/>
        <v>99.929624430955982</v>
      </c>
      <c r="M12" s="237"/>
      <c r="N12" s="237"/>
      <c r="O12" s="237"/>
      <c r="P12" s="237"/>
    </row>
    <row r="13" spans="1:16" s="233" customFormat="1">
      <c r="B13" s="232"/>
      <c r="E13" s="323"/>
      <c r="F13" s="323"/>
      <c r="G13" s="323"/>
      <c r="H13" s="323"/>
      <c r="I13" s="323"/>
      <c r="J13" s="323"/>
      <c r="K13" s="319"/>
      <c r="L13" s="334"/>
      <c r="M13" s="237"/>
      <c r="N13" s="237"/>
      <c r="O13" s="237"/>
      <c r="P13" s="237"/>
    </row>
    <row r="14" spans="1:16" s="233" customFormat="1">
      <c r="B14" s="232"/>
      <c r="C14" s="325" t="s">
        <v>227</v>
      </c>
      <c r="D14" s="239" t="s">
        <v>451</v>
      </c>
      <c r="E14" s="313">
        <f>'FF-68 (44 คก.)'!M583</f>
        <v>0</v>
      </c>
      <c r="F14" s="314">
        <f>'FF-68 (44 คก.)'!N583</f>
        <v>0</v>
      </c>
      <c r="G14" s="315">
        <f>'FF-68 (44 คก.)'!O583+'FF-68 (44 คก.)'!P583+'FF-68 (44 คก.)'!Q583</f>
        <v>599900</v>
      </c>
      <c r="H14" s="316">
        <f>'FF-68 (44 คก.)'!AP583</f>
        <v>100</v>
      </c>
      <c r="I14" s="317">
        <f>'FF-68 (44 คก.)'!D583</f>
        <v>600000</v>
      </c>
      <c r="J14" s="318">
        <f>E14+F14+G14</f>
        <v>599900</v>
      </c>
      <c r="K14" s="319">
        <f>(J14/I14)*100</f>
        <v>99.983333333333334</v>
      </c>
      <c r="L14" s="334">
        <f t="shared" si="0"/>
        <v>0</v>
      </c>
      <c r="M14" s="237"/>
      <c r="N14" s="237"/>
      <c r="O14" s="237"/>
      <c r="P14" s="237"/>
    </row>
    <row r="15" spans="1:16">
      <c r="A15" s="231"/>
      <c r="B15" s="230"/>
      <c r="C15" s="240"/>
      <c r="D15" s="240"/>
      <c r="E15" s="317"/>
      <c r="F15" s="317"/>
      <c r="G15" s="317"/>
      <c r="H15" s="317"/>
      <c r="I15" s="317"/>
      <c r="J15" s="318"/>
      <c r="K15" s="319"/>
      <c r="L15" s="334"/>
    </row>
    <row r="16" spans="1:16">
      <c r="A16" s="231"/>
      <c r="B16" s="230"/>
      <c r="C16" s="241" t="s">
        <v>442</v>
      </c>
      <c r="D16" s="240" t="s">
        <v>451</v>
      </c>
      <c r="E16" s="313">
        <f>'FF-68 (44 คก.)'!M631</f>
        <v>147660</v>
      </c>
      <c r="F16" s="314">
        <f>'FF-68 (44 คก.)'!N631</f>
        <v>0</v>
      </c>
      <c r="G16" s="315">
        <f>'FF-68 (44 คก.)'!O631+'FF-68 (44 คก.)'!P631+'FF-68 (44 คก.)'!Q631</f>
        <v>0</v>
      </c>
      <c r="H16" s="316">
        <f>'FF-68 (44 คก.)'!AP631</f>
        <v>52340</v>
      </c>
      <c r="I16" s="317">
        <f>'FF-68 (44 คก.)'!D631</f>
        <v>200000</v>
      </c>
      <c r="J16" s="318">
        <f>E16+F16+G16</f>
        <v>147660</v>
      </c>
      <c r="K16" s="319">
        <f>(J16/I16)*100</f>
        <v>73.83</v>
      </c>
      <c r="L16" s="334">
        <f t="shared" si="0"/>
        <v>73.83</v>
      </c>
    </row>
    <row r="17" spans="1:21">
      <c r="A17" s="231"/>
      <c r="B17" s="230"/>
    </row>
    <row r="18" spans="1:21">
      <c r="A18" s="231"/>
      <c r="B18" s="230"/>
      <c r="C18" s="256"/>
      <c r="D18" s="1252" t="s">
        <v>478</v>
      </c>
      <c r="E18" s="1254"/>
      <c r="F18" s="1252" t="s">
        <v>91</v>
      </c>
      <c r="G18" s="1254"/>
      <c r="H18" s="1252" t="s">
        <v>205</v>
      </c>
      <c r="I18" s="1254"/>
      <c r="J18" s="1252" t="s">
        <v>218</v>
      </c>
      <c r="K18" s="1254"/>
      <c r="L18" s="257" t="s">
        <v>227</v>
      </c>
      <c r="M18" s="257" t="s">
        <v>442</v>
      </c>
      <c r="R18" s="256" t="s">
        <v>193</v>
      </c>
      <c r="S18" s="257"/>
      <c r="T18" s="257" t="s">
        <v>236</v>
      </c>
      <c r="U18" s="257"/>
    </row>
    <row r="19" spans="1:21">
      <c r="A19" s="231"/>
      <c r="B19" s="230"/>
      <c r="C19" s="256"/>
      <c r="D19" s="256" t="s">
        <v>479</v>
      </c>
      <c r="E19" s="256" t="s">
        <v>479</v>
      </c>
      <c r="F19" s="256" t="s">
        <v>484</v>
      </c>
      <c r="G19" s="256" t="s">
        <v>485</v>
      </c>
      <c r="H19" s="256" t="s">
        <v>480</v>
      </c>
      <c r="I19" s="256" t="s">
        <v>479</v>
      </c>
      <c r="J19" s="256" t="s">
        <v>480</v>
      </c>
      <c r="K19" s="256" t="s">
        <v>479</v>
      </c>
      <c r="L19" s="256" t="s">
        <v>479</v>
      </c>
      <c r="M19" s="256" t="s">
        <v>479</v>
      </c>
      <c r="R19" s="256"/>
      <c r="S19" s="257"/>
      <c r="T19" s="257"/>
      <c r="U19" s="257"/>
    </row>
    <row r="20" spans="1:21">
      <c r="A20" s="231"/>
      <c r="C20" s="258" t="s">
        <v>453</v>
      </c>
      <c r="D20" s="261">
        <f>H2</f>
        <v>0</v>
      </c>
      <c r="E20" s="261">
        <f>H3</f>
        <v>12000</v>
      </c>
      <c r="F20" s="261">
        <f>H5</f>
        <v>580655</v>
      </c>
      <c r="G20" s="261">
        <f>H6</f>
        <v>81334</v>
      </c>
      <c r="H20" s="261">
        <f>H8</f>
        <v>0</v>
      </c>
      <c r="I20" s="261">
        <f>H9</f>
        <v>0</v>
      </c>
      <c r="J20" s="261">
        <f>H11</f>
        <v>-17443</v>
      </c>
      <c r="K20" s="261">
        <f>H12</f>
        <v>742.04000000003725</v>
      </c>
      <c r="L20" s="261">
        <f>H14</f>
        <v>100</v>
      </c>
      <c r="M20" s="261">
        <f>H16</f>
        <v>52340</v>
      </c>
      <c r="R20" s="261" t="e">
        <f>#REF!</f>
        <v>#REF!</v>
      </c>
      <c r="S20" s="261" t="e">
        <f>#REF!</f>
        <v>#REF!</v>
      </c>
      <c r="T20" s="261" t="e">
        <f>#REF!</f>
        <v>#REF!</v>
      </c>
      <c r="U20" s="261" t="e">
        <f>#REF!</f>
        <v>#REF!</v>
      </c>
    </row>
    <row r="21" spans="1:21">
      <c r="A21" s="231"/>
      <c r="C21" s="259" t="s">
        <v>459</v>
      </c>
      <c r="D21" s="261">
        <f>G2</f>
        <v>0</v>
      </c>
      <c r="E21" s="261">
        <f>G3</f>
        <v>1188000</v>
      </c>
      <c r="F21" s="261">
        <f>G5</f>
        <v>0</v>
      </c>
      <c r="G21" s="261">
        <f>G6</f>
        <v>0</v>
      </c>
      <c r="H21" s="261">
        <f>G8</f>
        <v>0</v>
      </c>
      <c r="I21" s="261">
        <f>G9</f>
        <v>0</v>
      </c>
      <c r="J21" s="261">
        <f>G11</f>
        <v>100000</v>
      </c>
      <c r="K21" s="261">
        <f>G12</f>
        <v>0</v>
      </c>
      <c r="L21" s="261">
        <f>G14</f>
        <v>599900</v>
      </c>
      <c r="M21" s="261">
        <f>G16</f>
        <v>0</v>
      </c>
      <c r="R21" s="261" t="e">
        <f>#REF!</f>
        <v>#REF!</v>
      </c>
      <c r="S21" s="261" t="e">
        <f>#REF!</f>
        <v>#REF!</v>
      </c>
      <c r="T21" s="261" t="e">
        <f>#REF!</f>
        <v>#REF!</v>
      </c>
      <c r="U21" s="261" t="e">
        <f>#REF!</f>
        <v>#REF!</v>
      </c>
    </row>
    <row r="22" spans="1:21" ht="22.5" customHeight="1">
      <c r="C22" s="258" t="s">
        <v>436</v>
      </c>
      <c r="D22" s="261">
        <f>F2</f>
        <v>0</v>
      </c>
      <c r="E22" s="261">
        <f>F3</f>
        <v>0</v>
      </c>
      <c r="F22" s="261">
        <f>F5</f>
        <v>2621500</v>
      </c>
      <c r="G22" s="261">
        <f>F6</f>
        <v>1861800</v>
      </c>
      <c r="H22" s="261">
        <f>F8</f>
        <v>796000</v>
      </c>
      <c r="I22" s="261">
        <f>F9</f>
        <v>0</v>
      </c>
      <c r="J22" s="261">
        <f>F11</f>
        <v>1623100</v>
      </c>
      <c r="K22" s="261">
        <f>F12</f>
        <v>569988</v>
      </c>
      <c r="L22" s="261">
        <f>F14</f>
        <v>0</v>
      </c>
      <c r="M22" s="261">
        <f>F16</f>
        <v>0</v>
      </c>
      <c r="R22" s="261" t="e">
        <f>#REF!</f>
        <v>#REF!</v>
      </c>
      <c r="S22" s="261" t="e">
        <f>#REF!</f>
        <v>#REF!</v>
      </c>
      <c r="T22" s="261" t="e">
        <f>#REF!</f>
        <v>#REF!</v>
      </c>
      <c r="U22" s="261" t="e">
        <f>#REF!</f>
        <v>#REF!</v>
      </c>
    </row>
    <row r="23" spans="1:21" ht="22.5" customHeight="1">
      <c r="C23" s="258" t="s">
        <v>458</v>
      </c>
      <c r="D23" s="261">
        <f>E2</f>
        <v>790000</v>
      </c>
      <c r="E23" s="261">
        <f>E3</f>
        <v>0</v>
      </c>
      <c r="F23" s="261">
        <f>E5</f>
        <v>3062975</v>
      </c>
      <c r="G23" s="261">
        <f>E6</f>
        <v>5588666</v>
      </c>
      <c r="H23" s="261">
        <f>E8</f>
        <v>0</v>
      </c>
      <c r="I23" s="261">
        <f>E9</f>
        <v>470800</v>
      </c>
      <c r="J23" s="261">
        <f>E11</f>
        <v>768443</v>
      </c>
      <c r="K23" s="261">
        <f>E12</f>
        <v>483669.96</v>
      </c>
      <c r="L23" s="261">
        <f>E14</f>
        <v>0</v>
      </c>
      <c r="M23" s="261">
        <f>E16</f>
        <v>147660</v>
      </c>
      <c r="R23" s="261" t="e">
        <f>#REF!</f>
        <v>#REF!</v>
      </c>
      <c r="S23" s="261" t="e">
        <f>#REF!</f>
        <v>#REF!</v>
      </c>
      <c r="T23" s="261" t="e">
        <f>#REF!</f>
        <v>#REF!</v>
      </c>
      <c r="U23" s="261" t="e">
        <f>#REF!</f>
        <v>#REF!</v>
      </c>
    </row>
    <row r="24" spans="1:21">
      <c r="C24" s="258" t="s">
        <v>474</v>
      </c>
      <c r="D24" s="256">
        <f>K2</f>
        <v>100</v>
      </c>
      <c r="E24" s="256">
        <f>K3</f>
        <v>99</v>
      </c>
      <c r="F24" s="256">
        <f>K5</f>
        <v>90.731956080719783</v>
      </c>
      <c r="G24" s="256">
        <f>K6</f>
        <v>98.920125335245217</v>
      </c>
      <c r="H24" s="256">
        <f>K8</f>
        <v>100</v>
      </c>
      <c r="I24" s="256">
        <f>K9</f>
        <v>100</v>
      </c>
      <c r="J24" s="256">
        <f>K11</f>
        <v>100.70502404914919</v>
      </c>
      <c r="K24" s="256">
        <f>K12</f>
        <v>99.929624430955982</v>
      </c>
      <c r="L24" s="256">
        <f>K14</f>
        <v>99.983333333333334</v>
      </c>
      <c r="M24" s="256">
        <f>K16</f>
        <v>73.83</v>
      </c>
      <c r="R24" s="256" t="e">
        <f>#REF!</f>
        <v>#REF!</v>
      </c>
      <c r="S24" s="256" t="e">
        <f>#REF!</f>
        <v>#REF!</v>
      </c>
      <c r="T24" s="256" t="e">
        <f>#REF!</f>
        <v>#REF!</v>
      </c>
      <c r="U24" s="256" t="e">
        <f>#REF!</f>
        <v>#REF!</v>
      </c>
    </row>
    <row r="25" spans="1:21">
      <c r="C25" s="258" t="s">
        <v>477</v>
      </c>
      <c r="D25" s="256">
        <f>L2</f>
        <v>100</v>
      </c>
      <c r="E25" s="256">
        <f>L3</f>
        <v>0</v>
      </c>
      <c r="F25" s="256">
        <f>L5</f>
        <v>90.731956080719783</v>
      </c>
      <c r="G25" s="256">
        <f>L6</f>
        <v>98.920125335245217</v>
      </c>
      <c r="H25" s="256">
        <f>L8</f>
        <v>100</v>
      </c>
      <c r="I25" s="256">
        <f>L9</f>
        <v>100</v>
      </c>
      <c r="J25" s="256">
        <f>L11</f>
        <v>96.66315023644961</v>
      </c>
      <c r="K25" s="256">
        <f>L12</f>
        <v>99.929624430955982</v>
      </c>
      <c r="L25" s="256">
        <f>L14</f>
        <v>0</v>
      </c>
      <c r="M25" s="260">
        <f>L16</f>
        <v>73.83</v>
      </c>
      <c r="R25" s="256" t="e">
        <f>#REF!</f>
        <v>#REF!</v>
      </c>
      <c r="S25" s="256" t="e">
        <f>#REF!</f>
        <v>#REF!</v>
      </c>
      <c r="T25" s="256" t="e">
        <f>#REF!</f>
        <v>#REF!</v>
      </c>
      <c r="U25" s="256" t="e">
        <f>#REF!</f>
        <v>#REF!</v>
      </c>
    </row>
  </sheetData>
  <mergeCells count="8">
    <mergeCell ref="H18:I18"/>
    <mergeCell ref="J18:K18"/>
    <mergeCell ref="D18:E18"/>
    <mergeCell ref="F18:G18"/>
    <mergeCell ref="C2:C3"/>
    <mergeCell ref="C5:C6"/>
    <mergeCell ref="C8:C9"/>
    <mergeCell ref="C11:C12"/>
  </mergeCells>
  <phoneticPr fontId="23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D048E-484E-45F0-9E92-AEAE03AEC47F}">
  <dimension ref="A1:AO58"/>
  <sheetViews>
    <sheetView zoomScaleNormal="100" workbookViewId="0">
      <pane xSplit="2" ySplit="8" topLeftCell="C18" activePane="bottomRight" state="frozen"/>
      <selection pane="topRight" activeCell="C1" sqref="C1"/>
      <selection pane="bottomLeft" activeCell="A9" sqref="A9"/>
      <selection pane="bottomRight" activeCell="E34" sqref="E34"/>
    </sheetView>
  </sheetViews>
  <sheetFormatPr defaultRowHeight="15"/>
  <cols>
    <col min="1" max="1" width="7.42578125" customWidth="1"/>
    <col min="2" max="2" width="10.85546875" customWidth="1"/>
    <col min="3" max="3" width="28.7109375" style="712" customWidth="1"/>
    <col min="4" max="4" width="19.7109375" bestFit="1" customWidth="1"/>
    <col min="5" max="5" width="46.42578125" customWidth="1"/>
    <col min="6" max="11" width="18.140625" customWidth="1"/>
    <col min="12" max="12" width="13" customWidth="1"/>
    <col min="13" max="13" width="11.85546875" customWidth="1"/>
    <col min="14" max="14" width="13" customWidth="1"/>
    <col min="15" max="15" width="15" customWidth="1"/>
    <col min="16" max="16" width="16.140625" customWidth="1"/>
    <col min="17" max="17" width="13" customWidth="1"/>
    <col min="18" max="18" width="16.140625" customWidth="1"/>
    <col min="19" max="19" width="13" customWidth="1"/>
    <col min="20" max="20" width="11.85546875" customWidth="1"/>
    <col min="21" max="21" width="13" customWidth="1"/>
    <col min="22" max="22" width="15" customWidth="1"/>
    <col min="23" max="23" width="13" customWidth="1"/>
    <col min="24" max="24" width="11.85546875" customWidth="1"/>
    <col min="25" max="25" width="13" customWidth="1"/>
    <col min="26" max="26" width="15" customWidth="1"/>
    <col min="27" max="27" width="13" customWidth="1"/>
    <col min="28" max="28" width="11.85546875" customWidth="1"/>
    <col min="29" max="29" width="13" customWidth="1"/>
    <col min="30" max="30" width="15" customWidth="1"/>
    <col min="31" max="31" width="13" customWidth="1"/>
    <col min="32" max="32" width="11.85546875" customWidth="1"/>
    <col min="33" max="33" width="13" customWidth="1"/>
    <col min="34" max="34" width="15" customWidth="1"/>
    <col min="35" max="35" width="13" customWidth="1"/>
    <col min="36" max="36" width="11.85546875" customWidth="1"/>
    <col min="37" max="37" width="13" customWidth="1"/>
    <col min="38" max="38" width="15" customWidth="1"/>
    <col min="40" max="40" width="14.5703125" customWidth="1"/>
    <col min="41" max="41" width="13.28515625" bestFit="1" customWidth="1"/>
  </cols>
  <sheetData>
    <row r="1" spans="1:41" s="364" customFormat="1" ht="36.75" customHeight="1" thickBot="1">
      <c r="A1" s="965" t="s">
        <v>0</v>
      </c>
      <c r="B1" s="363"/>
      <c r="C1" s="362"/>
      <c r="D1" s="363"/>
      <c r="E1" s="363"/>
      <c r="F1" s="363"/>
      <c r="G1" s="363"/>
      <c r="H1" s="363"/>
      <c r="I1" s="363"/>
      <c r="J1" s="363"/>
      <c r="K1" s="363"/>
      <c r="L1" s="1149" t="s">
        <v>506</v>
      </c>
      <c r="M1" s="1150"/>
      <c r="N1" s="1150"/>
      <c r="O1" s="1150"/>
      <c r="P1" s="1151"/>
      <c r="Q1" s="1165" t="s">
        <v>507</v>
      </c>
      <c r="R1" s="1151"/>
      <c r="S1" s="1166" t="s">
        <v>508</v>
      </c>
      <c r="T1" s="1166"/>
      <c r="U1" s="1166"/>
      <c r="V1" s="1166"/>
      <c r="W1" s="1149" t="s">
        <v>509</v>
      </c>
      <c r="X1" s="1150"/>
      <c r="Y1" s="1150"/>
      <c r="Z1" s="1151"/>
      <c r="AA1" s="1166" t="s">
        <v>510</v>
      </c>
      <c r="AB1" s="1166"/>
      <c r="AC1" s="1166"/>
      <c r="AD1" s="1166"/>
      <c r="AE1" s="1149" t="s">
        <v>511</v>
      </c>
      <c r="AF1" s="1150"/>
      <c r="AG1" s="1150"/>
      <c r="AH1" s="1151"/>
      <c r="AI1" s="1149" t="s">
        <v>64</v>
      </c>
      <c r="AJ1" s="1150"/>
      <c r="AK1" s="1150"/>
      <c r="AL1" s="1151"/>
    </row>
    <row r="2" spans="1:41" ht="18.75">
      <c r="A2" s="365" t="s">
        <v>11</v>
      </c>
      <c r="B2" s="366" t="s">
        <v>12</v>
      </c>
      <c r="C2" s="367" t="s">
        <v>13</v>
      </c>
      <c r="D2" s="1152" t="s">
        <v>14</v>
      </c>
      <c r="E2" s="1153"/>
      <c r="F2" s="1154" t="s">
        <v>512</v>
      </c>
      <c r="G2" s="1155"/>
      <c r="H2" s="1155"/>
      <c r="I2" s="1155"/>
      <c r="J2" s="1155"/>
      <c r="K2" s="1156"/>
      <c r="L2" s="368" t="s">
        <v>18</v>
      </c>
      <c r="M2" s="369" t="s">
        <v>19</v>
      </c>
      <c r="N2" s="369" t="s">
        <v>20</v>
      </c>
      <c r="O2" s="369" t="s">
        <v>21</v>
      </c>
      <c r="P2" s="370" t="s">
        <v>22</v>
      </c>
      <c r="Q2" s="368" t="s">
        <v>18</v>
      </c>
      <c r="R2" s="370" t="s">
        <v>22</v>
      </c>
      <c r="S2" s="371" t="s">
        <v>18</v>
      </c>
      <c r="T2" s="369" t="s">
        <v>19</v>
      </c>
      <c r="U2" s="369" t="s">
        <v>20</v>
      </c>
      <c r="V2" s="372" t="s">
        <v>21</v>
      </c>
      <c r="W2" s="368" t="s">
        <v>18</v>
      </c>
      <c r="X2" s="369" t="s">
        <v>19</v>
      </c>
      <c r="Y2" s="369" t="s">
        <v>20</v>
      </c>
      <c r="Z2" s="373" t="s">
        <v>21</v>
      </c>
      <c r="AA2" s="371" t="s">
        <v>18</v>
      </c>
      <c r="AB2" s="369" t="s">
        <v>19</v>
      </c>
      <c r="AC2" s="369" t="s">
        <v>20</v>
      </c>
      <c r="AD2" s="372" t="s">
        <v>21</v>
      </c>
      <c r="AE2" s="368" t="s">
        <v>18</v>
      </c>
      <c r="AF2" s="369" t="s">
        <v>19</v>
      </c>
      <c r="AG2" s="369" t="s">
        <v>20</v>
      </c>
      <c r="AH2" s="373" t="s">
        <v>21</v>
      </c>
      <c r="AI2" s="368" t="s">
        <v>18</v>
      </c>
      <c r="AJ2" s="369" t="s">
        <v>19</v>
      </c>
      <c r="AK2" s="369" t="s">
        <v>20</v>
      </c>
      <c r="AL2" s="373" t="s">
        <v>21</v>
      </c>
    </row>
    <row r="3" spans="1:41" ht="19.5" thickBot="1">
      <c r="A3" s="374" t="s">
        <v>24</v>
      </c>
      <c r="B3" s="375" t="s">
        <v>25</v>
      </c>
      <c r="C3" s="376" t="s">
        <v>26</v>
      </c>
      <c r="D3" s="1160" t="s">
        <v>27</v>
      </c>
      <c r="E3" s="1161"/>
      <c r="F3" s="1157"/>
      <c r="G3" s="1158"/>
      <c r="H3" s="1158"/>
      <c r="I3" s="1158"/>
      <c r="J3" s="1158"/>
      <c r="K3" s="1159"/>
      <c r="L3" s="377"/>
      <c r="M3" s="378" t="s">
        <v>30</v>
      </c>
      <c r="N3" s="378"/>
      <c r="O3" s="378"/>
      <c r="P3" s="379"/>
      <c r="Q3" s="377"/>
      <c r="R3" s="379"/>
      <c r="S3" s="380"/>
      <c r="T3" s="378" t="s">
        <v>30</v>
      </c>
      <c r="U3" s="378"/>
      <c r="V3" s="381"/>
      <c r="W3" s="377"/>
      <c r="X3" s="378" t="s">
        <v>30</v>
      </c>
      <c r="Y3" s="378"/>
      <c r="Z3" s="382"/>
      <c r="AA3" s="380"/>
      <c r="AB3" s="378" t="s">
        <v>30</v>
      </c>
      <c r="AC3" s="378"/>
      <c r="AD3" s="381"/>
      <c r="AE3" s="377"/>
      <c r="AF3" s="378" t="s">
        <v>30</v>
      </c>
      <c r="AG3" s="378"/>
      <c r="AH3" s="382"/>
      <c r="AI3" s="377"/>
      <c r="AJ3" s="378" t="s">
        <v>30</v>
      </c>
      <c r="AK3" s="378"/>
      <c r="AL3" s="382"/>
    </row>
    <row r="4" spans="1:41" ht="27" hidden="1" thickBot="1">
      <c r="A4" s="383" t="s">
        <v>513</v>
      </c>
      <c r="B4" s="384" t="s">
        <v>1550</v>
      </c>
      <c r="C4" s="385" t="s">
        <v>91</v>
      </c>
      <c r="D4" s="386" t="e">
        <f>SUM(F4:K4)</f>
        <v>#REF!</v>
      </c>
      <c r="E4" s="387" t="s">
        <v>514</v>
      </c>
      <c r="F4" s="388" t="e">
        <f>#REF!+#REF!+#REF!+#REF!+#REF!+#REF!+#REF!+#REF!+#REF!+#REF!+#REF!+#REF!+#REF!+#REF!+#REF!+#REF!+#REF!+#REF!+#REF!+#REF!+#REF!+#REF!+#REF!+#REF!+#REF!+#REF!</f>
        <v>#REF!</v>
      </c>
      <c r="G4" s="389" t="e">
        <f>#REF!+#REF!+#REF!+#REF!+#REF!+#REF!+#REF!+#REF!+#REF!+#REF!+#REF!+#REF!+#REF!+#REF!+#REF!+#REF!+#REF!+#REF!+#REF!+#REF!+#REF!+#REF!+#REF!+#REF!+#REF!+#REF!</f>
        <v>#REF!</v>
      </c>
      <c r="H4" s="389" t="e">
        <f>#REF!+#REF!+#REF!+#REF!+#REF!+#REF!+#REF!+#REF!+#REF!+#REF!+#REF!+#REF!+#REF!+#REF!+#REF!+#REF!+#REF!+#REF!+#REF!+#REF!+#REF!+#REF!+#REF!+#REF!+#REF!+#REF!</f>
        <v>#REF!</v>
      </c>
      <c r="I4" s="389" t="e">
        <f>#REF!+#REF!+#REF!+#REF!+#REF!+#REF!+#REF!+#REF!+#REF!+#REF!+#REF!+#REF!+#REF!+#REF!+#REF!+#REF!+#REF!+#REF!+#REF!+#REF!+#REF!+#REF!+#REF!+#REF!+#REF!+#REF!</f>
        <v>#REF!</v>
      </c>
      <c r="J4" s="389" t="e">
        <f>#REF!+#REF!+#REF!+#REF!+#REF!+#REF!+#REF!+#REF!+#REF!+#REF!+#REF!+#REF!+#REF!+#REF!+#REF!+#REF!+#REF!+#REF!+#REF!+#REF!+#REF!+#REF!+#REF!+#REF!+#REF!+#REF!</f>
        <v>#REF!</v>
      </c>
      <c r="K4" s="390" t="e">
        <f>#REF!+#REF!+#REF!+#REF!+#REF!+#REF!+#REF!+#REF!+#REF!+#REF!+#REF!+#REF!+#REF!+#REF!+#REF!+#REF!+#REF!+#REF!+#REF!+#REF!+#REF!+#REF!+#REF!+#REF!+#REF!+#REF!</f>
        <v>#REF!</v>
      </c>
      <c r="L4" s="391"/>
      <c r="M4" s="392"/>
      <c r="N4" s="392"/>
      <c r="O4" s="392"/>
      <c r="P4" s="393"/>
      <c r="Q4" s="391"/>
      <c r="R4" s="393"/>
      <c r="S4" s="394"/>
      <c r="T4" s="392"/>
      <c r="U4" s="392"/>
      <c r="V4" s="395"/>
      <c r="W4" s="391"/>
      <c r="X4" s="392"/>
      <c r="Y4" s="392"/>
      <c r="Z4" s="396"/>
      <c r="AA4" s="394"/>
      <c r="AB4" s="392"/>
      <c r="AC4" s="392"/>
      <c r="AD4" s="395"/>
      <c r="AE4" s="391"/>
      <c r="AF4" s="392"/>
      <c r="AG4" s="392"/>
      <c r="AH4" s="396"/>
      <c r="AI4" s="391"/>
      <c r="AJ4" s="392"/>
      <c r="AK4" s="392"/>
      <c r="AL4" s="396"/>
      <c r="AN4" t="s">
        <v>1305</v>
      </c>
    </row>
    <row r="5" spans="1:41" ht="19.5" hidden="1" thickBot="1">
      <c r="A5" s="397" t="s">
        <v>515</v>
      </c>
      <c r="B5" s="398"/>
      <c r="C5" s="399"/>
      <c r="D5" s="386" t="e">
        <f>SUM(F5:K5)</f>
        <v>#REF!</v>
      </c>
      <c r="E5" s="400" t="s">
        <v>516</v>
      </c>
      <c r="F5" s="388" t="e">
        <f>#REF!+#REF!+#REF!+#REF!+#REF!+#REF!+#REF!+#REF!+#REF!+#REF!+#REF!+#REF!+#REF!+#REF!+#REF!+#REF!+#REF!+#REF!+#REF!+#REF!+#REF!+#REF!+#REF!+#REF!+#REF!+#REF!</f>
        <v>#REF!</v>
      </c>
      <c r="G5" s="389" t="e">
        <f>#REF!+#REF!+#REF!+#REF!+#REF!+#REF!+#REF!+#REF!+#REF!+#REF!+#REF!+#REF!+#REF!+#REF!+#REF!+#REF!+#REF!+#REF!+#REF!+#REF!+#REF!+#REF!+#REF!+#REF!+#REF!+#REF!</f>
        <v>#REF!</v>
      </c>
      <c r="H5" s="389" t="e">
        <f>#REF!+#REF!+#REF!+#REF!+#REF!+#REF!+#REF!+#REF!+#REF!+#REF!+#REF!+#REF!+#REF!+#REF!+#REF!+#REF!+#REF!+#REF!+#REF!+#REF!+#REF!+#REF!+#REF!+#REF!+#REF!+#REF!</f>
        <v>#REF!</v>
      </c>
      <c r="I5" s="389" t="e">
        <f>#REF!+#REF!+#REF!+#REF!+#REF!+#REF!+#REF!+#REF!+#REF!+#REF!+#REF!+#REF!+#REF!+#REF!+#REF!+#REF!+#REF!+#REF!+#REF!+#REF!+#REF!+#REF!+#REF!+#REF!+#REF!+#REF!</f>
        <v>#REF!</v>
      </c>
      <c r="J5" s="389" t="e">
        <f>#REF!+#REF!+#REF!+#REF!+#REF!+#REF!+#REF!+#REF!+#REF!+#REF!+#REF!+#REF!+#REF!+#REF!+#REF!+#REF!+#REF!+#REF!+#REF!+#REF!+#REF!+#REF!+#REF!+#REF!+#REF!+#REF!</f>
        <v>#REF!</v>
      </c>
      <c r="K5" s="390" t="e">
        <f>#REF!+#REF!+#REF!+#REF!+#REF!+#REF!+#REF!+#REF!+#REF!+#REF!+#REF!+#REF!+#REF!+#REF!+#REF!+#REF!+#REF!+#REF!+#REF!+#REF!+#REF!+#REF!+#REF!+#REF!+#REF!+#REF!</f>
        <v>#REF!</v>
      </c>
      <c r="L5" s="391"/>
      <c r="M5" s="392"/>
      <c r="N5" s="392"/>
      <c r="O5" s="392"/>
      <c r="P5" s="393"/>
      <c r="Q5" s="391"/>
      <c r="R5" s="393"/>
      <c r="S5" s="394"/>
      <c r="T5" s="392"/>
      <c r="U5" s="392"/>
      <c r="V5" s="395"/>
      <c r="W5" s="391"/>
      <c r="X5" s="392"/>
      <c r="Y5" s="392"/>
      <c r="Z5" s="396"/>
      <c r="AA5" s="394"/>
      <c r="AB5" s="392"/>
      <c r="AC5" s="392"/>
      <c r="AD5" s="395"/>
      <c r="AE5" s="391"/>
      <c r="AF5" s="392"/>
      <c r="AG5" s="392"/>
      <c r="AH5" s="396"/>
      <c r="AI5" s="391"/>
      <c r="AJ5" s="392"/>
      <c r="AK5" s="392"/>
      <c r="AL5" s="396"/>
      <c r="AN5" t="s">
        <v>1306</v>
      </c>
      <c r="AO5" t="s">
        <v>1307</v>
      </c>
    </row>
    <row r="6" spans="1:41" ht="27" hidden="1" thickBot="1">
      <c r="A6" s="397" t="s">
        <v>517</v>
      </c>
      <c r="B6" s="401" t="e">
        <f>D6*100/D4</f>
        <v>#REF!</v>
      </c>
      <c r="C6" s="399"/>
      <c r="D6" s="386" t="e">
        <f>SUM(F6:K6)</f>
        <v>#REF!</v>
      </c>
      <c r="E6" s="400" t="s">
        <v>518</v>
      </c>
      <c r="F6" s="388" t="e">
        <f>#REF!+#REF!+#REF!+#REF!+#REF!+#REF!+#REF!+#REF!+#REF!+#REF!+#REF!+#REF!+#REF!+#REF!+#REF!+#REF!+#REF!+#REF!+#REF!+#REF!+#REF!+#REF!+#REF!+#REF!+#REF!+#REF!</f>
        <v>#REF!</v>
      </c>
      <c r="G6" s="389" t="e">
        <f>#REF!+#REF!+#REF!+#REF!+#REF!+#REF!+#REF!+#REF!+#REF!+#REF!+#REF!+#REF!+#REF!+#REF!+#REF!+#REF!+#REF!+#REF!+#REF!+#REF!+#REF!+#REF!+#REF!+#REF!+#REF!+#REF!</f>
        <v>#REF!</v>
      </c>
      <c r="H6" s="389" t="e">
        <f>#REF!+#REF!+#REF!+#REF!+#REF!+#REF!+#REF!+#REF!+#REF!+#REF!+#REF!+#REF!+#REF!+#REF!+#REF!+#REF!+#REF!+#REF!+#REF!+#REF!+#REF!+#REF!+#REF!+#REF!+#REF!+#REF!</f>
        <v>#REF!</v>
      </c>
      <c r="I6" s="389" t="e">
        <f>#REF!+#REF!+#REF!+#REF!+#REF!+#REF!+#REF!+#REF!+#REF!+#REF!+#REF!+#REF!+#REF!+#REF!+#REF!+#REF!+#REF!+#REF!+#REF!+#REF!+#REF!+#REF!+#REF!+#REF!+#REF!+#REF!</f>
        <v>#REF!</v>
      </c>
      <c r="J6" s="389" t="e">
        <f>#REF!+#REF!+#REF!+#REF!+#REF!+#REF!+#REF!+#REF!+#REF!+#REF!+#REF!+#REF!+#REF!+#REF!+#REF!+#REF!+#REF!+#REF!+#REF!+#REF!+#REF!+#REF!+#REF!+#REF!+#REF!+#REF!</f>
        <v>#REF!</v>
      </c>
      <c r="K6" s="390" t="e">
        <f>#REF!+#REF!+#REF!+#REF!+#REF!+#REF!+#REF!+#REF!+#REF!+#REF!+#REF!+#REF!+#REF!+#REF!+#REF!+#REF!+#REF!+#REF!+#REF!+#REF!+#REF!+#REF!+#REF!+#REF!+#REF!+#REF!</f>
        <v>#REF!</v>
      </c>
      <c r="L6" s="391" t="e">
        <f>SUM(#REF!,#REF!,#REF!,#REF!,#REF!,#REF!,#REF!,#REF!,#REF!,#REF!,#REF!,#REF!,#REF!,#REF!,#REF!,#REF!,#REF!,#REF!,#REF!,#REF!,#REF!,#REF!,#REF!,#REF!,#REF!,#REF!)</f>
        <v>#REF!</v>
      </c>
      <c r="M6" s="392" t="e">
        <f>SUM(#REF!,#REF!,#REF!,#REF!,#REF!,#REF!,#REF!,#REF!,#REF!,#REF!,#REF!,#REF!,#REF!,#REF!,#REF!,#REF!,#REF!,#REF!,#REF!,#REF!,#REF!,#REF!,#REF!,#REF!,#REF!,#REF!)</f>
        <v>#REF!</v>
      </c>
      <c r="N6" s="392" t="e">
        <f>SUM(#REF!,#REF!,#REF!,#REF!,#REF!,#REF!,#REF!,#REF!,#REF!,#REF!,#REF!,#REF!,#REF!,#REF!,#REF!,#REF!,#REF!,#REF!,#REF!,#REF!,#REF!,#REF!,#REF!,#REF!,#REF!,#REF!)</f>
        <v>#REF!</v>
      </c>
      <c r="O6" s="392" t="e">
        <f>SUM(#REF!,#REF!,#REF!,#REF!,#REF!,#REF!,#REF!,#REF!,#REF!,#REF!,#REF!,#REF!,#REF!,#REF!,#REF!,#REF!,#REF!,#REF!,#REF!,#REF!,#REF!,#REF!,#REF!,#REF!,#REF!,#REF!)</f>
        <v>#REF!</v>
      </c>
      <c r="P6" s="393" t="e">
        <f>SUM(#REF!,#REF!,#REF!,#REF!,#REF!,#REF!,#REF!,#REF!,#REF!,#REF!,#REF!,#REF!,#REF!,#REF!,#REF!,#REF!,#REF!,#REF!,#REF!,#REF!,#REF!,#REF!,#REF!,#REF!,#REF!,#REF!)</f>
        <v>#REF!</v>
      </c>
      <c r="Q6" s="391" t="e">
        <f>SUM(#REF!,#REF!,#REF!,#REF!,#REF!,#REF!,#REF!,#REF!,#REF!,#REF!,#REF!,#REF!,#REF!,#REF!,#REF!,#REF!,#REF!,#REF!,#REF!,#REF!,#REF!,#REF!,#REF!,#REF!,#REF!,#REF!)</f>
        <v>#REF!</v>
      </c>
      <c r="R6" s="393" t="e">
        <f>SUM(#REF!,#REF!,#REF!,#REF!,#REF!,#REF!,#REF!,#REF!,#REF!,#REF!,#REF!,#REF!,#REF!,#REF!,#REF!,#REF!,#REF!,#REF!,#REF!,#REF!,#REF!,#REF!,#REF!,#REF!,#REF!,#REF!)</f>
        <v>#REF!</v>
      </c>
      <c r="S6" s="394" t="e">
        <f>SUM(#REF!,#REF!,#REF!,#REF!,#REF!,#REF!,#REF!,#REF!,#REF!,#REF!,#REF!,#REF!,#REF!,#REF!,#REF!,#REF!,#REF!,#REF!,#REF!,#REF!,#REF!,#REF!,#REF!,#REF!,#REF!,#REF!)</f>
        <v>#REF!</v>
      </c>
      <c r="T6" s="392" t="e">
        <f>SUM(#REF!,#REF!,#REF!,#REF!,#REF!,#REF!,#REF!,#REF!,#REF!,#REF!,#REF!,#REF!,#REF!,#REF!,#REF!,#REF!,#REF!,#REF!,#REF!,#REF!,#REF!,#REF!,#REF!,#REF!,#REF!,#REF!)</f>
        <v>#REF!</v>
      </c>
      <c r="U6" s="392" t="e">
        <f>SUM(#REF!,#REF!,#REF!,#REF!,#REF!,#REF!,#REF!,#REF!,#REF!,#REF!,#REF!,#REF!,#REF!,#REF!,#REF!,#REF!,#REF!,#REF!,#REF!,#REF!,#REF!,#REF!,#REF!,#REF!,#REF!,#REF!)</f>
        <v>#REF!</v>
      </c>
      <c r="V6" s="395" t="e">
        <f>SUM(#REF!,#REF!,#REF!,#REF!,#REF!,#REF!,#REF!,#REF!,#REF!,#REF!,#REF!,#REF!,#REF!,#REF!,#REF!,#REF!,#REF!,#REF!,#REF!,#REF!,#REF!,#REF!,#REF!,#REF!,#REF!,#REF!)</f>
        <v>#REF!</v>
      </c>
      <c r="W6" s="391" t="e">
        <f>SUM(#REF!,#REF!,#REF!,#REF!,#REF!,#REF!,#REF!,#REF!,#REF!,#REF!,#REF!,#REF!,#REF!,#REF!,#REF!,#REF!,#REF!,#REF!,#REF!,#REF!,#REF!,#REF!,#REF!,#REF!,#REF!,#REF!)</f>
        <v>#REF!</v>
      </c>
      <c r="X6" s="392" t="e">
        <f>SUM(#REF!,#REF!,#REF!,#REF!,#REF!,#REF!,#REF!,#REF!,#REF!,#REF!,#REF!,#REF!,#REF!,#REF!,#REF!,#REF!,#REF!,#REF!,#REF!,#REF!,#REF!,#REF!,#REF!,#REF!,#REF!,#REF!)</f>
        <v>#REF!</v>
      </c>
      <c r="Y6" s="392" t="e">
        <f>SUM(#REF!,#REF!,#REF!,#REF!,#REF!,#REF!,#REF!,#REF!,#REF!,#REF!,#REF!,#REF!,#REF!,#REF!,#REF!,#REF!,#REF!,#REF!,#REF!,#REF!,#REF!,#REF!,#REF!,#REF!,#REF!,#REF!)</f>
        <v>#REF!</v>
      </c>
      <c r="Z6" s="396" t="e">
        <f>SUM(#REF!,#REF!,#REF!,#REF!,#REF!,#REF!,#REF!,#REF!,#REF!,#REF!,#REF!,#REF!,#REF!,#REF!,#REF!,#REF!,#REF!,#REF!,#REF!,#REF!,#REF!,#REF!,#REF!,#REF!,#REF!,#REF!)</f>
        <v>#REF!</v>
      </c>
      <c r="AA6" s="394" t="e">
        <f>SUM(#REF!,#REF!,#REF!,#REF!,#REF!,#REF!,#REF!,#REF!,#REF!,#REF!,#REF!,#REF!,#REF!,#REF!,#REF!,#REF!,#REF!,#REF!,#REF!,#REF!,#REF!,#REF!,#REF!,#REF!,#REF!,#REF!)</f>
        <v>#REF!</v>
      </c>
      <c r="AB6" s="392" t="e">
        <f>SUM(#REF!,#REF!,#REF!,#REF!,#REF!,#REF!,#REF!,#REF!,#REF!,#REF!,#REF!,#REF!,#REF!,#REF!,#REF!,#REF!,#REF!,#REF!,#REF!,#REF!,#REF!,#REF!,#REF!,#REF!,#REF!,#REF!)</f>
        <v>#REF!</v>
      </c>
      <c r="AC6" s="392" t="e">
        <f>SUM(#REF!,#REF!,#REF!,#REF!,#REF!,#REF!,#REF!,#REF!,#REF!,#REF!,#REF!,#REF!,#REF!,#REF!,#REF!,#REF!,#REF!,#REF!,#REF!,#REF!,#REF!,#REF!,#REF!,#REF!,#REF!,#REF!)</f>
        <v>#REF!</v>
      </c>
      <c r="AD6" s="395" t="e">
        <f>SUM(#REF!,#REF!,#REF!,#REF!,#REF!,#REF!,#REF!,#REF!,#REF!,#REF!,#REF!,#REF!,#REF!,#REF!,#REF!,#REF!,#REF!,#REF!,#REF!,#REF!,#REF!,#REF!,#REF!,#REF!,#REF!,#REF!)</f>
        <v>#REF!</v>
      </c>
      <c r="AE6" s="391" t="e">
        <f>SUM(#REF!,#REF!,#REF!,#REF!,#REF!,#REF!,#REF!,#REF!,#REF!,#REF!,#REF!,#REF!,#REF!,#REF!,#REF!,#REF!,#REF!,#REF!,#REF!,#REF!,#REF!,#REF!,#REF!,#REF!,#REF!,#REF!)</f>
        <v>#REF!</v>
      </c>
      <c r="AF6" s="392" t="e">
        <f>SUM(#REF!,#REF!,#REF!,#REF!,#REF!,#REF!,#REF!,#REF!,#REF!,#REF!,#REF!,#REF!,#REF!,#REF!,#REF!,#REF!,#REF!,#REF!,#REF!,#REF!,#REF!,#REF!,#REF!,#REF!,#REF!,#REF!)</f>
        <v>#REF!</v>
      </c>
      <c r="AG6" s="392" t="e">
        <f>SUM(#REF!,#REF!,#REF!,#REF!,#REF!,#REF!,#REF!,#REF!,#REF!,#REF!,#REF!,#REF!,#REF!,#REF!,#REF!,#REF!,#REF!,#REF!,#REF!,#REF!,#REF!,#REF!,#REF!,#REF!,#REF!,#REF!)</f>
        <v>#REF!</v>
      </c>
      <c r="AH6" s="396" t="e">
        <f>SUM(#REF!,#REF!,#REF!,#REF!,#REF!,#REF!,#REF!,#REF!,#REF!,#REF!,#REF!,#REF!,#REF!,#REF!,#REF!,#REF!,#REF!,#REF!,#REF!,#REF!,#REF!,#REF!,#REF!,#REF!,#REF!,#REF!)</f>
        <v>#REF!</v>
      </c>
      <c r="AI6" s="391" t="e">
        <f>SUM(#REF!,#REF!,#REF!,#REF!,#REF!,#REF!,#REF!,#REF!,#REF!,#REF!,#REF!,#REF!,#REF!,#REF!,#REF!,#REF!,#REF!,#REF!,#REF!,#REF!,#REF!,#REF!,#REF!,#REF!,#REF!,#REF!)</f>
        <v>#REF!</v>
      </c>
      <c r="AJ6" s="392" t="e">
        <f>SUM(#REF!,#REF!,#REF!,#REF!,#REF!,#REF!,#REF!,#REF!,#REF!,#REF!,#REF!,#REF!,#REF!,#REF!,#REF!,#REF!,#REF!,#REF!,#REF!,#REF!,#REF!,#REF!,#REF!,#REF!,#REF!,#REF!)</f>
        <v>#REF!</v>
      </c>
      <c r="AK6" s="392" t="e">
        <f>SUM(#REF!,#REF!,#REF!,#REF!,#REF!,#REF!,#REF!,#REF!,#REF!,#REF!,#REF!,#REF!,#REF!,#REF!,#REF!,#REF!,#REF!,#REF!,#REF!,#REF!,#REF!,#REF!,#REF!,#REF!,#REF!,#REF!)</f>
        <v>#REF!</v>
      </c>
      <c r="AL6" s="396" t="e">
        <f>SUM(#REF!,#REF!,#REF!,#REF!,#REF!,#REF!,#REF!,#REF!,#REF!,#REF!,#REF!,#REF!,#REF!,#REF!,#REF!,#REF!,#REF!,#REF!,#REF!,#REF!,#REF!,#REF!,#REF!,#REF!,#REF!,#REF!)</f>
        <v>#REF!</v>
      </c>
      <c r="AN6" s="328" t="e">
        <f>SUM(#REF!,#REF!,#REF!,#REF!,#REF!,#REF!,#REF!,#REF!,#REF!,#REF!,#REF!,#REF!,#REF!,#REF!,#REF!,#REF!,#REF!,#REF!,#REF!,#REF!,#REF!,#REF!,#REF!)</f>
        <v>#REF!</v>
      </c>
      <c r="AO6" s="328" t="e">
        <f>SUM(#REF!,#REF!,#REF!,#REF!,#REF!,#REF!,#REF!,#REF!,#REF!,#REF!,#REF!,#REF!,#REF!,#REF!,#REF!,#REF!,#REF!,#REF!,#REF!,#REF!,#REF!,#REF!,#REF!,#REF!,#REF!,#REF!,#REF!,#REF!,#REF!,#REF!)</f>
        <v>#REF!</v>
      </c>
    </row>
    <row r="7" spans="1:41" ht="27" hidden="1" thickBot="1">
      <c r="A7" s="402" t="s">
        <v>519</v>
      </c>
      <c r="B7" s="403" t="e">
        <f>L6*100/D4</f>
        <v>#REF!</v>
      </c>
      <c r="C7" s="399"/>
      <c r="D7" s="386" t="e">
        <f>SUM(F7:K7)</f>
        <v>#REF!</v>
      </c>
      <c r="E7" s="400" t="s">
        <v>520</v>
      </c>
      <c r="F7" s="388" t="e">
        <f>#REF!+#REF!+#REF!+#REF!+#REF!+#REF!+#REF!+#REF!+#REF!+#REF!+#REF!+#REF!+#REF!+#REF!+#REF!+#REF!+#REF!+#REF!+#REF!+#REF!+#REF!+#REF!+#REF!+#REF!+#REF!+#REF!</f>
        <v>#REF!</v>
      </c>
      <c r="G7" s="389" t="e">
        <f>#REF!+#REF!+#REF!+#REF!+#REF!+#REF!+#REF!+#REF!+#REF!+#REF!+#REF!+#REF!+#REF!+#REF!+#REF!+#REF!+#REF!+#REF!+#REF!+#REF!+#REF!+#REF!+#REF!+#REF!+#REF!+#REF!</f>
        <v>#REF!</v>
      </c>
      <c r="H7" s="389" t="e">
        <f>#REF!+#REF!+#REF!+#REF!+#REF!+#REF!+#REF!+#REF!+#REF!+#REF!+#REF!+#REF!+#REF!+#REF!+#REF!+#REF!+#REF!+#REF!+#REF!+#REF!+#REF!+#REF!+#REF!+#REF!+#REF!+#REF!</f>
        <v>#REF!</v>
      </c>
      <c r="I7" s="389" t="e">
        <f>#REF!+#REF!+#REF!+#REF!+#REF!+#REF!+#REF!+#REF!+#REF!+#REF!+#REF!+#REF!+#REF!+#REF!+#REF!+#REF!+#REF!+#REF!+#REF!+#REF!+#REF!+#REF!+#REF!+#REF!+#REF!+#REF!</f>
        <v>#REF!</v>
      </c>
      <c r="J7" s="389" t="e">
        <f>#REF!+#REF!+#REF!+#REF!+#REF!+#REF!+#REF!+#REF!+#REF!+#REF!+#REF!+#REF!+#REF!+#REF!+#REF!+#REF!+#REF!+#REF!+#REF!+#REF!+#REF!+#REF!+#REF!+#REF!+#REF!+#REF!</f>
        <v>#REF!</v>
      </c>
      <c r="K7" s="390" t="e">
        <f>#REF!+#REF!+#REF!+#REF!+#REF!+#REF!+#REF!+#REF!+#REF!+#REF!+#REF!+#REF!+#REF!+#REF!+#REF!+#REF!+#REF!+#REF!+#REF!+#REF!+#REF!+#REF!+#REF!+#REF!+#REF!+#REF!</f>
        <v>#REF!</v>
      </c>
      <c r="L7" s="391"/>
      <c r="M7" s="392"/>
      <c r="N7" s="392"/>
      <c r="O7" s="392"/>
      <c r="P7" s="393"/>
      <c r="Q7" s="391"/>
      <c r="R7" s="393"/>
      <c r="S7" s="394"/>
      <c r="T7" s="392"/>
      <c r="U7" s="392"/>
      <c r="V7" s="395"/>
      <c r="W7" s="391"/>
      <c r="X7" s="392"/>
      <c r="Y7" s="392"/>
      <c r="Z7" s="396"/>
      <c r="AA7" s="394"/>
      <c r="AB7" s="392"/>
      <c r="AC7" s="392"/>
      <c r="AD7" s="395"/>
      <c r="AE7" s="391"/>
      <c r="AF7" s="392"/>
      <c r="AG7" s="392"/>
      <c r="AH7" s="396"/>
      <c r="AI7" s="391"/>
      <c r="AJ7" s="392"/>
      <c r="AK7" s="392"/>
      <c r="AL7" s="396"/>
    </row>
    <row r="8" spans="1:41" ht="19.5" hidden="1" thickBot="1">
      <c r="A8" s="404"/>
      <c r="B8" s="404"/>
      <c r="C8" s="405"/>
      <c r="D8" s="386" t="e">
        <f>SUM(F8:K8)</f>
        <v>#REF!</v>
      </c>
      <c r="E8" s="406" t="s">
        <v>453</v>
      </c>
      <c r="F8" s="388" t="e">
        <f>#REF!+#REF!+#REF!+#REF!+#REF!+#REF!+#REF!+#REF!+#REF!+#REF!+#REF!+#REF!+#REF!+#REF!+#REF!+#REF!+#REF!+#REF!+#REF!+#REF!+#REF!+#REF!+#REF!+#REF!+#REF!+#REF!</f>
        <v>#REF!</v>
      </c>
      <c r="G8" s="389" t="e">
        <f>#REF!+#REF!+#REF!+#REF!+#REF!+#REF!+#REF!+#REF!+#REF!+#REF!+#REF!+#REF!+#REF!+#REF!+#REF!+#REF!+#REF!+#REF!+#REF!+#REF!+#REF!+#REF!+#REF!+#REF!+#REF!+#REF!</f>
        <v>#REF!</v>
      </c>
      <c r="H8" s="389" t="e">
        <f>#REF!+#REF!+#REF!+#REF!+#REF!+#REF!+#REF!+#REF!+#REF!+#REF!+#REF!+#REF!+#REF!+#REF!+#REF!+#REF!+#REF!+#REF!+#REF!+#REF!+#REF!+#REF!+#REF!+#REF!+#REF!+#REF!</f>
        <v>#REF!</v>
      </c>
      <c r="I8" s="389" t="e">
        <f>#REF!+#REF!+#REF!+#REF!+#REF!+#REF!+#REF!+#REF!+#REF!+#REF!+#REF!+#REF!+#REF!+#REF!+#REF!+#REF!+#REF!+#REF!+#REF!+#REF!+#REF!+#REF!+#REF!+#REF!+#REF!+#REF!</f>
        <v>#REF!</v>
      </c>
      <c r="J8" s="389" t="e">
        <f>#REF!+#REF!+#REF!+#REF!+#REF!+#REF!+#REF!+#REF!+#REF!+#REF!+#REF!+#REF!+#REF!+#REF!+#REF!+#REF!+#REF!+#REF!+#REF!+#REF!+#REF!+#REF!+#REF!+#REF!+#REF!+#REF!</f>
        <v>#REF!</v>
      </c>
      <c r="K8" s="390" t="e">
        <f>#REF!+#REF!+#REF!+#REF!+#REF!+#REF!+#REF!+#REF!+#REF!+#REF!+#REF!+#REF!+#REF!+#REF!+#REF!+#REF!+#REF!+#REF!+#REF!+#REF!+#REF!+#REF!+#REF!+#REF!+#REF!+#REF!</f>
        <v>#REF!</v>
      </c>
      <c r="L8" s="391"/>
      <c r="M8" s="392"/>
      <c r="N8" s="392"/>
      <c r="O8" s="392"/>
      <c r="P8" s="393"/>
      <c r="Q8" s="391"/>
      <c r="R8" s="393"/>
      <c r="S8" s="394"/>
      <c r="T8" s="392"/>
      <c r="U8" s="392"/>
      <c r="V8" s="395"/>
      <c r="W8" s="391"/>
      <c r="X8" s="392"/>
      <c r="Y8" s="392"/>
      <c r="Z8" s="396"/>
      <c r="AA8" s="394"/>
      <c r="AB8" s="392"/>
      <c r="AC8" s="392"/>
      <c r="AD8" s="395"/>
      <c r="AE8" s="391"/>
      <c r="AF8" s="392"/>
      <c r="AG8" s="392"/>
      <c r="AH8" s="396"/>
      <c r="AI8" s="391"/>
      <c r="AJ8" s="392"/>
      <c r="AK8" s="392"/>
      <c r="AL8" s="396"/>
    </row>
    <row r="9" spans="1:41" ht="56.25">
      <c r="A9" s="966" t="s">
        <v>103</v>
      </c>
      <c r="B9" s="407" t="s">
        <v>300</v>
      </c>
      <c r="C9" s="408" t="s">
        <v>1551</v>
      </c>
      <c r="D9" s="409" t="s">
        <v>302</v>
      </c>
      <c r="E9" s="410" t="s">
        <v>521</v>
      </c>
      <c r="F9" s="411" t="s">
        <v>522</v>
      </c>
      <c r="G9" s="409" t="s">
        <v>508</v>
      </c>
      <c r="H9" s="409" t="s">
        <v>509</v>
      </c>
      <c r="I9" s="409" t="s">
        <v>510</v>
      </c>
      <c r="J9" s="412" t="s">
        <v>511</v>
      </c>
      <c r="K9" s="413" t="s">
        <v>64</v>
      </c>
      <c r="L9" s="414"/>
      <c r="M9" s="415"/>
      <c r="N9" s="415"/>
      <c r="O9" s="415"/>
      <c r="P9" s="416"/>
      <c r="Q9" s="414"/>
      <c r="R9" s="416"/>
      <c r="S9" s="523">
        <f>SUM(S15:V15)</f>
        <v>0</v>
      </c>
      <c r="T9" s="897" t="e">
        <f>S9+#REF!</f>
        <v>#REF!</v>
      </c>
      <c r="U9" s="591"/>
      <c r="V9" s="593"/>
      <c r="W9" s="523">
        <f>SUM(W15:Z15)</f>
        <v>0</v>
      </c>
      <c r="X9" s="897" t="e">
        <f>W9+#REF!</f>
        <v>#REF!</v>
      </c>
      <c r="Y9" s="415"/>
      <c r="Z9" s="416"/>
      <c r="AA9" s="419"/>
      <c r="AB9" s="415"/>
      <c r="AC9" s="415"/>
      <c r="AD9" s="418"/>
      <c r="AE9" s="414"/>
      <c r="AF9" s="415"/>
      <c r="AG9" s="415"/>
      <c r="AH9" s="416"/>
      <c r="AI9" s="414"/>
      <c r="AJ9" s="415"/>
      <c r="AK9" s="415"/>
      <c r="AL9" s="416"/>
    </row>
    <row r="10" spans="1:41" ht="26.25">
      <c r="A10" s="402" t="s">
        <v>513</v>
      </c>
      <c r="B10" s="420" t="str">
        <f>$B$4</f>
        <v>90</v>
      </c>
      <c r="C10" s="421" t="s">
        <v>32</v>
      </c>
      <c r="D10" s="386">
        <f>SUM(F10:K10)</f>
        <v>1050000</v>
      </c>
      <c r="E10" s="400" t="s">
        <v>514</v>
      </c>
      <c r="F10" s="422">
        <v>180000</v>
      </c>
      <c r="G10" s="423">
        <v>220000</v>
      </c>
      <c r="H10" s="424">
        <v>650000</v>
      </c>
      <c r="I10" s="425">
        <v>0</v>
      </c>
      <c r="J10" s="426"/>
      <c r="K10" s="427">
        <v>0</v>
      </c>
      <c r="L10" s="428"/>
      <c r="M10" s="429"/>
      <c r="N10" s="430"/>
      <c r="O10" s="431"/>
      <c r="P10" s="432"/>
      <c r="Q10" s="428"/>
      <c r="R10" s="432"/>
      <c r="S10" s="433"/>
      <c r="T10" s="429"/>
      <c r="U10" s="430"/>
      <c r="V10" s="434"/>
      <c r="W10" s="428"/>
      <c r="X10" s="429"/>
      <c r="Y10" s="430"/>
      <c r="Z10" s="435"/>
      <c r="AA10" s="433"/>
      <c r="AB10" s="429"/>
      <c r="AC10" s="430"/>
      <c r="AD10" s="434"/>
      <c r="AE10" s="428"/>
      <c r="AF10" s="429"/>
      <c r="AG10" s="430"/>
      <c r="AH10" s="435"/>
      <c r="AI10" s="428"/>
      <c r="AJ10" s="429"/>
      <c r="AK10" s="430"/>
      <c r="AL10" s="435"/>
    </row>
    <row r="11" spans="1:41" ht="18.75" hidden="1">
      <c r="A11" s="436" t="str">
        <f>$A$5</f>
        <v>พ.ค.</v>
      </c>
      <c r="B11" s="398"/>
      <c r="C11" s="421"/>
      <c r="D11" s="386">
        <f>SUM(F11:K11)</f>
        <v>1403250</v>
      </c>
      <c r="E11" s="400" t="s">
        <v>516</v>
      </c>
      <c r="F11" s="422">
        <v>360000</v>
      </c>
      <c r="G11" s="423">
        <v>472350</v>
      </c>
      <c r="H11" s="424">
        <v>480900</v>
      </c>
      <c r="I11" s="425">
        <v>0</v>
      </c>
      <c r="J11" s="426">
        <v>90000</v>
      </c>
      <c r="K11" s="427"/>
      <c r="L11" s="428"/>
      <c r="M11" s="429"/>
      <c r="N11" s="430"/>
      <c r="O11" s="431"/>
      <c r="P11" s="432"/>
      <c r="Q11" s="428"/>
      <c r="R11" s="432"/>
      <c r="S11" s="433"/>
      <c r="T11" s="429"/>
      <c r="U11" s="430"/>
      <c r="V11" s="434"/>
      <c r="W11" s="428"/>
      <c r="X11" s="429"/>
      <c r="Y11" s="430"/>
      <c r="Z11" s="435"/>
      <c r="AA11" s="433"/>
      <c r="AB11" s="429"/>
      <c r="AC11" s="430"/>
      <c r="AD11" s="434"/>
      <c r="AE11" s="428"/>
      <c r="AF11" s="429"/>
      <c r="AG11" s="430"/>
      <c r="AH11" s="435"/>
      <c r="AI11" s="428"/>
      <c r="AJ11" s="429"/>
      <c r="AK11" s="430"/>
      <c r="AL11" s="435"/>
    </row>
    <row r="12" spans="1:41" ht="26.25">
      <c r="A12" s="402" t="s">
        <v>517</v>
      </c>
      <c r="B12" s="403">
        <f>D12*100/D10</f>
        <v>0</v>
      </c>
      <c r="C12" s="421" t="s">
        <v>32</v>
      </c>
      <c r="D12" s="386">
        <f>SUM(F12:K12)</f>
        <v>0</v>
      </c>
      <c r="E12" s="400" t="s">
        <v>518</v>
      </c>
      <c r="F12" s="422">
        <f t="shared" ref="F12:K12" si="0">SUM(F16:F58)</f>
        <v>0</v>
      </c>
      <c r="G12" s="423">
        <f t="shared" si="0"/>
        <v>0</v>
      </c>
      <c r="H12" s="424">
        <f t="shared" si="0"/>
        <v>0</v>
      </c>
      <c r="I12" s="425">
        <f t="shared" si="0"/>
        <v>0</v>
      </c>
      <c r="J12" s="426">
        <f t="shared" si="0"/>
        <v>0</v>
      </c>
      <c r="K12" s="427">
        <f t="shared" si="0"/>
        <v>0</v>
      </c>
      <c r="L12" s="428"/>
      <c r="M12" s="429"/>
      <c r="N12" s="430"/>
      <c r="O12" s="431"/>
      <c r="P12" s="432"/>
      <c r="Q12" s="428"/>
      <c r="R12" s="432"/>
      <c r="S12" s="433"/>
      <c r="T12" s="429"/>
      <c r="U12" s="430"/>
      <c r="V12" s="434"/>
      <c r="W12" s="428"/>
      <c r="X12" s="429"/>
      <c r="Y12" s="430"/>
      <c r="Z12" s="435"/>
      <c r="AA12" s="433"/>
      <c r="AB12" s="429"/>
      <c r="AC12" s="430"/>
      <c r="AD12" s="434"/>
      <c r="AE12" s="428"/>
      <c r="AF12" s="429"/>
      <c r="AG12" s="430"/>
      <c r="AH12" s="435"/>
      <c r="AI12" s="428"/>
      <c r="AJ12" s="429"/>
      <c r="AK12" s="430"/>
      <c r="AL12" s="435"/>
    </row>
    <row r="13" spans="1:41" ht="26.25" hidden="1">
      <c r="A13" s="402" t="s">
        <v>519</v>
      </c>
      <c r="B13" s="403">
        <f>L15*100/D10</f>
        <v>0</v>
      </c>
      <c r="C13" s="421" t="s">
        <v>32</v>
      </c>
      <c r="D13" s="386">
        <f>SUM(F13:K13)</f>
        <v>1403250</v>
      </c>
      <c r="E13" s="400" t="s">
        <v>520</v>
      </c>
      <c r="F13" s="422">
        <f t="shared" ref="F13:K13" si="1">F11-F12</f>
        <v>360000</v>
      </c>
      <c r="G13" s="423">
        <f t="shared" si="1"/>
        <v>472350</v>
      </c>
      <c r="H13" s="424">
        <f t="shared" si="1"/>
        <v>480900</v>
      </c>
      <c r="I13" s="425">
        <f t="shared" si="1"/>
        <v>0</v>
      </c>
      <c r="J13" s="426">
        <f t="shared" si="1"/>
        <v>90000</v>
      </c>
      <c r="K13" s="427">
        <f t="shared" si="1"/>
        <v>0</v>
      </c>
      <c r="L13" s="428"/>
      <c r="M13" s="429"/>
      <c r="N13" s="430"/>
      <c r="O13" s="431"/>
      <c r="P13" s="432"/>
      <c r="Q13" s="428"/>
      <c r="R13" s="432"/>
      <c r="S13" s="433"/>
      <c r="T13" s="429"/>
      <c r="U13" s="430"/>
      <c r="V13" s="434"/>
      <c r="W13" s="428"/>
      <c r="X13" s="429"/>
      <c r="Y13" s="430"/>
      <c r="Z13" s="435"/>
      <c r="AA13" s="433"/>
      <c r="AB13" s="429"/>
      <c r="AC13" s="430"/>
      <c r="AD13" s="434"/>
      <c r="AE13" s="428"/>
      <c r="AF13" s="429"/>
      <c r="AG13" s="430"/>
      <c r="AH13" s="435"/>
      <c r="AI13" s="428"/>
      <c r="AJ13" s="429"/>
      <c r="AK13" s="430"/>
      <c r="AL13" s="435"/>
    </row>
    <row r="14" spans="1:41" ht="28.5">
      <c r="A14" s="402" t="s">
        <v>519</v>
      </c>
      <c r="B14" s="849">
        <f>L15*100/D10</f>
        <v>0</v>
      </c>
      <c r="C14" s="421" t="s">
        <v>32</v>
      </c>
      <c r="D14" s="386">
        <f>SUM(F14:K14)</f>
        <v>1050000</v>
      </c>
      <c r="E14" s="400" t="s">
        <v>453</v>
      </c>
      <c r="F14" s="422">
        <f t="shared" ref="F14:K14" si="2">F10-F12</f>
        <v>180000</v>
      </c>
      <c r="G14" s="423">
        <f t="shared" si="2"/>
        <v>220000</v>
      </c>
      <c r="H14" s="424">
        <f t="shared" si="2"/>
        <v>650000</v>
      </c>
      <c r="I14" s="425">
        <f t="shared" si="2"/>
        <v>0</v>
      </c>
      <c r="J14" s="426">
        <f t="shared" si="2"/>
        <v>0</v>
      </c>
      <c r="K14" s="439">
        <f t="shared" si="2"/>
        <v>0</v>
      </c>
      <c r="L14" s="428"/>
      <c r="M14" s="429"/>
      <c r="N14" s="430"/>
      <c r="O14" s="431"/>
      <c r="P14" s="432"/>
      <c r="Q14" s="428"/>
      <c r="R14" s="432"/>
      <c r="S14" s="433"/>
      <c r="T14" s="429"/>
      <c r="U14" s="430"/>
      <c r="V14" s="434"/>
      <c r="W14" s="428"/>
      <c r="X14" s="429"/>
      <c r="Y14" s="430"/>
      <c r="Z14" s="435"/>
      <c r="AA14" s="433"/>
      <c r="AB14" s="429"/>
      <c r="AC14" s="430"/>
      <c r="AD14" s="434"/>
      <c r="AE14" s="428"/>
      <c r="AF14" s="429"/>
      <c r="AG14" s="430"/>
      <c r="AH14" s="435"/>
      <c r="AI14" s="428"/>
      <c r="AJ14" s="429"/>
      <c r="AK14" s="430"/>
      <c r="AL14" s="435"/>
    </row>
    <row r="15" spans="1:41" ht="18.75">
      <c r="A15" s="449" t="s">
        <v>523</v>
      </c>
      <c r="B15" s="440" t="s">
        <v>524</v>
      </c>
      <c r="C15" s="1162" t="s">
        <v>525</v>
      </c>
      <c r="D15" s="1163"/>
      <c r="E15" s="1164"/>
      <c r="F15" s="442" t="s">
        <v>526</v>
      </c>
      <c r="G15" s="440" t="s">
        <v>508</v>
      </c>
      <c r="H15" s="440" t="s">
        <v>509</v>
      </c>
      <c r="I15" s="440" t="s">
        <v>510</v>
      </c>
      <c r="J15" s="440" t="s">
        <v>511</v>
      </c>
      <c r="K15" s="443" t="s">
        <v>64</v>
      </c>
      <c r="L15" s="444">
        <f t="shared" ref="L15:AL15" si="3">SUM(L16:L58)</f>
        <v>0</v>
      </c>
      <c r="M15" s="445">
        <f t="shared" si="3"/>
        <v>0</v>
      </c>
      <c r="N15" s="445">
        <f t="shared" si="3"/>
        <v>0</v>
      </c>
      <c r="O15" s="445">
        <f t="shared" si="3"/>
        <v>0</v>
      </c>
      <c r="P15" s="445">
        <f t="shared" si="3"/>
        <v>0</v>
      </c>
      <c r="Q15" s="444">
        <f t="shared" si="3"/>
        <v>0</v>
      </c>
      <c r="R15" s="446">
        <f t="shared" si="3"/>
        <v>0</v>
      </c>
      <c r="S15" s="447">
        <f t="shared" si="3"/>
        <v>0</v>
      </c>
      <c r="T15" s="445">
        <f t="shared" si="3"/>
        <v>0</v>
      </c>
      <c r="U15" s="445">
        <f t="shared" si="3"/>
        <v>0</v>
      </c>
      <c r="V15" s="448">
        <f t="shared" si="3"/>
        <v>0</v>
      </c>
      <c r="W15" s="444">
        <f t="shared" si="3"/>
        <v>0</v>
      </c>
      <c r="X15" s="445">
        <f t="shared" si="3"/>
        <v>0</v>
      </c>
      <c r="Y15" s="445">
        <f t="shared" si="3"/>
        <v>0</v>
      </c>
      <c r="Z15" s="446">
        <f t="shared" si="3"/>
        <v>0</v>
      </c>
      <c r="AA15" s="447">
        <f t="shared" si="3"/>
        <v>0</v>
      </c>
      <c r="AB15" s="445">
        <f t="shared" si="3"/>
        <v>0</v>
      </c>
      <c r="AC15" s="445">
        <f t="shared" si="3"/>
        <v>0</v>
      </c>
      <c r="AD15" s="448">
        <f t="shared" si="3"/>
        <v>0</v>
      </c>
      <c r="AE15" s="444">
        <f t="shared" si="3"/>
        <v>0</v>
      </c>
      <c r="AF15" s="445">
        <f t="shared" si="3"/>
        <v>0</v>
      </c>
      <c r="AG15" s="445">
        <f t="shared" si="3"/>
        <v>0</v>
      </c>
      <c r="AH15" s="446">
        <f t="shared" si="3"/>
        <v>0</v>
      </c>
      <c r="AI15" s="444">
        <f t="shared" si="3"/>
        <v>0</v>
      </c>
      <c r="AJ15" s="445">
        <f t="shared" si="3"/>
        <v>0</v>
      </c>
      <c r="AK15" s="445">
        <f t="shared" si="3"/>
        <v>0</v>
      </c>
      <c r="AL15" s="446">
        <f t="shared" si="3"/>
        <v>0</v>
      </c>
    </row>
    <row r="16" spans="1:41" ht="18.75">
      <c r="A16" s="449"/>
      <c r="B16" s="467"/>
      <c r="C16" s="451"/>
      <c r="D16" s="468"/>
      <c r="E16" s="468"/>
      <c r="F16" s="453"/>
      <c r="G16" s="454"/>
      <c r="H16" s="455"/>
      <c r="I16" s="456"/>
      <c r="J16" s="457"/>
      <c r="K16" s="469"/>
      <c r="L16" s="459">
        <f t="shared" ref="L16:L58" si="4">SUM(Q16,S16,W16,AA16,AE16,AI16)</f>
        <v>0</v>
      </c>
      <c r="M16" s="460">
        <f t="shared" ref="M16:O58" si="5">SUM(T16,X16,AB16,AF16,AJ16)</f>
        <v>0</v>
      </c>
      <c r="N16" s="461">
        <f t="shared" si="5"/>
        <v>0</v>
      </c>
      <c r="O16" s="462">
        <f t="shared" si="5"/>
        <v>0</v>
      </c>
      <c r="P16" s="463">
        <f t="shared" ref="P16:P58" si="6">SUM(R16)</f>
        <v>0</v>
      </c>
      <c r="Q16" s="459"/>
      <c r="R16" s="463"/>
      <c r="S16" s="464"/>
      <c r="T16" s="460"/>
      <c r="U16" s="461"/>
      <c r="V16" s="465"/>
      <c r="W16" s="459"/>
      <c r="X16" s="460"/>
      <c r="Y16" s="461"/>
      <c r="Z16" s="466"/>
      <c r="AA16" s="464"/>
      <c r="AB16" s="460"/>
      <c r="AC16" s="461"/>
      <c r="AD16" s="465"/>
      <c r="AE16" s="459"/>
      <c r="AF16" s="460"/>
      <c r="AG16" s="461"/>
      <c r="AH16" s="466"/>
      <c r="AI16" s="459"/>
      <c r="AJ16" s="460"/>
      <c r="AK16" s="461"/>
      <c r="AL16" s="466"/>
    </row>
    <row r="17" spans="1:38" ht="18.75">
      <c r="A17" s="449"/>
      <c r="B17" s="467"/>
      <c r="C17" s="451"/>
      <c r="D17" s="468"/>
      <c r="E17" s="468"/>
      <c r="F17" s="453"/>
      <c r="G17" s="454"/>
      <c r="H17" s="455"/>
      <c r="I17" s="456"/>
      <c r="J17" s="457"/>
      <c r="K17" s="469"/>
      <c r="L17" s="459">
        <f t="shared" si="4"/>
        <v>0</v>
      </c>
      <c r="M17" s="460">
        <f t="shared" si="5"/>
        <v>0</v>
      </c>
      <c r="N17" s="461">
        <f t="shared" si="5"/>
        <v>0</v>
      </c>
      <c r="O17" s="462">
        <f t="shared" si="5"/>
        <v>0</v>
      </c>
      <c r="P17" s="463">
        <f t="shared" si="6"/>
        <v>0</v>
      </c>
      <c r="Q17" s="459"/>
      <c r="R17" s="463"/>
      <c r="S17" s="464"/>
      <c r="T17" s="460"/>
      <c r="U17" s="461"/>
      <c r="V17" s="465"/>
      <c r="W17" s="459"/>
      <c r="X17" s="460"/>
      <c r="Y17" s="461"/>
      <c r="Z17" s="466"/>
      <c r="AA17" s="464"/>
      <c r="AB17" s="460"/>
      <c r="AC17" s="461"/>
      <c r="AD17" s="465"/>
      <c r="AE17" s="459"/>
      <c r="AF17" s="460"/>
      <c r="AG17" s="461"/>
      <c r="AH17" s="466"/>
      <c r="AI17" s="459"/>
      <c r="AJ17" s="460"/>
      <c r="AK17" s="461"/>
      <c r="AL17" s="466"/>
    </row>
    <row r="18" spans="1:38" ht="18.75">
      <c r="A18" s="449"/>
      <c r="B18" s="467"/>
      <c r="C18" s="451"/>
      <c r="D18" s="468"/>
      <c r="E18" s="468"/>
      <c r="F18" s="453"/>
      <c r="G18" s="454"/>
      <c r="H18" s="455"/>
      <c r="I18" s="456"/>
      <c r="J18" s="457"/>
      <c r="K18" s="469"/>
      <c r="L18" s="459">
        <f t="shared" si="4"/>
        <v>0</v>
      </c>
      <c r="M18" s="460">
        <f t="shared" si="5"/>
        <v>0</v>
      </c>
      <c r="N18" s="461">
        <f t="shared" si="5"/>
        <v>0</v>
      </c>
      <c r="O18" s="462">
        <f t="shared" si="5"/>
        <v>0</v>
      </c>
      <c r="P18" s="463">
        <f t="shared" si="6"/>
        <v>0</v>
      </c>
      <c r="Q18" s="459"/>
      <c r="R18" s="463"/>
      <c r="S18" s="464"/>
      <c r="T18" s="460"/>
      <c r="U18" s="461"/>
      <c r="V18" s="465"/>
      <c r="W18" s="459"/>
      <c r="X18" s="460"/>
      <c r="Y18" s="461"/>
      <c r="Z18" s="466"/>
      <c r="AA18" s="464"/>
      <c r="AB18" s="460"/>
      <c r="AC18" s="461"/>
      <c r="AD18" s="465"/>
      <c r="AE18" s="459"/>
      <c r="AF18" s="460"/>
      <c r="AG18" s="461"/>
      <c r="AH18" s="466"/>
      <c r="AI18" s="459"/>
      <c r="AJ18" s="460"/>
      <c r="AK18" s="461"/>
      <c r="AL18" s="466"/>
    </row>
    <row r="19" spans="1:38" ht="18.75">
      <c r="A19" s="449"/>
      <c r="B19" s="467"/>
      <c r="C19" s="451"/>
      <c r="D19" s="468"/>
      <c r="E19" s="468"/>
      <c r="F19" s="453"/>
      <c r="G19" s="454"/>
      <c r="H19" s="455"/>
      <c r="I19" s="456"/>
      <c r="J19" s="457"/>
      <c r="K19" s="469"/>
      <c r="L19" s="459">
        <f t="shared" si="4"/>
        <v>0</v>
      </c>
      <c r="M19" s="460">
        <f t="shared" si="5"/>
        <v>0</v>
      </c>
      <c r="N19" s="461">
        <f t="shared" si="5"/>
        <v>0</v>
      </c>
      <c r="O19" s="462">
        <f t="shared" si="5"/>
        <v>0</v>
      </c>
      <c r="P19" s="463">
        <f t="shared" si="6"/>
        <v>0</v>
      </c>
      <c r="Q19" s="459"/>
      <c r="R19" s="463"/>
      <c r="S19" s="464"/>
      <c r="T19" s="460"/>
      <c r="U19" s="461"/>
      <c r="V19" s="465"/>
      <c r="W19" s="459"/>
      <c r="X19" s="460"/>
      <c r="Y19" s="461"/>
      <c r="Z19" s="466"/>
      <c r="AA19" s="464"/>
      <c r="AB19" s="460"/>
      <c r="AC19" s="461"/>
      <c r="AD19" s="465"/>
      <c r="AE19" s="459"/>
      <c r="AF19" s="460"/>
      <c r="AG19" s="461"/>
      <c r="AH19" s="466"/>
      <c r="AI19" s="459"/>
      <c r="AJ19" s="460"/>
      <c r="AK19" s="461"/>
      <c r="AL19" s="466"/>
    </row>
    <row r="20" spans="1:38" ht="18.75">
      <c r="A20" s="449"/>
      <c r="B20" s="467"/>
      <c r="C20" s="451"/>
      <c r="D20" s="468"/>
      <c r="E20" s="468"/>
      <c r="F20" s="453"/>
      <c r="G20" s="454"/>
      <c r="H20" s="455"/>
      <c r="I20" s="456"/>
      <c r="J20" s="457"/>
      <c r="K20" s="469"/>
      <c r="L20" s="459">
        <f t="shared" si="4"/>
        <v>0</v>
      </c>
      <c r="M20" s="460">
        <f t="shared" si="5"/>
        <v>0</v>
      </c>
      <c r="N20" s="461">
        <f t="shared" si="5"/>
        <v>0</v>
      </c>
      <c r="O20" s="462">
        <f t="shared" si="5"/>
        <v>0</v>
      </c>
      <c r="P20" s="463">
        <f t="shared" si="6"/>
        <v>0</v>
      </c>
      <c r="Q20" s="459"/>
      <c r="R20" s="463"/>
      <c r="S20" s="464"/>
      <c r="T20" s="460"/>
      <c r="U20" s="461"/>
      <c r="V20" s="465"/>
      <c r="W20" s="459"/>
      <c r="X20" s="460"/>
      <c r="Y20" s="461"/>
      <c r="Z20" s="466"/>
      <c r="AA20" s="464"/>
      <c r="AB20" s="460"/>
      <c r="AC20" s="461"/>
      <c r="AD20" s="465"/>
      <c r="AE20" s="459"/>
      <c r="AF20" s="460"/>
      <c r="AG20" s="461"/>
      <c r="AH20" s="466"/>
      <c r="AI20" s="459"/>
      <c r="AJ20" s="460"/>
      <c r="AK20" s="461"/>
      <c r="AL20" s="466"/>
    </row>
    <row r="21" spans="1:38" ht="18.75">
      <c r="A21" s="449"/>
      <c r="B21" s="467"/>
      <c r="C21" s="451"/>
      <c r="D21" s="468"/>
      <c r="E21" s="468"/>
      <c r="F21" s="470"/>
      <c r="G21" s="471"/>
      <c r="H21" s="455"/>
      <c r="I21" s="472"/>
      <c r="J21" s="473"/>
      <c r="K21" s="474"/>
      <c r="L21" s="459">
        <f t="shared" si="4"/>
        <v>0</v>
      </c>
      <c r="M21" s="460">
        <f t="shared" si="5"/>
        <v>0</v>
      </c>
      <c r="N21" s="461">
        <f t="shared" si="5"/>
        <v>0</v>
      </c>
      <c r="O21" s="462">
        <f t="shared" si="5"/>
        <v>0</v>
      </c>
      <c r="P21" s="463">
        <f t="shared" si="6"/>
        <v>0</v>
      </c>
      <c r="Q21" s="475"/>
      <c r="R21" s="476"/>
      <c r="S21" s="477"/>
      <c r="T21" s="478"/>
      <c r="U21" s="479"/>
      <c r="V21" s="480"/>
      <c r="W21" s="481"/>
      <c r="X21" s="460"/>
      <c r="Y21" s="479"/>
      <c r="Z21" s="482"/>
      <c r="AA21" s="477"/>
      <c r="AB21" s="478"/>
      <c r="AC21" s="479"/>
      <c r="AD21" s="480"/>
      <c r="AE21" s="475"/>
      <c r="AF21" s="478"/>
      <c r="AG21" s="479"/>
      <c r="AH21" s="482"/>
      <c r="AI21" s="475"/>
      <c r="AJ21" s="478"/>
      <c r="AK21" s="479"/>
      <c r="AL21" s="482"/>
    </row>
    <row r="22" spans="1:38" ht="18.75">
      <c r="A22" s="449"/>
      <c r="B22" s="467"/>
      <c r="C22" s="451"/>
      <c r="D22" s="468"/>
      <c r="E22" s="468"/>
      <c r="F22" s="453"/>
      <c r="G22" s="454"/>
      <c r="H22" s="455"/>
      <c r="I22" s="456"/>
      <c r="J22" s="457"/>
      <c r="K22" s="469"/>
      <c r="L22" s="459">
        <f t="shared" si="4"/>
        <v>0</v>
      </c>
      <c r="M22" s="460">
        <f t="shared" si="5"/>
        <v>0</v>
      </c>
      <c r="N22" s="461">
        <f t="shared" si="5"/>
        <v>0</v>
      </c>
      <c r="O22" s="462">
        <f t="shared" si="5"/>
        <v>0</v>
      </c>
      <c r="P22" s="463">
        <f t="shared" si="6"/>
        <v>0</v>
      </c>
      <c r="Q22" s="459"/>
      <c r="R22" s="463"/>
      <c r="S22" s="464"/>
      <c r="T22" s="460"/>
      <c r="U22" s="461"/>
      <c r="V22" s="465"/>
      <c r="W22" s="459"/>
      <c r="X22" s="460"/>
      <c r="Y22" s="461"/>
      <c r="Z22" s="466"/>
      <c r="AA22" s="464"/>
      <c r="AB22" s="460"/>
      <c r="AC22" s="461"/>
      <c r="AD22" s="465"/>
      <c r="AE22" s="459"/>
      <c r="AF22" s="460"/>
      <c r="AG22" s="461"/>
      <c r="AH22" s="466"/>
      <c r="AI22" s="459"/>
      <c r="AJ22" s="460"/>
      <c r="AK22" s="461"/>
      <c r="AL22" s="466"/>
    </row>
    <row r="23" spans="1:38" ht="18.75">
      <c r="A23" s="449"/>
      <c r="B23" s="467"/>
      <c r="C23" s="451"/>
      <c r="D23" s="468"/>
      <c r="E23" s="468"/>
      <c r="F23" s="453"/>
      <c r="G23" s="454"/>
      <c r="H23" s="455"/>
      <c r="I23" s="456"/>
      <c r="J23" s="457"/>
      <c r="K23" s="469"/>
      <c r="L23" s="459">
        <f t="shared" si="4"/>
        <v>0</v>
      </c>
      <c r="M23" s="460">
        <f t="shared" si="5"/>
        <v>0</v>
      </c>
      <c r="N23" s="461">
        <f t="shared" si="5"/>
        <v>0</v>
      </c>
      <c r="O23" s="462">
        <f t="shared" si="5"/>
        <v>0</v>
      </c>
      <c r="P23" s="463">
        <f t="shared" si="6"/>
        <v>0</v>
      </c>
      <c r="Q23" s="459"/>
      <c r="R23" s="463"/>
      <c r="S23" s="464"/>
      <c r="T23" s="460"/>
      <c r="U23" s="461"/>
      <c r="V23" s="465"/>
      <c r="W23" s="459"/>
      <c r="X23" s="460"/>
      <c r="Y23" s="461"/>
      <c r="Z23" s="466"/>
      <c r="AA23" s="464"/>
      <c r="AB23" s="460"/>
      <c r="AC23" s="461"/>
      <c r="AD23" s="465"/>
      <c r="AE23" s="459"/>
      <c r="AF23" s="460"/>
      <c r="AG23" s="461"/>
      <c r="AH23" s="466"/>
      <c r="AI23" s="459"/>
      <c r="AJ23" s="460"/>
      <c r="AK23" s="461"/>
      <c r="AL23" s="466"/>
    </row>
    <row r="24" spans="1:38" ht="18.75">
      <c r="A24" s="483"/>
      <c r="B24" s="467"/>
      <c r="C24" s="484"/>
      <c r="D24" s="485"/>
      <c r="E24" s="485"/>
      <c r="F24" s="486"/>
      <c r="G24" s="487"/>
      <c r="H24" s="488"/>
      <c r="I24" s="489"/>
      <c r="J24" s="490"/>
      <c r="K24" s="491"/>
      <c r="L24" s="459">
        <f t="shared" si="4"/>
        <v>0</v>
      </c>
      <c r="M24" s="460">
        <f t="shared" si="5"/>
        <v>0</v>
      </c>
      <c r="N24" s="461">
        <f t="shared" si="5"/>
        <v>0</v>
      </c>
      <c r="O24" s="462">
        <f t="shared" si="5"/>
        <v>0</v>
      </c>
      <c r="P24" s="463">
        <f t="shared" si="6"/>
        <v>0</v>
      </c>
      <c r="Q24" s="492"/>
      <c r="R24" s="493"/>
      <c r="S24" s="494"/>
      <c r="T24" s="495"/>
      <c r="U24" s="496"/>
      <c r="V24" s="497"/>
      <c r="W24" s="492"/>
      <c r="X24" s="495"/>
      <c r="Y24" s="496"/>
      <c r="Z24" s="498"/>
      <c r="AA24" s="494"/>
      <c r="AB24" s="495"/>
      <c r="AC24" s="496"/>
      <c r="AD24" s="497"/>
      <c r="AE24" s="492"/>
      <c r="AF24" s="495"/>
      <c r="AG24" s="496"/>
      <c r="AH24" s="498"/>
      <c r="AI24" s="492"/>
      <c r="AJ24" s="495"/>
      <c r="AK24" s="496"/>
      <c r="AL24" s="498"/>
    </row>
    <row r="25" spans="1:38" ht="18.75">
      <c r="A25" s="483"/>
      <c r="B25" s="467"/>
      <c r="C25" s="484"/>
      <c r="D25" s="485"/>
      <c r="E25" s="485"/>
      <c r="F25" s="486"/>
      <c r="G25" s="487"/>
      <c r="H25" s="488"/>
      <c r="I25" s="489"/>
      <c r="J25" s="490"/>
      <c r="K25" s="491"/>
      <c r="L25" s="459">
        <f t="shared" si="4"/>
        <v>0</v>
      </c>
      <c r="M25" s="460">
        <f t="shared" si="5"/>
        <v>0</v>
      </c>
      <c r="N25" s="461">
        <f t="shared" si="5"/>
        <v>0</v>
      </c>
      <c r="O25" s="462">
        <f t="shared" si="5"/>
        <v>0</v>
      </c>
      <c r="P25" s="463">
        <f t="shared" si="6"/>
        <v>0</v>
      </c>
      <c r="Q25" s="492"/>
      <c r="R25" s="493"/>
      <c r="S25" s="494"/>
      <c r="T25" s="495"/>
      <c r="U25" s="496"/>
      <c r="V25" s="497"/>
      <c r="W25" s="492"/>
      <c r="X25" s="495"/>
      <c r="Y25" s="496"/>
      <c r="Z25" s="498"/>
      <c r="AA25" s="494"/>
      <c r="AB25" s="495"/>
      <c r="AC25" s="496"/>
      <c r="AD25" s="497"/>
      <c r="AE25" s="492"/>
      <c r="AF25" s="495"/>
      <c r="AG25" s="496"/>
      <c r="AH25" s="498"/>
      <c r="AI25" s="492"/>
      <c r="AJ25" s="495"/>
      <c r="AK25" s="496"/>
      <c r="AL25" s="498"/>
    </row>
    <row r="26" spans="1:38" ht="18.75">
      <c r="A26" s="483"/>
      <c r="B26" s="499"/>
      <c r="C26" s="484"/>
      <c r="D26" s="485"/>
      <c r="E26" s="485"/>
      <c r="F26" s="486"/>
      <c r="G26" s="487"/>
      <c r="H26" s="488"/>
      <c r="I26" s="489"/>
      <c r="J26" s="490"/>
      <c r="K26" s="491"/>
      <c r="L26" s="459">
        <f t="shared" si="4"/>
        <v>0</v>
      </c>
      <c r="M26" s="460">
        <f t="shared" si="5"/>
        <v>0</v>
      </c>
      <c r="N26" s="461">
        <f t="shared" si="5"/>
        <v>0</v>
      </c>
      <c r="O26" s="462">
        <f t="shared" si="5"/>
        <v>0</v>
      </c>
      <c r="P26" s="463">
        <f t="shared" si="6"/>
        <v>0</v>
      </c>
      <c r="Q26" s="492"/>
      <c r="R26" s="493"/>
      <c r="S26" s="494"/>
      <c r="T26" s="495"/>
      <c r="U26" s="496"/>
      <c r="V26" s="497"/>
      <c r="W26" s="492"/>
      <c r="X26" s="495"/>
      <c r="Y26" s="496"/>
      <c r="Z26" s="498"/>
      <c r="AA26" s="494"/>
      <c r="AB26" s="495"/>
      <c r="AC26" s="496"/>
      <c r="AD26" s="497"/>
      <c r="AE26" s="492"/>
      <c r="AF26" s="495"/>
      <c r="AG26" s="496"/>
      <c r="AH26" s="498"/>
      <c r="AI26" s="492"/>
      <c r="AJ26" s="495"/>
      <c r="AK26" s="496"/>
      <c r="AL26" s="498"/>
    </row>
    <row r="27" spans="1:38" ht="18.75">
      <c r="A27" s="483"/>
      <c r="B27" s="499"/>
      <c r="C27" s="484"/>
      <c r="D27" s="485"/>
      <c r="E27" s="485"/>
      <c r="F27" s="486"/>
      <c r="G27" s="487"/>
      <c r="H27" s="488"/>
      <c r="I27" s="489"/>
      <c r="J27" s="490"/>
      <c r="K27" s="491"/>
      <c r="L27" s="459">
        <f t="shared" si="4"/>
        <v>0</v>
      </c>
      <c r="M27" s="460">
        <f t="shared" si="5"/>
        <v>0</v>
      </c>
      <c r="N27" s="461">
        <f t="shared" si="5"/>
        <v>0</v>
      </c>
      <c r="O27" s="462">
        <f t="shared" si="5"/>
        <v>0</v>
      </c>
      <c r="P27" s="463">
        <f t="shared" si="6"/>
        <v>0</v>
      </c>
      <c r="Q27" s="492"/>
      <c r="R27" s="493"/>
      <c r="S27" s="494"/>
      <c r="T27" s="495"/>
      <c r="U27" s="496"/>
      <c r="V27" s="497"/>
      <c r="W27" s="492"/>
      <c r="X27" s="495"/>
      <c r="Y27" s="496"/>
      <c r="Z27" s="498"/>
      <c r="AA27" s="494"/>
      <c r="AB27" s="495"/>
      <c r="AC27" s="496"/>
      <c r="AD27" s="497"/>
      <c r="AE27" s="492"/>
      <c r="AF27" s="495"/>
      <c r="AG27" s="496"/>
      <c r="AH27" s="498"/>
      <c r="AI27" s="492"/>
      <c r="AJ27" s="495"/>
      <c r="AK27" s="496"/>
      <c r="AL27" s="498"/>
    </row>
    <row r="28" spans="1:38" ht="18.75">
      <c r="A28" s="483"/>
      <c r="B28" s="499"/>
      <c r="C28" s="484"/>
      <c r="D28" s="485"/>
      <c r="E28" s="485"/>
      <c r="F28" s="486"/>
      <c r="G28" s="487"/>
      <c r="H28" s="488"/>
      <c r="I28" s="489"/>
      <c r="J28" s="490"/>
      <c r="K28" s="491"/>
      <c r="L28" s="459">
        <f t="shared" si="4"/>
        <v>0</v>
      </c>
      <c r="M28" s="460">
        <f t="shared" si="5"/>
        <v>0</v>
      </c>
      <c r="N28" s="461">
        <f t="shared" si="5"/>
        <v>0</v>
      </c>
      <c r="O28" s="462">
        <f t="shared" si="5"/>
        <v>0</v>
      </c>
      <c r="P28" s="463">
        <f t="shared" si="6"/>
        <v>0</v>
      </c>
      <c r="Q28" s="492"/>
      <c r="R28" s="493"/>
      <c r="S28" s="494"/>
      <c r="T28" s="495"/>
      <c r="U28" s="496"/>
      <c r="V28" s="497"/>
      <c r="W28" s="492"/>
      <c r="X28" s="495"/>
      <c r="Y28" s="496"/>
      <c r="Z28" s="498"/>
      <c r="AA28" s="494"/>
      <c r="AB28" s="495"/>
      <c r="AC28" s="496"/>
      <c r="AD28" s="497"/>
      <c r="AE28" s="492"/>
      <c r="AF28" s="495"/>
      <c r="AG28" s="496"/>
      <c r="AH28" s="498"/>
      <c r="AI28" s="492"/>
      <c r="AJ28" s="495"/>
      <c r="AK28" s="496"/>
      <c r="AL28" s="498"/>
    </row>
    <row r="29" spans="1:38" ht="18.75">
      <c r="A29" s="483"/>
      <c r="B29" s="499"/>
      <c r="C29" s="484"/>
      <c r="D29" s="485"/>
      <c r="E29" s="485"/>
      <c r="F29" s="486"/>
      <c r="G29" s="487"/>
      <c r="H29" s="488"/>
      <c r="I29" s="489"/>
      <c r="J29" s="490"/>
      <c r="K29" s="491"/>
      <c r="L29" s="459">
        <f t="shared" si="4"/>
        <v>0</v>
      </c>
      <c r="M29" s="460">
        <f t="shared" si="5"/>
        <v>0</v>
      </c>
      <c r="N29" s="461">
        <f t="shared" si="5"/>
        <v>0</v>
      </c>
      <c r="O29" s="462">
        <f t="shared" si="5"/>
        <v>0</v>
      </c>
      <c r="P29" s="463">
        <f t="shared" si="6"/>
        <v>0</v>
      </c>
      <c r="Q29" s="492"/>
      <c r="R29" s="493"/>
      <c r="S29" s="494"/>
      <c r="T29" s="495"/>
      <c r="U29" s="496"/>
      <c r="V29" s="497"/>
      <c r="W29" s="492"/>
      <c r="X29" s="495"/>
      <c r="Y29" s="496"/>
      <c r="Z29" s="498"/>
      <c r="AA29" s="494"/>
      <c r="AB29" s="495"/>
      <c r="AC29" s="496"/>
      <c r="AD29" s="497"/>
      <c r="AE29" s="492"/>
      <c r="AF29" s="495"/>
      <c r="AG29" s="496"/>
      <c r="AH29" s="498"/>
      <c r="AI29" s="492"/>
      <c r="AJ29" s="495"/>
      <c r="AK29" s="496"/>
      <c r="AL29" s="498"/>
    </row>
    <row r="30" spans="1:38" ht="18.75">
      <c r="A30" s="483"/>
      <c r="B30" s="499"/>
      <c r="C30" s="484"/>
      <c r="D30" s="485"/>
      <c r="E30" s="485"/>
      <c r="F30" s="486"/>
      <c r="G30" s="487"/>
      <c r="H30" s="488"/>
      <c r="I30" s="489"/>
      <c r="J30" s="490"/>
      <c r="K30" s="491"/>
      <c r="L30" s="459">
        <f t="shared" si="4"/>
        <v>0</v>
      </c>
      <c r="M30" s="460">
        <f t="shared" si="5"/>
        <v>0</v>
      </c>
      <c r="N30" s="461">
        <f t="shared" si="5"/>
        <v>0</v>
      </c>
      <c r="O30" s="462">
        <f t="shared" si="5"/>
        <v>0</v>
      </c>
      <c r="P30" s="463">
        <f t="shared" si="6"/>
        <v>0</v>
      </c>
      <c r="Q30" s="492"/>
      <c r="R30" s="493"/>
      <c r="S30" s="494"/>
      <c r="T30" s="495"/>
      <c r="U30" s="496"/>
      <c r="V30" s="497"/>
      <c r="W30" s="492"/>
      <c r="X30" s="495"/>
      <c r="Y30" s="496"/>
      <c r="Z30" s="498"/>
      <c r="AA30" s="494"/>
      <c r="AB30" s="495"/>
      <c r="AC30" s="496"/>
      <c r="AD30" s="497"/>
      <c r="AE30" s="492"/>
      <c r="AF30" s="495"/>
      <c r="AG30" s="496"/>
      <c r="AH30" s="498"/>
      <c r="AI30" s="492"/>
      <c r="AJ30" s="495"/>
      <c r="AK30" s="496"/>
      <c r="AL30" s="498"/>
    </row>
    <row r="31" spans="1:38" ht="18.75">
      <c r="A31" s="483"/>
      <c r="B31" s="499"/>
      <c r="C31" s="500"/>
      <c r="D31" s="485"/>
      <c r="E31" s="485"/>
      <c r="F31" s="486"/>
      <c r="G31" s="487"/>
      <c r="H31" s="488"/>
      <c r="I31" s="489"/>
      <c r="J31" s="490"/>
      <c r="K31" s="491"/>
      <c r="L31" s="459">
        <f t="shared" si="4"/>
        <v>0</v>
      </c>
      <c r="M31" s="460">
        <f t="shared" si="5"/>
        <v>0</v>
      </c>
      <c r="N31" s="461">
        <f t="shared" si="5"/>
        <v>0</v>
      </c>
      <c r="O31" s="462">
        <f t="shared" si="5"/>
        <v>0</v>
      </c>
      <c r="P31" s="463">
        <f t="shared" si="6"/>
        <v>0</v>
      </c>
      <c r="Q31" s="492"/>
      <c r="R31" s="493"/>
      <c r="S31" s="494"/>
      <c r="T31" s="495"/>
      <c r="U31" s="496"/>
      <c r="V31" s="497"/>
      <c r="W31" s="492"/>
      <c r="X31" s="495"/>
      <c r="Y31" s="496"/>
      <c r="Z31" s="498"/>
      <c r="AA31" s="494"/>
      <c r="AB31" s="495"/>
      <c r="AC31" s="496"/>
      <c r="AD31" s="497"/>
      <c r="AE31" s="492"/>
      <c r="AF31" s="495"/>
      <c r="AG31" s="496"/>
      <c r="AH31" s="498"/>
      <c r="AI31" s="492"/>
      <c r="AJ31" s="495"/>
      <c r="AK31" s="496"/>
      <c r="AL31" s="498"/>
    </row>
    <row r="32" spans="1:38" ht="18.75">
      <c r="A32" s="483"/>
      <c r="B32" s="499"/>
      <c r="C32" s="484"/>
      <c r="D32" s="485"/>
      <c r="E32" s="485"/>
      <c r="F32" s="486"/>
      <c r="G32" s="487"/>
      <c r="H32" s="488"/>
      <c r="I32" s="489"/>
      <c r="J32" s="490"/>
      <c r="K32" s="491"/>
      <c r="L32" s="459">
        <f t="shared" si="4"/>
        <v>0</v>
      </c>
      <c r="M32" s="460">
        <f t="shared" si="5"/>
        <v>0</v>
      </c>
      <c r="N32" s="461">
        <f t="shared" si="5"/>
        <v>0</v>
      </c>
      <c r="O32" s="462">
        <f t="shared" si="5"/>
        <v>0</v>
      </c>
      <c r="P32" s="463">
        <f t="shared" si="6"/>
        <v>0</v>
      </c>
      <c r="Q32" s="492"/>
      <c r="R32" s="493"/>
      <c r="S32" s="494"/>
      <c r="T32" s="495"/>
      <c r="U32" s="496"/>
      <c r="V32" s="497"/>
      <c r="W32" s="492"/>
      <c r="X32" s="495"/>
      <c r="Y32" s="496"/>
      <c r="Z32" s="498"/>
      <c r="AA32" s="494"/>
      <c r="AB32" s="495"/>
      <c r="AC32" s="496"/>
      <c r="AD32" s="497"/>
      <c r="AE32" s="492"/>
      <c r="AF32" s="495"/>
      <c r="AG32" s="496"/>
      <c r="AH32" s="498"/>
      <c r="AI32" s="492"/>
      <c r="AJ32" s="495"/>
      <c r="AK32" s="496"/>
      <c r="AL32" s="498"/>
    </row>
    <row r="33" spans="1:38" ht="18.75">
      <c r="A33" s="483"/>
      <c r="B33" s="499"/>
      <c r="C33" s="484"/>
      <c r="D33" s="485"/>
      <c r="E33" s="485"/>
      <c r="F33" s="486"/>
      <c r="G33" s="487"/>
      <c r="H33" s="488"/>
      <c r="I33" s="489"/>
      <c r="J33" s="490"/>
      <c r="K33" s="491"/>
      <c r="L33" s="459">
        <f t="shared" si="4"/>
        <v>0</v>
      </c>
      <c r="M33" s="460">
        <f t="shared" si="5"/>
        <v>0</v>
      </c>
      <c r="N33" s="461">
        <f t="shared" si="5"/>
        <v>0</v>
      </c>
      <c r="O33" s="462">
        <f t="shared" si="5"/>
        <v>0</v>
      </c>
      <c r="P33" s="463">
        <f t="shared" si="6"/>
        <v>0</v>
      </c>
      <c r="Q33" s="492"/>
      <c r="R33" s="493"/>
      <c r="S33" s="494"/>
      <c r="T33" s="495"/>
      <c r="U33" s="496"/>
      <c r="V33" s="497"/>
      <c r="W33" s="492"/>
      <c r="X33" s="495"/>
      <c r="Y33" s="496"/>
      <c r="Z33" s="498"/>
      <c r="AA33" s="494"/>
      <c r="AB33" s="495"/>
      <c r="AC33" s="496"/>
      <c r="AD33" s="497"/>
      <c r="AE33" s="492"/>
      <c r="AF33" s="495"/>
      <c r="AG33" s="496"/>
      <c r="AH33" s="498"/>
      <c r="AI33" s="492"/>
      <c r="AJ33" s="495"/>
      <c r="AK33" s="496"/>
      <c r="AL33" s="498"/>
    </row>
    <row r="34" spans="1:38" ht="18.75">
      <c r="A34" s="483"/>
      <c r="B34" s="499"/>
      <c r="C34" s="484"/>
      <c r="D34" s="485"/>
      <c r="E34" s="485"/>
      <c r="F34" s="486"/>
      <c r="G34" s="487"/>
      <c r="H34" s="488"/>
      <c r="I34" s="489"/>
      <c r="J34" s="490"/>
      <c r="K34" s="491"/>
      <c r="L34" s="459">
        <f t="shared" si="4"/>
        <v>0</v>
      </c>
      <c r="M34" s="460">
        <f t="shared" si="5"/>
        <v>0</v>
      </c>
      <c r="N34" s="461">
        <f t="shared" si="5"/>
        <v>0</v>
      </c>
      <c r="O34" s="462">
        <f t="shared" si="5"/>
        <v>0</v>
      </c>
      <c r="P34" s="463">
        <f t="shared" si="6"/>
        <v>0</v>
      </c>
      <c r="Q34" s="492"/>
      <c r="R34" s="493"/>
      <c r="S34" s="494"/>
      <c r="T34" s="495"/>
      <c r="U34" s="496"/>
      <c r="V34" s="497"/>
      <c r="W34" s="492"/>
      <c r="X34" s="495"/>
      <c r="Y34" s="496"/>
      <c r="Z34" s="498"/>
      <c r="AA34" s="494"/>
      <c r="AB34" s="495"/>
      <c r="AC34" s="496"/>
      <c r="AD34" s="497"/>
      <c r="AE34" s="492"/>
      <c r="AF34" s="495"/>
      <c r="AG34" s="496"/>
      <c r="AH34" s="498"/>
      <c r="AI34" s="492"/>
      <c r="AJ34" s="495"/>
      <c r="AK34" s="496"/>
      <c r="AL34" s="498"/>
    </row>
    <row r="35" spans="1:38" ht="18.75">
      <c r="A35" s="483"/>
      <c r="B35" s="499"/>
      <c r="C35" s="484"/>
      <c r="D35" s="485"/>
      <c r="E35" s="485"/>
      <c r="F35" s="486"/>
      <c r="G35" s="487"/>
      <c r="H35" s="488"/>
      <c r="I35" s="489"/>
      <c r="J35" s="490"/>
      <c r="K35" s="491"/>
      <c r="L35" s="459">
        <f t="shared" si="4"/>
        <v>0</v>
      </c>
      <c r="M35" s="460">
        <f t="shared" si="5"/>
        <v>0</v>
      </c>
      <c r="N35" s="461">
        <f t="shared" si="5"/>
        <v>0</v>
      </c>
      <c r="O35" s="462">
        <f t="shared" si="5"/>
        <v>0</v>
      </c>
      <c r="P35" s="463">
        <f t="shared" si="6"/>
        <v>0</v>
      </c>
      <c r="Q35" s="492"/>
      <c r="R35" s="493"/>
      <c r="S35" s="494"/>
      <c r="T35" s="495"/>
      <c r="U35" s="496"/>
      <c r="V35" s="497"/>
      <c r="W35" s="492"/>
      <c r="X35" s="495"/>
      <c r="Y35" s="496"/>
      <c r="Z35" s="498"/>
      <c r="AA35" s="494"/>
      <c r="AB35" s="495"/>
      <c r="AC35" s="496"/>
      <c r="AD35" s="497"/>
      <c r="AE35" s="492"/>
      <c r="AF35" s="495"/>
      <c r="AG35" s="496"/>
      <c r="AH35" s="498"/>
      <c r="AI35" s="492"/>
      <c r="AJ35" s="495"/>
      <c r="AK35" s="496"/>
      <c r="AL35" s="498"/>
    </row>
    <row r="36" spans="1:38" ht="18.75">
      <c r="A36" s="483"/>
      <c r="B36" s="499"/>
      <c r="C36" s="484"/>
      <c r="D36" s="485"/>
      <c r="E36" s="485"/>
      <c r="F36" s="486"/>
      <c r="G36" s="487"/>
      <c r="H36" s="488"/>
      <c r="I36" s="489"/>
      <c r="J36" s="490"/>
      <c r="K36" s="491"/>
      <c r="L36" s="459">
        <f t="shared" si="4"/>
        <v>0</v>
      </c>
      <c r="M36" s="460">
        <f t="shared" si="5"/>
        <v>0</v>
      </c>
      <c r="N36" s="461">
        <f t="shared" si="5"/>
        <v>0</v>
      </c>
      <c r="O36" s="462">
        <f t="shared" si="5"/>
        <v>0</v>
      </c>
      <c r="P36" s="463">
        <f t="shared" si="6"/>
        <v>0</v>
      </c>
      <c r="Q36" s="492"/>
      <c r="R36" s="493"/>
      <c r="S36" s="494"/>
      <c r="T36" s="495"/>
      <c r="U36" s="496"/>
      <c r="V36" s="497"/>
      <c r="W36" s="492"/>
      <c r="X36" s="495"/>
      <c r="Y36" s="496"/>
      <c r="Z36" s="498"/>
      <c r="AA36" s="494"/>
      <c r="AB36" s="495"/>
      <c r="AC36" s="496"/>
      <c r="AD36" s="497"/>
      <c r="AE36" s="492"/>
      <c r="AF36" s="495"/>
      <c r="AG36" s="496"/>
      <c r="AH36" s="498"/>
      <c r="AI36" s="492"/>
      <c r="AJ36" s="495"/>
      <c r="AK36" s="496"/>
      <c r="AL36" s="498"/>
    </row>
    <row r="37" spans="1:38" ht="18.75">
      <c r="A37" s="483"/>
      <c r="B37" s="499"/>
      <c r="C37" s="484"/>
      <c r="D37" s="485"/>
      <c r="E37" s="485"/>
      <c r="F37" s="486"/>
      <c r="G37" s="487"/>
      <c r="H37" s="488"/>
      <c r="I37" s="489"/>
      <c r="J37" s="490"/>
      <c r="K37" s="491"/>
      <c r="L37" s="459">
        <f t="shared" si="4"/>
        <v>0</v>
      </c>
      <c r="M37" s="460">
        <f t="shared" si="5"/>
        <v>0</v>
      </c>
      <c r="N37" s="461">
        <f t="shared" si="5"/>
        <v>0</v>
      </c>
      <c r="O37" s="462">
        <f t="shared" si="5"/>
        <v>0</v>
      </c>
      <c r="P37" s="463">
        <f t="shared" si="6"/>
        <v>0</v>
      </c>
      <c r="Q37" s="492"/>
      <c r="R37" s="493"/>
      <c r="S37" s="494"/>
      <c r="T37" s="495"/>
      <c r="U37" s="496"/>
      <c r="V37" s="497"/>
      <c r="W37" s="492"/>
      <c r="X37" s="495"/>
      <c r="Y37" s="496"/>
      <c r="Z37" s="498"/>
      <c r="AA37" s="494"/>
      <c r="AB37" s="495"/>
      <c r="AC37" s="496"/>
      <c r="AD37" s="497"/>
      <c r="AE37" s="492"/>
      <c r="AF37" s="495"/>
      <c r="AG37" s="496"/>
      <c r="AH37" s="498"/>
      <c r="AI37" s="492"/>
      <c r="AJ37" s="495"/>
      <c r="AK37" s="496"/>
      <c r="AL37" s="498"/>
    </row>
    <row r="38" spans="1:38" ht="18.75">
      <c r="A38" s="483"/>
      <c r="B38" s="499"/>
      <c r="C38" s="484"/>
      <c r="D38" s="485"/>
      <c r="E38" s="485"/>
      <c r="F38" s="486"/>
      <c r="G38" s="487"/>
      <c r="H38" s="488"/>
      <c r="I38" s="489"/>
      <c r="J38" s="490"/>
      <c r="K38" s="491"/>
      <c r="L38" s="459">
        <f t="shared" si="4"/>
        <v>0</v>
      </c>
      <c r="M38" s="460">
        <f t="shared" si="5"/>
        <v>0</v>
      </c>
      <c r="N38" s="461">
        <f t="shared" si="5"/>
        <v>0</v>
      </c>
      <c r="O38" s="462">
        <f t="shared" si="5"/>
        <v>0</v>
      </c>
      <c r="P38" s="463">
        <f t="shared" si="6"/>
        <v>0</v>
      </c>
      <c r="Q38" s="492"/>
      <c r="R38" s="493"/>
      <c r="S38" s="494"/>
      <c r="T38" s="495"/>
      <c r="U38" s="496"/>
      <c r="V38" s="497"/>
      <c r="W38" s="492"/>
      <c r="X38" s="495"/>
      <c r="Y38" s="496"/>
      <c r="Z38" s="498"/>
      <c r="AA38" s="494"/>
      <c r="AB38" s="495"/>
      <c r="AC38" s="496"/>
      <c r="AD38" s="497"/>
      <c r="AE38" s="492"/>
      <c r="AF38" s="495"/>
      <c r="AG38" s="496"/>
      <c r="AH38" s="498"/>
      <c r="AI38" s="492"/>
      <c r="AJ38" s="495"/>
      <c r="AK38" s="496"/>
      <c r="AL38" s="498"/>
    </row>
    <row r="39" spans="1:38" ht="18.75">
      <c r="A39" s="483"/>
      <c r="B39" s="499"/>
      <c r="C39" s="484"/>
      <c r="D39" s="485"/>
      <c r="E39" s="485"/>
      <c r="F39" s="486"/>
      <c r="G39" s="487"/>
      <c r="H39" s="488"/>
      <c r="I39" s="489"/>
      <c r="J39" s="490"/>
      <c r="K39" s="491"/>
      <c r="L39" s="459">
        <f t="shared" si="4"/>
        <v>0</v>
      </c>
      <c r="M39" s="460">
        <f t="shared" si="5"/>
        <v>0</v>
      </c>
      <c r="N39" s="461">
        <f t="shared" si="5"/>
        <v>0</v>
      </c>
      <c r="O39" s="462">
        <f t="shared" si="5"/>
        <v>0</v>
      </c>
      <c r="P39" s="463">
        <f t="shared" si="6"/>
        <v>0</v>
      </c>
      <c r="Q39" s="492"/>
      <c r="R39" s="493"/>
      <c r="S39" s="494"/>
      <c r="T39" s="495"/>
      <c r="U39" s="496"/>
      <c r="V39" s="497"/>
      <c r="W39" s="492"/>
      <c r="X39" s="495"/>
      <c r="Y39" s="496"/>
      <c r="Z39" s="498"/>
      <c r="AA39" s="494"/>
      <c r="AB39" s="495"/>
      <c r="AC39" s="496"/>
      <c r="AD39" s="497"/>
      <c r="AE39" s="492"/>
      <c r="AF39" s="495"/>
      <c r="AG39" s="496"/>
      <c r="AH39" s="498"/>
      <c r="AI39" s="492"/>
      <c r="AJ39" s="495"/>
      <c r="AK39" s="496"/>
      <c r="AL39" s="498"/>
    </row>
    <row r="40" spans="1:38" ht="18.75">
      <c r="A40" s="483"/>
      <c r="B40" s="499"/>
      <c r="C40" s="484"/>
      <c r="D40" s="485"/>
      <c r="E40" s="485"/>
      <c r="F40" s="486"/>
      <c r="G40" s="487"/>
      <c r="H40" s="488"/>
      <c r="I40" s="489"/>
      <c r="J40" s="490"/>
      <c r="K40" s="491"/>
      <c r="L40" s="459">
        <f t="shared" si="4"/>
        <v>0</v>
      </c>
      <c r="M40" s="460">
        <f t="shared" si="5"/>
        <v>0</v>
      </c>
      <c r="N40" s="461">
        <f t="shared" si="5"/>
        <v>0</v>
      </c>
      <c r="O40" s="462">
        <f t="shared" si="5"/>
        <v>0</v>
      </c>
      <c r="P40" s="463">
        <f t="shared" si="6"/>
        <v>0</v>
      </c>
      <c r="Q40" s="492"/>
      <c r="R40" s="493"/>
      <c r="S40" s="494"/>
      <c r="T40" s="495"/>
      <c r="U40" s="496"/>
      <c r="V40" s="497"/>
      <c r="W40" s="492"/>
      <c r="X40" s="495"/>
      <c r="Y40" s="496"/>
      <c r="Z40" s="498"/>
      <c r="AA40" s="494"/>
      <c r="AB40" s="495"/>
      <c r="AC40" s="496"/>
      <c r="AD40" s="497"/>
      <c r="AE40" s="492"/>
      <c r="AF40" s="495"/>
      <c r="AG40" s="496"/>
      <c r="AH40" s="498"/>
      <c r="AI40" s="492"/>
      <c r="AJ40" s="495"/>
      <c r="AK40" s="496"/>
      <c r="AL40" s="498"/>
    </row>
    <row r="41" spans="1:38" ht="18.75">
      <c r="A41" s="483"/>
      <c r="B41" s="499"/>
      <c r="C41" s="484"/>
      <c r="D41" s="485"/>
      <c r="E41" s="485"/>
      <c r="F41" s="486"/>
      <c r="G41" s="487"/>
      <c r="H41" s="488"/>
      <c r="I41" s="489"/>
      <c r="J41" s="490"/>
      <c r="K41" s="491"/>
      <c r="L41" s="459">
        <f t="shared" si="4"/>
        <v>0</v>
      </c>
      <c r="M41" s="460">
        <f t="shared" si="5"/>
        <v>0</v>
      </c>
      <c r="N41" s="461">
        <f t="shared" si="5"/>
        <v>0</v>
      </c>
      <c r="O41" s="462">
        <f t="shared" si="5"/>
        <v>0</v>
      </c>
      <c r="P41" s="463">
        <f t="shared" si="6"/>
        <v>0</v>
      </c>
      <c r="Q41" s="492"/>
      <c r="R41" s="493"/>
      <c r="S41" s="494"/>
      <c r="T41" s="495"/>
      <c r="U41" s="496"/>
      <c r="V41" s="497"/>
      <c r="W41" s="492"/>
      <c r="X41" s="495"/>
      <c r="Y41" s="496"/>
      <c r="Z41" s="498"/>
      <c r="AA41" s="494"/>
      <c r="AB41" s="495"/>
      <c r="AC41" s="496"/>
      <c r="AD41" s="497"/>
      <c r="AE41" s="492"/>
      <c r="AF41" s="495"/>
      <c r="AG41" s="496"/>
      <c r="AH41" s="498"/>
      <c r="AI41" s="492"/>
      <c r="AJ41" s="495"/>
      <c r="AK41" s="496"/>
      <c r="AL41" s="498"/>
    </row>
    <row r="42" spans="1:38" ht="18.75">
      <c r="A42" s="483"/>
      <c r="B42" s="499"/>
      <c r="C42" s="484"/>
      <c r="D42" s="485"/>
      <c r="E42" s="485"/>
      <c r="F42" s="486"/>
      <c r="G42" s="487"/>
      <c r="H42" s="488"/>
      <c r="I42" s="489"/>
      <c r="J42" s="490"/>
      <c r="K42" s="491"/>
      <c r="L42" s="459">
        <f t="shared" si="4"/>
        <v>0</v>
      </c>
      <c r="M42" s="460">
        <f t="shared" si="5"/>
        <v>0</v>
      </c>
      <c r="N42" s="461">
        <f t="shared" si="5"/>
        <v>0</v>
      </c>
      <c r="O42" s="462">
        <f t="shared" si="5"/>
        <v>0</v>
      </c>
      <c r="P42" s="463">
        <f t="shared" si="6"/>
        <v>0</v>
      </c>
      <c r="Q42" s="492"/>
      <c r="R42" s="493"/>
      <c r="S42" s="494"/>
      <c r="T42" s="495"/>
      <c r="U42" s="496"/>
      <c r="V42" s="497"/>
      <c r="W42" s="492"/>
      <c r="X42" s="495"/>
      <c r="Y42" s="496"/>
      <c r="Z42" s="498"/>
      <c r="AA42" s="494"/>
      <c r="AB42" s="495"/>
      <c r="AC42" s="496"/>
      <c r="AD42" s="497"/>
      <c r="AE42" s="492"/>
      <c r="AF42" s="495"/>
      <c r="AG42" s="496"/>
      <c r="AH42" s="498"/>
      <c r="AI42" s="492"/>
      <c r="AJ42" s="495"/>
      <c r="AK42" s="496"/>
      <c r="AL42" s="498"/>
    </row>
    <row r="43" spans="1:38" ht="18.75">
      <c r="A43" s="483"/>
      <c r="B43" s="499"/>
      <c r="C43" s="484"/>
      <c r="D43" s="485"/>
      <c r="E43" s="485"/>
      <c r="F43" s="486"/>
      <c r="G43" s="487"/>
      <c r="H43" s="488"/>
      <c r="I43" s="489"/>
      <c r="J43" s="490"/>
      <c r="K43" s="491"/>
      <c r="L43" s="459">
        <f t="shared" si="4"/>
        <v>0</v>
      </c>
      <c r="M43" s="460">
        <f t="shared" si="5"/>
        <v>0</v>
      </c>
      <c r="N43" s="461">
        <f t="shared" si="5"/>
        <v>0</v>
      </c>
      <c r="O43" s="462">
        <f t="shared" si="5"/>
        <v>0</v>
      </c>
      <c r="P43" s="463">
        <f t="shared" si="6"/>
        <v>0</v>
      </c>
      <c r="Q43" s="492"/>
      <c r="R43" s="493"/>
      <c r="S43" s="494"/>
      <c r="T43" s="495"/>
      <c r="U43" s="496"/>
      <c r="V43" s="497"/>
      <c r="W43" s="492"/>
      <c r="X43" s="495"/>
      <c r="Y43" s="496"/>
      <c r="Z43" s="498"/>
      <c r="AA43" s="494"/>
      <c r="AB43" s="495"/>
      <c r="AC43" s="496"/>
      <c r="AD43" s="497"/>
      <c r="AE43" s="492"/>
      <c r="AF43" s="495"/>
      <c r="AG43" s="496"/>
      <c r="AH43" s="498"/>
      <c r="AI43" s="492"/>
      <c r="AJ43" s="495"/>
      <c r="AK43" s="496"/>
      <c r="AL43" s="498"/>
    </row>
    <row r="44" spans="1:38" ht="18.75">
      <c r="A44" s="483"/>
      <c r="B44" s="499"/>
      <c r="C44" s="484"/>
      <c r="D44" s="485"/>
      <c r="E44" s="485"/>
      <c r="F44" s="486"/>
      <c r="G44" s="487"/>
      <c r="H44" s="488"/>
      <c r="I44" s="489"/>
      <c r="J44" s="490"/>
      <c r="K44" s="491"/>
      <c r="L44" s="459">
        <f t="shared" si="4"/>
        <v>0</v>
      </c>
      <c r="M44" s="460">
        <f t="shared" si="5"/>
        <v>0</v>
      </c>
      <c r="N44" s="461">
        <f t="shared" si="5"/>
        <v>0</v>
      </c>
      <c r="O44" s="462">
        <f t="shared" si="5"/>
        <v>0</v>
      </c>
      <c r="P44" s="463">
        <f t="shared" si="6"/>
        <v>0</v>
      </c>
      <c r="Q44" s="492"/>
      <c r="R44" s="493"/>
      <c r="S44" s="494"/>
      <c r="T44" s="495"/>
      <c r="U44" s="496"/>
      <c r="V44" s="497"/>
      <c r="W44" s="492"/>
      <c r="X44" s="495"/>
      <c r="Y44" s="496"/>
      <c r="Z44" s="498"/>
      <c r="AA44" s="494"/>
      <c r="AB44" s="495"/>
      <c r="AC44" s="496"/>
      <c r="AD44" s="497"/>
      <c r="AE44" s="492"/>
      <c r="AF44" s="495"/>
      <c r="AG44" s="496"/>
      <c r="AH44" s="498"/>
      <c r="AI44" s="492"/>
      <c r="AJ44" s="495"/>
      <c r="AK44" s="496"/>
      <c r="AL44" s="498"/>
    </row>
    <row r="45" spans="1:38" ht="18.75">
      <c r="A45" s="483"/>
      <c r="B45" s="499"/>
      <c r="C45" s="484"/>
      <c r="D45" s="485"/>
      <c r="E45" s="485"/>
      <c r="F45" s="486"/>
      <c r="G45" s="487"/>
      <c r="H45" s="488"/>
      <c r="I45" s="489"/>
      <c r="J45" s="490"/>
      <c r="K45" s="491"/>
      <c r="L45" s="459">
        <f t="shared" si="4"/>
        <v>0</v>
      </c>
      <c r="M45" s="460">
        <f t="shared" si="5"/>
        <v>0</v>
      </c>
      <c r="N45" s="461">
        <f t="shared" si="5"/>
        <v>0</v>
      </c>
      <c r="O45" s="462">
        <f t="shared" si="5"/>
        <v>0</v>
      </c>
      <c r="P45" s="463">
        <f t="shared" si="6"/>
        <v>0</v>
      </c>
      <c r="Q45" s="492"/>
      <c r="R45" s="493"/>
      <c r="S45" s="494"/>
      <c r="T45" s="495"/>
      <c r="U45" s="496"/>
      <c r="V45" s="497"/>
      <c r="W45" s="492"/>
      <c r="X45" s="495"/>
      <c r="Y45" s="496"/>
      <c r="Z45" s="498"/>
      <c r="AA45" s="494"/>
      <c r="AB45" s="495"/>
      <c r="AC45" s="496"/>
      <c r="AD45" s="497"/>
      <c r="AE45" s="492"/>
      <c r="AF45" s="495"/>
      <c r="AG45" s="496"/>
      <c r="AH45" s="498"/>
      <c r="AI45" s="492"/>
      <c r="AJ45" s="495"/>
      <c r="AK45" s="496"/>
      <c r="AL45" s="498"/>
    </row>
    <row r="46" spans="1:38" ht="18.75">
      <c r="A46" s="483"/>
      <c r="B46" s="499"/>
      <c r="C46" s="484"/>
      <c r="D46" s="485"/>
      <c r="E46" s="485"/>
      <c r="F46" s="486"/>
      <c r="G46" s="487"/>
      <c r="H46" s="488"/>
      <c r="I46" s="489"/>
      <c r="J46" s="490"/>
      <c r="K46" s="491"/>
      <c r="L46" s="459">
        <f t="shared" si="4"/>
        <v>0</v>
      </c>
      <c r="M46" s="460">
        <f t="shared" si="5"/>
        <v>0</v>
      </c>
      <c r="N46" s="461">
        <f t="shared" si="5"/>
        <v>0</v>
      </c>
      <c r="O46" s="462">
        <f t="shared" si="5"/>
        <v>0</v>
      </c>
      <c r="P46" s="463">
        <f t="shared" si="6"/>
        <v>0</v>
      </c>
      <c r="Q46" s="492"/>
      <c r="R46" s="493"/>
      <c r="S46" s="494"/>
      <c r="T46" s="495"/>
      <c r="U46" s="496"/>
      <c r="V46" s="497"/>
      <c r="W46" s="492"/>
      <c r="X46" s="495"/>
      <c r="Y46" s="496"/>
      <c r="Z46" s="498"/>
      <c r="AA46" s="494"/>
      <c r="AB46" s="495"/>
      <c r="AC46" s="496"/>
      <c r="AD46" s="497"/>
      <c r="AE46" s="492"/>
      <c r="AF46" s="495"/>
      <c r="AG46" s="496"/>
      <c r="AH46" s="498"/>
      <c r="AI46" s="492"/>
      <c r="AJ46" s="495"/>
      <c r="AK46" s="496"/>
      <c r="AL46" s="498"/>
    </row>
    <row r="47" spans="1:38" ht="18.75">
      <c r="A47" s="483"/>
      <c r="B47" s="733"/>
      <c r="C47" s="484"/>
      <c r="D47" s="485"/>
      <c r="E47" s="485"/>
      <c r="F47" s="486"/>
      <c r="G47" s="487"/>
      <c r="H47" s="488"/>
      <c r="I47" s="489"/>
      <c r="J47" s="490"/>
      <c r="K47" s="491"/>
      <c r="L47" s="459">
        <f t="shared" si="4"/>
        <v>0</v>
      </c>
      <c r="M47" s="460">
        <f t="shared" si="5"/>
        <v>0</v>
      </c>
      <c r="N47" s="461">
        <f t="shared" si="5"/>
        <v>0</v>
      </c>
      <c r="O47" s="462">
        <f t="shared" si="5"/>
        <v>0</v>
      </c>
      <c r="P47" s="463">
        <f t="shared" si="6"/>
        <v>0</v>
      </c>
      <c r="Q47" s="492"/>
      <c r="R47" s="493"/>
      <c r="S47" s="494"/>
      <c r="T47" s="495"/>
      <c r="U47" s="496"/>
      <c r="V47" s="497"/>
      <c r="W47" s="492"/>
      <c r="X47" s="495"/>
      <c r="Y47" s="496"/>
      <c r="Z47" s="498"/>
      <c r="AA47" s="494"/>
      <c r="AB47" s="495"/>
      <c r="AC47" s="496"/>
      <c r="AD47" s="497"/>
      <c r="AE47" s="492"/>
      <c r="AF47" s="495"/>
      <c r="AG47" s="496"/>
      <c r="AH47" s="498"/>
      <c r="AI47" s="492"/>
      <c r="AJ47" s="495"/>
      <c r="AK47" s="496"/>
      <c r="AL47" s="498"/>
    </row>
    <row r="48" spans="1:38" ht="18.75">
      <c r="A48" s="483"/>
      <c r="B48" s="733"/>
      <c r="C48" s="484"/>
      <c r="D48" s="485"/>
      <c r="E48" s="485"/>
      <c r="F48" s="486"/>
      <c r="G48" s="487"/>
      <c r="H48" s="488"/>
      <c r="I48" s="489"/>
      <c r="J48" s="490"/>
      <c r="K48" s="491"/>
      <c r="L48" s="459">
        <f t="shared" si="4"/>
        <v>0</v>
      </c>
      <c r="M48" s="460">
        <f t="shared" si="5"/>
        <v>0</v>
      </c>
      <c r="N48" s="461">
        <f t="shared" si="5"/>
        <v>0</v>
      </c>
      <c r="O48" s="462">
        <f t="shared" si="5"/>
        <v>0</v>
      </c>
      <c r="P48" s="463">
        <f t="shared" si="6"/>
        <v>0</v>
      </c>
      <c r="Q48" s="492"/>
      <c r="R48" s="493"/>
      <c r="S48" s="494"/>
      <c r="T48" s="495"/>
      <c r="U48" s="496"/>
      <c r="V48" s="497"/>
      <c r="W48" s="492"/>
      <c r="X48" s="495"/>
      <c r="Y48" s="496"/>
      <c r="Z48" s="498"/>
      <c r="AA48" s="494"/>
      <c r="AB48" s="495"/>
      <c r="AC48" s="496"/>
      <c r="AD48" s="497"/>
      <c r="AE48" s="492"/>
      <c r="AF48" s="495"/>
      <c r="AG48" s="496"/>
      <c r="AH48" s="498"/>
      <c r="AI48" s="492"/>
      <c r="AJ48" s="495"/>
      <c r="AK48" s="496"/>
      <c r="AL48" s="498"/>
    </row>
    <row r="49" spans="1:38" ht="18.75">
      <c r="A49" s="483"/>
      <c r="B49" s="733"/>
      <c r="C49" s="484"/>
      <c r="D49" s="485"/>
      <c r="E49" s="485"/>
      <c r="F49" s="486"/>
      <c r="G49" s="487"/>
      <c r="H49" s="488"/>
      <c r="I49" s="489"/>
      <c r="J49" s="490"/>
      <c r="K49" s="491"/>
      <c r="L49" s="459">
        <f t="shared" si="4"/>
        <v>0</v>
      </c>
      <c r="M49" s="460">
        <f t="shared" si="5"/>
        <v>0</v>
      </c>
      <c r="N49" s="461">
        <f t="shared" si="5"/>
        <v>0</v>
      </c>
      <c r="O49" s="462">
        <f t="shared" si="5"/>
        <v>0</v>
      </c>
      <c r="P49" s="463">
        <f t="shared" si="6"/>
        <v>0</v>
      </c>
      <c r="Q49" s="492"/>
      <c r="R49" s="493"/>
      <c r="S49" s="494"/>
      <c r="T49" s="495"/>
      <c r="U49" s="496"/>
      <c r="V49" s="497"/>
      <c r="W49" s="492"/>
      <c r="X49" s="495"/>
      <c r="Y49" s="496"/>
      <c r="Z49" s="498"/>
      <c r="AA49" s="494"/>
      <c r="AB49" s="495"/>
      <c r="AC49" s="496"/>
      <c r="AD49" s="497"/>
      <c r="AE49" s="492"/>
      <c r="AF49" s="495"/>
      <c r="AG49" s="496"/>
      <c r="AH49" s="498"/>
      <c r="AI49" s="492"/>
      <c r="AJ49" s="495"/>
      <c r="AK49" s="496"/>
      <c r="AL49" s="498"/>
    </row>
    <row r="50" spans="1:38" ht="18.75">
      <c r="A50" s="483"/>
      <c r="B50" s="733"/>
      <c r="C50" s="484"/>
      <c r="D50" s="485"/>
      <c r="E50" s="485"/>
      <c r="F50" s="486"/>
      <c r="G50" s="487"/>
      <c r="H50" s="488"/>
      <c r="I50" s="489"/>
      <c r="J50" s="490"/>
      <c r="K50" s="491"/>
      <c r="L50" s="459">
        <f t="shared" si="4"/>
        <v>0</v>
      </c>
      <c r="M50" s="460">
        <f t="shared" si="5"/>
        <v>0</v>
      </c>
      <c r="N50" s="461">
        <f t="shared" si="5"/>
        <v>0</v>
      </c>
      <c r="O50" s="462">
        <f t="shared" si="5"/>
        <v>0</v>
      </c>
      <c r="P50" s="463">
        <f t="shared" si="6"/>
        <v>0</v>
      </c>
      <c r="Q50" s="492"/>
      <c r="R50" s="493"/>
      <c r="S50" s="494"/>
      <c r="T50" s="495"/>
      <c r="U50" s="496"/>
      <c r="V50" s="497"/>
      <c r="W50" s="492"/>
      <c r="X50" s="495"/>
      <c r="Y50" s="496"/>
      <c r="Z50" s="498"/>
      <c r="AA50" s="494"/>
      <c r="AB50" s="495"/>
      <c r="AC50" s="496"/>
      <c r="AD50" s="497"/>
      <c r="AE50" s="492"/>
      <c r="AF50" s="495"/>
      <c r="AG50" s="496"/>
      <c r="AH50" s="498"/>
      <c r="AI50" s="492"/>
      <c r="AJ50" s="495"/>
      <c r="AK50" s="496"/>
      <c r="AL50" s="498"/>
    </row>
    <row r="51" spans="1:38" ht="18.75">
      <c r="A51" s="483"/>
      <c r="B51" s="733"/>
      <c r="C51" s="484"/>
      <c r="D51" s="485"/>
      <c r="E51" s="485"/>
      <c r="F51" s="486"/>
      <c r="G51" s="487"/>
      <c r="H51" s="488"/>
      <c r="I51" s="489"/>
      <c r="J51" s="490"/>
      <c r="K51" s="491"/>
      <c r="L51" s="459">
        <f t="shared" si="4"/>
        <v>0</v>
      </c>
      <c r="M51" s="460">
        <f t="shared" si="5"/>
        <v>0</v>
      </c>
      <c r="N51" s="461">
        <f t="shared" si="5"/>
        <v>0</v>
      </c>
      <c r="O51" s="462">
        <f t="shared" si="5"/>
        <v>0</v>
      </c>
      <c r="P51" s="463">
        <f t="shared" si="6"/>
        <v>0</v>
      </c>
      <c r="Q51" s="492"/>
      <c r="R51" s="493"/>
      <c r="S51" s="494"/>
      <c r="T51" s="495"/>
      <c r="U51" s="496"/>
      <c r="V51" s="497"/>
      <c r="W51" s="492"/>
      <c r="X51" s="495"/>
      <c r="Y51" s="496"/>
      <c r="Z51" s="498"/>
      <c r="AA51" s="494"/>
      <c r="AB51" s="495"/>
      <c r="AC51" s="496"/>
      <c r="AD51" s="497"/>
      <c r="AE51" s="492"/>
      <c r="AF51" s="495"/>
      <c r="AG51" s="496"/>
      <c r="AH51" s="498"/>
      <c r="AI51" s="492"/>
      <c r="AJ51" s="495"/>
      <c r="AK51" s="496"/>
      <c r="AL51" s="498"/>
    </row>
    <row r="52" spans="1:38" ht="18.75">
      <c r="A52" s="483"/>
      <c r="B52" s="733"/>
      <c r="C52" s="484"/>
      <c r="D52" s="485"/>
      <c r="E52" s="485"/>
      <c r="F52" s="486"/>
      <c r="G52" s="487"/>
      <c r="H52" s="488"/>
      <c r="I52" s="489"/>
      <c r="J52" s="490"/>
      <c r="K52" s="491"/>
      <c r="L52" s="459">
        <f t="shared" si="4"/>
        <v>0</v>
      </c>
      <c r="M52" s="460">
        <f t="shared" si="5"/>
        <v>0</v>
      </c>
      <c r="N52" s="461">
        <f t="shared" si="5"/>
        <v>0</v>
      </c>
      <c r="O52" s="462">
        <f t="shared" si="5"/>
        <v>0</v>
      </c>
      <c r="P52" s="463">
        <f t="shared" si="6"/>
        <v>0</v>
      </c>
      <c r="Q52" s="492"/>
      <c r="R52" s="493"/>
      <c r="S52" s="494"/>
      <c r="T52" s="495"/>
      <c r="U52" s="496"/>
      <c r="V52" s="497"/>
      <c r="W52" s="492"/>
      <c r="X52" s="495"/>
      <c r="Y52" s="496"/>
      <c r="Z52" s="498"/>
      <c r="AA52" s="494"/>
      <c r="AB52" s="495"/>
      <c r="AC52" s="496"/>
      <c r="AD52" s="497"/>
      <c r="AE52" s="492"/>
      <c r="AF52" s="495"/>
      <c r="AG52" s="496"/>
      <c r="AH52" s="498"/>
      <c r="AI52" s="492"/>
      <c r="AJ52" s="495"/>
      <c r="AK52" s="496"/>
      <c r="AL52" s="498"/>
    </row>
    <row r="53" spans="1:38" ht="18.75">
      <c r="A53" s="483"/>
      <c r="B53" s="733"/>
      <c r="C53" s="484"/>
      <c r="D53" s="485"/>
      <c r="E53" s="485"/>
      <c r="F53" s="486"/>
      <c r="G53" s="487"/>
      <c r="H53" s="488"/>
      <c r="I53" s="489"/>
      <c r="J53" s="490"/>
      <c r="K53" s="491"/>
      <c r="L53" s="459">
        <f t="shared" si="4"/>
        <v>0</v>
      </c>
      <c r="M53" s="460">
        <f t="shared" si="5"/>
        <v>0</v>
      </c>
      <c r="N53" s="461">
        <f t="shared" si="5"/>
        <v>0</v>
      </c>
      <c r="O53" s="462">
        <f t="shared" si="5"/>
        <v>0</v>
      </c>
      <c r="P53" s="463">
        <f t="shared" si="6"/>
        <v>0</v>
      </c>
      <c r="Q53" s="492"/>
      <c r="R53" s="493"/>
      <c r="S53" s="494"/>
      <c r="T53" s="495"/>
      <c r="U53" s="496"/>
      <c r="V53" s="497"/>
      <c r="W53" s="492"/>
      <c r="X53" s="495"/>
      <c r="Y53" s="496"/>
      <c r="Z53" s="498"/>
      <c r="AA53" s="494"/>
      <c r="AB53" s="495"/>
      <c r="AC53" s="496"/>
      <c r="AD53" s="497"/>
      <c r="AE53" s="492"/>
      <c r="AF53" s="495"/>
      <c r="AG53" s="496"/>
      <c r="AH53" s="498"/>
      <c r="AI53" s="492"/>
      <c r="AJ53" s="495"/>
      <c r="AK53" s="496"/>
      <c r="AL53" s="498"/>
    </row>
    <row r="54" spans="1:38" ht="18.75">
      <c r="A54" s="483"/>
      <c r="B54" s="733"/>
      <c r="C54" s="484"/>
      <c r="D54" s="485"/>
      <c r="E54" s="485"/>
      <c r="F54" s="486"/>
      <c r="G54" s="487"/>
      <c r="H54" s="488"/>
      <c r="I54" s="489"/>
      <c r="J54" s="490"/>
      <c r="K54" s="491"/>
      <c r="L54" s="459">
        <f t="shared" si="4"/>
        <v>0</v>
      </c>
      <c r="M54" s="460">
        <f t="shared" si="5"/>
        <v>0</v>
      </c>
      <c r="N54" s="461">
        <f t="shared" si="5"/>
        <v>0</v>
      </c>
      <c r="O54" s="462">
        <f t="shared" si="5"/>
        <v>0</v>
      </c>
      <c r="P54" s="463">
        <f t="shared" si="6"/>
        <v>0</v>
      </c>
      <c r="Q54" s="492"/>
      <c r="R54" s="493"/>
      <c r="S54" s="494"/>
      <c r="T54" s="495"/>
      <c r="U54" s="496"/>
      <c r="V54" s="497"/>
      <c r="W54" s="492"/>
      <c r="X54" s="495"/>
      <c r="Y54" s="496"/>
      <c r="Z54" s="498"/>
      <c r="AA54" s="494"/>
      <c r="AB54" s="495"/>
      <c r="AC54" s="496"/>
      <c r="AD54" s="497"/>
      <c r="AE54" s="492"/>
      <c r="AF54" s="495"/>
      <c r="AG54" s="496"/>
      <c r="AH54" s="498"/>
      <c r="AI54" s="492"/>
      <c r="AJ54" s="495"/>
      <c r="AK54" s="496"/>
      <c r="AL54" s="498"/>
    </row>
    <row r="55" spans="1:38" ht="18.75">
      <c r="A55" s="483"/>
      <c r="B55" s="733"/>
      <c r="C55" s="484"/>
      <c r="D55" s="485"/>
      <c r="E55" s="485"/>
      <c r="F55" s="486"/>
      <c r="G55" s="487"/>
      <c r="H55" s="488"/>
      <c r="I55" s="489"/>
      <c r="J55" s="490"/>
      <c r="K55" s="491"/>
      <c r="L55" s="459"/>
      <c r="M55" s="460"/>
      <c r="N55" s="461"/>
      <c r="O55" s="462"/>
      <c r="P55" s="463"/>
      <c r="Q55" s="492"/>
      <c r="R55" s="493"/>
      <c r="S55" s="494"/>
      <c r="T55" s="495"/>
      <c r="U55" s="496"/>
      <c r="V55" s="497"/>
      <c r="W55" s="492"/>
      <c r="X55" s="495"/>
      <c r="Y55" s="496"/>
      <c r="Z55" s="498"/>
      <c r="AA55" s="494"/>
      <c r="AB55" s="495"/>
      <c r="AC55" s="496"/>
      <c r="AD55" s="497"/>
      <c r="AE55" s="492"/>
      <c r="AF55" s="495"/>
      <c r="AG55" s="496"/>
      <c r="AH55" s="498"/>
      <c r="AI55" s="492"/>
      <c r="AJ55" s="495"/>
      <c r="AK55" s="496"/>
      <c r="AL55" s="498"/>
    </row>
    <row r="56" spans="1:38" ht="18.75">
      <c r="A56" s="483"/>
      <c r="B56" s="733"/>
      <c r="C56" s="484"/>
      <c r="D56" s="485"/>
      <c r="E56" s="485"/>
      <c r="F56" s="486"/>
      <c r="G56" s="487"/>
      <c r="H56" s="488"/>
      <c r="I56" s="489"/>
      <c r="J56" s="490"/>
      <c r="K56" s="491"/>
      <c r="L56" s="459"/>
      <c r="M56" s="460"/>
      <c r="N56" s="461"/>
      <c r="O56" s="462"/>
      <c r="P56" s="463"/>
      <c r="Q56" s="492"/>
      <c r="R56" s="493"/>
      <c r="S56" s="494"/>
      <c r="T56" s="495"/>
      <c r="U56" s="496"/>
      <c r="V56" s="497"/>
      <c r="W56" s="492"/>
      <c r="X56" s="495"/>
      <c r="Y56" s="496"/>
      <c r="Z56" s="498"/>
      <c r="AA56" s="494"/>
      <c r="AB56" s="495"/>
      <c r="AC56" s="496"/>
      <c r="AD56" s="497"/>
      <c r="AE56" s="492"/>
      <c r="AF56" s="495"/>
      <c r="AG56" s="496"/>
      <c r="AH56" s="498"/>
      <c r="AI56" s="492"/>
      <c r="AJ56" s="495"/>
      <c r="AK56" s="496"/>
      <c r="AL56" s="498"/>
    </row>
    <row r="57" spans="1:38" ht="18.75">
      <c r="A57" s="483"/>
      <c r="B57" s="733"/>
      <c r="C57" s="484"/>
      <c r="D57" s="485"/>
      <c r="E57" s="485"/>
      <c r="F57" s="486"/>
      <c r="G57" s="487"/>
      <c r="H57" s="488"/>
      <c r="I57" s="489"/>
      <c r="J57" s="490"/>
      <c r="K57" s="491"/>
      <c r="L57" s="459"/>
      <c r="M57" s="460"/>
      <c r="N57" s="461"/>
      <c r="O57" s="462"/>
      <c r="P57" s="463"/>
      <c r="Q57" s="492"/>
      <c r="R57" s="493"/>
      <c r="S57" s="494"/>
      <c r="T57" s="495"/>
      <c r="U57" s="496"/>
      <c r="V57" s="497"/>
      <c r="W57" s="492"/>
      <c r="X57" s="495"/>
      <c r="Y57" s="496"/>
      <c r="Z57" s="498"/>
      <c r="AA57" s="494"/>
      <c r="AB57" s="495"/>
      <c r="AC57" s="496"/>
      <c r="AD57" s="497"/>
      <c r="AE57" s="492"/>
      <c r="AF57" s="495"/>
      <c r="AG57" s="496"/>
      <c r="AH57" s="498"/>
      <c r="AI57" s="492"/>
      <c r="AJ57" s="495"/>
      <c r="AK57" s="496"/>
      <c r="AL57" s="498"/>
    </row>
    <row r="58" spans="1:38" ht="19.5" thickBot="1">
      <c r="A58" s="501"/>
      <c r="B58" s="502"/>
      <c r="C58" s="503"/>
      <c r="D58" s="504"/>
      <c r="E58" s="504"/>
      <c r="F58" s="505"/>
      <c r="G58" s="506"/>
      <c r="H58" s="507"/>
      <c r="I58" s="508"/>
      <c r="J58" s="509"/>
      <c r="K58" s="510"/>
      <c r="L58" s="459">
        <f t="shared" si="4"/>
        <v>0</v>
      </c>
      <c r="M58" s="460">
        <f t="shared" si="5"/>
        <v>0</v>
      </c>
      <c r="N58" s="461">
        <f t="shared" si="5"/>
        <v>0</v>
      </c>
      <c r="O58" s="462">
        <f t="shared" si="5"/>
        <v>0</v>
      </c>
      <c r="P58" s="463">
        <f t="shared" si="6"/>
        <v>0</v>
      </c>
      <c r="Q58" s="511"/>
      <c r="R58" s="512"/>
      <c r="S58" s="513"/>
      <c r="T58" s="514"/>
      <c r="U58" s="515"/>
      <c r="V58" s="516"/>
      <c r="W58" s="511"/>
      <c r="X58" s="514"/>
      <c r="Y58" s="515"/>
      <c r="Z58" s="517"/>
      <c r="AA58" s="513"/>
      <c r="AB58" s="514"/>
      <c r="AC58" s="515"/>
      <c r="AD58" s="516"/>
      <c r="AE58" s="511"/>
      <c r="AF58" s="514"/>
      <c r="AG58" s="515"/>
      <c r="AH58" s="517"/>
      <c r="AI58" s="511"/>
      <c r="AJ58" s="514"/>
      <c r="AK58" s="515"/>
      <c r="AL58" s="517"/>
    </row>
  </sheetData>
  <mergeCells count="11">
    <mergeCell ref="AI1:AL1"/>
    <mergeCell ref="D2:E2"/>
    <mergeCell ref="F2:K3"/>
    <mergeCell ref="D3:E3"/>
    <mergeCell ref="C15:E15"/>
    <mergeCell ref="L1:P1"/>
    <mergeCell ref="Q1:R1"/>
    <mergeCell ref="S1:V1"/>
    <mergeCell ref="W1:Z1"/>
    <mergeCell ref="AA1:AD1"/>
    <mergeCell ref="AE1:AH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</sheetPr>
  <dimension ref="A1:AI417"/>
  <sheetViews>
    <sheetView topLeftCell="A109" zoomScale="115" zoomScaleNormal="115" workbookViewId="0">
      <selection activeCell="C154" sqref="C154:C156"/>
    </sheetView>
  </sheetViews>
  <sheetFormatPr defaultRowHeight="15"/>
  <cols>
    <col min="2" max="2" width="14.42578125" customWidth="1"/>
    <col min="3" max="3" width="35.140625" customWidth="1"/>
    <col min="4" max="4" width="26.42578125" customWidth="1"/>
    <col min="5" max="5" width="14.42578125" hidden="1" customWidth="1"/>
    <col min="6" max="6" width="14.85546875" hidden="1" customWidth="1"/>
    <col min="7" max="7" width="14.42578125" hidden="1" customWidth="1"/>
    <col min="8" max="8" width="15.140625" hidden="1" customWidth="1"/>
    <col min="9" max="9" width="12.42578125" hidden="1" customWidth="1"/>
    <col min="10" max="10" width="14" hidden="1" customWidth="1"/>
    <col min="11" max="11" width="13" customWidth="1"/>
    <col min="12" max="12" width="11.85546875" customWidth="1"/>
    <col min="13" max="13" width="12.42578125" customWidth="1"/>
    <col min="14" max="14" width="15" customWidth="1"/>
    <col min="15" max="15" width="16.140625" customWidth="1"/>
    <col min="16" max="16" width="16" hidden="1" customWidth="1"/>
    <col min="17" max="17" width="24.85546875" hidden="1" customWidth="1"/>
    <col min="18" max="18" width="20.42578125" hidden="1" customWidth="1"/>
    <col min="19" max="19" width="16.85546875" hidden="1" customWidth="1"/>
    <col min="20" max="20" width="17.42578125" hidden="1" customWidth="1"/>
    <col min="21" max="21" width="18.42578125" hidden="1" customWidth="1"/>
    <col min="22" max="22" width="18.85546875" hidden="1" customWidth="1"/>
    <col min="23" max="23" width="18" hidden="1" customWidth="1"/>
    <col min="24" max="24" width="19.42578125" hidden="1" customWidth="1"/>
    <col min="25" max="25" width="16.85546875" style="229" hidden="1" customWidth="1"/>
    <col min="26" max="26" width="16.85546875" hidden="1" customWidth="1"/>
    <col min="27" max="27" width="14.42578125" hidden="1" customWidth="1"/>
    <col min="28" max="28" width="19.42578125" hidden="1" customWidth="1"/>
    <col min="29" max="29" width="17.42578125" hidden="1" customWidth="1"/>
    <col min="30" max="30" width="16.42578125" hidden="1" customWidth="1"/>
    <col min="31" max="31" width="15.85546875" hidden="1" customWidth="1"/>
    <col min="32" max="33" width="14.140625" hidden="1" customWidth="1"/>
    <col min="34" max="34" width="14" hidden="1" customWidth="1"/>
    <col min="35" max="35" width="0" hidden="1" customWidth="1"/>
  </cols>
  <sheetData>
    <row r="1" spans="1:35" ht="21">
      <c r="A1" s="1120" t="s">
        <v>396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  <c r="X1" s="1120"/>
      <c r="Y1" s="1120"/>
      <c r="Z1" s="1120"/>
    </row>
    <row r="2" spans="1:35" ht="21" hidden="1">
      <c r="A2" s="1"/>
      <c r="B2" s="1"/>
      <c r="C2" s="1"/>
      <c r="D2" s="1"/>
      <c r="E2" s="1"/>
      <c r="F2" s="1"/>
      <c r="G2" s="1"/>
      <c r="H2" s="1"/>
      <c r="I2" s="1"/>
      <c r="J2" s="1"/>
      <c r="K2" s="2"/>
      <c r="L2" s="2"/>
      <c r="M2" s="2"/>
      <c r="N2" s="2"/>
      <c r="O2" s="3"/>
      <c r="Q2" s="3"/>
      <c r="R2" s="3"/>
      <c r="S2" s="1"/>
      <c r="T2" s="1"/>
      <c r="U2" s="1"/>
      <c r="V2" s="1"/>
      <c r="W2" s="1"/>
      <c r="X2" s="1"/>
      <c r="Y2" s="213"/>
      <c r="Z2" s="1"/>
    </row>
    <row r="3" spans="1:35" ht="21" hidden="1">
      <c r="A3" s="1"/>
      <c r="B3" s="1"/>
      <c r="C3" s="1"/>
      <c r="D3" s="1"/>
      <c r="E3" s="1"/>
      <c r="F3" s="1"/>
      <c r="G3" s="1"/>
      <c r="H3" s="1"/>
      <c r="I3" s="1"/>
      <c r="J3" s="1"/>
      <c r="K3" s="2"/>
      <c r="L3" s="2"/>
      <c r="M3" s="2"/>
      <c r="N3" s="3" t="s">
        <v>1</v>
      </c>
      <c r="Q3" s="3"/>
      <c r="R3" s="3"/>
      <c r="S3" s="1"/>
      <c r="T3" s="1"/>
      <c r="U3" s="1"/>
      <c r="V3" s="1"/>
      <c r="W3" s="1"/>
      <c r="X3" s="1"/>
      <c r="Y3" s="213"/>
      <c r="Z3" s="1"/>
    </row>
    <row r="4" spans="1:35" ht="21" hidden="1">
      <c r="A4" s="1"/>
      <c r="B4" s="1"/>
      <c r="C4" s="1"/>
      <c r="D4" s="1"/>
      <c r="E4" s="1"/>
      <c r="F4" s="1"/>
      <c r="G4" s="1"/>
      <c r="H4" s="1"/>
      <c r="I4" s="1"/>
      <c r="J4" s="1"/>
      <c r="K4" s="4"/>
      <c r="L4" s="4"/>
      <c r="M4" s="3" t="s">
        <v>2</v>
      </c>
      <c r="N4" s="3" t="s">
        <v>3</v>
      </c>
      <c r="Q4" s="3"/>
      <c r="R4" s="3"/>
      <c r="S4" s="1"/>
      <c r="T4" s="1"/>
      <c r="U4" s="1"/>
      <c r="V4" s="1"/>
      <c r="W4" s="1"/>
      <c r="X4" s="1"/>
      <c r="Y4" s="213"/>
      <c r="Z4" s="1"/>
    </row>
    <row r="5" spans="1:35" ht="21" hidden="1">
      <c r="A5" s="1"/>
      <c r="B5" s="1"/>
      <c r="C5" s="1"/>
      <c r="D5" s="1"/>
      <c r="E5" s="1"/>
      <c r="F5" s="1"/>
      <c r="G5" s="1"/>
      <c r="H5" s="1"/>
      <c r="I5" s="1"/>
      <c r="J5" s="1"/>
      <c r="L5" s="3"/>
      <c r="M5" s="3" t="s">
        <v>4</v>
      </c>
      <c r="N5" s="3" t="s">
        <v>5</v>
      </c>
      <c r="S5" s="1"/>
      <c r="T5" s="1"/>
      <c r="U5" s="1"/>
      <c r="V5" s="1"/>
      <c r="W5" s="1"/>
      <c r="X5" s="1"/>
      <c r="Y5" s="213"/>
      <c r="Z5" s="1"/>
    </row>
    <row r="6" spans="1:35" ht="21" hidden="1">
      <c r="A6" s="1"/>
      <c r="B6" s="1"/>
      <c r="C6" s="1"/>
      <c r="D6" s="1"/>
      <c r="E6" s="1"/>
      <c r="F6" s="1"/>
      <c r="G6" s="1"/>
      <c r="H6" s="1"/>
      <c r="I6" s="1"/>
      <c r="J6" s="1"/>
      <c r="K6" s="3" t="s">
        <v>6</v>
      </c>
      <c r="L6" s="3" t="s">
        <v>7</v>
      </c>
      <c r="M6" s="3" t="s">
        <v>8</v>
      </c>
      <c r="N6" s="3" t="s">
        <v>9</v>
      </c>
      <c r="O6" s="3" t="s">
        <v>10</v>
      </c>
      <c r="P6" s="1"/>
      <c r="Q6" s="1"/>
      <c r="R6" s="1"/>
      <c r="S6" s="1"/>
      <c r="T6" s="1"/>
      <c r="U6" s="1"/>
      <c r="V6" s="1"/>
      <c r="W6" s="1"/>
      <c r="X6" s="1"/>
      <c r="Y6" s="213"/>
      <c r="Z6" s="1"/>
    </row>
    <row r="7" spans="1:35" ht="18" hidden="1" customHeight="1">
      <c r="A7" s="5" t="s">
        <v>11</v>
      </c>
      <c r="B7" s="5" t="s">
        <v>12</v>
      </c>
      <c r="C7" s="5" t="s">
        <v>13</v>
      </c>
      <c r="D7" s="5" t="s">
        <v>14</v>
      </c>
      <c r="E7" s="1121" t="s">
        <v>15</v>
      </c>
      <c r="F7" s="1122"/>
      <c r="G7" s="1122"/>
      <c r="H7" s="1123"/>
      <c r="I7" s="6" t="s">
        <v>16</v>
      </c>
      <c r="J7" s="6" t="s">
        <v>17</v>
      </c>
      <c r="K7" s="1127" t="s">
        <v>18</v>
      </c>
      <c r="L7" s="7" t="s">
        <v>19</v>
      </c>
      <c r="M7" s="1167" t="s">
        <v>20</v>
      </c>
      <c r="N7" s="1169" t="s">
        <v>21</v>
      </c>
      <c r="O7" s="1131" t="s">
        <v>22</v>
      </c>
      <c r="P7" s="1087" t="s">
        <v>23</v>
      </c>
      <c r="Q7" s="1088"/>
      <c r="R7" s="1088"/>
      <c r="S7" s="1088"/>
      <c r="T7" s="1088"/>
      <c r="U7" s="1088"/>
      <c r="V7" s="1088"/>
      <c r="W7" s="1088"/>
      <c r="X7" s="1088"/>
      <c r="Y7" s="1088"/>
      <c r="Z7" s="1088"/>
      <c r="AA7" s="1089"/>
      <c r="AB7" s="1090" t="s">
        <v>410</v>
      </c>
      <c r="AC7" s="1090"/>
      <c r="AD7" s="1090"/>
      <c r="AE7" s="1077" t="s">
        <v>408</v>
      </c>
      <c r="AF7" s="1077"/>
      <c r="AG7" s="1077"/>
      <c r="AH7" s="1078" t="s">
        <v>416</v>
      </c>
      <c r="AI7" s="1078"/>
    </row>
    <row r="8" spans="1:35" ht="18" hidden="1" customHeight="1">
      <c r="A8" s="8" t="s">
        <v>24</v>
      </c>
      <c r="B8" s="8" t="s">
        <v>25</v>
      </c>
      <c r="C8" s="1133" t="s">
        <v>26</v>
      </c>
      <c r="D8" s="8" t="s">
        <v>27</v>
      </c>
      <c r="E8" s="1124"/>
      <c r="F8" s="1125"/>
      <c r="G8" s="1125"/>
      <c r="H8" s="1126"/>
      <c r="I8" s="9" t="s">
        <v>28</v>
      </c>
      <c r="J8" s="10" t="s">
        <v>29</v>
      </c>
      <c r="K8" s="1128"/>
      <c r="L8" s="11" t="s">
        <v>30</v>
      </c>
      <c r="M8" s="1168"/>
      <c r="N8" s="1170"/>
      <c r="O8" s="1132"/>
      <c r="P8" s="1135" t="s">
        <v>31</v>
      </c>
      <c r="Q8" s="1139" t="s">
        <v>412</v>
      </c>
      <c r="R8" s="1139" t="s">
        <v>419</v>
      </c>
      <c r="S8" s="1139" t="s">
        <v>398</v>
      </c>
      <c r="T8" s="1141" t="s">
        <v>418</v>
      </c>
      <c r="U8" s="1141" t="s">
        <v>412</v>
      </c>
      <c r="V8" s="1141" t="s">
        <v>419</v>
      </c>
      <c r="W8" s="1141" t="s">
        <v>398</v>
      </c>
      <c r="X8" s="1091" t="s">
        <v>413</v>
      </c>
      <c r="Y8" s="1093" t="s">
        <v>412</v>
      </c>
      <c r="Z8" s="1091" t="s">
        <v>420</v>
      </c>
      <c r="AA8" s="1091" t="s">
        <v>398</v>
      </c>
      <c r="AB8" s="1095" t="s">
        <v>411</v>
      </c>
      <c r="AC8" s="1097" t="s">
        <v>412</v>
      </c>
      <c r="AD8" s="1097" t="s">
        <v>399</v>
      </c>
      <c r="AE8" s="1146" t="s">
        <v>33</v>
      </c>
      <c r="AF8" s="1079" t="s">
        <v>409</v>
      </c>
      <c r="AG8" s="1079" t="s">
        <v>399</v>
      </c>
      <c r="AH8" s="1081" t="s">
        <v>33</v>
      </c>
      <c r="AI8" s="1083" t="s">
        <v>399</v>
      </c>
    </row>
    <row r="9" spans="1:35" ht="18.75" hidden="1">
      <c r="A9" s="1133" t="s">
        <v>34</v>
      </c>
      <c r="B9" s="1133" t="s">
        <v>35</v>
      </c>
      <c r="C9" s="1133"/>
      <c r="D9" s="1133" t="s">
        <v>36</v>
      </c>
      <c r="E9" s="12" t="s">
        <v>37</v>
      </c>
      <c r="F9" s="12" t="s">
        <v>38</v>
      </c>
      <c r="G9" s="12" t="s">
        <v>39</v>
      </c>
      <c r="H9" s="12" t="s">
        <v>40</v>
      </c>
      <c r="I9" s="1143" t="s">
        <v>41</v>
      </c>
      <c r="J9" s="1133" t="s">
        <v>42</v>
      </c>
      <c r="K9" s="1137" t="s">
        <v>43</v>
      </c>
      <c r="L9" s="13"/>
      <c r="M9" s="1168"/>
      <c r="N9" s="1170"/>
      <c r="O9" s="1132"/>
      <c r="P9" s="1136"/>
      <c r="Q9" s="1140"/>
      <c r="R9" s="1140"/>
      <c r="S9" s="1140"/>
      <c r="T9" s="1142"/>
      <c r="U9" s="1142"/>
      <c r="V9" s="1142"/>
      <c r="W9" s="1142"/>
      <c r="X9" s="1092"/>
      <c r="Y9" s="1094"/>
      <c r="Z9" s="1092"/>
      <c r="AA9" s="1092"/>
      <c r="AB9" s="1096"/>
      <c r="AC9" s="1098"/>
      <c r="AD9" s="1099"/>
      <c r="AE9" s="1147"/>
      <c r="AF9" s="1148"/>
      <c r="AG9" s="1080"/>
      <c r="AH9" s="1082"/>
      <c r="AI9" s="1084"/>
    </row>
    <row r="10" spans="1:35" ht="19.5" hidden="1" customHeight="1">
      <c r="A10" s="1134"/>
      <c r="B10" s="1134"/>
      <c r="C10" s="1134"/>
      <c r="D10" s="1134"/>
      <c r="E10" s="14" t="s">
        <v>44</v>
      </c>
      <c r="F10" s="15" t="s">
        <v>45</v>
      </c>
      <c r="G10" s="15" t="s">
        <v>46</v>
      </c>
      <c r="H10" s="16" t="s">
        <v>47</v>
      </c>
      <c r="I10" s="1144"/>
      <c r="J10" s="1134"/>
      <c r="K10" s="1138"/>
      <c r="L10" s="17" t="s">
        <v>48</v>
      </c>
      <c r="M10" s="100" t="s">
        <v>49</v>
      </c>
      <c r="N10" s="100" t="s">
        <v>50</v>
      </c>
      <c r="O10" s="100" t="s">
        <v>51</v>
      </c>
      <c r="P10" s="129" t="s">
        <v>52</v>
      </c>
      <c r="Q10" s="128" t="s">
        <v>53</v>
      </c>
      <c r="R10" s="128"/>
      <c r="S10" s="128" t="s">
        <v>400</v>
      </c>
      <c r="T10" s="136" t="s">
        <v>401</v>
      </c>
      <c r="U10" s="137" t="s">
        <v>402</v>
      </c>
      <c r="V10" s="137" t="s">
        <v>421</v>
      </c>
      <c r="W10" s="137" t="s">
        <v>422</v>
      </c>
      <c r="X10" s="145" t="s">
        <v>423</v>
      </c>
      <c r="Y10" s="214" t="s">
        <v>424</v>
      </c>
      <c r="Z10" s="127" t="s">
        <v>425</v>
      </c>
      <c r="AA10" s="145" t="s">
        <v>426</v>
      </c>
      <c r="AB10" s="153" t="s">
        <v>427</v>
      </c>
      <c r="AC10" s="154" t="s">
        <v>428</v>
      </c>
      <c r="AD10" s="155" t="s">
        <v>429</v>
      </c>
      <c r="AE10" s="164" t="s">
        <v>430</v>
      </c>
      <c r="AF10" s="165" t="s">
        <v>406</v>
      </c>
      <c r="AG10" s="166" t="s">
        <v>407</v>
      </c>
      <c r="AH10" s="173" t="s">
        <v>431</v>
      </c>
      <c r="AI10" s="174" t="s">
        <v>432</v>
      </c>
    </row>
    <row r="11" spans="1:35" ht="18.75" hidden="1">
      <c r="A11" s="18"/>
      <c r="B11" s="18"/>
      <c r="C11" s="18"/>
      <c r="D11" s="18" t="s">
        <v>32</v>
      </c>
      <c r="E11" s="19"/>
      <c r="F11" s="19"/>
      <c r="G11" s="19"/>
      <c r="H11" s="19"/>
      <c r="I11" s="19"/>
      <c r="J11" s="19"/>
      <c r="K11" s="20">
        <f>(K12/H12)</f>
        <v>0.79469748844190935</v>
      </c>
      <c r="L11" s="20">
        <f>(L12/H12)</f>
        <v>6.8578725107575301E-3</v>
      </c>
      <c r="M11" s="20">
        <f>(M12/H12)</f>
        <v>2.7095409386570596E-2</v>
      </c>
      <c r="N11" s="20">
        <f>(N12/H12)</f>
        <v>1.0115596717702392E-2</v>
      </c>
      <c r="O11" s="20">
        <f>(O12/H12)</f>
        <v>1.170819573701591E-3</v>
      </c>
      <c r="P11" s="130"/>
      <c r="Q11" s="131"/>
      <c r="R11" s="131"/>
      <c r="S11" s="131"/>
      <c r="T11" s="138"/>
      <c r="U11" s="139"/>
      <c r="V11" s="139"/>
      <c r="W11" s="139"/>
      <c r="X11" s="146"/>
      <c r="Y11" s="215"/>
      <c r="Z11" s="147"/>
      <c r="AA11" s="147"/>
      <c r="AB11" s="156"/>
      <c r="AC11" s="156"/>
      <c r="AD11" s="156"/>
      <c r="AE11" s="167"/>
      <c r="AF11" s="167"/>
      <c r="AG11" s="167"/>
      <c r="AH11" s="175"/>
      <c r="AI11" s="175"/>
    </row>
    <row r="12" spans="1:35" ht="18.75" hidden="1">
      <c r="A12" s="21"/>
      <c r="B12" s="21"/>
      <c r="C12" s="22" t="s">
        <v>54</v>
      </c>
      <c r="D12" s="22">
        <f t="shared" ref="D12:J12" si="0">D13+D19</f>
        <v>49965000</v>
      </c>
      <c r="E12" s="22">
        <f t="shared" si="0"/>
        <v>31475300</v>
      </c>
      <c r="F12" s="22">
        <f t="shared" si="0"/>
        <v>13493200</v>
      </c>
      <c r="G12" s="22">
        <f t="shared" si="0"/>
        <v>4996500</v>
      </c>
      <c r="H12" s="22">
        <f t="shared" si="0"/>
        <v>49965000</v>
      </c>
      <c r="I12" s="93">
        <f t="shared" si="0"/>
        <v>-2630706</v>
      </c>
      <c r="J12" s="22">
        <f t="shared" si="0"/>
        <v>47334294</v>
      </c>
      <c r="K12" s="22">
        <f t="shared" ref="K12:O12" si="1">K13+K19</f>
        <v>39707060.009999998</v>
      </c>
      <c r="L12" s="22">
        <f t="shared" si="1"/>
        <v>342653.6</v>
      </c>
      <c r="M12" s="22">
        <f t="shared" si="1"/>
        <v>1353822.13</v>
      </c>
      <c r="N12" s="22">
        <f t="shared" si="1"/>
        <v>505425.79000000004</v>
      </c>
      <c r="O12" s="22">
        <f t="shared" si="1"/>
        <v>58500</v>
      </c>
      <c r="P12" s="132">
        <f t="shared" ref="P12" si="2">P13+P19</f>
        <v>40049713.609999999</v>
      </c>
      <c r="Q12" s="133">
        <f t="shared" ref="Q12:Q13" si="3">(P12/H12)*100</f>
        <v>80.155536095266683</v>
      </c>
      <c r="R12" s="133">
        <f>(P12/J12)*100</f>
        <v>84.610353774369173</v>
      </c>
      <c r="S12" s="132">
        <f>(P12/D12)*100</f>
        <v>80.155536095266683</v>
      </c>
      <c r="T12" s="140">
        <f>T13+T19</f>
        <v>1917747.92</v>
      </c>
      <c r="U12" s="140">
        <f>(T12/H12)*100</f>
        <v>3.8381825677974581</v>
      </c>
      <c r="V12" s="141">
        <f>(T12/J12)*100</f>
        <v>4.0514978843880085</v>
      </c>
      <c r="W12" s="140">
        <f>(T12/D12)*100</f>
        <v>3.8381825677974581</v>
      </c>
      <c r="X12" s="148">
        <f>X13+X19</f>
        <v>41967461.529999994</v>
      </c>
      <c r="Y12" s="216">
        <f>(X12/H12)*100</f>
        <v>83.993718663064129</v>
      </c>
      <c r="Z12" s="149">
        <f>(X12/J12)*100</f>
        <v>88.661851658757158</v>
      </c>
      <c r="AA12" s="148">
        <f>(X12/D12)*100</f>
        <v>83.993718663064129</v>
      </c>
      <c r="AB12" s="157">
        <f>AB13+AB19</f>
        <v>7997538.4700000025</v>
      </c>
      <c r="AC12" s="158">
        <f>(AB12/H12)*100</f>
        <v>16.00628133693586</v>
      </c>
      <c r="AD12" s="158">
        <f>(AB12/D12)*100</f>
        <v>16.00628133693586</v>
      </c>
      <c r="AE12" s="168">
        <f>AE13+AE19</f>
        <v>5366832.4700000025</v>
      </c>
      <c r="AF12" s="168">
        <f>(AE12/J12)*100</f>
        <v>11.338148341242826</v>
      </c>
      <c r="AG12" s="168">
        <f>(AE12/D12)*100</f>
        <v>10.741183768638052</v>
      </c>
      <c r="AH12" s="176">
        <f>AH13+AH19</f>
        <v>7997538.4700000025</v>
      </c>
      <c r="AI12" s="176">
        <f>(AH12/D12)*100</f>
        <v>16.00628133693586</v>
      </c>
    </row>
    <row r="13" spans="1:35" ht="18.75" hidden="1">
      <c r="A13" s="23"/>
      <c r="B13" s="24" t="s">
        <v>34</v>
      </c>
      <c r="C13" s="25" t="s">
        <v>55</v>
      </c>
      <c r="D13" s="25">
        <f t="shared" ref="D13:J13" si="4">SUM(D14:D18)</f>
        <v>45375000</v>
      </c>
      <c r="E13" s="25">
        <f t="shared" si="4"/>
        <v>27185300</v>
      </c>
      <c r="F13" s="25">
        <f t="shared" si="4"/>
        <v>13193200</v>
      </c>
      <c r="G13" s="25">
        <f t="shared" si="4"/>
        <v>4996500</v>
      </c>
      <c r="H13" s="25">
        <f t="shared" si="4"/>
        <v>45375000</v>
      </c>
      <c r="I13" s="85">
        <f t="shared" si="4"/>
        <v>-2630706</v>
      </c>
      <c r="J13" s="26">
        <f t="shared" si="4"/>
        <v>42744294</v>
      </c>
      <c r="K13" s="25">
        <f t="shared" ref="K13:O13" si="5">SUM(K14:K18)</f>
        <v>35525670.780000001</v>
      </c>
      <c r="L13" s="25">
        <f t="shared" si="5"/>
        <v>342653.6</v>
      </c>
      <c r="M13" s="25">
        <f t="shared" si="5"/>
        <v>1353822.13</v>
      </c>
      <c r="N13" s="25">
        <f t="shared" si="5"/>
        <v>505425.79000000004</v>
      </c>
      <c r="O13" s="25">
        <f t="shared" si="5"/>
        <v>58500</v>
      </c>
      <c r="P13" s="45">
        <f t="shared" ref="P13" si="6">SUM(P14:P18)</f>
        <v>35868324.380000003</v>
      </c>
      <c r="Q13" s="54">
        <f t="shared" si="3"/>
        <v>79.048648771349875</v>
      </c>
      <c r="R13" s="54">
        <f>(P13/J13)*100</f>
        <v>83.913713442079555</v>
      </c>
      <c r="S13" s="54">
        <f>(P13/D13)*100</f>
        <v>79.048648771349875</v>
      </c>
      <c r="T13" s="142">
        <f>SUM(T14:T18)</f>
        <v>1917747.92</v>
      </c>
      <c r="U13" s="142">
        <f>(T13/H13)*100</f>
        <v>4.2264416969696965</v>
      </c>
      <c r="V13" s="143">
        <f>(T13/J13)*100</f>
        <v>4.4865588843273443</v>
      </c>
      <c r="W13" s="142">
        <f>(T13/D13)*100</f>
        <v>4.2264416969696965</v>
      </c>
      <c r="X13" s="150">
        <f>SUM(X14:X18)</f>
        <v>37786072.299999997</v>
      </c>
      <c r="Y13" s="217">
        <f>(X13/H13)*100</f>
        <v>83.275090468319561</v>
      </c>
      <c r="Z13" s="151">
        <f>(X13/J13)*100</f>
        <v>88.400272326406878</v>
      </c>
      <c r="AA13" s="151">
        <f>(X13/D13)*100</f>
        <v>83.275090468319561</v>
      </c>
      <c r="AB13" s="159">
        <f>SUM(AB14:AB18)</f>
        <v>7588927.700000003</v>
      </c>
      <c r="AC13" s="159">
        <f>(AB13/H13)*100</f>
        <v>16.724909531680449</v>
      </c>
      <c r="AD13" s="159">
        <f>(AB13/D13)*100</f>
        <v>16.724909531680449</v>
      </c>
      <c r="AE13" s="169">
        <f>SUM(AE14:AE18)</f>
        <v>4958221.700000003</v>
      </c>
      <c r="AF13" s="170">
        <f>(AE13/J13)*100</f>
        <v>11.599727673593119</v>
      </c>
      <c r="AG13" s="169">
        <f>(AE13/D13)*100</f>
        <v>10.927210358126729</v>
      </c>
      <c r="AH13" s="177">
        <f>SUM(AH14:AH18)</f>
        <v>7588927.700000003</v>
      </c>
      <c r="AI13" s="177">
        <f>(AH13/D13)*100</f>
        <v>16.724909531680449</v>
      </c>
    </row>
    <row r="14" spans="1:35" ht="18.75" hidden="1">
      <c r="A14" s="23"/>
      <c r="B14" s="28"/>
      <c r="C14" s="29" t="s">
        <v>56</v>
      </c>
      <c r="D14" s="29">
        <f>D26+D86+D194+D242+D302+D338+D374+D398</f>
        <v>6106000</v>
      </c>
      <c r="E14" s="29">
        <f t="shared" ref="E14:G14" si="7">E26+E86+E194+E242+E302+E338+E374+E398</f>
        <v>4075600</v>
      </c>
      <c r="F14" s="29">
        <f t="shared" si="7"/>
        <v>2030400</v>
      </c>
      <c r="G14" s="29">
        <f t="shared" si="7"/>
        <v>0</v>
      </c>
      <c r="H14" s="29">
        <f>E14+F14+G14</f>
        <v>6106000</v>
      </c>
      <c r="I14" s="86">
        <f>I26+I86+I194+I242+I302+I338+I374+I398</f>
        <v>0</v>
      </c>
      <c r="J14" s="27">
        <f>H14+I14</f>
        <v>6106000</v>
      </c>
      <c r="K14" s="29">
        <f>K26+K86+K194+K242+K302+K338+K374+K398</f>
        <v>4705000</v>
      </c>
      <c r="L14" s="29">
        <f t="shared" ref="L14:O14" si="8">L26+L86+L194+L242+L302+L338+L374+L398</f>
        <v>0</v>
      </c>
      <c r="M14" s="29">
        <f t="shared" si="8"/>
        <v>6900</v>
      </c>
      <c r="N14" s="29">
        <f t="shared" si="8"/>
        <v>0</v>
      </c>
      <c r="O14" s="29">
        <f t="shared" si="8"/>
        <v>58500</v>
      </c>
      <c r="P14" s="134">
        <f>K14+L14</f>
        <v>4705000</v>
      </c>
      <c r="Q14" s="54">
        <f>(P14/H14)*100</f>
        <v>77.055355388142814</v>
      </c>
      <c r="R14" s="54">
        <f>(P14/J14)*100</f>
        <v>77.055355388142814</v>
      </c>
      <c r="S14" s="54">
        <f>(P14/D14)*100</f>
        <v>77.055355388142814</v>
      </c>
      <c r="T14" s="143">
        <f>M14+N14+O14</f>
        <v>65400</v>
      </c>
      <c r="U14" s="143">
        <f>(T14/H14)*100</f>
        <v>1.07107762856207</v>
      </c>
      <c r="V14" s="143">
        <f t="shared" ref="V14:V19" si="9">(T14/J14)*100</f>
        <v>1.07107762856207</v>
      </c>
      <c r="W14" s="143">
        <f t="shared" ref="W14:W20" si="10">(T14/D14)*100</f>
        <v>1.07107762856207</v>
      </c>
      <c r="X14" s="151">
        <f>SUM(K14:O14)</f>
        <v>4770400</v>
      </c>
      <c r="Y14" s="217">
        <f>(X14/H14)*100</f>
        <v>78.12643301670488</v>
      </c>
      <c r="Z14" s="151">
        <f t="shared" ref="Z14:Z20" si="11">(X14/J14)*100</f>
        <v>78.12643301670488</v>
      </c>
      <c r="AA14" s="151">
        <f t="shared" ref="AA14:AA20" si="12">(X14/D14)*100</f>
        <v>78.12643301670488</v>
      </c>
      <c r="AB14" s="160">
        <f>H14-X14</f>
        <v>1335600</v>
      </c>
      <c r="AC14" s="160">
        <f t="shared" ref="AC14:AC15" si="13">(AB14/H14)*100</f>
        <v>21.87356698329512</v>
      </c>
      <c r="AD14" s="160">
        <f>(AB14/D14)*100</f>
        <v>21.87356698329512</v>
      </c>
      <c r="AE14" s="170">
        <f>J14-X14</f>
        <v>1335600</v>
      </c>
      <c r="AF14" s="170">
        <f>(AE14/J14)*100</f>
        <v>21.87356698329512</v>
      </c>
      <c r="AG14" s="170">
        <f>(AE14/D14)*100</f>
        <v>21.87356698329512</v>
      </c>
      <c r="AH14" s="178">
        <f>D14-X14</f>
        <v>1335600</v>
      </c>
      <c r="AI14" s="178">
        <f t="shared" ref="AI14:AI20" si="14">(AH14/D14)*100</f>
        <v>21.87356698329512</v>
      </c>
    </row>
    <row r="15" spans="1:35" ht="18.75" hidden="1">
      <c r="A15" s="23"/>
      <c r="B15" s="23"/>
      <c r="C15" s="29" t="s">
        <v>57</v>
      </c>
      <c r="D15" s="29">
        <f t="shared" ref="D15:G20" si="15">D27+D87+D195+D243+D303+D339+D375+D399</f>
        <v>16882880</v>
      </c>
      <c r="E15" s="29">
        <f t="shared" si="15"/>
        <v>10357500</v>
      </c>
      <c r="F15" s="29">
        <f t="shared" si="15"/>
        <v>4524426</v>
      </c>
      <c r="G15" s="29">
        <f t="shared" si="15"/>
        <v>2000954</v>
      </c>
      <c r="H15" s="29">
        <f t="shared" ref="H15:H20" si="16">E15+F15+G15</f>
        <v>16882880</v>
      </c>
      <c r="I15" s="86">
        <f t="shared" ref="I15:I20" si="17">I27+I87+I195+I243+I303+I339+I375+I399</f>
        <v>-899260</v>
      </c>
      <c r="J15" s="27">
        <f t="shared" ref="J15:J20" si="18">H15+I15</f>
        <v>15983620</v>
      </c>
      <c r="K15" s="29">
        <f t="shared" ref="K15:O15" si="19">K27+K87+K195+K243+K303+K339+K375+K399</f>
        <v>13298528.1</v>
      </c>
      <c r="L15" s="29">
        <f t="shared" si="19"/>
        <v>45000</v>
      </c>
      <c r="M15" s="29">
        <f t="shared" si="19"/>
        <v>789275.6</v>
      </c>
      <c r="N15" s="29">
        <f t="shared" si="19"/>
        <v>73782.09</v>
      </c>
      <c r="O15" s="29">
        <f t="shared" si="19"/>
        <v>0</v>
      </c>
      <c r="P15" s="134">
        <f t="shared" ref="P15:P20" si="20">K15+L15</f>
        <v>13343528.1</v>
      </c>
      <c r="Q15" s="54">
        <f t="shared" ref="Q15:Q17" si="21">(P15/H15)*100</f>
        <v>79.035852295342963</v>
      </c>
      <c r="R15" s="54">
        <f t="shared" ref="R15:R20" si="22">(P15/J15)*100</f>
        <v>83.482515850602056</v>
      </c>
      <c r="S15" s="54">
        <f>(P15/D15)*100</f>
        <v>79.035852295342963</v>
      </c>
      <c r="T15" s="143">
        <f t="shared" ref="T15:T20" si="23">M15+N15+O15</f>
        <v>863057.69</v>
      </c>
      <c r="U15" s="143">
        <f t="shared" ref="U15:U20" si="24">(T15/H15)*100</f>
        <v>5.1120288126196476</v>
      </c>
      <c r="V15" s="143">
        <f t="shared" si="9"/>
        <v>5.3996384423553607</v>
      </c>
      <c r="W15" s="143">
        <f t="shared" si="10"/>
        <v>5.1120288126196476</v>
      </c>
      <c r="X15" s="151">
        <f t="shared" ref="X15:X20" si="25">SUM(K15:O15)</f>
        <v>14206585.789999999</v>
      </c>
      <c r="Y15" s="217">
        <f t="shared" ref="Y15:Y20" si="26">(X15/H15)*100</f>
        <v>84.147881107962618</v>
      </c>
      <c r="Z15" s="151">
        <f t="shared" si="11"/>
        <v>88.882154292957409</v>
      </c>
      <c r="AA15" s="151">
        <f t="shared" si="12"/>
        <v>84.147881107962618</v>
      </c>
      <c r="AB15" s="160">
        <f>H15-X15</f>
        <v>2676294.2100000009</v>
      </c>
      <c r="AC15" s="160">
        <f t="shared" si="13"/>
        <v>15.852118892037383</v>
      </c>
      <c r="AD15" s="160">
        <f t="shared" ref="AD15:AD20" si="27">(AB15/D15)*100</f>
        <v>15.852118892037383</v>
      </c>
      <c r="AE15" s="170">
        <f>J15-X15</f>
        <v>1777034.2100000009</v>
      </c>
      <c r="AF15" s="170">
        <f t="shared" ref="AF15:AF20" si="28">(AE15/J15)*100</f>
        <v>11.117845707042591</v>
      </c>
      <c r="AG15" s="170">
        <f>(AE15/D15)*100</f>
        <v>10.52565800384769</v>
      </c>
      <c r="AH15" s="178">
        <f t="shared" ref="AH15:AH20" si="29">D15-X15</f>
        <v>2676294.2100000009</v>
      </c>
      <c r="AI15" s="178">
        <f t="shared" si="14"/>
        <v>15.852118892037383</v>
      </c>
    </row>
    <row r="16" spans="1:35" ht="18.75" hidden="1">
      <c r="A16" s="23"/>
      <c r="B16" s="23"/>
      <c r="C16" s="29" t="s">
        <v>58</v>
      </c>
      <c r="D16" s="29">
        <f t="shared" si="15"/>
        <v>19595120</v>
      </c>
      <c r="E16" s="29">
        <f t="shared" si="15"/>
        <v>10968900</v>
      </c>
      <c r="F16" s="29">
        <f t="shared" si="15"/>
        <v>5711774</v>
      </c>
      <c r="G16" s="29">
        <f>G28+G88+G196+G244+G304+G340+G376+G400</f>
        <v>2914446</v>
      </c>
      <c r="H16" s="29">
        <f t="shared" si="16"/>
        <v>19595120</v>
      </c>
      <c r="I16" s="86">
        <f t="shared" si="17"/>
        <v>-1731446</v>
      </c>
      <c r="J16" s="27">
        <f t="shared" si="18"/>
        <v>17863674</v>
      </c>
      <c r="K16" s="29">
        <f t="shared" ref="K16:O16" si="30">K28+K88+K196+K244+K304+K340+K376+K400</f>
        <v>15449774.5</v>
      </c>
      <c r="L16" s="29">
        <f t="shared" si="30"/>
        <v>285348.59999999998</v>
      </c>
      <c r="M16" s="29">
        <f t="shared" si="30"/>
        <v>449896.52999999997</v>
      </c>
      <c r="N16" s="29">
        <f t="shared" si="30"/>
        <v>425758.7</v>
      </c>
      <c r="O16" s="29">
        <f t="shared" si="30"/>
        <v>0</v>
      </c>
      <c r="P16" s="134">
        <f t="shared" si="20"/>
        <v>15735123.1</v>
      </c>
      <c r="Q16" s="54">
        <f t="shared" si="21"/>
        <v>80.301233674506705</v>
      </c>
      <c r="R16" s="54">
        <f t="shared" si="22"/>
        <v>88.084472992509816</v>
      </c>
      <c r="S16" s="54">
        <f t="shared" ref="S16:S20" si="31">(P16/D16)*100</f>
        <v>80.301233674506705</v>
      </c>
      <c r="T16" s="143">
        <f t="shared" si="23"/>
        <v>875655.23</v>
      </c>
      <c r="U16" s="143">
        <f t="shared" si="24"/>
        <v>4.4687413498871145</v>
      </c>
      <c r="V16" s="143">
        <f t="shared" si="9"/>
        <v>4.9018764560974413</v>
      </c>
      <c r="W16" s="143">
        <f t="shared" si="10"/>
        <v>4.4687413498871145</v>
      </c>
      <c r="X16" s="151">
        <f t="shared" si="25"/>
        <v>16610778.329999998</v>
      </c>
      <c r="Y16" s="217">
        <f t="shared" si="26"/>
        <v>84.769975024393815</v>
      </c>
      <c r="Z16" s="151">
        <f t="shared" si="11"/>
        <v>92.986349448607257</v>
      </c>
      <c r="AA16" s="151">
        <f t="shared" si="12"/>
        <v>84.769975024393815</v>
      </c>
      <c r="AB16" s="160">
        <f>H16-X16</f>
        <v>2984341.6700000018</v>
      </c>
      <c r="AC16" s="160">
        <f>(AB16/H16)*100</f>
        <v>15.230024975606179</v>
      </c>
      <c r="AD16" s="160">
        <f t="shared" si="27"/>
        <v>15.230024975606179</v>
      </c>
      <c r="AE16" s="170">
        <f t="shared" ref="AE16:AE20" si="32">J16-X16</f>
        <v>1252895.6700000018</v>
      </c>
      <c r="AF16" s="170">
        <f t="shared" si="28"/>
        <v>7.0136505513927414</v>
      </c>
      <c r="AG16" s="170">
        <f t="shared" ref="AG16:AG20" si="33">(AE16/D16)*100</f>
        <v>6.3939168017343189</v>
      </c>
      <c r="AH16" s="178">
        <f t="shared" si="29"/>
        <v>2984341.6700000018</v>
      </c>
      <c r="AI16" s="178">
        <f t="shared" si="14"/>
        <v>15.230024975606179</v>
      </c>
    </row>
    <row r="17" spans="1:35" ht="18.75" hidden="1">
      <c r="A17" s="23"/>
      <c r="B17" s="23"/>
      <c r="C17" s="29" t="s">
        <v>59</v>
      </c>
      <c r="D17" s="29">
        <f t="shared" si="15"/>
        <v>340000</v>
      </c>
      <c r="E17" s="29">
        <f t="shared" si="15"/>
        <v>0</v>
      </c>
      <c r="F17" s="29">
        <f t="shared" si="15"/>
        <v>340000</v>
      </c>
      <c r="G17" s="29">
        <f t="shared" si="15"/>
        <v>0</v>
      </c>
      <c r="H17" s="29">
        <f t="shared" si="16"/>
        <v>340000</v>
      </c>
      <c r="I17" s="86">
        <f t="shared" si="17"/>
        <v>0</v>
      </c>
      <c r="J17" s="27">
        <f t="shared" si="18"/>
        <v>340000</v>
      </c>
      <c r="K17" s="29">
        <f t="shared" ref="K17:O17" si="34">K29+K89+K197+K245+K305+K341+K377+K401</f>
        <v>322163.13</v>
      </c>
      <c r="L17" s="29">
        <f t="shared" si="34"/>
        <v>12305</v>
      </c>
      <c r="M17" s="29">
        <f t="shared" si="34"/>
        <v>0</v>
      </c>
      <c r="N17" s="29">
        <f t="shared" si="34"/>
        <v>0</v>
      </c>
      <c r="O17" s="29">
        <f t="shared" si="34"/>
        <v>0</v>
      </c>
      <c r="P17" s="134">
        <f>K17+L17</f>
        <v>334468.13</v>
      </c>
      <c r="Q17" s="54">
        <f t="shared" si="21"/>
        <v>98.372979411764703</v>
      </c>
      <c r="R17" s="54">
        <f t="shared" si="22"/>
        <v>98.372979411764703</v>
      </c>
      <c r="S17" s="54">
        <f t="shared" si="31"/>
        <v>98.372979411764703</v>
      </c>
      <c r="T17" s="143">
        <f t="shared" si="23"/>
        <v>0</v>
      </c>
      <c r="U17" s="143">
        <f t="shared" si="24"/>
        <v>0</v>
      </c>
      <c r="V17" s="143">
        <f t="shared" si="9"/>
        <v>0</v>
      </c>
      <c r="W17" s="143">
        <f t="shared" si="10"/>
        <v>0</v>
      </c>
      <c r="X17" s="151">
        <f t="shared" si="25"/>
        <v>334468.13</v>
      </c>
      <c r="Y17" s="217">
        <f t="shared" si="26"/>
        <v>98.372979411764703</v>
      </c>
      <c r="Z17" s="151">
        <f t="shared" si="11"/>
        <v>98.372979411764703</v>
      </c>
      <c r="AA17" s="151">
        <f t="shared" si="12"/>
        <v>98.372979411764703</v>
      </c>
      <c r="AB17" s="160">
        <f>H17-X17</f>
        <v>5531.8699999999953</v>
      </c>
      <c r="AC17" s="160">
        <f t="shared" ref="AC17:AC20" si="35">(AB17/H17)*100</f>
        <v>1.6270205882352926</v>
      </c>
      <c r="AD17" s="160">
        <f t="shared" si="27"/>
        <v>1.6270205882352926</v>
      </c>
      <c r="AE17" s="170">
        <f t="shared" si="32"/>
        <v>5531.8699999999953</v>
      </c>
      <c r="AF17" s="170">
        <f t="shared" si="28"/>
        <v>1.6270205882352926</v>
      </c>
      <c r="AG17" s="170">
        <f t="shared" si="33"/>
        <v>1.6270205882352926</v>
      </c>
      <c r="AH17" s="178">
        <f t="shared" si="29"/>
        <v>5531.8699999999953</v>
      </c>
      <c r="AI17" s="178">
        <f t="shared" si="14"/>
        <v>1.6270205882352926</v>
      </c>
    </row>
    <row r="18" spans="1:35" ht="18.75" hidden="1">
      <c r="A18" s="23"/>
      <c r="B18" s="23"/>
      <c r="C18" s="29" t="s">
        <v>60</v>
      </c>
      <c r="D18" s="29">
        <f t="shared" si="15"/>
        <v>2451000</v>
      </c>
      <c r="E18" s="29">
        <f t="shared" si="15"/>
        <v>1783300</v>
      </c>
      <c r="F18" s="29">
        <f t="shared" si="15"/>
        <v>586600</v>
      </c>
      <c r="G18" s="29">
        <f t="shared" si="15"/>
        <v>81100</v>
      </c>
      <c r="H18" s="29">
        <f t="shared" si="16"/>
        <v>2451000</v>
      </c>
      <c r="I18" s="86">
        <f t="shared" si="17"/>
        <v>0</v>
      </c>
      <c r="J18" s="27">
        <f t="shared" si="18"/>
        <v>2451000</v>
      </c>
      <c r="K18" s="29">
        <f t="shared" ref="K18:O18" si="36">K30+K90+K198+K246+K306+K342+K378+K402</f>
        <v>1750205.0499999998</v>
      </c>
      <c r="L18" s="29">
        <f t="shared" si="36"/>
        <v>0</v>
      </c>
      <c r="M18" s="29">
        <f t="shared" si="36"/>
        <v>107750</v>
      </c>
      <c r="N18" s="29">
        <f t="shared" si="36"/>
        <v>5885</v>
      </c>
      <c r="O18" s="29">
        <f t="shared" si="36"/>
        <v>0</v>
      </c>
      <c r="P18" s="134">
        <f t="shared" si="20"/>
        <v>1750205.0499999998</v>
      </c>
      <c r="Q18" s="54">
        <f>(P18/H18)*100</f>
        <v>71.407794777641769</v>
      </c>
      <c r="R18" s="54">
        <f t="shared" si="22"/>
        <v>71.407794777641769</v>
      </c>
      <c r="S18" s="54">
        <f t="shared" si="31"/>
        <v>71.407794777641769</v>
      </c>
      <c r="T18" s="143">
        <f>M18+N18+O18</f>
        <v>113635</v>
      </c>
      <c r="U18" s="143">
        <f t="shared" si="24"/>
        <v>4.6362709098327217</v>
      </c>
      <c r="V18" s="143">
        <f t="shared" si="9"/>
        <v>4.6362709098327217</v>
      </c>
      <c r="W18" s="143">
        <f t="shared" si="10"/>
        <v>4.6362709098327217</v>
      </c>
      <c r="X18" s="151">
        <f t="shared" si="25"/>
        <v>1863840.0499999998</v>
      </c>
      <c r="Y18" s="217">
        <f t="shared" si="26"/>
        <v>76.0440656874745</v>
      </c>
      <c r="Z18" s="151">
        <f t="shared" si="11"/>
        <v>76.0440656874745</v>
      </c>
      <c r="AA18" s="151">
        <f t="shared" si="12"/>
        <v>76.0440656874745</v>
      </c>
      <c r="AB18" s="160">
        <f>H18-X18</f>
        <v>587159.95000000019</v>
      </c>
      <c r="AC18" s="160">
        <f t="shared" si="35"/>
        <v>23.955934312525507</v>
      </c>
      <c r="AD18" s="160">
        <f t="shared" si="27"/>
        <v>23.955934312525507</v>
      </c>
      <c r="AE18" s="170">
        <f t="shared" si="32"/>
        <v>587159.95000000019</v>
      </c>
      <c r="AF18" s="170">
        <f t="shared" si="28"/>
        <v>23.955934312525507</v>
      </c>
      <c r="AG18" s="170">
        <f t="shared" si="33"/>
        <v>23.955934312525507</v>
      </c>
      <c r="AH18" s="178">
        <f t="shared" si="29"/>
        <v>587159.95000000019</v>
      </c>
      <c r="AI18" s="178">
        <f t="shared" si="14"/>
        <v>23.955934312525507</v>
      </c>
    </row>
    <row r="19" spans="1:35" ht="18.75" hidden="1">
      <c r="A19" s="30"/>
      <c r="B19" s="24" t="s">
        <v>35</v>
      </c>
      <c r="C19" s="26" t="s">
        <v>61</v>
      </c>
      <c r="D19" s="26">
        <f>D20</f>
        <v>4590000</v>
      </c>
      <c r="E19" s="26">
        <f t="shared" ref="E19:AH19" si="37">E20</f>
        <v>4290000</v>
      </c>
      <c r="F19" s="26">
        <f t="shared" si="37"/>
        <v>300000</v>
      </c>
      <c r="G19" s="26">
        <f t="shared" si="37"/>
        <v>0</v>
      </c>
      <c r="H19" s="26">
        <f t="shared" si="37"/>
        <v>4590000</v>
      </c>
      <c r="I19" s="94">
        <f t="shared" si="37"/>
        <v>0</v>
      </c>
      <c r="J19" s="26">
        <f t="shared" si="37"/>
        <v>4590000</v>
      </c>
      <c r="K19" s="26">
        <f>K20</f>
        <v>4181389.23</v>
      </c>
      <c r="L19" s="26">
        <f t="shared" ref="L19:O19" si="38">L20</f>
        <v>0</v>
      </c>
      <c r="M19" s="26">
        <f t="shared" si="38"/>
        <v>0</v>
      </c>
      <c r="N19" s="26">
        <f t="shared" si="38"/>
        <v>0</v>
      </c>
      <c r="O19" s="26">
        <f t="shared" si="38"/>
        <v>0</v>
      </c>
      <c r="P19" s="45">
        <f t="shared" si="37"/>
        <v>4181389.23</v>
      </c>
      <c r="Q19" s="45">
        <f t="shared" si="37"/>
        <v>91.097804575163394</v>
      </c>
      <c r="R19" s="54">
        <f t="shared" si="22"/>
        <v>91.097804575163394</v>
      </c>
      <c r="S19" s="45">
        <f t="shared" si="37"/>
        <v>91.097804575163394</v>
      </c>
      <c r="T19" s="142">
        <f t="shared" si="37"/>
        <v>0</v>
      </c>
      <c r="U19" s="142">
        <f t="shared" si="37"/>
        <v>0</v>
      </c>
      <c r="V19" s="143">
        <f t="shared" si="9"/>
        <v>0</v>
      </c>
      <c r="W19" s="142">
        <f t="shared" si="37"/>
        <v>0</v>
      </c>
      <c r="X19" s="150">
        <f t="shared" si="37"/>
        <v>4181389.23</v>
      </c>
      <c r="Y19" s="218">
        <f t="shared" si="37"/>
        <v>91.097804575163394</v>
      </c>
      <c r="Z19" s="151">
        <f t="shared" si="11"/>
        <v>91.097804575163394</v>
      </c>
      <c r="AA19" s="150">
        <f t="shared" si="37"/>
        <v>91.097804575163394</v>
      </c>
      <c r="AB19" s="159">
        <f t="shared" si="37"/>
        <v>408610.77</v>
      </c>
      <c r="AC19" s="161">
        <f t="shared" si="37"/>
        <v>8.9021954248366022</v>
      </c>
      <c r="AD19" s="161">
        <f t="shared" si="37"/>
        <v>8.9021954248366022</v>
      </c>
      <c r="AE19" s="169">
        <f t="shared" si="37"/>
        <v>408610.77</v>
      </c>
      <c r="AF19" s="171">
        <f t="shared" si="37"/>
        <v>8.9021954248366022</v>
      </c>
      <c r="AG19" s="169">
        <f t="shared" si="33"/>
        <v>8.9021954248366022</v>
      </c>
      <c r="AH19" s="177">
        <f t="shared" si="37"/>
        <v>408610.77</v>
      </c>
      <c r="AI19" s="177">
        <f t="shared" si="14"/>
        <v>8.9021954248366022</v>
      </c>
    </row>
    <row r="20" spans="1:35" ht="18.75" hidden="1">
      <c r="A20" s="23"/>
      <c r="B20" s="24"/>
      <c r="C20" s="31" t="s">
        <v>62</v>
      </c>
      <c r="D20" s="29">
        <f t="shared" si="15"/>
        <v>4590000</v>
      </c>
      <c r="E20" s="29">
        <f t="shared" si="15"/>
        <v>4290000</v>
      </c>
      <c r="F20" s="29">
        <f t="shared" si="15"/>
        <v>300000</v>
      </c>
      <c r="G20" s="29">
        <f t="shared" si="15"/>
        <v>0</v>
      </c>
      <c r="H20" s="29">
        <f t="shared" si="16"/>
        <v>4590000</v>
      </c>
      <c r="I20" s="86">
        <f t="shared" si="17"/>
        <v>0</v>
      </c>
      <c r="J20" s="27">
        <f t="shared" si="18"/>
        <v>4590000</v>
      </c>
      <c r="K20" s="29">
        <f t="shared" ref="K20:O20" si="39">K32+K92+K200+K248+K308+K344+K380+K404</f>
        <v>4181389.23</v>
      </c>
      <c r="L20" s="29">
        <f t="shared" si="39"/>
        <v>0</v>
      </c>
      <c r="M20" s="29">
        <f t="shared" si="39"/>
        <v>0</v>
      </c>
      <c r="N20" s="29">
        <f t="shared" si="39"/>
        <v>0</v>
      </c>
      <c r="O20" s="29">
        <f t="shared" si="39"/>
        <v>0</v>
      </c>
      <c r="P20" s="134">
        <f t="shared" si="20"/>
        <v>4181389.23</v>
      </c>
      <c r="Q20" s="54">
        <f>(P20/H20)*100</f>
        <v>91.097804575163394</v>
      </c>
      <c r="R20" s="54">
        <f t="shared" si="22"/>
        <v>91.097804575163394</v>
      </c>
      <c r="S20" s="54">
        <f t="shared" si="31"/>
        <v>91.097804575163394</v>
      </c>
      <c r="T20" s="143">
        <f t="shared" si="23"/>
        <v>0</v>
      </c>
      <c r="U20" s="143">
        <f t="shared" si="24"/>
        <v>0</v>
      </c>
      <c r="V20" s="143">
        <f>(T20/J20)*100</f>
        <v>0</v>
      </c>
      <c r="W20" s="143">
        <f t="shared" si="10"/>
        <v>0</v>
      </c>
      <c r="X20" s="151">
        <f t="shared" si="25"/>
        <v>4181389.23</v>
      </c>
      <c r="Y20" s="217">
        <f t="shared" si="26"/>
        <v>91.097804575163394</v>
      </c>
      <c r="Z20" s="151">
        <f t="shared" si="11"/>
        <v>91.097804575163394</v>
      </c>
      <c r="AA20" s="151">
        <f t="shared" si="12"/>
        <v>91.097804575163394</v>
      </c>
      <c r="AB20" s="160">
        <f>H20-X20</f>
        <v>408610.77</v>
      </c>
      <c r="AC20" s="160">
        <f t="shared" si="35"/>
        <v>8.9021954248366022</v>
      </c>
      <c r="AD20" s="160">
        <f t="shared" si="27"/>
        <v>8.9021954248366022</v>
      </c>
      <c r="AE20" s="170">
        <f t="shared" si="32"/>
        <v>408610.77</v>
      </c>
      <c r="AF20" s="170">
        <f t="shared" si="28"/>
        <v>8.9021954248366022</v>
      </c>
      <c r="AG20" s="170">
        <f t="shared" si="33"/>
        <v>8.9021954248366022</v>
      </c>
      <c r="AH20" s="178">
        <f t="shared" si="29"/>
        <v>408610.77</v>
      </c>
      <c r="AI20" s="178">
        <f t="shared" si="14"/>
        <v>8.9021954248366022</v>
      </c>
    </row>
    <row r="21" spans="1:35" ht="19.5" hidden="1" thickBot="1">
      <c r="A21" s="32"/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135"/>
      <c r="Q21" s="135"/>
      <c r="R21" s="135"/>
      <c r="S21" s="135"/>
      <c r="T21" s="144"/>
      <c r="U21" s="144"/>
      <c r="V21" s="144"/>
      <c r="W21" s="144"/>
      <c r="X21" s="152"/>
      <c r="Y21" s="219"/>
      <c r="Z21" s="152"/>
      <c r="AA21" s="152"/>
      <c r="AB21" s="162"/>
      <c r="AC21" s="162"/>
      <c r="AD21" s="163"/>
      <c r="AE21" s="172"/>
      <c r="AF21" s="172"/>
      <c r="AG21" s="72"/>
      <c r="AH21" s="179"/>
      <c r="AI21" s="180"/>
    </row>
    <row r="22" spans="1:35" s="34" customFormat="1" ht="18.95" hidden="1" customHeight="1">
      <c r="A22" s="1085" t="s">
        <v>63</v>
      </c>
      <c r="B22" s="1086"/>
      <c r="C22" s="1086"/>
      <c r="D22" s="1086"/>
      <c r="E22" s="1086"/>
      <c r="F22" s="1086"/>
      <c r="G22" s="1086"/>
      <c r="H22" s="1086"/>
      <c r="I22" s="1086"/>
      <c r="J22" s="1086"/>
      <c r="K22" s="1086"/>
      <c r="L22" s="1086"/>
      <c r="M22" s="1086"/>
      <c r="N22" s="1086"/>
      <c r="O22" s="1086"/>
      <c r="P22" s="1086"/>
      <c r="Q22" s="1086"/>
      <c r="R22" s="1086"/>
      <c r="S22" s="1086"/>
      <c r="T22" s="1086"/>
      <c r="U22" s="1086"/>
      <c r="V22" s="1086"/>
      <c r="W22" s="1086"/>
      <c r="X22" s="1086"/>
      <c r="Y22" s="1086"/>
      <c r="Z22" s="1086"/>
      <c r="AA22" s="1086"/>
      <c r="AB22" s="1086"/>
      <c r="AC22" s="1086"/>
      <c r="AD22" s="1086"/>
      <c r="AE22" s="1086"/>
      <c r="AF22" s="1086"/>
      <c r="AG22" s="1086"/>
      <c r="AH22" s="1086"/>
      <c r="AI22" s="1086"/>
    </row>
    <row r="23" spans="1:35" s="35" customFormat="1" ht="36.950000000000003" hidden="1" customHeight="1">
      <c r="A23" s="182"/>
      <c r="B23" s="183"/>
      <c r="C23" s="184"/>
      <c r="D23" s="184"/>
      <c r="E23" s="184"/>
      <c r="F23" s="184"/>
      <c r="G23" s="184"/>
      <c r="H23" s="184"/>
      <c r="I23" s="185"/>
      <c r="J23" s="184"/>
      <c r="K23" s="186" t="s">
        <v>435</v>
      </c>
      <c r="L23" s="186" t="s">
        <v>436</v>
      </c>
      <c r="M23" s="186" t="s">
        <v>20</v>
      </c>
      <c r="N23" s="186" t="s">
        <v>21</v>
      </c>
      <c r="O23" s="186" t="s">
        <v>437</v>
      </c>
      <c r="P23" s="187" t="s">
        <v>417</v>
      </c>
      <c r="Q23" s="188" t="s">
        <v>433</v>
      </c>
      <c r="R23" s="188" t="s">
        <v>434</v>
      </c>
      <c r="S23" s="188" t="s">
        <v>403</v>
      </c>
      <c r="T23" s="188" t="s">
        <v>438</v>
      </c>
      <c r="U23" s="188" t="s">
        <v>433</v>
      </c>
      <c r="V23" s="188" t="s">
        <v>434</v>
      </c>
      <c r="W23" s="188" t="s">
        <v>403</v>
      </c>
      <c r="X23" s="187" t="s">
        <v>439</v>
      </c>
      <c r="Y23" s="220" t="s">
        <v>433</v>
      </c>
      <c r="Z23" s="188" t="s">
        <v>434</v>
      </c>
      <c r="AA23" s="188" t="s">
        <v>403</v>
      </c>
      <c r="AB23" s="188" t="s">
        <v>440</v>
      </c>
      <c r="AC23" s="188" t="s">
        <v>433</v>
      </c>
      <c r="AD23" s="188" t="s">
        <v>403</v>
      </c>
      <c r="AE23" s="188" t="s">
        <v>408</v>
      </c>
      <c r="AF23" s="188" t="s">
        <v>433</v>
      </c>
      <c r="AG23" s="188" t="s">
        <v>403</v>
      </c>
      <c r="AH23" s="188" t="s">
        <v>441</v>
      </c>
      <c r="AI23" s="188" t="s">
        <v>403</v>
      </c>
    </row>
    <row r="24" spans="1:35" s="35" customFormat="1" ht="18.95" hidden="1" customHeight="1">
      <c r="A24" s="205"/>
      <c r="B24" s="206"/>
      <c r="C24" s="184" t="s">
        <v>54</v>
      </c>
      <c r="D24" s="184">
        <f>D25+D31</f>
        <v>7730000</v>
      </c>
      <c r="E24" s="184">
        <f>E25+E31</f>
        <v>4869900</v>
      </c>
      <c r="F24" s="184">
        <f>F25+F31</f>
        <v>2087100</v>
      </c>
      <c r="G24" s="184">
        <f>G25+G31</f>
        <v>773000</v>
      </c>
      <c r="H24" s="184">
        <f t="shared" ref="H24:H30" si="40">SUM(E24:G24)</f>
        <v>7730000</v>
      </c>
      <c r="I24" s="185">
        <f>I25+I31</f>
        <v>-371568</v>
      </c>
      <c r="J24" s="184">
        <f>J25+J31</f>
        <v>7358432</v>
      </c>
      <c r="K24" s="184">
        <f>K25+K31</f>
        <v>6272276.4199999999</v>
      </c>
      <c r="L24" s="184">
        <f t="shared" ref="L24:O24" si="41">L25+L31</f>
        <v>0</v>
      </c>
      <c r="M24" s="184">
        <f t="shared" si="41"/>
        <v>290260</v>
      </c>
      <c r="N24" s="184">
        <f t="shared" si="41"/>
        <v>203411</v>
      </c>
      <c r="O24" s="184">
        <f t="shared" si="41"/>
        <v>43500</v>
      </c>
      <c r="P24" s="184">
        <f t="shared" ref="P24" si="42">P25+P31</f>
        <v>6272276.4199999999</v>
      </c>
      <c r="Q24" s="207">
        <f>(P24/H24)*100</f>
        <v>81.141997671410095</v>
      </c>
      <c r="R24" s="207">
        <f>(P24/J24)*100</f>
        <v>85.23930668925118</v>
      </c>
      <c r="S24" s="198">
        <f>(P24/D24)*100</f>
        <v>81.141997671410095</v>
      </c>
      <c r="T24" s="184">
        <f>T25+T31</f>
        <v>493671</v>
      </c>
      <c r="U24" s="198">
        <f>(T24/H24)*100</f>
        <v>6.3864294954721856</v>
      </c>
      <c r="V24" s="207">
        <f>(T24/J24)*100</f>
        <v>6.7089157037803702</v>
      </c>
      <c r="W24" s="198">
        <f>(T24/D24)*100</f>
        <v>6.3864294954721856</v>
      </c>
      <c r="X24" s="184">
        <f>X25+X31</f>
        <v>6809447.4199999999</v>
      </c>
      <c r="Y24" s="221">
        <f>(X24/H24)*100</f>
        <v>88.091169728331181</v>
      </c>
      <c r="Z24" s="207">
        <f>(X24/J24)*100</f>
        <v>92.539380944201156</v>
      </c>
      <c r="AA24" s="198">
        <f t="shared" ref="AA24:AA30" si="43">(X24/D24)*100</f>
        <v>88.091169728331181</v>
      </c>
      <c r="AB24" s="184">
        <f>AB25+AB31</f>
        <v>920552.58000000007</v>
      </c>
      <c r="AC24" s="198">
        <f t="shared" ref="AC24:AC25" si="44">(AB24/H24)*100</f>
        <v>11.908830271668824</v>
      </c>
      <c r="AD24" s="198">
        <f>(AB24/D24)*100</f>
        <v>11.908830271668824</v>
      </c>
      <c r="AE24" s="184">
        <f>AE25+AE31</f>
        <v>548984.58000000007</v>
      </c>
      <c r="AF24" s="198">
        <f>(AE24/J24)*100</f>
        <v>7.460619055798845</v>
      </c>
      <c r="AG24" s="198">
        <f>(AE24/D24)*100</f>
        <v>7.1019997412677895</v>
      </c>
      <c r="AH24" s="184">
        <f>AH25+AH31</f>
        <v>920552.58000000007</v>
      </c>
      <c r="AI24" s="198">
        <f>(AH24/D24)*100</f>
        <v>11.908830271668824</v>
      </c>
    </row>
    <row r="25" spans="1:35" s="35" customFormat="1" ht="18.95" hidden="1" customHeight="1">
      <c r="A25" s="182"/>
      <c r="B25" s="192" t="s">
        <v>34</v>
      </c>
      <c r="C25" s="193" t="s">
        <v>55</v>
      </c>
      <c r="D25" s="193">
        <f>SUM(D26:D30)</f>
        <v>6090000</v>
      </c>
      <c r="E25" s="190">
        <f>SUM(E26:E30)</f>
        <v>3229900</v>
      </c>
      <c r="F25" s="190">
        <f>SUM(F26:F30)</f>
        <v>2087100</v>
      </c>
      <c r="G25" s="190">
        <f>SUM(G26:G30)</f>
        <v>773000</v>
      </c>
      <c r="H25" s="190">
        <f t="shared" si="40"/>
        <v>6090000</v>
      </c>
      <c r="I25" s="194">
        <f t="shared" ref="I25:P25" si="45">SUM(I26:I30)</f>
        <v>-371568</v>
      </c>
      <c r="J25" s="190">
        <f t="shared" si="45"/>
        <v>5718432</v>
      </c>
      <c r="K25" s="193">
        <f>SUM(K26:K30)</f>
        <v>4656376.42</v>
      </c>
      <c r="L25" s="193">
        <f t="shared" ref="L25:O25" si="46">SUM(L26:L30)</f>
        <v>0</v>
      </c>
      <c r="M25" s="193">
        <f t="shared" si="46"/>
        <v>290260</v>
      </c>
      <c r="N25" s="193">
        <f t="shared" si="46"/>
        <v>203411</v>
      </c>
      <c r="O25" s="193">
        <f t="shared" si="46"/>
        <v>43500</v>
      </c>
      <c r="P25" s="190">
        <f t="shared" si="45"/>
        <v>4656376.42</v>
      </c>
      <c r="Q25" s="189">
        <f t="shared" ref="Q25:Q32" si="47">(P25/H25)*100</f>
        <v>76.459382922824304</v>
      </c>
      <c r="R25" s="189">
        <f t="shared" ref="R25:R32" si="48">(P25/J25)*100</f>
        <v>81.42750355342163</v>
      </c>
      <c r="S25" s="190">
        <f>(P25/D25)*100</f>
        <v>76.459382922824304</v>
      </c>
      <c r="T25" s="190">
        <f>SUM(T26:T30)</f>
        <v>493671</v>
      </c>
      <c r="U25" s="190">
        <f t="shared" ref="U25:U32" si="49">(T25/H25)*100</f>
        <v>8.1062561576354675</v>
      </c>
      <c r="V25" s="189">
        <f t="shared" ref="V25:V32" si="50">(T25/J25)*100</f>
        <v>8.6329784108650767</v>
      </c>
      <c r="W25" s="189">
        <f>(T25/D25)*100</f>
        <v>8.1062561576354675</v>
      </c>
      <c r="X25" s="190">
        <f>SUM(X26:X30)</f>
        <v>5193547.42</v>
      </c>
      <c r="Y25" s="218">
        <f t="shared" ref="Y25:Y32" si="51">(X25/H25)*100</f>
        <v>85.279924794745483</v>
      </c>
      <c r="Z25" s="189">
        <f t="shared" ref="Z25:Z32" si="52">(X25/J25)*100</f>
        <v>90.821180001790708</v>
      </c>
      <c r="AA25" s="189">
        <f t="shared" si="43"/>
        <v>85.279924794745483</v>
      </c>
      <c r="AB25" s="191">
        <f>SUM(AB26:AB30)</f>
        <v>896452.58000000007</v>
      </c>
      <c r="AC25" s="191">
        <f t="shared" si="44"/>
        <v>14.720075205254519</v>
      </c>
      <c r="AD25" s="191">
        <f t="shared" ref="AD25:AD30" si="53">(AB25/D25)*100</f>
        <v>14.720075205254519</v>
      </c>
      <c r="AE25" s="191">
        <f>SUM(AE26:AE30)</f>
        <v>524884.58000000007</v>
      </c>
      <c r="AF25" s="191">
        <f t="shared" ref="AF25:AF32" si="54">(AE25/J25)*100</f>
        <v>9.1788199982093008</v>
      </c>
      <c r="AG25" s="191">
        <f t="shared" ref="AG25:AG32" si="55">(AE25/D25)*100</f>
        <v>8.6187944170771775</v>
      </c>
      <c r="AH25" s="191">
        <f>SUM(AH26:AH30)</f>
        <v>896452.58000000007</v>
      </c>
      <c r="AI25" s="191">
        <f t="shared" ref="AI25:AI32" si="56">(AH25/D25)*100</f>
        <v>14.720075205254519</v>
      </c>
    </row>
    <row r="26" spans="1:35" s="35" customFormat="1" ht="18.95" hidden="1" customHeight="1">
      <c r="A26" s="183"/>
      <c r="B26" s="183"/>
      <c r="C26" s="189" t="s">
        <v>56</v>
      </c>
      <c r="D26" s="189">
        <f>D38+D50+D62+D74</f>
        <v>1080000</v>
      </c>
      <c r="E26" s="189">
        <f t="shared" ref="E26:G26" si="57">E38+E50+E62+E74</f>
        <v>720000</v>
      </c>
      <c r="F26" s="189">
        <f t="shared" si="57"/>
        <v>360000</v>
      </c>
      <c r="G26" s="189">
        <f t="shared" si="57"/>
        <v>0</v>
      </c>
      <c r="H26" s="189">
        <f t="shared" si="40"/>
        <v>1080000</v>
      </c>
      <c r="I26" s="195">
        <f>I38+I50+I62+I74</f>
        <v>0</v>
      </c>
      <c r="J26" s="196">
        <f>H26+(I26)</f>
        <v>1080000</v>
      </c>
      <c r="K26" s="189">
        <f>K38+K50+K62+K74</f>
        <v>950500</v>
      </c>
      <c r="L26" s="189">
        <f t="shared" ref="L26:O26" si="58">L38+L50+L62+L74</f>
        <v>0</v>
      </c>
      <c r="M26" s="189">
        <f t="shared" si="58"/>
        <v>0</v>
      </c>
      <c r="N26" s="189">
        <f t="shared" si="58"/>
        <v>0</v>
      </c>
      <c r="O26" s="189">
        <f t="shared" si="58"/>
        <v>43500</v>
      </c>
      <c r="P26" s="189">
        <f>K26+L26</f>
        <v>950500</v>
      </c>
      <c r="Q26" s="189">
        <f t="shared" si="47"/>
        <v>88.009259259259252</v>
      </c>
      <c r="R26" s="189">
        <f t="shared" si="48"/>
        <v>88.009259259259252</v>
      </c>
      <c r="S26" s="189">
        <f>(P26/D26)*100</f>
        <v>88.009259259259252</v>
      </c>
      <c r="T26" s="189">
        <f>M26+N26</f>
        <v>0</v>
      </c>
      <c r="U26" s="189">
        <f t="shared" si="49"/>
        <v>0</v>
      </c>
      <c r="V26" s="189">
        <f t="shared" si="50"/>
        <v>0</v>
      </c>
      <c r="W26" s="189">
        <f>(T26/D26)*100</f>
        <v>0</v>
      </c>
      <c r="X26" s="189">
        <f>SUM(K26:O26)</f>
        <v>994000</v>
      </c>
      <c r="Y26" s="217">
        <f t="shared" si="51"/>
        <v>92.037037037037038</v>
      </c>
      <c r="Z26" s="189">
        <f t="shared" si="52"/>
        <v>92.037037037037038</v>
      </c>
      <c r="AA26" s="189">
        <f t="shared" si="43"/>
        <v>92.037037037037038</v>
      </c>
      <c r="AB26" s="197">
        <f>H26-X26</f>
        <v>86000</v>
      </c>
      <c r="AC26" s="197">
        <f>(AB26/H26)*100</f>
        <v>7.9629629629629637</v>
      </c>
      <c r="AD26" s="197">
        <f t="shared" si="53"/>
        <v>7.9629629629629637</v>
      </c>
      <c r="AE26" s="197">
        <f>J26-X26</f>
        <v>86000</v>
      </c>
      <c r="AF26" s="197">
        <f t="shared" si="54"/>
        <v>7.9629629629629637</v>
      </c>
      <c r="AG26" s="197">
        <f t="shared" si="55"/>
        <v>7.9629629629629637</v>
      </c>
      <c r="AH26" s="197">
        <f>D26-X26</f>
        <v>86000</v>
      </c>
      <c r="AI26" s="197">
        <f t="shared" si="56"/>
        <v>7.9629629629629637</v>
      </c>
    </row>
    <row r="27" spans="1:35" s="35" customFormat="1" ht="18.95" hidden="1" customHeight="1">
      <c r="A27" s="183"/>
      <c r="B27" s="183"/>
      <c r="C27" s="189" t="s">
        <v>57</v>
      </c>
      <c r="D27" s="189">
        <f t="shared" ref="D27:G32" si="59">D39+D51+D63+D75</f>
        <v>2044360</v>
      </c>
      <c r="E27" s="189">
        <f t="shared" si="59"/>
        <v>1011500</v>
      </c>
      <c r="F27" s="189">
        <f t="shared" si="59"/>
        <v>673360</v>
      </c>
      <c r="G27" s="189">
        <f t="shared" si="59"/>
        <v>359500</v>
      </c>
      <c r="H27" s="189">
        <f t="shared" si="40"/>
        <v>2044360</v>
      </c>
      <c r="I27" s="195">
        <f t="shared" ref="I27:I32" si="60">I39+I51+I63+I75</f>
        <v>-122664</v>
      </c>
      <c r="J27" s="196">
        <f>H27+(I27)</f>
        <v>1921696</v>
      </c>
      <c r="K27" s="189">
        <f t="shared" ref="K27:O27" si="61">K39+K51+K63+K75</f>
        <v>1758989.85</v>
      </c>
      <c r="L27" s="189">
        <f t="shared" si="61"/>
        <v>0</v>
      </c>
      <c r="M27" s="189">
        <f t="shared" si="61"/>
        <v>192000</v>
      </c>
      <c r="N27" s="189">
        <f t="shared" si="61"/>
        <v>0</v>
      </c>
      <c r="O27" s="189">
        <f t="shared" si="61"/>
        <v>0</v>
      </c>
      <c r="P27" s="189">
        <f>K27+L27</f>
        <v>1758989.85</v>
      </c>
      <c r="Q27" s="189">
        <f t="shared" si="47"/>
        <v>86.041100882427756</v>
      </c>
      <c r="R27" s="189">
        <f t="shared" si="48"/>
        <v>91.533200360514883</v>
      </c>
      <c r="S27" s="189">
        <f t="shared" ref="S27:S30" si="62">(P27/D27)*100</f>
        <v>86.041100882427756</v>
      </c>
      <c r="T27" s="189">
        <f>M27+N27</f>
        <v>192000</v>
      </c>
      <c r="U27" s="189">
        <f t="shared" si="49"/>
        <v>9.3916922655500983</v>
      </c>
      <c r="V27" s="189">
        <f t="shared" si="50"/>
        <v>9.9911744625580745</v>
      </c>
      <c r="W27" s="189">
        <f t="shared" ref="W27:W30" si="63">(T27/D27)*100</f>
        <v>9.3916922655500983</v>
      </c>
      <c r="X27" s="189">
        <f>SUM(K27:O27)</f>
        <v>1950989.85</v>
      </c>
      <c r="Y27" s="217">
        <f t="shared" si="51"/>
        <v>95.432793147977861</v>
      </c>
      <c r="Z27" s="189">
        <f t="shared" si="52"/>
        <v>101.52437482307295</v>
      </c>
      <c r="AA27" s="189">
        <f t="shared" si="43"/>
        <v>95.432793147977861</v>
      </c>
      <c r="AB27" s="197">
        <f t="shared" ref="AB27:AB30" si="64">H27-X27</f>
        <v>93370.149999999907</v>
      </c>
      <c r="AC27" s="197">
        <f t="shared" ref="AC27:AC32" si="65">(AB27/H27)*100</f>
        <v>4.567206852022144</v>
      </c>
      <c r="AD27" s="197">
        <f t="shared" si="53"/>
        <v>4.567206852022144</v>
      </c>
      <c r="AE27" s="197">
        <f t="shared" ref="AE27:AE30" si="66">J27-X27</f>
        <v>-29293.850000000093</v>
      </c>
      <c r="AF27" s="197">
        <f t="shared" si="54"/>
        <v>-1.524374823072957</v>
      </c>
      <c r="AG27" s="197">
        <f t="shared" si="55"/>
        <v>-1.4329105441311754</v>
      </c>
      <c r="AH27" s="197">
        <f t="shared" ref="AH27:AH32" si="67">D27-X27</f>
        <v>93370.149999999907</v>
      </c>
      <c r="AI27" s="197">
        <f t="shared" si="56"/>
        <v>4.567206852022144</v>
      </c>
    </row>
    <row r="28" spans="1:35" s="35" customFormat="1" ht="18.95" hidden="1" customHeight="1">
      <c r="A28" s="183"/>
      <c r="B28" s="183"/>
      <c r="C28" s="189" t="s">
        <v>58</v>
      </c>
      <c r="D28" s="189">
        <f t="shared" si="59"/>
        <v>2765640</v>
      </c>
      <c r="E28" s="189">
        <f t="shared" si="59"/>
        <v>1398400</v>
      </c>
      <c r="F28" s="189">
        <f t="shared" si="59"/>
        <v>953740</v>
      </c>
      <c r="G28" s="189">
        <f t="shared" si="59"/>
        <v>413500</v>
      </c>
      <c r="H28" s="189">
        <f t="shared" si="40"/>
        <v>2765640</v>
      </c>
      <c r="I28" s="195">
        <f t="shared" si="60"/>
        <v>-248904</v>
      </c>
      <c r="J28" s="196">
        <f>H28+(I28)</f>
        <v>2516736</v>
      </c>
      <c r="K28" s="189">
        <f t="shared" ref="K28:O28" si="68">K40+K52+K64+K76</f>
        <v>1741686.5699999998</v>
      </c>
      <c r="L28" s="189">
        <f t="shared" si="68"/>
        <v>0</v>
      </c>
      <c r="M28" s="189">
        <f t="shared" si="68"/>
        <v>34760</v>
      </c>
      <c r="N28" s="189">
        <f t="shared" si="68"/>
        <v>203411</v>
      </c>
      <c r="O28" s="189">
        <f t="shared" si="68"/>
        <v>0</v>
      </c>
      <c r="P28" s="189">
        <f>K28+L28</f>
        <v>1741686.5699999998</v>
      </c>
      <c r="Q28" s="189">
        <f t="shared" si="47"/>
        <v>62.975895995140363</v>
      </c>
      <c r="R28" s="189">
        <f t="shared" si="48"/>
        <v>69.204182321864508</v>
      </c>
      <c r="S28" s="189">
        <f t="shared" si="62"/>
        <v>62.975895995140363</v>
      </c>
      <c r="T28" s="189">
        <f>M28+N28</f>
        <v>238171</v>
      </c>
      <c r="U28" s="189">
        <f t="shared" si="49"/>
        <v>8.6117860603693899</v>
      </c>
      <c r="V28" s="189">
        <f t="shared" si="50"/>
        <v>9.4634876284203031</v>
      </c>
      <c r="W28" s="189">
        <f t="shared" si="63"/>
        <v>8.6117860603693899</v>
      </c>
      <c r="X28" s="189">
        <f>SUM(K28:O28)</f>
        <v>1979857.5699999998</v>
      </c>
      <c r="Y28" s="217">
        <f t="shared" si="51"/>
        <v>71.587682055509745</v>
      </c>
      <c r="Z28" s="189">
        <f t="shared" si="52"/>
        <v>78.667669950284804</v>
      </c>
      <c r="AA28" s="189">
        <f t="shared" si="43"/>
        <v>71.587682055509745</v>
      </c>
      <c r="AB28" s="197">
        <f t="shared" si="64"/>
        <v>785782.43000000017</v>
      </c>
      <c r="AC28" s="197">
        <f t="shared" si="65"/>
        <v>28.412317944490251</v>
      </c>
      <c r="AD28" s="197">
        <f t="shared" si="53"/>
        <v>28.412317944490251</v>
      </c>
      <c r="AE28" s="197">
        <f t="shared" si="66"/>
        <v>536878.43000000017</v>
      </c>
      <c r="AF28" s="197">
        <f t="shared" si="54"/>
        <v>21.332330049715193</v>
      </c>
      <c r="AG28" s="197">
        <f t="shared" si="55"/>
        <v>19.412448113275776</v>
      </c>
      <c r="AH28" s="197">
        <f t="shared" si="67"/>
        <v>785782.43000000017</v>
      </c>
      <c r="AI28" s="197">
        <f t="shared" si="56"/>
        <v>28.412317944490251</v>
      </c>
    </row>
    <row r="29" spans="1:35" s="35" customFormat="1" ht="18.95" hidden="1" customHeight="1">
      <c r="A29" s="183"/>
      <c r="B29" s="183"/>
      <c r="C29" s="189" t="s">
        <v>59</v>
      </c>
      <c r="D29" s="189">
        <f t="shared" si="59"/>
        <v>0</v>
      </c>
      <c r="E29" s="189">
        <f t="shared" si="59"/>
        <v>0</v>
      </c>
      <c r="F29" s="189">
        <f t="shared" si="59"/>
        <v>0</v>
      </c>
      <c r="G29" s="189">
        <f t="shared" si="59"/>
        <v>0</v>
      </c>
      <c r="H29" s="189">
        <f t="shared" si="40"/>
        <v>0</v>
      </c>
      <c r="I29" s="195">
        <f t="shared" si="60"/>
        <v>0</v>
      </c>
      <c r="J29" s="196">
        <f>H29+(I29)</f>
        <v>0</v>
      </c>
      <c r="K29" s="189">
        <f t="shared" ref="K29:O29" si="69">K41+K53+K65+K77</f>
        <v>0</v>
      </c>
      <c r="L29" s="189">
        <f t="shared" si="69"/>
        <v>0</v>
      </c>
      <c r="M29" s="189">
        <f t="shared" si="69"/>
        <v>0</v>
      </c>
      <c r="N29" s="189">
        <f t="shared" si="69"/>
        <v>0</v>
      </c>
      <c r="O29" s="189">
        <f t="shared" si="69"/>
        <v>0</v>
      </c>
      <c r="P29" s="189">
        <f>K29+L29</f>
        <v>0</v>
      </c>
      <c r="Q29" s="189" t="e">
        <f t="shared" si="47"/>
        <v>#DIV/0!</v>
      </c>
      <c r="R29" s="189" t="e">
        <f t="shared" si="48"/>
        <v>#DIV/0!</v>
      </c>
      <c r="S29" s="189" t="e">
        <f t="shared" si="62"/>
        <v>#DIV/0!</v>
      </c>
      <c r="T29" s="189">
        <f>M29+N29</f>
        <v>0</v>
      </c>
      <c r="U29" s="189" t="e">
        <f t="shared" si="49"/>
        <v>#DIV/0!</v>
      </c>
      <c r="V29" s="189" t="e">
        <f t="shared" si="50"/>
        <v>#DIV/0!</v>
      </c>
      <c r="W29" s="189" t="e">
        <f t="shared" si="63"/>
        <v>#DIV/0!</v>
      </c>
      <c r="X29" s="189">
        <f>SUM(K29:O29)</f>
        <v>0</v>
      </c>
      <c r="Y29" s="217" t="e">
        <f t="shared" si="51"/>
        <v>#DIV/0!</v>
      </c>
      <c r="Z29" s="189" t="e">
        <f t="shared" si="52"/>
        <v>#DIV/0!</v>
      </c>
      <c r="AA29" s="189" t="e">
        <f t="shared" si="43"/>
        <v>#DIV/0!</v>
      </c>
      <c r="AB29" s="197">
        <f t="shared" si="64"/>
        <v>0</v>
      </c>
      <c r="AC29" s="197" t="e">
        <f t="shared" si="65"/>
        <v>#DIV/0!</v>
      </c>
      <c r="AD29" s="197" t="e">
        <f t="shared" si="53"/>
        <v>#DIV/0!</v>
      </c>
      <c r="AE29" s="197">
        <f t="shared" si="66"/>
        <v>0</v>
      </c>
      <c r="AF29" s="197" t="e">
        <f t="shared" si="54"/>
        <v>#DIV/0!</v>
      </c>
      <c r="AG29" s="197" t="e">
        <f t="shared" si="55"/>
        <v>#DIV/0!</v>
      </c>
      <c r="AH29" s="197">
        <f t="shared" si="67"/>
        <v>0</v>
      </c>
      <c r="AI29" s="197" t="e">
        <f t="shared" si="56"/>
        <v>#DIV/0!</v>
      </c>
    </row>
    <row r="30" spans="1:35" s="35" customFormat="1" ht="18.95" hidden="1" customHeight="1">
      <c r="A30" s="183"/>
      <c r="B30" s="183"/>
      <c r="C30" s="189" t="s">
        <v>60</v>
      </c>
      <c r="D30" s="189">
        <f t="shared" si="59"/>
        <v>200000</v>
      </c>
      <c r="E30" s="189">
        <f t="shared" si="59"/>
        <v>100000</v>
      </c>
      <c r="F30" s="189">
        <f t="shared" si="59"/>
        <v>100000</v>
      </c>
      <c r="G30" s="189">
        <f t="shared" si="59"/>
        <v>0</v>
      </c>
      <c r="H30" s="189">
        <f t="shared" si="40"/>
        <v>200000</v>
      </c>
      <c r="I30" s="195">
        <f t="shared" si="60"/>
        <v>0</v>
      </c>
      <c r="J30" s="196">
        <f>H30+(I30)</f>
        <v>200000</v>
      </c>
      <c r="K30" s="189">
        <f t="shared" ref="K30:O30" si="70">K42+K54+K66+K78</f>
        <v>205200</v>
      </c>
      <c r="L30" s="189">
        <f t="shared" si="70"/>
        <v>0</v>
      </c>
      <c r="M30" s="189">
        <f t="shared" si="70"/>
        <v>63500</v>
      </c>
      <c r="N30" s="189">
        <f t="shared" si="70"/>
        <v>0</v>
      </c>
      <c r="O30" s="189">
        <f t="shared" si="70"/>
        <v>0</v>
      </c>
      <c r="P30" s="189">
        <f>K30+L30</f>
        <v>205200</v>
      </c>
      <c r="Q30" s="189">
        <f t="shared" si="47"/>
        <v>102.60000000000001</v>
      </c>
      <c r="R30" s="189">
        <f t="shared" si="48"/>
        <v>102.60000000000001</v>
      </c>
      <c r="S30" s="189">
        <f t="shared" si="62"/>
        <v>102.60000000000001</v>
      </c>
      <c r="T30" s="189">
        <f>M30+N30</f>
        <v>63500</v>
      </c>
      <c r="U30" s="189">
        <f t="shared" si="49"/>
        <v>31.75</v>
      </c>
      <c r="V30" s="189">
        <f t="shared" si="50"/>
        <v>31.75</v>
      </c>
      <c r="W30" s="189">
        <f t="shared" si="63"/>
        <v>31.75</v>
      </c>
      <c r="X30" s="189">
        <f>SUM(K30:O30)</f>
        <v>268700</v>
      </c>
      <c r="Y30" s="217">
        <f t="shared" si="51"/>
        <v>134.35</v>
      </c>
      <c r="Z30" s="189">
        <f t="shared" si="52"/>
        <v>134.35</v>
      </c>
      <c r="AA30" s="189">
        <f t="shared" si="43"/>
        <v>134.35</v>
      </c>
      <c r="AB30" s="197">
        <f t="shared" si="64"/>
        <v>-68700</v>
      </c>
      <c r="AC30" s="197">
        <f t="shared" si="65"/>
        <v>-34.35</v>
      </c>
      <c r="AD30" s="197">
        <f t="shared" si="53"/>
        <v>-34.35</v>
      </c>
      <c r="AE30" s="197">
        <f t="shared" si="66"/>
        <v>-68700</v>
      </c>
      <c r="AF30" s="197">
        <f t="shared" si="54"/>
        <v>-34.35</v>
      </c>
      <c r="AG30" s="197">
        <f t="shared" si="55"/>
        <v>-34.35</v>
      </c>
      <c r="AH30" s="197">
        <f t="shared" si="67"/>
        <v>-68700</v>
      </c>
      <c r="AI30" s="197">
        <f t="shared" si="56"/>
        <v>-34.35</v>
      </c>
    </row>
    <row r="31" spans="1:35" s="35" customFormat="1" ht="18.95" hidden="1" customHeight="1">
      <c r="A31" s="182"/>
      <c r="B31" s="192" t="s">
        <v>35</v>
      </c>
      <c r="C31" s="190" t="s">
        <v>64</v>
      </c>
      <c r="D31" s="190">
        <f t="shared" ref="D31:AE31" si="71">D32</f>
        <v>1640000</v>
      </c>
      <c r="E31" s="190">
        <f t="shared" si="71"/>
        <v>1640000</v>
      </c>
      <c r="F31" s="190">
        <f t="shared" si="71"/>
        <v>0</v>
      </c>
      <c r="G31" s="190">
        <f t="shared" si="71"/>
        <v>0</v>
      </c>
      <c r="H31" s="190">
        <f t="shared" si="71"/>
        <v>1640000</v>
      </c>
      <c r="I31" s="194">
        <f t="shared" si="71"/>
        <v>0</v>
      </c>
      <c r="J31" s="190">
        <f t="shared" si="71"/>
        <v>1640000</v>
      </c>
      <c r="K31" s="190">
        <f t="shared" si="71"/>
        <v>1615900</v>
      </c>
      <c r="L31" s="190">
        <f t="shared" si="71"/>
        <v>0</v>
      </c>
      <c r="M31" s="190">
        <f t="shared" si="71"/>
        <v>0</v>
      </c>
      <c r="N31" s="190">
        <f t="shared" si="71"/>
        <v>0</v>
      </c>
      <c r="O31" s="190">
        <f t="shared" si="71"/>
        <v>0</v>
      </c>
      <c r="P31" s="198">
        <f t="shared" si="71"/>
        <v>1615900</v>
      </c>
      <c r="Q31" s="189">
        <f t="shared" ref="Q31" si="72">(P31/J31)*100</f>
        <v>98.530487804878049</v>
      </c>
      <c r="R31" s="189">
        <f t="shared" si="48"/>
        <v>98.530487804878049</v>
      </c>
      <c r="S31" s="198">
        <f t="shared" si="71"/>
        <v>98.530487804878049</v>
      </c>
      <c r="T31" s="198">
        <f t="shared" si="71"/>
        <v>0</v>
      </c>
      <c r="U31" s="190">
        <f t="shared" si="49"/>
        <v>0</v>
      </c>
      <c r="V31" s="189">
        <f t="shared" si="50"/>
        <v>0</v>
      </c>
      <c r="W31" s="198">
        <f t="shared" si="71"/>
        <v>0</v>
      </c>
      <c r="X31" s="198">
        <f>X32</f>
        <v>1615900</v>
      </c>
      <c r="Y31" s="218">
        <f t="shared" si="51"/>
        <v>98.530487804878049</v>
      </c>
      <c r="Z31" s="189">
        <f t="shared" si="52"/>
        <v>98.530487804878049</v>
      </c>
      <c r="AA31" s="198">
        <f>AA32</f>
        <v>98.530487804878049</v>
      </c>
      <c r="AB31" s="199">
        <f t="shared" si="71"/>
        <v>24100</v>
      </c>
      <c r="AC31" s="191">
        <f t="shared" si="65"/>
        <v>1.4695121951219512</v>
      </c>
      <c r="AD31" s="199">
        <f t="shared" si="71"/>
        <v>1.4695121951219512</v>
      </c>
      <c r="AE31" s="199">
        <f t="shared" si="71"/>
        <v>24100</v>
      </c>
      <c r="AF31" s="191">
        <f t="shared" si="54"/>
        <v>1.4695121951219512</v>
      </c>
      <c r="AG31" s="191">
        <f t="shared" si="55"/>
        <v>1.4695121951219512</v>
      </c>
      <c r="AH31" s="199">
        <f t="shared" ref="AH31" si="73">AH32</f>
        <v>24100</v>
      </c>
      <c r="AI31" s="191">
        <f t="shared" si="56"/>
        <v>1.4695121951219512</v>
      </c>
    </row>
    <row r="32" spans="1:35" s="35" customFormat="1" ht="18.95" hidden="1" customHeight="1">
      <c r="A32" s="183"/>
      <c r="B32" s="183"/>
      <c r="C32" s="189" t="s">
        <v>62</v>
      </c>
      <c r="D32" s="189">
        <f t="shared" si="59"/>
        <v>1640000</v>
      </c>
      <c r="E32" s="189">
        <f t="shared" si="59"/>
        <v>1640000</v>
      </c>
      <c r="F32" s="189">
        <f t="shared" si="59"/>
        <v>0</v>
      </c>
      <c r="G32" s="189">
        <f t="shared" si="59"/>
        <v>0</v>
      </c>
      <c r="H32" s="189">
        <f>SUM(E32:G32)</f>
        <v>1640000</v>
      </c>
      <c r="I32" s="195">
        <f t="shared" si="60"/>
        <v>0</v>
      </c>
      <c r="J32" s="196">
        <f>H32+(I32)</f>
        <v>1640000</v>
      </c>
      <c r="K32" s="189">
        <f t="shared" ref="K32:O32" si="74">K44+K56+K68+K80</f>
        <v>1615900</v>
      </c>
      <c r="L32" s="189">
        <f t="shared" si="74"/>
        <v>0</v>
      </c>
      <c r="M32" s="189">
        <f t="shared" si="74"/>
        <v>0</v>
      </c>
      <c r="N32" s="189">
        <f t="shared" si="74"/>
        <v>0</v>
      </c>
      <c r="O32" s="189">
        <f t="shared" si="74"/>
        <v>0</v>
      </c>
      <c r="P32" s="189">
        <f>K32+L32</f>
        <v>1615900</v>
      </c>
      <c r="Q32" s="189">
        <f t="shared" si="47"/>
        <v>98.530487804878049</v>
      </c>
      <c r="R32" s="189">
        <f t="shared" si="48"/>
        <v>98.530487804878049</v>
      </c>
      <c r="S32" s="189">
        <f>(P32/D32)*100</f>
        <v>98.530487804878049</v>
      </c>
      <c r="T32" s="189">
        <f>M32+N32</f>
        <v>0</v>
      </c>
      <c r="U32" s="189">
        <f t="shared" si="49"/>
        <v>0</v>
      </c>
      <c r="V32" s="189">
        <f t="shared" si="50"/>
        <v>0</v>
      </c>
      <c r="W32" s="189">
        <f>(T32/D32)*100</f>
        <v>0</v>
      </c>
      <c r="X32" s="189">
        <f>SUM(K32:O32)</f>
        <v>1615900</v>
      </c>
      <c r="Y32" s="217">
        <f t="shared" si="51"/>
        <v>98.530487804878049</v>
      </c>
      <c r="Z32" s="189">
        <f t="shared" si="52"/>
        <v>98.530487804878049</v>
      </c>
      <c r="AA32" s="189">
        <f>(X32/D32)*100</f>
        <v>98.530487804878049</v>
      </c>
      <c r="AB32" s="197">
        <f>H32-X32</f>
        <v>24100</v>
      </c>
      <c r="AC32" s="197">
        <f t="shared" si="65"/>
        <v>1.4695121951219512</v>
      </c>
      <c r="AD32" s="197">
        <f>(AB32/D32)*100</f>
        <v>1.4695121951219512</v>
      </c>
      <c r="AE32" s="197">
        <f>J32-X32</f>
        <v>24100</v>
      </c>
      <c r="AF32" s="197">
        <f t="shared" si="54"/>
        <v>1.4695121951219512</v>
      </c>
      <c r="AG32" s="197">
        <f t="shared" si="55"/>
        <v>1.4695121951219512</v>
      </c>
      <c r="AH32" s="197">
        <f t="shared" si="67"/>
        <v>24100</v>
      </c>
      <c r="AI32" s="197">
        <f t="shared" si="56"/>
        <v>1.4695121951219512</v>
      </c>
    </row>
    <row r="33" spans="1:35" s="35" customFormat="1" ht="18.95" hidden="1" customHeight="1">
      <c r="A33" s="200"/>
      <c r="B33" s="200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2"/>
      <c r="V33" s="202"/>
      <c r="W33" s="202"/>
      <c r="X33" s="202"/>
      <c r="Y33" s="22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</row>
    <row r="34" spans="1:35" s="34" customFormat="1" ht="35.450000000000003" hidden="1" customHeight="1">
      <c r="A34" s="1104">
        <v>1.1000000000000001</v>
      </c>
      <c r="B34" s="1106" t="s">
        <v>284</v>
      </c>
      <c r="C34" s="1107" t="s">
        <v>285</v>
      </c>
      <c r="D34" s="36" t="s">
        <v>286</v>
      </c>
      <c r="E34" s="1109">
        <f>SUM(E37,E43)</f>
        <v>1764000</v>
      </c>
      <c r="F34" s="1109">
        <f>F37+F43</f>
        <v>756000</v>
      </c>
      <c r="G34" s="1109">
        <f>G37+G43</f>
        <v>280000</v>
      </c>
      <c r="H34" s="1109">
        <f>SUM(E34:G36)</f>
        <v>2800000</v>
      </c>
      <c r="I34" s="1111">
        <f>SUM(I37,I43)</f>
        <v>-157200</v>
      </c>
      <c r="J34" s="1113">
        <f>SUM(J37,J43)</f>
        <v>2642800</v>
      </c>
      <c r="K34" s="37"/>
      <c r="L34" s="37"/>
      <c r="M34" s="37"/>
      <c r="N34" s="37"/>
      <c r="O34" s="37"/>
      <c r="P34" s="203" t="s">
        <v>417</v>
      </c>
      <c r="Q34" s="204" t="s">
        <v>433</v>
      </c>
      <c r="R34" s="204" t="s">
        <v>434</v>
      </c>
      <c r="S34" s="204" t="s">
        <v>403</v>
      </c>
      <c r="T34" s="204" t="s">
        <v>438</v>
      </c>
      <c r="U34" s="204" t="s">
        <v>433</v>
      </c>
      <c r="V34" s="204" t="s">
        <v>434</v>
      </c>
      <c r="W34" s="204" t="s">
        <v>403</v>
      </c>
      <c r="X34" s="203" t="s">
        <v>439</v>
      </c>
      <c r="Y34" s="223" t="s">
        <v>433</v>
      </c>
      <c r="Z34" s="204" t="s">
        <v>434</v>
      </c>
      <c r="AA34" s="204" t="s">
        <v>403</v>
      </c>
      <c r="AB34" s="204" t="s">
        <v>440</v>
      </c>
      <c r="AC34" s="204" t="s">
        <v>433</v>
      </c>
      <c r="AD34" s="204" t="s">
        <v>403</v>
      </c>
      <c r="AE34" s="204" t="s">
        <v>408</v>
      </c>
      <c r="AF34" s="204" t="s">
        <v>408</v>
      </c>
      <c r="AG34" s="204" t="s">
        <v>403</v>
      </c>
      <c r="AH34" s="204" t="s">
        <v>441</v>
      </c>
      <c r="AI34" s="204" t="s">
        <v>403</v>
      </c>
    </row>
    <row r="35" spans="1:35" s="34" customFormat="1" ht="23.1" hidden="1" customHeight="1">
      <c r="A35" s="1105"/>
      <c r="B35" s="1106"/>
      <c r="C35" s="1108"/>
      <c r="D35" s="1108">
        <f>D37+D43</f>
        <v>2800000</v>
      </c>
      <c r="E35" s="1110"/>
      <c r="F35" s="1110"/>
      <c r="G35" s="1110"/>
      <c r="H35" s="1110"/>
      <c r="I35" s="1112"/>
      <c r="J35" s="1106"/>
      <c r="K35" s="1114">
        <f t="shared" ref="K35:P35" si="75">K37+K43</f>
        <v>2222786.8199999998</v>
      </c>
      <c r="L35" s="1116">
        <f t="shared" si="75"/>
        <v>0</v>
      </c>
      <c r="M35" s="1118">
        <f t="shared" si="75"/>
        <v>0</v>
      </c>
      <c r="N35" s="1100">
        <f t="shared" si="75"/>
        <v>120411</v>
      </c>
      <c r="O35" s="1102">
        <f t="shared" si="75"/>
        <v>0</v>
      </c>
      <c r="P35" s="1071">
        <f t="shared" si="75"/>
        <v>2222786.8199999998</v>
      </c>
      <c r="Q35" s="1071">
        <f>(P35/H34)*100</f>
        <v>79.38524357142856</v>
      </c>
      <c r="R35" s="1071">
        <f>(P35/J34)*100</f>
        <v>84.107265778719537</v>
      </c>
      <c r="S35" s="1071">
        <f>(P35/D35)*100</f>
        <v>79.38524357142856</v>
      </c>
      <c r="T35" s="1071">
        <f>T37+T43</f>
        <v>120411</v>
      </c>
      <c r="U35" s="1071">
        <f>(T35/H34)*100</f>
        <v>4.3003928571428576</v>
      </c>
      <c r="V35" s="1071">
        <f>(T35/J34)*100</f>
        <v>4.5561904041168457</v>
      </c>
      <c r="W35" s="1071">
        <f>(T35/D35)*100</f>
        <v>4.3003928571428576</v>
      </c>
      <c r="X35" s="1071">
        <f>X37+X43</f>
        <v>2343197.8199999998</v>
      </c>
      <c r="Y35" s="1075">
        <f>(X35/H34)*100</f>
        <v>83.685636428571414</v>
      </c>
      <c r="Z35" s="1071">
        <f>(X35/J34)*100</f>
        <v>88.66345618283637</v>
      </c>
      <c r="AA35" s="1071">
        <f>(X35/D35)*100</f>
        <v>83.685636428571414</v>
      </c>
      <c r="AB35" s="1071">
        <f>AB37+AB43</f>
        <v>456802.18000000005</v>
      </c>
      <c r="AC35" s="1071">
        <f>(AB35/H34)*100</f>
        <v>16.314363571428572</v>
      </c>
      <c r="AD35" s="1071">
        <f>(AB35/D35)*100</f>
        <v>16.314363571428572</v>
      </c>
      <c r="AE35" s="1071">
        <f>AE37+AE43</f>
        <v>299602.18000000005</v>
      </c>
      <c r="AF35" s="1071">
        <f>(AE35/J34)*100</f>
        <v>11.336543817163616</v>
      </c>
      <c r="AG35" s="1071">
        <f>(AE35/D35)*100</f>
        <v>10.700077857142858</v>
      </c>
      <c r="AH35" s="1071">
        <f>AH37+AH43</f>
        <v>456802.18000000005</v>
      </c>
      <c r="AI35" s="1071">
        <f>(AH35/D35)*100</f>
        <v>16.314363571428572</v>
      </c>
    </row>
    <row r="36" spans="1:35" s="34" customFormat="1" ht="13.5" hidden="1" customHeight="1">
      <c r="A36" s="1105"/>
      <c r="B36" s="1106"/>
      <c r="C36" s="1108"/>
      <c r="D36" s="1108"/>
      <c r="E36" s="1110"/>
      <c r="F36" s="1110"/>
      <c r="G36" s="1110"/>
      <c r="H36" s="1110"/>
      <c r="I36" s="1112"/>
      <c r="J36" s="1106"/>
      <c r="K36" s="1115"/>
      <c r="L36" s="1117"/>
      <c r="M36" s="1119"/>
      <c r="N36" s="1101"/>
      <c r="O36" s="1103"/>
      <c r="P36" s="1072"/>
      <c r="Q36" s="1072"/>
      <c r="R36" s="1072"/>
      <c r="S36" s="1072"/>
      <c r="T36" s="1072"/>
      <c r="U36" s="1072"/>
      <c r="V36" s="1072"/>
      <c r="W36" s="1072"/>
      <c r="X36" s="1072"/>
      <c r="Y36" s="1076"/>
      <c r="Z36" s="1072"/>
      <c r="AA36" s="1072"/>
      <c r="AB36" s="1072"/>
      <c r="AC36" s="1072"/>
      <c r="AD36" s="1072"/>
      <c r="AE36" s="1072"/>
      <c r="AF36" s="1072"/>
      <c r="AG36" s="1072"/>
      <c r="AH36" s="1072"/>
      <c r="AI36" s="1072"/>
    </row>
    <row r="37" spans="1:35" s="34" customFormat="1" ht="20.100000000000001" hidden="1" customHeight="1">
      <c r="A37" s="38"/>
      <c r="B37" s="39"/>
      <c r="C37" s="40" t="s">
        <v>55</v>
      </c>
      <c r="D37" s="40">
        <f>SUM(D38:D42)</f>
        <v>2300000</v>
      </c>
      <c r="E37" s="41">
        <f>SUM(E38:E42)</f>
        <v>1264000</v>
      </c>
      <c r="F37" s="41">
        <f>SUM(F38:F42)</f>
        <v>756000</v>
      </c>
      <c r="G37" s="41">
        <f>SUM(G38:G42)</f>
        <v>280000</v>
      </c>
      <c r="H37" s="41">
        <f>SUM(H38:H42)</f>
        <v>2300000</v>
      </c>
      <c r="I37" s="42">
        <f>SUM(I38:I40)</f>
        <v>-157200</v>
      </c>
      <c r="J37" s="41">
        <f t="shared" ref="J37:P37" si="76">SUM(J38:J42)</f>
        <v>2142800</v>
      </c>
      <c r="K37" s="43">
        <f t="shared" si="76"/>
        <v>1722786.8199999998</v>
      </c>
      <c r="L37" s="44">
        <f t="shared" si="76"/>
        <v>0</v>
      </c>
      <c r="M37" s="45">
        <f t="shared" si="76"/>
        <v>0</v>
      </c>
      <c r="N37" s="46">
        <f t="shared" si="76"/>
        <v>120411</v>
      </c>
      <c r="O37" s="80">
        <f t="shared" si="76"/>
        <v>0</v>
      </c>
      <c r="P37" s="47">
        <f t="shared" si="76"/>
        <v>1722786.8199999998</v>
      </c>
      <c r="Q37" s="48">
        <f>P37/H37*100</f>
        <v>74.903774782608693</v>
      </c>
      <c r="R37" s="48">
        <f>P37/J37*100</f>
        <v>80.398862236326295</v>
      </c>
      <c r="S37" s="48">
        <f t="shared" ref="S37:S42" si="77">P37/D37*100</f>
        <v>74.903774782608693</v>
      </c>
      <c r="T37" s="47">
        <f>SUM(T38:T42)</f>
        <v>120411</v>
      </c>
      <c r="U37" s="48">
        <f>T37/H37*100</f>
        <v>5.2352608695652174</v>
      </c>
      <c r="V37" s="48">
        <f>T37/J37*100</f>
        <v>5.6193298487959682</v>
      </c>
      <c r="W37" s="48">
        <f>T37/D37*100</f>
        <v>5.2352608695652174</v>
      </c>
      <c r="X37" s="48">
        <f>SUM(X38:X42)</f>
        <v>1843197.8199999998</v>
      </c>
      <c r="Y37" s="226">
        <f>X37/H37*100</f>
        <v>80.139035652173902</v>
      </c>
      <c r="Z37" s="48">
        <f>X37/J37*100</f>
        <v>86.018192085122251</v>
      </c>
      <c r="AA37" s="48">
        <f>X37/D37*100</f>
        <v>80.139035652173902</v>
      </c>
      <c r="AB37" s="47">
        <f>SUM(AB38:AB42)</f>
        <v>456802.18000000005</v>
      </c>
      <c r="AC37" s="47">
        <f>(AB37/H37)*100</f>
        <v>19.860964347826091</v>
      </c>
      <c r="AD37" s="47">
        <f>(AB37/D37)*100</f>
        <v>19.860964347826091</v>
      </c>
      <c r="AE37" s="47">
        <f>SUM(AE38:AE42)</f>
        <v>299602.18000000005</v>
      </c>
      <c r="AF37" s="47">
        <f>(AE37/J37)*100</f>
        <v>13.981807914877734</v>
      </c>
      <c r="AG37" s="47">
        <f t="shared" ref="AG37:AG42" si="78">(AE37/D37)*100</f>
        <v>13.026181739130438</v>
      </c>
      <c r="AH37" s="47">
        <f>SUM(AH38:AH42)</f>
        <v>456802.18000000005</v>
      </c>
      <c r="AI37" s="47">
        <f>(AH37/D37)*100</f>
        <v>19.860964347826091</v>
      </c>
    </row>
    <row r="38" spans="1:35" s="34" customFormat="1" ht="20.100000000000001" hidden="1" customHeight="1">
      <c r="A38" s="38"/>
      <c r="B38" s="39" t="s">
        <v>68</v>
      </c>
      <c r="C38" s="49" t="s">
        <v>56</v>
      </c>
      <c r="D38" s="49">
        <v>180000</v>
      </c>
      <c r="E38" s="49">
        <v>120000</v>
      </c>
      <c r="F38" s="49">
        <v>60000</v>
      </c>
      <c r="G38" s="49">
        <v>0</v>
      </c>
      <c r="H38" s="41">
        <f>SUM(E38:G38)</f>
        <v>180000</v>
      </c>
      <c r="I38" s="50">
        <v>0</v>
      </c>
      <c r="J38" s="51">
        <f>SUM(E38:G38,I38)</f>
        <v>180000</v>
      </c>
      <c r="K38" s="52">
        <v>180000</v>
      </c>
      <c r="L38" s="53"/>
      <c r="M38" s="54"/>
      <c r="N38" s="55"/>
      <c r="O38" s="212"/>
      <c r="P38" s="56">
        <f>K38+L38</f>
        <v>180000</v>
      </c>
      <c r="Q38" s="56">
        <f>P38/H38*100</f>
        <v>100</v>
      </c>
      <c r="R38" s="56">
        <f>P38/J38*100</f>
        <v>100</v>
      </c>
      <c r="S38" s="56">
        <f t="shared" si="77"/>
        <v>100</v>
      </c>
      <c r="T38" s="57">
        <f>M38+N38+O38</f>
        <v>0</v>
      </c>
      <c r="U38" s="56">
        <f>T38/H38*100</f>
        <v>0</v>
      </c>
      <c r="V38" s="56">
        <f>T38/J38*100</f>
        <v>0</v>
      </c>
      <c r="W38" s="56">
        <f>T38/D38*100</f>
        <v>0</v>
      </c>
      <c r="X38" s="56">
        <f>SUM(K38:O38)</f>
        <v>180000</v>
      </c>
      <c r="Y38" s="226">
        <f>X38/H38*100</f>
        <v>100</v>
      </c>
      <c r="Z38" s="56">
        <f>X38/J38*100</f>
        <v>100</v>
      </c>
      <c r="AA38" s="56">
        <f>X38/D38*100</f>
        <v>100</v>
      </c>
      <c r="AB38" s="57">
        <f>H38-X38</f>
        <v>0</v>
      </c>
      <c r="AC38" s="57">
        <f>(AB38/H38)*100</f>
        <v>0</v>
      </c>
      <c r="AD38" s="57">
        <f>(AB38/D38)*100</f>
        <v>0</v>
      </c>
      <c r="AE38" s="34">
        <f>J38-X38</f>
        <v>0</v>
      </c>
      <c r="AF38" s="57">
        <f>(AE38/J38)*100</f>
        <v>0</v>
      </c>
      <c r="AG38" s="63">
        <f t="shared" si="78"/>
        <v>0</v>
      </c>
      <c r="AH38" s="34">
        <f>D38-X38</f>
        <v>0</v>
      </c>
      <c r="AI38" s="57">
        <f>(AH38/D38)*100</f>
        <v>0</v>
      </c>
    </row>
    <row r="39" spans="1:35" s="34" customFormat="1" ht="20.100000000000001" hidden="1" customHeight="1">
      <c r="A39" s="38"/>
      <c r="B39" s="38"/>
      <c r="C39" s="49" t="s">
        <v>57</v>
      </c>
      <c r="D39" s="49">
        <v>940000</v>
      </c>
      <c r="E39" s="49">
        <v>540000</v>
      </c>
      <c r="F39" s="49">
        <v>306000</v>
      </c>
      <c r="G39" s="49">
        <v>94000</v>
      </c>
      <c r="H39" s="41">
        <f>SUM(E39:G39)</f>
        <v>940000</v>
      </c>
      <c r="I39" s="58">
        <v>-56400</v>
      </c>
      <c r="J39" s="51">
        <f>SUM(E39:G39,I39)</f>
        <v>883600</v>
      </c>
      <c r="K39" s="52">
        <v>610627</v>
      </c>
      <c r="L39" s="53"/>
      <c r="M39" s="54"/>
      <c r="N39" s="55"/>
      <c r="O39" s="81"/>
      <c r="P39" s="56">
        <f>K39+L39</f>
        <v>610627</v>
      </c>
      <c r="Q39" s="56">
        <f t="shared" ref="Q39:Q42" si="79">P39/H39*100</f>
        <v>64.960319148936179</v>
      </c>
      <c r="R39" s="56">
        <f t="shared" ref="R39:R44" si="80">P39/J39*100</f>
        <v>69.106722498868265</v>
      </c>
      <c r="S39" s="56">
        <f t="shared" si="77"/>
        <v>64.960319148936179</v>
      </c>
      <c r="T39" s="57">
        <f t="shared" ref="T39:T42" si="81">M39+N39+O39</f>
        <v>0</v>
      </c>
      <c r="U39" s="56">
        <f t="shared" ref="U39:U42" si="82">T39/H39*100</f>
        <v>0</v>
      </c>
      <c r="V39" s="56">
        <f t="shared" ref="V39:V44" si="83">T39/J39*100</f>
        <v>0</v>
      </c>
      <c r="W39" s="56">
        <f t="shared" ref="W39:W42" si="84">T39/D39*100</f>
        <v>0</v>
      </c>
      <c r="X39" s="56">
        <f t="shared" ref="X39:X42" si="85">SUM(K39:O39)</f>
        <v>610627</v>
      </c>
      <c r="Y39" s="226">
        <f t="shared" ref="Y39:Y42" si="86">X39/H39*100</f>
        <v>64.960319148936179</v>
      </c>
      <c r="Z39" s="56">
        <f t="shared" ref="Z39:Z44" si="87">X39/J39*100</f>
        <v>69.106722498868265</v>
      </c>
      <c r="AA39" s="56">
        <f t="shared" ref="AA39:AA42" si="88">X39/D39*100</f>
        <v>64.960319148936179</v>
      </c>
      <c r="AB39" s="57">
        <f t="shared" ref="AB39:AB42" si="89">H39-X39</f>
        <v>329373</v>
      </c>
      <c r="AC39" s="57">
        <f t="shared" ref="AC39:AC42" si="90">(AB39/H39)*100</f>
        <v>35.039680851063828</v>
      </c>
      <c r="AD39" s="57">
        <f t="shared" ref="AD39:AD42" si="91">(AB39/D39)*100</f>
        <v>35.039680851063828</v>
      </c>
      <c r="AE39" s="34">
        <f>J39-X39</f>
        <v>272973</v>
      </c>
      <c r="AF39" s="57">
        <f t="shared" ref="AF39:AF42" si="92">(AE39/J39)*100</f>
        <v>30.893277501131735</v>
      </c>
      <c r="AG39" s="63">
        <f t="shared" si="78"/>
        <v>29.039680851063832</v>
      </c>
      <c r="AH39" s="34">
        <f t="shared" ref="AH39:AH42" si="93">D39-X39</f>
        <v>329373</v>
      </c>
      <c r="AI39" s="57">
        <f t="shared" ref="AI39:AI42" si="94">(AH39/D39)*100</f>
        <v>35.039680851063828</v>
      </c>
    </row>
    <row r="40" spans="1:35" s="34" customFormat="1" ht="20.25" hidden="1" customHeight="1">
      <c r="A40" s="38"/>
      <c r="B40" s="38"/>
      <c r="C40" s="49" t="s">
        <v>58</v>
      </c>
      <c r="D40" s="49">
        <v>1120000</v>
      </c>
      <c r="E40" s="49">
        <v>544000</v>
      </c>
      <c r="F40" s="49">
        <v>390000</v>
      </c>
      <c r="G40" s="49">
        <v>186000</v>
      </c>
      <c r="H40" s="41">
        <f>SUM(E40:G40)</f>
        <v>1120000</v>
      </c>
      <c r="I40" s="58">
        <v>-100800</v>
      </c>
      <c r="J40" s="51">
        <f>SUM(E40:G40,I40)</f>
        <v>1019200</v>
      </c>
      <c r="K40" s="52">
        <v>827834.82</v>
      </c>
      <c r="L40" s="53"/>
      <c r="M40" s="211"/>
      <c r="N40" s="55">
        <v>120411</v>
      </c>
      <c r="O40" s="81"/>
      <c r="P40" s="56">
        <f>K40+L40</f>
        <v>827834.82</v>
      </c>
      <c r="Q40" s="56">
        <f t="shared" si="79"/>
        <v>73.913823214285713</v>
      </c>
      <c r="R40" s="56">
        <f t="shared" si="80"/>
        <v>81.223981554160119</v>
      </c>
      <c r="S40" s="56">
        <f t="shared" si="77"/>
        <v>73.913823214285713</v>
      </c>
      <c r="T40" s="57">
        <f t="shared" si="81"/>
        <v>120411</v>
      </c>
      <c r="U40" s="56">
        <f t="shared" si="82"/>
        <v>10.750982142857143</v>
      </c>
      <c r="V40" s="56">
        <f t="shared" si="83"/>
        <v>11.814266091051806</v>
      </c>
      <c r="W40" s="56">
        <f t="shared" si="84"/>
        <v>10.750982142857143</v>
      </c>
      <c r="X40" s="56">
        <f t="shared" si="85"/>
        <v>948245.82</v>
      </c>
      <c r="Y40" s="226">
        <f t="shared" si="86"/>
        <v>84.664805357142853</v>
      </c>
      <c r="Z40" s="56">
        <f t="shared" si="87"/>
        <v>93.038247645211925</v>
      </c>
      <c r="AA40" s="56">
        <f t="shared" si="88"/>
        <v>84.664805357142853</v>
      </c>
      <c r="AB40" s="57">
        <f t="shared" si="89"/>
        <v>171754.18000000005</v>
      </c>
      <c r="AC40" s="57">
        <f t="shared" si="90"/>
        <v>15.335194642857147</v>
      </c>
      <c r="AD40" s="57">
        <f t="shared" si="91"/>
        <v>15.335194642857147</v>
      </c>
      <c r="AE40" s="34">
        <f>J40-X40</f>
        <v>70954.180000000051</v>
      </c>
      <c r="AF40" s="57">
        <f t="shared" si="92"/>
        <v>6.9617523547880742</v>
      </c>
      <c r="AG40" s="63">
        <f t="shared" si="78"/>
        <v>6.3351946428571475</v>
      </c>
      <c r="AH40" s="34">
        <f t="shared" si="93"/>
        <v>171754.18000000005</v>
      </c>
      <c r="AI40" s="57">
        <f t="shared" si="94"/>
        <v>15.335194642857147</v>
      </c>
    </row>
    <row r="41" spans="1:35" s="60" customFormat="1" ht="18" hidden="1" customHeight="1">
      <c r="A41" s="38"/>
      <c r="B41" s="38"/>
      <c r="C41" s="49" t="s">
        <v>69</v>
      </c>
      <c r="D41" s="49">
        <v>0</v>
      </c>
      <c r="E41" s="49">
        <v>0</v>
      </c>
      <c r="F41" s="49">
        <v>0</v>
      </c>
      <c r="G41" s="49"/>
      <c r="H41" s="41">
        <f>SUM(E41:G41)</f>
        <v>0</v>
      </c>
      <c r="I41" s="59">
        <v>0</v>
      </c>
      <c r="J41" s="51">
        <f>SUM(E41:G41,I41)</f>
        <v>0</v>
      </c>
      <c r="K41" s="52"/>
      <c r="L41" s="53"/>
      <c r="M41" s="54"/>
      <c r="N41" s="55"/>
      <c r="O41" s="81"/>
      <c r="P41" s="56">
        <f>K41+L41</f>
        <v>0</v>
      </c>
      <c r="Q41" s="56" t="e">
        <f t="shared" si="79"/>
        <v>#DIV/0!</v>
      </c>
      <c r="R41" s="56" t="e">
        <f t="shared" si="80"/>
        <v>#DIV/0!</v>
      </c>
      <c r="S41" s="56" t="e">
        <f t="shared" si="77"/>
        <v>#DIV/0!</v>
      </c>
      <c r="T41" s="57">
        <f t="shared" si="81"/>
        <v>0</v>
      </c>
      <c r="U41" s="56" t="e">
        <f t="shared" si="82"/>
        <v>#DIV/0!</v>
      </c>
      <c r="V41" s="56" t="e">
        <f t="shared" si="83"/>
        <v>#DIV/0!</v>
      </c>
      <c r="W41" s="56" t="e">
        <f t="shared" si="84"/>
        <v>#DIV/0!</v>
      </c>
      <c r="X41" s="56">
        <f t="shared" si="85"/>
        <v>0</v>
      </c>
      <c r="Y41" s="226" t="e">
        <f t="shared" si="86"/>
        <v>#DIV/0!</v>
      </c>
      <c r="Z41" s="56" t="e">
        <f t="shared" si="87"/>
        <v>#DIV/0!</v>
      </c>
      <c r="AA41" s="56" t="e">
        <f t="shared" si="88"/>
        <v>#DIV/0!</v>
      </c>
      <c r="AB41" s="57">
        <f t="shared" si="89"/>
        <v>0</v>
      </c>
      <c r="AC41" s="57" t="e">
        <f t="shared" si="90"/>
        <v>#DIV/0!</v>
      </c>
      <c r="AD41" s="57" t="e">
        <f t="shared" si="91"/>
        <v>#DIV/0!</v>
      </c>
      <c r="AE41" s="34">
        <f>J41-X41</f>
        <v>0</v>
      </c>
      <c r="AF41" s="57" t="e">
        <f t="shared" si="92"/>
        <v>#DIV/0!</v>
      </c>
      <c r="AG41" s="63" t="e">
        <f t="shared" si="78"/>
        <v>#DIV/0!</v>
      </c>
      <c r="AH41" s="34">
        <f t="shared" si="93"/>
        <v>0</v>
      </c>
      <c r="AI41" s="57" t="e">
        <f t="shared" si="94"/>
        <v>#DIV/0!</v>
      </c>
    </row>
    <row r="42" spans="1:35" s="34" customFormat="1" ht="20.25" hidden="1" customHeight="1">
      <c r="A42" s="38"/>
      <c r="B42" s="38"/>
      <c r="C42" s="49" t="s">
        <v>60</v>
      </c>
      <c r="D42" s="49">
        <v>60000</v>
      </c>
      <c r="E42" s="49">
        <v>60000</v>
      </c>
      <c r="F42" s="49">
        <v>0</v>
      </c>
      <c r="G42" s="49">
        <v>0</v>
      </c>
      <c r="H42" s="41">
        <f>SUM(E42:G42)</f>
        <v>60000</v>
      </c>
      <c r="I42" s="49">
        <v>0</v>
      </c>
      <c r="J42" s="51">
        <f>SUM(E42:G42,I42)</f>
        <v>60000</v>
      </c>
      <c r="K42" s="52">
        <v>104325</v>
      </c>
      <c r="L42" s="53"/>
      <c r="M42" s="54"/>
      <c r="N42" s="55"/>
      <c r="O42" s="81"/>
      <c r="P42" s="56">
        <f>K42+L42</f>
        <v>104325</v>
      </c>
      <c r="Q42" s="56">
        <f t="shared" si="79"/>
        <v>173.875</v>
      </c>
      <c r="R42" s="56">
        <f t="shared" si="80"/>
        <v>173.875</v>
      </c>
      <c r="S42" s="56">
        <f t="shared" si="77"/>
        <v>173.875</v>
      </c>
      <c r="T42" s="57">
        <f t="shared" si="81"/>
        <v>0</v>
      </c>
      <c r="U42" s="56">
        <f t="shared" si="82"/>
        <v>0</v>
      </c>
      <c r="V42" s="56">
        <f t="shared" si="83"/>
        <v>0</v>
      </c>
      <c r="W42" s="56">
        <f t="shared" si="84"/>
        <v>0</v>
      </c>
      <c r="X42" s="56">
        <f t="shared" si="85"/>
        <v>104325</v>
      </c>
      <c r="Y42" s="226">
        <f t="shared" si="86"/>
        <v>173.875</v>
      </c>
      <c r="Z42" s="56">
        <f t="shared" si="87"/>
        <v>173.875</v>
      </c>
      <c r="AA42" s="56">
        <f t="shared" si="88"/>
        <v>173.875</v>
      </c>
      <c r="AB42" s="57">
        <f t="shared" si="89"/>
        <v>-44325</v>
      </c>
      <c r="AC42" s="57">
        <f t="shared" si="90"/>
        <v>-73.875</v>
      </c>
      <c r="AD42" s="57">
        <f t="shared" si="91"/>
        <v>-73.875</v>
      </c>
      <c r="AE42" s="34">
        <f>J42-X42</f>
        <v>-44325</v>
      </c>
      <c r="AF42" s="57">
        <f t="shared" si="92"/>
        <v>-73.875</v>
      </c>
      <c r="AG42" s="63">
        <f t="shared" si="78"/>
        <v>-73.875</v>
      </c>
      <c r="AH42" s="34">
        <f t="shared" si="93"/>
        <v>-44325</v>
      </c>
      <c r="AI42" s="57">
        <f t="shared" si="94"/>
        <v>-73.875</v>
      </c>
    </row>
    <row r="43" spans="1:35" s="68" customFormat="1" ht="20.100000000000001" hidden="1" customHeight="1">
      <c r="A43" s="61"/>
      <c r="B43" s="62"/>
      <c r="C43" s="63" t="s">
        <v>61</v>
      </c>
      <c r="D43" s="63">
        <f>D44</f>
        <v>500000</v>
      </c>
      <c r="E43" s="63">
        <f>SUM(E44:E44)</f>
        <v>500000</v>
      </c>
      <c r="F43" s="63">
        <f>F44</f>
        <v>0</v>
      </c>
      <c r="G43" s="63">
        <f>G44</f>
        <v>0</v>
      </c>
      <c r="H43" s="63">
        <f>H44</f>
        <v>500000</v>
      </c>
      <c r="I43" s="63">
        <f>I44</f>
        <v>0</v>
      </c>
      <c r="J43" s="63">
        <f>SUM(J44:J44)</f>
        <v>500000</v>
      </c>
      <c r="K43" s="64">
        <f t="shared" ref="K43:AH43" si="95">K44</f>
        <v>500000</v>
      </c>
      <c r="L43" s="65">
        <f t="shared" si="95"/>
        <v>0</v>
      </c>
      <c r="M43" s="66">
        <f t="shared" si="95"/>
        <v>0</v>
      </c>
      <c r="N43" s="46">
        <f t="shared" si="95"/>
        <v>0</v>
      </c>
      <c r="O43" s="82">
        <f t="shared" si="95"/>
        <v>0</v>
      </c>
      <c r="P43" s="67">
        <f t="shared" si="95"/>
        <v>500000</v>
      </c>
      <c r="Q43" s="67">
        <f t="shared" si="95"/>
        <v>100</v>
      </c>
      <c r="R43" s="56">
        <f t="shared" si="80"/>
        <v>100</v>
      </c>
      <c r="S43" s="67">
        <f t="shared" si="95"/>
        <v>100</v>
      </c>
      <c r="T43" s="63">
        <f t="shared" si="95"/>
        <v>0</v>
      </c>
      <c r="U43" s="67">
        <f t="shared" si="95"/>
        <v>0</v>
      </c>
      <c r="V43" s="56">
        <f t="shared" si="83"/>
        <v>0</v>
      </c>
      <c r="W43" s="67">
        <f t="shared" si="95"/>
        <v>0</v>
      </c>
      <c r="X43" s="67">
        <f>X44</f>
        <v>500000</v>
      </c>
      <c r="Y43" s="227">
        <f t="shared" si="95"/>
        <v>100</v>
      </c>
      <c r="Z43" s="56">
        <f t="shared" si="87"/>
        <v>100</v>
      </c>
      <c r="AA43" s="67">
        <f t="shared" si="95"/>
        <v>100</v>
      </c>
      <c r="AB43" s="63">
        <f t="shared" si="95"/>
        <v>0</v>
      </c>
      <c r="AC43" s="63">
        <f t="shared" si="95"/>
        <v>0</v>
      </c>
      <c r="AD43" s="63">
        <f t="shared" si="95"/>
        <v>0</v>
      </c>
      <c r="AE43" s="63">
        <f t="shared" si="95"/>
        <v>0</v>
      </c>
      <c r="AF43" s="63">
        <f t="shared" si="95"/>
        <v>0</v>
      </c>
      <c r="AG43" s="63">
        <f t="shared" si="95"/>
        <v>0</v>
      </c>
      <c r="AH43" s="63">
        <f t="shared" si="95"/>
        <v>0</v>
      </c>
      <c r="AI43" s="57">
        <f>(AH43/D43)*100</f>
        <v>0</v>
      </c>
    </row>
    <row r="44" spans="1:35" s="34" customFormat="1" ht="20.100000000000001" hidden="1" customHeight="1">
      <c r="A44" s="38"/>
      <c r="B44" s="38"/>
      <c r="C44" s="49" t="s">
        <v>70</v>
      </c>
      <c r="D44" s="49">
        <v>500000</v>
      </c>
      <c r="E44" s="49">
        <v>500000</v>
      </c>
      <c r="F44" s="49">
        <v>0</v>
      </c>
      <c r="G44" s="49">
        <v>0</v>
      </c>
      <c r="H44" s="49">
        <f>SUM(E44:G44)</f>
        <v>500000</v>
      </c>
      <c r="I44" s="57">
        <v>0</v>
      </c>
      <c r="J44" s="51">
        <f>SUM(E44:G44,I44)</f>
        <v>500000</v>
      </c>
      <c r="K44" s="52">
        <v>500000</v>
      </c>
      <c r="L44" s="53"/>
      <c r="M44" s="54"/>
      <c r="N44" s="55"/>
      <c r="O44" s="81"/>
      <c r="P44" s="57">
        <f>K44+L44</f>
        <v>500000</v>
      </c>
      <c r="Q44" s="56">
        <f>P44/J44*100</f>
        <v>100</v>
      </c>
      <c r="R44" s="56">
        <f t="shared" si="80"/>
        <v>100</v>
      </c>
      <c r="S44" s="56">
        <f>P44/D44*100</f>
        <v>100</v>
      </c>
      <c r="T44" s="57">
        <f>M44+N44+O44</f>
        <v>0</v>
      </c>
      <c r="U44" s="56">
        <f>T44/J44*100</f>
        <v>0</v>
      </c>
      <c r="V44" s="56">
        <f t="shared" si="83"/>
        <v>0</v>
      </c>
      <c r="W44" s="56">
        <f>T44/D44*100</f>
        <v>0</v>
      </c>
      <c r="X44" s="56">
        <f>SUM(K44:O44)</f>
        <v>500000</v>
      </c>
      <c r="Y44" s="226">
        <f t="shared" ref="Y44" si="96">X44/H44*100</f>
        <v>100</v>
      </c>
      <c r="Z44" s="56">
        <f t="shared" si="87"/>
        <v>100</v>
      </c>
      <c r="AA44" s="56">
        <f>X44/D44*100</f>
        <v>100</v>
      </c>
      <c r="AB44" s="57">
        <f>H44-X44</f>
        <v>0</v>
      </c>
      <c r="AC44" s="57">
        <f t="shared" ref="AC44" si="97">(AB44/H44)*100</f>
        <v>0</v>
      </c>
      <c r="AD44" s="57">
        <f>(AB44/D44)*100</f>
        <v>0</v>
      </c>
      <c r="AE44" s="34">
        <f>J44-X44</f>
        <v>0</v>
      </c>
      <c r="AF44" s="57">
        <f>(AE44/J44)*100</f>
        <v>0</v>
      </c>
      <c r="AG44" s="63">
        <f>(AE44/D44)*100</f>
        <v>0</v>
      </c>
      <c r="AH44" s="34">
        <f t="shared" ref="AH44" si="98">D44-X44</f>
        <v>0</v>
      </c>
      <c r="AI44" s="57">
        <f t="shared" ref="AI44" si="99">(AH44/D44)*100</f>
        <v>0</v>
      </c>
    </row>
    <row r="45" spans="1:35" s="34" customFormat="1" ht="17.25" hidden="1" customHeight="1">
      <c r="A45" s="69"/>
      <c r="B45" s="69"/>
      <c r="C45" s="70"/>
      <c r="D45" s="70"/>
      <c r="E45" s="71"/>
      <c r="F45" s="71"/>
      <c r="G45" s="71"/>
      <c r="H45" s="71"/>
      <c r="I45" s="71"/>
      <c r="J45" s="71"/>
      <c r="K45" s="72"/>
      <c r="L45" s="73"/>
      <c r="M45" s="74"/>
      <c r="N45" s="75"/>
      <c r="O45" s="83"/>
      <c r="P45" s="71"/>
      <c r="Q45" s="71"/>
      <c r="R45" s="71"/>
      <c r="S45" s="71"/>
      <c r="T45" s="71"/>
      <c r="U45" s="71"/>
      <c r="V45" s="71"/>
      <c r="W45" s="71"/>
      <c r="X45" s="71"/>
      <c r="Y45" s="228"/>
      <c r="Z45" s="71"/>
      <c r="AA45" s="71"/>
      <c r="AB45" s="71"/>
      <c r="AC45" s="71"/>
      <c r="AD45" s="71"/>
      <c r="AE45" s="71"/>
      <c r="AF45" s="71"/>
      <c r="AG45" s="71"/>
      <c r="AH45" s="71"/>
      <c r="AI45" s="71"/>
    </row>
    <row r="46" spans="1:35" s="34" customFormat="1" ht="60" hidden="1" customHeight="1">
      <c r="A46" s="1104" t="s">
        <v>71</v>
      </c>
      <c r="B46" s="1106" t="s">
        <v>287</v>
      </c>
      <c r="C46" s="1107" t="s">
        <v>288</v>
      </c>
      <c r="D46" s="36" t="s">
        <v>289</v>
      </c>
      <c r="E46" s="1109">
        <f>SUM(E49,E55)</f>
        <v>819000</v>
      </c>
      <c r="F46" s="1109">
        <f>F49+F55</f>
        <v>351000</v>
      </c>
      <c r="G46" s="1109">
        <f>G49+G55</f>
        <v>130000</v>
      </c>
      <c r="H46" s="1109">
        <f>SUM(E46:G48)</f>
        <v>1300000</v>
      </c>
      <c r="I46" s="1111">
        <f>SUM(I49,I55)</f>
        <v>-22818</v>
      </c>
      <c r="J46" s="1113">
        <f>SUM(J49,J55)</f>
        <v>1277182</v>
      </c>
      <c r="K46" s="37"/>
      <c r="L46" s="37"/>
      <c r="M46" s="37"/>
      <c r="N46" s="37"/>
      <c r="O46" s="37"/>
      <c r="P46" s="203" t="s">
        <v>417</v>
      </c>
      <c r="Q46" s="204" t="s">
        <v>433</v>
      </c>
      <c r="R46" s="204" t="s">
        <v>434</v>
      </c>
      <c r="S46" s="204" t="s">
        <v>403</v>
      </c>
      <c r="T46" s="204" t="s">
        <v>438</v>
      </c>
      <c r="U46" s="204" t="s">
        <v>433</v>
      </c>
      <c r="V46" s="204" t="s">
        <v>434</v>
      </c>
      <c r="W46" s="204" t="s">
        <v>403</v>
      </c>
      <c r="X46" s="203" t="s">
        <v>439</v>
      </c>
      <c r="Y46" s="223" t="s">
        <v>433</v>
      </c>
      <c r="Z46" s="204" t="s">
        <v>434</v>
      </c>
      <c r="AA46" s="204" t="s">
        <v>403</v>
      </c>
      <c r="AB46" s="204" t="s">
        <v>440</v>
      </c>
      <c r="AC46" s="204" t="s">
        <v>433</v>
      </c>
      <c r="AD46" s="204" t="s">
        <v>403</v>
      </c>
      <c r="AE46" s="204" t="s">
        <v>408</v>
      </c>
      <c r="AF46" s="204" t="s">
        <v>408</v>
      </c>
      <c r="AG46" s="204" t="s">
        <v>403</v>
      </c>
      <c r="AH46" s="204" t="s">
        <v>441</v>
      </c>
      <c r="AI46" s="204" t="s">
        <v>403</v>
      </c>
    </row>
    <row r="47" spans="1:35" s="34" customFormat="1" ht="23.1" hidden="1" customHeight="1">
      <c r="A47" s="1105"/>
      <c r="B47" s="1106"/>
      <c r="C47" s="1108"/>
      <c r="D47" s="1108">
        <f>D49+D55</f>
        <v>1300000</v>
      </c>
      <c r="E47" s="1110"/>
      <c r="F47" s="1110"/>
      <c r="G47" s="1110"/>
      <c r="H47" s="1110"/>
      <c r="I47" s="1112"/>
      <c r="J47" s="1106"/>
      <c r="K47" s="1114">
        <f t="shared" ref="K47:P47" si="100">K49+K55</f>
        <v>1083185.8500000001</v>
      </c>
      <c r="L47" s="1116">
        <f t="shared" si="100"/>
        <v>0</v>
      </c>
      <c r="M47" s="1118">
        <f t="shared" si="100"/>
        <v>63500</v>
      </c>
      <c r="N47" s="1100">
        <f t="shared" si="100"/>
        <v>0</v>
      </c>
      <c r="O47" s="1102">
        <f t="shared" si="100"/>
        <v>0</v>
      </c>
      <c r="P47" s="1071">
        <f t="shared" si="100"/>
        <v>1083185.8500000001</v>
      </c>
      <c r="Q47" s="1071">
        <f>(P47/H46)*100</f>
        <v>83.321988461538467</v>
      </c>
      <c r="R47" s="1071">
        <f>(P47/J46)*100</f>
        <v>84.810610390688254</v>
      </c>
      <c r="S47" s="1071">
        <f>(P47/D47)*100</f>
        <v>83.321988461538467</v>
      </c>
      <c r="T47" s="1071">
        <f>T49+T55</f>
        <v>63500</v>
      </c>
      <c r="U47" s="1071">
        <f>(T47/H46)*100</f>
        <v>4.8846153846153841</v>
      </c>
      <c r="V47" s="1071">
        <f>(T47/J46)*100</f>
        <v>4.9718834120743951</v>
      </c>
      <c r="W47" s="1071">
        <f>(T47/D47)*100</f>
        <v>4.8846153846153841</v>
      </c>
      <c r="X47" s="1071">
        <f>X49+X55</f>
        <v>1146685.8500000001</v>
      </c>
      <c r="Y47" s="1075">
        <f>(X47/H46)*100</f>
        <v>88.206603846153854</v>
      </c>
      <c r="Z47" s="1071">
        <f>(X47/J46)*100</f>
        <v>89.782493802762659</v>
      </c>
      <c r="AA47" s="1071">
        <f>(X47/D47)*100</f>
        <v>88.206603846153854</v>
      </c>
      <c r="AB47" s="1071">
        <f>AB49+AB55</f>
        <v>153314.15</v>
      </c>
      <c r="AC47" s="1071">
        <f>(AB47/H46)*100</f>
        <v>11.793396153846153</v>
      </c>
      <c r="AD47" s="1071">
        <f>(AB47/D47)*100</f>
        <v>11.793396153846153</v>
      </c>
      <c r="AE47" s="1071">
        <f>AE49+AE55</f>
        <v>130496.15</v>
      </c>
      <c r="AF47" s="1071">
        <f>(AE47/J46)*100</f>
        <v>10.217506197237356</v>
      </c>
      <c r="AG47" s="1071">
        <f>(AE47/D47)*100</f>
        <v>10.038165384615384</v>
      </c>
      <c r="AH47" s="1071">
        <f>AH49+AH55</f>
        <v>153314.15</v>
      </c>
      <c r="AI47" s="1071">
        <f>(AH47/D47)*100</f>
        <v>11.793396153846153</v>
      </c>
    </row>
    <row r="48" spans="1:35" s="34" customFormat="1" ht="21.6" hidden="1" customHeight="1">
      <c r="A48" s="1105"/>
      <c r="B48" s="1106"/>
      <c r="C48" s="1108"/>
      <c r="D48" s="1108"/>
      <c r="E48" s="1110"/>
      <c r="F48" s="1110"/>
      <c r="G48" s="1110"/>
      <c r="H48" s="1110"/>
      <c r="I48" s="1112"/>
      <c r="J48" s="1106"/>
      <c r="K48" s="1115"/>
      <c r="L48" s="1117"/>
      <c r="M48" s="1119"/>
      <c r="N48" s="1101"/>
      <c r="O48" s="1103"/>
      <c r="P48" s="1072"/>
      <c r="Q48" s="1072"/>
      <c r="R48" s="1072"/>
      <c r="S48" s="1072"/>
      <c r="T48" s="1072"/>
      <c r="U48" s="1072"/>
      <c r="V48" s="1072"/>
      <c r="W48" s="1072"/>
      <c r="X48" s="1072"/>
      <c r="Y48" s="1076"/>
      <c r="Z48" s="1072"/>
      <c r="AA48" s="1072"/>
      <c r="AB48" s="1072"/>
      <c r="AC48" s="1072"/>
      <c r="AD48" s="1072"/>
      <c r="AE48" s="1072"/>
      <c r="AF48" s="1072"/>
      <c r="AG48" s="1072"/>
      <c r="AH48" s="1072"/>
      <c r="AI48" s="1072"/>
    </row>
    <row r="49" spans="1:35" s="34" customFormat="1" ht="20.100000000000001" hidden="1" customHeight="1">
      <c r="A49" s="38"/>
      <c r="B49" s="39"/>
      <c r="C49" s="40" t="s">
        <v>55</v>
      </c>
      <c r="D49" s="40">
        <f>SUM(D50:D54)</f>
        <v>810000</v>
      </c>
      <c r="E49" s="41">
        <f>SUM(E50:E54)</f>
        <v>329000</v>
      </c>
      <c r="F49" s="41">
        <f>SUM(F50:F54)</f>
        <v>351000</v>
      </c>
      <c r="G49" s="41">
        <f>SUM(G50:G54)</f>
        <v>130000</v>
      </c>
      <c r="H49" s="41">
        <f>SUM(H50:H54)</f>
        <v>810000</v>
      </c>
      <c r="I49" s="42">
        <f>SUM(I50:I52)</f>
        <v>-22818</v>
      </c>
      <c r="J49" s="41">
        <f t="shared" ref="J49:P49" si="101">SUM(J50:J54)</f>
        <v>787182</v>
      </c>
      <c r="K49" s="43">
        <f t="shared" si="101"/>
        <v>593185.85</v>
      </c>
      <c r="L49" s="44">
        <f t="shared" si="101"/>
        <v>0</v>
      </c>
      <c r="M49" s="45">
        <f t="shared" si="101"/>
        <v>63500</v>
      </c>
      <c r="N49" s="46">
        <f t="shared" si="101"/>
        <v>0</v>
      </c>
      <c r="O49" s="80">
        <f t="shared" si="101"/>
        <v>0</v>
      </c>
      <c r="P49" s="47">
        <f t="shared" si="101"/>
        <v>593185.85</v>
      </c>
      <c r="Q49" s="48">
        <f>P49/H49*100</f>
        <v>73.232820987654321</v>
      </c>
      <c r="R49" s="48">
        <f>P49/J49*100</f>
        <v>75.355616617249893</v>
      </c>
      <c r="S49" s="48">
        <f t="shared" ref="S49:S54" si="102">P49/D49*100</f>
        <v>73.232820987654321</v>
      </c>
      <c r="T49" s="47">
        <f>SUM(T50:T54)</f>
        <v>63500</v>
      </c>
      <c r="U49" s="48">
        <f>T49/H49*100</f>
        <v>7.8395061728395072</v>
      </c>
      <c r="V49" s="48">
        <f>T49/J49*100</f>
        <v>8.0667494937638313</v>
      </c>
      <c r="W49" s="48">
        <f>T49/D49*100</f>
        <v>7.8395061728395072</v>
      </c>
      <c r="X49" s="48">
        <f>SUM(X50:X54)</f>
        <v>656685.85</v>
      </c>
      <c r="Y49" s="226">
        <f>X49/H49*100</f>
        <v>81.072327160493828</v>
      </c>
      <c r="Z49" s="48">
        <f>X49/J49*100</f>
        <v>83.422366111013716</v>
      </c>
      <c r="AA49" s="48">
        <f>X49/D49*100</f>
        <v>81.072327160493828</v>
      </c>
      <c r="AB49" s="47">
        <f>SUM(AB50:AB54)</f>
        <v>153314.15</v>
      </c>
      <c r="AC49" s="47">
        <f>(AB49/H49)*100</f>
        <v>18.927672839506172</v>
      </c>
      <c r="AD49" s="47">
        <f>(AB49/D49)*100</f>
        <v>18.927672839506172</v>
      </c>
      <c r="AE49" s="47">
        <f>SUM(AE50:AE54)</f>
        <v>130496.15</v>
      </c>
      <c r="AF49" s="47">
        <f>(AE49/J49)*100</f>
        <v>16.577633888986281</v>
      </c>
      <c r="AG49" s="47">
        <f t="shared" ref="AG49:AG54" si="103">(AE49/D49)*100</f>
        <v>16.110635802469133</v>
      </c>
      <c r="AH49" s="47">
        <f>SUM(AH50:AH54)</f>
        <v>153314.15</v>
      </c>
      <c r="AI49" s="47">
        <f>(AH49/D49)*100</f>
        <v>18.927672839506172</v>
      </c>
    </row>
    <row r="50" spans="1:35" s="34" customFormat="1" ht="20.100000000000001" hidden="1" customHeight="1">
      <c r="A50" s="38"/>
      <c r="B50" s="39" t="s">
        <v>68</v>
      </c>
      <c r="C50" s="49" t="s">
        <v>56</v>
      </c>
      <c r="D50" s="49">
        <v>360000</v>
      </c>
      <c r="E50" s="49">
        <v>240000</v>
      </c>
      <c r="F50" s="49">
        <v>120000</v>
      </c>
      <c r="G50" s="49">
        <v>0</v>
      </c>
      <c r="H50" s="41">
        <f>SUM(E50:G50)</f>
        <v>360000</v>
      </c>
      <c r="I50" s="50">
        <v>0</v>
      </c>
      <c r="J50" s="51">
        <f>SUM(E50:G50,I50)</f>
        <v>360000</v>
      </c>
      <c r="K50" s="52">
        <v>274000</v>
      </c>
      <c r="L50" s="53"/>
      <c r="M50" s="54"/>
      <c r="N50" s="55"/>
      <c r="O50" s="81"/>
      <c r="P50" s="56">
        <f>K50+L50</f>
        <v>274000</v>
      </c>
      <c r="Q50" s="56">
        <f>P50/H50*100</f>
        <v>76.111111111111114</v>
      </c>
      <c r="R50" s="56">
        <f>P50/J50*100</f>
        <v>76.111111111111114</v>
      </c>
      <c r="S50" s="56">
        <f t="shared" si="102"/>
        <v>76.111111111111114</v>
      </c>
      <c r="T50" s="57">
        <f>M50+N50+O50</f>
        <v>0</v>
      </c>
      <c r="U50" s="56">
        <f>T50/H50*100</f>
        <v>0</v>
      </c>
      <c r="V50" s="56">
        <f>T50/J50*100</f>
        <v>0</v>
      </c>
      <c r="W50" s="56">
        <f>T50/D50*100</f>
        <v>0</v>
      </c>
      <c r="X50" s="56">
        <f>SUM(K50:O50)</f>
        <v>274000</v>
      </c>
      <c r="Y50" s="226">
        <f>X50/H50*100</f>
        <v>76.111111111111114</v>
      </c>
      <c r="Z50" s="56">
        <f>X50/J50*100</f>
        <v>76.111111111111114</v>
      </c>
      <c r="AA50" s="56">
        <f>X50/D50*100</f>
        <v>76.111111111111114</v>
      </c>
      <c r="AB50" s="57">
        <f>H50-X50</f>
        <v>86000</v>
      </c>
      <c r="AC50" s="57">
        <f>(AB50/H50)*100</f>
        <v>23.888888888888889</v>
      </c>
      <c r="AD50" s="57">
        <f>(AB50/D50)*100</f>
        <v>23.888888888888889</v>
      </c>
      <c r="AE50" s="34">
        <f>J50-X50</f>
        <v>86000</v>
      </c>
      <c r="AF50" s="57">
        <f>(AE50/J50)*100</f>
        <v>23.888888888888889</v>
      </c>
      <c r="AG50" s="63">
        <f t="shared" si="103"/>
        <v>23.888888888888889</v>
      </c>
      <c r="AH50" s="34">
        <f>D50-X50</f>
        <v>86000</v>
      </c>
      <c r="AI50" s="57">
        <f>(AH50/D50)*100</f>
        <v>23.888888888888889</v>
      </c>
    </row>
    <row r="51" spans="1:35" s="34" customFormat="1" ht="20.100000000000001" hidden="1" customHeight="1">
      <c r="A51" s="38"/>
      <c r="B51" s="38"/>
      <c r="C51" s="49" t="s">
        <v>57</v>
      </c>
      <c r="D51" s="49">
        <v>289360</v>
      </c>
      <c r="E51" s="49">
        <v>74000</v>
      </c>
      <c r="F51" s="49">
        <v>85360</v>
      </c>
      <c r="G51" s="49">
        <v>130000</v>
      </c>
      <c r="H51" s="41">
        <f>SUM(E51:G51)</f>
        <v>289360</v>
      </c>
      <c r="I51" s="76">
        <v>-17364</v>
      </c>
      <c r="J51" s="51">
        <f>SUM(E51:G51,I51)</f>
        <v>271996</v>
      </c>
      <c r="K51" s="52">
        <v>82550.5</v>
      </c>
      <c r="L51" s="53"/>
      <c r="M51" s="54"/>
      <c r="N51" s="55"/>
      <c r="O51" s="81"/>
      <c r="P51" s="56">
        <f>K51+L51</f>
        <v>82550.5</v>
      </c>
      <c r="Q51" s="56">
        <f t="shared" ref="Q51:Q54" si="104">P51/H51*100</f>
        <v>28.528649433231962</v>
      </c>
      <c r="R51" s="56">
        <f t="shared" ref="R51:R56" si="105">P51/J51*100</f>
        <v>30.349894851394872</v>
      </c>
      <c r="S51" s="56">
        <f t="shared" si="102"/>
        <v>28.528649433231962</v>
      </c>
      <c r="T51" s="57">
        <f t="shared" ref="T51:T54" si="106">M51+N51+O51</f>
        <v>0</v>
      </c>
      <c r="U51" s="56">
        <f t="shared" ref="U51:U54" si="107">T51/H51*100</f>
        <v>0</v>
      </c>
      <c r="V51" s="56">
        <f t="shared" ref="V51:V56" si="108">T51/J51*100</f>
        <v>0</v>
      </c>
      <c r="W51" s="56">
        <f t="shared" ref="W51:W54" si="109">T51/D51*100</f>
        <v>0</v>
      </c>
      <c r="X51" s="56">
        <f t="shared" ref="X51:X54" si="110">SUM(K51:O51)</f>
        <v>82550.5</v>
      </c>
      <c r="Y51" s="226">
        <f t="shared" ref="Y51:Y54" si="111">X51/H51*100</f>
        <v>28.528649433231962</v>
      </c>
      <c r="Z51" s="56">
        <f t="shared" ref="Z51:Z56" si="112">X51/J51*100</f>
        <v>30.349894851394872</v>
      </c>
      <c r="AA51" s="56">
        <f t="shared" ref="AA51:AA54" si="113">X51/D51*100</f>
        <v>28.528649433231962</v>
      </c>
      <c r="AB51" s="57">
        <f t="shared" ref="AB51:AB54" si="114">H51-X51</f>
        <v>206809.5</v>
      </c>
      <c r="AC51" s="57">
        <f t="shared" ref="AC51:AC54" si="115">(AB51/H51)*100</f>
        <v>71.471350566768038</v>
      </c>
      <c r="AD51" s="57">
        <f t="shared" ref="AD51:AD54" si="116">(AB51/D51)*100</f>
        <v>71.471350566768038</v>
      </c>
      <c r="AE51" s="34">
        <f>J51-X51</f>
        <v>189445.5</v>
      </c>
      <c r="AF51" s="57">
        <f t="shared" ref="AF51:AF54" si="117">(AE51/J51)*100</f>
        <v>69.650105148605121</v>
      </c>
      <c r="AG51" s="63">
        <f t="shared" si="103"/>
        <v>65.470521150124412</v>
      </c>
      <c r="AH51" s="34">
        <f t="shared" ref="AH51:AH54" si="118">D51-X51</f>
        <v>206809.5</v>
      </c>
      <c r="AI51" s="57">
        <f t="shared" ref="AI51:AI54" si="119">(AH51/D51)*100</f>
        <v>71.471350566768038</v>
      </c>
    </row>
    <row r="52" spans="1:35" s="34" customFormat="1" ht="20.25" hidden="1" customHeight="1">
      <c r="A52" s="38"/>
      <c r="B52" s="38"/>
      <c r="C52" s="49" t="s">
        <v>58</v>
      </c>
      <c r="D52" s="49">
        <v>60640</v>
      </c>
      <c r="E52" s="49">
        <v>15000</v>
      </c>
      <c r="F52" s="49">
        <v>45640</v>
      </c>
      <c r="G52" s="49">
        <v>0</v>
      </c>
      <c r="H52" s="41">
        <f>SUM(E52:G52)</f>
        <v>60640</v>
      </c>
      <c r="I52" s="58">
        <v>-5454</v>
      </c>
      <c r="J52" s="51">
        <f>SUM(E52:G52,I52)</f>
        <v>55186</v>
      </c>
      <c r="K52" s="52">
        <v>149135.35</v>
      </c>
      <c r="L52" s="53"/>
      <c r="M52" s="211"/>
      <c r="N52" s="55"/>
      <c r="O52" s="81"/>
      <c r="P52" s="56">
        <f>K52+L52</f>
        <v>149135.35</v>
      </c>
      <c r="Q52" s="56">
        <f t="shared" si="104"/>
        <v>245.93560356200527</v>
      </c>
      <c r="R52" s="56">
        <f t="shared" si="105"/>
        <v>270.24127496104086</v>
      </c>
      <c r="S52" s="56">
        <f t="shared" si="102"/>
        <v>245.93560356200527</v>
      </c>
      <c r="T52" s="57">
        <f t="shared" si="106"/>
        <v>0</v>
      </c>
      <c r="U52" s="56">
        <f t="shared" si="107"/>
        <v>0</v>
      </c>
      <c r="V52" s="56">
        <f t="shared" si="108"/>
        <v>0</v>
      </c>
      <c r="W52" s="56">
        <f t="shared" si="109"/>
        <v>0</v>
      </c>
      <c r="X52" s="56">
        <f t="shared" si="110"/>
        <v>149135.35</v>
      </c>
      <c r="Y52" s="226">
        <f t="shared" si="111"/>
        <v>245.93560356200527</v>
      </c>
      <c r="Z52" s="56">
        <f t="shared" si="112"/>
        <v>270.24127496104086</v>
      </c>
      <c r="AA52" s="56">
        <f t="shared" si="113"/>
        <v>245.93560356200527</v>
      </c>
      <c r="AB52" s="57">
        <f t="shared" si="114"/>
        <v>-88495.35</v>
      </c>
      <c r="AC52" s="57">
        <f t="shared" si="115"/>
        <v>-145.93560356200527</v>
      </c>
      <c r="AD52" s="57">
        <f t="shared" si="116"/>
        <v>-145.93560356200527</v>
      </c>
      <c r="AE52" s="34">
        <f>J52-X52</f>
        <v>-93949.35</v>
      </c>
      <c r="AF52" s="57">
        <f t="shared" si="117"/>
        <v>-170.24127496104086</v>
      </c>
      <c r="AG52" s="63">
        <f t="shared" si="103"/>
        <v>-154.92966688654354</v>
      </c>
      <c r="AH52" s="34">
        <f t="shared" si="118"/>
        <v>-88495.35</v>
      </c>
      <c r="AI52" s="57">
        <f t="shared" si="119"/>
        <v>-145.93560356200527</v>
      </c>
    </row>
    <row r="53" spans="1:35" s="60" customFormat="1" ht="18" hidden="1" customHeight="1">
      <c r="A53" s="38"/>
      <c r="B53" s="38"/>
      <c r="C53" s="49" t="s">
        <v>69</v>
      </c>
      <c r="D53" s="49">
        <v>0</v>
      </c>
      <c r="E53" s="49">
        <v>0</v>
      </c>
      <c r="F53" s="49">
        <v>0</v>
      </c>
      <c r="G53" s="49">
        <v>0</v>
      </c>
      <c r="H53" s="41">
        <f>SUM(E53:G53)</f>
        <v>0</v>
      </c>
      <c r="I53" s="59">
        <v>0</v>
      </c>
      <c r="J53" s="51">
        <f>SUM(E53:G53,I53)</f>
        <v>0</v>
      </c>
      <c r="K53" s="52"/>
      <c r="L53" s="53"/>
      <c r="M53" s="211"/>
      <c r="N53" s="55"/>
      <c r="O53" s="81"/>
      <c r="P53" s="56">
        <f>K53+L53</f>
        <v>0</v>
      </c>
      <c r="Q53" s="56" t="e">
        <f t="shared" si="104"/>
        <v>#DIV/0!</v>
      </c>
      <c r="R53" s="56" t="e">
        <f t="shared" si="105"/>
        <v>#DIV/0!</v>
      </c>
      <c r="S53" s="56" t="e">
        <f t="shared" si="102"/>
        <v>#DIV/0!</v>
      </c>
      <c r="T53" s="57">
        <f t="shared" si="106"/>
        <v>0</v>
      </c>
      <c r="U53" s="56" t="e">
        <f t="shared" si="107"/>
        <v>#DIV/0!</v>
      </c>
      <c r="V53" s="56" t="e">
        <f t="shared" si="108"/>
        <v>#DIV/0!</v>
      </c>
      <c r="W53" s="56" t="e">
        <f t="shared" si="109"/>
        <v>#DIV/0!</v>
      </c>
      <c r="X53" s="56">
        <f t="shared" si="110"/>
        <v>0</v>
      </c>
      <c r="Y53" s="226" t="e">
        <f t="shared" si="111"/>
        <v>#DIV/0!</v>
      </c>
      <c r="Z53" s="56" t="e">
        <f t="shared" si="112"/>
        <v>#DIV/0!</v>
      </c>
      <c r="AA53" s="56" t="e">
        <f t="shared" si="113"/>
        <v>#DIV/0!</v>
      </c>
      <c r="AB53" s="57">
        <f t="shared" si="114"/>
        <v>0</v>
      </c>
      <c r="AC53" s="57" t="e">
        <f t="shared" si="115"/>
        <v>#DIV/0!</v>
      </c>
      <c r="AD53" s="57" t="e">
        <f t="shared" si="116"/>
        <v>#DIV/0!</v>
      </c>
      <c r="AE53" s="34">
        <f>J53-X53</f>
        <v>0</v>
      </c>
      <c r="AF53" s="57" t="e">
        <f t="shared" si="117"/>
        <v>#DIV/0!</v>
      </c>
      <c r="AG53" s="63" t="e">
        <f t="shared" si="103"/>
        <v>#DIV/0!</v>
      </c>
      <c r="AH53" s="34">
        <f t="shared" si="118"/>
        <v>0</v>
      </c>
      <c r="AI53" s="57" t="e">
        <f t="shared" si="119"/>
        <v>#DIV/0!</v>
      </c>
    </row>
    <row r="54" spans="1:35" s="34" customFormat="1" ht="20.25" hidden="1" customHeight="1">
      <c r="A54" s="38"/>
      <c r="B54" s="38"/>
      <c r="C54" s="49" t="s">
        <v>60</v>
      </c>
      <c r="D54" s="49">
        <v>100000</v>
      </c>
      <c r="E54" s="49">
        <v>0</v>
      </c>
      <c r="F54" s="49">
        <v>100000</v>
      </c>
      <c r="G54" s="49">
        <v>0</v>
      </c>
      <c r="H54" s="41">
        <f>SUM(E54:G54)</f>
        <v>100000</v>
      </c>
      <c r="I54" s="49">
        <v>0</v>
      </c>
      <c r="J54" s="51">
        <f>SUM(E54:G54,I54)</f>
        <v>100000</v>
      </c>
      <c r="K54" s="52">
        <v>87500</v>
      </c>
      <c r="L54" s="53"/>
      <c r="M54" s="211">
        <v>63500</v>
      </c>
      <c r="N54" s="55"/>
      <c r="O54" s="81"/>
      <c r="P54" s="56">
        <f>K54+L54</f>
        <v>87500</v>
      </c>
      <c r="Q54" s="56">
        <f t="shared" si="104"/>
        <v>87.5</v>
      </c>
      <c r="R54" s="56">
        <f t="shared" si="105"/>
        <v>87.5</v>
      </c>
      <c r="S54" s="56">
        <f t="shared" si="102"/>
        <v>87.5</v>
      </c>
      <c r="T54" s="57">
        <f t="shared" si="106"/>
        <v>63500</v>
      </c>
      <c r="U54" s="56">
        <f t="shared" si="107"/>
        <v>63.5</v>
      </c>
      <c r="V54" s="56">
        <f t="shared" si="108"/>
        <v>63.5</v>
      </c>
      <c r="W54" s="56">
        <f t="shared" si="109"/>
        <v>63.5</v>
      </c>
      <c r="X54" s="56">
        <f t="shared" si="110"/>
        <v>151000</v>
      </c>
      <c r="Y54" s="226">
        <f t="shared" si="111"/>
        <v>151</v>
      </c>
      <c r="Z54" s="56">
        <f t="shared" si="112"/>
        <v>151</v>
      </c>
      <c r="AA54" s="56">
        <f t="shared" si="113"/>
        <v>151</v>
      </c>
      <c r="AB54" s="57">
        <f t="shared" si="114"/>
        <v>-51000</v>
      </c>
      <c r="AC54" s="57">
        <f t="shared" si="115"/>
        <v>-51</v>
      </c>
      <c r="AD54" s="57">
        <f t="shared" si="116"/>
        <v>-51</v>
      </c>
      <c r="AE54" s="34">
        <f>J54-X54</f>
        <v>-51000</v>
      </c>
      <c r="AF54" s="57">
        <f t="shared" si="117"/>
        <v>-51</v>
      </c>
      <c r="AG54" s="63">
        <f t="shared" si="103"/>
        <v>-51</v>
      </c>
      <c r="AH54" s="34">
        <f t="shared" si="118"/>
        <v>-51000</v>
      </c>
      <c r="AI54" s="57">
        <f t="shared" si="119"/>
        <v>-51</v>
      </c>
    </row>
    <row r="55" spans="1:35" s="68" customFormat="1" ht="20.100000000000001" hidden="1" customHeight="1">
      <c r="A55" s="61"/>
      <c r="B55" s="62"/>
      <c r="C55" s="63" t="s">
        <v>61</v>
      </c>
      <c r="D55" s="63">
        <f>D56</f>
        <v>490000</v>
      </c>
      <c r="E55" s="63">
        <f>SUM(E56:E56)</f>
        <v>490000</v>
      </c>
      <c r="F55" s="63">
        <f>F56</f>
        <v>0</v>
      </c>
      <c r="G55" s="63">
        <f>G56</f>
        <v>0</v>
      </c>
      <c r="H55" s="63">
        <f>H56</f>
        <v>490000</v>
      </c>
      <c r="I55" s="63">
        <f>I56</f>
        <v>0</v>
      </c>
      <c r="J55" s="63">
        <f>SUM(J56:J56)</f>
        <v>490000</v>
      </c>
      <c r="K55" s="64">
        <f t="shared" ref="K55:AH55" si="120">K56</f>
        <v>490000</v>
      </c>
      <c r="L55" s="65">
        <f t="shared" si="120"/>
        <v>0</v>
      </c>
      <c r="M55" s="66">
        <f t="shared" si="120"/>
        <v>0</v>
      </c>
      <c r="N55" s="46">
        <f t="shared" si="120"/>
        <v>0</v>
      </c>
      <c r="O55" s="82">
        <f t="shared" si="120"/>
        <v>0</v>
      </c>
      <c r="P55" s="67">
        <f t="shared" si="120"/>
        <v>490000</v>
      </c>
      <c r="Q55" s="67">
        <f t="shared" si="120"/>
        <v>100</v>
      </c>
      <c r="R55" s="56">
        <f t="shared" si="105"/>
        <v>100</v>
      </c>
      <c r="S55" s="67">
        <f t="shared" si="120"/>
        <v>100</v>
      </c>
      <c r="T55" s="63">
        <f t="shared" si="120"/>
        <v>0</v>
      </c>
      <c r="U55" s="67">
        <f t="shared" si="120"/>
        <v>0</v>
      </c>
      <c r="V55" s="56">
        <f t="shared" si="108"/>
        <v>0</v>
      </c>
      <c r="W55" s="67">
        <f t="shared" si="120"/>
        <v>0</v>
      </c>
      <c r="X55" s="67">
        <f>X56</f>
        <v>490000</v>
      </c>
      <c r="Y55" s="227">
        <f t="shared" si="120"/>
        <v>100</v>
      </c>
      <c r="Z55" s="56">
        <f t="shared" si="112"/>
        <v>100</v>
      </c>
      <c r="AA55" s="67">
        <f t="shared" si="120"/>
        <v>100</v>
      </c>
      <c r="AB55" s="63">
        <f t="shared" si="120"/>
        <v>0</v>
      </c>
      <c r="AC55" s="63">
        <f t="shared" si="120"/>
        <v>0</v>
      </c>
      <c r="AD55" s="63">
        <f t="shared" si="120"/>
        <v>0</v>
      </c>
      <c r="AE55" s="63">
        <f t="shared" si="120"/>
        <v>0</v>
      </c>
      <c r="AF55" s="63">
        <f t="shared" si="120"/>
        <v>0</v>
      </c>
      <c r="AG55" s="63">
        <f t="shared" si="120"/>
        <v>0</v>
      </c>
      <c r="AH55" s="63">
        <f t="shared" si="120"/>
        <v>0</v>
      </c>
      <c r="AI55" s="57">
        <f>(AH55/D55)*100</f>
        <v>0</v>
      </c>
    </row>
    <row r="56" spans="1:35" s="34" customFormat="1" ht="20.100000000000001" hidden="1" customHeight="1">
      <c r="A56" s="38"/>
      <c r="B56" s="38"/>
      <c r="C56" s="49" t="s">
        <v>70</v>
      </c>
      <c r="D56" s="57">
        <v>490000</v>
      </c>
      <c r="E56" s="57">
        <v>490000</v>
      </c>
      <c r="F56" s="49"/>
      <c r="G56" s="49">
        <v>0</v>
      </c>
      <c r="H56" s="49">
        <f>SUM(E56:G56)</f>
        <v>490000</v>
      </c>
      <c r="I56" s="57">
        <v>0</v>
      </c>
      <c r="J56" s="51">
        <f>SUM(E56:G56,I56)</f>
        <v>490000</v>
      </c>
      <c r="K56" s="52">
        <v>490000</v>
      </c>
      <c r="L56" s="53"/>
      <c r="M56" s="54"/>
      <c r="N56" s="55"/>
      <c r="O56" s="81"/>
      <c r="P56" s="57">
        <f>K56+L56</f>
        <v>490000</v>
      </c>
      <c r="Q56" s="56">
        <f>P56/J56*100</f>
        <v>100</v>
      </c>
      <c r="R56" s="56">
        <f t="shared" si="105"/>
        <v>100</v>
      </c>
      <c r="S56" s="56">
        <f>P56/D56*100</f>
        <v>100</v>
      </c>
      <c r="T56" s="57">
        <f>M56+N56+O56</f>
        <v>0</v>
      </c>
      <c r="U56" s="56">
        <f>T56/J56*100</f>
        <v>0</v>
      </c>
      <c r="V56" s="56">
        <f t="shared" si="108"/>
        <v>0</v>
      </c>
      <c r="W56" s="56">
        <f>T56/D56*100</f>
        <v>0</v>
      </c>
      <c r="X56" s="56">
        <f>SUM(K56:O56)</f>
        <v>490000</v>
      </c>
      <c r="Y56" s="226">
        <f t="shared" ref="Y56" si="121">X56/H56*100</f>
        <v>100</v>
      </c>
      <c r="Z56" s="56">
        <f t="shared" si="112"/>
        <v>100</v>
      </c>
      <c r="AA56" s="56">
        <f>X56/D56*100</f>
        <v>100</v>
      </c>
      <c r="AB56" s="57">
        <f>H56-X56</f>
        <v>0</v>
      </c>
      <c r="AC56" s="57">
        <f t="shared" ref="AC56" si="122">(AB56/H56)*100</f>
        <v>0</v>
      </c>
      <c r="AD56" s="57">
        <f>(AB56/D56)*100</f>
        <v>0</v>
      </c>
      <c r="AE56" s="34">
        <f>J56-X56</f>
        <v>0</v>
      </c>
      <c r="AF56" s="57">
        <f>(AE56/J56)*100</f>
        <v>0</v>
      </c>
      <c r="AG56" s="63">
        <f>(AE56/D56)*100</f>
        <v>0</v>
      </c>
      <c r="AH56" s="34">
        <f t="shared" ref="AH56" si="123">D56-X56</f>
        <v>0</v>
      </c>
      <c r="AI56" s="57">
        <f t="shared" ref="AI56" si="124">(AH56/D56)*100</f>
        <v>0</v>
      </c>
    </row>
    <row r="57" spans="1:35" s="34" customFormat="1" ht="17.25" hidden="1" customHeight="1">
      <c r="A57" s="69"/>
      <c r="B57" s="69"/>
      <c r="C57" s="70"/>
      <c r="D57" s="70"/>
      <c r="E57" s="71"/>
      <c r="F57" s="71"/>
      <c r="G57" s="71"/>
      <c r="H57" s="71"/>
      <c r="I57" s="71"/>
      <c r="J57" s="71"/>
      <c r="K57" s="72"/>
      <c r="L57" s="73"/>
      <c r="M57" s="74"/>
      <c r="N57" s="75"/>
      <c r="O57" s="83"/>
      <c r="P57" s="71"/>
      <c r="Q57" s="71"/>
      <c r="R57" s="71"/>
      <c r="S57" s="71"/>
      <c r="T57" s="71"/>
      <c r="U57" s="71"/>
      <c r="V57" s="71"/>
      <c r="W57" s="71"/>
      <c r="X57" s="71"/>
      <c r="Y57" s="228"/>
      <c r="Z57" s="71"/>
      <c r="AA57" s="71"/>
      <c r="AB57" s="71"/>
      <c r="AC57" s="71"/>
      <c r="AD57" s="71"/>
      <c r="AE57" s="71"/>
      <c r="AF57" s="71"/>
      <c r="AG57" s="71"/>
      <c r="AH57" s="71"/>
      <c r="AI57" s="71"/>
    </row>
    <row r="58" spans="1:35" ht="56.25" hidden="1">
      <c r="A58" s="1104" t="s">
        <v>74</v>
      </c>
      <c r="B58" s="1106" t="s">
        <v>290</v>
      </c>
      <c r="C58" s="1107" t="s">
        <v>344</v>
      </c>
      <c r="D58" s="77" t="s">
        <v>81</v>
      </c>
      <c r="E58" s="1109">
        <f>SUM(E61,E67)</f>
        <v>239400</v>
      </c>
      <c r="F58" s="1109">
        <f>F61+F67</f>
        <v>102600</v>
      </c>
      <c r="G58" s="1109">
        <f>G61+G67</f>
        <v>38000</v>
      </c>
      <c r="H58" s="1109">
        <f>SUM(E58:G60)</f>
        <v>380000</v>
      </c>
      <c r="I58" s="1111">
        <f>SUM(I61,I67)</f>
        <v>-30600</v>
      </c>
      <c r="J58" s="1113">
        <f>SUM(J61,J67)</f>
        <v>349400</v>
      </c>
      <c r="K58" s="37"/>
      <c r="L58" s="37"/>
      <c r="M58" s="37"/>
      <c r="N58" s="37"/>
      <c r="O58" s="37"/>
      <c r="P58" s="203" t="s">
        <v>417</v>
      </c>
      <c r="Q58" s="204" t="s">
        <v>433</v>
      </c>
      <c r="R58" s="204" t="s">
        <v>434</v>
      </c>
      <c r="S58" s="204" t="s">
        <v>403</v>
      </c>
      <c r="T58" s="204" t="s">
        <v>438</v>
      </c>
      <c r="U58" s="204" t="s">
        <v>433</v>
      </c>
      <c r="V58" s="204" t="s">
        <v>434</v>
      </c>
      <c r="W58" s="204" t="s">
        <v>403</v>
      </c>
      <c r="X58" s="203" t="s">
        <v>439</v>
      </c>
      <c r="Y58" s="223" t="s">
        <v>433</v>
      </c>
      <c r="Z58" s="204" t="s">
        <v>434</v>
      </c>
      <c r="AA58" s="204" t="s">
        <v>403</v>
      </c>
      <c r="AB58" s="204" t="s">
        <v>440</v>
      </c>
      <c r="AC58" s="204" t="s">
        <v>433</v>
      </c>
      <c r="AD58" s="204" t="s">
        <v>403</v>
      </c>
      <c r="AE58" s="204" t="s">
        <v>408</v>
      </c>
      <c r="AF58" s="204" t="s">
        <v>408</v>
      </c>
      <c r="AG58" s="204" t="s">
        <v>403</v>
      </c>
      <c r="AH58" s="204" t="s">
        <v>441</v>
      </c>
      <c r="AI58" s="204" t="s">
        <v>403</v>
      </c>
    </row>
    <row r="59" spans="1:35" ht="14.45" hidden="1" customHeight="1">
      <c r="A59" s="1105"/>
      <c r="B59" s="1106"/>
      <c r="C59" s="1108"/>
      <c r="D59" s="1108">
        <f>D61+D67</f>
        <v>380000</v>
      </c>
      <c r="E59" s="1110"/>
      <c r="F59" s="1110"/>
      <c r="G59" s="1110"/>
      <c r="H59" s="1110"/>
      <c r="I59" s="1112"/>
      <c r="J59" s="1106"/>
      <c r="K59" s="1114">
        <f t="shared" ref="K59:P59" si="125">K61+K67</f>
        <v>308577.40000000002</v>
      </c>
      <c r="L59" s="1116">
        <f t="shared" si="125"/>
        <v>0</v>
      </c>
      <c r="M59" s="1118">
        <f t="shared" si="125"/>
        <v>0</v>
      </c>
      <c r="N59" s="1100">
        <f t="shared" si="125"/>
        <v>83000</v>
      </c>
      <c r="O59" s="1102">
        <f t="shared" si="125"/>
        <v>0</v>
      </c>
      <c r="P59" s="1071">
        <f t="shared" si="125"/>
        <v>308577.40000000002</v>
      </c>
      <c r="Q59" s="1071">
        <f>(P59/H58)*100</f>
        <v>81.204578947368418</v>
      </c>
      <c r="R59" s="1071">
        <f>(P59/J58)*100</f>
        <v>88.31637092157986</v>
      </c>
      <c r="S59" s="1071">
        <f>(P59/D59)*100</f>
        <v>81.204578947368418</v>
      </c>
      <c r="T59" s="1071">
        <f>T61+T67</f>
        <v>83000</v>
      </c>
      <c r="U59" s="1071">
        <f>(T59/H58)*100</f>
        <v>21.842105263157897</v>
      </c>
      <c r="V59" s="1071">
        <f>(T59/J58)*100</f>
        <v>23.755008586147682</v>
      </c>
      <c r="W59" s="1071">
        <f>(T59/D59)*100</f>
        <v>21.842105263157897</v>
      </c>
      <c r="X59" s="1071">
        <f>X61+X67</f>
        <v>391577.4</v>
      </c>
      <c r="Y59" s="1075">
        <f>(X59/H58)*100</f>
        <v>103.04668421052632</v>
      </c>
      <c r="Z59" s="1071">
        <f>(X59/J58)*100</f>
        <v>112.07137950772754</v>
      </c>
      <c r="AA59" s="1071">
        <f>(X59/D59)*100</f>
        <v>103.04668421052632</v>
      </c>
      <c r="AB59" s="1071">
        <f>AB61+AB67</f>
        <v>-11577.400000000023</v>
      </c>
      <c r="AC59" s="1071">
        <f>(AB59/H58)*100</f>
        <v>-3.0466842105263221</v>
      </c>
      <c r="AD59" s="1071">
        <f>(AB59/D59)*100</f>
        <v>-3.0466842105263221</v>
      </c>
      <c r="AE59" s="1071">
        <f>AE61+AE67</f>
        <v>-42177.400000000023</v>
      </c>
      <c r="AF59" s="1071">
        <f>(AE59/J58)*100</f>
        <v>-12.071379507727539</v>
      </c>
      <c r="AG59" s="1071">
        <f>(AE59/D59)*100</f>
        <v>-11.099315789473691</v>
      </c>
      <c r="AH59" s="1071">
        <f>AH61+AH67</f>
        <v>-11577.400000000023</v>
      </c>
      <c r="AI59" s="1071">
        <f>(AH59/D59)*100</f>
        <v>-3.0466842105263221</v>
      </c>
    </row>
    <row r="60" spans="1:35" ht="14.45" hidden="1" customHeight="1">
      <c r="A60" s="1105"/>
      <c r="B60" s="1106"/>
      <c r="C60" s="1108"/>
      <c r="D60" s="1108"/>
      <c r="E60" s="1110"/>
      <c r="F60" s="1110"/>
      <c r="G60" s="1110"/>
      <c r="H60" s="1110"/>
      <c r="I60" s="1112"/>
      <c r="J60" s="1106"/>
      <c r="K60" s="1115"/>
      <c r="L60" s="1117"/>
      <c r="M60" s="1119"/>
      <c r="N60" s="1101"/>
      <c r="O60" s="1103"/>
      <c r="P60" s="1072"/>
      <c r="Q60" s="1072"/>
      <c r="R60" s="1072"/>
      <c r="S60" s="1072"/>
      <c r="T60" s="1072"/>
      <c r="U60" s="1072"/>
      <c r="V60" s="1072"/>
      <c r="W60" s="1072"/>
      <c r="X60" s="1072"/>
      <c r="Y60" s="1076"/>
      <c r="Z60" s="1072"/>
      <c r="AA60" s="1072"/>
      <c r="AB60" s="1072"/>
      <c r="AC60" s="1072"/>
      <c r="AD60" s="1072"/>
      <c r="AE60" s="1072"/>
      <c r="AF60" s="1072"/>
      <c r="AG60" s="1072"/>
      <c r="AH60" s="1072"/>
      <c r="AI60" s="1072"/>
    </row>
    <row r="61" spans="1:35" ht="18.75" hidden="1">
      <c r="A61" s="38"/>
      <c r="B61" s="39"/>
      <c r="C61" s="40" t="s">
        <v>55</v>
      </c>
      <c r="D61" s="40">
        <f>SUM(D62:D66)</f>
        <v>380000</v>
      </c>
      <c r="E61" s="41">
        <f>SUM(E62:E66)</f>
        <v>239400</v>
      </c>
      <c r="F61" s="41">
        <f>SUM(F62:F66)</f>
        <v>102600</v>
      </c>
      <c r="G61" s="41">
        <f>SUM(G62:G66)</f>
        <v>38000</v>
      </c>
      <c r="H61" s="41">
        <f>SUM(H62:H66)</f>
        <v>380000</v>
      </c>
      <c r="I61" s="42">
        <f>SUM(I62:I64)</f>
        <v>-30600</v>
      </c>
      <c r="J61" s="41">
        <f t="shared" ref="J61:P61" si="126">SUM(J62:J66)</f>
        <v>349400</v>
      </c>
      <c r="K61" s="43">
        <f t="shared" si="126"/>
        <v>308577.40000000002</v>
      </c>
      <c r="L61" s="44">
        <f t="shared" si="126"/>
        <v>0</v>
      </c>
      <c r="M61" s="45">
        <f t="shared" si="126"/>
        <v>0</v>
      </c>
      <c r="N61" s="46">
        <f t="shared" si="126"/>
        <v>83000</v>
      </c>
      <c r="O61" s="80">
        <f t="shared" si="126"/>
        <v>0</v>
      </c>
      <c r="P61" s="47">
        <f t="shared" si="126"/>
        <v>308577.40000000002</v>
      </c>
      <c r="Q61" s="48">
        <f>P61/H61*100</f>
        <v>81.204578947368418</v>
      </c>
      <c r="R61" s="48">
        <f>P61/J61*100</f>
        <v>88.31637092157986</v>
      </c>
      <c r="S61" s="48">
        <f t="shared" ref="S61:S66" si="127">P61/D61*100</f>
        <v>81.204578947368418</v>
      </c>
      <c r="T61" s="47">
        <f>SUM(T62:T66)</f>
        <v>83000</v>
      </c>
      <c r="U61" s="48">
        <f>T61/H61*100</f>
        <v>21.842105263157897</v>
      </c>
      <c r="V61" s="48">
        <f>T61/J61*100</f>
        <v>23.755008586147682</v>
      </c>
      <c r="W61" s="48">
        <f>T61/D61*100</f>
        <v>21.842105263157897</v>
      </c>
      <c r="X61" s="48">
        <f>SUM(X62:X66)</f>
        <v>391577.4</v>
      </c>
      <c r="Y61" s="226">
        <f>X61/H61*100</f>
        <v>103.04668421052632</v>
      </c>
      <c r="Z61" s="48">
        <f>X61/J61*100</f>
        <v>112.07137950772754</v>
      </c>
      <c r="AA61" s="48">
        <f>X61/D61*100</f>
        <v>103.04668421052632</v>
      </c>
      <c r="AB61" s="47">
        <f>SUM(AB62:AB66)</f>
        <v>-11577.400000000023</v>
      </c>
      <c r="AC61" s="47">
        <f>(AB61/H61)*100</f>
        <v>-3.0466842105263221</v>
      </c>
      <c r="AD61" s="47">
        <f>(AB61/D61)*100</f>
        <v>-3.0466842105263221</v>
      </c>
      <c r="AE61" s="47">
        <f>SUM(AE62:AE66)</f>
        <v>-42177.400000000023</v>
      </c>
      <c r="AF61" s="47">
        <f>(AE61/J61)*100</f>
        <v>-12.071379507727539</v>
      </c>
      <c r="AG61" s="47">
        <f t="shared" ref="AG61:AG66" si="128">(AE61/D61)*100</f>
        <v>-11.099315789473691</v>
      </c>
      <c r="AH61" s="47">
        <f>SUM(AH62:AH66)</f>
        <v>-11577.400000000023</v>
      </c>
      <c r="AI61" s="47">
        <f>(AH61/D61)*100</f>
        <v>-3.0466842105263221</v>
      </c>
    </row>
    <row r="62" spans="1:35" ht="18" hidden="1" customHeight="1">
      <c r="A62" s="38"/>
      <c r="B62" s="39" t="s">
        <v>68</v>
      </c>
      <c r="C62" s="49" t="s">
        <v>56</v>
      </c>
      <c r="D62" s="49">
        <v>0</v>
      </c>
      <c r="E62" s="49">
        <v>0</v>
      </c>
      <c r="F62" s="49">
        <v>0</v>
      </c>
      <c r="G62" s="49">
        <v>0</v>
      </c>
      <c r="H62" s="41">
        <f>SUM(E62:G62)</f>
        <v>0</v>
      </c>
      <c r="I62" s="50">
        <v>0</v>
      </c>
      <c r="J62" s="51">
        <f>SUM(E62:G62,I62)</f>
        <v>0</v>
      </c>
      <c r="K62" s="52"/>
      <c r="L62" s="53"/>
      <c r="M62" s="54"/>
      <c r="N62" s="55"/>
      <c r="O62" s="81"/>
      <c r="P62" s="56">
        <f>K62+L62</f>
        <v>0</v>
      </c>
      <c r="Q62" s="56" t="e">
        <f>P62/H62*100</f>
        <v>#DIV/0!</v>
      </c>
      <c r="R62" s="56" t="e">
        <f>P62/J62*100</f>
        <v>#DIV/0!</v>
      </c>
      <c r="S62" s="56" t="e">
        <f t="shared" si="127"/>
        <v>#DIV/0!</v>
      </c>
      <c r="T62" s="57">
        <f>M62+N62+O62</f>
        <v>0</v>
      </c>
      <c r="U62" s="56" t="e">
        <f>T62/H62*100</f>
        <v>#DIV/0!</v>
      </c>
      <c r="V62" s="56" t="e">
        <f>T62/J62*100</f>
        <v>#DIV/0!</v>
      </c>
      <c r="W62" s="56" t="e">
        <f>T62/D62*100</f>
        <v>#DIV/0!</v>
      </c>
      <c r="X62" s="56">
        <f>SUM(K62:O62)</f>
        <v>0</v>
      </c>
      <c r="Y62" s="226" t="e">
        <f>X62/H62*100</f>
        <v>#DIV/0!</v>
      </c>
      <c r="Z62" s="56" t="e">
        <f>X62/J62*100</f>
        <v>#DIV/0!</v>
      </c>
      <c r="AA62" s="56" t="e">
        <f>X62/D62*100</f>
        <v>#DIV/0!</v>
      </c>
      <c r="AB62" s="57">
        <f>H62-X62</f>
        <v>0</v>
      </c>
      <c r="AC62" s="57" t="e">
        <f>(AB62/H62)*100</f>
        <v>#DIV/0!</v>
      </c>
      <c r="AD62" s="57" t="e">
        <f>(AB62/D62)*100</f>
        <v>#DIV/0!</v>
      </c>
      <c r="AE62" s="34">
        <f>J62-X62</f>
        <v>0</v>
      </c>
      <c r="AF62" s="57" t="e">
        <f>(AE62/J62)*100</f>
        <v>#DIV/0!</v>
      </c>
      <c r="AG62" s="63" t="e">
        <f t="shared" si="128"/>
        <v>#DIV/0!</v>
      </c>
      <c r="AH62" s="34">
        <f>D62-X62</f>
        <v>0</v>
      </c>
      <c r="AI62" s="57" t="e">
        <f>(AH62/D62)*100</f>
        <v>#DIV/0!</v>
      </c>
    </row>
    <row r="63" spans="1:35" ht="18" hidden="1" customHeight="1">
      <c r="A63" s="38"/>
      <c r="B63" s="38"/>
      <c r="C63" s="49" t="s">
        <v>57</v>
      </c>
      <c r="D63" s="49">
        <v>0</v>
      </c>
      <c r="E63" s="49">
        <v>0</v>
      </c>
      <c r="F63" s="49">
        <v>0</v>
      </c>
      <c r="G63" s="49">
        <v>0</v>
      </c>
      <c r="H63" s="41">
        <f>SUM(E63:G63)</f>
        <v>0</v>
      </c>
      <c r="I63" s="76"/>
      <c r="J63" s="51">
        <f>SUM(E63:G63,I63)</f>
        <v>0</v>
      </c>
      <c r="K63" s="52"/>
      <c r="L63" s="53"/>
      <c r="M63" s="54"/>
      <c r="N63" s="55"/>
      <c r="O63" s="81"/>
      <c r="P63" s="56">
        <f>K63+L63</f>
        <v>0</v>
      </c>
      <c r="Q63" s="56" t="e">
        <f t="shared" ref="Q63:Q66" si="129">P63/H63*100</f>
        <v>#DIV/0!</v>
      </c>
      <c r="R63" s="56" t="e">
        <f t="shared" ref="R63:R68" si="130">P63/J63*100</f>
        <v>#DIV/0!</v>
      </c>
      <c r="S63" s="56" t="e">
        <f t="shared" si="127"/>
        <v>#DIV/0!</v>
      </c>
      <c r="T63" s="57">
        <f t="shared" ref="T63:T66" si="131">M63+N63+O63</f>
        <v>0</v>
      </c>
      <c r="U63" s="56" t="e">
        <f t="shared" ref="U63:U66" si="132">T63/H63*100</f>
        <v>#DIV/0!</v>
      </c>
      <c r="V63" s="56" t="e">
        <f t="shared" ref="V63:V68" si="133">T63/J63*100</f>
        <v>#DIV/0!</v>
      </c>
      <c r="W63" s="56" t="e">
        <f t="shared" ref="W63:W66" si="134">T63/D63*100</f>
        <v>#DIV/0!</v>
      </c>
      <c r="X63" s="56">
        <f t="shared" ref="X63:X66" si="135">SUM(K63:O63)</f>
        <v>0</v>
      </c>
      <c r="Y63" s="226" t="e">
        <f t="shared" ref="Y63:Y66" si="136">X63/H63*100</f>
        <v>#DIV/0!</v>
      </c>
      <c r="Z63" s="56" t="e">
        <f t="shared" ref="Z63:Z68" si="137">X63/J63*100</f>
        <v>#DIV/0!</v>
      </c>
      <c r="AA63" s="56" t="e">
        <f t="shared" ref="AA63:AA66" si="138">X63/D63*100</f>
        <v>#DIV/0!</v>
      </c>
      <c r="AB63" s="57">
        <f t="shared" ref="AB63:AB66" si="139">H63-X63</f>
        <v>0</v>
      </c>
      <c r="AC63" s="57" t="e">
        <f t="shared" ref="AC63:AC66" si="140">(AB63/H63)*100</f>
        <v>#DIV/0!</v>
      </c>
      <c r="AD63" s="57" t="e">
        <f t="shared" ref="AD63:AD66" si="141">(AB63/D63)*100</f>
        <v>#DIV/0!</v>
      </c>
      <c r="AE63" s="34">
        <f>J63-X63</f>
        <v>0</v>
      </c>
      <c r="AF63" s="57" t="e">
        <f t="shared" ref="AF63:AF66" si="142">(AE63/J63)*100</f>
        <v>#DIV/0!</v>
      </c>
      <c r="AG63" s="63" t="e">
        <f t="shared" si="128"/>
        <v>#DIV/0!</v>
      </c>
      <c r="AH63" s="34">
        <f t="shared" ref="AH63:AH66" si="143">D63-X63</f>
        <v>0</v>
      </c>
      <c r="AI63" s="57" t="e">
        <f t="shared" ref="AI63:AI66" si="144">(AH63/D63)*100</f>
        <v>#DIV/0!</v>
      </c>
    </row>
    <row r="64" spans="1:35" ht="18.75" hidden="1">
      <c r="A64" s="38"/>
      <c r="B64" s="38"/>
      <c r="C64" s="49" t="s">
        <v>58</v>
      </c>
      <c r="D64" s="49">
        <v>340000</v>
      </c>
      <c r="E64" s="49">
        <v>199400</v>
      </c>
      <c r="F64" s="49">
        <v>102600</v>
      </c>
      <c r="G64" s="49">
        <v>38000</v>
      </c>
      <c r="H64" s="41">
        <f>SUM(E64:G64)</f>
        <v>340000</v>
      </c>
      <c r="I64" s="59">
        <v>-30600</v>
      </c>
      <c r="J64" s="51">
        <f>SUM(E64:G64,I64)</f>
        <v>309400</v>
      </c>
      <c r="K64" s="52">
        <v>295202.40000000002</v>
      </c>
      <c r="L64" s="53"/>
      <c r="M64" s="54"/>
      <c r="N64" s="55">
        <v>83000</v>
      </c>
      <c r="O64" s="81"/>
      <c r="P64" s="56">
        <f>K64+L64</f>
        <v>295202.40000000002</v>
      </c>
      <c r="Q64" s="56">
        <f t="shared" si="129"/>
        <v>86.824235294117656</v>
      </c>
      <c r="R64" s="56">
        <f t="shared" si="130"/>
        <v>95.411247575953468</v>
      </c>
      <c r="S64" s="56">
        <f t="shared" si="127"/>
        <v>86.824235294117656</v>
      </c>
      <c r="T64" s="57">
        <f t="shared" si="131"/>
        <v>83000</v>
      </c>
      <c r="U64" s="56">
        <f t="shared" si="132"/>
        <v>24.411764705882351</v>
      </c>
      <c r="V64" s="56">
        <f t="shared" si="133"/>
        <v>26.82611506140918</v>
      </c>
      <c r="W64" s="56">
        <f t="shared" si="134"/>
        <v>24.411764705882351</v>
      </c>
      <c r="X64" s="56">
        <f t="shared" si="135"/>
        <v>378202.4</v>
      </c>
      <c r="Y64" s="226">
        <f t="shared" si="136"/>
        <v>111.236</v>
      </c>
      <c r="Z64" s="56">
        <f t="shared" si="137"/>
        <v>122.23736263736265</v>
      </c>
      <c r="AA64" s="56">
        <f t="shared" si="138"/>
        <v>111.236</v>
      </c>
      <c r="AB64" s="57">
        <f t="shared" si="139"/>
        <v>-38202.400000000023</v>
      </c>
      <c r="AC64" s="57">
        <f t="shared" si="140"/>
        <v>-11.236000000000008</v>
      </c>
      <c r="AD64" s="57">
        <f t="shared" si="141"/>
        <v>-11.236000000000008</v>
      </c>
      <c r="AE64" s="34">
        <f>J64-X64</f>
        <v>-68802.400000000023</v>
      </c>
      <c r="AF64" s="57">
        <f t="shared" si="142"/>
        <v>-22.237362637362644</v>
      </c>
      <c r="AG64" s="63">
        <f t="shared" si="128"/>
        <v>-20.236000000000008</v>
      </c>
      <c r="AH64" s="34">
        <f t="shared" si="143"/>
        <v>-38202.400000000023</v>
      </c>
      <c r="AI64" s="57">
        <f t="shared" si="144"/>
        <v>-11.236000000000008</v>
      </c>
    </row>
    <row r="65" spans="1:35" ht="18" hidden="1" customHeight="1">
      <c r="A65" s="38"/>
      <c r="B65" s="38"/>
      <c r="C65" s="49" t="s">
        <v>69</v>
      </c>
      <c r="D65" s="49">
        <v>0</v>
      </c>
      <c r="E65" s="49">
        <v>0</v>
      </c>
      <c r="F65" s="49">
        <v>0</v>
      </c>
      <c r="G65" s="49">
        <v>0</v>
      </c>
      <c r="H65" s="41">
        <f>SUM(E65:G65)</f>
        <v>0</v>
      </c>
      <c r="I65" s="59">
        <v>0</v>
      </c>
      <c r="J65" s="51">
        <f>SUM(E65:G65,I65)</f>
        <v>0</v>
      </c>
      <c r="K65" s="52"/>
      <c r="L65" s="53"/>
      <c r="M65" s="54"/>
      <c r="N65" s="55"/>
      <c r="O65" s="81"/>
      <c r="P65" s="56">
        <f>K65+L65</f>
        <v>0</v>
      </c>
      <c r="Q65" s="56" t="e">
        <f t="shared" si="129"/>
        <v>#DIV/0!</v>
      </c>
      <c r="R65" s="56" t="e">
        <f t="shared" si="130"/>
        <v>#DIV/0!</v>
      </c>
      <c r="S65" s="56" t="e">
        <f t="shared" si="127"/>
        <v>#DIV/0!</v>
      </c>
      <c r="T65" s="57">
        <f t="shared" si="131"/>
        <v>0</v>
      </c>
      <c r="U65" s="56" t="e">
        <f t="shared" si="132"/>
        <v>#DIV/0!</v>
      </c>
      <c r="V65" s="56" t="e">
        <f t="shared" si="133"/>
        <v>#DIV/0!</v>
      </c>
      <c r="W65" s="56" t="e">
        <f t="shared" si="134"/>
        <v>#DIV/0!</v>
      </c>
      <c r="X65" s="56">
        <f t="shared" si="135"/>
        <v>0</v>
      </c>
      <c r="Y65" s="226" t="e">
        <f t="shared" si="136"/>
        <v>#DIV/0!</v>
      </c>
      <c r="Z65" s="56" t="e">
        <f t="shared" si="137"/>
        <v>#DIV/0!</v>
      </c>
      <c r="AA65" s="56" t="e">
        <f t="shared" si="138"/>
        <v>#DIV/0!</v>
      </c>
      <c r="AB65" s="57">
        <f t="shared" si="139"/>
        <v>0</v>
      </c>
      <c r="AC65" s="57" t="e">
        <f t="shared" si="140"/>
        <v>#DIV/0!</v>
      </c>
      <c r="AD65" s="57" t="e">
        <f t="shared" si="141"/>
        <v>#DIV/0!</v>
      </c>
      <c r="AE65" s="34">
        <f>J65-X65</f>
        <v>0</v>
      </c>
      <c r="AF65" s="57" t="e">
        <f t="shared" si="142"/>
        <v>#DIV/0!</v>
      </c>
      <c r="AG65" s="63" t="e">
        <f t="shared" si="128"/>
        <v>#DIV/0!</v>
      </c>
      <c r="AH65" s="34">
        <f t="shared" si="143"/>
        <v>0</v>
      </c>
      <c r="AI65" s="57" t="e">
        <f t="shared" si="144"/>
        <v>#DIV/0!</v>
      </c>
    </row>
    <row r="66" spans="1:35" ht="18.75" hidden="1">
      <c r="A66" s="38"/>
      <c r="B66" s="38"/>
      <c r="C66" s="49" t="s">
        <v>60</v>
      </c>
      <c r="D66" s="57">
        <v>40000</v>
      </c>
      <c r="E66" s="57">
        <v>40000</v>
      </c>
      <c r="F66" s="63">
        <v>0</v>
      </c>
      <c r="G66" s="63">
        <v>0</v>
      </c>
      <c r="H66" s="41">
        <f>SUM(E66:G66)</f>
        <v>40000</v>
      </c>
      <c r="I66" s="49">
        <v>0</v>
      </c>
      <c r="J66" s="51">
        <f>SUM(E66:G66,I66)</f>
        <v>40000</v>
      </c>
      <c r="K66" s="52">
        <v>13375</v>
      </c>
      <c r="L66" s="53"/>
      <c r="M66" s="54"/>
      <c r="N66" s="55"/>
      <c r="O66" s="81"/>
      <c r="P66" s="56">
        <f>K66+L66</f>
        <v>13375</v>
      </c>
      <c r="Q66" s="56">
        <f t="shared" si="129"/>
        <v>33.4375</v>
      </c>
      <c r="R66" s="56">
        <f t="shared" si="130"/>
        <v>33.4375</v>
      </c>
      <c r="S66" s="56">
        <f t="shared" si="127"/>
        <v>33.4375</v>
      </c>
      <c r="T66" s="57">
        <f t="shared" si="131"/>
        <v>0</v>
      </c>
      <c r="U66" s="56">
        <f t="shared" si="132"/>
        <v>0</v>
      </c>
      <c r="V66" s="56">
        <f t="shared" si="133"/>
        <v>0</v>
      </c>
      <c r="W66" s="56">
        <f t="shared" si="134"/>
        <v>0</v>
      </c>
      <c r="X66" s="56">
        <f t="shared" si="135"/>
        <v>13375</v>
      </c>
      <c r="Y66" s="226">
        <f t="shared" si="136"/>
        <v>33.4375</v>
      </c>
      <c r="Z66" s="56">
        <f t="shared" si="137"/>
        <v>33.4375</v>
      </c>
      <c r="AA66" s="56">
        <f t="shared" si="138"/>
        <v>33.4375</v>
      </c>
      <c r="AB66" s="57">
        <f t="shared" si="139"/>
        <v>26625</v>
      </c>
      <c r="AC66" s="57">
        <f t="shared" si="140"/>
        <v>66.5625</v>
      </c>
      <c r="AD66" s="57">
        <f t="shared" si="141"/>
        <v>66.5625</v>
      </c>
      <c r="AE66" s="34">
        <f>J66-X66</f>
        <v>26625</v>
      </c>
      <c r="AF66" s="57">
        <f t="shared" si="142"/>
        <v>66.5625</v>
      </c>
      <c r="AG66" s="63">
        <f t="shared" si="128"/>
        <v>66.5625</v>
      </c>
      <c r="AH66" s="34">
        <f t="shared" si="143"/>
        <v>26625</v>
      </c>
      <c r="AI66" s="57">
        <f t="shared" si="144"/>
        <v>66.5625</v>
      </c>
    </row>
    <row r="67" spans="1:35" ht="20.100000000000001" hidden="1" customHeight="1">
      <c r="A67" s="61"/>
      <c r="B67" s="62"/>
      <c r="C67" s="63" t="s">
        <v>61</v>
      </c>
      <c r="D67" s="63">
        <f>D68</f>
        <v>0</v>
      </c>
      <c r="E67" s="63">
        <f>SUM(E68:E68)</f>
        <v>0</v>
      </c>
      <c r="F67" s="63">
        <f>F68</f>
        <v>0</v>
      </c>
      <c r="G67" s="63">
        <f>G68</f>
        <v>0</v>
      </c>
      <c r="H67" s="63">
        <f>H68</f>
        <v>0</v>
      </c>
      <c r="I67" s="63">
        <f>I68</f>
        <v>0</v>
      </c>
      <c r="J67" s="63">
        <f>SUM(J68:J68)</f>
        <v>0</v>
      </c>
      <c r="K67" s="64">
        <f t="shared" ref="K67:AH67" si="145">K68</f>
        <v>0</v>
      </c>
      <c r="L67" s="65">
        <f t="shared" si="145"/>
        <v>0</v>
      </c>
      <c r="M67" s="66">
        <f t="shared" si="145"/>
        <v>0</v>
      </c>
      <c r="N67" s="46">
        <f t="shared" si="145"/>
        <v>0</v>
      </c>
      <c r="O67" s="82">
        <f t="shared" si="145"/>
        <v>0</v>
      </c>
      <c r="P67" s="67">
        <f t="shared" si="145"/>
        <v>0</v>
      </c>
      <c r="Q67" s="67" t="e">
        <f t="shared" si="145"/>
        <v>#DIV/0!</v>
      </c>
      <c r="R67" s="56" t="e">
        <f t="shared" si="130"/>
        <v>#DIV/0!</v>
      </c>
      <c r="S67" s="67" t="e">
        <f t="shared" si="145"/>
        <v>#DIV/0!</v>
      </c>
      <c r="T67" s="63">
        <f t="shared" si="145"/>
        <v>0</v>
      </c>
      <c r="U67" s="67" t="e">
        <f t="shared" si="145"/>
        <v>#DIV/0!</v>
      </c>
      <c r="V67" s="56" t="e">
        <f t="shared" si="133"/>
        <v>#DIV/0!</v>
      </c>
      <c r="W67" s="67" t="e">
        <f t="shared" si="145"/>
        <v>#DIV/0!</v>
      </c>
      <c r="X67" s="67">
        <f>X68</f>
        <v>0</v>
      </c>
      <c r="Y67" s="227" t="e">
        <f t="shared" si="145"/>
        <v>#DIV/0!</v>
      </c>
      <c r="Z67" s="56" t="e">
        <f t="shared" si="137"/>
        <v>#DIV/0!</v>
      </c>
      <c r="AA67" s="67" t="e">
        <f t="shared" si="145"/>
        <v>#DIV/0!</v>
      </c>
      <c r="AB67" s="63">
        <f t="shared" si="145"/>
        <v>0</v>
      </c>
      <c r="AC67" s="63" t="e">
        <f t="shared" si="145"/>
        <v>#DIV/0!</v>
      </c>
      <c r="AD67" s="63" t="e">
        <f t="shared" si="145"/>
        <v>#DIV/0!</v>
      </c>
      <c r="AE67" s="63">
        <f t="shared" si="145"/>
        <v>0</v>
      </c>
      <c r="AF67" s="63" t="e">
        <f t="shared" si="145"/>
        <v>#DIV/0!</v>
      </c>
      <c r="AG67" s="63" t="e">
        <f t="shared" si="145"/>
        <v>#DIV/0!</v>
      </c>
      <c r="AH67" s="63">
        <f t="shared" si="145"/>
        <v>0</v>
      </c>
      <c r="AI67" s="57" t="e">
        <f>(AH67/D67)*100</f>
        <v>#DIV/0!</v>
      </c>
    </row>
    <row r="68" spans="1:35" ht="18" hidden="1" customHeight="1">
      <c r="A68" s="38"/>
      <c r="B68" s="38"/>
      <c r="C68" s="49" t="s">
        <v>70</v>
      </c>
      <c r="D68" s="49">
        <v>0</v>
      </c>
      <c r="E68" s="49">
        <v>0</v>
      </c>
      <c r="F68" s="49"/>
      <c r="G68" s="49"/>
      <c r="H68" s="49">
        <f>SUM(E68:G68)</f>
        <v>0</v>
      </c>
      <c r="I68" s="57">
        <v>0</v>
      </c>
      <c r="J68" s="51">
        <f>SUM(E68:G68,I68)</f>
        <v>0</v>
      </c>
      <c r="K68" s="52"/>
      <c r="L68" s="53"/>
      <c r="M68" s="54"/>
      <c r="N68" s="55"/>
      <c r="O68" s="81"/>
      <c r="P68" s="57">
        <f>K68+L68</f>
        <v>0</v>
      </c>
      <c r="Q68" s="56" t="e">
        <f>P68/J68*100</f>
        <v>#DIV/0!</v>
      </c>
      <c r="R68" s="56" t="e">
        <f t="shared" si="130"/>
        <v>#DIV/0!</v>
      </c>
      <c r="S68" s="56" t="e">
        <f>P68/D68*100</f>
        <v>#DIV/0!</v>
      </c>
      <c r="T68" s="57">
        <f>M68+N68+O68</f>
        <v>0</v>
      </c>
      <c r="U68" s="56" t="e">
        <f>T68/J68*100</f>
        <v>#DIV/0!</v>
      </c>
      <c r="V68" s="56" t="e">
        <f t="shared" si="133"/>
        <v>#DIV/0!</v>
      </c>
      <c r="W68" s="56" t="e">
        <f>T68/D68*100</f>
        <v>#DIV/0!</v>
      </c>
      <c r="X68" s="56">
        <f>SUM(K68:O68)</f>
        <v>0</v>
      </c>
      <c r="Y68" s="226" t="e">
        <f t="shared" ref="Y68" si="146">X68/H68*100</f>
        <v>#DIV/0!</v>
      </c>
      <c r="Z68" s="56" t="e">
        <f t="shared" si="137"/>
        <v>#DIV/0!</v>
      </c>
      <c r="AA68" s="56" t="e">
        <f>X68/D68*100</f>
        <v>#DIV/0!</v>
      </c>
      <c r="AB68" s="57">
        <f>H68-X68</f>
        <v>0</v>
      </c>
      <c r="AC68" s="57" t="e">
        <f t="shared" ref="AC68" si="147">(AB68/H68)*100</f>
        <v>#DIV/0!</v>
      </c>
      <c r="AD68" s="57" t="e">
        <f>(AB68/D68)*100</f>
        <v>#DIV/0!</v>
      </c>
      <c r="AE68" s="34">
        <f>J68-X68</f>
        <v>0</v>
      </c>
      <c r="AF68" s="57" t="e">
        <f>(AE68/J68)*100</f>
        <v>#DIV/0!</v>
      </c>
      <c r="AG68" s="63" t="e">
        <f>(AE68/D68)*100</f>
        <v>#DIV/0!</v>
      </c>
      <c r="AH68" s="34">
        <f t="shared" ref="AH68" si="148">D68-X68</f>
        <v>0</v>
      </c>
      <c r="AI68" s="57" t="e">
        <f t="shared" ref="AI68" si="149">(AH68/D68)*100</f>
        <v>#DIV/0!</v>
      </c>
    </row>
    <row r="69" spans="1:35" ht="18.75" hidden="1">
      <c r="A69" s="69"/>
      <c r="B69" s="69"/>
      <c r="C69" s="70"/>
      <c r="D69" s="70"/>
      <c r="E69" s="71"/>
      <c r="F69" s="71"/>
      <c r="G69" s="71"/>
      <c r="H69" s="71"/>
      <c r="I69" s="71"/>
      <c r="J69" s="71"/>
      <c r="K69" s="72"/>
      <c r="L69" s="73"/>
      <c r="M69" s="74"/>
      <c r="N69" s="75"/>
      <c r="O69" s="83"/>
      <c r="P69" s="71"/>
      <c r="Q69" s="71"/>
      <c r="R69" s="71"/>
      <c r="S69" s="71"/>
      <c r="T69" s="71"/>
      <c r="U69" s="71"/>
      <c r="V69" s="71"/>
      <c r="W69" s="71"/>
      <c r="X69" s="71"/>
      <c r="Y69" s="228"/>
      <c r="Z69" s="71"/>
      <c r="AA69" s="71"/>
      <c r="AB69" s="71"/>
      <c r="AC69" s="71"/>
      <c r="AD69" s="71"/>
      <c r="AE69" s="71"/>
      <c r="AF69" s="71"/>
      <c r="AG69" s="71"/>
      <c r="AH69" s="71"/>
      <c r="AI69" s="71"/>
    </row>
    <row r="70" spans="1:35" ht="56.25" hidden="1">
      <c r="A70" s="1104" t="s">
        <v>78</v>
      </c>
      <c r="B70" s="1106" t="s">
        <v>291</v>
      </c>
      <c r="C70" s="1107" t="s">
        <v>292</v>
      </c>
      <c r="D70" s="77" t="s">
        <v>81</v>
      </c>
      <c r="E70" s="1109">
        <f>SUM(E73,E79)</f>
        <v>2047500</v>
      </c>
      <c r="F70" s="1109">
        <f>F73+F79</f>
        <v>877500</v>
      </c>
      <c r="G70" s="1109">
        <f>G73+G79</f>
        <v>325000</v>
      </c>
      <c r="H70" s="1109">
        <f>SUM(E70:G72)</f>
        <v>3250000</v>
      </c>
      <c r="I70" s="1111">
        <f>SUM(I73,I79)</f>
        <v>-160950</v>
      </c>
      <c r="J70" s="1113">
        <f>SUM(J73,J79)</f>
        <v>3089050</v>
      </c>
      <c r="K70" s="37"/>
      <c r="L70" s="37"/>
      <c r="M70" s="37"/>
      <c r="N70" s="37"/>
      <c r="O70" s="37"/>
      <c r="P70" s="203" t="s">
        <v>417</v>
      </c>
      <c r="Q70" s="204" t="s">
        <v>433</v>
      </c>
      <c r="R70" s="204" t="s">
        <v>434</v>
      </c>
      <c r="S70" s="204" t="s">
        <v>403</v>
      </c>
      <c r="T70" s="204" t="s">
        <v>438</v>
      </c>
      <c r="U70" s="204" t="s">
        <v>433</v>
      </c>
      <c r="V70" s="204" t="s">
        <v>434</v>
      </c>
      <c r="W70" s="204" t="s">
        <v>403</v>
      </c>
      <c r="X70" s="203" t="s">
        <v>439</v>
      </c>
      <c r="Y70" s="223" t="s">
        <v>433</v>
      </c>
      <c r="Z70" s="204" t="s">
        <v>434</v>
      </c>
      <c r="AA70" s="204" t="s">
        <v>403</v>
      </c>
      <c r="AB70" s="204" t="s">
        <v>440</v>
      </c>
      <c r="AC70" s="204" t="s">
        <v>433</v>
      </c>
      <c r="AD70" s="204" t="s">
        <v>403</v>
      </c>
      <c r="AE70" s="204" t="s">
        <v>408</v>
      </c>
      <c r="AF70" s="204" t="s">
        <v>408</v>
      </c>
      <c r="AG70" s="204" t="s">
        <v>403</v>
      </c>
      <c r="AH70" s="204" t="s">
        <v>441</v>
      </c>
      <c r="AI70" s="204" t="s">
        <v>403</v>
      </c>
    </row>
    <row r="71" spans="1:35" ht="14.45" hidden="1" customHeight="1">
      <c r="A71" s="1105"/>
      <c r="B71" s="1106"/>
      <c r="C71" s="1108"/>
      <c r="D71" s="1108">
        <f>D73+D79</f>
        <v>3250000</v>
      </c>
      <c r="E71" s="1110"/>
      <c r="F71" s="1110"/>
      <c r="G71" s="1110"/>
      <c r="H71" s="1110"/>
      <c r="I71" s="1112"/>
      <c r="J71" s="1106"/>
      <c r="K71" s="1114">
        <f t="shared" ref="K71:P71" si="150">K73+K79</f>
        <v>2657726.35</v>
      </c>
      <c r="L71" s="1116">
        <f t="shared" si="150"/>
        <v>0</v>
      </c>
      <c r="M71" s="1118">
        <f t="shared" si="150"/>
        <v>226760</v>
      </c>
      <c r="N71" s="1100">
        <f t="shared" si="150"/>
        <v>0</v>
      </c>
      <c r="O71" s="1102">
        <f t="shared" si="150"/>
        <v>43500</v>
      </c>
      <c r="P71" s="1071">
        <f t="shared" si="150"/>
        <v>2657726.35</v>
      </c>
      <c r="Q71" s="1071">
        <f>(P71/H70)*100</f>
        <v>81.776195384615392</v>
      </c>
      <c r="R71" s="1071">
        <f>(P71/J70)*100</f>
        <v>86.037012997523505</v>
      </c>
      <c r="S71" s="1071">
        <f>(P71/D71)*100</f>
        <v>81.776195384615392</v>
      </c>
      <c r="T71" s="1071">
        <f>T73+T79</f>
        <v>270260</v>
      </c>
      <c r="U71" s="1071">
        <f>(T71/H70)*100</f>
        <v>8.3156923076923075</v>
      </c>
      <c r="V71" s="1071">
        <f>(T71/J70)*100</f>
        <v>8.7489681293601596</v>
      </c>
      <c r="W71" s="1071">
        <f>(T71/D71)*100</f>
        <v>8.3156923076923075</v>
      </c>
      <c r="X71" s="1071">
        <f>X73+X79</f>
        <v>2927986.35</v>
      </c>
      <c r="Y71" s="1075">
        <f>(X71/H70)*100</f>
        <v>90.091887692307694</v>
      </c>
      <c r="Z71" s="1071">
        <f>(X71/J70)*100</f>
        <v>94.785981126883684</v>
      </c>
      <c r="AA71" s="1071">
        <f>(X71/D71)*100</f>
        <v>90.091887692307694</v>
      </c>
      <c r="AB71" s="1071">
        <f>AB73+AB79</f>
        <v>322013.64999999991</v>
      </c>
      <c r="AC71" s="1071">
        <f>(AB71/H70)*100</f>
        <v>9.9081123076923046</v>
      </c>
      <c r="AD71" s="1071">
        <f>(AB71/D71)*100</f>
        <v>9.9081123076923046</v>
      </c>
      <c r="AE71" s="1071">
        <f>AE73+AE79</f>
        <v>161063.64999999991</v>
      </c>
      <c r="AF71" s="1071">
        <f>(AE71/J70)*100</f>
        <v>5.2140188731163271</v>
      </c>
      <c r="AG71" s="1071">
        <f>(AE71/D71)*100</f>
        <v>4.9558046153846123</v>
      </c>
      <c r="AH71" s="1071">
        <f>AH73+AH79</f>
        <v>322013.64999999991</v>
      </c>
      <c r="AI71" s="1071">
        <f>(AH71/D71)*100</f>
        <v>9.9081123076923046</v>
      </c>
    </row>
    <row r="72" spans="1:35" ht="14.45" hidden="1" customHeight="1">
      <c r="A72" s="1105"/>
      <c r="B72" s="1106"/>
      <c r="C72" s="1108"/>
      <c r="D72" s="1108"/>
      <c r="E72" s="1110"/>
      <c r="F72" s="1110"/>
      <c r="G72" s="1110"/>
      <c r="H72" s="1110"/>
      <c r="I72" s="1112"/>
      <c r="J72" s="1106"/>
      <c r="K72" s="1115"/>
      <c r="L72" s="1117"/>
      <c r="M72" s="1119"/>
      <c r="N72" s="1101"/>
      <c r="O72" s="1103"/>
      <c r="P72" s="1072"/>
      <c r="Q72" s="1072"/>
      <c r="R72" s="1072"/>
      <c r="S72" s="1072"/>
      <c r="T72" s="1072"/>
      <c r="U72" s="1072"/>
      <c r="V72" s="1072"/>
      <c r="W72" s="1072"/>
      <c r="X72" s="1072"/>
      <c r="Y72" s="1076"/>
      <c r="Z72" s="1072"/>
      <c r="AA72" s="1072"/>
      <c r="AB72" s="1072"/>
      <c r="AC72" s="1072"/>
      <c r="AD72" s="1072"/>
      <c r="AE72" s="1072"/>
      <c r="AF72" s="1072"/>
      <c r="AG72" s="1072"/>
      <c r="AH72" s="1072"/>
      <c r="AI72" s="1072"/>
    </row>
    <row r="73" spans="1:35" ht="18.75" hidden="1">
      <c r="A73" s="38"/>
      <c r="B73" s="39"/>
      <c r="C73" s="40" t="s">
        <v>55</v>
      </c>
      <c r="D73" s="40">
        <f>SUM(D74:D78)</f>
        <v>2600000</v>
      </c>
      <c r="E73" s="41">
        <f>SUM(E74:E78)</f>
        <v>1397500</v>
      </c>
      <c r="F73" s="41">
        <f>SUM(F74:F78)</f>
        <v>877500</v>
      </c>
      <c r="G73" s="41">
        <f>SUM(G74:G78)</f>
        <v>325000</v>
      </c>
      <c r="H73" s="41">
        <f>SUM(H74:H78)</f>
        <v>2600000</v>
      </c>
      <c r="I73" s="42">
        <f>SUM(I74:I76)</f>
        <v>-160950</v>
      </c>
      <c r="J73" s="41">
        <f t="shared" ref="J73:P73" si="151">SUM(J74:J78)</f>
        <v>2439050</v>
      </c>
      <c r="K73" s="43">
        <f t="shared" si="151"/>
        <v>2031826.35</v>
      </c>
      <c r="L73" s="44">
        <f t="shared" si="151"/>
        <v>0</v>
      </c>
      <c r="M73" s="45">
        <f t="shared" si="151"/>
        <v>226760</v>
      </c>
      <c r="N73" s="46">
        <f t="shared" si="151"/>
        <v>0</v>
      </c>
      <c r="O73" s="80">
        <f t="shared" si="151"/>
        <v>43500</v>
      </c>
      <c r="P73" s="47">
        <f t="shared" si="151"/>
        <v>2031826.35</v>
      </c>
      <c r="Q73" s="48">
        <f>P73/H73*100</f>
        <v>78.147167307692314</v>
      </c>
      <c r="R73" s="48">
        <f>P73/J73*100</f>
        <v>83.304005657940593</v>
      </c>
      <c r="S73" s="48">
        <f t="shared" ref="S73:S78" si="152">P73/D73*100</f>
        <v>78.147167307692314</v>
      </c>
      <c r="T73" s="47">
        <f>SUM(T74:T78)</f>
        <v>270260</v>
      </c>
      <c r="U73" s="48">
        <f>T73/H73*100</f>
        <v>10.394615384615385</v>
      </c>
      <c r="V73" s="48">
        <f>T73/J73*100</f>
        <v>11.080543654291631</v>
      </c>
      <c r="W73" s="48">
        <f>T73/D73*100</f>
        <v>10.394615384615385</v>
      </c>
      <c r="X73" s="48">
        <f>SUM(X74:X78)</f>
        <v>2302086.35</v>
      </c>
      <c r="Y73" s="226">
        <f>X73/H73*100</f>
        <v>88.541782692307692</v>
      </c>
      <c r="Z73" s="48">
        <f>X73/J73*100</f>
        <v>94.384549312232224</v>
      </c>
      <c r="AA73" s="48">
        <f>X73/D73*100</f>
        <v>88.541782692307692</v>
      </c>
      <c r="AB73" s="47">
        <f>SUM(AB74:AB78)</f>
        <v>297913.64999999991</v>
      </c>
      <c r="AC73" s="47">
        <f>(AB73/H73)*100</f>
        <v>11.458217307692305</v>
      </c>
      <c r="AD73" s="47">
        <f>(AB73/D73)*100</f>
        <v>11.458217307692305</v>
      </c>
      <c r="AE73" s="47">
        <f>SUM(AE74:AE78)</f>
        <v>136963.64999999991</v>
      </c>
      <c r="AF73" s="47">
        <f>(AE73/J73)*100</f>
        <v>5.6154506877677743</v>
      </c>
      <c r="AG73" s="47">
        <f t="shared" ref="AG73:AG78" si="153">(AE73/D73)*100</f>
        <v>5.2678326923076888</v>
      </c>
      <c r="AH73" s="47">
        <f>SUM(AH74:AH78)</f>
        <v>297913.64999999991</v>
      </c>
      <c r="AI73" s="47">
        <f>(AH73/D73)*100</f>
        <v>11.458217307692305</v>
      </c>
    </row>
    <row r="74" spans="1:35" ht="18.75" hidden="1">
      <c r="A74" s="38"/>
      <c r="B74" s="39" t="s">
        <v>68</v>
      </c>
      <c r="C74" s="49" t="s">
        <v>56</v>
      </c>
      <c r="D74" s="49">
        <v>540000</v>
      </c>
      <c r="E74" s="49">
        <v>360000</v>
      </c>
      <c r="F74" s="49">
        <v>180000</v>
      </c>
      <c r="G74" s="49">
        <v>0</v>
      </c>
      <c r="H74" s="41">
        <f>SUM(E74:G74)</f>
        <v>540000</v>
      </c>
      <c r="I74" s="50">
        <v>0</v>
      </c>
      <c r="J74" s="51">
        <f>SUM(E74:G74,I74)</f>
        <v>540000</v>
      </c>
      <c r="K74" s="52">
        <v>496500</v>
      </c>
      <c r="L74" s="53"/>
      <c r="M74" s="54"/>
      <c r="N74" s="55"/>
      <c r="O74" s="81">
        <v>43500</v>
      </c>
      <c r="P74" s="56">
        <f>K74+L74</f>
        <v>496500</v>
      </c>
      <c r="Q74" s="56">
        <f>P74/H74*100</f>
        <v>91.944444444444443</v>
      </c>
      <c r="R74" s="56">
        <f>P74/J74*100</f>
        <v>91.944444444444443</v>
      </c>
      <c r="S74" s="56">
        <f t="shared" si="152"/>
        <v>91.944444444444443</v>
      </c>
      <c r="T74" s="57">
        <f>M74+N74+O74</f>
        <v>43500</v>
      </c>
      <c r="U74" s="56">
        <f>T74/H74*100</f>
        <v>8.0555555555555554</v>
      </c>
      <c r="V74" s="56">
        <f>T74/J74*100</f>
        <v>8.0555555555555554</v>
      </c>
      <c r="W74" s="56">
        <f>T74/D74*100</f>
        <v>8.0555555555555554</v>
      </c>
      <c r="X74" s="56">
        <f>SUM(K74:O74)</f>
        <v>540000</v>
      </c>
      <c r="Y74" s="226">
        <f>X74/H74*100</f>
        <v>100</v>
      </c>
      <c r="Z74" s="56">
        <f>X74/J74*100</f>
        <v>100</v>
      </c>
      <c r="AA74" s="56">
        <f>X74/D74*100</f>
        <v>100</v>
      </c>
      <c r="AB74" s="57">
        <f>H74-X74</f>
        <v>0</v>
      </c>
      <c r="AC74" s="57">
        <f>(AB74/H74)*100</f>
        <v>0</v>
      </c>
      <c r="AD74" s="57">
        <f>(AB74/D74)*100</f>
        <v>0</v>
      </c>
      <c r="AE74" s="34">
        <f>J74-X74</f>
        <v>0</v>
      </c>
      <c r="AF74" s="57">
        <f>(AE74/J74)*100</f>
        <v>0</v>
      </c>
      <c r="AG74" s="63">
        <f t="shared" si="153"/>
        <v>0</v>
      </c>
      <c r="AH74" s="34">
        <f>D74-X74</f>
        <v>0</v>
      </c>
      <c r="AI74" s="57">
        <f>(AH74/D74)*100</f>
        <v>0</v>
      </c>
    </row>
    <row r="75" spans="1:35" ht="18.75" hidden="1">
      <c r="A75" s="38"/>
      <c r="B75" s="38"/>
      <c r="C75" s="49" t="s">
        <v>57</v>
      </c>
      <c r="D75" s="49">
        <v>815000</v>
      </c>
      <c r="E75" s="49">
        <v>397500</v>
      </c>
      <c r="F75" s="49">
        <v>282000</v>
      </c>
      <c r="G75" s="49">
        <v>135500</v>
      </c>
      <c r="H75" s="41">
        <f>SUM(E75:G75)</f>
        <v>815000</v>
      </c>
      <c r="I75" s="78">
        <v>-48900</v>
      </c>
      <c r="J75" s="51">
        <f>SUM(E75:G75,I75)</f>
        <v>766100</v>
      </c>
      <c r="K75" s="52">
        <v>1065812.3500000001</v>
      </c>
      <c r="L75" s="53"/>
      <c r="M75" s="54">
        <v>192000</v>
      </c>
      <c r="N75" s="55"/>
      <c r="O75" s="81"/>
      <c r="P75" s="56">
        <f>K75+L75</f>
        <v>1065812.3500000001</v>
      </c>
      <c r="Q75" s="56">
        <f t="shared" ref="Q75:Q78" si="154">P75/H75*100</f>
        <v>130.77452147239265</v>
      </c>
      <c r="R75" s="56">
        <f t="shared" ref="R75:R80" si="155">P75/J75*100</f>
        <v>139.1218313536092</v>
      </c>
      <c r="S75" s="56">
        <f t="shared" si="152"/>
        <v>130.77452147239265</v>
      </c>
      <c r="T75" s="57">
        <f t="shared" ref="T75:T78" si="156">M75+N75+O75</f>
        <v>192000</v>
      </c>
      <c r="U75" s="56">
        <f t="shared" ref="U75:U78" si="157">T75/H75*100</f>
        <v>23.558282208588956</v>
      </c>
      <c r="V75" s="56">
        <f t="shared" ref="V75:V80" si="158">T75/J75*100</f>
        <v>25.062002349562718</v>
      </c>
      <c r="W75" s="56">
        <f t="shared" ref="W75:W78" si="159">T75/D75*100</f>
        <v>23.558282208588956</v>
      </c>
      <c r="X75" s="56">
        <f t="shared" ref="X75:X78" si="160">SUM(K75:O75)</f>
        <v>1257812.3500000001</v>
      </c>
      <c r="Y75" s="226">
        <f t="shared" ref="Y75:Y78" si="161">X75/H75*100</f>
        <v>154.33280368098161</v>
      </c>
      <c r="Z75" s="56">
        <f t="shared" ref="Z75:Z80" si="162">X75/J75*100</f>
        <v>164.1838337031719</v>
      </c>
      <c r="AA75" s="56">
        <f t="shared" ref="AA75:AA78" si="163">X75/D75*100</f>
        <v>154.33280368098161</v>
      </c>
      <c r="AB75" s="57">
        <f t="shared" ref="AB75:AB78" si="164">H75-X75</f>
        <v>-442812.35000000009</v>
      </c>
      <c r="AC75" s="57">
        <f t="shared" ref="AC75:AC78" si="165">(AB75/H75)*100</f>
        <v>-54.332803680981613</v>
      </c>
      <c r="AD75" s="57">
        <f t="shared" ref="AD75:AD78" si="166">(AB75/D75)*100</f>
        <v>-54.332803680981613</v>
      </c>
      <c r="AE75" s="34">
        <f>J75-X75</f>
        <v>-491712.35000000009</v>
      </c>
      <c r="AF75" s="57">
        <f t="shared" ref="AF75:AF78" si="167">(AE75/J75)*100</f>
        <v>-64.183833703171928</v>
      </c>
      <c r="AG75" s="63">
        <f t="shared" si="153"/>
        <v>-60.332803680981606</v>
      </c>
      <c r="AH75" s="34">
        <f t="shared" ref="AH75:AH78" si="168">D75-X75</f>
        <v>-442812.35000000009</v>
      </c>
      <c r="AI75" s="57">
        <f t="shared" ref="AI75:AI78" si="169">(AH75/D75)*100</f>
        <v>-54.332803680981613</v>
      </c>
    </row>
    <row r="76" spans="1:35" ht="18.75" hidden="1">
      <c r="A76" s="38"/>
      <c r="B76" s="38"/>
      <c r="C76" s="49" t="s">
        <v>58</v>
      </c>
      <c r="D76" s="49">
        <v>1245000</v>
      </c>
      <c r="E76" s="49">
        <v>640000</v>
      </c>
      <c r="F76" s="49">
        <v>415500</v>
      </c>
      <c r="G76" s="49">
        <v>189500</v>
      </c>
      <c r="H76" s="41">
        <f>SUM(E76:G76)</f>
        <v>1245000</v>
      </c>
      <c r="I76" s="59">
        <v>-112050</v>
      </c>
      <c r="J76" s="51">
        <f>SUM(E76:G76,I76)</f>
        <v>1132950</v>
      </c>
      <c r="K76" s="52">
        <v>469514</v>
      </c>
      <c r="L76" s="53"/>
      <c r="M76" s="54">
        <v>34760</v>
      </c>
      <c r="N76" s="55"/>
      <c r="O76" s="81"/>
      <c r="P76" s="56">
        <f>K76+L76</f>
        <v>469514</v>
      </c>
      <c r="Q76" s="56">
        <f t="shared" si="154"/>
        <v>37.711967871485946</v>
      </c>
      <c r="R76" s="56">
        <f t="shared" si="155"/>
        <v>41.441722935698841</v>
      </c>
      <c r="S76" s="56">
        <f t="shared" si="152"/>
        <v>37.711967871485946</v>
      </c>
      <c r="T76" s="57">
        <f t="shared" si="156"/>
        <v>34760</v>
      </c>
      <c r="U76" s="56">
        <f t="shared" si="157"/>
        <v>2.7919678714859439</v>
      </c>
      <c r="V76" s="56">
        <f t="shared" si="158"/>
        <v>3.0680965620724656</v>
      </c>
      <c r="W76" s="56">
        <f t="shared" si="159"/>
        <v>2.7919678714859439</v>
      </c>
      <c r="X76" s="56">
        <f t="shared" si="160"/>
        <v>504274</v>
      </c>
      <c r="Y76" s="226">
        <f t="shared" si="161"/>
        <v>40.503935742971883</v>
      </c>
      <c r="Z76" s="56">
        <f t="shared" si="162"/>
        <v>44.509819497771304</v>
      </c>
      <c r="AA76" s="56">
        <f t="shared" si="163"/>
        <v>40.503935742971883</v>
      </c>
      <c r="AB76" s="57">
        <f t="shared" si="164"/>
        <v>740726</v>
      </c>
      <c r="AC76" s="57">
        <f t="shared" si="165"/>
        <v>59.496064257028117</v>
      </c>
      <c r="AD76" s="57">
        <f t="shared" si="166"/>
        <v>59.496064257028117</v>
      </c>
      <c r="AE76" s="34">
        <f>J76-X76</f>
        <v>628676</v>
      </c>
      <c r="AF76" s="57">
        <f t="shared" si="167"/>
        <v>55.490180502228689</v>
      </c>
      <c r="AG76" s="63">
        <f t="shared" si="153"/>
        <v>50.496064257028117</v>
      </c>
      <c r="AH76" s="34">
        <f t="shared" si="168"/>
        <v>740726</v>
      </c>
      <c r="AI76" s="57">
        <f t="shared" si="169"/>
        <v>59.496064257028117</v>
      </c>
    </row>
    <row r="77" spans="1:35" ht="18" hidden="1" customHeight="1">
      <c r="A77" s="38"/>
      <c r="B77" s="38"/>
      <c r="C77" s="49" t="s">
        <v>69</v>
      </c>
      <c r="D77" s="49">
        <v>0</v>
      </c>
      <c r="E77" s="49">
        <v>0</v>
      </c>
      <c r="F77" s="49">
        <v>0</v>
      </c>
      <c r="G77" s="49">
        <v>0</v>
      </c>
      <c r="H77" s="41">
        <f>SUM(E77:G77)</f>
        <v>0</v>
      </c>
      <c r="I77" s="59">
        <v>0</v>
      </c>
      <c r="J77" s="51">
        <f>SUM(E77:G77,I77)</f>
        <v>0</v>
      </c>
      <c r="K77" s="52"/>
      <c r="L77" s="53"/>
      <c r="M77" s="54"/>
      <c r="N77" s="55"/>
      <c r="O77" s="81"/>
      <c r="P77" s="56">
        <f>K77+L77</f>
        <v>0</v>
      </c>
      <c r="Q77" s="56" t="e">
        <f t="shared" si="154"/>
        <v>#DIV/0!</v>
      </c>
      <c r="R77" s="56" t="e">
        <f t="shared" si="155"/>
        <v>#DIV/0!</v>
      </c>
      <c r="S77" s="56" t="e">
        <f t="shared" si="152"/>
        <v>#DIV/0!</v>
      </c>
      <c r="T77" s="57">
        <f t="shared" si="156"/>
        <v>0</v>
      </c>
      <c r="U77" s="56" t="e">
        <f t="shared" si="157"/>
        <v>#DIV/0!</v>
      </c>
      <c r="V77" s="56" t="e">
        <f t="shared" si="158"/>
        <v>#DIV/0!</v>
      </c>
      <c r="W77" s="56" t="e">
        <f t="shared" si="159"/>
        <v>#DIV/0!</v>
      </c>
      <c r="X77" s="56">
        <f t="shared" si="160"/>
        <v>0</v>
      </c>
      <c r="Y77" s="226" t="e">
        <f t="shared" si="161"/>
        <v>#DIV/0!</v>
      </c>
      <c r="Z77" s="56" t="e">
        <f t="shared" si="162"/>
        <v>#DIV/0!</v>
      </c>
      <c r="AA77" s="56" t="e">
        <f t="shared" si="163"/>
        <v>#DIV/0!</v>
      </c>
      <c r="AB77" s="57">
        <f t="shared" si="164"/>
        <v>0</v>
      </c>
      <c r="AC77" s="57" t="e">
        <f t="shared" si="165"/>
        <v>#DIV/0!</v>
      </c>
      <c r="AD77" s="57" t="e">
        <f t="shared" si="166"/>
        <v>#DIV/0!</v>
      </c>
      <c r="AE77" s="34">
        <f>J77-X77</f>
        <v>0</v>
      </c>
      <c r="AF77" s="57" t="e">
        <f t="shared" si="167"/>
        <v>#DIV/0!</v>
      </c>
      <c r="AG77" s="63" t="e">
        <f t="shared" si="153"/>
        <v>#DIV/0!</v>
      </c>
      <c r="AH77" s="34">
        <f t="shared" si="168"/>
        <v>0</v>
      </c>
      <c r="AI77" s="57" t="e">
        <f t="shared" si="169"/>
        <v>#DIV/0!</v>
      </c>
    </row>
    <row r="78" spans="1:35" ht="18" hidden="1" customHeight="1">
      <c r="A78" s="38"/>
      <c r="B78" s="38"/>
      <c r="C78" s="49" t="s">
        <v>60</v>
      </c>
      <c r="D78" s="57">
        <v>0</v>
      </c>
      <c r="E78" s="57">
        <v>0</v>
      </c>
      <c r="F78" s="63">
        <v>0</v>
      </c>
      <c r="G78" s="63">
        <v>0</v>
      </c>
      <c r="H78" s="41">
        <f>SUM(E78:G78)</f>
        <v>0</v>
      </c>
      <c r="I78" s="49">
        <v>0</v>
      </c>
      <c r="J78" s="51">
        <f>SUM(E78:G78,I78)</f>
        <v>0</v>
      </c>
      <c r="K78" s="52"/>
      <c r="L78" s="53"/>
      <c r="M78" s="54"/>
      <c r="N78" s="55"/>
      <c r="O78" s="81"/>
      <c r="P78" s="56">
        <f>K78+L78</f>
        <v>0</v>
      </c>
      <c r="Q78" s="56" t="e">
        <f t="shared" si="154"/>
        <v>#DIV/0!</v>
      </c>
      <c r="R78" s="56" t="e">
        <f t="shared" si="155"/>
        <v>#DIV/0!</v>
      </c>
      <c r="S78" s="56" t="e">
        <f t="shared" si="152"/>
        <v>#DIV/0!</v>
      </c>
      <c r="T78" s="57">
        <f t="shared" si="156"/>
        <v>0</v>
      </c>
      <c r="U78" s="56" t="e">
        <f t="shared" si="157"/>
        <v>#DIV/0!</v>
      </c>
      <c r="V78" s="56" t="e">
        <f t="shared" si="158"/>
        <v>#DIV/0!</v>
      </c>
      <c r="W78" s="56" t="e">
        <f t="shared" si="159"/>
        <v>#DIV/0!</v>
      </c>
      <c r="X78" s="56">
        <f t="shared" si="160"/>
        <v>0</v>
      </c>
      <c r="Y78" s="226" t="e">
        <f t="shared" si="161"/>
        <v>#DIV/0!</v>
      </c>
      <c r="Z78" s="56" t="e">
        <f t="shared" si="162"/>
        <v>#DIV/0!</v>
      </c>
      <c r="AA78" s="56" t="e">
        <f t="shared" si="163"/>
        <v>#DIV/0!</v>
      </c>
      <c r="AB78" s="57">
        <f t="shared" si="164"/>
        <v>0</v>
      </c>
      <c r="AC78" s="57" t="e">
        <f t="shared" si="165"/>
        <v>#DIV/0!</v>
      </c>
      <c r="AD78" s="57" t="e">
        <f t="shared" si="166"/>
        <v>#DIV/0!</v>
      </c>
      <c r="AE78" s="34">
        <f>J78-X78</f>
        <v>0</v>
      </c>
      <c r="AF78" s="57" t="e">
        <f t="shared" si="167"/>
        <v>#DIV/0!</v>
      </c>
      <c r="AG78" s="63" t="e">
        <f t="shared" si="153"/>
        <v>#DIV/0!</v>
      </c>
      <c r="AH78" s="34">
        <f t="shared" si="168"/>
        <v>0</v>
      </c>
      <c r="AI78" s="57" t="e">
        <f t="shared" si="169"/>
        <v>#DIV/0!</v>
      </c>
    </row>
    <row r="79" spans="1:35" ht="18.75" hidden="1">
      <c r="A79" s="61"/>
      <c r="B79" s="62">
        <f>O74-K74</f>
        <v>-453000</v>
      </c>
      <c r="C79" s="63" t="s">
        <v>61</v>
      </c>
      <c r="D79" s="63">
        <f>D80</f>
        <v>650000</v>
      </c>
      <c r="E79" s="63">
        <f>SUM(E80:E80)</f>
        <v>650000</v>
      </c>
      <c r="F79" s="63">
        <f>F80</f>
        <v>0</v>
      </c>
      <c r="G79" s="63">
        <f>G80</f>
        <v>0</v>
      </c>
      <c r="H79" s="63">
        <f>H80</f>
        <v>650000</v>
      </c>
      <c r="I79" s="63">
        <f>I80</f>
        <v>0</v>
      </c>
      <c r="J79" s="63">
        <f>SUM(J80:J80)</f>
        <v>650000</v>
      </c>
      <c r="K79" s="64">
        <f t="shared" ref="K79:AH79" si="170">K80</f>
        <v>625900</v>
      </c>
      <c r="L79" s="65">
        <f t="shared" si="170"/>
        <v>0</v>
      </c>
      <c r="M79" s="66">
        <f t="shared" si="170"/>
        <v>0</v>
      </c>
      <c r="N79" s="46">
        <f t="shared" si="170"/>
        <v>0</v>
      </c>
      <c r="O79" s="82">
        <f t="shared" si="170"/>
        <v>0</v>
      </c>
      <c r="P79" s="67">
        <f t="shared" si="170"/>
        <v>625900</v>
      </c>
      <c r="Q79" s="67">
        <f t="shared" si="170"/>
        <v>96.292307692307688</v>
      </c>
      <c r="R79" s="56">
        <f t="shared" si="155"/>
        <v>96.292307692307688</v>
      </c>
      <c r="S79" s="67">
        <f t="shared" si="170"/>
        <v>96.292307692307688</v>
      </c>
      <c r="T79" s="63">
        <f t="shared" si="170"/>
        <v>0</v>
      </c>
      <c r="U79" s="67">
        <f t="shared" si="170"/>
        <v>0</v>
      </c>
      <c r="V79" s="56">
        <f t="shared" si="158"/>
        <v>0</v>
      </c>
      <c r="W79" s="67">
        <f t="shared" si="170"/>
        <v>0</v>
      </c>
      <c r="X79" s="67">
        <f>X80</f>
        <v>625900</v>
      </c>
      <c r="Y79" s="227">
        <f t="shared" si="170"/>
        <v>96.292307692307688</v>
      </c>
      <c r="Z79" s="56">
        <f t="shared" si="162"/>
        <v>96.292307692307688</v>
      </c>
      <c r="AA79" s="67">
        <f t="shared" si="170"/>
        <v>96.292307692307688</v>
      </c>
      <c r="AB79" s="63">
        <f t="shared" si="170"/>
        <v>24100</v>
      </c>
      <c r="AC79" s="63">
        <f t="shared" si="170"/>
        <v>3.7076923076923078</v>
      </c>
      <c r="AD79" s="63">
        <f t="shared" si="170"/>
        <v>3.7076923076923078</v>
      </c>
      <c r="AE79" s="63">
        <f t="shared" si="170"/>
        <v>24100</v>
      </c>
      <c r="AF79" s="63">
        <f t="shared" si="170"/>
        <v>3.7076923076923078</v>
      </c>
      <c r="AG79" s="63">
        <f t="shared" si="170"/>
        <v>3.7076923076923078</v>
      </c>
      <c r="AH79" s="63">
        <f t="shared" si="170"/>
        <v>24100</v>
      </c>
      <c r="AI79" s="57">
        <f>(AH79/D79)*100</f>
        <v>3.7076923076923078</v>
      </c>
    </row>
    <row r="80" spans="1:35" ht="18.75" hidden="1">
      <c r="A80" s="38"/>
      <c r="B80" s="38"/>
      <c r="C80" s="49" t="s">
        <v>70</v>
      </c>
      <c r="D80" s="57">
        <v>650000</v>
      </c>
      <c r="E80" s="57">
        <v>650000</v>
      </c>
      <c r="F80" s="49"/>
      <c r="G80" s="49"/>
      <c r="H80" s="49">
        <f>SUM(E80:G80)</f>
        <v>650000</v>
      </c>
      <c r="I80" s="57">
        <v>0</v>
      </c>
      <c r="J80" s="51">
        <f>SUM(E80:G80,I80)</f>
        <v>650000</v>
      </c>
      <c r="K80" s="52">
        <v>625900</v>
      </c>
      <c r="L80" s="53"/>
      <c r="M80" s="54"/>
      <c r="N80" s="55"/>
      <c r="O80" s="81"/>
      <c r="P80" s="57">
        <f>K80+L80</f>
        <v>625900</v>
      </c>
      <c r="Q80" s="56">
        <f>P80/J80*100</f>
        <v>96.292307692307688</v>
      </c>
      <c r="R80" s="56">
        <f t="shared" si="155"/>
        <v>96.292307692307688</v>
      </c>
      <c r="S80" s="56">
        <f>P80/D80*100</f>
        <v>96.292307692307688</v>
      </c>
      <c r="T80" s="57">
        <f>M80+N80+O80</f>
        <v>0</v>
      </c>
      <c r="U80" s="56">
        <f>T80/J80*100</f>
        <v>0</v>
      </c>
      <c r="V80" s="56">
        <f t="shared" si="158"/>
        <v>0</v>
      </c>
      <c r="W80" s="56">
        <f>T80/D80*100</f>
        <v>0</v>
      </c>
      <c r="X80" s="56">
        <f>SUM(K80:O80)</f>
        <v>625900</v>
      </c>
      <c r="Y80" s="226">
        <f t="shared" ref="Y80" si="171">X80/H80*100</f>
        <v>96.292307692307688</v>
      </c>
      <c r="Z80" s="56">
        <f t="shared" si="162"/>
        <v>96.292307692307688</v>
      </c>
      <c r="AA80" s="56">
        <f>X80/D80*100</f>
        <v>96.292307692307688</v>
      </c>
      <c r="AB80" s="57">
        <f>H80-X80</f>
        <v>24100</v>
      </c>
      <c r="AC80" s="57">
        <f t="shared" ref="AC80" si="172">(AB80/H80)*100</f>
        <v>3.7076923076923078</v>
      </c>
      <c r="AD80" s="57">
        <f>(AB80/D80)*100</f>
        <v>3.7076923076923078</v>
      </c>
      <c r="AE80" s="34">
        <f>J80-X80</f>
        <v>24100</v>
      </c>
      <c r="AF80" s="57">
        <f>(AE80/J80)*100</f>
        <v>3.7076923076923078</v>
      </c>
      <c r="AG80" s="63">
        <f>(AE80/D80)*100</f>
        <v>3.7076923076923078</v>
      </c>
      <c r="AH80" s="34">
        <f t="shared" ref="AH80" si="173">D80-X80</f>
        <v>24100</v>
      </c>
      <c r="AI80" s="57">
        <f t="shared" ref="AI80" si="174">(AH80/D80)*100</f>
        <v>3.7076923076923078</v>
      </c>
    </row>
    <row r="81" spans="1:35" ht="18.75" hidden="1">
      <c r="A81" s="69"/>
      <c r="B81" s="69"/>
      <c r="C81" s="70"/>
      <c r="D81" s="70"/>
      <c r="E81" s="71"/>
      <c r="F81" s="71"/>
      <c r="G81" s="71"/>
      <c r="H81" s="71"/>
      <c r="I81" s="71"/>
      <c r="J81" s="71"/>
      <c r="K81" s="72"/>
      <c r="L81" s="73"/>
      <c r="M81" s="74"/>
      <c r="N81" s="75"/>
      <c r="O81" s="83"/>
      <c r="P81" s="71"/>
      <c r="Q81" s="71"/>
      <c r="R81" s="71"/>
      <c r="S81" s="71"/>
      <c r="T81" s="71"/>
      <c r="U81" s="71"/>
      <c r="V81" s="71"/>
      <c r="W81" s="71"/>
      <c r="X81" s="71"/>
      <c r="Y81" s="228"/>
      <c r="Z81" s="71"/>
      <c r="AA81" s="71"/>
      <c r="AB81" s="71"/>
      <c r="AC81" s="71"/>
      <c r="AD81" s="71"/>
      <c r="AE81" s="71"/>
      <c r="AF81" s="71"/>
      <c r="AG81" s="71"/>
      <c r="AH81" s="71"/>
      <c r="AI81" s="71"/>
    </row>
    <row r="82" spans="1:35" s="34" customFormat="1" ht="18.95" customHeight="1">
      <c r="A82" s="1073" t="s">
        <v>91</v>
      </c>
      <c r="B82" s="1074"/>
      <c r="C82" s="1074"/>
      <c r="D82" s="1074"/>
      <c r="E82" s="1074"/>
      <c r="F82" s="1074"/>
      <c r="G82" s="1074"/>
      <c r="H82" s="1074"/>
      <c r="I82" s="1074"/>
      <c r="J82" s="1074"/>
      <c r="K82" s="1074"/>
      <c r="L82" s="1074"/>
      <c r="M82" s="1074"/>
      <c r="N82" s="1074"/>
      <c r="O82" s="1074"/>
      <c r="P82" s="1074"/>
      <c r="Q82" s="1074"/>
      <c r="R82" s="1074"/>
      <c r="S82" s="1074"/>
      <c r="T82" s="1074"/>
      <c r="U82" s="1074"/>
      <c r="V82" s="1074"/>
      <c r="W82" s="1074"/>
      <c r="X82" s="1074"/>
      <c r="Y82" s="1074"/>
      <c r="Z82" s="1074"/>
      <c r="AA82" s="1074"/>
      <c r="AB82" s="1074"/>
      <c r="AC82" s="1074"/>
      <c r="AD82" s="1074"/>
      <c r="AE82" s="1074"/>
      <c r="AF82" s="1074"/>
      <c r="AG82" s="1074"/>
      <c r="AH82" s="1074"/>
      <c r="AI82" s="1074"/>
    </row>
    <row r="83" spans="1:35" s="35" customFormat="1" ht="36.950000000000003" hidden="1" customHeight="1">
      <c r="A83" s="182"/>
      <c r="B83" s="183"/>
      <c r="C83" s="184"/>
      <c r="D83" s="184"/>
      <c r="E83" s="184"/>
      <c r="F83" s="184"/>
      <c r="G83" s="184"/>
      <c r="H83" s="184"/>
      <c r="I83" s="185"/>
      <c r="J83" s="184"/>
      <c r="K83" s="186" t="s">
        <v>435</v>
      </c>
      <c r="L83" s="186" t="s">
        <v>436</v>
      </c>
      <c r="M83" s="186" t="s">
        <v>20</v>
      </c>
      <c r="N83" s="186" t="s">
        <v>21</v>
      </c>
      <c r="O83" s="186" t="s">
        <v>437</v>
      </c>
      <c r="P83" s="187" t="s">
        <v>417</v>
      </c>
      <c r="Q83" s="188" t="s">
        <v>433</v>
      </c>
      <c r="R83" s="188" t="s">
        <v>434</v>
      </c>
      <c r="S83" s="188" t="s">
        <v>403</v>
      </c>
      <c r="T83" s="188" t="s">
        <v>438</v>
      </c>
      <c r="U83" s="188" t="s">
        <v>433</v>
      </c>
      <c r="V83" s="188" t="s">
        <v>434</v>
      </c>
      <c r="W83" s="188" t="s">
        <v>403</v>
      </c>
      <c r="X83" s="187" t="s">
        <v>439</v>
      </c>
      <c r="Y83" s="220" t="s">
        <v>433</v>
      </c>
      <c r="Z83" s="188" t="s">
        <v>434</v>
      </c>
      <c r="AA83" s="188" t="s">
        <v>403</v>
      </c>
      <c r="AB83" s="188" t="s">
        <v>440</v>
      </c>
      <c r="AC83" s="188" t="s">
        <v>433</v>
      </c>
      <c r="AD83" s="188" t="s">
        <v>403</v>
      </c>
      <c r="AE83" s="188" t="s">
        <v>408</v>
      </c>
      <c r="AF83" s="188" t="s">
        <v>433</v>
      </c>
      <c r="AG83" s="188" t="s">
        <v>403</v>
      </c>
      <c r="AH83" s="188" t="s">
        <v>441</v>
      </c>
      <c r="AI83" s="188" t="s">
        <v>403</v>
      </c>
    </row>
    <row r="84" spans="1:35" s="35" customFormat="1" ht="18.95" hidden="1" customHeight="1">
      <c r="A84" s="205"/>
      <c r="B84" s="206"/>
      <c r="C84" s="184" t="s">
        <v>54</v>
      </c>
      <c r="D84" s="184">
        <f>D85+D91</f>
        <v>13600000</v>
      </c>
      <c r="E84" s="184">
        <f>E85+E91</f>
        <v>8568000</v>
      </c>
      <c r="F84" s="184">
        <f>F85+F91</f>
        <v>3672000</v>
      </c>
      <c r="G84" s="184">
        <f>G85+G91</f>
        <v>1360000</v>
      </c>
      <c r="H84" s="184">
        <f t="shared" ref="H84:H90" si="175">SUM(E84:G84)</f>
        <v>13600000</v>
      </c>
      <c r="I84" s="185">
        <f>I85+I91</f>
        <v>-919860</v>
      </c>
      <c r="J84" s="184">
        <f>J85+J91</f>
        <v>12680140</v>
      </c>
      <c r="K84" s="184">
        <f>K85+K91</f>
        <v>11036762.790000003</v>
      </c>
      <c r="L84" s="184">
        <f t="shared" ref="L84:O84" si="176">L85+L91</f>
        <v>285348.59999999998</v>
      </c>
      <c r="M84" s="184">
        <f t="shared" si="176"/>
        <v>422162.13</v>
      </c>
      <c r="N84" s="184">
        <f t="shared" si="176"/>
        <v>162817.59999999998</v>
      </c>
      <c r="O84" s="184">
        <f t="shared" si="176"/>
        <v>0</v>
      </c>
      <c r="P84" s="184">
        <f t="shared" ref="P84" si="177">P85+P91</f>
        <v>11322111.390000001</v>
      </c>
      <c r="Q84" s="207">
        <f>(P84/H84)*100</f>
        <v>83.250819044117648</v>
      </c>
      <c r="R84" s="207">
        <f>(P84/J84)*100</f>
        <v>89.290113437233344</v>
      </c>
      <c r="S84" s="198">
        <f>(P84/D84)*100</f>
        <v>83.250819044117648</v>
      </c>
      <c r="T84" s="184">
        <f>T85+T91</f>
        <v>584979.73</v>
      </c>
      <c r="U84" s="198">
        <f>(T84/H84)*100</f>
        <v>4.3013215441176467</v>
      </c>
      <c r="V84" s="207">
        <f>(T84/J84)*100</f>
        <v>4.6133538746417626</v>
      </c>
      <c r="W84" s="198">
        <f>(T84/D84)*100</f>
        <v>4.3013215441176467</v>
      </c>
      <c r="X84" s="184">
        <f>X85+X91</f>
        <v>11907091.120000003</v>
      </c>
      <c r="Y84" s="221">
        <f>(X84/H84)*100</f>
        <v>87.552140588235318</v>
      </c>
      <c r="Z84" s="207">
        <f>(X84/J84)*100</f>
        <v>93.903467311875133</v>
      </c>
      <c r="AA84" s="198">
        <f t="shared" ref="AA84:AA90" si="178">(X84/D84)*100</f>
        <v>87.552140588235318</v>
      </c>
      <c r="AB84" s="184">
        <f>AB85+AB91</f>
        <v>1692908.8799999985</v>
      </c>
      <c r="AC84" s="198">
        <f t="shared" ref="AC84:AC85" si="179">(AB84/H84)*100</f>
        <v>12.447859411764695</v>
      </c>
      <c r="AD84" s="198">
        <f>(AB84/D84)*100</f>
        <v>12.447859411764695</v>
      </c>
      <c r="AE84" s="184">
        <f>AE85+AE91</f>
        <v>773048.87999999837</v>
      </c>
      <c r="AF84" s="198">
        <f>(AE84/J84)*100</f>
        <v>6.0965326881248814</v>
      </c>
      <c r="AG84" s="198">
        <f>(AE84/D84)*100</f>
        <v>5.6841829411764584</v>
      </c>
      <c r="AH84" s="184">
        <f>AH85+AH91</f>
        <v>1692908.8799999985</v>
      </c>
      <c r="AI84" s="198">
        <f>(AH84/D84)*100</f>
        <v>12.447859411764695</v>
      </c>
    </row>
    <row r="85" spans="1:35" s="35" customFormat="1" ht="18.95" hidden="1" customHeight="1">
      <c r="A85" s="182"/>
      <c r="B85" s="192" t="s">
        <v>34</v>
      </c>
      <c r="C85" s="193" t="s">
        <v>55</v>
      </c>
      <c r="D85" s="193">
        <f>SUM(D86:D90)</f>
        <v>13300000</v>
      </c>
      <c r="E85" s="190">
        <f>SUM(E86:E90)</f>
        <v>8568000</v>
      </c>
      <c r="F85" s="190">
        <f>SUM(F86:F90)</f>
        <v>3372000</v>
      </c>
      <c r="G85" s="190">
        <f>SUM(G86:G90)</f>
        <v>1360000</v>
      </c>
      <c r="H85" s="190">
        <f t="shared" si="175"/>
        <v>13300000</v>
      </c>
      <c r="I85" s="194">
        <f t="shared" ref="I85:P85" si="180">SUM(I86:I90)</f>
        <v>-919860</v>
      </c>
      <c r="J85" s="190">
        <f t="shared" si="180"/>
        <v>12380140</v>
      </c>
      <c r="K85" s="193">
        <f>SUM(K86:K90)</f>
        <v>10737162.790000003</v>
      </c>
      <c r="L85" s="193">
        <f t="shared" ref="L85:O85" si="181">SUM(L86:L90)</f>
        <v>285348.59999999998</v>
      </c>
      <c r="M85" s="193">
        <f t="shared" si="181"/>
        <v>422162.13</v>
      </c>
      <c r="N85" s="193">
        <f t="shared" si="181"/>
        <v>162817.59999999998</v>
      </c>
      <c r="O85" s="193">
        <f t="shared" si="181"/>
        <v>0</v>
      </c>
      <c r="P85" s="190">
        <f t="shared" si="180"/>
        <v>11022511.390000001</v>
      </c>
      <c r="Q85" s="189">
        <f t="shared" ref="Q85:Q90" si="182">(P85/H85)*100</f>
        <v>82.876025488721808</v>
      </c>
      <c r="R85" s="189">
        <f t="shared" ref="R85:R92" si="183">(P85/J85)*100</f>
        <v>89.033818599789669</v>
      </c>
      <c r="S85" s="190">
        <f>(P85/D85)*100</f>
        <v>82.876025488721808</v>
      </c>
      <c r="T85" s="190">
        <f>SUM(T86:T90)</f>
        <v>584979.73</v>
      </c>
      <c r="U85" s="190">
        <f t="shared" ref="U85:U92" si="184">(T85/H85)*100</f>
        <v>4.3983438345864663</v>
      </c>
      <c r="V85" s="189">
        <f t="shared" ref="V85:V92" si="185">(T85/J85)*100</f>
        <v>4.7251463230625825</v>
      </c>
      <c r="W85" s="189">
        <f>(T85/D85)*100</f>
        <v>4.3983438345864663</v>
      </c>
      <c r="X85" s="190">
        <f>SUM(X86:X90)</f>
        <v>11607491.120000003</v>
      </c>
      <c r="Y85" s="218">
        <f t="shared" ref="Y85:Y92" si="186">(X85/H85)*100</f>
        <v>87.274369323308292</v>
      </c>
      <c r="Z85" s="189">
        <f t="shared" ref="Z85:Z92" si="187">(X85/J85)*100</f>
        <v>93.758964922852272</v>
      </c>
      <c r="AA85" s="189">
        <f t="shared" si="178"/>
        <v>87.274369323308292</v>
      </c>
      <c r="AB85" s="191">
        <f>SUM(AB86:AB90)</f>
        <v>1692508.8799999985</v>
      </c>
      <c r="AC85" s="191">
        <f t="shared" si="179"/>
        <v>12.725630676691718</v>
      </c>
      <c r="AD85" s="191">
        <f t="shared" ref="AD85:AD90" si="188">(AB85/D85)*100</f>
        <v>12.725630676691718</v>
      </c>
      <c r="AE85" s="191">
        <f>SUM(AE86:AE90)</f>
        <v>772648.87999999837</v>
      </c>
      <c r="AF85" s="191">
        <f t="shared" ref="AF85:AF92" si="189">(AE85/J85)*100</f>
        <v>6.2410350771477416</v>
      </c>
      <c r="AG85" s="191">
        <f t="shared" ref="AG85:AG92" si="190">(AE85/D85)*100</f>
        <v>5.8093900751879577</v>
      </c>
      <c r="AH85" s="191">
        <f>SUM(AH86:AH90)</f>
        <v>1692508.8799999985</v>
      </c>
      <c r="AI85" s="191">
        <f t="shared" ref="AI85:AI92" si="191">(AH85/D85)*100</f>
        <v>12.725630676691718</v>
      </c>
    </row>
    <row r="86" spans="1:35" s="35" customFormat="1" ht="18.95" hidden="1" customHeight="1">
      <c r="A86" s="183"/>
      <c r="B86" s="183"/>
      <c r="C86" s="189" t="s">
        <v>56</v>
      </c>
      <c r="D86" s="189">
        <f>D98+D110+D122+D134+D146+D158+D170+D182</f>
        <v>1080000</v>
      </c>
      <c r="E86" s="189">
        <f t="shared" ref="E86:G86" si="192">E98+E110+E122+E134+E146+E158+E170+E182</f>
        <v>720000</v>
      </c>
      <c r="F86" s="189">
        <f t="shared" si="192"/>
        <v>360000</v>
      </c>
      <c r="G86" s="189">
        <f t="shared" si="192"/>
        <v>0</v>
      </c>
      <c r="H86" s="189">
        <f t="shared" si="175"/>
        <v>1080000</v>
      </c>
      <c r="I86" s="195">
        <f>I98+I110+I122+I134+I146+I158+I170+I182</f>
        <v>0</v>
      </c>
      <c r="J86" s="196">
        <f>H86+(I86)</f>
        <v>1080000</v>
      </c>
      <c r="K86" s="189">
        <f>K98+K110+K122+K134+K146+K158+K170+K182</f>
        <v>1042000</v>
      </c>
      <c r="L86" s="189">
        <f t="shared" ref="L86:O86" si="193">L98+L110+L122+L134+L146+L158+L170+L182</f>
        <v>0</v>
      </c>
      <c r="M86" s="189">
        <f t="shared" si="193"/>
        <v>6900</v>
      </c>
      <c r="N86" s="189">
        <f t="shared" si="193"/>
        <v>0</v>
      </c>
      <c r="O86" s="189">
        <f t="shared" si="193"/>
        <v>0</v>
      </c>
      <c r="P86" s="189">
        <f>K86+L86</f>
        <v>1042000</v>
      </c>
      <c r="Q86" s="189">
        <f t="shared" si="182"/>
        <v>96.481481481481481</v>
      </c>
      <c r="R86" s="189">
        <f t="shared" si="183"/>
        <v>96.481481481481481</v>
      </c>
      <c r="S86" s="189">
        <f>(P86/D86)*100</f>
        <v>96.481481481481481</v>
      </c>
      <c r="T86" s="189">
        <f>M86+N86</f>
        <v>6900</v>
      </c>
      <c r="U86" s="189">
        <f t="shared" si="184"/>
        <v>0.63888888888888895</v>
      </c>
      <c r="V86" s="189">
        <f t="shared" si="185"/>
        <v>0.63888888888888895</v>
      </c>
      <c r="W86" s="189">
        <f>(T86/D86)*100</f>
        <v>0.63888888888888895</v>
      </c>
      <c r="X86" s="189">
        <f>SUM(K86:O86)</f>
        <v>1048900</v>
      </c>
      <c r="Y86" s="217">
        <f t="shared" si="186"/>
        <v>97.120370370370367</v>
      </c>
      <c r="Z86" s="189">
        <f t="shared" si="187"/>
        <v>97.120370370370367</v>
      </c>
      <c r="AA86" s="189">
        <f t="shared" si="178"/>
        <v>97.120370370370367</v>
      </c>
      <c r="AB86" s="197">
        <f>H86-X86</f>
        <v>31100</v>
      </c>
      <c r="AC86" s="197">
        <f>(AB86/H86)*100</f>
        <v>2.8796296296296298</v>
      </c>
      <c r="AD86" s="197">
        <f t="shared" si="188"/>
        <v>2.8796296296296298</v>
      </c>
      <c r="AE86" s="197">
        <f>J86-X86</f>
        <v>31100</v>
      </c>
      <c r="AF86" s="197">
        <f t="shared" si="189"/>
        <v>2.8796296296296298</v>
      </c>
      <c r="AG86" s="197">
        <f t="shared" si="190"/>
        <v>2.8796296296296298</v>
      </c>
      <c r="AH86" s="197">
        <f>D86-X86</f>
        <v>31100</v>
      </c>
      <c r="AI86" s="197">
        <f t="shared" si="191"/>
        <v>2.8796296296296298</v>
      </c>
    </row>
    <row r="87" spans="1:35" s="35" customFormat="1" ht="18.95" hidden="1" customHeight="1">
      <c r="A87" s="183"/>
      <c r="B87" s="183"/>
      <c r="C87" s="189" t="s">
        <v>57</v>
      </c>
      <c r="D87" s="189">
        <f t="shared" ref="D87:G92" si="194">D99+D111+D123+D135+D147+D159+D171+D183</f>
        <v>2258200</v>
      </c>
      <c r="E87" s="189">
        <f t="shared" si="194"/>
        <v>1645700</v>
      </c>
      <c r="F87" s="189">
        <f t="shared" si="194"/>
        <v>432736</v>
      </c>
      <c r="G87" s="189">
        <f t="shared" si="194"/>
        <v>179764</v>
      </c>
      <c r="H87" s="189">
        <f t="shared" si="175"/>
        <v>2258200</v>
      </c>
      <c r="I87" s="195">
        <f>I99+I111+I123+I135+I147+I159+I171+I183</f>
        <v>-140480</v>
      </c>
      <c r="J87" s="196">
        <f>H87+(I87)</f>
        <v>2117720</v>
      </c>
      <c r="K87" s="189">
        <f t="shared" ref="K87:O87" si="195">K99+K111+K123+K135+K147+K159+K171+K183</f>
        <v>2258353.79</v>
      </c>
      <c r="L87" s="189">
        <f t="shared" si="195"/>
        <v>0</v>
      </c>
      <c r="M87" s="189">
        <f t="shared" si="195"/>
        <v>82475.600000000006</v>
      </c>
      <c r="N87" s="189">
        <f t="shared" si="195"/>
        <v>41681.199999999997</v>
      </c>
      <c r="O87" s="189">
        <f t="shared" si="195"/>
        <v>0</v>
      </c>
      <c r="P87" s="189">
        <f>K87+L87</f>
        <v>2258353.79</v>
      </c>
      <c r="Q87" s="189">
        <f t="shared" si="182"/>
        <v>100.00681029138252</v>
      </c>
      <c r="R87" s="189">
        <f t="shared" si="183"/>
        <v>106.64081134427592</v>
      </c>
      <c r="S87" s="189">
        <f t="shared" ref="S87:S90" si="196">(P87/D87)*100</f>
        <v>100.00681029138252</v>
      </c>
      <c r="T87" s="189">
        <f>M87+N87</f>
        <v>124156.8</v>
      </c>
      <c r="U87" s="189">
        <f t="shared" si="184"/>
        <v>5.4980426888672396</v>
      </c>
      <c r="V87" s="189">
        <f t="shared" si="185"/>
        <v>5.8627580605556924</v>
      </c>
      <c r="W87" s="189">
        <f t="shared" ref="W87:W90" si="197">(T87/D87)*100</f>
        <v>5.4980426888672396</v>
      </c>
      <c r="X87" s="189">
        <f>SUM(K87:O87)</f>
        <v>2382510.5900000003</v>
      </c>
      <c r="Y87" s="217">
        <f t="shared" si="186"/>
        <v>105.50485298024977</v>
      </c>
      <c r="Z87" s="189">
        <f t="shared" si="187"/>
        <v>112.50356940483161</v>
      </c>
      <c r="AA87" s="189">
        <f t="shared" si="178"/>
        <v>105.50485298024977</v>
      </c>
      <c r="AB87" s="197">
        <f t="shared" ref="AB87:AB90" si="198">H87-X87</f>
        <v>-124310.59000000032</v>
      </c>
      <c r="AC87" s="197">
        <f t="shared" ref="AC87:AC92" si="199">(AB87/H87)*100</f>
        <v>-5.5048529802497708</v>
      </c>
      <c r="AD87" s="197">
        <f t="shared" si="188"/>
        <v>-5.5048529802497708</v>
      </c>
      <c r="AE87" s="197">
        <f t="shared" ref="AE87:AE90" si="200">J87-X87</f>
        <v>-264790.59000000032</v>
      </c>
      <c r="AF87" s="197">
        <f t="shared" si="189"/>
        <v>-12.503569404831627</v>
      </c>
      <c r="AG87" s="197">
        <f t="shared" si="190"/>
        <v>-11.725736870073524</v>
      </c>
      <c r="AH87" s="197">
        <f t="shared" ref="AH87:AH90" si="201">D87-X87</f>
        <v>-124310.59000000032</v>
      </c>
      <c r="AI87" s="197">
        <f t="shared" si="191"/>
        <v>-5.5048529802497708</v>
      </c>
    </row>
    <row r="88" spans="1:35" s="35" customFormat="1" ht="18.95" hidden="1" customHeight="1">
      <c r="A88" s="183"/>
      <c r="B88" s="183"/>
      <c r="C88" s="189" t="s">
        <v>58</v>
      </c>
      <c r="D88" s="189">
        <f t="shared" si="194"/>
        <v>8741800</v>
      </c>
      <c r="E88" s="189">
        <f t="shared" si="194"/>
        <v>5294000</v>
      </c>
      <c r="F88" s="189">
        <f t="shared" si="194"/>
        <v>2339564</v>
      </c>
      <c r="G88" s="189">
        <f t="shared" si="194"/>
        <v>1108236</v>
      </c>
      <c r="H88" s="189">
        <f t="shared" si="175"/>
        <v>8741800</v>
      </c>
      <c r="I88" s="195">
        <f>I100+I112+I124+I136+I148+I160+I172+I184</f>
        <v>-779380</v>
      </c>
      <c r="J88" s="196">
        <f>H88+(I88)</f>
        <v>7962420</v>
      </c>
      <c r="K88" s="189">
        <f t="shared" ref="K88:O88" si="202">K100+K112+K124+K136+K148+K160+K172+K184</f>
        <v>6685192.4500000011</v>
      </c>
      <c r="L88" s="189">
        <f t="shared" si="202"/>
        <v>285348.59999999998</v>
      </c>
      <c r="M88" s="189">
        <f t="shared" si="202"/>
        <v>303536.52999999997</v>
      </c>
      <c r="N88" s="189">
        <f t="shared" si="202"/>
        <v>115251.4</v>
      </c>
      <c r="O88" s="189">
        <f t="shared" si="202"/>
        <v>0</v>
      </c>
      <c r="P88" s="189">
        <f>K88+L88</f>
        <v>6970541.0500000007</v>
      </c>
      <c r="Q88" s="189">
        <f t="shared" si="182"/>
        <v>79.73805223180581</v>
      </c>
      <c r="R88" s="189">
        <f t="shared" si="183"/>
        <v>87.542996350355807</v>
      </c>
      <c r="S88" s="189">
        <f t="shared" si="196"/>
        <v>79.73805223180581</v>
      </c>
      <c r="T88" s="189">
        <f>M88+N88</f>
        <v>418787.92999999993</v>
      </c>
      <c r="U88" s="189">
        <f t="shared" si="184"/>
        <v>4.7906372829394392</v>
      </c>
      <c r="V88" s="189">
        <f t="shared" si="185"/>
        <v>5.2595558887875784</v>
      </c>
      <c r="W88" s="189">
        <f t="shared" si="197"/>
        <v>4.7906372829394392</v>
      </c>
      <c r="X88" s="189">
        <f>SUM(K88:O88)</f>
        <v>7389328.9800000014</v>
      </c>
      <c r="Y88" s="217">
        <f t="shared" si="186"/>
        <v>84.528689514745253</v>
      </c>
      <c r="Z88" s="189">
        <f t="shared" si="187"/>
        <v>92.802552239143395</v>
      </c>
      <c r="AA88" s="189">
        <f t="shared" si="178"/>
        <v>84.528689514745253</v>
      </c>
      <c r="AB88" s="197">
        <f t="shared" si="198"/>
        <v>1352471.0199999986</v>
      </c>
      <c r="AC88" s="197">
        <f t="shared" si="199"/>
        <v>15.471310485254739</v>
      </c>
      <c r="AD88" s="197">
        <f t="shared" si="188"/>
        <v>15.471310485254739</v>
      </c>
      <c r="AE88" s="197">
        <f t="shared" si="200"/>
        <v>573091.01999999862</v>
      </c>
      <c r="AF88" s="197">
        <f t="shared" si="189"/>
        <v>7.1974477608566065</v>
      </c>
      <c r="AG88" s="197">
        <f t="shared" si="190"/>
        <v>6.5557553364295531</v>
      </c>
      <c r="AH88" s="197">
        <f t="shared" si="201"/>
        <v>1352471.0199999986</v>
      </c>
      <c r="AI88" s="197">
        <f t="shared" si="191"/>
        <v>15.471310485254739</v>
      </c>
    </row>
    <row r="89" spans="1:35" s="35" customFormat="1" ht="18.95" hidden="1" customHeight="1">
      <c r="A89" s="183"/>
      <c r="B89" s="183"/>
      <c r="C89" s="189" t="s">
        <v>59</v>
      </c>
      <c r="D89" s="189">
        <f t="shared" si="194"/>
        <v>0</v>
      </c>
      <c r="E89" s="189">
        <f t="shared" si="194"/>
        <v>0</v>
      </c>
      <c r="F89" s="189">
        <f t="shared" si="194"/>
        <v>0</v>
      </c>
      <c r="G89" s="189">
        <f t="shared" si="194"/>
        <v>0</v>
      </c>
      <c r="H89" s="189">
        <f t="shared" si="175"/>
        <v>0</v>
      </c>
      <c r="I89" s="195">
        <f t="shared" ref="I89:I92" si="203">I101+I113+I125+I137+I149+I161+I173+I185</f>
        <v>0</v>
      </c>
      <c r="J89" s="196">
        <f>H89+(I89)</f>
        <v>0</v>
      </c>
      <c r="K89" s="189">
        <f t="shared" ref="K89:O89" si="204">K101+K113+K125+K137+K149+K161+K173+K185</f>
        <v>0</v>
      </c>
      <c r="L89" s="189">
        <f t="shared" si="204"/>
        <v>0</v>
      </c>
      <c r="M89" s="189">
        <f t="shared" si="204"/>
        <v>0</v>
      </c>
      <c r="N89" s="189">
        <f t="shared" si="204"/>
        <v>0</v>
      </c>
      <c r="O89" s="189">
        <f t="shared" si="204"/>
        <v>0</v>
      </c>
      <c r="P89" s="189">
        <f>K89+L89</f>
        <v>0</v>
      </c>
      <c r="Q89" s="189" t="e">
        <f t="shared" si="182"/>
        <v>#DIV/0!</v>
      </c>
      <c r="R89" s="189" t="e">
        <f t="shared" si="183"/>
        <v>#DIV/0!</v>
      </c>
      <c r="S89" s="189" t="e">
        <f t="shared" si="196"/>
        <v>#DIV/0!</v>
      </c>
      <c r="T89" s="189">
        <f>M89+N89</f>
        <v>0</v>
      </c>
      <c r="U89" s="189" t="e">
        <f t="shared" si="184"/>
        <v>#DIV/0!</v>
      </c>
      <c r="V89" s="189" t="e">
        <f t="shared" si="185"/>
        <v>#DIV/0!</v>
      </c>
      <c r="W89" s="189" t="e">
        <f t="shared" si="197"/>
        <v>#DIV/0!</v>
      </c>
      <c r="X89" s="189">
        <f>SUM(K89:O89)</f>
        <v>0</v>
      </c>
      <c r="Y89" s="217" t="e">
        <f t="shared" si="186"/>
        <v>#DIV/0!</v>
      </c>
      <c r="Z89" s="189" t="e">
        <f t="shared" si="187"/>
        <v>#DIV/0!</v>
      </c>
      <c r="AA89" s="189" t="e">
        <f t="shared" si="178"/>
        <v>#DIV/0!</v>
      </c>
      <c r="AB89" s="197">
        <f t="shared" si="198"/>
        <v>0</v>
      </c>
      <c r="AC89" s="197" t="e">
        <f t="shared" si="199"/>
        <v>#DIV/0!</v>
      </c>
      <c r="AD89" s="197" t="e">
        <f t="shared" si="188"/>
        <v>#DIV/0!</v>
      </c>
      <c r="AE89" s="197">
        <f t="shared" si="200"/>
        <v>0</v>
      </c>
      <c r="AF89" s="197" t="e">
        <f t="shared" si="189"/>
        <v>#DIV/0!</v>
      </c>
      <c r="AG89" s="197" t="e">
        <f t="shared" si="190"/>
        <v>#DIV/0!</v>
      </c>
      <c r="AH89" s="197">
        <f t="shared" si="201"/>
        <v>0</v>
      </c>
      <c r="AI89" s="197" t="e">
        <f t="shared" si="191"/>
        <v>#DIV/0!</v>
      </c>
    </row>
    <row r="90" spans="1:35" s="35" customFormat="1" ht="18.95" hidden="1" customHeight="1">
      <c r="A90" s="183"/>
      <c r="B90" s="183"/>
      <c r="C90" s="189" t="s">
        <v>60</v>
      </c>
      <c r="D90" s="189">
        <f t="shared" si="194"/>
        <v>1220000</v>
      </c>
      <c r="E90" s="189">
        <f t="shared" si="194"/>
        <v>908300</v>
      </c>
      <c r="F90" s="189">
        <f t="shared" si="194"/>
        <v>239700</v>
      </c>
      <c r="G90" s="189">
        <f t="shared" si="194"/>
        <v>72000</v>
      </c>
      <c r="H90" s="189">
        <f t="shared" si="175"/>
        <v>1220000</v>
      </c>
      <c r="I90" s="195">
        <f t="shared" si="203"/>
        <v>0</v>
      </c>
      <c r="J90" s="196">
        <f>H90+(I90)</f>
        <v>1220000</v>
      </c>
      <c r="K90" s="189">
        <f t="shared" ref="K90:O90" si="205">K102+K114+K126+K138+K150+K162+K174+K186</f>
        <v>751616.54999999993</v>
      </c>
      <c r="L90" s="189">
        <f t="shared" si="205"/>
        <v>0</v>
      </c>
      <c r="M90" s="189">
        <f t="shared" si="205"/>
        <v>29250</v>
      </c>
      <c r="N90" s="189">
        <f t="shared" si="205"/>
        <v>5885</v>
      </c>
      <c r="O90" s="189">
        <f t="shared" si="205"/>
        <v>0</v>
      </c>
      <c r="P90" s="189">
        <f>K90+L90</f>
        <v>751616.54999999993</v>
      </c>
      <c r="Q90" s="189">
        <f t="shared" si="182"/>
        <v>61.607913934426229</v>
      </c>
      <c r="R90" s="189">
        <f t="shared" si="183"/>
        <v>61.607913934426229</v>
      </c>
      <c r="S90" s="189">
        <f t="shared" si="196"/>
        <v>61.607913934426229</v>
      </c>
      <c r="T90" s="189">
        <f>M90+N90</f>
        <v>35135</v>
      </c>
      <c r="U90" s="189">
        <f t="shared" si="184"/>
        <v>2.8799180327868852</v>
      </c>
      <c r="V90" s="189">
        <f t="shared" si="185"/>
        <v>2.8799180327868852</v>
      </c>
      <c r="W90" s="189">
        <f t="shared" si="197"/>
        <v>2.8799180327868852</v>
      </c>
      <c r="X90" s="189">
        <f>SUM(K90:O90)</f>
        <v>786751.54999999993</v>
      </c>
      <c r="Y90" s="217">
        <f t="shared" si="186"/>
        <v>64.487831967213111</v>
      </c>
      <c r="Z90" s="189">
        <f t="shared" si="187"/>
        <v>64.487831967213111</v>
      </c>
      <c r="AA90" s="189">
        <f t="shared" si="178"/>
        <v>64.487831967213111</v>
      </c>
      <c r="AB90" s="197">
        <f t="shared" si="198"/>
        <v>433248.45000000007</v>
      </c>
      <c r="AC90" s="197">
        <f t="shared" si="199"/>
        <v>35.512168032786889</v>
      </c>
      <c r="AD90" s="197">
        <f t="shared" si="188"/>
        <v>35.512168032786889</v>
      </c>
      <c r="AE90" s="197">
        <f t="shared" si="200"/>
        <v>433248.45000000007</v>
      </c>
      <c r="AF90" s="197">
        <f t="shared" si="189"/>
        <v>35.512168032786889</v>
      </c>
      <c r="AG90" s="197">
        <f t="shared" si="190"/>
        <v>35.512168032786889</v>
      </c>
      <c r="AH90" s="197">
        <f t="shared" si="201"/>
        <v>433248.45000000007</v>
      </c>
      <c r="AI90" s="197">
        <f t="shared" si="191"/>
        <v>35.512168032786889</v>
      </c>
    </row>
    <row r="91" spans="1:35" s="35" customFormat="1" ht="18.95" hidden="1" customHeight="1">
      <c r="A91" s="182"/>
      <c r="B91" s="192" t="s">
        <v>35</v>
      </c>
      <c r="C91" s="190" t="s">
        <v>64</v>
      </c>
      <c r="D91" s="190">
        <f t="shared" ref="D91:AE91" si="206">D92</f>
        <v>300000</v>
      </c>
      <c r="E91" s="190">
        <f t="shared" si="206"/>
        <v>0</v>
      </c>
      <c r="F91" s="190">
        <f t="shared" si="206"/>
        <v>300000</v>
      </c>
      <c r="G91" s="190">
        <f t="shared" si="206"/>
        <v>0</v>
      </c>
      <c r="H91" s="190">
        <f t="shared" si="206"/>
        <v>300000</v>
      </c>
      <c r="I91" s="194">
        <f t="shared" si="206"/>
        <v>0</v>
      </c>
      <c r="J91" s="190">
        <f t="shared" si="206"/>
        <v>300000</v>
      </c>
      <c r="K91" s="190">
        <f t="shared" si="206"/>
        <v>299600</v>
      </c>
      <c r="L91" s="190">
        <f t="shared" si="206"/>
        <v>0</v>
      </c>
      <c r="M91" s="190">
        <f t="shared" si="206"/>
        <v>0</v>
      </c>
      <c r="N91" s="190">
        <f t="shared" si="206"/>
        <v>0</v>
      </c>
      <c r="O91" s="190">
        <f t="shared" si="206"/>
        <v>0</v>
      </c>
      <c r="P91" s="198">
        <f t="shared" si="206"/>
        <v>299600</v>
      </c>
      <c r="Q91" s="189">
        <f t="shared" ref="Q91" si="207">(P91/J91)*100</f>
        <v>99.866666666666674</v>
      </c>
      <c r="R91" s="189">
        <f t="shared" si="183"/>
        <v>99.866666666666674</v>
      </c>
      <c r="S91" s="198">
        <f t="shared" si="206"/>
        <v>99.866666666666674</v>
      </c>
      <c r="T91" s="198">
        <f t="shared" si="206"/>
        <v>0</v>
      </c>
      <c r="U91" s="190">
        <f t="shared" si="184"/>
        <v>0</v>
      </c>
      <c r="V91" s="189">
        <f t="shared" si="185"/>
        <v>0</v>
      </c>
      <c r="W91" s="198">
        <f t="shared" si="206"/>
        <v>0</v>
      </c>
      <c r="X91" s="198">
        <f>X92</f>
        <v>299600</v>
      </c>
      <c r="Y91" s="218">
        <f t="shared" si="186"/>
        <v>99.866666666666674</v>
      </c>
      <c r="Z91" s="189">
        <f t="shared" si="187"/>
        <v>99.866666666666674</v>
      </c>
      <c r="AA91" s="198">
        <f>AA92</f>
        <v>99.866666666666674</v>
      </c>
      <c r="AB91" s="199">
        <f t="shared" si="206"/>
        <v>400</v>
      </c>
      <c r="AC91" s="191">
        <f t="shared" si="199"/>
        <v>0.13333333333333333</v>
      </c>
      <c r="AD91" s="199">
        <f t="shared" si="206"/>
        <v>0.13333333333333333</v>
      </c>
      <c r="AE91" s="199">
        <f t="shared" si="206"/>
        <v>400</v>
      </c>
      <c r="AF91" s="191">
        <f t="shared" si="189"/>
        <v>0.13333333333333333</v>
      </c>
      <c r="AG91" s="191">
        <f t="shared" si="190"/>
        <v>0.13333333333333333</v>
      </c>
      <c r="AH91" s="199">
        <f t="shared" ref="AH91" si="208">AH92</f>
        <v>400</v>
      </c>
      <c r="AI91" s="191">
        <f t="shared" si="191"/>
        <v>0.13333333333333333</v>
      </c>
    </row>
    <row r="92" spans="1:35" s="35" customFormat="1" ht="18.95" hidden="1" customHeight="1">
      <c r="A92" s="183"/>
      <c r="B92" s="183"/>
      <c r="C92" s="189" t="s">
        <v>62</v>
      </c>
      <c r="D92" s="189">
        <f t="shared" si="194"/>
        <v>300000</v>
      </c>
      <c r="E92" s="189">
        <f t="shared" si="194"/>
        <v>0</v>
      </c>
      <c r="F92" s="189">
        <f t="shared" si="194"/>
        <v>300000</v>
      </c>
      <c r="G92" s="189">
        <f t="shared" si="194"/>
        <v>0</v>
      </c>
      <c r="H92" s="189">
        <f>SUM(E92:G92)</f>
        <v>300000</v>
      </c>
      <c r="I92" s="195">
        <f t="shared" si="203"/>
        <v>0</v>
      </c>
      <c r="J92" s="196">
        <f>H92+(I92)</f>
        <v>300000</v>
      </c>
      <c r="K92" s="189">
        <f t="shared" ref="K92:O92" si="209">K104+K116+K128+K140+K152+K164+K176+K188</f>
        <v>299600</v>
      </c>
      <c r="L92" s="189">
        <f t="shared" si="209"/>
        <v>0</v>
      </c>
      <c r="M92" s="189">
        <f t="shared" si="209"/>
        <v>0</v>
      </c>
      <c r="N92" s="189">
        <f t="shared" si="209"/>
        <v>0</v>
      </c>
      <c r="O92" s="189">
        <f t="shared" si="209"/>
        <v>0</v>
      </c>
      <c r="P92" s="189">
        <f>K92+L92</f>
        <v>299600</v>
      </c>
      <c r="Q92" s="189">
        <f t="shared" ref="Q92" si="210">(P92/H92)*100</f>
        <v>99.866666666666674</v>
      </c>
      <c r="R92" s="189">
        <f t="shared" si="183"/>
        <v>99.866666666666674</v>
      </c>
      <c r="S92" s="189">
        <f>(P92/D92)*100</f>
        <v>99.866666666666674</v>
      </c>
      <c r="T92" s="189">
        <f>M92+N92</f>
        <v>0</v>
      </c>
      <c r="U92" s="189">
        <f t="shared" si="184"/>
        <v>0</v>
      </c>
      <c r="V92" s="189">
        <f t="shared" si="185"/>
        <v>0</v>
      </c>
      <c r="W92" s="189">
        <f>(T92/D92)*100</f>
        <v>0</v>
      </c>
      <c r="X92" s="189">
        <f>SUM(K92:O92)</f>
        <v>299600</v>
      </c>
      <c r="Y92" s="217">
        <f t="shared" si="186"/>
        <v>99.866666666666674</v>
      </c>
      <c r="Z92" s="189">
        <f t="shared" si="187"/>
        <v>99.866666666666674</v>
      </c>
      <c r="AA92" s="189">
        <f>(X92/D92)*100</f>
        <v>99.866666666666674</v>
      </c>
      <c r="AB92" s="197">
        <f>H92-X92</f>
        <v>400</v>
      </c>
      <c r="AC92" s="197">
        <f t="shared" si="199"/>
        <v>0.13333333333333333</v>
      </c>
      <c r="AD92" s="197">
        <f>(AB92/D92)*100</f>
        <v>0.13333333333333333</v>
      </c>
      <c r="AE92" s="197">
        <f>J92-X92</f>
        <v>400</v>
      </c>
      <c r="AF92" s="197">
        <f t="shared" si="189"/>
        <v>0.13333333333333333</v>
      </c>
      <c r="AG92" s="197">
        <f t="shared" si="190"/>
        <v>0.13333333333333333</v>
      </c>
      <c r="AH92" s="197">
        <f t="shared" ref="AH92" si="211">D92-X92</f>
        <v>400</v>
      </c>
      <c r="AI92" s="197">
        <f t="shared" si="191"/>
        <v>0.13333333333333333</v>
      </c>
    </row>
    <row r="93" spans="1:35" s="35" customFormat="1" ht="18.95" hidden="1" customHeight="1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2"/>
      <c r="V93" s="202"/>
      <c r="W93" s="202"/>
      <c r="X93" s="202"/>
      <c r="Y93" s="22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</row>
    <row r="94" spans="1:35" ht="31.5" customHeight="1">
      <c r="A94" s="1104" t="s">
        <v>92</v>
      </c>
      <c r="B94" s="1106" t="s">
        <v>293</v>
      </c>
      <c r="C94" s="1107" t="s">
        <v>345</v>
      </c>
      <c r="D94" s="77" t="s">
        <v>294</v>
      </c>
      <c r="E94" s="1109">
        <f>SUM(E97,E103)</f>
        <v>1480500</v>
      </c>
      <c r="F94" s="1109">
        <f>F97+F103</f>
        <v>634500</v>
      </c>
      <c r="G94" s="1109">
        <f>G97+G103</f>
        <v>235000</v>
      </c>
      <c r="H94" s="1109">
        <f>SUM(E94:G96)</f>
        <v>2350000</v>
      </c>
      <c r="I94" s="1111">
        <f>SUM(I97,I103)</f>
        <v>-294000</v>
      </c>
      <c r="J94" s="1113">
        <f>SUM(J97,J103)</f>
        <v>2056000</v>
      </c>
      <c r="K94" s="37"/>
      <c r="L94" s="37"/>
      <c r="M94" s="37"/>
      <c r="N94" s="37"/>
      <c r="O94" s="37"/>
      <c r="P94" s="203" t="s">
        <v>417</v>
      </c>
      <c r="Q94" s="204" t="s">
        <v>433</v>
      </c>
      <c r="R94" s="204" t="s">
        <v>434</v>
      </c>
      <c r="S94" s="204" t="s">
        <v>403</v>
      </c>
      <c r="T94" s="204" t="s">
        <v>438</v>
      </c>
      <c r="U94" s="204" t="s">
        <v>433</v>
      </c>
      <c r="V94" s="204" t="s">
        <v>434</v>
      </c>
      <c r="W94" s="204" t="s">
        <v>403</v>
      </c>
      <c r="X94" s="203" t="s">
        <v>439</v>
      </c>
      <c r="Y94" s="223" t="s">
        <v>433</v>
      </c>
      <c r="Z94" s="204" t="s">
        <v>434</v>
      </c>
      <c r="AA94" s="204" t="s">
        <v>403</v>
      </c>
      <c r="AB94" s="204" t="s">
        <v>440</v>
      </c>
      <c r="AC94" s="204" t="s">
        <v>433</v>
      </c>
      <c r="AD94" s="204" t="s">
        <v>403</v>
      </c>
      <c r="AE94" s="204" t="s">
        <v>408</v>
      </c>
      <c r="AF94" s="204" t="s">
        <v>408</v>
      </c>
      <c r="AG94" s="204" t="s">
        <v>403</v>
      </c>
      <c r="AH94" s="204" t="s">
        <v>441</v>
      </c>
      <c r="AI94" s="204" t="s">
        <v>403</v>
      </c>
    </row>
    <row r="95" spans="1:35" ht="14.45" customHeight="1">
      <c r="A95" s="1105"/>
      <c r="B95" s="1106"/>
      <c r="C95" s="1108"/>
      <c r="D95" s="1108">
        <f>D97+D103</f>
        <v>2350000</v>
      </c>
      <c r="E95" s="1110"/>
      <c r="F95" s="1110"/>
      <c r="G95" s="1110"/>
      <c r="H95" s="1110"/>
      <c r="I95" s="1112"/>
      <c r="J95" s="1106"/>
      <c r="K95" s="1114">
        <f t="shared" ref="K95:P95" si="212">K97+K103</f>
        <v>1820683.17</v>
      </c>
      <c r="L95" s="1116">
        <f t="shared" si="212"/>
        <v>75756</v>
      </c>
      <c r="M95" s="1118">
        <f t="shared" si="212"/>
        <v>79450</v>
      </c>
      <c r="N95" s="1100">
        <f t="shared" si="212"/>
        <v>34306.400000000001</v>
      </c>
      <c r="O95" s="1102">
        <f t="shared" si="212"/>
        <v>0</v>
      </c>
      <c r="P95" s="1071">
        <f t="shared" si="212"/>
        <v>1896439.17</v>
      </c>
      <c r="Q95" s="1071">
        <f>(P95/H94)*100</f>
        <v>80.699539148936168</v>
      </c>
      <c r="R95" s="1071">
        <f>(P95/J94)*100</f>
        <v>92.239259241245136</v>
      </c>
      <c r="S95" s="1071">
        <f>(P95/D95)*100</f>
        <v>80.699539148936168</v>
      </c>
      <c r="T95" s="1071">
        <f>T97+T103</f>
        <v>113756.4</v>
      </c>
      <c r="U95" s="1071">
        <f>(T95/H94)*100</f>
        <v>4.8406978723404253</v>
      </c>
      <c r="V95" s="1071">
        <f>(T95/J94)*100</f>
        <v>5.5328988326848245</v>
      </c>
      <c r="W95" s="1071">
        <f>(T95/D95)*100</f>
        <v>4.8406978723404253</v>
      </c>
      <c r="X95" s="1071">
        <f>X97+X103</f>
        <v>2010195.5699999998</v>
      </c>
      <c r="Y95" s="1075">
        <f>(X95/H94)*100</f>
        <v>85.540237021276582</v>
      </c>
      <c r="Z95" s="1071">
        <f>(X95/J94)*100</f>
        <v>97.772158073929944</v>
      </c>
      <c r="AA95" s="1071">
        <f>(X95/D95)*100</f>
        <v>85.540237021276582</v>
      </c>
      <c r="AB95" s="1071">
        <f>AB97+AB103</f>
        <v>339804.43000000005</v>
      </c>
      <c r="AC95" s="1071">
        <f>(AB95/H94)*100</f>
        <v>14.459762978723406</v>
      </c>
      <c r="AD95" s="1071">
        <f>(AB95/D95)*100</f>
        <v>14.459762978723406</v>
      </c>
      <c r="AE95" s="1071">
        <f>AE97+AE103</f>
        <v>45804.430000000051</v>
      </c>
      <c r="AF95" s="1071">
        <f>(AE95/J94)*100</f>
        <v>2.2278419260700413</v>
      </c>
      <c r="AG95" s="1071">
        <f>(AE95/D95)*100</f>
        <v>1.949124680851066</v>
      </c>
      <c r="AH95" s="1071">
        <f>AH97+AH103</f>
        <v>339804.43000000005</v>
      </c>
      <c r="AI95" s="1071">
        <f>(AH95/D95)*100</f>
        <v>14.459762978723406</v>
      </c>
    </row>
    <row r="96" spans="1:35" ht="33.950000000000003" customHeight="1">
      <c r="A96" s="1105"/>
      <c r="B96" s="1106"/>
      <c r="C96" s="1108"/>
      <c r="D96" s="1108"/>
      <c r="E96" s="1110"/>
      <c r="F96" s="1110"/>
      <c r="G96" s="1110"/>
      <c r="H96" s="1110"/>
      <c r="I96" s="1112"/>
      <c r="J96" s="1106"/>
      <c r="K96" s="1115"/>
      <c r="L96" s="1117"/>
      <c r="M96" s="1119"/>
      <c r="N96" s="1101"/>
      <c r="O96" s="1103"/>
      <c r="P96" s="1072"/>
      <c r="Q96" s="1072"/>
      <c r="R96" s="1072"/>
      <c r="S96" s="1072"/>
      <c r="T96" s="1072"/>
      <c r="U96" s="1072"/>
      <c r="V96" s="1072"/>
      <c r="W96" s="1072"/>
      <c r="X96" s="1072"/>
      <c r="Y96" s="1076"/>
      <c r="Z96" s="1072"/>
      <c r="AA96" s="1072"/>
      <c r="AB96" s="1072"/>
      <c r="AC96" s="1072"/>
      <c r="AD96" s="1072"/>
      <c r="AE96" s="1072"/>
      <c r="AF96" s="1072"/>
      <c r="AG96" s="1072"/>
      <c r="AH96" s="1072"/>
      <c r="AI96" s="1072"/>
    </row>
    <row r="97" spans="1:35" ht="18.75">
      <c r="A97" s="38"/>
      <c r="B97" s="39"/>
      <c r="C97" s="40" t="s">
        <v>55</v>
      </c>
      <c r="D97" s="40">
        <f>SUM(D98:D102)</f>
        <v>2350000</v>
      </c>
      <c r="E97" s="41">
        <f>SUM(E98:E102)</f>
        <v>1480500</v>
      </c>
      <c r="F97" s="41">
        <f>SUM(F98:F102)</f>
        <v>634500</v>
      </c>
      <c r="G97" s="41">
        <f>SUM(G98:G102)</f>
        <v>235000</v>
      </c>
      <c r="H97" s="41">
        <f>SUM(H98:H102)</f>
        <v>2350000</v>
      </c>
      <c r="I97" s="42">
        <f>SUM(I98:I100)</f>
        <v>-294000</v>
      </c>
      <c r="J97" s="41">
        <f t="shared" ref="J97:P97" si="213">SUM(J98:J102)</f>
        <v>2056000</v>
      </c>
      <c r="K97" s="43">
        <f t="shared" si="213"/>
        <v>1820683.17</v>
      </c>
      <c r="L97" s="44">
        <f t="shared" si="213"/>
        <v>75756</v>
      </c>
      <c r="M97" s="45">
        <f t="shared" si="213"/>
        <v>79450</v>
      </c>
      <c r="N97" s="46">
        <f t="shared" si="213"/>
        <v>34306.400000000001</v>
      </c>
      <c r="O97" s="80">
        <f t="shared" si="213"/>
        <v>0</v>
      </c>
      <c r="P97" s="47">
        <f t="shared" si="213"/>
        <v>1896439.17</v>
      </c>
      <c r="Q97" s="48">
        <f>P97/H97*100</f>
        <v>80.699539148936168</v>
      </c>
      <c r="R97" s="48">
        <f>P97/J97*100</f>
        <v>92.239259241245136</v>
      </c>
      <c r="S97" s="48">
        <f t="shared" ref="S97:S102" si="214">P97/D97*100</f>
        <v>80.699539148936168</v>
      </c>
      <c r="T97" s="47">
        <f>SUM(T98:T102)</f>
        <v>113756.4</v>
      </c>
      <c r="U97" s="48">
        <f>T97/H97*100</f>
        <v>4.8406978723404253</v>
      </c>
      <c r="V97" s="48">
        <f>T97/J97*100</f>
        <v>5.5328988326848245</v>
      </c>
      <c r="W97" s="48">
        <f>T97/D97*100</f>
        <v>4.8406978723404253</v>
      </c>
      <c r="X97" s="48">
        <f>SUM(X98:X102)</f>
        <v>2010195.5699999998</v>
      </c>
      <c r="Y97" s="226">
        <f>X97/H97*100</f>
        <v>85.540237021276582</v>
      </c>
      <c r="Z97" s="48">
        <f>X97/J97*100</f>
        <v>97.772158073929944</v>
      </c>
      <c r="AA97" s="48">
        <f>X97/D97*100</f>
        <v>85.540237021276582</v>
      </c>
      <c r="AB97" s="47">
        <f>SUM(AB98:AB102)</f>
        <v>339804.43000000005</v>
      </c>
      <c r="AC97" s="47">
        <f>(AB97/H97)*100</f>
        <v>14.459762978723406</v>
      </c>
      <c r="AD97" s="47">
        <f>(AB97/D97)*100</f>
        <v>14.459762978723406</v>
      </c>
      <c r="AE97" s="47">
        <f>SUM(AE98:AE102)</f>
        <v>45804.430000000051</v>
      </c>
      <c r="AF97" s="47">
        <f>(AE97/J97)*100</f>
        <v>2.2278419260700413</v>
      </c>
      <c r="AG97" s="47">
        <f t="shared" ref="AG97:AG102" si="215">(AE97/D97)*100</f>
        <v>1.949124680851066</v>
      </c>
      <c r="AH97" s="47">
        <f>SUM(AH98:AH102)</f>
        <v>339804.43000000005</v>
      </c>
      <c r="AI97" s="47">
        <f>(AH97/D97)*100</f>
        <v>14.459762978723406</v>
      </c>
    </row>
    <row r="98" spans="1:35" ht="18" customHeight="1">
      <c r="A98" s="38"/>
      <c r="B98" s="39" t="s">
        <v>68</v>
      </c>
      <c r="C98" s="49" t="s">
        <v>56</v>
      </c>
      <c r="D98" s="49">
        <v>0</v>
      </c>
      <c r="E98" s="49">
        <v>0</v>
      </c>
      <c r="F98" s="49">
        <v>0</v>
      </c>
      <c r="G98" s="49">
        <v>0</v>
      </c>
      <c r="H98" s="41">
        <f>SUM(E98:G98)</f>
        <v>0</v>
      </c>
      <c r="I98" s="50">
        <v>0</v>
      </c>
      <c r="J98" s="51">
        <f>SUM(E98:G98,I98)</f>
        <v>0</v>
      </c>
      <c r="K98" s="52"/>
      <c r="L98" s="53"/>
      <c r="M98" s="54"/>
      <c r="N98" s="55"/>
      <c r="O98" s="81"/>
      <c r="P98" s="56">
        <f>K98+L98</f>
        <v>0</v>
      </c>
      <c r="Q98" s="56" t="e">
        <f>P98/H98*100</f>
        <v>#DIV/0!</v>
      </c>
      <c r="R98" s="56" t="e">
        <f>P98/J98*100</f>
        <v>#DIV/0!</v>
      </c>
      <c r="S98" s="56" t="e">
        <f t="shared" si="214"/>
        <v>#DIV/0!</v>
      </c>
      <c r="T98" s="57">
        <f>M98+N98+O98</f>
        <v>0</v>
      </c>
      <c r="U98" s="56" t="e">
        <f>T98/H98*100</f>
        <v>#DIV/0!</v>
      </c>
      <c r="V98" s="56" t="e">
        <f>T98/J98*100</f>
        <v>#DIV/0!</v>
      </c>
      <c r="W98" s="56" t="e">
        <f>T98/D98*100</f>
        <v>#DIV/0!</v>
      </c>
      <c r="X98" s="56">
        <f>SUM(K98:O98)</f>
        <v>0</v>
      </c>
      <c r="Y98" s="226" t="e">
        <f>X98/H98*100</f>
        <v>#DIV/0!</v>
      </c>
      <c r="Z98" s="56" t="e">
        <f>X98/J98*100</f>
        <v>#DIV/0!</v>
      </c>
      <c r="AA98" s="56" t="e">
        <f>X98/D98*100</f>
        <v>#DIV/0!</v>
      </c>
      <c r="AB98" s="57">
        <f>H98-X98</f>
        <v>0</v>
      </c>
      <c r="AC98" s="57" t="e">
        <f>(AB98/H98)*100</f>
        <v>#DIV/0!</v>
      </c>
      <c r="AD98" s="57" t="e">
        <f>(AB98/D98)*100</f>
        <v>#DIV/0!</v>
      </c>
      <c r="AE98" s="34">
        <f>J98-X98</f>
        <v>0</v>
      </c>
      <c r="AF98" s="57" t="e">
        <f>(AE98/J98)*100</f>
        <v>#DIV/0!</v>
      </c>
      <c r="AG98" s="63" t="e">
        <f t="shared" si="215"/>
        <v>#DIV/0!</v>
      </c>
      <c r="AH98" s="34">
        <f>D98-X98</f>
        <v>0</v>
      </c>
      <c r="AI98" s="57" t="e">
        <f>(AH98/D98)*100</f>
        <v>#DIV/0!</v>
      </c>
    </row>
    <row r="99" spans="1:35" ht="18.75">
      <c r="A99" s="38"/>
      <c r="B99" s="38"/>
      <c r="C99" s="49" t="s">
        <v>57</v>
      </c>
      <c r="D99" s="49">
        <v>730080</v>
      </c>
      <c r="E99" s="49">
        <v>460000</v>
      </c>
      <c r="F99" s="49">
        <v>197100</v>
      </c>
      <c r="G99" s="49">
        <v>72980</v>
      </c>
      <c r="H99" s="41">
        <f>SUM(E99:G99)</f>
        <v>730080</v>
      </c>
      <c r="I99" s="78">
        <v>-12000</v>
      </c>
      <c r="J99" s="51">
        <f>SUM(E99:G99,I99)</f>
        <v>718080</v>
      </c>
      <c r="K99" s="52">
        <v>657960.6</v>
      </c>
      <c r="L99" s="53"/>
      <c r="M99" s="54">
        <v>71690</v>
      </c>
      <c r="N99" s="55"/>
      <c r="O99" s="81"/>
      <c r="P99" s="56">
        <f>K99+L99</f>
        <v>657960.6</v>
      </c>
      <c r="Q99" s="56">
        <f t="shared" ref="Q99:Q102" si="216">P99/H99*100</f>
        <v>90.121712689020384</v>
      </c>
      <c r="R99" s="56">
        <f t="shared" ref="R99:R104" si="217">P99/J99*100</f>
        <v>91.627757352941174</v>
      </c>
      <c r="S99" s="56">
        <f t="shared" si="214"/>
        <v>90.121712689020384</v>
      </c>
      <c r="T99" s="57">
        <f t="shared" ref="T99:T102" si="218">M99+N99+O99</f>
        <v>71690</v>
      </c>
      <c r="U99" s="56">
        <f t="shared" ref="U99:U102" si="219">T99/H99*100</f>
        <v>9.8194718387026079</v>
      </c>
      <c r="V99" s="56">
        <f t="shared" ref="V99:V104" si="220">T99/J99*100</f>
        <v>9.9835672905525854</v>
      </c>
      <c r="W99" s="56">
        <f t="shared" ref="W99:W102" si="221">T99/D99*100</f>
        <v>9.8194718387026079</v>
      </c>
      <c r="X99" s="56">
        <f t="shared" ref="X99:X102" si="222">SUM(K99:O99)</f>
        <v>729650.6</v>
      </c>
      <c r="Y99" s="226">
        <f t="shared" ref="Y99:Y102" si="223">X99/H99*100</f>
        <v>99.941184527722982</v>
      </c>
      <c r="Z99" s="56">
        <f t="shared" ref="Z99:Z104" si="224">X99/J99*100</f>
        <v>101.61132464349376</v>
      </c>
      <c r="AA99" s="56">
        <f t="shared" ref="AA99:AA102" si="225">X99/D99*100</f>
        <v>99.941184527722982</v>
      </c>
      <c r="AB99" s="57">
        <f t="shared" ref="AB99:AB102" si="226">H99-X99</f>
        <v>429.40000000002328</v>
      </c>
      <c r="AC99" s="57">
        <f t="shared" ref="AC99:AC102" si="227">(AB99/H99)*100</f>
        <v>5.8815472277013919E-2</v>
      </c>
      <c r="AD99" s="57">
        <f t="shared" ref="AD99:AD102" si="228">(AB99/D99)*100</f>
        <v>5.8815472277013919E-2</v>
      </c>
      <c r="AE99" s="34">
        <f>J99-X99</f>
        <v>-11570.599999999977</v>
      </c>
      <c r="AF99" s="57">
        <f t="shared" ref="AF99:AF102" si="229">(AE99/J99)*100</f>
        <v>-1.611324643493758</v>
      </c>
      <c r="AG99" s="63">
        <f t="shared" si="215"/>
        <v>-1.5848400175323221</v>
      </c>
      <c r="AH99" s="34">
        <f t="shared" ref="AH99:AH102" si="230">D99-X99</f>
        <v>429.40000000002328</v>
      </c>
      <c r="AI99" s="57">
        <f t="shared" ref="AI99:AI102" si="231">(AH99/D99)*100</f>
        <v>5.8815472277013919E-2</v>
      </c>
    </row>
    <row r="100" spans="1:35" ht="18.75">
      <c r="A100" s="38"/>
      <c r="B100" s="38"/>
      <c r="C100" s="49" t="s">
        <v>58</v>
      </c>
      <c r="D100" s="49">
        <v>1619920</v>
      </c>
      <c r="E100" s="49">
        <v>1020500</v>
      </c>
      <c r="F100" s="49">
        <v>437400</v>
      </c>
      <c r="G100" s="49">
        <v>162020</v>
      </c>
      <c r="H100" s="41">
        <f>SUM(E100:G100)</f>
        <v>1619920</v>
      </c>
      <c r="I100" s="59">
        <v>-282000</v>
      </c>
      <c r="J100" s="51">
        <f>SUM(E100:G100,I100)</f>
        <v>1337920</v>
      </c>
      <c r="K100" s="52">
        <v>1132816.07</v>
      </c>
      <c r="L100" s="53">
        <v>75756</v>
      </c>
      <c r="M100" s="54">
        <v>7760</v>
      </c>
      <c r="N100" s="55">
        <v>34306.400000000001</v>
      </c>
      <c r="O100" s="81"/>
      <c r="P100" s="56">
        <f>K100+L100</f>
        <v>1208572.07</v>
      </c>
      <c r="Q100" s="56">
        <f t="shared" si="216"/>
        <v>74.606898488814267</v>
      </c>
      <c r="R100" s="56">
        <f t="shared" si="217"/>
        <v>90.332162610619477</v>
      </c>
      <c r="S100" s="56">
        <f t="shared" si="214"/>
        <v>74.606898488814267</v>
      </c>
      <c r="T100" s="57">
        <f t="shared" si="218"/>
        <v>42066.400000000001</v>
      </c>
      <c r="U100" s="56">
        <f t="shared" si="219"/>
        <v>2.5968195960294338</v>
      </c>
      <c r="V100" s="56">
        <f t="shared" si="220"/>
        <v>3.1441640755800049</v>
      </c>
      <c r="W100" s="56">
        <f t="shared" si="221"/>
        <v>2.5968195960294338</v>
      </c>
      <c r="X100" s="56">
        <f t="shared" si="222"/>
        <v>1250638.47</v>
      </c>
      <c r="Y100" s="226">
        <f t="shared" si="223"/>
        <v>77.2037180848437</v>
      </c>
      <c r="Z100" s="56">
        <f t="shared" si="224"/>
        <v>93.476326686199471</v>
      </c>
      <c r="AA100" s="56">
        <f t="shared" si="225"/>
        <v>77.2037180848437</v>
      </c>
      <c r="AB100" s="57">
        <f t="shared" si="226"/>
        <v>369281.53</v>
      </c>
      <c r="AC100" s="57">
        <f t="shared" si="227"/>
        <v>22.796281915156307</v>
      </c>
      <c r="AD100" s="57">
        <f t="shared" si="228"/>
        <v>22.796281915156307</v>
      </c>
      <c r="AE100" s="34">
        <f>J100-X100</f>
        <v>87281.530000000028</v>
      </c>
      <c r="AF100" s="57">
        <f t="shared" si="229"/>
        <v>6.5236733138005283</v>
      </c>
      <c r="AG100" s="63">
        <f t="shared" si="215"/>
        <v>5.388014840239026</v>
      </c>
      <c r="AH100" s="34">
        <f t="shared" si="230"/>
        <v>369281.53</v>
      </c>
      <c r="AI100" s="57">
        <f t="shared" si="231"/>
        <v>22.796281915156307</v>
      </c>
    </row>
    <row r="101" spans="1:35" ht="18" customHeight="1">
      <c r="A101" s="38"/>
      <c r="B101" s="38"/>
      <c r="C101" s="49" t="s">
        <v>69</v>
      </c>
      <c r="D101" s="49">
        <v>0</v>
      </c>
      <c r="E101" s="49">
        <v>0</v>
      </c>
      <c r="F101" s="49">
        <v>0</v>
      </c>
      <c r="G101" s="49">
        <v>0</v>
      </c>
      <c r="H101" s="41">
        <f>SUM(E101:G101)</f>
        <v>0</v>
      </c>
      <c r="I101" s="59">
        <v>0</v>
      </c>
      <c r="J101" s="51">
        <f>SUM(E101:G101,I101)</f>
        <v>0</v>
      </c>
      <c r="K101" s="52"/>
      <c r="L101" s="53"/>
      <c r="M101" s="54"/>
      <c r="N101" s="55"/>
      <c r="O101" s="81"/>
      <c r="P101" s="56">
        <f>K101+L101</f>
        <v>0</v>
      </c>
      <c r="Q101" s="56" t="e">
        <f t="shared" si="216"/>
        <v>#DIV/0!</v>
      </c>
      <c r="R101" s="56" t="e">
        <f t="shared" si="217"/>
        <v>#DIV/0!</v>
      </c>
      <c r="S101" s="56" t="e">
        <f t="shared" si="214"/>
        <v>#DIV/0!</v>
      </c>
      <c r="T101" s="57">
        <f t="shared" si="218"/>
        <v>0</v>
      </c>
      <c r="U101" s="56" t="e">
        <f t="shared" si="219"/>
        <v>#DIV/0!</v>
      </c>
      <c r="V101" s="56" t="e">
        <f t="shared" si="220"/>
        <v>#DIV/0!</v>
      </c>
      <c r="W101" s="56" t="e">
        <f t="shared" si="221"/>
        <v>#DIV/0!</v>
      </c>
      <c r="X101" s="56">
        <f t="shared" si="222"/>
        <v>0</v>
      </c>
      <c r="Y101" s="226" t="e">
        <f t="shared" si="223"/>
        <v>#DIV/0!</v>
      </c>
      <c r="Z101" s="56" t="e">
        <f t="shared" si="224"/>
        <v>#DIV/0!</v>
      </c>
      <c r="AA101" s="56" t="e">
        <f t="shared" si="225"/>
        <v>#DIV/0!</v>
      </c>
      <c r="AB101" s="57">
        <f t="shared" si="226"/>
        <v>0</v>
      </c>
      <c r="AC101" s="57" t="e">
        <f t="shared" si="227"/>
        <v>#DIV/0!</v>
      </c>
      <c r="AD101" s="57" t="e">
        <f t="shared" si="228"/>
        <v>#DIV/0!</v>
      </c>
      <c r="AE101" s="34">
        <f>J101-X101</f>
        <v>0</v>
      </c>
      <c r="AF101" s="57" t="e">
        <f t="shared" si="229"/>
        <v>#DIV/0!</v>
      </c>
      <c r="AG101" s="63" t="e">
        <f t="shared" si="215"/>
        <v>#DIV/0!</v>
      </c>
      <c r="AH101" s="34">
        <f t="shared" si="230"/>
        <v>0</v>
      </c>
      <c r="AI101" s="57" t="e">
        <f t="shared" si="231"/>
        <v>#DIV/0!</v>
      </c>
    </row>
    <row r="102" spans="1:35" ht="18" customHeight="1">
      <c r="A102" s="38"/>
      <c r="B102" s="38"/>
      <c r="C102" s="49" t="s">
        <v>60</v>
      </c>
      <c r="D102" s="57">
        <v>0</v>
      </c>
      <c r="E102" s="57">
        <v>0</v>
      </c>
      <c r="F102" s="63">
        <v>0</v>
      </c>
      <c r="G102" s="63">
        <v>0</v>
      </c>
      <c r="H102" s="41">
        <f>SUM(E102:G102)</f>
        <v>0</v>
      </c>
      <c r="I102" s="49">
        <v>0</v>
      </c>
      <c r="J102" s="51">
        <f>SUM(E102:G102,I102)</f>
        <v>0</v>
      </c>
      <c r="K102" s="52">
        <v>29906.5</v>
      </c>
      <c r="L102" s="53"/>
      <c r="M102" s="54"/>
      <c r="N102" s="55"/>
      <c r="O102" s="81"/>
      <c r="P102" s="56">
        <f>K102+L102</f>
        <v>29906.5</v>
      </c>
      <c r="Q102" s="56" t="e">
        <f t="shared" si="216"/>
        <v>#DIV/0!</v>
      </c>
      <c r="R102" s="56" t="e">
        <f t="shared" si="217"/>
        <v>#DIV/0!</v>
      </c>
      <c r="S102" s="56" t="e">
        <f t="shared" si="214"/>
        <v>#DIV/0!</v>
      </c>
      <c r="T102" s="57">
        <f t="shared" si="218"/>
        <v>0</v>
      </c>
      <c r="U102" s="56" t="e">
        <f t="shared" si="219"/>
        <v>#DIV/0!</v>
      </c>
      <c r="V102" s="56" t="e">
        <f t="shared" si="220"/>
        <v>#DIV/0!</v>
      </c>
      <c r="W102" s="56" t="e">
        <f t="shared" si="221"/>
        <v>#DIV/0!</v>
      </c>
      <c r="X102" s="56">
        <f t="shared" si="222"/>
        <v>29906.5</v>
      </c>
      <c r="Y102" s="226" t="e">
        <f t="shared" si="223"/>
        <v>#DIV/0!</v>
      </c>
      <c r="Z102" s="56" t="e">
        <f t="shared" si="224"/>
        <v>#DIV/0!</v>
      </c>
      <c r="AA102" s="56" t="e">
        <f t="shared" si="225"/>
        <v>#DIV/0!</v>
      </c>
      <c r="AB102" s="57">
        <f t="shared" si="226"/>
        <v>-29906.5</v>
      </c>
      <c r="AC102" s="57" t="e">
        <f t="shared" si="227"/>
        <v>#DIV/0!</v>
      </c>
      <c r="AD102" s="57" t="e">
        <f t="shared" si="228"/>
        <v>#DIV/0!</v>
      </c>
      <c r="AE102" s="34">
        <f>J102-X102</f>
        <v>-29906.5</v>
      </c>
      <c r="AF102" s="57" t="e">
        <f t="shared" si="229"/>
        <v>#DIV/0!</v>
      </c>
      <c r="AG102" s="63" t="e">
        <f t="shared" si="215"/>
        <v>#DIV/0!</v>
      </c>
      <c r="AH102" s="34">
        <f t="shared" si="230"/>
        <v>-29906.5</v>
      </c>
      <c r="AI102" s="57" t="e">
        <f t="shared" si="231"/>
        <v>#DIV/0!</v>
      </c>
    </row>
    <row r="103" spans="1:35" ht="18" customHeight="1">
      <c r="A103" s="61"/>
      <c r="B103" s="62"/>
      <c r="C103" s="63" t="s">
        <v>61</v>
      </c>
      <c r="D103" s="63">
        <f>D104</f>
        <v>0</v>
      </c>
      <c r="E103" s="63">
        <f>SUM(E104:E104)</f>
        <v>0</v>
      </c>
      <c r="F103" s="63">
        <f>F104</f>
        <v>0</v>
      </c>
      <c r="G103" s="63">
        <f>G104</f>
        <v>0</v>
      </c>
      <c r="H103" s="63">
        <f>H104</f>
        <v>0</v>
      </c>
      <c r="I103" s="63">
        <f>I104</f>
        <v>0</v>
      </c>
      <c r="J103" s="63">
        <f>SUM(J104:J104)</f>
        <v>0</v>
      </c>
      <c r="K103" s="64">
        <f t="shared" ref="K103:AH103" si="232">K104</f>
        <v>0</v>
      </c>
      <c r="L103" s="65">
        <f t="shared" si="232"/>
        <v>0</v>
      </c>
      <c r="M103" s="66">
        <f t="shared" si="232"/>
        <v>0</v>
      </c>
      <c r="N103" s="46">
        <f t="shared" si="232"/>
        <v>0</v>
      </c>
      <c r="O103" s="82">
        <f t="shared" si="232"/>
        <v>0</v>
      </c>
      <c r="P103" s="67">
        <f t="shared" si="232"/>
        <v>0</v>
      </c>
      <c r="Q103" s="67" t="e">
        <f t="shared" si="232"/>
        <v>#DIV/0!</v>
      </c>
      <c r="R103" s="56" t="e">
        <f t="shared" si="217"/>
        <v>#DIV/0!</v>
      </c>
      <c r="S103" s="67" t="e">
        <f t="shared" si="232"/>
        <v>#DIV/0!</v>
      </c>
      <c r="T103" s="63">
        <f t="shared" si="232"/>
        <v>0</v>
      </c>
      <c r="U103" s="67" t="e">
        <f t="shared" si="232"/>
        <v>#DIV/0!</v>
      </c>
      <c r="V103" s="56" t="e">
        <f t="shared" si="220"/>
        <v>#DIV/0!</v>
      </c>
      <c r="W103" s="67" t="e">
        <f t="shared" si="232"/>
        <v>#DIV/0!</v>
      </c>
      <c r="X103" s="67">
        <f>X104</f>
        <v>0</v>
      </c>
      <c r="Y103" s="227" t="e">
        <f t="shared" si="232"/>
        <v>#DIV/0!</v>
      </c>
      <c r="Z103" s="56" t="e">
        <f t="shared" si="224"/>
        <v>#DIV/0!</v>
      </c>
      <c r="AA103" s="67" t="e">
        <f t="shared" si="232"/>
        <v>#DIV/0!</v>
      </c>
      <c r="AB103" s="63">
        <f t="shared" si="232"/>
        <v>0</v>
      </c>
      <c r="AC103" s="63" t="e">
        <f t="shared" si="232"/>
        <v>#DIV/0!</v>
      </c>
      <c r="AD103" s="63" t="e">
        <f t="shared" si="232"/>
        <v>#DIV/0!</v>
      </c>
      <c r="AE103" s="63">
        <f t="shared" si="232"/>
        <v>0</v>
      </c>
      <c r="AF103" s="63" t="e">
        <f t="shared" si="232"/>
        <v>#DIV/0!</v>
      </c>
      <c r="AG103" s="63" t="e">
        <f t="shared" si="232"/>
        <v>#DIV/0!</v>
      </c>
      <c r="AH103" s="63">
        <f t="shared" si="232"/>
        <v>0</v>
      </c>
      <c r="AI103" s="57" t="e">
        <f>(AH103/D103)*100</f>
        <v>#DIV/0!</v>
      </c>
    </row>
    <row r="104" spans="1:35" ht="18" customHeight="1">
      <c r="A104" s="38"/>
      <c r="B104" s="38"/>
      <c r="C104" s="49" t="s">
        <v>70</v>
      </c>
      <c r="D104" s="57">
        <v>0</v>
      </c>
      <c r="E104" s="57">
        <v>0</v>
      </c>
      <c r="F104" s="49">
        <v>0</v>
      </c>
      <c r="G104" s="49">
        <v>0</v>
      </c>
      <c r="H104" s="49">
        <f>SUM(E104:G104)</f>
        <v>0</v>
      </c>
      <c r="I104" s="57">
        <v>0</v>
      </c>
      <c r="J104" s="51">
        <f>SUM(E104:G104,I104)</f>
        <v>0</v>
      </c>
      <c r="K104" s="52"/>
      <c r="L104" s="53"/>
      <c r="M104" s="54"/>
      <c r="N104" s="55"/>
      <c r="O104" s="81"/>
      <c r="P104" s="57">
        <f>K104+L104</f>
        <v>0</v>
      </c>
      <c r="Q104" s="56" t="e">
        <f>P104/J104*100</f>
        <v>#DIV/0!</v>
      </c>
      <c r="R104" s="56" t="e">
        <f t="shared" si="217"/>
        <v>#DIV/0!</v>
      </c>
      <c r="S104" s="56" t="e">
        <f>P104/D104*100</f>
        <v>#DIV/0!</v>
      </c>
      <c r="T104" s="57">
        <f>M104+N104+O104</f>
        <v>0</v>
      </c>
      <c r="U104" s="56" t="e">
        <f>T104/J104*100</f>
        <v>#DIV/0!</v>
      </c>
      <c r="V104" s="56" t="e">
        <f t="shared" si="220"/>
        <v>#DIV/0!</v>
      </c>
      <c r="W104" s="56" t="e">
        <f>T104/D104*100</f>
        <v>#DIV/0!</v>
      </c>
      <c r="X104" s="56">
        <f>SUM(K104:O104)</f>
        <v>0</v>
      </c>
      <c r="Y104" s="226" t="e">
        <f t="shared" ref="Y104" si="233">X104/H104*100</f>
        <v>#DIV/0!</v>
      </c>
      <c r="Z104" s="56" t="e">
        <f t="shared" si="224"/>
        <v>#DIV/0!</v>
      </c>
      <c r="AA104" s="56" t="e">
        <f>X104/D104*100</f>
        <v>#DIV/0!</v>
      </c>
      <c r="AB104" s="57">
        <f>H104-X104</f>
        <v>0</v>
      </c>
      <c r="AC104" s="57" t="e">
        <f t="shared" ref="AC104" si="234">(AB104/H104)*100</f>
        <v>#DIV/0!</v>
      </c>
      <c r="AD104" s="57" t="e">
        <f>(AB104/D104)*100</f>
        <v>#DIV/0!</v>
      </c>
      <c r="AE104" s="34">
        <f>J104-X104</f>
        <v>0</v>
      </c>
      <c r="AF104" s="57" t="e">
        <f>(AE104/J104)*100</f>
        <v>#DIV/0!</v>
      </c>
      <c r="AG104" s="63" t="e">
        <f>(AE104/D104)*100</f>
        <v>#DIV/0!</v>
      </c>
      <c r="AH104" s="34">
        <f t="shared" ref="AH104" si="235">D104-X104</f>
        <v>0</v>
      </c>
      <c r="AI104" s="57" t="e">
        <f t="shared" ref="AI104" si="236">(AH104/D104)*100</f>
        <v>#DIV/0!</v>
      </c>
    </row>
    <row r="105" spans="1:35" ht="18.75">
      <c r="A105" s="69"/>
      <c r="B105" s="69"/>
      <c r="C105" s="70"/>
      <c r="D105" s="70"/>
      <c r="E105" s="71"/>
      <c r="F105" s="71"/>
      <c r="G105" s="71"/>
      <c r="H105" s="71"/>
      <c r="I105" s="71"/>
      <c r="J105" s="71"/>
      <c r="K105" s="72"/>
      <c r="L105" s="73"/>
      <c r="M105" s="74"/>
      <c r="N105" s="75"/>
      <c r="O105" s="83"/>
      <c r="P105" s="71"/>
      <c r="Q105" s="71"/>
      <c r="R105" s="71"/>
      <c r="S105" s="71"/>
      <c r="T105" s="71"/>
      <c r="U105" s="71"/>
      <c r="V105" s="71"/>
      <c r="W105" s="71"/>
      <c r="X105" s="71"/>
      <c r="Y105" s="228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</row>
    <row r="106" spans="1:35" ht="56.25">
      <c r="A106" s="1104" t="s">
        <v>96</v>
      </c>
      <c r="B106" s="1106" t="s">
        <v>295</v>
      </c>
      <c r="C106" s="1107" t="s">
        <v>296</v>
      </c>
      <c r="D106" s="77" t="s">
        <v>294</v>
      </c>
      <c r="E106" s="1109">
        <f>SUM(E109,E115)</f>
        <v>573300</v>
      </c>
      <c r="F106" s="1109">
        <f>F109+F115</f>
        <v>245700</v>
      </c>
      <c r="G106" s="1109">
        <f>G109+G115</f>
        <v>91000</v>
      </c>
      <c r="H106" s="1109">
        <f>SUM(E106:G108)</f>
        <v>910000</v>
      </c>
      <c r="I106" s="1111">
        <f>SUM(I109,I115)</f>
        <v>-108000</v>
      </c>
      <c r="J106" s="1113">
        <f>SUM(J109,J115)</f>
        <v>802000</v>
      </c>
      <c r="K106" s="37"/>
      <c r="L106" s="37"/>
      <c r="M106" s="37"/>
      <c r="N106" s="37"/>
      <c r="O106" s="37"/>
      <c r="P106" s="203" t="s">
        <v>417</v>
      </c>
      <c r="Q106" s="204" t="s">
        <v>433</v>
      </c>
      <c r="R106" s="204" t="s">
        <v>434</v>
      </c>
      <c r="S106" s="204" t="s">
        <v>403</v>
      </c>
      <c r="T106" s="204" t="s">
        <v>438</v>
      </c>
      <c r="U106" s="204" t="s">
        <v>433</v>
      </c>
      <c r="V106" s="204" t="s">
        <v>434</v>
      </c>
      <c r="W106" s="204" t="s">
        <v>403</v>
      </c>
      <c r="X106" s="203" t="s">
        <v>439</v>
      </c>
      <c r="Y106" s="223" t="s">
        <v>433</v>
      </c>
      <c r="Z106" s="204" t="s">
        <v>434</v>
      </c>
      <c r="AA106" s="204" t="s">
        <v>403</v>
      </c>
      <c r="AB106" s="204" t="s">
        <v>440</v>
      </c>
      <c r="AC106" s="204" t="s">
        <v>433</v>
      </c>
      <c r="AD106" s="204" t="s">
        <v>403</v>
      </c>
      <c r="AE106" s="204" t="s">
        <v>408</v>
      </c>
      <c r="AF106" s="204" t="s">
        <v>408</v>
      </c>
      <c r="AG106" s="204" t="s">
        <v>403</v>
      </c>
      <c r="AH106" s="204" t="s">
        <v>441</v>
      </c>
      <c r="AI106" s="204" t="s">
        <v>403</v>
      </c>
    </row>
    <row r="107" spans="1:35" ht="14.45" customHeight="1">
      <c r="A107" s="1105"/>
      <c r="B107" s="1106"/>
      <c r="C107" s="1108"/>
      <c r="D107" s="1108">
        <f>D109+D115</f>
        <v>910000</v>
      </c>
      <c r="E107" s="1110"/>
      <c r="F107" s="1110"/>
      <c r="G107" s="1110"/>
      <c r="H107" s="1110"/>
      <c r="I107" s="1112"/>
      <c r="J107" s="1106"/>
      <c r="K107" s="1114">
        <f t="shared" ref="K107:P107" si="237">K109+K115</f>
        <v>693965</v>
      </c>
      <c r="L107" s="1116">
        <f t="shared" si="237"/>
        <v>0</v>
      </c>
      <c r="M107" s="1118">
        <f t="shared" si="237"/>
        <v>0</v>
      </c>
      <c r="N107" s="1100">
        <f t="shared" si="237"/>
        <v>0</v>
      </c>
      <c r="O107" s="1102">
        <f t="shared" si="237"/>
        <v>0</v>
      </c>
      <c r="P107" s="1071">
        <f t="shared" si="237"/>
        <v>693965</v>
      </c>
      <c r="Q107" s="1071">
        <f>(P107/H106)*100</f>
        <v>76.259890109890108</v>
      </c>
      <c r="R107" s="1071">
        <f>(P107/J106)*100</f>
        <v>86.529301745635905</v>
      </c>
      <c r="S107" s="1071">
        <f>(P107/D107)*100</f>
        <v>76.259890109890108</v>
      </c>
      <c r="T107" s="1071">
        <f>T109+T115</f>
        <v>0</v>
      </c>
      <c r="U107" s="1071">
        <f>(T107/H106)*100</f>
        <v>0</v>
      </c>
      <c r="V107" s="1071">
        <f>(T107/J106)*100</f>
        <v>0</v>
      </c>
      <c r="W107" s="1071">
        <f>(T107/D107)*100</f>
        <v>0</v>
      </c>
      <c r="X107" s="1071">
        <f>X109+X115</f>
        <v>693965</v>
      </c>
      <c r="Y107" s="1075">
        <f>(X107/H106)*100</f>
        <v>76.259890109890108</v>
      </c>
      <c r="Z107" s="1071">
        <f>(X107/J106)*100</f>
        <v>86.529301745635905</v>
      </c>
      <c r="AA107" s="1071">
        <f>(X107/D107)*100</f>
        <v>76.259890109890108</v>
      </c>
      <c r="AB107" s="1071">
        <f>AB109+AB115</f>
        <v>216035</v>
      </c>
      <c r="AC107" s="1071">
        <f>(AB107/H106)*100</f>
        <v>23.740109890109888</v>
      </c>
      <c r="AD107" s="1071">
        <f>(AB107/D107)*100</f>
        <v>23.740109890109888</v>
      </c>
      <c r="AE107" s="1071">
        <f>AE109+AE115</f>
        <v>108035</v>
      </c>
      <c r="AF107" s="1071">
        <f>(AE107/J106)*100</f>
        <v>13.470698254364088</v>
      </c>
      <c r="AG107" s="1071">
        <f>(AE107/D107)*100</f>
        <v>11.871978021978022</v>
      </c>
      <c r="AH107" s="1071">
        <f>AH109+AH115</f>
        <v>216035</v>
      </c>
      <c r="AI107" s="1071">
        <f>(AH107/D107)*100</f>
        <v>23.740109890109888</v>
      </c>
    </row>
    <row r="108" spans="1:35" ht="33" customHeight="1">
      <c r="A108" s="1105"/>
      <c r="B108" s="1106"/>
      <c r="C108" s="1108"/>
      <c r="D108" s="1108"/>
      <c r="E108" s="1110"/>
      <c r="F108" s="1110"/>
      <c r="G108" s="1110"/>
      <c r="H108" s="1110"/>
      <c r="I108" s="1112"/>
      <c r="J108" s="1106"/>
      <c r="K108" s="1115"/>
      <c r="L108" s="1117"/>
      <c r="M108" s="1119"/>
      <c r="N108" s="1101"/>
      <c r="O108" s="1103"/>
      <c r="P108" s="1072"/>
      <c r="Q108" s="1072"/>
      <c r="R108" s="1072"/>
      <c r="S108" s="1072"/>
      <c r="T108" s="1072"/>
      <c r="U108" s="1072"/>
      <c r="V108" s="1072"/>
      <c r="W108" s="1072"/>
      <c r="X108" s="1072"/>
      <c r="Y108" s="1076"/>
      <c r="Z108" s="1072"/>
      <c r="AA108" s="1072"/>
      <c r="AB108" s="1072"/>
      <c r="AC108" s="1072"/>
      <c r="AD108" s="1072"/>
      <c r="AE108" s="1072"/>
      <c r="AF108" s="1072"/>
      <c r="AG108" s="1072"/>
      <c r="AH108" s="1072"/>
      <c r="AI108" s="1072"/>
    </row>
    <row r="109" spans="1:35" ht="18.75">
      <c r="A109" s="38"/>
      <c r="B109" s="39"/>
      <c r="C109" s="40" t="s">
        <v>55</v>
      </c>
      <c r="D109" s="40">
        <f>SUM(D110:D114)</f>
        <v>910000</v>
      </c>
      <c r="E109" s="41">
        <f>SUM(E110:E114)</f>
        <v>573300</v>
      </c>
      <c r="F109" s="41">
        <f>SUM(F110:F114)</f>
        <v>245700</v>
      </c>
      <c r="G109" s="41">
        <f>SUM(G110:G114)</f>
        <v>91000</v>
      </c>
      <c r="H109" s="41">
        <f>SUM(H110:H114)</f>
        <v>910000</v>
      </c>
      <c r="I109" s="42">
        <f>SUM(I110:I112)</f>
        <v>-108000</v>
      </c>
      <c r="J109" s="41">
        <f t="shared" ref="J109:P109" si="238">SUM(J110:J114)</f>
        <v>802000</v>
      </c>
      <c r="K109" s="43">
        <f t="shared" si="238"/>
        <v>693965</v>
      </c>
      <c r="L109" s="44">
        <f t="shared" si="238"/>
        <v>0</v>
      </c>
      <c r="M109" s="45">
        <f t="shared" si="238"/>
        <v>0</v>
      </c>
      <c r="N109" s="46">
        <f t="shared" si="238"/>
        <v>0</v>
      </c>
      <c r="O109" s="80">
        <f t="shared" si="238"/>
        <v>0</v>
      </c>
      <c r="P109" s="47">
        <f t="shared" si="238"/>
        <v>693965</v>
      </c>
      <c r="Q109" s="48">
        <f>P109/H109*100</f>
        <v>76.259890109890108</v>
      </c>
      <c r="R109" s="48">
        <f>P109/J109*100</f>
        <v>86.529301745635905</v>
      </c>
      <c r="S109" s="48">
        <f t="shared" ref="S109:S114" si="239">P109/D109*100</f>
        <v>76.259890109890108</v>
      </c>
      <c r="T109" s="47">
        <f>SUM(T110:T114)</f>
        <v>0</v>
      </c>
      <c r="U109" s="48">
        <f>T109/H109*100</f>
        <v>0</v>
      </c>
      <c r="V109" s="48">
        <f>T109/J109*100</f>
        <v>0</v>
      </c>
      <c r="W109" s="48">
        <f>T109/D109*100</f>
        <v>0</v>
      </c>
      <c r="X109" s="48">
        <f>SUM(X110:X114)</f>
        <v>693965</v>
      </c>
      <c r="Y109" s="226">
        <f>X109/H109*100</f>
        <v>76.259890109890108</v>
      </c>
      <c r="Z109" s="48">
        <f>X109/J109*100</f>
        <v>86.529301745635905</v>
      </c>
      <c r="AA109" s="48">
        <f>X109/D109*100</f>
        <v>76.259890109890108</v>
      </c>
      <c r="AB109" s="47">
        <f>SUM(AB110:AB114)</f>
        <v>216035</v>
      </c>
      <c r="AC109" s="47">
        <f>(AB109/H109)*100</f>
        <v>23.740109890109888</v>
      </c>
      <c r="AD109" s="47">
        <f>(AB109/D109)*100</f>
        <v>23.740109890109888</v>
      </c>
      <c r="AE109" s="47">
        <f>SUM(AE110:AE114)</f>
        <v>108035</v>
      </c>
      <c r="AF109" s="47">
        <f>(AE109/J109)*100</f>
        <v>13.470698254364088</v>
      </c>
      <c r="AG109" s="47">
        <f t="shared" ref="AG109:AG114" si="240">(AE109/D109)*100</f>
        <v>11.871978021978022</v>
      </c>
      <c r="AH109" s="47">
        <f>SUM(AH110:AH114)</f>
        <v>216035</v>
      </c>
      <c r="AI109" s="47">
        <f>(AH109/D109)*100</f>
        <v>23.740109890109888</v>
      </c>
    </row>
    <row r="110" spans="1:35" ht="18.75">
      <c r="A110" s="38"/>
      <c r="B110" s="39" t="s">
        <v>68</v>
      </c>
      <c r="C110" s="49" t="s">
        <v>56</v>
      </c>
      <c r="D110" s="49">
        <v>180000</v>
      </c>
      <c r="E110" s="49">
        <v>120000</v>
      </c>
      <c r="F110" s="49">
        <v>60000</v>
      </c>
      <c r="G110" s="49">
        <v>0</v>
      </c>
      <c r="H110" s="41">
        <f>SUM(E110:G110)</f>
        <v>180000</v>
      </c>
      <c r="I110" s="50">
        <v>0</v>
      </c>
      <c r="J110" s="51">
        <f>SUM(E110:G110,I110)</f>
        <v>180000</v>
      </c>
      <c r="K110" s="52">
        <v>142000</v>
      </c>
      <c r="L110" s="53"/>
      <c r="M110" s="54"/>
      <c r="N110" s="55"/>
      <c r="O110" s="81"/>
      <c r="P110" s="56">
        <f>K110+L110</f>
        <v>142000</v>
      </c>
      <c r="Q110" s="56">
        <f>P110/H110*100</f>
        <v>78.888888888888886</v>
      </c>
      <c r="R110" s="56">
        <f>P110/J110*100</f>
        <v>78.888888888888886</v>
      </c>
      <c r="S110" s="56">
        <f t="shared" si="239"/>
        <v>78.888888888888886</v>
      </c>
      <c r="T110" s="57">
        <f>M110+N110+O110</f>
        <v>0</v>
      </c>
      <c r="U110" s="56">
        <f>T110/H110*100</f>
        <v>0</v>
      </c>
      <c r="V110" s="56">
        <f>T110/J110*100</f>
        <v>0</v>
      </c>
      <c r="W110" s="56">
        <f>T110/D110*100</f>
        <v>0</v>
      </c>
      <c r="X110" s="56">
        <f>SUM(K110:O110)</f>
        <v>142000</v>
      </c>
      <c r="Y110" s="226">
        <f>X110/H110*100</f>
        <v>78.888888888888886</v>
      </c>
      <c r="Z110" s="56">
        <f>X110/J110*100</f>
        <v>78.888888888888886</v>
      </c>
      <c r="AA110" s="56">
        <f>X110/D110*100</f>
        <v>78.888888888888886</v>
      </c>
      <c r="AB110" s="57">
        <f>H110-X110</f>
        <v>38000</v>
      </c>
      <c r="AC110" s="57">
        <f>(AB110/H110)*100</f>
        <v>21.111111111111111</v>
      </c>
      <c r="AD110" s="57">
        <f>(AB110/D110)*100</f>
        <v>21.111111111111111</v>
      </c>
      <c r="AE110" s="34">
        <f>J110-X110</f>
        <v>38000</v>
      </c>
      <c r="AF110" s="57">
        <f>(AE110/J110)*100</f>
        <v>21.111111111111111</v>
      </c>
      <c r="AG110" s="63">
        <f t="shared" si="240"/>
        <v>21.111111111111111</v>
      </c>
      <c r="AH110" s="34">
        <f>D110-X110</f>
        <v>38000</v>
      </c>
      <c r="AI110" s="57">
        <f>(AH110/D110)*100</f>
        <v>21.111111111111111</v>
      </c>
    </row>
    <row r="111" spans="1:35" ht="18.75">
      <c r="A111" s="38"/>
      <c r="B111" s="38"/>
      <c r="C111" s="49" t="s">
        <v>57</v>
      </c>
      <c r="D111" s="49">
        <v>278080</v>
      </c>
      <c r="E111" s="49">
        <v>200000</v>
      </c>
      <c r="F111" s="49">
        <v>64700</v>
      </c>
      <c r="G111" s="49">
        <v>13380</v>
      </c>
      <c r="H111" s="41">
        <f>SUM(E111:G111)</f>
        <v>278080</v>
      </c>
      <c r="I111" s="78">
        <v>-54000</v>
      </c>
      <c r="J111" s="51">
        <f>SUM(E111:G111,I111)</f>
        <v>224080</v>
      </c>
      <c r="K111" s="52">
        <v>543806</v>
      </c>
      <c r="L111" s="53"/>
      <c r="M111" s="54"/>
      <c r="N111" s="55"/>
      <c r="O111" s="81"/>
      <c r="P111" s="56">
        <f>K111+L111</f>
        <v>543806</v>
      </c>
      <c r="Q111" s="56">
        <f t="shared" ref="Q111:Q114" si="241">P111/H111*100</f>
        <v>195.55739355581127</v>
      </c>
      <c r="R111" s="56">
        <f t="shared" ref="R111:R116" si="242">P111/J111*100</f>
        <v>242.68386290610496</v>
      </c>
      <c r="S111" s="56">
        <f t="shared" si="239"/>
        <v>195.55739355581127</v>
      </c>
      <c r="T111" s="57">
        <f t="shared" ref="T111:T114" si="243">M111+N111+O111</f>
        <v>0</v>
      </c>
      <c r="U111" s="56">
        <f t="shared" ref="U111:U114" si="244">T111/H111*100</f>
        <v>0</v>
      </c>
      <c r="V111" s="56">
        <f t="shared" ref="V111:V116" si="245">T111/J111*100</f>
        <v>0</v>
      </c>
      <c r="W111" s="56">
        <f t="shared" ref="W111:W114" si="246">T111/D111*100</f>
        <v>0</v>
      </c>
      <c r="X111" s="56">
        <f t="shared" ref="X111:X114" si="247">SUM(K111:O111)</f>
        <v>543806</v>
      </c>
      <c r="Y111" s="226">
        <f t="shared" ref="Y111:Y114" si="248">X111/H111*100</f>
        <v>195.55739355581127</v>
      </c>
      <c r="Z111" s="56">
        <f t="shared" ref="Z111:Z116" si="249">X111/J111*100</f>
        <v>242.68386290610496</v>
      </c>
      <c r="AA111" s="56">
        <f t="shared" ref="AA111:AA114" si="250">X111/D111*100</f>
        <v>195.55739355581127</v>
      </c>
      <c r="AB111" s="57">
        <f t="shared" ref="AB111:AB114" si="251">H111-X111</f>
        <v>-265726</v>
      </c>
      <c r="AC111" s="57">
        <f t="shared" ref="AC111:AC114" si="252">(AB111/H111)*100</f>
        <v>-95.557393555811274</v>
      </c>
      <c r="AD111" s="57">
        <f t="shared" ref="AD111:AD114" si="253">(AB111/D111)*100</f>
        <v>-95.557393555811274</v>
      </c>
      <c r="AE111" s="34">
        <f>J111-X111</f>
        <v>-319726</v>
      </c>
      <c r="AF111" s="57">
        <f t="shared" ref="AF111:AF114" si="254">(AE111/J111)*100</f>
        <v>-142.68386290610496</v>
      </c>
      <c r="AG111" s="63">
        <f t="shared" si="240"/>
        <v>-114.97626582278482</v>
      </c>
      <c r="AH111" s="34">
        <f t="shared" ref="AH111:AH114" si="255">D111-X111</f>
        <v>-265726</v>
      </c>
      <c r="AI111" s="57">
        <f t="shared" ref="AI111:AI114" si="256">(AH111/D111)*100</f>
        <v>-95.557393555811274</v>
      </c>
    </row>
    <row r="112" spans="1:35" ht="18.75">
      <c r="A112" s="38"/>
      <c r="B112" s="38"/>
      <c r="C112" s="49" t="s">
        <v>58</v>
      </c>
      <c r="D112" s="49">
        <v>391920</v>
      </c>
      <c r="E112" s="49">
        <v>213300</v>
      </c>
      <c r="F112" s="49">
        <v>101000</v>
      </c>
      <c r="G112" s="49">
        <v>77620</v>
      </c>
      <c r="H112" s="41">
        <f>SUM(E112:G112)</f>
        <v>391920</v>
      </c>
      <c r="I112" s="59">
        <v>-54000</v>
      </c>
      <c r="J112" s="51">
        <f>SUM(E112:G112,I112)</f>
        <v>337920</v>
      </c>
      <c r="K112" s="52">
        <v>8159</v>
      </c>
      <c r="L112" s="53"/>
      <c r="M112" s="54"/>
      <c r="N112" s="55"/>
      <c r="O112" s="81"/>
      <c r="P112" s="56">
        <f>K112+L112</f>
        <v>8159</v>
      </c>
      <c r="Q112" s="56">
        <f t="shared" si="241"/>
        <v>2.0818024086548275</v>
      </c>
      <c r="R112" s="56">
        <f t="shared" si="242"/>
        <v>2.4144767992424243</v>
      </c>
      <c r="S112" s="56">
        <f t="shared" si="239"/>
        <v>2.0818024086548275</v>
      </c>
      <c r="T112" s="57">
        <f t="shared" si="243"/>
        <v>0</v>
      </c>
      <c r="U112" s="56">
        <f t="shared" si="244"/>
        <v>0</v>
      </c>
      <c r="V112" s="56">
        <f t="shared" si="245"/>
        <v>0</v>
      </c>
      <c r="W112" s="56">
        <f t="shared" si="246"/>
        <v>0</v>
      </c>
      <c r="X112" s="56">
        <f t="shared" si="247"/>
        <v>8159</v>
      </c>
      <c r="Y112" s="226">
        <f t="shared" si="248"/>
        <v>2.0818024086548275</v>
      </c>
      <c r="Z112" s="56">
        <f t="shared" si="249"/>
        <v>2.4144767992424243</v>
      </c>
      <c r="AA112" s="56">
        <f t="shared" si="250"/>
        <v>2.0818024086548275</v>
      </c>
      <c r="AB112" s="57">
        <f t="shared" si="251"/>
        <v>383761</v>
      </c>
      <c r="AC112" s="57">
        <f t="shared" si="252"/>
        <v>97.918197591345162</v>
      </c>
      <c r="AD112" s="57">
        <f t="shared" si="253"/>
        <v>97.918197591345162</v>
      </c>
      <c r="AE112" s="34">
        <f>J112-X112</f>
        <v>329761</v>
      </c>
      <c r="AF112" s="57">
        <f t="shared" si="254"/>
        <v>97.585523200757578</v>
      </c>
      <c r="AG112" s="63">
        <f t="shared" si="240"/>
        <v>84.13987548479281</v>
      </c>
      <c r="AH112" s="34">
        <f t="shared" si="255"/>
        <v>383761</v>
      </c>
      <c r="AI112" s="57">
        <f t="shared" si="256"/>
        <v>97.918197591345162</v>
      </c>
    </row>
    <row r="113" spans="1:35" ht="18" hidden="1" customHeight="1">
      <c r="A113" s="38"/>
      <c r="B113" s="38"/>
      <c r="C113" s="49" t="s">
        <v>69</v>
      </c>
      <c r="D113" s="49">
        <v>0</v>
      </c>
      <c r="E113" s="49">
        <v>0</v>
      </c>
      <c r="F113" s="49">
        <v>0</v>
      </c>
      <c r="G113" s="49">
        <v>0</v>
      </c>
      <c r="H113" s="41">
        <f>SUM(E113:G113)</f>
        <v>0</v>
      </c>
      <c r="I113" s="59">
        <v>0</v>
      </c>
      <c r="J113" s="51">
        <f>SUM(E113:G113,I113)</f>
        <v>0</v>
      </c>
      <c r="K113" s="52"/>
      <c r="L113" s="53"/>
      <c r="M113" s="54"/>
      <c r="N113" s="55"/>
      <c r="O113" s="81"/>
      <c r="P113" s="56">
        <f>K113+L113</f>
        <v>0</v>
      </c>
      <c r="Q113" s="56" t="e">
        <f t="shared" si="241"/>
        <v>#DIV/0!</v>
      </c>
      <c r="R113" s="56" t="e">
        <f t="shared" si="242"/>
        <v>#DIV/0!</v>
      </c>
      <c r="S113" s="56" t="e">
        <f t="shared" si="239"/>
        <v>#DIV/0!</v>
      </c>
      <c r="T113" s="57">
        <f t="shared" si="243"/>
        <v>0</v>
      </c>
      <c r="U113" s="56" t="e">
        <f t="shared" si="244"/>
        <v>#DIV/0!</v>
      </c>
      <c r="V113" s="56" t="e">
        <f t="shared" si="245"/>
        <v>#DIV/0!</v>
      </c>
      <c r="W113" s="56" t="e">
        <f t="shared" si="246"/>
        <v>#DIV/0!</v>
      </c>
      <c r="X113" s="56">
        <f t="shared" si="247"/>
        <v>0</v>
      </c>
      <c r="Y113" s="226" t="e">
        <f t="shared" si="248"/>
        <v>#DIV/0!</v>
      </c>
      <c r="Z113" s="56" t="e">
        <f t="shared" si="249"/>
        <v>#DIV/0!</v>
      </c>
      <c r="AA113" s="56" t="e">
        <f t="shared" si="250"/>
        <v>#DIV/0!</v>
      </c>
      <c r="AB113" s="57">
        <f t="shared" si="251"/>
        <v>0</v>
      </c>
      <c r="AC113" s="57" t="e">
        <f t="shared" si="252"/>
        <v>#DIV/0!</v>
      </c>
      <c r="AD113" s="57" t="e">
        <f t="shared" si="253"/>
        <v>#DIV/0!</v>
      </c>
      <c r="AE113" s="34">
        <f>J113-X113</f>
        <v>0</v>
      </c>
      <c r="AF113" s="57" t="e">
        <f t="shared" si="254"/>
        <v>#DIV/0!</v>
      </c>
      <c r="AG113" s="63" t="e">
        <f t="shared" si="240"/>
        <v>#DIV/0!</v>
      </c>
      <c r="AH113" s="34">
        <f t="shared" si="255"/>
        <v>0</v>
      </c>
      <c r="AI113" s="57" t="e">
        <f t="shared" si="256"/>
        <v>#DIV/0!</v>
      </c>
    </row>
    <row r="114" spans="1:35" ht="18.75">
      <c r="A114" s="38"/>
      <c r="B114" s="38"/>
      <c r="C114" s="49" t="s">
        <v>60</v>
      </c>
      <c r="D114" s="57">
        <v>60000</v>
      </c>
      <c r="E114" s="57">
        <v>40000</v>
      </c>
      <c r="F114" s="57">
        <v>20000</v>
      </c>
      <c r="G114" s="63">
        <v>0</v>
      </c>
      <c r="H114" s="41">
        <f>SUM(E114:G114)</f>
        <v>60000</v>
      </c>
      <c r="I114" s="49">
        <v>0</v>
      </c>
      <c r="J114" s="51">
        <f>SUM(E114:G114,I114)</f>
        <v>60000</v>
      </c>
      <c r="K114" s="52"/>
      <c r="L114" s="53"/>
      <c r="M114" s="54"/>
      <c r="N114" s="55"/>
      <c r="O114" s="81"/>
      <c r="P114" s="56">
        <f>K114+L114</f>
        <v>0</v>
      </c>
      <c r="Q114" s="56">
        <f t="shared" si="241"/>
        <v>0</v>
      </c>
      <c r="R114" s="56">
        <f t="shared" si="242"/>
        <v>0</v>
      </c>
      <c r="S114" s="56">
        <f t="shared" si="239"/>
        <v>0</v>
      </c>
      <c r="T114" s="57">
        <f t="shared" si="243"/>
        <v>0</v>
      </c>
      <c r="U114" s="56">
        <f t="shared" si="244"/>
        <v>0</v>
      </c>
      <c r="V114" s="56">
        <f t="shared" si="245"/>
        <v>0</v>
      </c>
      <c r="W114" s="56">
        <f t="shared" si="246"/>
        <v>0</v>
      </c>
      <c r="X114" s="56">
        <f t="shared" si="247"/>
        <v>0</v>
      </c>
      <c r="Y114" s="226">
        <f t="shared" si="248"/>
        <v>0</v>
      </c>
      <c r="Z114" s="56">
        <f t="shared" si="249"/>
        <v>0</v>
      </c>
      <c r="AA114" s="56">
        <f t="shared" si="250"/>
        <v>0</v>
      </c>
      <c r="AB114" s="57">
        <f t="shared" si="251"/>
        <v>60000</v>
      </c>
      <c r="AC114" s="57">
        <f t="shared" si="252"/>
        <v>100</v>
      </c>
      <c r="AD114" s="57">
        <f t="shared" si="253"/>
        <v>100</v>
      </c>
      <c r="AE114" s="34">
        <f>J114-X114</f>
        <v>60000</v>
      </c>
      <c r="AF114" s="57">
        <f t="shared" si="254"/>
        <v>100</v>
      </c>
      <c r="AG114" s="63">
        <f t="shared" si="240"/>
        <v>100</v>
      </c>
      <c r="AH114" s="34">
        <f t="shared" si="255"/>
        <v>60000</v>
      </c>
      <c r="AI114" s="57">
        <f t="shared" si="256"/>
        <v>100</v>
      </c>
    </row>
    <row r="115" spans="1:35" ht="18" hidden="1" customHeight="1">
      <c r="A115" s="61"/>
      <c r="B115" s="62"/>
      <c r="C115" s="63" t="s">
        <v>61</v>
      </c>
      <c r="D115" s="63">
        <f>D116</f>
        <v>0</v>
      </c>
      <c r="E115" s="63">
        <f>SUM(E116:E116)</f>
        <v>0</v>
      </c>
      <c r="F115" s="63">
        <f>F116</f>
        <v>0</v>
      </c>
      <c r="G115" s="63">
        <f>G116</f>
        <v>0</v>
      </c>
      <c r="H115" s="63">
        <f>H116</f>
        <v>0</v>
      </c>
      <c r="I115" s="63">
        <f>I116</f>
        <v>0</v>
      </c>
      <c r="J115" s="63">
        <f>SUM(J116:J116)</f>
        <v>0</v>
      </c>
      <c r="K115" s="64">
        <f t="shared" ref="K115:AH115" si="257">K116</f>
        <v>0</v>
      </c>
      <c r="L115" s="65">
        <f t="shared" si="257"/>
        <v>0</v>
      </c>
      <c r="M115" s="66">
        <f t="shared" si="257"/>
        <v>0</v>
      </c>
      <c r="N115" s="46">
        <f t="shared" si="257"/>
        <v>0</v>
      </c>
      <c r="O115" s="82">
        <f t="shared" si="257"/>
        <v>0</v>
      </c>
      <c r="P115" s="67">
        <f t="shared" si="257"/>
        <v>0</v>
      </c>
      <c r="Q115" s="67" t="e">
        <f t="shared" si="257"/>
        <v>#DIV/0!</v>
      </c>
      <c r="R115" s="56" t="e">
        <f t="shared" si="242"/>
        <v>#DIV/0!</v>
      </c>
      <c r="S115" s="67" t="e">
        <f t="shared" si="257"/>
        <v>#DIV/0!</v>
      </c>
      <c r="T115" s="63">
        <f t="shared" si="257"/>
        <v>0</v>
      </c>
      <c r="U115" s="67" t="e">
        <f t="shared" si="257"/>
        <v>#DIV/0!</v>
      </c>
      <c r="V115" s="56" t="e">
        <f t="shared" si="245"/>
        <v>#DIV/0!</v>
      </c>
      <c r="W115" s="67" t="e">
        <f t="shared" si="257"/>
        <v>#DIV/0!</v>
      </c>
      <c r="X115" s="67">
        <f>X116</f>
        <v>0</v>
      </c>
      <c r="Y115" s="227" t="e">
        <f t="shared" si="257"/>
        <v>#DIV/0!</v>
      </c>
      <c r="Z115" s="56" t="e">
        <f t="shared" si="249"/>
        <v>#DIV/0!</v>
      </c>
      <c r="AA115" s="67" t="e">
        <f t="shared" si="257"/>
        <v>#DIV/0!</v>
      </c>
      <c r="AB115" s="63">
        <f t="shared" si="257"/>
        <v>0</v>
      </c>
      <c r="AC115" s="63" t="e">
        <f t="shared" si="257"/>
        <v>#DIV/0!</v>
      </c>
      <c r="AD115" s="63" t="e">
        <f t="shared" si="257"/>
        <v>#DIV/0!</v>
      </c>
      <c r="AE115" s="63">
        <f t="shared" si="257"/>
        <v>0</v>
      </c>
      <c r="AF115" s="63" t="e">
        <f t="shared" si="257"/>
        <v>#DIV/0!</v>
      </c>
      <c r="AG115" s="63" t="e">
        <f t="shared" si="257"/>
        <v>#DIV/0!</v>
      </c>
      <c r="AH115" s="63">
        <f t="shared" si="257"/>
        <v>0</v>
      </c>
      <c r="AI115" s="57" t="e">
        <f>(AH115/D115)*100</f>
        <v>#DIV/0!</v>
      </c>
    </row>
    <row r="116" spans="1:35" ht="18" hidden="1" customHeight="1">
      <c r="A116" s="38"/>
      <c r="B116" s="38"/>
      <c r="C116" s="49" t="s">
        <v>70</v>
      </c>
      <c r="D116" s="57">
        <v>0</v>
      </c>
      <c r="E116" s="57">
        <v>0</v>
      </c>
      <c r="F116" s="49"/>
      <c r="G116" s="49"/>
      <c r="H116" s="49">
        <f>SUM(E116:G116)</f>
        <v>0</v>
      </c>
      <c r="I116" s="57">
        <v>0</v>
      </c>
      <c r="J116" s="51">
        <f>SUM(E116:G116,I116)</f>
        <v>0</v>
      </c>
      <c r="K116" s="52"/>
      <c r="L116" s="53"/>
      <c r="M116" s="54"/>
      <c r="N116" s="55"/>
      <c r="O116" s="81"/>
      <c r="P116" s="57">
        <f>K116+L116</f>
        <v>0</v>
      </c>
      <c r="Q116" s="56" t="e">
        <f>P116/J116*100</f>
        <v>#DIV/0!</v>
      </c>
      <c r="R116" s="56" t="e">
        <f t="shared" si="242"/>
        <v>#DIV/0!</v>
      </c>
      <c r="S116" s="56" t="e">
        <f>P116/D116*100</f>
        <v>#DIV/0!</v>
      </c>
      <c r="T116" s="57">
        <f>M116+N116+O116</f>
        <v>0</v>
      </c>
      <c r="U116" s="56" t="e">
        <f>T116/J116*100</f>
        <v>#DIV/0!</v>
      </c>
      <c r="V116" s="56" t="e">
        <f t="shared" si="245"/>
        <v>#DIV/0!</v>
      </c>
      <c r="W116" s="56" t="e">
        <f>T116/D116*100</f>
        <v>#DIV/0!</v>
      </c>
      <c r="X116" s="56">
        <f>SUM(K116:O116)</f>
        <v>0</v>
      </c>
      <c r="Y116" s="226" t="e">
        <f t="shared" ref="Y116" si="258">X116/H116*100</f>
        <v>#DIV/0!</v>
      </c>
      <c r="Z116" s="56" t="e">
        <f t="shared" si="249"/>
        <v>#DIV/0!</v>
      </c>
      <c r="AA116" s="56" t="e">
        <f>X116/D116*100</f>
        <v>#DIV/0!</v>
      </c>
      <c r="AB116" s="57">
        <f>H116-X116</f>
        <v>0</v>
      </c>
      <c r="AC116" s="57" t="e">
        <f t="shared" ref="AC116" si="259">(AB116/H116)*100</f>
        <v>#DIV/0!</v>
      </c>
      <c r="AD116" s="57" t="e">
        <f>(AB116/D116)*100</f>
        <v>#DIV/0!</v>
      </c>
      <c r="AE116" s="34">
        <f>J116-X116</f>
        <v>0</v>
      </c>
      <c r="AF116" s="57" t="e">
        <f>(AE116/J116)*100</f>
        <v>#DIV/0!</v>
      </c>
      <c r="AG116" s="63" t="e">
        <f>(AE116/D116)*100</f>
        <v>#DIV/0!</v>
      </c>
      <c r="AH116" s="34">
        <f t="shared" ref="AH116" si="260">D116-X116</f>
        <v>0</v>
      </c>
      <c r="AI116" s="57" t="e">
        <f t="shared" ref="AI116" si="261">(AH116/D116)*100</f>
        <v>#DIV/0!</v>
      </c>
    </row>
    <row r="117" spans="1:35" ht="18.75">
      <c r="A117" s="69"/>
      <c r="B117" s="69"/>
      <c r="C117" s="70"/>
      <c r="D117" s="70"/>
      <c r="E117" s="71"/>
      <c r="F117" s="71"/>
      <c r="G117" s="71"/>
      <c r="H117" s="71"/>
      <c r="I117" s="71"/>
      <c r="J117" s="71"/>
      <c r="K117" s="72"/>
      <c r="L117" s="73"/>
      <c r="M117" s="74"/>
      <c r="N117" s="75"/>
      <c r="O117" s="83"/>
      <c r="P117" s="71"/>
      <c r="Q117" s="71"/>
      <c r="R117" s="71"/>
      <c r="S117" s="71"/>
      <c r="T117" s="71"/>
      <c r="U117" s="71"/>
      <c r="V117" s="71"/>
      <c r="W117" s="71"/>
      <c r="X117" s="71"/>
      <c r="Y117" s="228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</row>
    <row r="118" spans="1:35" ht="56.25">
      <c r="A118" s="1104" t="s">
        <v>99</v>
      </c>
      <c r="B118" s="1106" t="s">
        <v>297</v>
      </c>
      <c r="C118" s="1107" t="s">
        <v>298</v>
      </c>
      <c r="D118" s="79" t="s">
        <v>299</v>
      </c>
      <c r="E118" s="1109">
        <f>SUM(E121,E127)</f>
        <v>529200</v>
      </c>
      <c r="F118" s="1109">
        <f>F121+F127</f>
        <v>226800</v>
      </c>
      <c r="G118" s="1109">
        <f>G121+G127</f>
        <v>84000</v>
      </c>
      <c r="H118" s="1109">
        <f>SUM(E118:G120)</f>
        <v>840000</v>
      </c>
      <c r="I118" s="1111">
        <f>SUM(I121,I127)</f>
        <v>-40680</v>
      </c>
      <c r="J118" s="1113">
        <f>SUM(J121,J127)</f>
        <v>799320</v>
      </c>
      <c r="K118" s="37"/>
      <c r="L118" s="37"/>
      <c r="M118" s="37"/>
      <c r="N118" s="37"/>
      <c r="O118" s="37"/>
      <c r="P118" s="203" t="s">
        <v>417</v>
      </c>
      <c r="Q118" s="204" t="s">
        <v>433</v>
      </c>
      <c r="R118" s="204" t="s">
        <v>434</v>
      </c>
      <c r="S118" s="204" t="s">
        <v>403</v>
      </c>
      <c r="T118" s="204" t="s">
        <v>438</v>
      </c>
      <c r="U118" s="204" t="s">
        <v>433</v>
      </c>
      <c r="V118" s="204" t="s">
        <v>434</v>
      </c>
      <c r="W118" s="204" t="s">
        <v>403</v>
      </c>
      <c r="X118" s="203" t="s">
        <v>439</v>
      </c>
      <c r="Y118" s="223" t="s">
        <v>433</v>
      </c>
      <c r="Z118" s="204" t="s">
        <v>434</v>
      </c>
      <c r="AA118" s="204" t="s">
        <v>403</v>
      </c>
      <c r="AB118" s="204" t="s">
        <v>440</v>
      </c>
      <c r="AC118" s="204" t="s">
        <v>433</v>
      </c>
      <c r="AD118" s="204" t="s">
        <v>403</v>
      </c>
      <c r="AE118" s="204" t="s">
        <v>408</v>
      </c>
      <c r="AF118" s="204" t="s">
        <v>408</v>
      </c>
      <c r="AG118" s="204" t="s">
        <v>403</v>
      </c>
      <c r="AH118" s="204" t="s">
        <v>441</v>
      </c>
      <c r="AI118" s="204" t="s">
        <v>403</v>
      </c>
    </row>
    <row r="119" spans="1:35" ht="14.45" customHeight="1">
      <c r="A119" s="1105"/>
      <c r="B119" s="1106"/>
      <c r="C119" s="1108"/>
      <c r="D119" s="1108">
        <f>D121+D127</f>
        <v>840000</v>
      </c>
      <c r="E119" s="1110"/>
      <c r="F119" s="1110"/>
      <c r="G119" s="1110"/>
      <c r="H119" s="1110"/>
      <c r="I119" s="1112"/>
      <c r="J119" s="1106"/>
      <c r="K119" s="1114">
        <f t="shared" ref="K119:P119" si="262">K121+K127</f>
        <v>704981.01</v>
      </c>
      <c r="L119" s="1116">
        <f t="shared" si="262"/>
        <v>0</v>
      </c>
      <c r="M119" s="1118">
        <f t="shared" si="262"/>
        <v>6900</v>
      </c>
      <c r="N119" s="1100">
        <f t="shared" si="262"/>
        <v>850</v>
      </c>
      <c r="O119" s="1102">
        <f t="shared" si="262"/>
        <v>0</v>
      </c>
      <c r="P119" s="1071">
        <f t="shared" si="262"/>
        <v>704981.01</v>
      </c>
      <c r="Q119" s="1071">
        <f>(P119/H118)*100</f>
        <v>83.926310714285705</v>
      </c>
      <c r="R119" s="1071">
        <f>(P119/J118)*100</f>
        <v>88.19759420507431</v>
      </c>
      <c r="S119" s="1071">
        <f>(P119/D119)*100</f>
        <v>83.926310714285705</v>
      </c>
      <c r="T119" s="1071">
        <f>T121+T127</f>
        <v>7750</v>
      </c>
      <c r="U119" s="1071">
        <f>(T119/H118)*100</f>
        <v>0.92261904761904767</v>
      </c>
      <c r="V119" s="1071">
        <f>(T119/J118)*100</f>
        <v>0.96957413801731474</v>
      </c>
      <c r="W119" s="1071">
        <f>(T119/D119)*100</f>
        <v>0.92261904761904767</v>
      </c>
      <c r="X119" s="1071">
        <f>X121+X127</f>
        <v>712731.01</v>
      </c>
      <c r="Y119" s="1075">
        <f>(X119/H118)*100</f>
        <v>84.84892976190477</v>
      </c>
      <c r="Z119" s="1071">
        <f>(X119/J118)*100</f>
        <v>89.167168343091632</v>
      </c>
      <c r="AA119" s="1071">
        <f>(X119/D119)*100</f>
        <v>84.84892976190477</v>
      </c>
      <c r="AB119" s="1071">
        <f>AB121+AB127</f>
        <v>127268.98999999999</v>
      </c>
      <c r="AC119" s="1071">
        <f>(AB119/H118)*100</f>
        <v>15.151070238095238</v>
      </c>
      <c r="AD119" s="1071">
        <f>(AB119/D119)*100</f>
        <v>15.151070238095238</v>
      </c>
      <c r="AE119" s="1071">
        <f>AE121+AE127</f>
        <v>86588.989999999991</v>
      </c>
      <c r="AF119" s="1071">
        <f>(AE119/J118)*100</f>
        <v>10.83283165690837</v>
      </c>
      <c r="AG119" s="1071">
        <f>(AE119/D119)*100</f>
        <v>10.308213095238095</v>
      </c>
      <c r="AH119" s="1071">
        <f>AH121+AH127</f>
        <v>127268.98999999999</v>
      </c>
      <c r="AI119" s="1071">
        <f>(AH119/D119)*100</f>
        <v>15.151070238095238</v>
      </c>
    </row>
    <row r="120" spans="1:35" ht="60" customHeight="1">
      <c r="A120" s="1105"/>
      <c r="B120" s="1106"/>
      <c r="C120" s="1108"/>
      <c r="D120" s="1108"/>
      <c r="E120" s="1110"/>
      <c r="F120" s="1110"/>
      <c r="G120" s="1110"/>
      <c r="H120" s="1110"/>
      <c r="I120" s="1112"/>
      <c r="J120" s="1106"/>
      <c r="K120" s="1115"/>
      <c r="L120" s="1117"/>
      <c r="M120" s="1119"/>
      <c r="N120" s="1101"/>
      <c r="O120" s="1103"/>
      <c r="P120" s="1072"/>
      <c r="Q120" s="1072"/>
      <c r="R120" s="1072"/>
      <c r="S120" s="1072"/>
      <c r="T120" s="1072"/>
      <c r="U120" s="1072"/>
      <c r="V120" s="1072"/>
      <c r="W120" s="1072"/>
      <c r="X120" s="1072"/>
      <c r="Y120" s="1076"/>
      <c r="Z120" s="1072"/>
      <c r="AA120" s="1072"/>
      <c r="AB120" s="1072"/>
      <c r="AC120" s="1072"/>
      <c r="AD120" s="1072"/>
      <c r="AE120" s="1072"/>
      <c r="AF120" s="1072"/>
      <c r="AG120" s="1072"/>
      <c r="AH120" s="1072"/>
      <c r="AI120" s="1072"/>
    </row>
    <row r="121" spans="1:35" ht="18.75">
      <c r="A121" s="38"/>
      <c r="B121" s="39"/>
      <c r="C121" s="40" t="s">
        <v>55</v>
      </c>
      <c r="D121" s="40">
        <f>SUM(D122:D126)</f>
        <v>840000</v>
      </c>
      <c r="E121" s="41">
        <f>SUM(E122:E126)</f>
        <v>529200</v>
      </c>
      <c r="F121" s="41">
        <f>SUM(F122:F126)</f>
        <v>226800</v>
      </c>
      <c r="G121" s="41">
        <f>SUM(G122:G126)</f>
        <v>84000</v>
      </c>
      <c r="H121" s="41">
        <f>SUM(H122:H126)</f>
        <v>840000</v>
      </c>
      <c r="I121" s="42">
        <f>SUM(I122:I124)</f>
        <v>-40680</v>
      </c>
      <c r="J121" s="41">
        <f t="shared" ref="J121:P121" si="263">SUM(J122:J126)</f>
        <v>799320</v>
      </c>
      <c r="K121" s="43">
        <f t="shared" si="263"/>
        <v>704981.01</v>
      </c>
      <c r="L121" s="44">
        <f t="shared" si="263"/>
        <v>0</v>
      </c>
      <c r="M121" s="45">
        <f t="shared" si="263"/>
        <v>6900</v>
      </c>
      <c r="N121" s="46">
        <f t="shared" si="263"/>
        <v>850</v>
      </c>
      <c r="O121" s="80">
        <f t="shared" si="263"/>
        <v>0</v>
      </c>
      <c r="P121" s="47">
        <f t="shared" si="263"/>
        <v>704981.01</v>
      </c>
      <c r="Q121" s="48">
        <f>P121/H121*100</f>
        <v>83.926310714285705</v>
      </c>
      <c r="R121" s="48">
        <f>P121/J121*100</f>
        <v>88.19759420507431</v>
      </c>
      <c r="S121" s="48">
        <f t="shared" ref="S121:S126" si="264">P121/D121*100</f>
        <v>83.926310714285705</v>
      </c>
      <c r="T121" s="47">
        <f>SUM(T122:T126)</f>
        <v>7750</v>
      </c>
      <c r="U121" s="48">
        <f>T121/H121*100</f>
        <v>0.92261904761904767</v>
      </c>
      <c r="V121" s="48">
        <f>T121/J121*100</f>
        <v>0.96957413801731474</v>
      </c>
      <c r="W121" s="48">
        <f>T121/D121*100</f>
        <v>0.92261904761904767</v>
      </c>
      <c r="X121" s="48">
        <f>SUM(X122:X126)</f>
        <v>712731.01</v>
      </c>
      <c r="Y121" s="226">
        <f>X121/H121*100</f>
        <v>84.84892976190477</v>
      </c>
      <c r="Z121" s="48">
        <f>X121/J121*100</f>
        <v>89.167168343091632</v>
      </c>
      <c r="AA121" s="48">
        <f>X121/D121*100</f>
        <v>84.84892976190477</v>
      </c>
      <c r="AB121" s="47">
        <f>SUM(AB122:AB126)</f>
        <v>127268.98999999999</v>
      </c>
      <c r="AC121" s="47">
        <f>(AB121/H121)*100</f>
        <v>15.151070238095238</v>
      </c>
      <c r="AD121" s="47">
        <f>(AB121/D121)*100</f>
        <v>15.151070238095238</v>
      </c>
      <c r="AE121" s="47">
        <f>SUM(AE122:AE126)</f>
        <v>86588.989999999991</v>
      </c>
      <c r="AF121" s="47">
        <f>(AE121/J121)*100</f>
        <v>10.83283165690837</v>
      </c>
      <c r="AG121" s="47">
        <f t="shared" ref="AG121:AG126" si="265">(AE121/D121)*100</f>
        <v>10.308213095238095</v>
      </c>
      <c r="AH121" s="47">
        <f>SUM(AH122:AH126)</f>
        <v>127268.98999999999</v>
      </c>
      <c r="AI121" s="47">
        <f>(AH121/D121)*100</f>
        <v>15.151070238095238</v>
      </c>
    </row>
    <row r="122" spans="1:35" ht="18.75">
      <c r="A122" s="38"/>
      <c r="B122" s="39" t="s">
        <v>68</v>
      </c>
      <c r="C122" s="49" t="s">
        <v>56</v>
      </c>
      <c r="D122" s="49">
        <v>180000</v>
      </c>
      <c r="E122" s="49">
        <v>120000</v>
      </c>
      <c r="F122" s="49">
        <v>60000</v>
      </c>
      <c r="G122" s="49">
        <v>0</v>
      </c>
      <c r="H122" s="41">
        <f>SUM(E122:G122)</f>
        <v>180000</v>
      </c>
      <c r="I122" s="50">
        <v>0</v>
      </c>
      <c r="J122" s="51">
        <f>SUM(E122:G122,I122)</f>
        <v>180000</v>
      </c>
      <c r="K122" s="52">
        <v>180000</v>
      </c>
      <c r="L122" s="53"/>
      <c r="M122" s="54">
        <v>6900</v>
      </c>
      <c r="N122" s="55"/>
      <c r="O122" s="81"/>
      <c r="P122" s="56">
        <f>K122+L122</f>
        <v>180000</v>
      </c>
      <c r="Q122" s="56">
        <f>P122/H122*100</f>
        <v>100</v>
      </c>
      <c r="R122" s="56">
        <f>P122/J122*100</f>
        <v>100</v>
      </c>
      <c r="S122" s="56">
        <f t="shared" si="264"/>
        <v>100</v>
      </c>
      <c r="T122" s="57">
        <f>M122+N122+O122</f>
        <v>6900</v>
      </c>
      <c r="U122" s="56">
        <f>T122/H122*100</f>
        <v>3.833333333333333</v>
      </c>
      <c r="V122" s="56">
        <f>T122/J122*100</f>
        <v>3.833333333333333</v>
      </c>
      <c r="W122" s="56">
        <f>T122/D122*100</f>
        <v>3.833333333333333</v>
      </c>
      <c r="X122" s="56">
        <f>SUM(K122:O122)</f>
        <v>186900</v>
      </c>
      <c r="Y122" s="226">
        <f>X122/H122*100</f>
        <v>103.83333333333333</v>
      </c>
      <c r="Z122" s="56">
        <f>X122/J122*100</f>
        <v>103.83333333333333</v>
      </c>
      <c r="AA122" s="56">
        <f>X122/D122*100</f>
        <v>103.83333333333333</v>
      </c>
      <c r="AB122" s="57">
        <f>H122-X122</f>
        <v>-6900</v>
      </c>
      <c r="AC122" s="57">
        <f>(AB122/H122)*100</f>
        <v>-3.833333333333333</v>
      </c>
      <c r="AD122" s="57">
        <f>(AB122/D122)*100</f>
        <v>-3.833333333333333</v>
      </c>
      <c r="AE122" s="34">
        <f>J122-X122</f>
        <v>-6900</v>
      </c>
      <c r="AF122" s="57">
        <f>(AE122/J122)*100</f>
        <v>-3.833333333333333</v>
      </c>
      <c r="AG122" s="63">
        <f t="shared" si="265"/>
        <v>-3.833333333333333</v>
      </c>
      <c r="AH122" s="34">
        <f>D122-X122</f>
        <v>-6900</v>
      </c>
      <c r="AI122" s="57">
        <f>(AH122/D122)*100</f>
        <v>-3.833333333333333</v>
      </c>
    </row>
    <row r="123" spans="1:35" ht="18.75">
      <c r="A123" s="38"/>
      <c r="B123" s="38"/>
      <c r="C123" s="49" t="s">
        <v>57</v>
      </c>
      <c r="D123" s="49">
        <v>347040</v>
      </c>
      <c r="E123" s="49">
        <v>221200</v>
      </c>
      <c r="F123" s="49">
        <v>91136</v>
      </c>
      <c r="G123" s="49">
        <v>34704</v>
      </c>
      <c r="H123" s="41">
        <f>SUM(E123:G123)</f>
        <v>347040</v>
      </c>
      <c r="I123" s="78">
        <v>-22680</v>
      </c>
      <c r="J123" s="51">
        <f>SUM(E123:G123,I123)</f>
        <v>324360</v>
      </c>
      <c r="K123" s="52">
        <v>220623</v>
      </c>
      <c r="L123" s="53"/>
      <c r="M123" s="54"/>
      <c r="N123" s="55">
        <v>850</v>
      </c>
      <c r="O123" s="81"/>
      <c r="P123" s="56">
        <f>K123+L123</f>
        <v>220623</v>
      </c>
      <c r="Q123" s="56">
        <f t="shared" ref="Q123:Q126" si="266">P123/H123*100</f>
        <v>63.57278699861687</v>
      </c>
      <c r="R123" s="56">
        <f t="shared" ref="R123:R128" si="267">P123/J123*100</f>
        <v>68.017943026267119</v>
      </c>
      <c r="S123" s="56">
        <f t="shared" si="264"/>
        <v>63.57278699861687</v>
      </c>
      <c r="T123" s="57">
        <f t="shared" ref="T123:T126" si="268">M123+N123+O123</f>
        <v>850</v>
      </c>
      <c r="U123" s="56">
        <f t="shared" ref="U123:U126" si="269">T123/H123*100</f>
        <v>0.24492853849700322</v>
      </c>
      <c r="V123" s="56">
        <f t="shared" ref="V123:V128" si="270">T123/J123*100</f>
        <v>0.26205450733752622</v>
      </c>
      <c r="W123" s="56">
        <f t="shared" ref="W123:W126" si="271">T123/D123*100</f>
        <v>0.24492853849700322</v>
      </c>
      <c r="X123" s="56">
        <f t="shared" ref="X123:X126" si="272">SUM(K123:O123)</f>
        <v>221473</v>
      </c>
      <c r="Y123" s="226">
        <f t="shared" ref="Y123:Y126" si="273">X123/H123*100</f>
        <v>63.81771553711387</v>
      </c>
      <c r="Z123" s="56">
        <f t="shared" ref="Z123:Z128" si="274">X123/J123*100</f>
        <v>68.279997533604643</v>
      </c>
      <c r="AA123" s="56">
        <f t="shared" ref="AA123:AA126" si="275">X123/D123*100</f>
        <v>63.81771553711387</v>
      </c>
      <c r="AB123" s="57">
        <f t="shared" ref="AB123:AB126" si="276">H123-X123</f>
        <v>125567</v>
      </c>
      <c r="AC123" s="57">
        <f t="shared" ref="AC123:AC126" si="277">(AB123/H123)*100</f>
        <v>36.182284462886123</v>
      </c>
      <c r="AD123" s="57">
        <f t="shared" ref="AD123:AD126" si="278">(AB123/D123)*100</f>
        <v>36.182284462886123</v>
      </c>
      <c r="AE123" s="34">
        <f>J123-X123</f>
        <v>102887</v>
      </c>
      <c r="AF123" s="57">
        <f t="shared" ref="AF123:AF126" si="279">(AE123/J123)*100</f>
        <v>31.720002466395364</v>
      </c>
      <c r="AG123" s="63">
        <f t="shared" si="265"/>
        <v>29.647014753342553</v>
      </c>
      <c r="AH123" s="34">
        <f t="shared" ref="AH123:AH126" si="280">D123-X123</f>
        <v>125567</v>
      </c>
      <c r="AI123" s="57">
        <f t="shared" ref="AI123:AI126" si="281">(AH123/D123)*100</f>
        <v>36.182284462886123</v>
      </c>
    </row>
    <row r="124" spans="1:35" ht="18.75">
      <c r="A124" s="38"/>
      <c r="B124" s="38"/>
      <c r="C124" s="49" t="s">
        <v>58</v>
      </c>
      <c r="D124" s="49">
        <v>312960</v>
      </c>
      <c r="E124" s="49">
        <v>188000</v>
      </c>
      <c r="F124" s="49">
        <v>75664</v>
      </c>
      <c r="G124" s="49">
        <v>49296</v>
      </c>
      <c r="H124" s="41">
        <f>SUM(E124:G124)</f>
        <v>312960</v>
      </c>
      <c r="I124" s="59">
        <v>-18000</v>
      </c>
      <c r="J124" s="51">
        <f>SUM(E124:G124,I124)</f>
        <v>294960</v>
      </c>
      <c r="K124" s="52">
        <v>304358.01</v>
      </c>
      <c r="L124" s="53"/>
      <c r="M124" s="54"/>
      <c r="N124" s="55"/>
      <c r="O124" s="81"/>
      <c r="P124" s="56">
        <f>K124+L124</f>
        <v>304358.01</v>
      </c>
      <c r="Q124" s="56">
        <f t="shared" si="266"/>
        <v>97.25140912576687</v>
      </c>
      <c r="R124" s="56">
        <f t="shared" si="267"/>
        <v>103.18619812855981</v>
      </c>
      <c r="S124" s="56">
        <f t="shared" si="264"/>
        <v>97.25140912576687</v>
      </c>
      <c r="T124" s="57">
        <f t="shared" si="268"/>
        <v>0</v>
      </c>
      <c r="U124" s="56">
        <f t="shared" si="269"/>
        <v>0</v>
      </c>
      <c r="V124" s="56">
        <f t="shared" si="270"/>
        <v>0</v>
      </c>
      <c r="W124" s="56">
        <f t="shared" si="271"/>
        <v>0</v>
      </c>
      <c r="X124" s="56">
        <f t="shared" si="272"/>
        <v>304358.01</v>
      </c>
      <c r="Y124" s="226">
        <f t="shared" si="273"/>
        <v>97.25140912576687</v>
      </c>
      <c r="Z124" s="56">
        <f t="shared" si="274"/>
        <v>103.18619812855981</v>
      </c>
      <c r="AA124" s="56">
        <f t="shared" si="275"/>
        <v>97.25140912576687</v>
      </c>
      <c r="AB124" s="57">
        <f t="shared" si="276"/>
        <v>8601.9899999999907</v>
      </c>
      <c r="AC124" s="57">
        <f t="shared" si="277"/>
        <v>2.748590874233126</v>
      </c>
      <c r="AD124" s="57">
        <f t="shared" si="278"/>
        <v>2.748590874233126</v>
      </c>
      <c r="AE124" s="34">
        <f>J124-X124</f>
        <v>-9398.0100000000093</v>
      </c>
      <c r="AF124" s="57">
        <f t="shared" si="279"/>
        <v>-3.1861981285598078</v>
      </c>
      <c r="AG124" s="63">
        <f t="shared" si="265"/>
        <v>-3.0029428680981627</v>
      </c>
      <c r="AH124" s="34">
        <f t="shared" si="280"/>
        <v>8601.9899999999907</v>
      </c>
      <c r="AI124" s="57">
        <f t="shared" si="281"/>
        <v>2.748590874233126</v>
      </c>
    </row>
    <row r="125" spans="1:35" ht="18" hidden="1" customHeight="1">
      <c r="A125" s="38"/>
      <c r="B125" s="38"/>
      <c r="C125" s="49" t="s">
        <v>69</v>
      </c>
      <c r="D125" s="49">
        <v>0</v>
      </c>
      <c r="E125" s="49">
        <v>0</v>
      </c>
      <c r="F125" s="49">
        <v>0</v>
      </c>
      <c r="G125" s="49">
        <v>0</v>
      </c>
      <c r="H125" s="41">
        <f>SUM(E125:G125)</f>
        <v>0</v>
      </c>
      <c r="I125" s="59">
        <v>0</v>
      </c>
      <c r="J125" s="51">
        <f>SUM(E125:G125,I125)</f>
        <v>0</v>
      </c>
      <c r="K125" s="52"/>
      <c r="L125" s="53"/>
      <c r="M125" s="54"/>
      <c r="N125" s="55"/>
      <c r="O125" s="81"/>
      <c r="P125" s="56">
        <f>K125+L125</f>
        <v>0</v>
      </c>
      <c r="Q125" s="56" t="e">
        <f t="shared" si="266"/>
        <v>#DIV/0!</v>
      </c>
      <c r="R125" s="56" t="e">
        <f t="shared" si="267"/>
        <v>#DIV/0!</v>
      </c>
      <c r="S125" s="56" t="e">
        <f t="shared" si="264"/>
        <v>#DIV/0!</v>
      </c>
      <c r="T125" s="57">
        <f t="shared" si="268"/>
        <v>0</v>
      </c>
      <c r="U125" s="56" t="e">
        <f t="shared" si="269"/>
        <v>#DIV/0!</v>
      </c>
      <c r="V125" s="56" t="e">
        <f t="shared" si="270"/>
        <v>#DIV/0!</v>
      </c>
      <c r="W125" s="56" t="e">
        <f t="shared" si="271"/>
        <v>#DIV/0!</v>
      </c>
      <c r="X125" s="56">
        <f t="shared" si="272"/>
        <v>0</v>
      </c>
      <c r="Y125" s="226" t="e">
        <f t="shared" si="273"/>
        <v>#DIV/0!</v>
      </c>
      <c r="Z125" s="56" t="e">
        <f t="shared" si="274"/>
        <v>#DIV/0!</v>
      </c>
      <c r="AA125" s="56" t="e">
        <f t="shared" si="275"/>
        <v>#DIV/0!</v>
      </c>
      <c r="AB125" s="57">
        <f t="shared" si="276"/>
        <v>0</v>
      </c>
      <c r="AC125" s="57" t="e">
        <f t="shared" si="277"/>
        <v>#DIV/0!</v>
      </c>
      <c r="AD125" s="57" t="e">
        <f t="shared" si="278"/>
        <v>#DIV/0!</v>
      </c>
      <c r="AE125" s="34">
        <f>J125-X125</f>
        <v>0</v>
      </c>
      <c r="AF125" s="57" t="e">
        <f t="shared" si="279"/>
        <v>#DIV/0!</v>
      </c>
      <c r="AG125" s="63" t="e">
        <f t="shared" si="265"/>
        <v>#DIV/0!</v>
      </c>
      <c r="AH125" s="34">
        <f t="shared" si="280"/>
        <v>0</v>
      </c>
      <c r="AI125" s="57" t="e">
        <f t="shared" si="281"/>
        <v>#DIV/0!</v>
      </c>
    </row>
    <row r="126" spans="1:35" ht="18" hidden="1" customHeight="1">
      <c r="A126" s="38"/>
      <c r="B126" s="38"/>
      <c r="C126" s="49" t="s">
        <v>60</v>
      </c>
      <c r="D126" s="57">
        <v>0</v>
      </c>
      <c r="E126" s="57">
        <v>0</v>
      </c>
      <c r="F126" s="57">
        <v>0</v>
      </c>
      <c r="G126" s="63">
        <v>0</v>
      </c>
      <c r="H126" s="41">
        <f>SUM(E126:G126)</f>
        <v>0</v>
      </c>
      <c r="I126" s="49">
        <v>0</v>
      </c>
      <c r="J126" s="51">
        <f>SUM(E126:G126,I126)</f>
        <v>0</v>
      </c>
      <c r="K126" s="52"/>
      <c r="L126" s="53"/>
      <c r="M126" s="54"/>
      <c r="N126" s="55"/>
      <c r="O126" s="81"/>
      <c r="P126" s="56">
        <f>K126+L126</f>
        <v>0</v>
      </c>
      <c r="Q126" s="56" t="e">
        <f t="shared" si="266"/>
        <v>#DIV/0!</v>
      </c>
      <c r="R126" s="56" t="e">
        <f t="shared" si="267"/>
        <v>#DIV/0!</v>
      </c>
      <c r="S126" s="56" t="e">
        <f t="shared" si="264"/>
        <v>#DIV/0!</v>
      </c>
      <c r="T126" s="57">
        <f t="shared" si="268"/>
        <v>0</v>
      </c>
      <c r="U126" s="56" t="e">
        <f t="shared" si="269"/>
        <v>#DIV/0!</v>
      </c>
      <c r="V126" s="56" t="e">
        <f t="shared" si="270"/>
        <v>#DIV/0!</v>
      </c>
      <c r="W126" s="56" t="e">
        <f t="shared" si="271"/>
        <v>#DIV/0!</v>
      </c>
      <c r="X126" s="56">
        <f t="shared" si="272"/>
        <v>0</v>
      </c>
      <c r="Y126" s="226" t="e">
        <f t="shared" si="273"/>
        <v>#DIV/0!</v>
      </c>
      <c r="Z126" s="56" t="e">
        <f t="shared" si="274"/>
        <v>#DIV/0!</v>
      </c>
      <c r="AA126" s="56" t="e">
        <f t="shared" si="275"/>
        <v>#DIV/0!</v>
      </c>
      <c r="AB126" s="57">
        <f t="shared" si="276"/>
        <v>0</v>
      </c>
      <c r="AC126" s="57" t="e">
        <f t="shared" si="277"/>
        <v>#DIV/0!</v>
      </c>
      <c r="AD126" s="57" t="e">
        <f t="shared" si="278"/>
        <v>#DIV/0!</v>
      </c>
      <c r="AE126" s="34">
        <f>J126-X126</f>
        <v>0</v>
      </c>
      <c r="AF126" s="57" t="e">
        <f t="shared" si="279"/>
        <v>#DIV/0!</v>
      </c>
      <c r="AG126" s="63" t="e">
        <f t="shared" si="265"/>
        <v>#DIV/0!</v>
      </c>
      <c r="AH126" s="34">
        <f t="shared" si="280"/>
        <v>0</v>
      </c>
      <c r="AI126" s="57" t="e">
        <f t="shared" si="281"/>
        <v>#DIV/0!</v>
      </c>
    </row>
    <row r="127" spans="1:35" ht="18" hidden="1" customHeight="1">
      <c r="A127" s="61"/>
      <c r="B127" s="62"/>
      <c r="C127" s="63" t="s">
        <v>61</v>
      </c>
      <c r="D127" s="63">
        <f>D128</f>
        <v>0</v>
      </c>
      <c r="E127" s="63">
        <f>SUM(E128:E128)</f>
        <v>0</v>
      </c>
      <c r="F127" s="63">
        <f>F128</f>
        <v>0</v>
      </c>
      <c r="G127" s="63">
        <f>G128</f>
        <v>0</v>
      </c>
      <c r="H127" s="63">
        <f>H128</f>
        <v>0</v>
      </c>
      <c r="I127" s="63">
        <f>I128</f>
        <v>0</v>
      </c>
      <c r="J127" s="63">
        <f>SUM(J128:J128)</f>
        <v>0</v>
      </c>
      <c r="K127" s="64">
        <f t="shared" ref="K127:AH127" si="282">K128</f>
        <v>0</v>
      </c>
      <c r="L127" s="65">
        <f t="shared" si="282"/>
        <v>0</v>
      </c>
      <c r="M127" s="66">
        <f t="shared" si="282"/>
        <v>0</v>
      </c>
      <c r="N127" s="46">
        <f t="shared" si="282"/>
        <v>0</v>
      </c>
      <c r="O127" s="82">
        <f t="shared" si="282"/>
        <v>0</v>
      </c>
      <c r="P127" s="67">
        <f t="shared" si="282"/>
        <v>0</v>
      </c>
      <c r="Q127" s="67" t="e">
        <f t="shared" si="282"/>
        <v>#DIV/0!</v>
      </c>
      <c r="R127" s="56" t="e">
        <f t="shared" si="267"/>
        <v>#DIV/0!</v>
      </c>
      <c r="S127" s="67" t="e">
        <f t="shared" si="282"/>
        <v>#DIV/0!</v>
      </c>
      <c r="T127" s="63">
        <f t="shared" si="282"/>
        <v>0</v>
      </c>
      <c r="U127" s="67" t="e">
        <f t="shared" si="282"/>
        <v>#DIV/0!</v>
      </c>
      <c r="V127" s="56" t="e">
        <f t="shared" si="270"/>
        <v>#DIV/0!</v>
      </c>
      <c r="W127" s="67" t="e">
        <f t="shared" si="282"/>
        <v>#DIV/0!</v>
      </c>
      <c r="X127" s="67">
        <f>X128</f>
        <v>0</v>
      </c>
      <c r="Y127" s="227" t="e">
        <f t="shared" si="282"/>
        <v>#DIV/0!</v>
      </c>
      <c r="Z127" s="56" t="e">
        <f t="shared" si="274"/>
        <v>#DIV/0!</v>
      </c>
      <c r="AA127" s="67" t="e">
        <f t="shared" si="282"/>
        <v>#DIV/0!</v>
      </c>
      <c r="AB127" s="63">
        <f t="shared" si="282"/>
        <v>0</v>
      </c>
      <c r="AC127" s="63" t="e">
        <f t="shared" si="282"/>
        <v>#DIV/0!</v>
      </c>
      <c r="AD127" s="63" t="e">
        <f t="shared" si="282"/>
        <v>#DIV/0!</v>
      </c>
      <c r="AE127" s="63">
        <f t="shared" si="282"/>
        <v>0</v>
      </c>
      <c r="AF127" s="63" t="e">
        <f t="shared" si="282"/>
        <v>#DIV/0!</v>
      </c>
      <c r="AG127" s="63" t="e">
        <f t="shared" si="282"/>
        <v>#DIV/0!</v>
      </c>
      <c r="AH127" s="63">
        <f t="shared" si="282"/>
        <v>0</v>
      </c>
      <c r="AI127" s="57" t="e">
        <f>(AH127/D127)*100</f>
        <v>#DIV/0!</v>
      </c>
    </row>
    <row r="128" spans="1:35" ht="18" hidden="1" customHeight="1">
      <c r="A128" s="38"/>
      <c r="B128" s="38"/>
      <c r="C128" s="49" t="s">
        <v>70</v>
      </c>
      <c r="D128" s="57">
        <v>0</v>
      </c>
      <c r="E128" s="57">
        <v>0</v>
      </c>
      <c r="F128" s="49"/>
      <c r="G128" s="49"/>
      <c r="H128" s="49">
        <f>SUM(E128:G128)</f>
        <v>0</v>
      </c>
      <c r="I128" s="57">
        <v>0</v>
      </c>
      <c r="J128" s="51">
        <f>SUM(E128:G128,I128)</f>
        <v>0</v>
      </c>
      <c r="K128" s="52"/>
      <c r="L128" s="53"/>
      <c r="M128" s="54"/>
      <c r="N128" s="55"/>
      <c r="O128" s="81"/>
      <c r="P128" s="57">
        <f>K128+L128</f>
        <v>0</v>
      </c>
      <c r="Q128" s="56" t="e">
        <f>P128/J128*100</f>
        <v>#DIV/0!</v>
      </c>
      <c r="R128" s="56" t="e">
        <f t="shared" si="267"/>
        <v>#DIV/0!</v>
      </c>
      <c r="S128" s="56" t="e">
        <f>P128/D128*100</f>
        <v>#DIV/0!</v>
      </c>
      <c r="T128" s="57">
        <f>M128+N128+O128</f>
        <v>0</v>
      </c>
      <c r="U128" s="56" t="e">
        <f>T128/J128*100</f>
        <v>#DIV/0!</v>
      </c>
      <c r="V128" s="56" t="e">
        <f t="shared" si="270"/>
        <v>#DIV/0!</v>
      </c>
      <c r="W128" s="56" t="e">
        <f>T128/D128*100</f>
        <v>#DIV/0!</v>
      </c>
      <c r="X128" s="56">
        <f>SUM(K128:O128)</f>
        <v>0</v>
      </c>
      <c r="Y128" s="226" t="e">
        <f t="shared" ref="Y128" si="283">X128/H128*100</f>
        <v>#DIV/0!</v>
      </c>
      <c r="Z128" s="56" t="e">
        <f t="shared" si="274"/>
        <v>#DIV/0!</v>
      </c>
      <c r="AA128" s="56" t="e">
        <f>X128/D128*100</f>
        <v>#DIV/0!</v>
      </c>
      <c r="AB128" s="57">
        <f>H128-X128</f>
        <v>0</v>
      </c>
      <c r="AC128" s="57" t="e">
        <f t="shared" ref="AC128" si="284">(AB128/H128)*100</f>
        <v>#DIV/0!</v>
      </c>
      <c r="AD128" s="57" t="e">
        <f>(AB128/D128)*100</f>
        <v>#DIV/0!</v>
      </c>
      <c r="AE128" s="34">
        <f>J128-X128</f>
        <v>0</v>
      </c>
      <c r="AF128" s="57" t="e">
        <f>(AE128/J128)*100</f>
        <v>#DIV/0!</v>
      </c>
      <c r="AG128" s="63" t="e">
        <f>(AE128/D128)*100</f>
        <v>#DIV/0!</v>
      </c>
      <c r="AH128" s="34">
        <f t="shared" ref="AH128" si="285">D128-X128</f>
        <v>0</v>
      </c>
      <c r="AI128" s="57" t="e">
        <f t="shared" ref="AI128" si="286">(AH128/D128)*100</f>
        <v>#DIV/0!</v>
      </c>
    </row>
    <row r="129" spans="1:35" ht="18.75">
      <c r="A129" s="69"/>
      <c r="B129" s="69"/>
      <c r="C129" s="70"/>
      <c r="D129" s="70"/>
      <c r="E129" s="71"/>
      <c r="F129" s="71"/>
      <c r="G129" s="71"/>
      <c r="H129" s="71"/>
      <c r="I129" s="71"/>
      <c r="J129" s="71"/>
      <c r="K129" s="72"/>
      <c r="L129" s="73"/>
      <c r="M129" s="74"/>
      <c r="N129" s="75"/>
      <c r="O129" s="83"/>
      <c r="P129" s="71"/>
      <c r="Q129" s="71"/>
      <c r="R129" s="71"/>
      <c r="S129" s="71"/>
      <c r="T129" s="71"/>
      <c r="U129" s="71"/>
      <c r="V129" s="71"/>
      <c r="W129" s="71"/>
      <c r="X129" s="71"/>
      <c r="Y129" s="228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</row>
    <row r="130" spans="1:35" ht="56.25">
      <c r="A130" s="1104" t="s">
        <v>103</v>
      </c>
      <c r="B130" s="1106" t="s">
        <v>300</v>
      </c>
      <c r="C130" s="1107" t="s">
        <v>301</v>
      </c>
      <c r="D130" s="79" t="s">
        <v>302</v>
      </c>
      <c r="E130" s="1109">
        <f>SUM(E133,E139)</f>
        <v>661500</v>
      </c>
      <c r="F130" s="1109">
        <f>F133+F139</f>
        <v>283500</v>
      </c>
      <c r="G130" s="1109">
        <f>G133+G139</f>
        <v>105000</v>
      </c>
      <c r="H130" s="1109">
        <f>SUM(E130:G132)</f>
        <v>1050000</v>
      </c>
      <c r="I130" s="1111">
        <f>SUM(I133,I139)</f>
        <v>-72000</v>
      </c>
      <c r="J130" s="1113">
        <f>SUM(J133,J139)</f>
        <v>978000</v>
      </c>
      <c r="K130" s="37"/>
      <c r="L130" s="37"/>
      <c r="M130" s="37"/>
      <c r="N130" s="37"/>
      <c r="O130" s="37"/>
      <c r="P130" s="203" t="s">
        <v>417</v>
      </c>
      <c r="Q130" s="204" t="s">
        <v>433</v>
      </c>
      <c r="R130" s="204" t="s">
        <v>434</v>
      </c>
      <c r="S130" s="204" t="s">
        <v>403</v>
      </c>
      <c r="T130" s="204" t="s">
        <v>438</v>
      </c>
      <c r="U130" s="204" t="s">
        <v>433</v>
      </c>
      <c r="V130" s="204" t="s">
        <v>434</v>
      </c>
      <c r="W130" s="204" t="s">
        <v>403</v>
      </c>
      <c r="X130" s="203" t="s">
        <v>439</v>
      </c>
      <c r="Y130" s="223" t="s">
        <v>433</v>
      </c>
      <c r="Z130" s="204" t="s">
        <v>434</v>
      </c>
      <c r="AA130" s="204" t="s">
        <v>403</v>
      </c>
      <c r="AB130" s="204" t="s">
        <v>440</v>
      </c>
      <c r="AC130" s="204" t="s">
        <v>433</v>
      </c>
      <c r="AD130" s="204" t="s">
        <v>403</v>
      </c>
      <c r="AE130" s="204" t="s">
        <v>408</v>
      </c>
      <c r="AF130" s="204" t="s">
        <v>408</v>
      </c>
      <c r="AG130" s="204" t="s">
        <v>403</v>
      </c>
      <c r="AH130" s="204" t="s">
        <v>441</v>
      </c>
      <c r="AI130" s="204" t="s">
        <v>403</v>
      </c>
    </row>
    <row r="131" spans="1:35" ht="14.45" customHeight="1">
      <c r="A131" s="1105"/>
      <c r="B131" s="1106"/>
      <c r="C131" s="1108"/>
      <c r="D131" s="1108">
        <f>D133+D139</f>
        <v>1050000</v>
      </c>
      <c r="E131" s="1110"/>
      <c r="F131" s="1110"/>
      <c r="G131" s="1110"/>
      <c r="H131" s="1110"/>
      <c r="I131" s="1112"/>
      <c r="J131" s="1106"/>
      <c r="K131" s="1114">
        <f t="shared" ref="K131:P131" si="287">K133+K139</f>
        <v>822109.3</v>
      </c>
      <c r="L131" s="1116">
        <f t="shared" si="287"/>
        <v>0</v>
      </c>
      <c r="M131" s="1118">
        <f t="shared" si="287"/>
        <v>0</v>
      </c>
      <c r="N131" s="1100">
        <f t="shared" si="287"/>
        <v>0</v>
      </c>
      <c r="O131" s="1102">
        <f t="shared" si="287"/>
        <v>0</v>
      </c>
      <c r="P131" s="1071">
        <f t="shared" si="287"/>
        <v>822109.3</v>
      </c>
      <c r="Q131" s="1071">
        <f>(P131/H130)*100</f>
        <v>78.296123809523806</v>
      </c>
      <c r="R131" s="1071">
        <f>(P131/J130)*100</f>
        <v>84.060255623721886</v>
      </c>
      <c r="S131" s="1071">
        <f>(P131/D131)*100</f>
        <v>78.296123809523806</v>
      </c>
      <c r="T131" s="1071">
        <f>T133+T139</f>
        <v>0</v>
      </c>
      <c r="U131" s="1071">
        <f>(T131/H130)*100</f>
        <v>0</v>
      </c>
      <c r="V131" s="1071">
        <f>(T131/J130)*100</f>
        <v>0</v>
      </c>
      <c r="W131" s="1071">
        <f>(T131/D131)*100</f>
        <v>0</v>
      </c>
      <c r="X131" s="1071">
        <f>X133+X139</f>
        <v>822109.3</v>
      </c>
      <c r="Y131" s="1075">
        <f>(X131/H130)*100</f>
        <v>78.296123809523806</v>
      </c>
      <c r="Z131" s="1071">
        <f>(X131/J130)*100</f>
        <v>84.060255623721886</v>
      </c>
      <c r="AA131" s="1071">
        <f>(X131/D131)*100</f>
        <v>78.296123809523806</v>
      </c>
      <c r="AB131" s="1071">
        <f>AB133+AB139</f>
        <v>227890.69999999995</v>
      </c>
      <c r="AC131" s="1071">
        <f>(AB131/H130)*100</f>
        <v>21.703876190476187</v>
      </c>
      <c r="AD131" s="1071">
        <f>(AB131/D131)*100</f>
        <v>21.703876190476187</v>
      </c>
      <c r="AE131" s="1071">
        <f>AE133+AE139</f>
        <v>155890.69999999995</v>
      </c>
      <c r="AF131" s="1071">
        <f>(AE131/J130)*100</f>
        <v>15.939744376278114</v>
      </c>
      <c r="AG131" s="1071">
        <f>(AE131/D131)*100</f>
        <v>14.846733333333329</v>
      </c>
      <c r="AH131" s="1071">
        <f>AH133+AH139</f>
        <v>227890.69999999995</v>
      </c>
      <c r="AI131" s="1071">
        <f>(AH131/D131)*100</f>
        <v>21.703876190476187</v>
      </c>
    </row>
    <row r="132" spans="1:35" ht="17.45" customHeight="1">
      <c r="A132" s="1105"/>
      <c r="B132" s="1106"/>
      <c r="C132" s="1108"/>
      <c r="D132" s="1108"/>
      <c r="E132" s="1110"/>
      <c r="F132" s="1110"/>
      <c r="G132" s="1110"/>
      <c r="H132" s="1110"/>
      <c r="I132" s="1112"/>
      <c r="J132" s="1106"/>
      <c r="K132" s="1115"/>
      <c r="L132" s="1117"/>
      <c r="M132" s="1119"/>
      <c r="N132" s="1101"/>
      <c r="O132" s="1103"/>
      <c r="P132" s="1072"/>
      <c r="Q132" s="1072"/>
      <c r="R132" s="1072"/>
      <c r="S132" s="1072"/>
      <c r="T132" s="1072"/>
      <c r="U132" s="1072"/>
      <c r="V132" s="1072"/>
      <c r="W132" s="1072"/>
      <c r="X132" s="1072"/>
      <c r="Y132" s="1076"/>
      <c r="Z132" s="1072"/>
      <c r="AA132" s="1072"/>
      <c r="AB132" s="1072"/>
      <c r="AC132" s="1072"/>
      <c r="AD132" s="1072"/>
      <c r="AE132" s="1072"/>
      <c r="AF132" s="1072"/>
      <c r="AG132" s="1072"/>
      <c r="AH132" s="1072"/>
      <c r="AI132" s="1072"/>
    </row>
    <row r="133" spans="1:35" ht="18.75">
      <c r="A133" s="38"/>
      <c r="B133" s="39"/>
      <c r="C133" s="40" t="s">
        <v>55</v>
      </c>
      <c r="D133" s="40">
        <f>SUM(D134:D138)</f>
        <v>1050000</v>
      </c>
      <c r="E133" s="41">
        <f>SUM(E134:E138)</f>
        <v>661500</v>
      </c>
      <c r="F133" s="41">
        <f>SUM(F134:F138)</f>
        <v>283500</v>
      </c>
      <c r="G133" s="41">
        <f>SUM(G134:G138)</f>
        <v>105000</v>
      </c>
      <c r="H133" s="41">
        <f>SUM(H134:H138)</f>
        <v>1050000</v>
      </c>
      <c r="I133" s="42">
        <f>SUM(I134:I136)</f>
        <v>-72000</v>
      </c>
      <c r="J133" s="41">
        <f t="shared" ref="J133:P133" si="288">SUM(J134:J138)</f>
        <v>978000</v>
      </c>
      <c r="K133" s="43">
        <f t="shared" si="288"/>
        <v>822109.3</v>
      </c>
      <c r="L133" s="44">
        <f t="shared" si="288"/>
        <v>0</v>
      </c>
      <c r="M133" s="45">
        <f t="shared" si="288"/>
        <v>0</v>
      </c>
      <c r="N133" s="46">
        <f t="shared" si="288"/>
        <v>0</v>
      </c>
      <c r="O133" s="80">
        <f t="shared" si="288"/>
        <v>0</v>
      </c>
      <c r="P133" s="47">
        <f t="shared" si="288"/>
        <v>822109.3</v>
      </c>
      <c r="Q133" s="48">
        <f>P133/H133*100</f>
        <v>78.296123809523806</v>
      </c>
      <c r="R133" s="48">
        <f>P133/J133*100</f>
        <v>84.060255623721886</v>
      </c>
      <c r="S133" s="48">
        <f t="shared" ref="S133:S138" si="289">P133/D133*100</f>
        <v>78.296123809523806</v>
      </c>
      <c r="T133" s="47">
        <f>SUM(T134:T138)</f>
        <v>0</v>
      </c>
      <c r="U133" s="48">
        <f>T133/H133*100</f>
        <v>0</v>
      </c>
      <c r="V133" s="48">
        <f>T133/J133*100</f>
        <v>0</v>
      </c>
      <c r="W133" s="48">
        <f>T133/D133*100</f>
        <v>0</v>
      </c>
      <c r="X133" s="48">
        <f>SUM(X134:X138)</f>
        <v>822109.3</v>
      </c>
      <c r="Y133" s="226">
        <f>X133/H133*100</f>
        <v>78.296123809523806</v>
      </c>
      <c r="Z133" s="48">
        <f>X133/J133*100</f>
        <v>84.060255623721886</v>
      </c>
      <c r="AA133" s="48">
        <f>X133/D133*100</f>
        <v>78.296123809523806</v>
      </c>
      <c r="AB133" s="47">
        <f>SUM(AB134:AB138)</f>
        <v>227890.69999999995</v>
      </c>
      <c r="AC133" s="47">
        <f>(AB133/H133)*100</f>
        <v>21.703876190476187</v>
      </c>
      <c r="AD133" s="47">
        <f>(AB133/D133)*100</f>
        <v>21.703876190476187</v>
      </c>
      <c r="AE133" s="47">
        <f>SUM(AE134:AE138)</f>
        <v>155890.69999999995</v>
      </c>
      <c r="AF133" s="47">
        <f>(AE133/J133)*100</f>
        <v>15.939744376278114</v>
      </c>
      <c r="AG133" s="47">
        <f t="shared" ref="AG133:AG138" si="290">(AE133/D133)*100</f>
        <v>14.846733333333329</v>
      </c>
      <c r="AH133" s="47">
        <f>SUM(AH134:AH138)</f>
        <v>227890.69999999995</v>
      </c>
      <c r="AI133" s="47">
        <f>(AH133/D133)*100</f>
        <v>21.703876190476187</v>
      </c>
    </row>
    <row r="134" spans="1:35" ht="18.75">
      <c r="A134" s="38"/>
      <c r="B134" s="39" t="s">
        <v>68</v>
      </c>
      <c r="C134" s="49" t="s">
        <v>56</v>
      </c>
      <c r="D134" s="49">
        <v>180000</v>
      </c>
      <c r="E134" s="49">
        <v>120000</v>
      </c>
      <c r="F134" s="49">
        <v>60000</v>
      </c>
      <c r="G134" s="49">
        <v>0</v>
      </c>
      <c r="H134" s="41">
        <f>SUM(E134:G134)</f>
        <v>180000</v>
      </c>
      <c r="I134" s="50">
        <v>0</v>
      </c>
      <c r="J134" s="51">
        <f>SUM(E134:G134,I134)</f>
        <v>180000</v>
      </c>
      <c r="K134" s="52">
        <v>180000</v>
      </c>
      <c r="L134" s="53"/>
      <c r="M134" s="54"/>
      <c r="N134" s="55"/>
      <c r="O134" s="81"/>
      <c r="P134" s="56">
        <f>K134+L134</f>
        <v>180000</v>
      </c>
      <c r="Q134" s="56">
        <f>P134/H134*100</f>
        <v>100</v>
      </c>
      <c r="R134" s="56">
        <f>P134/J134*100</f>
        <v>100</v>
      </c>
      <c r="S134" s="56">
        <f t="shared" si="289"/>
        <v>100</v>
      </c>
      <c r="T134" s="57">
        <f>M134+N134+O134</f>
        <v>0</v>
      </c>
      <c r="U134" s="56">
        <f>T134/H134*100</f>
        <v>0</v>
      </c>
      <c r="V134" s="56">
        <f>T134/J134*100</f>
        <v>0</v>
      </c>
      <c r="W134" s="56">
        <f>T134/D134*100</f>
        <v>0</v>
      </c>
      <c r="X134" s="56">
        <f>SUM(K134:O134)</f>
        <v>180000</v>
      </c>
      <c r="Y134" s="226">
        <f>X134/H134*100</f>
        <v>100</v>
      </c>
      <c r="Z134" s="56">
        <f>X134/J134*100</f>
        <v>100</v>
      </c>
      <c r="AA134" s="56">
        <f>X134/D134*100</f>
        <v>100</v>
      </c>
      <c r="AB134" s="57">
        <f>H134-X134</f>
        <v>0</v>
      </c>
      <c r="AC134" s="57">
        <f>(AB134/H134)*100</f>
        <v>0</v>
      </c>
      <c r="AD134" s="57">
        <f>(AB134/D134)*100</f>
        <v>0</v>
      </c>
      <c r="AE134" s="34">
        <f>J134-X134</f>
        <v>0</v>
      </c>
      <c r="AF134" s="57">
        <f>(AE134/J134)*100</f>
        <v>0</v>
      </c>
      <c r="AG134" s="63">
        <f t="shared" si="290"/>
        <v>0</v>
      </c>
      <c r="AH134" s="34">
        <f>D134-X134</f>
        <v>0</v>
      </c>
      <c r="AI134" s="57">
        <f>(AH134/D134)*100</f>
        <v>0</v>
      </c>
    </row>
    <row r="135" spans="1:35" ht="18.75">
      <c r="A135" s="38"/>
      <c r="B135" s="38"/>
      <c r="C135" s="49" t="s">
        <v>57</v>
      </c>
      <c r="D135" s="49">
        <v>220000</v>
      </c>
      <c r="E135" s="49">
        <v>220000</v>
      </c>
      <c r="F135" s="49">
        <v>0</v>
      </c>
      <c r="G135" s="49">
        <v>0</v>
      </c>
      <c r="H135" s="41">
        <f>SUM(E135:G135)</f>
        <v>220000</v>
      </c>
      <c r="I135" s="78">
        <v>-20000</v>
      </c>
      <c r="J135" s="51">
        <f>SUM(E135:G135,I135)</f>
        <v>200000</v>
      </c>
      <c r="K135" s="52">
        <v>54190</v>
      </c>
      <c r="L135" s="53"/>
      <c r="M135" s="54"/>
      <c r="N135" s="55"/>
      <c r="O135" s="81"/>
      <c r="P135" s="56">
        <f>K135+L135</f>
        <v>54190</v>
      </c>
      <c r="Q135" s="56">
        <f t="shared" ref="Q135:Q138" si="291">P135/H135*100</f>
        <v>24.631818181818183</v>
      </c>
      <c r="R135" s="56">
        <f t="shared" ref="R135:R140" si="292">P135/J135*100</f>
        <v>27.095000000000002</v>
      </c>
      <c r="S135" s="56">
        <f t="shared" si="289"/>
        <v>24.631818181818183</v>
      </c>
      <c r="T135" s="57">
        <f t="shared" ref="T135:T138" si="293">M135+N135+O135</f>
        <v>0</v>
      </c>
      <c r="U135" s="56">
        <f t="shared" ref="U135:U138" si="294">T135/H135*100</f>
        <v>0</v>
      </c>
      <c r="V135" s="56">
        <f t="shared" ref="V135:V140" si="295">T135/J135*100</f>
        <v>0</v>
      </c>
      <c r="W135" s="56">
        <f t="shared" ref="W135:W138" si="296">T135/D135*100</f>
        <v>0</v>
      </c>
      <c r="X135" s="56">
        <f t="shared" ref="X135:X138" si="297">SUM(K135:O135)</f>
        <v>54190</v>
      </c>
      <c r="Y135" s="226">
        <f t="shared" ref="Y135:Y138" si="298">X135/H135*100</f>
        <v>24.631818181818183</v>
      </c>
      <c r="Z135" s="56">
        <f t="shared" ref="Z135:Z140" si="299">X135/J135*100</f>
        <v>27.095000000000002</v>
      </c>
      <c r="AA135" s="56">
        <f t="shared" ref="AA135:AA138" si="300">X135/D135*100</f>
        <v>24.631818181818183</v>
      </c>
      <c r="AB135" s="57">
        <f t="shared" ref="AB135:AB138" si="301">H135-X135</f>
        <v>165810</v>
      </c>
      <c r="AC135" s="57">
        <f t="shared" ref="AC135:AC138" si="302">(AB135/H135)*100</f>
        <v>75.368181818181824</v>
      </c>
      <c r="AD135" s="57">
        <f t="shared" ref="AD135:AD138" si="303">(AB135/D135)*100</f>
        <v>75.368181818181824</v>
      </c>
      <c r="AE135" s="34">
        <f>J135-X135</f>
        <v>145810</v>
      </c>
      <c r="AF135" s="57">
        <f t="shared" ref="AF135:AF138" si="304">(AE135/J135)*100</f>
        <v>72.905000000000001</v>
      </c>
      <c r="AG135" s="63">
        <f t="shared" si="290"/>
        <v>66.277272727272731</v>
      </c>
      <c r="AH135" s="34">
        <f t="shared" ref="AH135:AH138" si="305">D135-X135</f>
        <v>165810</v>
      </c>
      <c r="AI135" s="57">
        <f t="shared" ref="AI135:AI138" si="306">(AH135/D135)*100</f>
        <v>75.368181818181824</v>
      </c>
    </row>
    <row r="136" spans="1:35" ht="18.75">
      <c r="A136" s="38"/>
      <c r="B136" s="38"/>
      <c r="C136" s="49" t="s">
        <v>58</v>
      </c>
      <c r="D136" s="49">
        <v>650000</v>
      </c>
      <c r="E136" s="49">
        <v>321500</v>
      </c>
      <c r="F136" s="49">
        <v>223500</v>
      </c>
      <c r="G136" s="49">
        <v>105000</v>
      </c>
      <c r="H136" s="41">
        <f>SUM(E136:G136)</f>
        <v>650000</v>
      </c>
      <c r="I136" s="59">
        <v>-52000</v>
      </c>
      <c r="J136" s="51">
        <f>SUM(E136:G136,I136)</f>
        <v>598000</v>
      </c>
      <c r="K136" s="52">
        <v>587919.30000000005</v>
      </c>
      <c r="L136" s="53"/>
      <c r="M136" s="54"/>
      <c r="N136" s="55"/>
      <c r="O136" s="81"/>
      <c r="P136" s="56">
        <f>K136+L136</f>
        <v>587919.30000000005</v>
      </c>
      <c r="Q136" s="56">
        <f t="shared" si="291"/>
        <v>90.449123076923087</v>
      </c>
      <c r="R136" s="56">
        <f t="shared" si="292"/>
        <v>98.31426421404683</v>
      </c>
      <c r="S136" s="56">
        <f t="shared" si="289"/>
        <v>90.449123076923087</v>
      </c>
      <c r="T136" s="57">
        <f t="shared" si="293"/>
        <v>0</v>
      </c>
      <c r="U136" s="56">
        <f t="shared" si="294"/>
        <v>0</v>
      </c>
      <c r="V136" s="56">
        <f t="shared" si="295"/>
        <v>0</v>
      </c>
      <c r="W136" s="56">
        <f t="shared" si="296"/>
        <v>0</v>
      </c>
      <c r="X136" s="56">
        <f t="shared" si="297"/>
        <v>587919.30000000005</v>
      </c>
      <c r="Y136" s="226">
        <f t="shared" si="298"/>
        <v>90.449123076923087</v>
      </c>
      <c r="Z136" s="56">
        <f t="shared" si="299"/>
        <v>98.31426421404683</v>
      </c>
      <c r="AA136" s="56">
        <f t="shared" si="300"/>
        <v>90.449123076923087</v>
      </c>
      <c r="AB136" s="57">
        <f t="shared" si="301"/>
        <v>62080.699999999953</v>
      </c>
      <c r="AC136" s="57">
        <f t="shared" si="302"/>
        <v>9.5508769230769168</v>
      </c>
      <c r="AD136" s="57">
        <f t="shared" si="303"/>
        <v>9.5508769230769168</v>
      </c>
      <c r="AE136" s="34">
        <f>J136-X136</f>
        <v>10080.699999999953</v>
      </c>
      <c r="AF136" s="57">
        <f t="shared" si="304"/>
        <v>1.6857357859531696</v>
      </c>
      <c r="AG136" s="63">
        <f t="shared" si="290"/>
        <v>1.5508769230769159</v>
      </c>
      <c r="AH136" s="34">
        <f t="shared" si="305"/>
        <v>62080.699999999953</v>
      </c>
      <c r="AI136" s="57">
        <f t="shared" si="306"/>
        <v>9.5508769230769168</v>
      </c>
    </row>
    <row r="137" spans="1:35" ht="18" hidden="1" customHeight="1">
      <c r="A137" s="38"/>
      <c r="B137" s="38"/>
      <c r="C137" s="49" t="s">
        <v>69</v>
      </c>
      <c r="D137" s="49">
        <v>0</v>
      </c>
      <c r="E137" s="49">
        <v>0</v>
      </c>
      <c r="F137" s="49">
        <v>0</v>
      </c>
      <c r="G137" s="49">
        <v>0</v>
      </c>
      <c r="H137" s="41">
        <f>SUM(E137:G137)</f>
        <v>0</v>
      </c>
      <c r="I137" s="59">
        <v>0</v>
      </c>
      <c r="J137" s="51">
        <f>SUM(E137:G137,I137)</f>
        <v>0</v>
      </c>
      <c r="K137" s="52"/>
      <c r="L137" s="53"/>
      <c r="M137" s="54"/>
      <c r="N137" s="55"/>
      <c r="O137" s="81"/>
      <c r="P137" s="56">
        <f>K137+L137</f>
        <v>0</v>
      </c>
      <c r="Q137" s="56" t="e">
        <f t="shared" si="291"/>
        <v>#DIV/0!</v>
      </c>
      <c r="R137" s="56" t="e">
        <f t="shared" si="292"/>
        <v>#DIV/0!</v>
      </c>
      <c r="S137" s="56" t="e">
        <f t="shared" si="289"/>
        <v>#DIV/0!</v>
      </c>
      <c r="T137" s="57">
        <f t="shared" si="293"/>
        <v>0</v>
      </c>
      <c r="U137" s="56" t="e">
        <f t="shared" si="294"/>
        <v>#DIV/0!</v>
      </c>
      <c r="V137" s="56" t="e">
        <f t="shared" si="295"/>
        <v>#DIV/0!</v>
      </c>
      <c r="W137" s="56" t="e">
        <f t="shared" si="296"/>
        <v>#DIV/0!</v>
      </c>
      <c r="X137" s="56">
        <f t="shared" si="297"/>
        <v>0</v>
      </c>
      <c r="Y137" s="226" t="e">
        <f t="shared" si="298"/>
        <v>#DIV/0!</v>
      </c>
      <c r="Z137" s="56" t="e">
        <f t="shared" si="299"/>
        <v>#DIV/0!</v>
      </c>
      <c r="AA137" s="56" t="e">
        <f t="shared" si="300"/>
        <v>#DIV/0!</v>
      </c>
      <c r="AB137" s="57">
        <f t="shared" si="301"/>
        <v>0</v>
      </c>
      <c r="AC137" s="57" t="e">
        <f t="shared" si="302"/>
        <v>#DIV/0!</v>
      </c>
      <c r="AD137" s="57" t="e">
        <f t="shared" si="303"/>
        <v>#DIV/0!</v>
      </c>
      <c r="AE137" s="34">
        <f>J137-X137</f>
        <v>0</v>
      </c>
      <c r="AF137" s="57" t="e">
        <f t="shared" si="304"/>
        <v>#DIV/0!</v>
      </c>
      <c r="AG137" s="63" t="e">
        <f t="shared" si="290"/>
        <v>#DIV/0!</v>
      </c>
      <c r="AH137" s="34">
        <f t="shared" si="305"/>
        <v>0</v>
      </c>
      <c r="AI137" s="57" t="e">
        <f t="shared" si="306"/>
        <v>#DIV/0!</v>
      </c>
    </row>
    <row r="138" spans="1:35" ht="18" hidden="1" customHeight="1">
      <c r="A138" s="38"/>
      <c r="B138" s="38"/>
      <c r="C138" s="49" t="s">
        <v>60</v>
      </c>
      <c r="D138" s="57">
        <v>0</v>
      </c>
      <c r="E138" s="57">
        <v>0</v>
      </c>
      <c r="F138" s="57">
        <v>0</v>
      </c>
      <c r="G138" s="63">
        <v>0</v>
      </c>
      <c r="H138" s="41">
        <f>SUM(E138:G138)</f>
        <v>0</v>
      </c>
      <c r="I138" s="49">
        <v>0</v>
      </c>
      <c r="J138" s="51">
        <f>SUM(E138:G138,I138)</f>
        <v>0</v>
      </c>
      <c r="K138" s="52"/>
      <c r="L138" s="53"/>
      <c r="M138" s="54"/>
      <c r="N138" s="55"/>
      <c r="O138" s="81"/>
      <c r="P138" s="56">
        <f>K138+L138</f>
        <v>0</v>
      </c>
      <c r="Q138" s="56" t="e">
        <f t="shared" si="291"/>
        <v>#DIV/0!</v>
      </c>
      <c r="R138" s="56" t="e">
        <f t="shared" si="292"/>
        <v>#DIV/0!</v>
      </c>
      <c r="S138" s="56" t="e">
        <f t="shared" si="289"/>
        <v>#DIV/0!</v>
      </c>
      <c r="T138" s="57">
        <f t="shared" si="293"/>
        <v>0</v>
      </c>
      <c r="U138" s="56" t="e">
        <f t="shared" si="294"/>
        <v>#DIV/0!</v>
      </c>
      <c r="V138" s="56" t="e">
        <f t="shared" si="295"/>
        <v>#DIV/0!</v>
      </c>
      <c r="W138" s="56" t="e">
        <f t="shared" si="296"/>
        <v>#DIV/0!</v>
      </c>
      <c r="X138" s="56">
        <f t="shared" si="297"/>
        <v>0</v>
      </c>
      <c r="Y138" s="226" t="e">
        <f t="shared" si="298"/>
        <v>#DIV/0!</v>
      </c>
      <c r="Z138" s="56" t="e">
        <f t="shared" si="299"/>
        <v>#DIV/0!</v>
      </c>
      <c r="AA138" s="56" t="e">
        <f t="shared" si="300"/>
        <v>#DIV/0!</v>
      </c>
      <c r="AB138" s="57">
        <f t="shared" si="301"/>
        <v>0</v>
      </c>
      <c r="AC138" s="57" t="e">
        <f t="shared" si="302"/>
        <v>#DIV/0!</v>
      </c>
      <c r="AD138" s="57" t="e">
        <f t="shared" si="303"/>
        <v>#DIV/0!</v>
      </c>
      <c r="AE138" s="34">
        <f>J138-X138</f>
        <v>0</v>
      </c>
      <c r="AF138" s="57" t="e">
        <f t="shared" si="304"/>
        <v>#DIV/0!</v>
      </c>
      <c r="AG138" s="63" t="e">
        <f t="shared" si="290"/>
        <v>#DIV/0!</v>
      </c>
      <c r="AH138" s="34">
        <f t="shared" si="305"/>
        <v>0</v>
      </c>
      <c r="AI138" s="57" t="e">
        <f t="shared" si="306"/>
        <v>#DIV/0!</v>
      </c>
    </row>
    <row r="139" spans="1:35" ht="18" hidden="1" customHeight="1">
      <c r="A139" s="61"/>
      <c r="B139" s="62"/>
      <c r="C139" s="63" t="s">
        <v>61</v>
      </c>
      <c r="D139" s="63">
        <f>D140</f>
        <v>0</v>
      </c>
      <c r="E139" s="63">
        <f>SUM(E140:E140)</f>
        <v>0</v>
      </c>
      <c r="F139" s="63">
        <f>F140</f>
        <v>0</v>
      </c>
      <c r="G139" s="63">
        <f>G140</f>
        <v>0</v>
      </c>
      <c r="H139" s="63">
        <f>H140</f>
        <v>0</v>
      </c>
      <c r="I139" s="63">
        <f>I140</f>
        <v>0</v>
      </c>
      <c r="J139" s="63">
        <f>SUM(J140:J140)</f>
        <v>0</v>
      </c>
      <c r="K139" s="64">
        <f t="shared" ref="K139:AH139" si="307">K140</f>
        <v>0</v>
      </c>
      <c r="L139" s="65">
        <f t="shared" si="307"/>
        <v>0</v>
      </c>
      <c r="M139" s="66">
        <f t="shared" si="307"/>
        <v>0</v>
      </c>
      <c r="N139" s="46">
        <f t="shared" si="307"/>
        <v>0</v>
      </c>
      <c r="O139" s="82">
        <f t="shared" si="307"/>
        <v>0</v>
      </c>
      <c r="P139" s="67">
        <f t="shared" si="307"/>
        <v>0</v>
      </c>
      <c r="Q139" s="67" t="e">
        <f t="shared" si="307"/>
        <v>#DIV/0!</v>
      </c>
      <c r="R139" s="56" t="e">
        <f t="shared" si="292"/>
        <v>#DIV/0!</v>
      </c>
      <c r="S139" s="67" t="e">
        <f t="shared" si="307"/>
        <v>#DIV/0!</v>
      </c>
      <c r="T139" s="63">
        <f t="shared" si="307"/>
        <v>0</v>
      </c>
      <c r="U139" s="67" t="e">
        <f t="shared" si="307"/>
        <v>#DIV/0!</v>
      </c>
      <c r="V139" s="56" t="e">
        <f t="shared" si="295"/>
        <v>#DIV/0!</v>
      </c>
      <c r="W139" s="67" t="e">
        <f t="shared" si="307"/>
        <v>#DIV/0!</v>
      </c>
      <c r="X139" s="67">
        <f>X140</f>
        <v>0</v>
      </c>
      <c r="Y139" s="227" t="e">
        <f t="shared" si="307"/>
        <v>#DIV/0!</v>
      </c>
      <c r="Z139" s="56" t="e">
        <f t="shared" si="299"/>
        <v>#DIV/0!</v>
      </c>
      <c r="AA139" s="67" t="e">
        <f t="shared" si="307"/>
        <v>#DIV/0!</v>
      </c>
      <c r="AB139" s="63">
        <f t="shared" si="307"/>
        <v>0</v>
      </c>
      <c r="AC139" s="63" t="e">
        <f t="shared" si="307"/>
        <v>#DIV/0!</v>
      </c>
      <c r="AD139" s="63" t="e">
        <f t="shared" si="307"/>
        <v>#DIV/0!</v>
      </c>
      <c r="AE139" s="63">
        <f t="shared" si="307"/>
        <v>0</v>
      </c>
      <c r="AF139" s="63" t="e">
        <f t="shared" si="307"/>
        <v>#DIV/0!</v>
      </c>
      <c r="AG139" s="63" t="e">
        <f t="shared" si="307"/>
        <v>#DIV/0!</v>
      </c>
      <c r="AH139" s="63">
        <f t="shared" si="307"/>
        <v>0</v>
      </c>
      <c r="AI139" s="57" t="e">
        <f>(AH139/D139)*100</f>
        <v>#DIV/0!</v>
      </c>
    </row>
    <row r="140" spans="1:35" ht="18" hidden="1" customHeight="1">
      <c r="A140" s="38"/>
      <c r="B140" s="38"/>
      <c r="C140" s="49" t="s">
        <v>70</v>
      </c>
      <c r="D140" s="57">
        <v>0</v>
      </c>
      <c r="E140" s="57">
        <v>0</v>
      </c>
      <c r="F140" s="49"/>
      <c r="G140" s="49"/>
      <c r="H140" s="49">
        <f>SUM(E140:G140)</f>
        <v>0</v>
      </c>
      <c r="I140" s="57">
        <v>0</v>
      </c>
      <c r="J140" s="51">
        <f>SUM(E140:G140,I140)</f>
        <v>0</v>
      </c>
      <c r="K140" s="52"/>
      <c r="L140" s="53"/>
      <c r="M140" s="54"/>
      <c r="N140" s="55"/>
      <c r="O140" s="81"/>
      <c r="P140" s="57">
        <f>K140+L140</f>
        <v>0</v>
      </c>
      <c r="Q140" s="56" t="e">
        <f>P140/J140*100</f>
        <v>#DIV/0!</v>
      </c>
      <c r="R140" s="56" t="e">
        <f t="shared" si="292"/>
        <v>#DIV/0!</v>
      </c>
      <c r="S140" s="56" t="e">
        <f>P140/D140*100</f>
        <v>#DIV/0!</v>
      </c>
      <c r="T140" s="57">
        <f>M140+N140+O140</f>
        <v>0</v>
      </c>
      <c r="U140" s="56" t="e">
        <f>T140/J140*100</f>
        <v>#DIV/0!</v>
      </c>
      <c r="V140" s="56" t="e">
        <f t="shared" si="295"/>
        <v>#DIV/0!</v>
      </c>
      <c r="W140" s="56" t="e">
        <f>T140/D140*100</f>
        <v>#DIV/0!</v>
      </c>
      <c r="X140" s="56">
        <f>SUM(K140:O140)</f>
        <v>0</v>
      </c>
      <c r="Y140" s="226" t="e">
        <f t="shared" ref="Y140" si="308">X140/H140*100</f>
        <v>#DIV/0!</v>
      </c>
      <c r="Z140" s="56" t="e">
        <f t="shared" si="299"/>
        <v>#DIV/0!</v>
      </c>
      <c r="AA140" s="56" t="e">
        <f>X140/D140*100</f>
        <v>#DIV/0!</v>
      </c>
      <c r="AB140" s="57">
        <f>H140-X140</f>
        <v>0</v>
      </c>
      <c r="AC140" s="57" t="e">
        <f t="shared" ref="AC140" si="309">(AB140/H140)*100</f>
        <v>#DIV/0!</v>
      </c>
      <c r="AD140" s="57" t="e">
        <f>(AB140/D140)*100</f>
        <v>#DIV/0!</v>
      </c>
      <c r="AE140" s="34">
        <f>J140-X140</f>
        <v>0</v>
      </c>
      <c r="AF140" s="57" t="e">
        <f>(AE140/J140)*100</f>
        <v>#DIV/0!</v>
      </c>
      <c r="AG140" s="63" t="e">
        <f>(AE140/D140)*100</f>
        <v>#DIV/0!</v>
      </c>
      <c r="AH140" s="34">
        <f t="shared" ref="AH140" si="310">D140-X140</f>
        <v>0</v>
      </c>
      <c r="AI140" s="57" t="e">
        <f t="shared" ref="AI140" si="311">(AH140/D140)*100</f>
        <v>#DIV/0!</v>
      </c>
    </row>
    <row r="141" spans="1:35" ht="18.75">
      <c r="A141" s="69"/>
      <c r="B141" s="69"/>
      <c r="C141" s="70"/>
      <c r="D141" s="70"/>
      <c r="E141" s="71"/>
      <c r="F141" s="71"/>
      <c r="G141" s="71"/>
      <c r="H141" s="71"/>
      <c r="I141" s="71"/>
      <c r="J141" s="71"/>
      <c r="K141" s="72"/>
      <c r="L141" s="73"/>
      <c r="M141" s="74"/>
      <c r="N141" s="75"/>
      <c r="O141" s="83"/>
      <c r="P141" s="71"/>
      <c r="Q141" s="71"/>
      <c r="R141" s="71"/>
      <c r="S141" s="71"/>
      <c r="T141" s="71"/>
      <c r="U141" s="71"/>
      <c r="V141" s="71"/>
      <c r="W141" s="71"/>
      <c r="X141" s="71"/>
      <c r="Y141" s="228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</row>
    <row r="142" spans="1:35" ht="56.25">
      <c r="A142" s="1104" t="s">
        <v>106</v>
      </c>
      <c r="B142" s="1106" t="s">
        <v>303</v>
      </c>
      <c r="C142" s="1107" t="s">
        <v>304</v>
      </c>
      <c r="D142" s="79" t="s">
        <v>305</v>
      </c>
      <c r="E142" s="1109">
        <f>SUM(E145,E151)</f>
        <v>409500</v>
      </c>
      <c r="F142" s="1109">
        <f>F145+F151</f>
        <v>175500</v>
      </c>
      <c r="G142" s="1109">
        <f>G145+G151</f>
        <v>65000</v>
      </c>
      <c r="H142" s="1109">
        <f>SUM(E142:G144)</f>
        <v>650000</v>
      </c>
      <c r="I142" s="1111">
        <f>SUM(I145,I151)</f>
        <v>-34380</v>
      </c>
      <c r="J142" s="1113">
        <f>SUM(J145,J151)</f>
        <v>615620</v>
      </c>
      <c r="K142" s="37"/>
      <c r="L142" s="37"/>
      <c r="M142" s="37"/>
      <c r="N142" s="37"/>
      <c r="O142" s="37"/>
      <c r="P142" s="203" t="s">
        <v>417</v>
      </c>
      <c r="Q142" s="204" t="s">
        <v>433</v>
      </c>
      <c r="R142" s="204" t="s">
        <v>434</v>
      </c>
      <c r="S142" s="204" t="s">
        <v>403</v>
      </c>
      <c r="T142" s="204" t="s">
        <v>438</v>
      </c>
      <c r="U142" s="204" t="s">
        <v>433</v>
      </c>
      <c r="V142" s="204" t="s">
        <v>434</v>
      </c>
      <c r="W142" s="204" t="s">
        <v>403</v>
      </c>
      <c r="X142" s="203" t="s">
        <v>439</v>
      </c>
      <c r="Y142" s="223" t="s">
        <v>433</v>
      </c>
      <c r="Z142" s="204" t="s">
        <v>434</v>
      </c>
      <c r="AA142" s="204" t="s">
        <v>403</v>
      </c>
      <c r="AB142" s="204" t="s">
        <v>440</v>
      </c>
      <c r="AC142" s="204" t="s">
        <v>433</v>
      </c>
      <c r="AD142" s="204" t="s">
        <v>403</v>
      </c>
      <c r="AE142" s="204" t="s">
        <v>408</v>
      </c>
      <c r="AF142" s="204" t="s">
        <v>408</v>
      </c>
      <c r="AG142" s="204" t="s">
        <v>403</v>
      </c>
      <c r="AH142" s="204" t="s">
        <v>441</v>
      </c>
      <c r="AI142" s="204" t="s">
        <v>403</v>
      </c>
    </row>
    <row r="143" spans="1:35" ht="14.45" customHeight="1">
      <c r="A143" s="1105"/>
      <c r="B143" s="1106"/>
      <c r="C143" s="1108"/>
      <c r="D143" s="1108">
        <f>D145+D151</f>
        <v>650000</v>
      </c>
      <c r="E143" s="1110"/>
      <c r="F143" s="1110"/>
      <c r="G143" s="1110"/>
      <c r="H143" s="1110"/>
      <c r="I143" s="1112"/>
      <c r="J143" s="1106"/>
      <c r="K143" s="1114">
        <f t="shared" ref="K143:P143" si="312">K145+K151</f>
        <v>550606.57000000007</v>
      </c>
      <c r="L143" s="1116">
        <f t="shared" si="312"/>
        <v>0</v>
      </c>
      <c r="M143" s="1118">
        <f t="shared" si="312"/>
        <v>0</v>
      </c>
      <c r="N143" s="1100">
        <f t="shared" si="312"/>
        <v>0</v>
      </c>
      <c r="O143" s="1102">
        <f t="shared" si="312"/>
        <v>0</v>
      </c>
      <c r="P143" s="1071">
        <f t="shared" si="312"/>
        <v>550606.57000000007</v>
      </c>
      <c r="Q143" s="1071">
        <f>(P143/H142)*100</f>
        <v>84.708703076923086</v>
      </c>
      <c r="R143" s="1071">
        <f>(P143/J142)*100</f>
        <v>89.439357070920394</v>
      </c>
      <c r="S143" s="1071">
        <f>(P143/D143)*100</f>
        <v>84.708703076923086</v>
      </c>
      <c r="T143" s="1071">
        <f>T145+T151</f>
        <v>0</v>
      </c>
      <c r="U143" s="1071">
        <f>(T143/H142)*100</f>
        <v>0</v>
      </c>
      <c r="V143" s="1071">
        <f>(T143/J142)*100</f>
        <v>0</v>
      </c>
      <c r="W143" s="1071">
        <f>(T143/D143)*100</f>
        <v>0</v>
      </c>
      <c r="X143" s="1071">
        <f>X145+X151</f>
        <v>550606.57000000007</v>
      </c>
      <c r="Y143" s="1075">
        <f>(X143/H142)*100</f>
        <v>84.708703076923086</v>
      </c>
      <c r="Z143" s="1071">
        <f>(X143/J142)*100</f>
        <v>89.439357070920394</v>
      </c>
      <c r="AA143" s="1071">
        <f>(X143/D143)*100</f>
        <v>84.708703076923086</v>
      </c>
      <c r="AB143" s="1071">
        <f>AB145+AB151</f>
        <v>99393.43</v>
      </c>
      <c r="AC143" s="1071">
        <f>(AB143/H142)*100</f>
        <v>15.291296923076922</v>
      </c>
      <c r="AD143" s="1071">
        <f>(AB143/D143)*100</f>
        <v>15.291296923076922</v>
      </c>
      <c r="AE143" s="1071">
        <f>AE145+AE151</f>
        <v>65013.429999999993</v>
      </c>
      <c r="AF143" s="1071">
        <f>(AE143/J142)*100</f>
        <v>10.560642929079627</v>
      </c>
      <c r="AG143" s="1071">
        <f>(AE143/D143)*100</f>
        <v>10.002066153846153</v>
      </c>
      <c r="AH143" s="1071">
        <f>AH145+AH151</f>
        <v>99393.43</v>
      </c>
      <c r="AI143" s="1071">
        <f>(AH143/D143)*100</f>
        <v>15.291296923076922</v>
      </c>
    </row>
    <row r="144" spans="1:35" ht="18.600000000000001" customHeight="1">
      <c r="A144" s="1105"/>
      <c r="B144" s="1106"/>
      <c r="C144" s="1108"/>
      <c r="D144" s="1108"/>
      <c r="E144" s="1110"/>
      <c r="F144" s="1110"/>
      <c r="G144" s="1110"/>
      <c r="H144" s="1110"/>
      <c r="I144" s="1112"/>
      <c r="J144" s="1106"/>
      <c r="K144" s="1115"/>
      <c r="L144" s="1117"/>
      <c r="M144" s="1119"/>
      <c r="N144" s="1101"/>
      <c r="O144" s="1103"/>
      <c r="P144" s="1072"/>
      <c r="Q144" s="1072"/>
      <c r="R144" s="1072"/>
      <c r="S144" s="1072"/>
      <c r="T144" s="1072"/>
      <c r="U144" s="1072"/>
      <c r="V144" s="1072"/>
      <c r="W144" s="1072"/>
      <c r="X144" s="1072"/>
      <c r="Y144" s="1076"/>
      <c r="Z144" s="1072"/>
      <c r="AA144" s="1072"/>
      <c r="AB144" s="1072"/>
      <c r="AC144" s="1072"/>
      <c r="AD144" s="1072"/>
      <c r="AE144" s="1072"/>
      <c r="AF144" s="1072"/>
      <c r="AG144" s="1072"/>
      <c r="AH144" s="1072"/>
      <c r="AI144" s="1072"/>
    </row>
    <row r="145" spans="1:35" ht="18.75">
      <c r="A145" s="38"/>
      <c r="B145" s="39"/>
      <c r="C145" s="40" t="s">
        <v>55</v>
      </c>
      <c r="D145" s="40">
        <f>SUM(D146:D150)</f>
        <v>650000</v>
      </c>
      <c r="E145" s="41">
        <f>SUM(E146:E150)</f>
        <v>409500</v>
      </c>
      <c r="F145" s="41">
        <f>SUM(F146:F150)</f>
        <v>175500</v>
      </c>
      <c r="G145" s="41">
        <f>SUM(G146:G150)</f>
        <v>65000</v>
      </c>
      <c r="H145" s="41">
        <f>SUM(H146:H150)</f>
        <v>650000</v>
      </c>
      <c r="I145" s="42">
        <f>SUM(I146:I148)</f>
        <v>-34380</v>
      </c>
      <c r="J145" s="41">
        <f t="shared" ref="J145:P145" si="313">SUM(J146:J150)</f>
        <v>615620</v>
      </c>
      <c r="K145" s="43">
        <f t="shared" si="313"/>
        <v>550606.57000000007</v>
      </c>
      <c r="L145" s="44">
        <f t="shared" si="313"/>
        <v>0</v>
      </c>
      <c r="M145" s="45">
        <f t="shared" si="313"/>
        <v>0</v>
      </c>
      <c r="N145" s="46">
        <f t="shared" si="313"/>
        <v>0</v>
      </c>
      <c r="O145" s="80">
        <f t="shared" si="313"/>
        <v>0</v>
      </c>
      <c r="P145" s="47">
        <f t="shared" si="313"/>
        <v>550606.57000000007</v>
      </c>
      <c r="Q145" s="48">
        <f>P145/H145*100</f>
        <v>84.708703076923086</v>
      </c>
      <c r="R145" s="48">
        <f>P145/J145*100</f>
        <v>89.439357070920394</v>
      </c>
      <c r="S145" s="48">
        <f t="shared" ref="S145:S150" si="314">P145/D145*100</f>
        <v>84.708703076923086</v>
      </c>
      <c r="T145" s="47">
        <f>SUM(T146:T150)</f>
        <v>0</v>
      </c>
      <c r="U145" s="48">
        <f>T145/H145*100</f>
        <v>0</v>
      </c>
      <c r="V145" s="48">
        <f>T145/J145*100</f>
        <v>0</v>
      </c>
      <c r="W145" s="48">
        <f>T145/D145*100</f>
        <v>0</v>
      </c>
      <c r="X145" s="48">
        <f>SUM(X146:X150)</f>
        <v>550606.57000000007</v>
      </c>
      <c r="Y145" s="226">
        <f>X145/H145*100</f>
        <v>84.708703076923086</v>
      </c>
      <c r="Z145" s="48">
        <f>X145/J145*100</f>
        <v>89.439357070920394</v>
      </c>
      <c r="AA145" s="48">
        <f>X145/D145*100</f>
        <v>84.708703076923086</v>
      </c>
      <c r="AB145" s="47">
        <f>SUM(AB146:AB150)</f>
        <v>99393.43</v>
      </c>
      <c r="AC145" s="47">
        <f>(AB145/H145)*100</f>
        <v>15.291296923076922</v>
      </c>
      <c r="AD145" s="47">
        <f>(AB145/D145)*100</f>
        <v>15.291296923076922</v>
      </c>
      <c r="AE145" s="47">
        <f>SUM(AE146:AE150)</f>
        <v>65013.429999999993</v>
      </c>
      <c r="AF145" s="47">
        <f>(AE145/J145)*100</f>
        <v>10.560642929079627</v>
      </c>
      <c r="AG145" s="47">
        <f t="shared" ref="AG145:AG150" si="315">(AE145/D145)*100</f>
        <v>10.002066153846153</v>
      </c>
      <c r="AH145" s="47">
        <f>SUM(AH146:AH150)</f>
        <v>99393.43</v>
      </c>
      <c r="AI145" s="47">
        <f>(AH145/D145)*100</f>
        <v>15.291296923076922</v>
      </c>
    </row>
    <row r="146" spans="1:35" ht="18.75">
      <c r="A146" s="38"/>
      <c r="B146" s="39" t="s">
        <v>68</v>
      </c>
      <c r="C146" s="49" t="s">
        <v>56</v>
      </c>
      <c r="D146" s="49">
        <v>180000</v>
      </c>
      <c r="E146" s="49">
        <v>120000</v>
      </c>
      <c r="F146" s="49">
        <v>60000</v>
      </c>
      <c r="G146" s="49">
        <v>0</v>
      </c>
      <c r="H146" s="41">
        <f>SUM(E146:G146)</f>
        <v>180000</v>
      </c>
      <c r="I146" s="50">
        <v>0</v>
      </c>
      <c r="J146" s="51">
        <f>SUM(E146:G146,I146)</f>
        <v>180000</v>
      </c>
      <c r="K146" s="52">
        <v>180000</v>
      </c>
      <c r="L146" s="53"/>
      <c r="M146" s="54"/>
      <c r="N146" s="55"/>
      <c r="O146" s="81"/>
      <c r="P146" s="56">
        <f>K146+L146</f>
        <v>180000</v>
      </c>
      <c r="Q146" s="56">
        <f>P146/H146*100</f>
        <v>100</v>
      </c>
      <c r="R146" s="56">
        <f>P146/J146*100</f>
        <v>100</v>
      </c>
      <c r="S146" s="56">
        <f t="shared" si="314"/>
        <v>100</v>
      </c>
      <c r="T146" s="57">
        <f>M146+N146+O146</f>
        <v>0</v>
      </c>
      <c r="U146" s="56">
        <f>T146/H146*100</f>
        <v>0</v>
      </c>
      <c r="V146" s="56">
        <f>T146/J146*100</f>
        <v>0</v>
      </c>
      <c r="W146" s="56">
        <f>T146/D146*100</f>
        <v>0</v>
      </c>
      <c r="X146" s="56">
        <f>SUM(K146:O146)</f>
        <v>180000</v>
      </c>
      <c r="Y146" s="226">
        <f>X146/H146*100</f>
        <v>100</v>
      </c>
      <c r="Z146" s="56">
        <f>X146/J146*100</f>
        <v>100</v>
      </c>
      <c r="AA146" s="56">
        <f>X146/D146*100</f>
        <v>100</v>
      </c>
      <c r="AB146" s="57">
        <f>H146-X146</f>
        <v>0</v>
      </c>
      <c r="AC146" s="57">
        <f>(AB146/H146)*100</f>
        <v>0</v>
      </c>
      <c r="AD146" s="57">
        <f>(AB146/D146)*100</f>
        <v>0</v>
      </c>
      <c r="AE146" s="34">
        <f>J146-X146</f>
        <v>0</v>
      </c>
      <c r="AF146" s="57">
        <f>(AE146/J146)*100</f>
        <v>0</v>
      </c>
      <c r="AG146" s="63">
        <f t="shared" si="315"/>
        <v>0</v>
      </c>
      <c r="AH146" s="34">
        <f>D146-X146</f>
        <v>0</v>
      </c>
      <c r="AI146" s="57">
        <f>(AH146/D146)*100</f>
        <v>0</v>
      </c>
    </row>
    <row r="147" spans="1:35" ht="18.75">
      <c r="A147" s="38"/>
      <c r="B147" s="38"/>
      <c r="C147" s="49" t="s">
        <v>57</v>
      </c>
      <c r="D147" s="49">
        <v>24000</v>
      </c>
      <c r="E147" s="49">
        <v>24000</v>
      </c>
      <c r="F147" s="49">
        <v>0</v>
      </c>
      <c r="G147" s="49">
        <v>0</v>
      </c>
      <c r="H147" s="41">
        <f>SUM(E147:G147)</f>
        <v>24000</v>
      </c>
      <c r="I147" s="78">
        <v>-2400</v>
      </c>
      <c r="J147" s="51">
        <f>SUM(E147:G147,I147)</f>
        <v>21600</v>
      </c>
      <c r="K147" s="52">
        <v>17490</v>
      </c>
      <c r="L147" s="53"/>
      <c r="M147" s="54"/>
      <c r="N147" s="55"/>
      <c r="O147" s="81"/>
      <c r="P147" s="56">
        <f>K147+L147</f>
        <v>17490</v>
      </c>
      <c r="Q147" s="56">
        <f t="shared" ref="Q147:Q150" si="316">P147/H147*100</f>
        <v>72.875</v>
      </c>
      <c r="R147" s="56">
        <f t="shared" ref="R147:R152" si="317">P147/J147*100</f>
        <v>80.972222222222229</v>
      </c>
      <c r="S147" s="56">
        <f t="shared" si="314"/>
        <v>72.875</v>
      </c>
      <c r="T147" s="57">
        <f t="shared" ref="T147:T150" si="318">M147+N147+O147</f>
        <v>0</v>
      </c>
      <c r="U147" s="56">
        <f t="shared" ref="U147:U150" si="319">T147/H147*100</f>
        <v>0</v>
      </c>
      <c r="V147" s="56">
        <f t="shared" ref="V147:V152" si="320">T147/J147*100</f>
        <v>0</v>
      </c>
      <c r="W147" s="56">
        <f t="shared" ref="W147:W150" si="321">T147/D147*100</f>
        <v>0</v>
      </c>
      <c r="X147" s="56">
        <f t="shared" ref="X147:X150" si="322">SUM(K147:O147)</f>
        <v>17490</v>
      </c>
      <c r="Y147" s="226">
        <f t="shared" ref="Y147:Y150" si="323">X147/H147*100</f>
        <v>72.875</v>
      </c>
      <c r="Z147" s="56">
        <f t="shared" ref="Z147:Z152" si="324">X147/J147*100</f>
        <v>80.972222222222229</v>
      </c>
      <c r="AA147" s="56">
        <f t="shared" ref="AA147:AA150" si="325">X147/D147*100</f>
        <v>72.875</v>
      </c>
      <c r="AB147" s="57">
        <f t="shared" ref="AB147:AB150" si="326">H147-X147</f>
        <v>6510</v>
      </c>
      <c r="AC147" s="57">
        <f t="shared" ref="AC147:AC150" si="327">(AB147/H147)*100</f>
        <v>27.125</v>
      </c>
      <c r="AD147" s="57">
        <f t="shared" ref="AD147:AD150" si="328">(AB147/D147)*100</f>
        <v>27.125</v>
      </c>
      <c r="AE147" s="34">
        <f>J147-X147</f>
        <v>4110</v>
      </c>
      <c r="AF147" s="57">
        <f t="shared" ref="AF147:AF150" si="329">(AE147/J147)*100</f>
        <v>19.027777777777779</v>
      </c>
      <c r="AG147" s="63">
        <f t="shared" si="315"/>
        <v>17.125</v>
      </c>
      <c r="AH147" s="34">
        <f t="shared" ref="AH147:AH150" si="330">D147-X147</f>
        <v>6510</v>
      </c>
      <c r="AI147" s="57">
        <f t="shared" ref="AI147:AI150" si="331">(AH147/D147)*100</f>
        <v>27.125</v>
      </c>
    </row>
    <row r="148" spans="1:35" ht="18.75">
      <c r="A148" s="38"/>
      <c r="B148" s="38"/>
      <c r="C148" s="49" t="s">
        <v>58</v>
      </c>
      <c r="D148" s="49">
        <v>366000</v>
      </c>
      <c r="E148" s="49">
        <v>201500</v>
      </c>
      <c r="F148" s="49">
        <v>99500</v>
      </c>
      <c r="G148" s="49">
        <v>65000</v>
      </c>
      <c r="H148" s="41">
        <f>SUM(E148:G148)</f>
        <v>366000</v>
      </c>
      <c r="I148" s="59">
        <v>-31980</v>
      </c>
      <c r="J148" s="51">
        <f>SUM(E148:G148,I148)</f>
        <v>334020</v>
      </c>
      <c r="K148" s="52">
        <v>274760.07</v>
      </c>
      <c r="L148" s="53"/>
      <c r="M148" s="54"/>
      <c r="N148" s="55"/>
      <c r="O148" s="81"/>
      <c r="P148" s="56">
        <f>K148+L148</f>
        <v>274760.07</v>
      </c>
      <c r="Q148" s="56">
        <f t="shared" si="316"/>
        <v>75.071057377049172</v>
      </c>
      <c r="R148" s="56">
        <f t="shared" si="317"/>
        <v>82.258568349200644</v>
      </c>
      <c r="S148" s="56">
        <f t="shared" si="314"/>
        <v>75.071057377049172</v>
      </c>
      <c r="T148" s="57">
        <f t="shared" si="318"/>
        <v>0</v>
      </c>
      <c r="U148" s="56">
        <f t="shared" si="319"/>
        <v>0</v>
      </c>
      <c r="V148" s="56">
        <f t="shared" si="320"/>
        <v>0</v>
      </c>
      <c r="W148" s="56">
        <f t="shared" si="321"/>
        <v>0</v>
      </c>
      <c r="X148" s="56">
        <f t="shared" si="322"/>
        <v>274760.07</v>
      </c>
      <c r="Y148" s="226">
        <f t="shared" si="323"/>
        <v>75.071057377049172</v>
      </c>
      <c r="Z148" s="56">
        <f t="shared" si="324"/>
        <v>82.258568349200644</v>
      </c>
      <c r="AA148" s="56">
        <f t="shared" si="325"/>
        <v>75.071057377049172</v>
      </c>
      <c r="AB148" s="57">
        <f t="shared" si="326"/>
        <v>91239.93</v>
      </c>
      <c r="AC148" s="57">
        <f t="shared" si="327"/>
        <v>24.928942622950817</v>
      </c>
      <c r="AD148" s="57">
        <f t="shared" si="328"/>
        <v>24.928942622950817</v>
      </c>
      <c r="AE148" s="34">
        <f>J148-X148</f>
        <v>59259.929999999993</v>
      </c>
      <c r="AF148" s="57">
        <f t="shared" si="329"/>
        <v>17.741431650799353</v>
      </c>
      <c r="AG148" s="63">
        <f t="shared" si="315"/>
        <v>16.191237704918031</v>
      </c>
      <c r="AH148" s="34">
        <f t="shared" si="330"/>
        <v>91239.93</v>
      </c>
      <c r="AI148" s="57">
        <f t="shared" si="331"/>
        <v>24.928942622950817</v>
      </c>
    </row>
    <row r="149" spans="1:35" ht="18" hidden="1" customHeight="1">
      <c r="A149" s="38"/>
      <c r="B149" s="38"/>
      <c r="C149" s="49" t="s">
        <v>69</v>
      </c>
      <c r="D149" s="49">
        <v>0</v>
      </c>
      <c r="E149" s="49">
        <v>0</v>
      </c>
      <c r="F149" s="49">
        <v>0</v>
      </c>
      <c r="G149" s="49">
        <v>0</v>
      </c>
      <c r="H149" s="41">
        <f>SUM(E149:G149)</f>
        <v>0</v>
      </c>
      <c r="I149" s="59">
        <v>0</v>
      </c>
      <c r="J149" s="51">
        <f>SUM(E149:G149,I149)</f>
        <v>0</v>
      </c>
      <c r="K149" s="52"/>
      <c r="L149" s="53"/>
      <c r="M149" s="54"/>
      <c r="N149" s="55"/>
      <c r="O149" s="81"/>
      <c r="P149" s="56">
        <f>K149+L149</f>
        <v>0</v>
      </c>
      <c r="Q149" s="56" t="e">
        <f t="shared" si="316"/>
        <v>#DIV/0!</v>
      </c>
      <c r="R149" s="56" t="e">
        <f t="shared" si="317"/>
        <v>#DIV/0!</v>
      </c>
      <c r="S149" s="56" t="e">
        <f t="shared" si="314"/>
        <v>#DIV/0!</v>
      </c>
      <c r="T149" s="57">
        <f t="shared" si="318"/>
        <v>0</v>
      </c>
      <c r="U149" s="56" t="e">
        <f t="shared" si="319"/>
        <v>#DIV/0!</v>
      </c>
      <c r="V149" s="56" t="e">
        <f t="shared" si="320"/>
        <v>#DIV/0!</v>
      </c>
      <c r="W149" s="56" t="e">
        <f t="shared" si="321"/>
        <v>#DIV/0!</v>
      </c>
      <c r="X149" s="56">
        <f t="shared" si="322"/>
        <v>0</v>
      </c>
      <c r="Y149" s="226" t="e">
        <f t="shared" si="323"/>
        <v>#DIV/0!</v>
      </c>
      <c r="Z149" s="56" t="e">
        <f t="shared" si="324"/>
        <v>#DIV/0!</v>
      </c>
      <c r="AA149" s="56" t="e">
        <f t="shared" si="325"/>
        <v>#DIV/0!</v>
      </c>
      <c r="AB149" s="57">
        <f t="shared" si="326"/>
        <v>0</v>
      </c>
      <c r="AC149" s="57" t="e">
        <f t="shared" si="327"/>
        <v>#DIV/0!</v>
      </c>
      <c r="AD149" s="57" t="e">
        <f t="shared" si="328"/>
        <v>#DIV/0!</v>
      </c>
      <c r="AE149" s="34">
        <f>J149-X149</f>
        <v>0</v>
      </c>
      <c r="AF149" s="57" t="e">
        <f t="shared" si="329"/>
        <v>#DIV/0!</v>
      </c>
      <c r="AG149" s="63" t="e">
        <f t="shared" si="315"/>
        <v>#DIV/0!</v>
      </c>
      <c r="AH149" s="34">
        <f t="shared" si="330"/>
        <v>0</v>
      </c>
      <c r="AI149" s="57" t="e">
        <f t="shared" si="331"/>
        <v>#DIV/0!</v>
      </c>
    </row>
    <row r="150" spans="1:35" ht="18.75">
      <c r="A150" s="38"/>
      <c r="B150" s="38"/>
      <c r="C150" s="49" t="s">
        <v>60</v>
      </c>
      <c r="D150" s="57">
        <v>80000</v>
      </c>
      <c r="E150" s="57">
        <v>64000</v>
      </c>
      <c r="F150" s="57">
        <v>16000</v>
      </c>
      <c r="G150" s="63">
        <v>0</v>
      </c>
      <c r="H150" s="41">
        <f>SUM(E150:G150)</f>
        <v>80000</v>
      </c>
      <c r="I150" s="49">
        <v>0</v>
      </c>
      <c r="J150" s="51">
        <f>SUM(E150:G150,I150)</f>
        <v>80000</v>
      </c>
      <c r="K150" s="52">
        <v>78356.5</v>
      </c>
      <c r="L150" s="53"/>
      <c r="M150" s="54"/>
      <c r="N150" s="55"/>
      <c r="O150" s="81"/>
      <c r="P150" s="56">
        <f>K150+L150</f>
        <v>78356.5</v>
      </c>
      <c r="Q150" s="56">
        <f t="shared" si="316"/>
        <v>97.945625000000007</v>
      </c>
      <c r="R150" s="56">
        <f t="shared" si="317"/>
        <v>97.945625000000007</v>
      </c>
      <c r="S150" s="56">
        <f t="shared" si="314"/>
        <v>97.945625000000007</v>
      </c>
      <c r="T150" s="57">
        <f t="shared" si="318"/>
        <v>0</v>
      </c>
      <c r="U150" s="56">
        <f t="shared" si="319"/>
        <v>0</v>
      </c>
      <c r="V150" s="56">
        <f t="shared" si="320"/>
        <v>0</v>
      </c>
      <c r="W150" s="56">
        <f t="shared" si="321"/>
        <v>0</v>
      </c>
      <c r="X150" s="56">
        <f t="shared" si="322"/>
        <v>78356.5</v>
      </c>
      <c r="Y150" s="226">
        <f t="shared" si="323"/>
        <v>97.945625000000007</v>
      </c>
      <c r="Z150" s="56">
        <f t="shared" si="324"/>
        <v>97.945625000000007</v>
      </c>
      <c r="AA150" s="56">
        <f t="shared" si="325"/>
        <v>97.945625000000007</v>
      </c>
      <c r="AB150" s="57">
        <f t="shared" si="326"/>
        <v>1643.5</v>
      </c>
      <c r="AC150" s="57">
        <f t="shared" si="327"/>
        <v>2.0543749999999998</v>
      </c>
      <c r="AD150" s="57">
        <f t="shared" si="328"/>
        <v>2.0543749999999998</v>
      </c>
      <c r="AE150" s="34">
        <f>J150-X150</f>
        <v>1643.5</v>
      </c>
      <c r="AF150" s="57">
        <f t="shared" si="329"/>
        <v>2.0543749999999998</v>
      </c>
      <c r="AG150" s="63">
        <f t="shared" si="315"/>
        <v>2.0543749999999998</v>
      </c>
      <c r="AH150" s="34">
        <f t="shared" si="330"/>
        <v>1643.5</v>
      </c>
      <c r="AI150" s="57">
        <f t="shared" si="331"/>
        <v>2.0543749999999998</v>
      </c>
    </row>
    <row r="151" spans="1:35" ht="18" hidden="1" customHeight="1">
      <c r="A151" s="61"/>
      <c r="B151" s="62"/>
      <c r="C151" s="63" t="s">
        <v>61</v>
      </c>
      <c r="D151" s="63">
        <f>D152</f>
        <v>0</v>
      </c>
      <c r="E151" s="63">
        <f>SUM(E152:E152)</f>
        <v>0</v>
      </c>
      <c r="F151" s="63">
        <f>F152</f>
        <v>0</v>
      </c>
      <c r="G151" s="63">
        <f>G152</f>
        <v>0</v>
      </c>
      <c r="H151" s="63">
        <f>H152</f>
        <v>0</v>
      </c>
      <c r="I151" s="63">
        <f>I152</f>
        <v>0</v>
      </c>
      <c r="J151" s="63">
        <f>SUM(J152:J152)</f>
        <v>0</v>
      </c>
      <c r="K151" s="64">
        <f t="shared" ref="K151:AH151" si="332">K152</f>
        <v>0</v>
      </c>
      <c r="L151" s="65">
        <f t="shared" si="332"/>
        <v>0</v>
      </c>
      <c r="M151" s="66">
        <f t="shared" si="332"/>
        <v>0</v>
      </c>
      <c r="N151" s="46">
        <f t="shared" si="332"/>
        <v>0</v>
      </c>
      <c r="O151" s="82">
        <f t="shared" si="332"/>
        <v>0</v>
      </c>
      <c r="P151" s="67">
        <f t="shared" si="332"/>
        <v>0</v>
      </c>
      <c r="Q151" s="67" t="e">
        <f t="shared" si="332"/>
        <v>#DIV/0!</v>
      </c>
      <c r="R151" s="56" t="e">
        <f t="shared" si="317"/>
        <v>#DIV/0!</v>
      </c>
      <c r="S151" s="67" t="e">
        <f t="shared" si="332"/>
        <v>#DIV/0!</v>
      </c>
      <c r="T151" s="63">
        <f t="shared" si="332"/>
        <v>0</v>
      </c>
      <c r="U151" s="67" t="e">
        <f t="shared" si="332"/>
        <v>#DIV/0!</v>
      </c>
      <c r="V151" s="56" t="e">
        <f t="shared" si="320"/>
        <v>#DIV/0!</v>
      </c>
      <c r="W151" s="67" t="e">
        <f t="shared" si="332"/>
        <v>#DIV/0!</v>
      </c>
      <c r="X151" s="67">
        <f>X152</f>
        <v>0</v>
      </c>
      <c r="Y151" s="227" t="e">
        <f t="shared" si="332"/>
        <v>#DIV/0!</v>
      </c>
      <c r="Z151" s="56" t="e">
        <f t="shared" si="324"/>
        <v>#DIV/0!</v>
      </c>
      <c r="AA151" s="67" t="e">
        <f t="shared" si="332"/>
        <v>#DIV/0!</v>
      </c>
      <c r="AB151" s="63">
        <f t="shared" si="332"/>
        <v>0</v>
      </c>
      <c r="AC151" s="63" t="e">
        <f t="shared" si="332"/>
        <v>#DIV/0!</v>
      </c>
      <c r="AD151" s="63" t="e">
        <f t="shared" si="332"/>
        <v>#DIV/0!</v>
      </c>
      <c r="AE151" s="63">
        <f t="shared" si="332"/>
        <v>0</v>
      </c>
      <c r="AF151" s="63" t="e">
        <f t="shared" si="332"/>
        <v>#DIV/0!</v>
      </c>
      <c r="AG151" s="63" t="e">
        <f t="shared" si="332"/>
        <v>#DIV/0!</v>
      </c>
      <c r="AH151" s="63">
        <f t="shared" si="332"/>
        <v>0</v>
      </c>
      <c r="AI151" s="57" t="e">
        <f>(AH151/D151)*100</f>
        <v>#DIV/0!</v>
      </c>
    </row>
    <row r="152" spans="1:35" ht="18" hidden="1" customHeight="1">
      <c r="A152" s="38"/>
      <c r="B152" s="38"/>
      <c r="C152" s="49" t="s">
        <v>70</v>
      </c>
      <c r="D152" s="57">
        <v>0</v>
      </c>
      <c r="E152" s="57">
        <v>0</v>
      </c>
      <c r="F152" s="49"/>
      <c r="G152" s="49"/>
      <c r="H152" s="49">
        <f>SUM(E152:G152)</f>
        <v>0</v>
      </c>
      <c r="I152" s="57">
        <v>0</v>
      </c>
      <c r="J152" s="51">
        <f>SUM(E152:G152,I152)</f>
        <v>0</v>
      </c>
      <c r="K152" s="52"/>
      <c r="L152" s="53"/>
      <c r="M152" s="54"/>
      <c r="N152" s="55"/>
      <c r="O152" s="81"/>
      <c r="P152" s="57">
        <f>K152+L152</f>
        <v>0</v>
      </c>
      <c r="Q152" s="56" t="e">
        <f>P152/J152*100</f>
        <v>#DIV/0!</v>
      </c>
      <c r="R152" s="56" t="e">
        <f t="shared" si="317"/>
        <v>#DIV/0!</v>
      </c>
      <c r="S152" s="56" t="e">
        <f>P152/D152*100</f>
        <v>#DIV/0!</v>
      </c>
      <c r="T152" s="57">
        <f>M152+N152+O152</f>
        <v>0</v>
      </c>
      <c r="U152" s="56" t="e">
        <f>T152/J152*100</f>
        <v>#DIV/0!</v>
      </c>
      <c r="V152" s="56" t="e">
        <f t="shared" si="320"/>
        <v>#DIV/0!</v>
      </c>
      <c r="W152" s="56" t="e">
        <f>T152/D152*100</f>
        <v>#DIV/0!</v>
      </c>
      <c r="X152" s="56">
        <f>SUM(K152:O152)</f>
        <v>0</v>
      </c>
      <c r="Y152" s="226" t="e">
        <f t="shared" ref="Y152" si="333">X152/H152*100</f>
        <v>#DIV/0!</v>
      </c>
      <c r="Z152" s="56" t="e">
        <f t="shared" si="324"/>
        <v>#DIV/0!</v>
      </c>
      <c r="AA152" s="56" t="e">
        <f>X152/D152*100</f>
        <v>#DIV/0!</v>
      </c>
      <c r="AB152" s="57">
        <f>H152-X152</f>
        <v>0</v>
      </c>
      <c r="AC152" s="57" t="e">
        <f t="shared" ref="AC152" si="334">(AB152/H152)*100</f>
        <v>#DIV/0!</v>
      </c>
      <c r="AD152" s="57" t="e">
        <f>(AB152/D152)*100</f>
        <v>#DIV/0!</v>
      </c>
      <c r="AE152" s="34">
        <f>J152-X152</f>
        <v>0</v>
      </c>
      <c r="AF152" s="57" t="e">
        <f>(AE152/J152)*100</f>
        <v>#DIV/0!</v>
      </c>
      <c r="AG152" s="63" t="e">
        <f>(AE152/D152)*100</f>
        <v>#DIV/0!</v>
      </c>
      <c r="AH152" s="34">
        <f t="shared" ref="AH152" si="335">D152-X152</f>
        <v>0</v>
      </c>
      <c r="AI152" s="57" t="e">
        <f t="shared" ref="AI152" si="336">(AH152/D152)*100</f>
        <v>#DIV/0!</v>
      </c>
    </row>
    <row r="153" spans="1:35" ht="18.75">
      <c r="A153" s="69"/>
      <c r="B153" s="69"/>
      <c r="C153" s="70"/>
      <c r="D153" s="70"/>
      <c r="E153" s="71"/>
      <c r="F153" s="71"/>
      <c r="G153" s="71"/>
      <c r="H153" s="71"/>
      <c r="I153" s="71"/>
      <c r="J153" s="71"/>
      <c r="K153" s="72"/>
      <c r="L153" s="73"/>
      <c r="M153" s="74"/>
      <c r="N153" s="75"/>
      <c r="O153" s="83"/>
      <c r="P153" s="71"/>
      <c r="Q153" s="71"/>
      <c r="R153" s="71"/>
      <c r="S153" s="71"/>
      <c r="T153" s="71"/>
      <c r="U153" s="71"/>
      <c r="V153" s="71"/>
      <c r="W153" s="71"/>
      <c r="X153" s="71"/>
      <c r="Y153" s="228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</row>
    <row r="154" spans="1:35" ht="56.25">
      <c r="A154" s="1104" t="s">
        <v>110</v>
      </c>
      <c r="B154" s="1145" t="s">
        <v>306</v>
      </c>
      <c r="C154" s="1107" t="s">
        <v>346</v>
      </c>
      <c r="D154" s="79" t="s">
        <v>307</v>
      </c>
      <c r="E154" s="1109">
        <f>SUM(E157,E163)</f>
        <v>3181500</v>
      </c>
      <c r="F154" s="1109">
        <f>F157+F163</f>
        <v>1363500</v>
      </c>
      <c r="G154" s="1109">
        <f>G157+G163</f>
        <v>505000</v>
      </c>
      <c r="H154" s="1109">
        <f>SUM(E154:G156)</f>
        <v>5050000</v>
      </c>
      <c r="I154" s="1111">
        <f>SUM(I157,I163)</f>
        <v>-240000</v>
      </c>
      <c r="J154" s="1113">
        <f>SUM(J157,J163)</f>
        <v>4810000</v>
      </c>
      <c r="K154" s="37"/>
      <c r="L154" s="37"/>
      <c r="M154" s="37"/>
      <c r="N154" s="37"/>
      <c r="O154" s="37"/>
      <c r="P154" s="203" t="s">
        <v>417</v>
      </c>
      <c r="Q154" s="204" t="s">
        <v>433</v>
      </c>
      <c r="R154" s="204" t="s">
        <v>434</v>
      </c>
      <c r="S154" s="204" t="s">
        <v>403</v>
      </c>
      <c r="T154" s="204" t="s">
        <v>438</v>
      </c>
      <c r="U154" s="204" t="s">
        <v>433</v>
      </c>
      <c r="V154" s="204" t="s">
        <v>434</v>
      </c>
      <c r="W154" s="204" t="s">
        <v>403</v>
      </c>
      <c r="X154" s="203" t="s">
        <v>439</v>
      </c>
      <c r="Y154" s="223" t="s">
        <v>433</v>
      </c>
      <c r="Z154" s="204" t="s">
        <v>434</v>
      </c>
      <c r="AA154" s="204" t="s">
        <v>403</v>
      </c>
      <c r="AB154" s="204" t="s">
        <v>440</v>
      </c>
      <c r="AC154" s="204" t="s">
        <v>433</v>
      </c>
      <c r="AD154" s="204" t="s">
        <v>403</v>
      </c>
      <c r="AE154" s="204" t="s">
        <v>408</v>
      </c>
      <c r="AF154" s="204" t="s">
        <v>408</v>
      </c>
      <c r="AG154" s="204" t="s">
        <v>403</v>
      </c>
      <c r="AH154" s="204" t="s">
        <v>441</v>
      </c>
      <c r="AI154" s="204" t="s">
        <v>403</v>
      </c>
    </row>
    <row r="155" spans="1:35" ht="14.45" customHeight="1">
      <c r="A155" s="1105"/>
      <c r="B155" s="1145"/>
      <c r="C155" s="1108"/>
      <c r="D155" s="1108">
        <f>D157+D163</f>
        <v>5050000</v>
      </c>
      <c r="E155" s="1110"/>
      <c r="F155" s="1110"/>
      <c r="G155" s="1110"/>
      <c r="H155" s="1110"/>
      <c r="I155" s="1112"/>
      <c r="J155" s="1106"/>
      <c r="K155" s="1114">
        <f t="shared" ref="K155:P155" si="337">K157+K163</f>
        <v>4117470.3400000003</v>
      </c>
      <c r="L155" s="1116">
        <f t="shared" si="337"/>
        <v>0</v>
      </c>
      <c r="M155" s="1118">
        <f t="shared" si="337"/>
        <v>275766.52</v>
      </c>
      <c r="N155" s="1100">
        <f t="shared" si="337"/>
        <v>86830</v>
      </c>
      <c r="O155" s="1102">
        <f t="shared" si="337"/>
        <v>0</v>
      </c>
      <c r="P155" s="1071">
        <f t="shared" si="337"/>
        <v>4117470.3400000003</v>
      </c>
      <c r="Q155" s="1071">
        <f>(P155/H154)*100</f>
        <v>81.534066138613866</v>
      </c>
      <c r="R155" s="1071">
        <f>(P155/J154)*100</f>
        <v>85.602293970893967</v>
      </c>
      <c r="S155" s="1071">
        <f>(P155/D155)*100</f>
        <v>81.534066138613866</v>
      </c>
      <c r="T155" s="1071">
        <f>T157+T163</f>
        <v>362596.52</v>
      </c>
      <c r="U155" s="1071">
        <f>(T155/H154)*100</f>
        <v>7.1801291089108918</v>
      </c>
      <c r="V155" s="1071">
        <f>(T155/J154)*100</f>
        <v>7.5383891891891901</v>
      </c>
      <c r="W155" s="1071">
        <f>(T155/D155)*100</f>
        <v>7.1801291089108918</v>
      </c>
      <c r="X155" s="1071">
        <f>X157+X163</f>
        <v>4480066.8600000003</v>
      </c>
      <c r="Y155" s="1075">
        <f>(X155/H154)*100</f>
        <v>88.714195247524756</v>
      </c>
      <c r="Z155" s="1071">
        <f>(X155/J154)*100</f>
        <v>93.140683160083171</v>
      </c>
      <c r="AA155" s="1071">
        <f>(X155/D155)*100</f>
        <v>88.714195247524756</v>
      </c>
      <c r="AB155" s="1071">
        <f>AB157+AB163</f>
        <v>569933.13999999966</v>
      </c>
      <c r="AC155" s="1071">
        <f>(AB155/H154)*100</f>
        <v>11.285804752475242</v>
      </c>
      <c r="AD155" s="1071">
        <f>(AB155/D155)*100</f>
        <v>11.285804752475242</v>
      </c>
      <c r="AE155" s="1071">
        <f>AE157+AE163</f>
        <v>329933.13999999978</v>
      </c>
      <c r="AF155" s="1071">
        <f>(AE155/J154)*100</f>
        <v>6.8593168399168345</v>
      </c>
      <c r="AG155" s="1071">
        <f>(AE155/D155)*100</f>
        <v>6.5333295049504914</v>
      </c>
      <c r="AH155" s="1071">
        <f>AH157+AH163</f>
        <v>569933.13999999966</v>
      </c>
      <c r="AI155" s="1071">
        <f>(AH155/D155)*100</f>
        <v>11.285804752475242</v>
      </c>
    </row>
    <row r="156" spans="1:35" ht="12" customHeight="1">
      <c r="A156" s="1105"/>
      <c r="B156" s="1145"/>
      <c r="C156" s="1108"/>
      <c r="D156" s="1108"/>
      <c r="E156" s="1110"/>
      <c r="F156" s="1110"/>
      <c r="G156" s="1110"/>
      <c r="H156" s="1110"/>
      <c r="I156" s="1112"/>
      <c r="J156" s="1106"/>
      <c r="K156" s="1115"/>
      <c r="L156" s="1117"/>
      <c r="M156" s="1119"/>
      <c r="N156" s="1101"/>
      <c r="O156" s="1103"/>
      <c r="P156" s="1072"/>
      <c r="Q156" s="1072"/>
      <c r="R156" s="1072"/>
      <c r="S156" s="1072"/>
      <c r="T156" s="1072"/>
      <c r="U156" s="1072"/>
      <c r="V156" s="1072"/>
      <c r="W156" s="1072"/>
      <c r="X156" s="1072"/>
      <c r="Y156" s="1076"/>
      <c r="Z156" s="1072"/>
      <c r="AA156" s="1072"/>
      <c r="AB156" s="1072"/>
      <c r="AC156" s="1072"/>
      <c r="AD156" s="1072"/>
      <c r="AE156" s="1072"/>
      <c r="AF156" s="1072"/>
      <c r="AG156" s="1072"/>
      <c r="AH156" s="1072"/>
      <c r="AI156" s="1072"/>
    </row>
    <row r="157" spans="1:35" ht="18.75">
      <c r="A157" s="38"/>
      <c r="B157" s="39"/>
      <c r="C157" s="40" t="s">
        <v>55</v>
      </c>
      <c r="D157" s="40">
        <f>SUM(D158:D162)</f>
        <v>4750000</v>
      </c>
      <c r="E157" s="41">
        <f>SUM(E158:E162)</f>
        <v>3181500</v>
      </c>
      <c r="F157" s="41">
        <f>SUM(F158:F162)</f>
        <v>1063500</v>
      </c>
      <c r="G157" s="41">
        <f>SUM(G158:G162)</f>
        <v>505000</v>
      </c>
      <c r="H157" s="41">
        <f>SUM(H158:H162)</f>
        <v>4750000</v>
      </c>
      <c r="I157" s="42">
        <f>SUM(I158:I160)</f>
        <v>-240000</v>
      </c>
      <c r="J157" s="41">
        <f t="shared" ref="J157:P157" si="338">SUM(J158:J162)</f>
        <v>4510000</v>
      </c>
      <c r="K157" s="43">
        <f t="shared" si="338"/>
        <v>3817870.3400000003</v>
      </c>
      <c r="L157" s="44">
        <f t="shared" si="338"/>
        <v>0</v>
      </c>
      <c r="M157" s="45">
        <f t="shared" si="338"/>
        <v>275766.52</v>
      </c>
      <c r="N157" s="46">
        <f t="shared" si="338"/>
        <v>86830</v>
      </c>
      <c r="O157" s="80">
        <f t="shared" si="338"/>
        <v>0</v>
      </c>
      <c r="P157" s="47">
        <f t="shared" si="338"/>
        <v>3817870.3400000003</v>
      </c>
      <c r="Q157" s="48">
        <f>P157/H157*100</f>
        <v>80.376217684210545</v>
      </c>
      <c r="R157" s="48">
        <f>P157/J157*100</f>
        <v>84.653444345898009</v>
      </c>
      <c r="S157" s="48">
        <f t="shared" ref="S157:S162" si="339">P157/D157*100</f>
        <v>80.376217684210545</v>
      </c>
      <c r="T157" s="47">
        <f>SUM(T158:T162)</f>
        <v>362596.52</v>
      </c>
      <c r="U157" s="48">
        <f>T157/H157*100</f>
        <v>7.6336109473684219</v>
      </c>
      <c r="V157" s="48">
        <f>T157/J157*100</f>
        <v>8.0398341463414642</v>
      </c>
      <c r="W157" s="48">
        <f>T157/D157*100</f>
        <v>7.6336109473684219</v>
      </c>
      <c r="X157" s="48">
        <f>SUM(X158:X162)</f>
        <v>4180466.8600000003</v>
      </c>
      <c r="Y157" s="226">
        <f>X157/H157*100</f>
        <v>88.009828631578955</v>
      </c>
      <c r="Z157" s="48">
        <f>X157/J157*100</f>
        <v>92.693278492239472</v>
      </c>
      <c r="AA157" s="48">
        <f>X157/D157*100</f>
        <v>88.009828631578955</v>
      </c>
      <c r="AB157" s="47">
        <f>SUM(AB158:AB162)</f>
        <v>569533.13999999966</v>
      </c>
      <c r="AC157" s="47">
        <f>(AB157/H157)*100</f>
        <v>11.990171368421047</v>
      </c>
      <c r="AD157" s="47">
        <f>(AB157/D157)*100</f>
        <v>11.990171368421047</v>
      </c>
      <c r="AE157" s="47">
        <f>SUM(AE158:AE162)</f>
        <v>329533.13999999978</v>
      </c>
      <c r="AF157" s="47">
        <f>(AE157/J157)*100</f>
        <v>7.3067215077605274</v>
      </c>
      <c r="AG157" s="47">
        <f t="shared" ref="AG157:AG162" si="340">(AE157/D157)*100</f>
        <v>6.9375397894736786</v>
      </c>
      <c r="AH157" s="47">
        <f>SUM(AH158:AH162)</f>
        <v>569533.13999999966</v>
      </c>
      <c r="AI157" s="47">
        <f>(AH157/D157)*100</f>
        <v>11.990171368421047</v>
      </c>
    </row>
    <row r="158" spans="1:35" ht="18" hidden="1" customHeight="1">
      <c r="A158" s="38"/>
      <c r="B158" s="39" t="s">
        <v>68</v>
      </c>
      <c r="C158" s="49" t="s">
        <v>56</v>
      </c>
      <c r="D158" s="49">
        <v>0</v>
      </c>
      <c r="E158" s="49">
        <v>0</v>
      </c>
      <c r="F158" s="49">
        <v>0</v>
      </c>
      <c r="G158" s="49">
        <v>0</v>
      </c>
      <c r="H158" s="41">
        <f>SUM(E158:G158)</f>
        <v>0</v>
      </c>
      <c r="I158" s="50">
        <v>0</v>
      </c>
      <c r="J158" s="51">
        <f>SUM(E158:G158,I158)</f>
        <v>0</v>
      </c>
      <c r="K158" s="52"/>
      <c r="L158" s="53"/>
      <c r="M158" s="54"/>
      <c r="N158" s="55"/>
      <c r="O158" s="81"/>
      <c r="P158" s="56">
        <f>K158+L158</f>
        <v>0</v>
      </c>
      <c r="Q158" s="56" t="e">
        <f>P158/H158*100</f>
        <v>#DIV/0!</v>
      </c>
      <c r="R158" s="56" t="e">
        <f>P158/J158*100</f>
        <v>#DIV/0!</v>
      </c>
      <c r="S158" s="56" t="e">
        <f t="shared" si="339"/>
        <v>#DIV/0!</v>
      </c>
      <c r="T158" s="57">
        <f>M158+N158+O158</f>
        <v>0</v>
      </c>
      <c r="U158" s="56" t="e">
        <f>T158/H158*100</f>
        <v>#DIV/0!</v>
      </c>
      <c r="V158" s="56" t="e">
        <f>T158/J158*100</f>
        <v>#DIV/0!</v>
      </c>
      <c r="W158" s="56" t="e">
        <f>T158/D158*100</f>
        <v>#DIV/0!</v>
      </c>
      <c r="X158" s="56">
        <f>SUM(K158:O158)</f>
        <v>0</v>
      </c>
      <c r="Y158" s="226" t="e">
        <f>X158/H158*100</f>
        <v>#DIV/0!</v>
      </c>
      <c r="Z158" s="56" t="e">
        <f>X158/J158*100</f>
        <v>#DIV/0!</v>
      </c>
      <c r="AA158" s="56" t="e">
        <f>X158/D158*100</f>
        <v>#DIV/0!</v>
      </c>
      <c r="AB158" s="57">
        <f>H158-X158</f>
        <v>0</v>
      </c>
      <c r="AC158" s="57" t="e">
        <f>(AB158/H158)*100</f>
        <v>#DIV/0!</v>
      </c>
      <c r="AD158" s="57" t="e">
        <f>(AB158/D158)*100</f>
        <v>#DIV/0!</v>
      </c>
      <c r="AE158" s="34">
        <f>J158-X158</f>
        <v>0</v>
      </c>
      <c r="AF158" s="57" t="e">
        <f>(AE158/J158)*100</f>
        <v>#DIV/0!</v>
      </c>
      <c r="AG158" s="63" t="e">
        <f t="shared" si="340"/>
        <v>#DIV/0!</v>
      </c>
      <c r="AH158" s="34">
        <f>D158-X158</f>
        <v>0</v>
      </c>
      <c r="AI158" s="57" t="e">
        <f>(AH158/D158)*100</f>
        <v>#DIV/0!</v>
      </c>
    </row>
    <row r="159" spans="1:35" ht="18.75">
      <c r="A159" s="38"/>
      <c r="B159" s="38"/>
      <c r="C159" s="49" t="s">
        <v>57</v>
      </c>
      <c r="D159" s="49">
        <v>200000</v>
      </c>
      <c r="E159" s="49">
        <v>136500</v>
      </c>
      <c r="F159" s="49">
        <v>43500</v>
      </c>
      <c r="G159" s="49">
        <v>20000</v>
      </c>
      <c r="H159" s="41">
        <f>SUM(E159:G159)</f>
        <v>200000</v>
      </c>
      <c r="I159" s="78">
        <v>0</v>
      </c>
      <c r="J159" s="51">
        <f>SUM(E159:G159,I159)</f>
        <v>200000</v>
      </c>
      <c r="K159" s="52">
        <v>257870.65</v>
      </c>
      <c r="L159" s="53"/>
      <c r="M159" s="54"/>
      <c r="N159" s="55"/>
      <c r="O159" s="81"/>
      <c r="P159" s="56">
        <f>K159+L159</f>
        <v>257870.65</v>
      </c>
      <c r="Q159" s="56">
        <f t="shared" ref="Q159:Q162" si="341">P159/H159*100</f>
        <v>128.93532500000001</v>
      </c>
      <c r="R159" s="56">
        <f t="shared" ref="R159:R164" si="342">P159/J159*100</f>
        <v>128.93532500000001</v>
      </c>
      <c r="S159" s="56">
        <f t="shared" si="339"/>
        <v>128.93532500000001</v>
      </c>
      <c r="T159" s="57">
        <f t="shared" ref="T159:T162" si="343">M159+N159+O159</f>
        <v>0</v>
      </c>
      <c r="U159" s="56">
        <f t="shared" ref="U159:U162" si="344">T159/H159*100</f>
        <v>0</v>
      </c>
      <c r="V159" s="56">
        <f t="shared" ref="V159:V164" si="345">T159/J159*100</f>
        <v>0</v>
      </c>
      <c r="W159" s="56">
        <f t="shared" ref="W159:W162" si="346">T159/D159*100</f>
        <v>0</v>
      </c>
      <c r="X159" s="56">
        <f t="shared" ref="X159:X162" si="347">SUM(K159:O159)</f>
        <v>257870.65</v>
      </c>
      <c r="Y159" s="226">
        <f t="shared" ref="Y159:Y162" si="348">X159/H159*100</f>
        <v>128.93532500000001</v>
      </c>
      <c r="Z159" s="56">
        <f t="shared" ref="Z159:Z164" si="349">X159/J159*100</f>
        <v>128.93532500000001</v>
      </c>
      <c r="AA159" s="56">
        <f t="shared" ref="AA159:AA162" si="350">X159/D159*100</f>
        <v>128.93532500000001</v>
      </c>
      <c r="AB159" s="57">
        <f t="shared" ref="AB159:AB162" si="351">H159-X159</f>
        <v>-57870.649999999994</v>
      </c>
      <c r="AC159" s="57">
        <f t="shared" ref="AC159:AC162" si="352">(AB159/H159)*100</f>
        <v>-28.935324999999995</v>
      </c>
      <c r="AD159" s="57">
        <f t="shared" ref="AD159:AD162" si="353">(AB159/D159)*100</f>
        <v>-28.935324999999995</v>
      </c>
      <c r="AE159" s="34">
        <f>J159-X159</f>
        <v>-57870.649999999994</v>
      </c>
      <c r="AF159" s="57">
        <f t="shared" ref="AF159:AF162" si="354">(AE159/J159)*100</f>
        <v>-28.935324999999995</v>
      </c>
      <c r="AG159" s="63">
        <f t="shared" si="340"/>
        <v>-28.935324999999995</v>
      </c>
      <c r="AH159" s="34">
        <f t="shared" ref="AH159:AH162" si="355">D159-X159</f>
        <v>-57870.649999999994</v>
      </c>
      <c r="AI159" s="57">
        <f t="shared" ref="AI159:AI162" si="356">(AH159/D159)*100</f>
        <v>-28.935324999999995</v>
      </c>
    </row>
    <row r="160" spans="1:35" ht="18.75">
      <c r="A160" s="38"/>
      <c r="B160" s="38"/>
      <c r="C160" s="49" t="s">
        <v>58</v>
      </c>
      <c r="D160" s="49">
        <v>3830000</v>
      </c>
      <c r="E160" s="49">
        <v>2559700</v>
      </c>
      <c r="F160" s="49">
        <v>857300</v>
      </c>
      <c r="G160" s="49">
        <v>413000</v>
      </c>
      <c r="H160" s="41">
        <f>SUM(E160:G160)</f>
        <v>3830000</v>
      </c>
      <c r="I160" s="59">
        <v>-240000</v>
      </c>
      <c r="J160" s="51">
        <f>SUM(E160:G160,I160)</f>
        <v>3590000</v>
      </c>
      <c r="K160" s="52">
        <v>3114895.74</v>
      </c>
      <c r="L160" s="53"/>
      <c r="M160" s="54">
        <v>246516.52</v>
      </c>
      <c r="N160" s="217">
        <v>80945</v>
      </c>
      <c r="O160" s="81"/>
      <c r="P160" s="56">
        <f>K160+L160</f>
        <v>3114895.74</v>
      </c>
      <c r="Q160" s="56">
        <f t="shared" si="341"/>
        <v>81.328870496083567</v>
      </c>
      <c r="R160" s="56">
        <f t="shared" si="342"/>
        <v>86.765898050139285</v>
      </c>
      <c r="S160" s="56">
        <f t="shared" si="339"/>
        <v>81.328870496083567</v>
      </c>
      <c r="T160" s="57">
        <f t="shared" si="343"/>
        <v>327461.52</v>
      </c>
      <c r="U160" s="56">
        <f t="shared" si="344"/>
        <v>8.5499091383812011</v>
      </c>
      <c r="V160" s="56">
        <f t="shared" si="345"/>
        <v>9.121490807799443</v>
      </c>
      <c r="W160" s="56">
        <f t="shared" si="346"/>
        <v>8.5499091383812011</v>
      </c>
      <c r="X160" s="56">
        <f t="shared" si="347"/>
        <v>3442357.2600000002</v>
      </c>
      <c r="Y160" s="226">
        <f t="shared" si="348"/>
        <v>89.878779634464763</v>
      </c>
      <c r="Z160" s="56">
        <f t="shared" si="349"/>
        <v>95.887388857938731</v>
      </c>
      <c r="AA160" s="56">
        <f t="shared" si="350"/>
        <v>89.878779634464763</v>
      </c>
      <c r="AB160" s="57">
        <f t="shared" si="351"/>
        <v>387642.73999999976</v>
      </c>
      <c r="AC160" s="57">
        <f t="shared" si="352"/>
        <v>10.12122036553524</v>
      </c>
      <c r="AD160" s="57">
        <f t="shared" si="353"/>
        <v>10.12122036553524</v>
      </c>
      <c r="AE160" s="34">
        <f>J160-X160</f>
        <v>147642.73999999976</v>
      </c>
      <c r="AF160" s="57">
        <f t="shared" si="354"/>
        <v>4.112611142061275</v>
      </c>
      <c r="AG160" s="63">
        <f t="shared" si="340"/>
        <v>3.8549018276762341</v>
      </c>
      <c r="AH160" s="34">
        <f t="shared" si="355"/>
        <v>387642.73999999976</v>
      </c>
      <c r="AI160" s="57">
        <f t="shared" si="356"/>
        <v>10.12122036553524</v>
      </c>
    </row>
    <row r="161" spans="1:35" ht="18" hidden="1" customHeight="1">
      <c r="A161" s="38"/>
      <c r="B161" s="38"/>
      <c r="C161" s="49" t="s">
        <v>69</v>
      </c>
      <c r="D161" s="49">
        <v>0</v>
      </c>
      <c r="E161" s="49">
        <v>0</v>
      </c>
      <c r="F161" s="49">
        <v>0</v>
      </c>
      <c r="G161" s="49"/>
      <c r="H161" s="41">
        <f>SUM(E161:G161)</f>
        <v>0</v>
      </c>
      <c r="I161" s="59">
        <v>0</v>
      </c>
      <c r="J161" s="51">
        <f>SUM(E161:G161,I161)</f>
        <v>0</v>
      </c>
      <c r="K161" s="52"/>
      <c r="L161" s="53"/>
      <c r="M161" s="54"/>
      <c r="N161" s="217"/>
      <c r="O161" s="81"/>
      <c r="P161" s="56">
        <f>K161+L161</f>
        <v>0</v>
      </c>
      <c r="Q161" s="56" t="e">
        <f t="shared" si="341"/>
        <v>#DIV/0!</v>
      </c>
      <c r="R161" s="56" t="e">
        <f t="shared" si="342"/>
        <v>#DIV/0!</v>
      </c>
      <c r="S161" s="56" t="e">
        <f t="shared" si="339"/>
        <v>#DIV/0!</v>
      </c>
      <c r="T161" s="57">
        <f t="shared" si="343"/>
        <v>0</v>
      </c>
      <c r="U161" s="56" t="e">
        <f t="shared" si="344"/>
        <v>#DIV/0!</v>
      </c>
      <c r="V161" s="56" t="e">
        <f t="shared" si="345"/>
        <v>#DIV/0!</v>
      </c>
      <c r="W161" s="56" t="e">
        <f t="shared" si="346"/>
        <v>#DIV/0!</v>
      </c>
      <c r="X161" s="56">
        <f t="shared" si="347"/>
        <v>0</v>
      </c>
      <c r="Y161" s="226" t="e">
        <f t="shared" si="348"/>
        <v>#DIV/0!</v>
      </c>
      <c r="Z161" s="56" t="e">
        <f t="shared" si="349"/>
        <v>#DIV/0!</v>
      </c>
      <c r="AA161" s="56" t="e">
        <f t="shared" si="350"/>
        <v>#DIV/0!</v>
      </c>
      <c r="AB161" s="57">
        <f t="shared" si="351"/>
        <v>0</v>
      </c>
      <c r="AC161" s="57" t="e">
        <f t="shared" si="352"/>
        <v>#DIV/0!</v>
      </c>
      <c r="AD161" s="57" t="e">
        <f t="shared" si="353"/>
        <v>#DIV/0!</v>
      </c>
      <c r="AE161" s="34">
        <f>J161-X161</f>
        <v>0</v>
      </c>
      <c r="AF161" s="57" t="e">
        <f t="shared" si="354"/>
        <v>#DIV/0!</v>
      </c>
      <c r="AG161" s="63" t="e">
        <f t="shared" si="340"/>
        <v>#DIV/0!</v>
      </c>
      <c r="AH161" s="34">
        <f t="shared" si="355"/>
        <v>0</v>
      </c>
      <c r="AI161" s="57" t="e">
        <f t="shared" si="356"/>
        <v>#DIV/0!</v>
      </c>
    </row>
    <row r="162" spans="1:35" ht="18.75">
      <c r="A162" s="38"/>
      <c r="B162" s="38"/>
      <c r="C162" s="49" t="s">
        <v>60</v>
      </c>
      <c r="D162" s="57">
        <v>720000</v>
      </c>
      <c r="E162" s="57">
        <v>485300</v>
      </c>
      <c r="F162" s="57">
        <v>162700</v>
      </c>
      <c r="G162" s="57">
        <v>72000</v>
      </c>
      <c r="H162" s="41">
        <f>SUM(E162:G162)</f>
        <v>720000</v>
      </c>
      <c r="I162" s="49">
        <v>0</v>
      </c>
      <c r="J162" s="51">
        <f>SUM(E162:G162,I162)</f>
        <v>720000</v>
      </c>
      <c r="K162" s="52">
        <v>445103.95</v>
      </c>
      <c r="L162" s="53"/>
      <c r="M162" s="54">
        <v>29250</v>
      </c>
      <c r="N162" s="217">
        <v>5885</v>
      </c>
      <c r="O162" s="81"/>
      <c r="P162" s="56">
        <f>K162+L162</f>
        <v>445103.95</v>
      </c>
      <c r="Q162" s="56">
        <f t="shared" si="341"/>
        <v>61.819993055555557</v>
      </c>
      <c r="R162" s="56">
        <f t="shared" si="342"/>
        <v>61.819993055555557</v>
      </c>
      <c r="S162" s="56">
        <f t="shared" si="339"/>
        <v>61.819993055555557</v>
      </c>
      <c r="T162" s="57">
        <f t="shared" si="343"/>
        <v>35135</v>
      </c>
      <c r="U162" s="56">
        <f t="shared" si="344"/>
        <v>4.8798611111111114</v>
      </c>
      <c r="V162" s="56">
        <f t="shared" si="345"/>
        <v>4.8798611111111114</v>
      </c>
      <c r="W162" s="56">
        <f t="shared" si="346"/>
        <v>4.8798611111111114</v>
      </c>
      <c r="X162" s="56">
        <f t="shared" si="347"/>
        <v>480238.95</v>
      </c>
      <c r="Y162" s="226">
        <f t="shared" si="348"/>
        <v>66.699854166666668</v>
      </c>
      <c r="Z162" s="56">
        <f t="shared" si="349"/>
        <v>66.699854166666668</v>
      </c>
      <c r="AA162" s="56">
        <f t="shared" si="350"/>
        <v>66.699854166666668</v>
      </c>
      <c r="AB162" s="57">
        <f t="shared" si="351"/>
        <v>239761.05</v>
      </c>
      <c r="AC162" s="57">
        <f t="shared" si="352"/>
        <v>33.300145833333332</v>
      </c>
      <c r="AD162" s="57">
        <f t="shared" si="353"/>
        <v>33.300145833333332</v>
      </c>
      <c r="AE162" s="34">
        <f>J162-X162</f>
        <v>239761.05</v>
      </c>
      <c r="AF162" s="57">
        <f t="shared" si="354"/>
        <v>33.300145833333332</v>
      </c>
      <c r="AG162" s="63">
        <f t="shared" si="340"/>
        <v>33.300145833333332</v>
      </c>
      <c r="AH162" s="34">
        <f t="shared" si="355"/>
        <v>239761.05</v>
      </c>
      <c r="AI162" s="57">
        <f t="shared" si="356"/>
        <v>33.300145833333332</v>
      </c>
    </row>
    <row r="163" spans="1:35" ht="18.75">
      <c r="A163" s="61"/>
      <c r="B163" s="62"/>
      <c r="C163" s="63" t="s">
        <v>61</v>
      </c>
      <c r="D163" s="63">
        <f>D164</f>
        <v>300000</v>
      </c>
      <c r="E163" s="63">
        <f>SUM(E164:E164)</f>
        <v>0</v>
      </c>
      <c r="F163" s="63">
        <f>F164</f>
        <v>300000</v>
      </c>
      <c r="G163" s="63">
        <f>G164</f>
        <v>0</v>
      </c>
      <c r="H163" s="63">
        <f>H164</f>
        <v>300000</v>
      </c>
      <c r="I163" s="63">
        <f>I164</f>
        <v>0</v>
      </c>
      <c r="J163" s="63">
        <f>SUM(J164:J164)</f>
        <v>300000</v>
      </c>
      <c r="K163" s="64">
        <f t="shared" ref="K163:AH163" si="357">K164</f>
        <v>299600</v>
      </c>
      <c r="L163" s="65">
        <f t="shared" si="357"/>
        <v>0</v>
      </c>
      <c r="M163" s="66">
        <f t="shared" si="357"/>
        <v>0</v>
      </c>
      <c r="N163" s="46">
        <f t="shared" si="357"/>
        <v>0</v>
      </c>
      <c r="O163" s="82">
        <f t="shared" si="357"/>
        <v>0</v>
      </c>
      <c r="P163" s="67">
        <f t="shared" si="357"/>
        <v>299600</v>
      </c>
      <c r="Q163" s="67">
        <f t="shared" si="357"/>
        <v>99.866666666666674</v>
      </c>
      <c r="R163" s="56">
        <f t="shared" si="342"/>
        <v>99.866666666666674</v>
      </c>
      <c r="S163" s="67">
        <f t="shared" si="357"/>
        <v>99.866666666666674</v>
      </c>
      <c r="T163" s="63">
        <f t="shared" si="357"/>
        <v>0</v>
      </c>
      <c r="U163" s="67">
        <f t="shared" si="357"/>
        <v>0</v>
      </c>
      <c r="V163" s="56">
        <f t="shared" si="345"/>
        <v>0</v>
      </c>
      <c r="W163" s="67">
        <f t="shared" si="357"/>
        <v>0</v>
      </c>
      <c r="X163" s="67">
        <f>X164</f>
        <v>299600</v>
      </c>
      <c r="Y163" s="227">
        <f t="shared" si="357"/>
        <v>99.866666666666674</v>
      </c>
      <c r="Z163" s="56">
        <f t="shared" si="349"/>
        <v>99.866666666666674</v>
      </c>
      <c r="AA163" s="67">
        <f t="shared" si="357"/>
        <v>99.866666666666674</v>
      </c>
      <c r="AB163" s="63">
        <f t="shared" si="357"/>
        <v>400</v>
      </c>
      <c r="AC163" s="63">
        <f t="shared" si="357"/>
        <v>0.13333333333333333</v>
      </c>
      <c r="AD163" s="63">
        <f t="shared" si="357"/>
        <v>0.13333333333333333</v>
      </c>
      <c r="AE163" s="63">
        <f t="shared" si="357"/>
        <v>400</v>
      </c>
      <c r="AF163" s="63">
        <f t="shared" si="357"/>
        <v>0.13333333333333333</v>
      </c>
      <c r="AG163" s="63">
        <f t="shared" si="357"/>
        <v>0.13333333333333333</v>
      </c>
      <c r="AH163" s="63">
        <f t="shared" si="357"/>
        <v>400</v>
      </c>
      <c r="AI163" s="57">
        <f>(AH163/D163)*100</f>
        <v>0.13333333333333333</v>
      </c>
    </row>
    <row r="164" spans="1:35" ht="18.75">
      <c r="A164" s="38"/>
      <c r="B164" s="38"/>
      <c r="C164" s="49" t="s">
        <v>70</v>
      </c>
      <c r="D164" s="57">
        <v>300000</v>
      </c>
      <c r="E164" s="57">
        <v>0</v>
      </c>
      <c r="F164" s="57">
        <v>300000</v>
      </c>
      <c r="G164" s="49">
        <v>0</v>
      </c>
      <c r="H164" s="49">
        <f>SUM(E164:G164)</f>
        <v>300000</v>
      </c>
      <c r="I164" s="57">
        <v>0</v>
      </c>
      <c r="J164" s="51">
        <f>SUM(E164:G164,I164)</f>
        <v>300000</v>
      </c>
      <c r="K164" s="52">
        <v>299600</v>
      </c>
      <c r="L164" s="53"/>
      <c r="M164" s="54"/>
      <c r="N164" s="55"/>
      <c r="O164" s="81"/>
      <c r="P164" s="57">
        <f>K164+L164</f>
        <v>299600</v>
      </c>
      <c r="Q164" s="56">
        <f>P164/J164*100</f>
        <v>99.866666666666674</v>
      </c>
      <c r="R164" s="56">
        <f t="shared" si="342"/>
        <v>99.866666666666674</v>
      </c>
      <c r="S164" s="56">
        <f>P164/D164*100</f>
        <v>99.866666666666674</v>
      </c>
      <c r="T164" s="57">
        <f>M164+N164+O164</f>
        <v>0</v>
      </c>
      <c r="U164" s="56">
        <f>T164/J164*100</f>
        <v>0</v>
      </c>
      <c r="V164" s="56">
        <f t="shared" si="345"/>
        <v>0</v>
      </c>
      <c r="W164" s="56">
        <f>T164/D164*100</f>
        <v>0</v>
      </c>
      <c r="X164" s="56">
        <f>SUM(K164:O164)</f>
        <v>299600</v>
      </c>
      <c r="Y164" s="226">
        <f t="shared" ref="Y164" si="358">X164/H164*100</f>
        <v>99.866666666666674</v>
      </c>
      <c r="Z164" s="56">
        <f t="shared" si="349"/>
        <v>99.866666666666674</v>
      </c>
      <c r="AA164" s="56">
        <f>X164/D164*100</f>
        <v>99.866666666666674</v>
      </c>
      <c r="AB164" s="57">
        <f>H164-X164</f>
        <v>400</v>
      </c>
      <c r="AC164" s="57">
        <f t="shared" ref="AC164" si="359">(AB164/H164)*100</f>
        <v>0.13333333333333333</v>
      </c>
      <c r="AD164" s="57">
        <f>(AB164/D164)*100</f>
        <v>0.13333333333333333</v>
      </c>
      <c r="AE164" s="34">
        <f>J164-X164</f>
        <v>400</v>
      </c>
      <c r="AF164" s="57">
        <f>(AE164/J164)*100</f>
        <v>0.13333333333333333</v>
      </c>
      <c r="AG164" s="63">
        <f>(AE164/D164)*100</f>
        <v>0.13333333333333333</v>
      </c>
      <c r="AH164" s="34">
        <f t="shared" ref="AH164" si="360">D164-X164</f>
        <v>400</v>
      </c>
      <c r="AI164" s="57">
        <f t="shared" ref="AI164" si="361">(AH164/D164)*100</f>
        <v>0.13333333333333333</v>
      </c>
    </row>
    <row r="165" spans="1:35" ht="18.75">
      <c r="A165" s="69"/>
      <c r="B165" s="69"/>
      <c r="C165" s="70"/>
      <c r="D165" s="70"/>
      <c r="E165" s="71"/>
      <c r="F165" s="71"/>
      <c r="G165" s="71"/>
      <c r="H165" s="71"/>
      <c r="I165" s="71"/>
      <c r="J165" s="71"/>
      <c r="K165" s="72"/>
      <c r="L165" s="73"/>
      <c r="M165" s="74"/>
      <c r="N165" s="75"/>
      <c r="O165" s="83"/>
      <c r="P165" s="71"/>
      <c r="Q165" s="71"/>
      <c r="R165" s="71"/>
      <c r="S165" s="71"/>
      <c r="T165" s="71"/>
      <c r="U165" s="71"/>
      <c r="V165" s="71"/>
      <c r="W165" s="71"/>
      <c r="X165" s="71"/>
      <c r="Y165" s="228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</row>
    <row r="166" spans="1:35" ht="56.25">
      <c r="A166" s="1104" t="s">
        <v>114</v>
      </c>
      <c r="B166" s="1106" t="s">
        <v>308</v>
      </c>
      <c r="C166" s="1107" t="s">
        <v>309</v>
      </c>
      <c r="D166" s="79" t="s">
        <v>310</v>
      </c>
      <c r="E166" s="1109">
        <f>SUM(E169,E175)</f>
        <v>1102500</v>
      </c>
      <c r="F166" s="1109">
        <f>F169+F175</f>
        <v>472500</v>
      </c>
      <c r="G166" s="1109">
        <f>G169+G175</f>
        <v>175000</v>
      </c>
      <c r="H166" s="1109">
        <f>SUM(E166:G168)</f>
        <v>1750000</v>
      </c>
      <c r="I166" s="1111">
        <f>SUM(I169,I175)</f>
        <v>-87600</v>
      </c>
      <c r="J166" s="1113">
        <f>SUM(J169,J175)</f>
        <v>1662400</v>
      </c>
      <c r="K166" s="37"/>
      <c r="L166" s="37"/>
      <c r="M166" s="37"/>
      <c r="N166" s="37"/>
      <c r="O166" s="37"/>
      <c r="P166" s="203" t="s">
        <v>417</v>
      </c>
      <c r="Q166" s="204" t="s">
        <v>433</v>
      </c>
      <c r="R166" s="204" t="s">
        <v>434</v>
      </c>
      <c r="S166" s="204" t="s">
        <v>403</v>
      </c>
      <c r="T166" s="204" t="s">
        <v>438</v>
      </c>
      <c r="U166" s="204" t="s">
        <v>433</v>
      </c>
      <c r="V166" s="204" t="s">
        <v>434</v>
      </c>
      <c r="W166" s="204" t="s">
        <v>403</v>
      </c>
      <c r="X166" s="203" t="s">
        <v>439</v>
      </c>
      <c r="Y166" s="223" t="s">
        <v>433</v>
      </c>
      <c r="Z166" s="204" t="s">
        <v>434</v>
      </c>
      <c r="AA166" s="204" t="s">
        <v>403</v>
      </c>
      <c r="AB166" s="204" t="s">
        <v>440</v>
      </c>
      <c r="AC166" s="204" t="s">
        <v>433</v>
      </c>
      <c r="AD166" s="204" t="s">
        <v>403</v>
      </c>
      <c r="AE166" s="204" t="s">
        <v>408</v>
      </c>
      <c r="AF166" s="204" t="s">
        <v>408</v>
      </c>
      <c r="AG166" s="204" t="s">
        <v>403</v>
      </c>
      <c r="AH166" s="204" t="s">
        <v>441</v>
      </c>
      <c r="AI166" s="204" t="s">
        <v>403</v>
      </c>
    </row>
    <row r="167" spans="1:35" ht="14.45" customHeight="1">
      <c r="A167" s="1105"/>
      <c r="B167" s="1106"/>
      <c r="C167" s="1108"/>
      <c r="D167" s="1108">
        <f>D169+D175</f>
        <v>1750000</v>
      </c>
      <c r="E167" s="1110"/>
      <c r="F167" s="1110"/>
      <c r="G167" s="1110"/>
      <c r="H167" s="1110"/>
      <c r="I167" s="1112"/>
      <c r="J167" s="1106"/>
      <c r="K167" s="1114">
        <f t="shared" ref="K167:P167" si="362">K169+K175</f>
        <v>1487337.07</v>
      </c>
      <c r="L167" s="1116">
        <f t="shared" si="362"/>
        <v>209592.6</v>
      </c>
      <c r="M167" s="1118">
        <f t="shared" si="362"/>
        <v>60045.61</v>
      </c>
      <c r="N167" s="1100">
        <f t="shared" si="362"/>
        <v>40831.199999999997</v>
      </c>
      <c r="O167" s="1102">
        <f t="shared" si="362"/>
        <v>0</v>
      </c>
      <c r="P167" s="1071">
        <f t="shared" si="362"/>
        <v>1696929.6700000002</v>
      </c>
      <c r="Q167" s="1071">
        <f>(P167/H166)*100</f>
        <v>96.967409714285722</v>
      </c>
      <c r="R167" s="1071">
        <f>(P167/J166)*100</f>
        <v>102.07709756977866</v>
      </c>
      <c r="S167" s="1071">
        <f>(P167/D167)*100</f>
        <v>96.967409714285722</v>
      </c>
      <c r="T167" s="1071">
        <f>T169+T175</f>
        <v>100876.81</v>
      </c>
      <c r="U167" s="1071">
        <f>(T167/H166)*100</f>
        <v>5.7643891428571425</v>
      </c>
      <c r="V167" s="1071">
        <f>(T167/J166)*100</f>
        <v>6.0681430461982675</v>
      </c>
      <c r="W167" s="1071">
        <f>(T167/D167)*100</f>
        <v>5.7643891428571425</v>
      </c>
      <c r="X167" s="1071">
        <f>X169+X175</f>
        <v>1797806.48</v>
      </c>
      <c r="Y167" s="1075">
        <f>(X167/H166)*100</f>
        <v>102.73179885714285</v>
      </c>
      <c r="Z167" s="1071">
        <f>(X167/J166)*100</f>
        <v>108.1452406159769</v>
      </c>
      <c r="AA167" s="1071">
        <f>(X167/D167)*100</f>
        <v>102.73179885714285</v>
      </c>
      <c r="AB167" s="1071">
        <f>AB169+AB175</f>
        <v>-47806.480000000098</v>
      </c>
      <c r="AC167" s="1071">
        <f>(AB167/H166)*100</f>
        <v>-2.7317988571428629</v>
      </c>
      <c r="AD167" s="1071">
        <f>(AB167/D167)*100</f>
        <v>-2.7317988571428629</v>
      </c>
      <c r="AE167" s="1071">
        <f>AE169+AE175</f>
        <v>-135406.4800000001</v>
      </c>
      <c r="AF167" s="1071">
        <f>(AE167/J166)*100</f>
        <v>-8.1452406159769062</v>
      </c>
      <c r="AG167" s="1071">
        <f>(AE167/D167)*100</f>
        <v>-7.7375131428571482</v>
      </c>
      <c r="AH167" s="1071">
        <f>AH169+AH175</f>
        <v>-47806.480000000098</v>
      </c>
      <c r="AI167" s="1071">
        <f>(AH167/D167)*100</f>
        <v>-2.7317988571428629</v>
      </c>
    </row>
    <row r="168" spans="1:35" ht="47.1" customHeight="1">
      <c r="A168" s="1105"/>
      <c r="B168" s="1106"/>
      <c r="C168" s="1108"/>
      <c r="D168" s="1108"/>
      <c r="E168" s="1110"/>
      <c r="F168" s="1110"/>
      <c r="G168" s="1110"/>
      <c r="H168" s="1110"/>
      <c r="I168" s="1112"/>
      <c r="J168" s="1106"/>
      <c r="K168" s="1115"/>
      <c r="L168" s="1117"/>
      <c r="M168" s="1119"/>
      <c r="N168" s="1101"/>
      <c r="O168" s="1103"/>
      <c r="P168" s="1072"/>
      <c r="Q168" s="1072"/>
      <c r="R168" s="1072"/>
      <c r="S168" s="1072"/>
      <c r="T168" s="1072"/>
      <c r="U168" s="1072"/>
      <c r="V168" s="1072"/>
      <c r="W168" s="1072"/>
      <c r="X168" s="1072"/>
      <c r="Y168" s="1076"/>
      <c r="Z168" s="1072"/>
      <c r="AA168" s="1072"/>
      <c r="AB168" s="1072"/>
      <c r="AC168" s="1072"/>
      <c r="AD168" s="1072"/>
      <c r="AE168" s="1072"/>
      <c r="AF168" s="1072"/>
      <c r="AG168" s="1072"/>
      <c r="AH168" s="1072"/>
      <c r="AI168" s="1072"/>
    </row>
    <row r="169" spans="1:35" ht="18.75">
      <c r="A169" s="38"/>
      <c r="B169" s="39"/>
      <c r="C169" s="40" t="s">
        <v>55</v>
      </c>
      <c r="D169" s="40">
        <f>SUM(D170:D174)</f>
        <v>1750000</v>
      </c>
      <c r="E169" s="41">
        <f>SUM(E170:E174)</f>
        <v>1102500</v>
      </c>
      <c r="F169" s="41">
        <f>SUM(F170:F174)</f>
        <v>472500</v>
      </c>
      <c r="G169" s="41">
        <f>SUM(G170:G174)</f>
        <v>175000</v>
      </c>
      <c r="H169" s="41">
        <f>SUM(H170:H174)</f>
        <v>1750000</v>
      </c>
      <c r="I169" s="42">
        <f>SUM(I170:I172)</f>
        <v>-87600</v>
      </c>
      <c r="J169" s="41">
        <f t="shared" ref="J169:P169" si="363">SUM(J170:J174)</f>
        <v>1662400</v>
      </c>
      <c r="K169" s="43">
        <f t="shared" si="363"/>
        <v>1487337.07</v>
      </c>
      <c r="L169" s="44">
        <f t="shared" si="363"/>
        <v>209592.6</v>
      </c>
      <c r="M169" s="45">
        <f t="shared" si="363"/>
        <v>60045.61</v>
      </c>
      <c r="N169" s="46">
        <f t="shared" si="363"/>
        <v>40831.199999999997</v>
      </c>
      <c r="O169" s="80">
        <f t="shared" si="363"/>
        <v>0</v>
      </c>
      <c r="P169" s="47">
        <f t="shared" si="363"/>
        <v>1696929.6700000002</v>
      </c>
      <c r="Q169" s="48">
        <f>P169/H169*100</f>
        <v>96.967409714285722</v>
      </c>
      <c r="R169" s="48">
        <f>P169/J169*100</f>
        <v>102.07709756977866</v>
      </c>
      <c r="S169" s="48">
        <f t="shared" ref="S169:S174" si="364">P169/D169*100</f>
        <v>96.967409714285722</v>
      </c>
      <c r="T169" s="47">
        <f>SUM(T170:T174)</f>
        <v>100876.81</v>
      </c>
      <c r="U169" s="48">
        <f>T169/H169*100</f>
        <v>5.7643891428571425</v>
      </c>
      <c r="V169" s="48">
        <f>T169/J169*100</f>
        <v>6.0681430461982675</v>
      </c>
      <c r="W169" s="48">
        <f>T169/D169*100</f>
        <v>5.7643891428571425</v>
      </c>
      <c r="X169" s="48">
        <f>SUM(X170:X174)</f>
        <v>1797806.48</v>
      </c>
      <c r="Y169" s="226">
        <f>X169/H169*100</f>
        <v>102.73179885714285</v>
      </c>
      <c r="Z169" s="48">
        <f>X169/J169*100</f>
        <v>108.1452406159769</v>
      </c>
      <c r="AA169" s="48">
        <f>X169/D169*100</f>
        <v>102.73179885714285</v>
      </c>
      <c r="AB169" s="47">
        <f>SUM(AB170:AB174)</f>
        <v>-47806.480000000098</v>
      </c>
      <c r="AC169" s="47">
        <f>(AB169/H169)*100</f>
        <v>-2.7317988571428629</v>
      </c>
      <c r="AD169" s="47">
        <f>(AB169/D169)*100</f>
        <v>-2.7317988571428629</v>
      </c>
      <c r="AE169" s="47">
        <f>SUM(AE170:AE174)</f>
        <v>-135406.4800000001</v>
      </c>
      <c r="AF169" s="47">
        <f>(AE169/J169)*100</f>
        <v>-8.1452406159769062</v>
      </c>
      <c r="AG169" s="47">
        <f t="shared" ref="AG169:AG174" si="365">(AE169/D169)*100</f>
        <v>-7.7375131428571482</v>
      </c>
      <c r="AH169" s="47">
        <f>SUM(AH170:AH174)</f>
        <v>-47806.480000000098</v>
      </c>
      <c r="AI169" s="47">
        <f>(AH169/D169)*100</f>
        <v>-2.7317988571428629</v>
      </c>
    </row>
    <row r="170" spans="1:35" ht="18" hidden="1" customHeight="1">
      <c r="A170" s="38"/>
      <c r="B170" s="39" t="s">
        <v>68</v>
      </c>
      <c r="C170" s="49" t="s">
        <v>56</v>
      </c>
      <c r="D170" s="49">
        <v>0</v>
      </c>
      <c r="E170" s="49">
        <v>0</v>
      </c>
      <c r="F170" s="49">
        <v>0</v>
      </c>
      <c r="G170" s="49">
        <v>0</v>
      </c>
      <c r="H170" s="41">
        <f>SUM(E170:G170)</f>
        <v>0</v>
      </c>
      <c r="I170" s="50">
        <v>0</v>
      </c>
      <c r="J170" s="51">
        <f>SUM(E170:G170,I170)</f>
        <v>0</v>
      </c>
      <c r="K170" s="52"/>
      <c r="L170" s="53"/>
      <c r="M170" s="54"/>
      <c r="N170" s="55"/>
      <c r="O170" s="81"/>
      <c r="P170" s="56">
        <f>K170+L170</f>
        <v>0</v>
      </c>
      <c r="Q170" s="56" t="e">
        <f>P170/H170*100</f>
        <v>#DIV/0!</v>
      </c>
      <c r="R170" s="56" t="e">
        <f>P170/J170*100</f>
        <v>#DIV/0!</v>
      </c>
      <c r="S170" s="56" t="e">
        <f t="shared" si="364"/>
        <v>#DIV/0!</v>
      </c>
      <c r="T170" s="57">
        <f>M170+N170+O170</f>
        <v>0</v>
      </c>
      <c r="U170" s="56" t="e">
        <f>T170/H170*100</f>
        <v>#DIV/0!</v>
      </c>
      <c r="V170" s="56" t="e">
        <f>T170/J170*100</f>
        <v>#DIV/0!</v>
      </c>
      <c r="W170" s="56" t="e">
        <f>T170/D170*100</f>
        <v>#DIV/0!</v>
      </c>
      <c r="X170" s="56">
        <f>SUM(K170:O170)</f>
        <v>0</v>
      </c>
      <c r="Y170" s="226" t="e">
        <f>X170/H170*100</f>
        <v>#DIV/0!</v>
      </c>
      <c r="Z170" s="56" t="e">
        <f>X170/J170*100</f>
        <v>#DIV/0!</v>
      </c>
      <c r="AA170" s="56" t="e">
        <f>X170/D170*100</f>
        <v>#DIV/0!</v>
      </c>
      <c r="AB170" s="57">
        <f>H170-X170</f>
        <v>0</v>
      </c>
      <c r="AC170" s="57" t="e">
        <f>(AB170/H170)*100</f>
        <v>#DIV/0!</v>
      </c>
      <c r="AD170" s="57" t="e">
        <f>(AB170/D170)*100</f>
        <v>#DIV/0!</v>
      </c>
      <c r="AE170" s="34">
        <f>J170-X170</f>
        <v>0</v>
      </c>
      <c r="AF170" s="57" t="e">
        <f>(AE170/J170)*100</f>
        <v>#DIV/0!</v>
      </c>
      <c r="AG170" s="63" t="e">
        <f t="shared" si="365"/>
        <v>#DIV/0!</v>
      </c>
      <c r="AH170" s="34">
        <f>D170-X170</f>
        <v>0</v>
      </c>
      <c r="AI170" s="57" t="e">
        <f>(AH170/D170)*100</f>
        <v>#DIV/0!</v>
      </c>
    </row>
    <row r="171" spans="1:35" ht="18.75">
      <c r="A171" s="38"/>
      <c r="B171" s="38"/>
      <c r="C171" s="49" t="s">
        <v>57</v>
      </c>
      <c r="D171" s="49">
        <v>387000</v>
      </c>
      <c r="E171" s="49">
        <v>312000</v>
      </c>
      <c r="F171" s="49">
        <v>36300</v>
      </c>
      <c r="G171" s="49">
        <v>38700</v>
      </c>
      <c r="H171" s="41">
        <f>SUM(E171:G171)</f>
        <v>387000</v>
      </c>
      <c r="I171" s="78">
        <v>-22200</v>
      </c>
      <c r="J171" s="51">
        <f>SUM(E171:G171,I171)</f>
        <v>364800</v>
      </c>
      <c r="K171" s="52">
        <v>465539.54</v>
      </c>
      <c r="L171" s="53"/>
      <c r="M171" s="54">
        <v>10785.6</v>
      </c>
      <c r="N171" s="55">
        <v>40831.199999999997</v>
      </c>
      <c r="O171" s="81"/>
      <c r="P171" s="56">
        <f>K171+L171</f>
        <v>465539.54</v>
      </c>
      <c r="Q171" s="56">
        <f t="shared" ref="Q171:Q174" si="366">P171/H171*100</f>
        <v>120.29445478036176</v>
      </c>
      <c r="R171" s="56">
        <f t="shared" ref="R171:R176" si="367">P171/J171*100</f>
        <v>127.61500548245614</v>
      </c>
      <c r="S171" s="56">
        <f t="shared" si="364"/>
        <v>120.29445478036176</v>
      </c>
      <c r="T171" s="57">
        <f t="shared" ref="T171:T174" si="368">M171+N171+O171</f>
        <v>51616.799999999996</v>
      </c>
      <c r="U171" s="56">
        <f t="shared" ref="U171:U174" si="369">T171/H171*100</f>
        <v>13.337674418604649</v>
      </c>
      <c r="V171" s="56">
        <f t="shared" ref="V171:V176" si="370">T171/J171*100</f>
        <v>14.149342105263157</v>
      </c>
      <c r="W171" s="56">
        <f t="shared" ref="W171:W174" si="371">T171/D171*100</f>
        <v>13.337674418604649</v>
      </c>
      <c r="X171" s="56">
        <f t="shared" ref="X171:X174" si="372">SUM(K171:O171)</f>
        <v>517156.33999999997</v>
      </c>
      <c r="Y171" s="226">
        <f t="shared" ref="Y171:Y174" si="373">X171/H171*100</f>
        <v>133.6321291989664</v>
      </c>
      <c r="Z171" s="56">
        <f t="shared" ref="Z171:Z176" si="374">X171/J171*100</f>
        <v>141.7643475877193</v>
      </c>
      <c r="AA171" s="56">
        <f t="shared" ref="AA171:AA174" si="375">X171/D171*100</f>
        <v>133.6321291989664</v>
      </c>
      <c r="AB171" s="57">
        <f t="shared" ref="AB171:AB174" si="376">H171-X171</f>
        <v>-130156.33999999997</v>
      </c>
      <c r="AC171" s="57">
        <f t="shared" ref="AC171:AC174" si="377">(AB171/H171)*100</f>
        <v>-33.632129198966396</v>
      </c>
      <c r="AD171" s="57">
        <f t="shared" ref="AD171:AD174" si="378">(AB171/D171)*100</f>
        <v>-33.632129198966396</v>
      </c>
      <c r="AE171" s="34">
        <f>J171-X171</f>
        <v>-152356.33999999997</v>
      </c>
      <c r="AF171" s="57">
        <f t="shared" ref="AF171:AF174" si="379">(AE171/J171)*100</f>
        <v>-41.764347587719293</v>
      </c>
      <c r="AG171" s="63">
        <f t="shared" si="365"/>
        <v>-39.368563307493531</v>
      </c>
      <c r="AH171" s="34">
        <f t="shared" ref="AH171:AH174" si="380">D171-X171</f>
        <v>-130156.33999999997</v>
      </c>
      <c r="AI171" s="57">
        <f t="shared" ref="AI171:AI174" si="381">(AH171/D171)*100</f>
        <v>-33.632129198966396</v>
      </c>
    </row>
    <row r="172" spans="1:35" ht="18.75">
      <c r="A172" s="38"/>
      <c r="B172" s="38"/>
      <c r="C172" s="49" t="s">
        <v>58</v>
      </c>
      <c r="D172" s="49">
        <v>1139000</v>
      </c>
      <c r="E172" s="49">
        <v>571500</v>
      </c>
      <c r="F172" s="49">
        <v>431200</v>
      </c>
      <c r="G172" s="49">
        <v>136300</v>
      </c>
      <c r="H172" s="41">
        <f>SUM(E172:G172)</f>
        <v>1139000</v>
      </c>
      <c r="I172" s="59">
        <v>-65400</v>
      </c>
      <c r="J172" s="51">
        <f>SUM(E172:G172,I172)</f>
        <v>1073600</v>
      </c>
      <c r="K172" s="52">
        <v>961021.53</v>
      </c>
      <c r="L172" s="53">
        <v>209592.6</v>
      </c>
      <c r="M172" s="54">
        <v>49260.01</v>
      </c>
      <c r="N172" s="55"/>
      <c r="O172" s="81"/>
      <c r="P172" s="56">
        <f>K172+L172</f>
        <v>1170614.1300000001</v>
      </c>
      <c r="Q172" s="56">
        <f t="shared" si="366"/>
        <v>102.77560403863039</v>
      </c>
      <c r="R172" s="56">
        <f t="shared" si="367"/>
        <v>109.03633848733234</v>
      </c>
      <c r="S172" s="56">
        <f t="shared" si="364"/>
        <v>102.77560403863039</v>
      </c>
      <c r="T172" s="57">
        <f t="shared" si="368"/>
        <v>49260.01</v>
      </c>
      <c r="U172" s="56">
        <f t="shared" si="369"/>
        <v>4.324847234416155</v>
      </c>
      <c r="V172" s="56">
        <f t="shared" si="370"/>
        <v>4.58830197466468</v>
      </c>
      <c r="W172" s="56">
        <f t="shared" si="371"/>
        <v>4.324847234416155</v>
      </c>
      <c r="X172" s="56">
        <f t="shared" si="372"/>
        <v>1219874.1400000001</v>
      </c>
      <c r="Y172" s="226">
        <f t="shared" si="373"/>
        <v>107.10045127304654</v>
      </c>
      <c r="Z172" s="56">
        <f t="shared" si="374"/>
        <v>113.62464046199703</v>
      </c>
      <c r="AA172" s="56">
        <f t="shared" si="375"/>
        <v>107.10045127304654</v>
      </c>
      <c r="AB172" s="57">
        <f t="shared" si="376"/>
        <v>-80874.14000000013</v>
      </c>
      <c r="AC172" s="57">
        <f t="shared" si="377"/>
        <v>-7.1004512730465432</v>
      </c>
      <c r="AD172" s="57">
        <f t="shared" si="378"/>
        <v>-7.1004512730465432</v>
      </c>
      <c r="AE172" s="34">
        <f>J172-X172</f>
        <v>-146274.14000000013</v>
      </c>
      <c r="AF172" s="57">
        <f t="shared" si="379"/>
        <v>-13.624640461997032</v>
      </c>
      <c r="AG172" s="63">
        <f t="shared" si="365"/>
        <v>-12.842330114135217</v>
      </c>
      <c r="AH172" s="34">
        <f t="shared" si="380"/>
        <v>-80874.14000000013</v>
      </c>
      <c r="AI172" s="57">
        <f t="shared" si="381"/>
        <v>-7.1004512730465432</v>
      </c>
    </row>
    <row r="173" spans="1:35" ht="18" hidden="1" customHeight="1">
      <c r="A173" s="38"/>
      <c r="B173" s="38"/>
      <c r="C173" s="49" t="s">
        <v>69</v>
      </c>
      <c r="D173" s="49">
        <v>0</v>
      </c>
      <c r="E173" s="49">
        <v>0</v>
      </c>
      <c r="F173" s="49">
        <v>0</v>
      </c>
      <c r="G173" s="49">
        <v>0</v>
      </c>
      <c r="H173" s="41">
        <f>SUM(E173:G173)</f>
        <v>0</v>
      </c>
      <c r="I173" s="59">
        <v>0</v>
      </c>
      <c r="J173" s="51">
        <f>SUM(E173:G173,I173)</f>
        <v>0</v>
      </c>
      <c r="K173" s="52"/>
      <c r="L173" s="53"/>
      <c r="M173" s="54"/>
      <c r="N173" s="55"/>
      <c r="O173" s="81"/>
      <c r="P173" s="56">
        <f>K173+L173</f>
        <v>0</v>
      </c>
      <c r="Q173" s="56" t="e">
        <f t="shared" si="366"/>
        <v>#DIV/0!</v>
      </c>
      <c r="R173" s="56" t="e">
        <f t="shared" si="367"/>
        <v>#DIV/0!</v>
      </c>
      <c r="S173" s="56" t="e">
        <f t="shared" si="364"/>
        <v>#DIV/0!</v>
      </c>
      <c r="T173" s="57">
        <f t="shared" si="368"/>
        <v>0</v>
      </c>
      <c r="U173" s="56" t="e">
        <f t="shared" si="369"/>
        <v>#DIV/0!</v>
      </c>
      <c r="V173" s="56" t="e">
        <f t="shared" si="370"/>
        <v>#DIV/0!</v>
      </c>
      <c r="W173" s="56" t="e">
        <f t="shared" si="371"/>
        <v>#DIV/0!</v>
      </c>
      <c r="X173" s="56">
        <f t="shared" si="372"/>
        <v>0</v>
      </c>
      <c r="Y173" s="226" t="e">
        <f t="shared" si="373"/>
        <v>#DIV/0!</v>
      </c>
      <c r="Z173" s="56" t="e">
        <f t="shared" si="374"/>
        <v>#DIV/0!</v>
      </c>
      <c r="AA173" s="56" t="e">
        <f t="shared" si="375"/>
        <v>#DIV/0!</v>
      </c>
      <c r="AB173" s="57">
        <f t="shared" si="376"/>
        <v>0</v>
      </c>
      <c r="AC173" s="57" t="e">
        <f t="shared" si="377"/>
        <v>#DIV/0!</v>
      </c>
      <c r="AD173" s="57" t="e">
        <f t="shared" si="378"/>
        <v>#DIV/0!</v>
      </c>
      <c r="AE173" s="34">
        <f>J173-X173</f>
        <v>0</v>
      </c>
      <c r="AF173" s="57" t="e">
        <f t="shared" si="379"/>
        <v>#DIV/0!</v>
      </c>
      <c r="AG173" s="63" t="e">
        <f t="shared" si="365"/>
        <v>#DIV/0!</v>
      </c>
      <c r="AH173" s="34">
        <f t="shared" si="380"/>
        <v>0</v>
      </c>
      <c r="AI173" s="57" t="e">
        <f t="shared" si="381"/>
        <v>#DIV/0!</v>
      </c>
    </row>
    <row r="174" spans="1:35" ht="18.75">
      <c r="A174" s="38"/>
      <c r="B174" s="38"/>
      <c r="C174" s="49" t="s">
        <v>60</v>
      </c>
      <c r="D174" s="57">
        <v>224000</v>
      </c>
      <c r="E174" s="57">
        <v>219000</v>
      </c>
      <c r="F174" s="57">
        <v>5000</v>
      </c>
      <c r="G174" s="63">
        <v>0</v>
      </c>
      <c r="H174" s="41">
        <f>SUM(E174:G174)</f>
        <v>224000</v>
      </c>
      <c r="I174" s="49">
        <v>0</v>
      </c>
      <c r="J174" s="51">
        <f>SUM(E174:G174,I174)</f>
        <v>224000</v>
      </c>
      <c r="K174" s="52">
        <v>60776</v>
      </c>
      <c r="L174" s="53"/>
      <c r="M174" s="54"/>
      <c r="N174" s="55"/>
      <c r="O174" s="81"/>
      <c r="P174" s="56">
        <f>K174+L174</f>
        <v>60776</v>
      </c>
      <c r="Q174" s="56">
        <f t="shared" si="366"/>
        <v>27.132142857142856</v>
      </c>
      <c r="R174" s="56">
        <f t="shared" si="367"/>
        <v>27.132142857142856</v>
      </c>
      <c r="S174" s="56">
        <f t="shared" si="364"/>
        <v>27.132142857142856</v>
      </c>
      <c r="T174" s="57">
        <f t="shared" si="368"/>
        <v>0</v>
      </c>
      <c r="U174" s="56">
        <f t="shared" si="369"/>
        <v>0</v>
      </c>
      <c r="V174" s="56">
        <f t="shared" si="370"/>
        <v>0</v>
      </c>
      <c r="W174" s="56">
        <f t="shared" si="371"/>
        <v>0</v>
      </c>
      <c r="X174" s="56">
        <f t="shared" si="372"/>
        <v>60776</v>
      </c>
      <c r="Y174" s="226">
        <f t="shared" si="373"/>
        <v>27.132142857142856</v>
      </c>
      <c r="Z174" s="56">
        <f t="shared" si="374"/>
        <v>27.132142857142856</v>
      </c>
      <c r="AA174" s="56">
        <f t="shared" si="375"/>
        <v>27.132142857142856</v>
      </c>
      <c r="AB174" s="57">
        <f t="shared" si="376"/>
        <v>163224</v>
      </c>
      <c r="AC174" s="57">
        <f t="shared" si="377"/>
        <v>72.867857142857133</v>
      </c>
      <c r="AD174" s="57">
        <f t="shared" si="378"/>
        <v>72.867857142857133</v>
      </c>
      <c r="AE174" s="34">
        <f>J174-X174</f>
        <v>163224</v>
      </c>
      <c r="AF174" s="57">
        <f t="shared" si="379"/>
        <v>72.867857142857133</v>
      </c>
      <c r="AG174" s="63">
        <f t="shared" si="365"/>
        <v>72.867857142857133</v>
      </c>
      <c r="AH174" s="34">
        <f t="shared" si="380"/>
        <v>163224</v>
      </c>
      <c r="AI174" s="57">
        <f t="shared" si="381"/>
        <v>72.867857142857133</v>
      </c>
    </row>
    <row r="175" spans="1:35" ht="18" hidden="1" customHeight="1">
      <c r="A175" s="61"/>
      <c r="B175" s="62"/>
      <c r="C175" s="63" t="s">
        <v>61</v>
      </c>
      <c r="D175" s="63">
        <f>D176</f>
        <v>0</v>
      </c>
      <c r="E175" s="63">
        <f>SUM(E176:E176)</f>
        <v>0</v>
      </c>
      <c r="F175" s="63">
        <f>F176</f>
        <v>0</v>
      </c>
      <c r="G175" s="63">
        <f>G176</f>
        <v>0</v>
      </c>
      <c r="H175" s="63">
        <f>H176</f>
        <v>0</v>
      </c>
      <c r="I175" s="63">
        <f>I176</f>
        <v>0</v>
      </c>
      <c r="J175" s="63">
        <f>SUM(J176:J176)</f>
        <v>0</v>
      </c>
      <c r="K175" s="64">
        <f t="shared" ref="K175:AH175" si="382">K176</f>
        <v>0</v>
      </c>
      <c r="L175" s="65">
        <f t="shared" si="382"/>
        <v>0</v>
      </c>
      <c r="M175" s="66">
        <f t="shared" si="382"/>
        <v>0</v>
      </c>
      <c r="N175" s="46">
        <f t="shared" si="382"/>
        <v>0</v>
      </c>
      <c r="O175" s="82">
        <f t="shared" si="382"/>
        <v>0</v>
      </c>
      <c r="P175" s="67">
        <f t="shared" si="382"/>
        <v>0</v>
      </c>
      <c r="Q175" s="67" t="e">
        <f t="shared" si="382"/>
        <v>#DIV/0!</v>
      </c>
      <c r="R175" s="56" t="e">
        <f t="shared" si="367"/>
        <v>#DIV/0!</v>
      </c>
      <c r="S175" s="67" t="e">
        <f t="shared" si="382"/>
        <v>#DIV/0!</v>
      </c>
      <c r="T175" s="63">
        <f t="shared" si="382"/>
        <v>0</v>
      </c>
      <c r="U175" s="67" t="e">
        <f t="shared" si="382"/>
        <v>#DIV/0!</v>
      </c>
      <c r="V175" s="56" t="e">
        <f t="shared" si="370"/>
        <v>#DIV/0!</v>
      </c>
      <c r="W175" s="67" t="e">
        <f t="shared" si="382"/>
        <v>#DIV/0!</v>
      </c>
      <c r="X175" s="67">
        <f>X176</f>
        <v>0</v>
      </c>
      <c r="Y175" s="227" t="e">
        <f t="shared" si="382"/>
        <v>#DIV/0!</v>
      </c>
      <c r="Z175" s="56" t="e">
        <f t="shared" si="374"/>
        <v>#DIV/0!</v>
      </c>
      <c r="AA175" s="67" t="e">
        <f t="shared" si="382"/>
        <v>#DIV/0!</v>
      </c>
      <c r="AB175" s="63">
        <f t="shared" si="382"/>
        <v>0</v>
      </c>
      <c r="AC175" s="63" t="e">
        <f t="shared" si="382"/>
        <v>#DIV/0!</v>
      </c>
      <c r="AD175" s="63" t="e">
        <f t="shared" si="382"/>
        <v>#DIV/0!</v>
      </c>
      <c r="AE175" s="63">
        <f t="shared" si="382"/>
        <v>0</v>
      </c>
      <c r="AF175" s="63" t="e">
        <f t="shared" si="382"/>
        <v>#DIV/0!</v>
      </c>
      <c r="AG175" s="63" t="e">
        <f t="shared" si="382"/>
        <v>#DIV/0!</v>
      </c>
      <c r="AH175" s="63">
        <f t="shared" si="382"/>
        <v>0</v>
      </c>
      <c r="AI175" s="57" t="e">
        <f>(AH175/D175)*100</f>
        <v>#DIV/0!</v>
      </c>
    </row>
    <row r="176" spans="1:35" ht="18" hidden="1" customHeight="1">
      <c r="A176" s="38"/>
      <c r="B176" s="38"/>
      <c r="C176" s="49" t="s">
        <v>70</v>
      </c>
      <c r="D176" s="57">
        <v>0</v>
      </c>
      <c r="E176" s="57">
        <v>0</v>
      </c>
      <c r="F176" s="49"/>
      <c r="G176" s="49"/>
      <c r="H176" s="49">
        <f>SUM(E176:G176)</f>
        <v>0</v>
      </c>
      <c r="I176" s="57">
        <v>0</v>
      </c>
      <c r="J176" s="51">
        <f>SUM(E176:G176,I176)</f>
        <v>0</v>
      </c>
      <c r="K176" s="52"/>
      <c r="L176" s="53"/>
      <c r="M176" s="54"/>
      <c r="N176" s="55"/>
      <c r="O176" s="81"/>
      <c r="P176" s="57">
        <f>K176+L176</f>
        <v>0</v>
      </c>
      <c r="Q176" s="56" t="e">
        <f>P176/J176*100</f>
        <v>#DIV/0!</v>
      </c>
      <c r="R176" s="56" t="e">
        <f t="shared" si="367"/>
        <v>#DIV/0!</v>
      </c>
      <c r="S176" s="56" t="e">
        <f>P176/D176*100</f>
        <v>#DIV/0!</v>
      </c>
      <c r="T176" s="57">
        <f>M176+N176+O176</f>
        <v>0</v>
      </c>
      <c r="U176" s="56" t="e">
        <f>T176/J176*100</f>
        <v>#DIV/0!</v>
      </c>
      <c r="V176" s="56" t="e">
        <f t="shared" si="370"/>
        <v>#DIV/0!</v>
      </c>
      <c r="W176" s="56" t="e">
        <f>T176/D176*100</f>
        <v>#DIV/0!</v>
      </c>
      <c r="X176" s="56">
        <f>SUM(K176:O176)</f>
        <v>0</v>
      </c>
      <c r="Y176" s="226" t="e">
        <f t="shared" ref="Y176" si="383">X176/H176*100</f>
        <v>#DIV/0!</v>
      </c>
      <c r="Z176" s="56" t="e">
        <f t="shared" si="374"/>
        <v>#DIV/0!</v>
      </c>
      <c r="AA176" s="56" t="e">
        <f>X176/D176*100</f>
        <v>#DIV/0!</v>
      </c>
      <c r="AB176" s="57">
        <f>H176-X176</f>
        <v>0</v>
      </c>
      <c r="AC176" s="57" t="e">
        <f t="shared" ref="AC176" si="384">(AB176/H176)*100</f>
        <v>#DIV/0!</v>
      </c>
      <c r="AD176" s="57" t="e">
        <f>(AB176/D176)*100</f>
        <v>#DIV/0!</v>
      </c>
      <c r="AE176" s="34">
        <f>J176-X176</f>
        <v>0</v>
      </c>
      <c r="AF176" s="57" t="e">
        <f>(AE176/J176)*100</f>
        <v>#DIV/0!</v>
      </c>
      <c r="AG176" s="63" t="e">
        <f>(AE176/D176)*100</f>
        <v>#DIV/0!</v>
      </c>
      <c r="AH176" s="34">
        <f t="shared" ref="AH176" si="385">D176-X176</f>
        <v>0</v>
      </c>
      <c r="AI176" s="57" t="e">
        <f t="shared" ref="AI176" si="386">(AH176/D176)*100</f>
        <v>#DIV/0!</v>
      </c>
    </row>
    <row r="177" spans="1:35" ht="18.75">
      <c r="A177" s="69"/>
      <c r="B177" s="69"/>
      <c r="C177" s="70"/>
      <c r="D177" s="70"/>
      <c r="E177" s="71"/>
      <c r="F177" s="71"/>
      <c r="G177" s="71"/>
      <c r="H177" s="71"/>
      <c r="I177" s="71"/>
      <c r="J177" s="71"/>
      <c r="K177" s="72"/>
      <c r="L177" s="73"/>
      <c r="M177" s="74"/>
      <c r="N177" s="75"/>
      <c r="O177" s="83"/>
      <c r="P177" s="71"/>
      <c r="Q177" s="71"/>
      <c r="R177" s="71"/>
      <c r="S177" s="71"/>
      <c r="T177" s="71"/>
      <c r="U177" s="71"/>
      <c r="V177" s="71"/>
      <c r="W177" s="71"/>
      <c r="X177" s="71"/>
      <c r="Y177" s="228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</row>
    <row r="178" spans="1:35" ht="56.25">
      <c r="A178" s="1104" t="s">
        <v>118</v>
      </c>
      <c r="B178" s="1106" t="s">
        <v>311</v>
      </c>
      <c r="C178" s="1107" t="s">
        <v>312</v>
      </c>
      <c r="D178" s="79" t="s">
        <v>313</v>
      </c>
      <c r="E178" s="1109">
        <f>SUM(E181,E187)</f>
        <v>630000</v>
      </c>
      <c r="F178" s="1109">
        <f>F181+F187</f>
        <v>270000</v>
      </c>
      <c r="G178" s="1109">
        <f>G181+G187</f>
        <v>100000</v>
      </c>
      <c r="H178" s="1109">
        <f>SUM(E178:G180)</f>
        <v>1000000</v>
      </c>
      <c r="I178" s="1111">
        <f>SUM(I181,I187)</f>
        <v>-43200</v>
      </c>
      <c r="J178" s="1113">
        <f>SUM(J181,J187)</f>
        <v>956800</v>
      </c>
      <c r="K178" s="37"/>
      <c r="L178" s="37"/>
      <c r="M178" s="37"/>
      <c r="N178" s="37"/>
      <c r="O178" s="37"/>
      <c r="P178" s="203" t="s">
        <v>417</v>
      </c>
      <c r="Q178" s="204" t="s">
        <v>433</v>
      </c>
      <c r="R178" s="204" t="s">
        <v>434</v>
      </c>
      <c r="S178" s="204" t="s">
        <v>403</v>
      </c>
      <c r="T178" s="204" t="s">
        <v>438</v>
      </c>
      <c r="U178" s="204" t="s">
        <v>433</v>
      </c>
      <c r="V178" s="204" t="s">
        <v>434</v>
      </c>
      <c r="W178" s="204" t="s">
        <v>403</v>
      </c>
      <c r="X178" s="203" t="s">
        <v>439</v>
      </c>
      <c r="Y178" s="223" t="s">
        <v>433</v>
      </c>
      <c r="Z178" s="204" t="s">
        <v>434</v>
      </c>
      <c r="AA178" s="204" t="s">
        <v>403</v>
      </c>
      <c r="AB178" s="204" t="s">
        <v>440</v>
      </c>
      <c r="AC178" s="204" t="s">
        <v>433</v>
      </c>
      <c r="AD178" s="204" t="s">
        <v>403</v>
      </c>
      <c r="AE178" s="204" t="s">
        <v>408</v>
      </c>
      <c r="AF178" s="204" t="s">
        <v>408</v>
      </c>
      <c r="AG178" s="204" t="s">
        <v>403</v>
      </c>
      <c r="AH178" s="204" t="s">
        <v>441</v>
      </c>
      <c r="AI178" s="204" t="s">
        <v>403</v>
      </c>
    </row>
    <row r="179" spans="1:35" ht="14.45" customHeight="1">
      <c r="A179" s="1105"/>
      <c r="B179" s="1106"/>
      <c r="C179" s="1108"/>
      <c r="D179" s="1108">
        <f>D181+D187</f>
        <v>1000000</v>
      </c>
      <c r="E179" s="1110"/>
      <c r="F179" s="1110"/>
      <c r="G179" s="1110"/>
      <c r="H179" s="1110"/>
      <c r="I179" s="1112"/>
      <c r="J179" s="1106"/>
      <c r="K179" s="1114">
        <f t="shared" ref="K179:P179" si="387">K181+K187</f>
        <v>839610.33</v>
      </c>
      <c r="L179" s="1116">
        <f t="shared" si="387"/>
        <v>0</v>
      </c>
      <c r="M179" s="1118">
        <f t="shared" si="387"/>
        <v>0</v>
      </c>
      <c r="N179" s="1100">
        <f t="shared" si="387"/>
        <v>0</v>
      </c>
      <c r="O179" s="1102">
        <f t="shared" si="387"/>
        <v>0</v>
      </c>
      <c r="P179" s="1071">
        <f t="shared" si="387"/>
        <v>839610.33</v>
      </c>
      <c r="Q179" s="1071">
        <f>(P179/H178)*100</f>
        <v>83.961033</v>
      </c>
      <c r="R179" s="1071">
        <f>(P179/J178)*100</f>
        <v>87.751915760869565</v>
      </c>
      <c r="S179" s="1071">
        <f>(P179/D179)*100</f>
        <v>83.961033</v>
      </c>
      <c r="T179" s="1071">
        <f>T181+T187</f>
        <v>0</v>
      </c>
      <c r="U179" s="1071">
        <f>(T179/H178)*100</f>
        <v>0</v>
      </c>
      <c r="V179" s="1071">
        <f>(T179/J178)*100</f>
        <v>0</v>
      </c>
      <c r="W179" s="1071">
        <f>(T179/D179)*100</f>
        <v>0</v>
      </c>
      <c r="X179" s="1071">
        <f>X181+X187</f>
        <v>839610.33</v>
      </c>
      <c r="Y179" s="1075">
        <f>(X179/H178)*100</f>
        <v>83.961033</v>
      </c>
      <c r="Z179" s="1071">
        <f>(X179/J178)*100</f>
        <v>87.751915760869565</v>
      </c>
      <c r="AA179" s="1071">
        <f>(X179/D179)*100</f>
        <v>83.961033</v>
      </c>
      <c r="AB179" s="1071">
        <f>AB181+AB187</f>
        <v>160389.67000000001</v>
      </c>
      <c r="AC179" s="1071">
        <f>(AB179/H178)*100</f>
        <v>16.038967</v>
      </c>
      <c r="AD179" s="1071">
        <f>(AB179/D179)*100</f>
        <v>16.038967</v>
      </c>
      <c r="AE179" s="1071">
        <f>AE181+AE187</f>
        <v>117189.67000000001</v>
      </c>
      <c r="AF179" s="1071">
        <f>(AE179/J178)*100</f>
        <v>12.248084239130435</v>
      </c>
      <c r="AG179" s="1071">
        <f>(AE179/D179)*100</f>
        <v>11.718967000000001</v>
      </c>
      <c r="AH179" s="1071">
        <f>AH181+AH187</f>
        <v>160389.67000000001</v>
      </c>
      <c r="AI179" s="1071">
        <f>(AH179/D179)*100</f>
        <v>16.038967</v>
      </c>
    </row>
    <row r="180" spans="1:35" ht="47.1" customHeight="1">
      <c r="A180" s="1105"/>
      <c r="B180" s="1106"/>
      <c r="C180" s="1108"/>
      <c r="D180" s="1108"/>
      <c r="E180" s="1110"/>
      <c r="F180" s="1110"/>
      <c r="G180" s="1110"/>
      <c r="H180" s="1110"/>
      <c r="I180" s="1112"/>
      <c r="J180" s="1106"/>
      <c r="K180" s="1115"/>
      <c r="L180" s="1117"/>
      <c r="M180" s="1119"/>
      <c r="N180" s="1101"/>
      <c r="O180" s="1103"/>
      <c r="P180" s="1072"/>
      <c r="Q180" s="1072"/>
      <c r="R180" s="1072"/>
      <c r="S180" s="1072"/>
      <c r="T180" s="1072"/>
      <c r="U180" s="1072"/>
      <c r="V180" s="1072"/>
      <c r="W180" s="1072"/>
      <c r="X180" s="1072"/>
      <c r="Y180" s="1076"/>
      <c r="Z180" s="1072"/>
      <c r="AA180" s="1072"/>
      <c r="AB180" s="1072"/>
      <c r="AC180" s="1072"/>
      <c r="AD180" s="1072"/>
      <c r="AE180" s="1072"/>
      <c r="AF180" s="1072"/>
      <c r="AG180" s="1072"/>
      <c r="AH180" s="1072"/>
      <c r="AI180" s="1072"/>
    </row>
    <row r="181" spans="1:35" ht="18.75">
      <c r="A181" s="38"/>
      <c r="B181" s="39"/>
      <c r="C181" s="40" t="s">
        <v>55</v>
      </c>
      <c r="D181" s="40">
        <f>SUM(D182:D186)</f>
        <v>1000000</v>
      </c>
      <c r="E181" s="41">
        <f>SUM(E182:E186)</f>
        <v>630000</v>
      </c>
      <c r="F181" s="41">
        <f>SUM(F182:F186)</f>
        <v>270000</v>
      </c>
      <c r="G181" s="41">
        <f>SUM(G182:G186)</f>
        <v>100000</v>
      </c>
      <c r="H181" s="41">
        <f>SUM(H182:H186)</f>
        <v>1000000</v>
      </c>
      <c r="I181" s="42">
        <f>SUM(I182:I184)</f>
        <v>-43200</v>
      </c>
      <c r="J181" s="41">
        <f t="shared" ref="J181:P181" si="388">SUM(J182:J186)</f>
        <v>956800</v>
      </c>
      <c r="K181" s="43">
        <f t="shared" si="388"/>
        <v>839610.33</v>
      </c>
      <c r="L181" s="44">
        <f t="shared" si="388"/>
        <v>0</v>
      </c>
      <c r="M181" s="45">
        <f t="shared" si="388"/>
        <v>0</v>
      </c>
      <c r="N181" s="46">
        <f t="shared" si="388"/>
        <v>0</v>
      </c>
      <c r="O181" s="80">
        <f t="shared" si="388"/>
        <v>0</v>
      </c>
      <c r="P181" s="47">
        <f t="shared" si="388"/>
        <v>839610.33</v>
      </c>
      <c r="Q181" s="48">
        <f>P181/H181*100</f>
        <v>83.961033</v>
      </c>
      <c r="R181" s="48">
        <f>P181/J181*100</f>
        <v>87.751915760869565</v>
      </c>
      <c r="S181" s="48">
        <f t="shared" ref="S181:S186" si="389">P181/D181*100</f>
        <v>83.961033</v>
      </c>
      <c r="T181" s="47">
        <f>SUM(T182:T186)</f>
        <v>0</v>
      </c>
      <c r="U181" s="48">
        <f>T181/H181*100</f>
        <v>0</v>
      </c>
      <c r="V181" s="48">
        <f>T181/J181*100</f>
        <v>0</v>
      </c>
      <c r="W181" s="48">
        <f>T181/D181*100</f>
        <v>0</v>
      </c>
      <c r="X181" s="48">
        <f>SUM(X182:X186)</f>
        <v>839610.33</v>
      </c>
      <c r="Y181" s="226">
        <f>X181/H181*100</f>
        <v>83.961033</v>
      </c>
      <c r="Z181" s="48">
        <f>X181/J181*100</f>
        <v>87.751915760869565</v>
      </c>
      <c r="AA181" s="48">
        <f>X181/D181*100</f>
        <v>83.961033</v>
      </c>
      <c r="AB181" s="47">
        <f>SUM(AB182:AB186)</f>
        <v>160389.67000000001</v>
      </c>
      <c r="AC181" s="47">
        <f>(AB181/H181)*100</f>
        <v>16.038967</v>
      </c>
      <c r="AD181" s="47">
        <f>(AB181/D181)*100</f>
        <v>16.038967</v>
      </c>
      <c r="AE181" s="47">
        <f>SUM(AE182:AE186)</f>
        <v>117189.67000000001</v>
      </c>
      <c r="AF181" s="47">
        <f>(AE181/J181)*100</f>
        <v>12.248084239130435</v>
      </c>
      <c r="AG181" s="47">
        <f t="shared" ref="AG181:AG186" si="390">(AE181/D181)*100</f>
        <v>11.718967000000001</v>
      </c>
      <c r="AH181" s="47">
        <f>SUM(AH182:AH186)</f>
        <v>160389.67000000001</v>
      </c>
      <c r="AI181" s="47">
        <f>(AH181/D181)*100</f>
        <v>16.038967</v>
      </c>
    </row>
    <row r="182" spans="1:35" ht="18.75">
      <c r="A182" s="38"/>
      <c r="B182" s="39" t="s">
        <v>68</v>
      </c>
      <c r="C182" s="49" t="s">
        <v>56</v>
      </c>
      <c r="D182" s="49">
        <v>360000</v>
      </c>
      <c r="E182" s="49">
        <v>240000</v>
      </c>
      <c r="F182" s="49">
        <v>120000</v>
      </c>
      <c r="G182" s="49">
        <v>0</v>
      </c>
      <c r="H182" s="41">
        <f>SUM(E182:G182)</f>
        <v>360000</v>
      </c>
      <c r="I182" s="50">
        <v>0</v>
      </c>
      <c r="J182" s="51">
        <f>SUM(E182:G182,I182)</f>
        <v>360000</v>
      </c>
      <c r="K182" s="52">
        <v>360000</v>
      </c>
      <c r="L182" s="53"/>
      <c r="M182" s="54"/>
      <c r="N182" s="55"/>
      <c r="O182" s="81"/>
      <c r="P182" s="56">
        <f>K182+L182</f>
        <v>360000</v>
      </c>
      <c r="Q182" s="56">
        <f>P182/H182*100</f>
        <v>100</v>
      </c>
      <c r="R182" s="56">
        <f>P182/J182*100</f>
        <v>100</v>
      </c>
      <c r="S182" s="56">
        <f t="shared" si="389"/>
        <v>100</v>
      </c>
      <c r="T182" s="57">
        <f>M182+N182+O182</f>
        <v>0</v>
      </c>
      <c r="U182" s="56">
        <f>T182/H182*100</f>
        <v>0</v>
      </c>
      <c r="V182" s="56">
        <f>T182/J182*100</f>
        <v>0</v>
      </c>
      <c r="W182" s="56">
        <f>T182/D182*100</f>
        <v>0</v>
      </c>
      <c r="X182" s="56">
        <f>SUM(K182:O182)</f>
        <v>360000</v>
      </c>
      <c r="Y182" s="226">
        <f>X182/H182*100</f>
        <v>100</v>
      </c>
      <c r="Z182" s="56">
        <f>X182/J182*100</f>
        <v>100</v>
      </c>
      <c r="AA182" s="56">
        <f>X182/D182*100</f>
        <v>100</v>
      </c>
      <c r="AB182" s="57">
        <f>H182-X182</f>
        <v>0</v>
      </c>
      <c r="AC182" s="57">
        <f>(AB182/H182)*100</f>
        <v>0</v>
      </c>
      <c r="AD182" s="57">
        <f>(AB182/D182)*100</f>
        <v>0</v>
      </c>
      <c r="AE182" s="34">
        <f>J182-X182</f>
        <v>0</v>
      </c>
      <c r="AF182" s="57">
        <f>(AE182/J182)*100</f>
        <v>0</v>
      </c>
      <c r="AG182" s="63">
        <f t="shared" si="390"/>
        <v>0</v>
      </c>
      <c r="AH182" s="34">
        <f>D182-X182</f>
        <v>0</v>
      </c>
      <c r="AI182" s="57">
        <f>(AH182/D182)*100</f>
        <v>0</v>
      </c>
    </row>
    <row r="183" spans="1:35" ht="18.75">
      <c r="A183" s="38"/>
      <c r="B183" s="38"/>
      <c r="C183" s="49" t="s">
        <v>57</v>
      </c>
      <c r="D183" s="49">
        <v>72000</v>
      </c>
      <c r="E183" s="49">
        <v>72000</v>
      </c>
      <c r="F183" s="49">
        <v>0</v>
      </c>
      <c r="G183" s="49">
        <v>0</v>
      </c>
      <c r="H183" s="41">
        <f>SUM(E183:G183)</f>
        <v>72000</v>
      </c>
      <c r="I183" s="78">
        <v>-7200</v>
      </c>
      <c r="J183" s="51">
        <f>SUM(E183:G183,I183)</f>
        <v>64800</v>
      </c>
      <c r="K183" s="52">
        <v>40874</v>
      </c>
      <c r="L183" s="53"/>
      <c r="M183" s="54"/>
      <c r="N183" s="55"/>
      <c r="O183" s="81"/>
      <c r="P183" s="56">
        <f>K183+L183</f>
        <v>40874</v>
      </c>
      <c r="Q183" s="56">
        <f t="shared" ref="Q183:Q186" si="391">P183/H183*100</f>
        <v>56.769444444444439</v>
      </c>
      <c r="R183" s="56">
        <f t="shared" ref="R183:R188" si="392">P183/J183*100</f>
        <v>63.077160493827158</v>
      </c>
      <c r="S183" s="56">
        <f t="shared" si="389"/>
        <v>56.769444444444439</v>
      </c>
      <c r="T183" s="57">
        <f t="shared" ref="T183:T186" si="393">M183+N183+O183</f>
        <v>0</v>
      </c>
      <c r="U183" s="56">
        <f t="shared" ref="U183:U186" si="394">T183/H183*100</f>
        <v>0</v>
      </c>
      <c r="V183" s="56">
        <f t="shared" ref="V183:V188" si="395">T183/J183*100</f>
        <v>0</v>
      </c>
      <c r="W183" s="56">
        <f t="shared" ref="W183:W186" si="396">T183/D183*100</f>
        <v>0</v>
      </c>
      <c r="X183" s="56">
        <f t="shared" ref="X183:X186" si="397">SUM(K183:O183)</f>
        <v>40874</v>
      </c>
      <c r="Y183" s="226">
        <f t="shared" ref="Y183:Y186" si="398">X183/H183*100</f>
        <v>56.769444444444439</v>
      </c>
      <c r="Z183" s="56">
        <f t="shared" ref="Z183:Z188" si="399">X183/J183*100</f>
        <v>63.077160493827158</v>
      </c>
      <c r="AA183" s="56">
        <f t="shared" ref="AA183:AA186" si="400">X183/D183*100</f>
        <v>56.769444444444439</v>
      </c>
      <c r="AB183" s="57">
        <f t="shared" ref="AB183:AB186" si="401">H183-X183</f>
        <v>31126</v>
      </c>
      <c r="AC183" s="57">
        <f t="shared" ref="AC183:AC186" si="402">(AB183/H183)*100</f>
        <v>43.230555555555554</v>
      </c>
      <c r="AD183" s="57">
        <f t="shared" ref="AD183:AD186" si="403">(AB183/D183)*100</f>
        <v>43.230555555555554</v>
      </c>
      <c r="AE183" s="34">
        <f>J183-X183</f>
        <v>23926</v>
      </c>
      <c r="AF183" s="57">
        <f t="shared" ref="AF183:AF186" si="404">(AE183/J183)*100</f>
        <v>36.922839506172842</v>
      </c>
      <c r="AG183" s="63">
        <f t="shared" si="390"/>
        <v>33.230555555555554</v>
      </c>
      <c r="AH183" s="34">
        <f t="shared" ref="AH183:AH186" si="405">D183-X183</f>
        <v>31126</v>
      </c>
      <c r="AI183" s="57">
        <f t="shared" ref="AI183:AI186" si="406">(AH183/D183)*100</f>
        <v>43.230555555555554</v>
      </c>
    </row>
    <row r="184" spans="1:35" ht="18.75">
      <c r="A184" s="38"/>
      <c r="B184" s="38"/>
      <c r="C184" s="49" t="s">
        <v>58</v>
      </c>
      <c r="D184" s="49">
        <v>432000</v>
      </c>
      <c r="E184" s="49">
        <v>218000</v>
      </c>
      <c r="F184" s="49">
        <v>114000</v>
      </c>
      <c r="G184" s="49">
        <v>100000</v>
      </c>
      <c r="H184" s="41">
        <f>SUM(E184:G184)</f>
        <v>432000</v>
      </c>
      <c r="I184" s="59">
        <v>-36000</v>
      </c>
      <c r="J184" s="51">
        <f>SUM(E184:G184,I184)</f>
        <v>396000</v>
      </c>
      <c r="K184" s="52">
        <v>301262.73</v>
      </c>
      <c r="L184" s="53"/>
      <c r="M184" s="54"/>
      <c r="N184" s="55"/>
      <c r="O184" s="81"/>
      <c r="P184" s="56">
        <f>K184+L184</f>
        <v>301262.73</v>
      </c>
      <c r="Q184" s="56">
        <f t="shared" si="391"/>
        <v>69.73674305555555</v>
      </c>
      <c r="R184" s="56">
        <f t="shared" si="392"/>
        <v>76.07644696969696</v>
      </c>
      <c r="S184" s="56">
        <f t="shared" si="389"/>
        <v>69.73674305555555</v>
      </c>
      <c r="T184" s="57">
        <f t="shared" si="393"/>
        <v>0</v>
      </c>
      <c r="U184" s="56">
        <f t="shared" si="394"/>
        <v>0</v>
      </c>
      <c r="V184" s="56">
        <f t="shared" si="395"/>
        <v>0</v>
      </c>
      <c r="W184" s="56">
        <f t="shared" si="396"/>
        <v>0</v>
      </c>
      <c r="X184" s="56">
        <f t="shared" si="397"/>
        <v>301262.73</v>
      </c>
      <c r="Y184" s="226">
        <f t="shared" si="398"/>
        <v>69.73674305555555</v>
      </c>
      <c r="Z184" s="56">
        <f t="shared" si="399"/>
        <v>76.07644696969696</v>
      </c>
      <c r="AA184" s="56">
        <f t="shared" si="400"/>
        <v>69.73674305555555</v>
      </c>
      <c r="AB184" s="57">
        <f t="shared" si="401"/>
        <v>130737.27000000002</v>
      </c>
      <c r="AC184" s="57">
        <f t="shared" si="402"/>
        <v>30.26325694444445</v>
      </c>
      <c r="AD184" s="57">
        <f t="shared" si="403"/>
        <v>30.26325694444445</v>
      </c>
      <c r="AE184" s="34">
        <f>J184-X184</f>
        <v>94737.270000000019</v>
      </c>
      <c r="AF184" s="57">
        <f t="shared" si="404"/>
        <v>23.923553030303037</v>
      </c>
      <c r="AG184" s="63">
        <f t="shared" si="390"/>
        <v>21.929923611111114</v>
      </c>
      <c r="AH184" s="34">
        <f t="shared" si="405"/>
        <v>130737.27000000002</v>
      </c>
      <c r="AI184" s="57">
        <f t="shared" si="406"/>
        <v>30.26325694444445</v>
      </c>
    </row>
    <row r="185" spans="1:35" ht="18" hidden="1" customHeight="1">
      <c r="A185" s="38"/>
      <c r="B185" s="38"/>
      <c r="C185" s="49" t="s">
        <v>69</v>
      </c>
      <c r="D185" s="49">
        <v>0</v>
      </c>
      <c r="E185" s="49">
        <v>0</v>
      </c>
      <c r="F185" s="49">
        <v>0</v>
      </c>
      <c r="G185" s="49">
        <v>0</v>
      </c>
      <c r="H185" s="41">
        <f>SUM(E185:G185)</f>
        <v>0</v>
      </c>
      <c r="I185" s="59">
        <v>0</v>
      </c>
      <c r="J185" s="51">
        <f>SUM(E185:G185,I185)</f>
        <v>0</v>
      </c>
      <c r="K185" s="52"/>
      <c r="L185" s="53"/>
      <c r="M185" s="54"/>
      <c r="N185" s="55"/>
      <c r="O185" s="81"/>
      <c r="P185" s="56">
        <f>K185+L185</f>
        <v>0</v>
      </c>
      <c r="Q185" s="56" t="e">
        <f t="shared" si="391"/>
        <v>#DIV/0!</v>
      </c>
      <c r="R185" s="56" t="e">
        <f t="shared" si="392"/>
        <v>#DIV/0!</v>
      </c>
      <c r="S185" s="56" t="e">
        <f t="shared" si="389"/>
        <v>#DIV/0!</v>
      </c>
      <c r="T185" s="57">
        <f t="shared" si="393"/>
        <v>0</v>
      </c>
      <c r="U185" s="56" t="e">
        <f t="shared" si="394"/>
        <v>#DIV/0!</v>
      </c>
      <c r="V185" s="56" t="e">
        <f t="shared" si="395"/>
        <v>#DIV/0!</v>
      </c>
      <c r="W185" s="56" t="e">
        <f t="shared" si="396"/>
        <v>#DIV/0!</v>
      </c>
      <c r="X185" s="56">
        <f t="shared" si="397"/>
        <v>0</v>
      </c>
      <c r="Y185" s="226" t="e">
        <f t="shared" si="398"/>
        <v>#DIV/0!</v>
      </c>
      <c r="Z185" s="56" t="e">
        <f t="shared" si="399"/>
        <v>#DIV/0!</v>
      </c>
      <c r="AA185" s="56" t="e">
        <f t="shared" si="400"/>
        <v>#DIV/0!</v>
      </c>
      <c r="AB185" s="57">
        <f t="shared" si="401"/>
        <v>0</v>
      </c>
      <c r="AC185" s="57" t="e">
        <f t="shared" si="402"/>
        <v>#DIV/0!</v>
      </c>
      <c r="AD185" s="57" t="e">
        <f t="shared" si="403"/>
        <v>#DIV/0!</v>
      </c>
      <c r="AE185" s="34">
        <f>J185-X185</f>
        <v>0</v>
      </c>
      <c r="AF185" s="57" t="e">
        <f t="shared" si="404"/>
        <v>#DIV/0!</v>
      </c>
      <c r="AG185" s="63" t="e">
        <f t="shared" si="390"/>
        <v>#DIV/0!</v>
      </c>
      <c r="AH185" s="34">
        <f t="shared" si="405"/>
        <v>0</v>
      </c>
      <c r="AI185" s="57" t="e">
        <f t="shared" si="406"/>
        <v>#DIV/0!</v>
      </c>
    </row>
    <row r="186" spans="1:35" ht="18.75">
      <c r="A186" s="38"/>
      <c r="B186" s="38"/>
      <c r="C186" s="49" t="s">
        <v>60</v>
      </c>
      <c r="D186" s="57">
        <v>136000</v>
      </c>
      <c r="E186" s="57">
        <v>100000</v>
      </c>
      <c r="F186" s="57">
        <v>36000</v>
      </c>
      <c r="G186" s="63">
        <v>0</v>
      </c>
      <c r="H186" s="41">
        <f>SUM(E186:G186)</f>
        <v>136000</v>
      </c>
      <c r="I186" s="49">
        <v>0</v>
      </c>
      <c r="J186" s="51">
        <f>SUM(E186:G186,I186)</f>
        <v>136000</v>
      </c>
      <c r="K186" s="52">
        <v>137473.60000000001</v>
      </c>
      <c r="L186" s="53"/>
      <c r="M186" s="54"/>
      <c r="N186" s="55"/>
      <c r="O186" s="81"/>
      <c r="P186" s="56">
        <f>K186+L186</f>
        <v>137473.60000000001</v>
      </c>
      <c r="Q186" s="56">
        <f t="shared" si="391"/>
        <v>101.0835294117647</v>
      </c>
      <c r="R186" s="56">
        <f t="shared" si="392"/>
        <v>101.0835294117647</v>
      </c>
      <c r="S186" s="56">
        <f t="shared" si="389"/>
        <v>101.0835294117647</v>
      </c>
      <c r="T186" s="57">
        <f t="shared" si="393"/>
        <v>0</v>
      </c>
      <c r="U186" s="56">
        <f t="shared" si="394"/>
        <v>0</v>
      </c>
      <c r="V186" s="56">
        <f t="shared" si="395"/>
        <v>0</v>
      </c>
      <c r="W186" s="56">
        <f t="shared" si="396"/>
        <v>0</v>
      </c>
      <c r="X186" s="56">
        <f t="shared" si="397"/>
        <v>137473.60000000001</v>
      </c>
      <c r="Y186" s="226">
        <f t="shared" si="398"/>
        <v>101.0835294117647</v>
      </c>
      <c r="Z186" s="56">
        <f t="shared" si="399"/>
        <v>101.0835294117647</v>
      </c>
      <c r="AA186" s="56">
        <f t="shared" si="400"/>
        <v>101.0835294117647</v>
      </c>
      <c r="AB186" s="57">
        <f t="shared" si="401"/>
        <v>-1473.6000000000058</v>
      </c>
      <c r="AC186" s="57">
        <f t="shared" si="402"/>
        <v>-1.0835294117647101</v>
      </c>
      <c r="AD186" s="57">
        <f t="shared" si="403"/>
        <v>-1.0835294117647101</v>
      </c>
      <c r="AE186" s="34">
        <f>J186-X186</f>
        <v>-1473.6000000000058</v>
      </c>
      <c r="AF186" s="57">
        <f t="shared" si="404"/>
        <v>-1.0835294117647101</v>
      </c>
      <c r="AG186" s="63">
        <f t="shared" si="390"/>
        <v>-1.0835294117647101</v>
      </c>
      <c r="AH186" s="34">
        <f t="shared" si="405"/>
        <v>-1473.6000000000058</v>
      </c>
      <c r="AI186" s="57">
        <f t="shared" si="406"/>
        <v>-1.0835294117647101</v>
      </c>
    </row>
    <row r="187" spans="1:35" ht="18" hidden="1" customHeight="1">
      <c r="A187" s="61"/>
      <c r="B187" s="62"/>
      <c r="C187" s="63" t="s">
        <v>61</v>
      </c>
      <c r="D187" s="63">
        <f>D188</f>
        <v>0</v>
      </c>
      <c r="E187" s="63">
        <f>SUM(E188:E188)</f>
        <v>0</v>
      </c>
      <c r="F187" s="63">
        <f>F188</f>
        <v>0</v>
      </c>
      <c r="G187" s="63">
        <f>G188</f>
        <v>0</v>
      </c>
      <c r="H187" s="63">
        <f>H188</f>
        <v>0</v>
      </c>
      <c r="I187" s="63">
        <f>I188</f>
        <v>0</v>
      </c>
      <c r="J187" s="63">
        <f>SUM(J188:J188)</f>
        <v>0</v>
      </c>
      <c r="K187" s="64">
        <f t="shared" ref="K187:AH187" si="407">K188</f>
        <v>0</v>
      </c>
      <c r="L187" s="65">
        <f t="shared" si="407"/>
        <v>0</v>
      </c>
      <c r="M187" s="66">
        <f t="shared" si="407"/>
        <v>0</v>
      </c>
      <c r="N187" s="46">
        <f t="shared" si="407"/>
        <v>0</v>
      </c>
      <c r="O187" s="82">
        <f t="shared" si="407"/>
        <v>0</v>
      </c>
      <c r="P187" s="67">
        <f t="shared" si="407"/>
        <v>0</v>
      </c>
      <c r="Q187" s="67" t="e">
        <f t="shared" si="407"/>
        <v>#DIV/0!</v>
      </c>
      <c r="R187" s="56" t="e">
        <f t="shared" si="392"/>
        <v>#DIV/0!</v>
      </c>
      <c r="S187" s="67" t="e">
        <f t="shared" si="407"/>
        <v>#DIV/0!</v>
      </c>
      <c r="T187" s="63">
        <f t="shared" si="407"/>
        <v>0</v>
      </c>
      <c r="U187" s="67" t="e">
        <f t="shared" si="407"/>
        <v>#DIV/0!</v>
      </c>
      <c r="V187" s="56" t="e">
        <f t="shared" si="395"/>
        <v>#DIV/0!</v>
      </c>
      <c r="W187" s="67" t="e">
        <f t="shared" si="407"/>
        <v>#DIV/0!</v>
      </c>
      <c r="X187" s="67">
        <f>X188</f>
        <v>0</v>
      </c>
      <c r="Y187" s="227" t="e">
        <f t="shared" si="407"/>
        <v>#DIV/0!</v>
      </c>
      <c r="Z187" s="56" t="e">
        <f t="shared" si="399"/>
        <v>#DIV/0!</v>
      </c>
      <c r="AA187" s="67" t="e">
        <f t="shared" si="407"/>
        <v>#DIV/0!</v>
      </c>
      <c r="AB187" s="63">
        <f t="shared" si="407"/>
        <v>0</v>
      </c>
      <c r="AC187" s="63" t="e">
        <f t="shared" si="407"/>
        <v>#DIV/0!</v>
      </c>
      <c r="AD187" s="63" t="e">
        <f t="shared" si="407"/>
        <v>#DIV/0!</v>
      </c>
      <c r="AE187" s="63">
        <f t="shared" si="407"/>
        <v>0</v>
      </c>
      <c r="AF187" s="63" t="e">
        <f t="shared" si="407"/>
        <v>#DIV/0!</v>
      </c>
      <c r="AG187" s="63" t="e">
        <f t="shared" si="407"/>
        <v>#DIV/0!</v>
      </c>
      <c r="AH187" s="63">
        <f t="shared" si="407"/>
        <v>0</v>
      </c>
      <c r="AI187" s="57" t="e">
        <f>(AH187/D187)*100</f>
        <v>#DIV/0!</v>
      </c>
    </row>
    <row r="188" spans="1:35" ht="18" hidden="1" customHeight="1">
      <c r="A188" s="38"/>
      <c r="B188" s="38"/>
      <c r="C188" s="49" t="s">
        <v>70</v>
      </c>
      <c r="D188" s="57">
        <v>0</v>
      </c>
      <c r="E188" s="57">
        <v>0</v>
      </c>
      <c r="F188" s="49"/>
      <c r="G188" s="49"/>
      <c r="H188" s="49">
        <f>SUM(E188:G188)</f>
        <v>0</v>
      </c>
      <c r="I188" s="57">
        <v>0</v>
      </c>
      <c r="J188" s="51">
        <f>SUM(E188:G188,I188)</f>
        <v>0</v>
      </c>
      <c r="K188" s="52"/>
      <c r="L188" s="53"/>
      <c r="M188" s="54"/>
      <c r="N188" s="55"/>
      <c r="O188" s="81"/>
      <c r="P188" s="57">
        <f>K188+L188</f>
        <v>0</v>
      </c>
      <c r="Q188" s="56" t="e">
        <f>P188/J188*100</f>
        <v>#DIV/0!</v>
      </c>
      <c r="R188" s="56" t="e">
        <f t="shared" si="392"/>
        <v>#DIV/0!</v>
      </c>
      <c r="S188" s="56" t="e">
        <f>P188/D188*100</f>
        <v>#DIV/0!</v>
      </c>
      <c r="T188" s="57">
        <f>M188+N188+O188</f>
        <v>0</v>
      </c>
      <c r="U188" s="56" t="e">
        <f>T188/J188*100</f>
        <v>#DIV/0!</v>
      </c>
      <c r="V188" s="56" t="e">
        <f t="shared" si="395"/>
        <v>#DIV/0!</v>
      </c>
      <c r="W188" s="56" t="e">
        <f>T188/D188*100</f>
        <v>#DIV/0!</v>
      </c>
      <c r="X188" s="56">
        <f>SUM(K188:O188)</f>
        <v>0</v>
      </c>
      <c r="Y188" s="226" t="e">
        <f t="shared" ref="Y188" si="408">X188/H188*100</f>
        <v>#DIV/0!</v>
      </c>
      <c r="Z188" s="56" t="e">
        <f t="shared" si="399"/>
        <v>#DIV/0!</v>
      </c>
      <c r="AA188" s="56" t="e">
        <f>X188/D188*100</f>
        <v>#DIV/0!</v>
      </c>
      <c r="AB188" s="57">
        <f>H188-X188</f>
        <v>0</v>
      </c>
      <c r="AC188" s="57" t="e">
        <f t="shared" ref="AC188" si="409">(AB188/H188)*100</f>
        <v>#DIV/0!</v>
      </c>
      <c r="AD188" s="57" t="e">
        <f>(AB188/D188)*100</f>
        <v>#DIV/0!</v>
      </c>
      <c r="AE188" s="34">
        <f>J188-X188</f>
        <v>0</v>
      </c>
      <c r="AF188" s="57" t="e">
        <f>(AE188/J188)*100</f>
        <v>#DIV/0!</v>
      </c>
      <c r="AG188" s="63" t="e">
        <f>(AE188/D188)*100</f>
        <v>#DIV/0!</v>
      </c>
      <c r="AH188" s="34">
        <f t="shared" ref="AH188" si="410">D188-X188</f>
        <v>0</v>
      </c>
      <c r="AI188" s="57" t="e">
        <f t="shared" ref="AI188" si="411">(AH188/D188)*100</f>
        <v>#DIV/0!</v>
      </c>
    </row>
    <row r="189" spans="1:35" ht="18.75">
      <c r="A189" s="69"/>
      <c r="B189" s="69"/>
      <c r="C189" s="70"/>
      <c r="D189" s="70"/>
      <c r="E189" s="71"/>
      <c r="F189" s="71"/>
      <c r="G189" s="71"/>
      <c r="H189" s="71"/>
      <c r="I189" s="71"/>
      <c r="J189" s="71"/>
      <c r="K189" s="72"/>
      <c r="L189" s="73"/>
      <c r="M189" s="74"/>
      <c r="N189" s="75"/>
      <c r="O189" s="83"/>
      <c r="P189" s="71"/>
      <c r="Q189" s="71"/>
      <c r="R189" s="71"/>
      <c r="S189" s="71"/>
      <c r="T189" s="71"/>
      <c r="U189" s="71"/>
      <c r="V189" s="71"/>
      <c r="W189" s="71"/>
      <c r="X189" s="71"/>
      <c r="Y189" s="228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</row>
    <row r="190" spans="1:35" s="34" customFormat="1" ht="18.95" hidden="1" customHeight="1">
      <c r="A190" s="1073" t="s">
        <v>193</v>
      </c>
      <c r="B190" s="1074"/>
      <c r="C190" s="1074"/>
      <c r="D190" s="1074"/>
      <c r="E190" s="1074"/>
      <c r="F190" s="1074"/>
      <c r="G190" s="1074"/>
      <c r="H190" s="1074"/>
      <c r="I190" s="1074"/>
      <c r="J190" s="1074"/>
      <c r="K190" s="1074"/>
      <c r="L190" s="1074"/>
      <c r="M190" s="1074"/>
      <c r="N190" s="1074"/>
      <c r="O190" s="1074"/>
      <c r="P190" s="1074"/>
      <c r="Q190" s="1074"/>
      <c r="R190" s="1074"/>
      <c r="S190" s="1074"/>
      <c r="T190" s="1074"/>
      <c r="U190" s="1074"/>
      <c r="V190" s="1074"/>
      <c r="W190" s="1074"/>
      <c r="X190" s="1074"/>
      <c r="Y190" s="1074"/>
      <c r="Z190" s="1074"/>
      <c r="AA190" s="1074"/>
      <c r="AB190" s="1074"/>
      <c r="AC190" s="1074"/>
      <c r="AD190" s="1074"/>
      <c r="AE190" s="1074"/>
      <c r="AF190" s="1074"/>
      <c r="AG190" s="1074"/>
      <c r="AH190" s="1074"/>
      <c r="AI190" s="1074"/>
    </row>
    <row r="191" spans="1:35" s="35" customFormat="1" ht="36.950000000000003" hidden="1" customHeight="1">
      <c r="A191" s="182"/>
      <c r="B191" s="183"/>
      <c r="C191" s="184"/>
      <c r="D191" s="184"/>
      <c r="E191" s="184"/>
      <c r="F191" s="184"/>
      <c r="G191" s="184"/>
      <c r="H191" s="184"/>
      <c r="I191" s="185"/>
      <c r="J191" s="184"/>
      <c r="K191" s="186" t="s">
        <v>435</v>
      </c>
      <c r="L191" s="186" t="s">
        <v>436</v>
      </c>
      <c r="M191" s="186" t="s">
        <v>20</v>
      </c>
      <c r="N191" s="186" t="s">
        <v>21</v>
      </c>
      <c r="O191" s="186" t="s">
        <v>437</v>
      </c>
      <c r="P191" s="187" t="s">
        <v>417</v>
      </c>
      <c r="Q191" s="188" t="s">
        <v>433</v>
      </c>
      <c r="R191" s="188" t="s">
        <v>434</v>
      </c>
      <c r="S191" s="188" t="s">
        <v>403</v>
      </c>
      <c r="T191" s="188" t="s">
        <v>438</v>
      </c>
      <c r="U191" s="188" t="s">
        <v>433</v>
      </c>
      <c r="V191" s="188" t="s">
        <v>434</v>
      </c>
      <c r="W191" s="188" t="s">
        <v>403</v>
      </c>
      <c r="X191" s="187" t="s">
        <v>439</v>
      </c>
      <c r="Y191" s="220" t="s">
        <v>433</v>
      </c>
      <c r="Z191" s="188" t="s">
        <v>434</v>
      </c>
      <c r="AA191" s="188" t="s">
        <v>403</v>
      </c>
      <c r="AB191" s="188" t="s">
        <v>440</v>
      </c>
      <c r="AC191" s="188" t="s">
        <v>433</v>
      </c>
      <c r="AD191" s="188" t="s">
        <v>403</v>
      </c>
      <c r="AE191" s="188" t="s">
        <v>408</v>
      </c>
      <c r="AF191" s="188" t="s">
        <v>433</v>
      </c>
      <c r="AG191" s="188" t="s">
        <v>403</v>
      </c>
      <c r="AH191" s="188" t="s">
        <v>441</v>
      </c>
      <c r="AI191" s="188" t="s">
        <v>403</v>
      </c>
    </row>
    <row r="192" spans="1:35" s="35" customFormat="1" ht="18.95" hidden="1" customHeight="1">
      <c r="A192" s="205"/>
      <c r="B192" s="206"/>
      <c r="C192" s="184" t="s">
        <v>54</v>
      </c>
      <c r="D192" s="184">
        <f>D193+D199</f>
        <v>8220000</v>
      </c>
      <c r="E192" s="184">
        <f>E193+E199</f>
        <v>5178600</v>
      </c>
      <c r="F192" s="184">
        <f>F193+F199</f>
        <v>2219400</v>
      </c>
      <c r="G192" s="184">
        <f>G193+G199</f>
        <v>822000</v>
      </c>
      <c r="H192" s="184">
        <f t="shared" ref="H192:H198" si="412">SUM(E192:G192)</f>
        <v>8220000</v>
      </c>
      <c r="I192" s="185">
        <f>I193+I199</f>
        <v>-524295</v>
      </c>
      <c r="J192" s="184">
        <f>J193+J199</f>
        <v>7695705</v>
      </c>
      <c r="K192" s="184">
        <f>K193+K199</f>
        <v>6419807.790000001</v>
      </c>
      <c r="L192" s="184">
        <f t="shared" ref="L192:O192" si="413">L193+L199</f>
        <v>0</v>
      </c>
      <c r="M192" s="184">
        <f t="shared" si="413"/>
        <v>124800</v>
      </c>
      <c r="N192" s="184">
        <f t="shared" si="413"/>
        <v>900</v>
      </c>
      <c r="O192" s="184">
        <f t="shared" si="413"/>
        <v>0</v>
      </c>
      <c r="P192" s="184">
        <f t="shared" ref="P192" si="414">P193+P199</f>
        <v>6419807.790000001</v>
      </c>
      <c r="Q192" s="207">
        <f>(P192/H192)*100</f>
        <v>78.099851459854037</v>
      </c>
      <c r="R192" s="207">
        <f>(P192/J192)*100</f>
        <v>83.420658536157518</v>
      </c>
      <c r="S192" s="198">
        <f>(P192/D192)*100</f>
        <v>78.099851459854037</v>
      </c>
      <c r="T192" s="184">
        <f>T193+T199</f>
        <v>125700</v>
      </c>
      <c r="U192" s="198">
        <f>(T192/H192)*100</f>
        <v>1.5291970802919708</v>
      </c>
      <c r="V192" s="207">
        <f>(T192/J192)*100</f>
        <v>1.6333786183332131</v>
      </c>
      <c r="W192" s="198">
        <f>(T192/D192)*100</f>
        <v>1.5291970802919708</v>
      </c>
      <c r="X192" s="184">
        <f>X193+X199</f>
        <v>6545507.790000001</v>
      </c>
      <c r="Y192" s="221">
        <f>(X192/H192)*100</f>
        <v>79.629048540146002</v>
      </c>
      <c r="Z192" s="207">
        <f>(X192/J192)*100</f>
        <v>85.054037154490743</v>
      </c>
      <c r="AA192" s="198">
        <f t="shared" ref="AA192:AA198" si="415">(X192/D192)*100</f>
        <v>79.629048540146002</v>
      </c>
      <c r="AB192" s="184">
        <f>AB193+AB199</f>
        <v>1674492.21</v>
      </c>
      <c r="AC192" s="198">
        <f t="shared" ref="AC192:AC193" si="416">(AB192/H192)*100</f>
        <v>20.370951459854012</v>
      </c>
      <c r="AD192" s="198">
        <f>(AB192/D192)*100</f>
        <v>20.370951459854012</v>
      </c>
      <c r="AE192" s="184">
        <f>AE193+AE199</f>
        <v>1150197.21</v>
      </c>
      <c r="AF192" s="198">
        <f>(AE192/J192)*100</f>
        <v>14.94596284550928</v>
      </c>
      <c r="AG192" s="198">
        <f>(AE192/D192)*100</f>
        <v>13.992666788321168</v>
      </c>
      <c r="AH192" s="184">
        <f>AH193+AH199</f>
        <v>1674492.21</v>
      </c>
      <c r="AI192" s="198">
        <f>(AH192/D192)*100</f>
        <v>20.370951459854012</v>
      </c>
    </row>
    <row r="193" spans="1:35" s="35" customFormat="1" ht="18.95" hidden="1" customHeight="1">
      <c r="A193" s="182"/>
      <c r="B193" s="192" t="s">
        <v>34</v>
      </c>
      <c r="C193" s="193" t="s">
        <v>55</v>
      </c>
      <c r="D193" s="193">
        <f>SUM(D194:D198)</f>
        <v>6220000</v>
      </c>
      <c r="E193" s="190">
        <f>SUM(E194:E198)</f>
        <v>3178600</v>
      </c>
      <c r="F193" s="190">
        <f>SUM(F194:F198)</f>
        <v>2219400</v>
      </c>
      <c r="G193" s="190">
        <f>SUM(G194:G198)</f>
        <v>822000</v>
      </c>
      <c r="H193" s="190">
        <f t="shared" si="412"/>
        <v>6220000</v>
      </c>
      <c r="I193" s="194">
        <f t="shared" ref="I193:P193" si="417">SUM(I194:I198)</f>
        <v>-524295</v>
      </c>
      <c r="J193" s="190">
        <f t="shared" si="417"/>
        <v>5695705</v>
      </c>
      <c r="K193" s="193">
        <f>SUM(K194:K198)</f>
        <v>4803408.5600000005</v>
      </c>
      <c r="L193" s="193">
        <f t="shared" ref="L193:O193" si="418">SUM(L194:L198)</f>
        <v>0</v>
      </c>
      <c r="M193" s="193">
        <f t="shared" si="418"/>
        <v>124800</v>
      </c>
      <c r="N193" s="193">
        <f t="shared" si="418"/>
        <v>900</v>
      </c>
      <c r="O193" s="193">
        <f t="shared" si="418"/>
        <v>0</v>
      </c>
      <c r="P193" s="190">
        <f t="shared" si="417"/>
        <v>4803408.5600000005</v>
      </c>
      <c r="Q193" s="189">
        <f t="shared" ref="Q193:Q198" si="419">(P193/H193)*100</f>
        <v>77.225218006430879</v>
      </c>
      <c r="R193" s="189">
        <f t="shared" ref="R193:R200" si="420">(P193/J193)*100</f>
        <v>84.333871926302379</v>
      </c>
      <c r="S193" s="190">
        <f>(P193/D193)*100</f>
        <v>77.225218006430879</v>
      </c>
      <c r="T193" s="190">
        <f>SUM(T194:T198)</f>
        <v>125700</v>
      </c>
      <c r="U193" s="190">
        <f t="shared" ref="U193:U200" si="421">(T193/H193)*100</f>
        <v>2.0209003215434085</v>
      </c>
      <c r="V193" s="189">
        <f t="shared" ref="V193:V200" si="422">(T193/J193)*100</f>
        <v>2.2069260960671242</v>
      </c>
      <c r="W193" s="189">
        <f>(T193/D193)*100</f>
        <v>2.0209003215434085</v>
      </c>
      <c r="X193" s="190">
        <f>SUM(X194:X198)</f>
        <v>4929108.5600000005</v>
      </c>
      <c r="Y193" s="218">
        <f t="shared" ref="Y193:Y200" si="423">(X193/H193)*100</f>
        <v>79.246118327974273</v>
      </c>
      <c r="Z193" s="189">
        <f t="shared" ref="Z193:Z200" si="424">(X193/J193)*100</f>
        <v>86.540798022369486</v>
      </c>
      <c r="AA193" s="189">
        <f t="shared" si="415"/>
        <v>79.246118327974273</v>
      </c>
      <c r="AB193" s="191">
        <f>SUM(AB194:AB198)</f>
        <v>1290891.44</v>
      </c>
      <c r="AC193" s="191">
        <f t="shared" si="416"/>
        <v>20.753881672025724</v>
      </c>
      <c r="AD193" s="191">
        <f t="shared" ref="AD193:AD198" si="425">(AB193/D193)*100</f>
        <v>20.753881672025724</v>
      </c>
      <c r="AE193" s="191">
        <f>SUM(AE194:AE198)</f>
        <v>766596.44</v>
      </c>
      <c r="AF193" s="191">
        <f t="shared" ref="AF193:AF200" si="426">(AE193/J193)*100</f>
        <v>13.459201977630512</v>
      </c>
      <c r="AG193" s="191">
        <f t="shared" ref="AG193:AG200" si="427">(AE193/D193)*100</f>
        <v>12.32470160771704</v>
      </c>
      <c r="AH193" s="191">
        <f>SUM(AH194:AH198)</f>
        <v>1290891.44</v>
      </c>
      <c r="AI193" s="191">
        <f t="shared" ref="AI193:AI200" si="428">(AH193/D193)*100</f>
        <v>20.753881672025724</v>
      </c>
    </row>
    <row r="194" spans="1:35" s="35" customFormat="1" ht="18.95" hidden="1" customHeight="1">
      <c r="A194" s="183"/>
      <c r="B194" s="183"/>
      <c r="C194" s="189" t="s">
        <v>56</v>
      </c>
      <c r="D194" s="189">
        <f>D206+D218+D230</f>
        <v>648000</v>
      </c>
      <c r="E194" s="189">
        <f t="shared" ref="E194:G194" si="429">E206+E218+E230</f>
        <v>330000</v>
      </c>
      <c r="F194" s="189">
        <f t="shared" si="429"/>
        <v>318000</v>
      </c>
      <c r="G194" s="189">
        <f t="shared" si="429"/>
        <v>0</v>
      </c>
      <c r="H194" s="189">
        <f t="shared" si="412"/>
        <v>648000</v>
      </c>
      <c r="I194" s="195">
        <f>I206+I218+I230</f>
        <v>0</v>
      </c>
      <c r="J194" s="196">
        <f>H194+(I194)</f>
        <v>648000</v>
      </c>
      <c r="K194" s="189">
        <f>K206+K218+K230</f>
        <v>308000</v>
      </c>
      <c r="L194" s="189">
        <f t="shared" ref="L194:O194" si="430">L206+L218+L230</f>
        <v>0</v>
      </c>
      <c r="M194" s="189">
        <f t="shared" si="430"/>
        <v>0</v>
      </c>
      <c r="N194" s="189">
        <f t="shared" si="430"/>
        <v>0</v>
      </c>
      <c r="O194" s="189">
        <f t="shared" si="430"/>
        <v>0</v>
      </c>
      <c r="P194" s="189">
        <f>K194+L194</f>
        <v>308000</v>
      </c>
      <c r="Q194" s="189">
        <f t="shared" si="419"/>
        <v>47.530864197530867</v>
      </c>
      <c r="R194" s="189">
        <f t="shared" si="420"/>
        <v>47.530864197530867</v>
      </c>
      <c r="S194" s="189">
        <f>(P194/D194)*100</f>
        <v>47.530864197530867</v>
      </c>
      <c r="T194" s="189">
        <f>M194+N194</f>
        <v>0</v>
      </c>
      <c r="U194" s="189">
        <f t="shared" si="421"/>
        <v>0</v>
      </c>
      <c r="V194" s="189">
        <f t="shared" si="422"/>
        <v>0</v>
      </c>
      <c r="W194" s="189">
        <f>(T194/D194)*100</f>
        <v>0</v>
      </c>
      <c r="X194" s="189">
        <f>SUM(K194:O194)</f>
        <v>308000</v>
      </c>
      <c r="Y194" s="217">
        <f t="shared" si="423"/>
        <v>47.530864197530867</v>
      </c>
      <c r="Z194" s="189">
        <f t="shared" si="424"/>
        <v>47.530864197530867</v>
      </c>
      <c r="AA194" s="189">
        <f t="shared" si="415"/>
        <v>47.530864197530867</v>
      </c>
      <c r="AB194" s="197">
        <f>H194-X194</f>
        <v>340000</v>
      </c>
      <c r="AC194" s="197">
        <f>(AB194/H194)*100</f>
        <v>52.469135802469133</v>
      </c>
      <c r="AD194" s="197">
        <f t="shared" si="425"/>
        <v>52.469135802469133</v>
      </c>
      <c r="AE194" s="197">
        <f>J194-X194</f>
        <v>340000</v>
      </c>
      <c r="AF194" s="197">
        <f t="shared" si="426"/>
        <v>52.469135802469133</v>
      </c>
      <c r="AG194" s="197">
        <f t="shared" si="427"/>
        <v>52.469135802469133</v>
      </c>
      <c r="AH194" s="197">
        <f>D194-X194</f>
        <v>340000</v>
      </c>
      <c r="AI194" s="197">
        <f t="shared" si="428"/>
        <v>52.469135802469133</v>
      </c>
    </row>
    <row r="195" spans="1:35" s="35" customFormat="1" ht="18.95" hidden="1" customHeight="1">
      <c r="A195" s="183"/>
      <c r="B195" s="183"/>
      <c r="C195" s="189" t="s">
        <v>57</v>
      </c>
      <c r="D195" s="189">
        <f t="shared" ref="D195:G200" si="431">D207+D219+D231</f>
        <v>1908500</v>
      </c>
      <c r="E195" s="189">
        <f t="shared" si="431"/>
        <v>1392000</v>
      </c>
      <c r="F195" s="189">
        <f t="shared" si="431"/>
        <v>351300</v>
      </c>
      <c r="G195" s="189">
        <f t="shared" si="431"/>
        <v>165200</v>
      </c>
      <c r="H195" s="189">
        <f t="shared" si="412"/>
        <v>1908500</v>
      </c>
      <c r="I195" s="195">
        <f t="shared" ref="I195:I200" si="432">I207+I219+I231</f>
        <v>-161250</v>
      </c>
      <c r="J195" s="196">
        <f>H195+(I195)</f>
        <v>1747250</v>
      </c>
      <c r="K195" s="189">
        <f t="shared" ref="K195:O195" si="433">K207+K219+K231</f>
        <v>2029779.54</v>
      </c>
      <c r="L195" s="189">
        <f t="shared" si="433"/>
        <v>0</v>
      </c>
      <c r="M195" s="189">
        <f t="shared" si="433"/>
        <v>0</v>
      </c>
      <c r="N195" s="189">
        <f t="shared" si="433"/>
        <v>900</v>
      </c>
      <c r="O195" s="189">
        <f t="shared" si="433"/>
        <v>0</v>
      </c>
      <c r="P195" s="189">
        <f>K195+L195</f>
        <v>2029779.54</v>
      </c>
      <c r="Q195" s="189">
        <f t="shared" si="419"/>
        <v>106.35470474194393</v>
      </c>
      <c r="R195" s="189">
        <f t="shared" si="420"/>
        <v>116.1699550722564</v>
      </c>
      <c r="S195" s="189">
        <f t="shared" ref="S195:S198" si="434">(P195/D195)*100</f>
        <v>106.35470474194393</v>
      </c>
      <c r="T195" s="189">
        <f>M195+N195</f>
        <v>900</v>
      </c>
      <c r="U195" s="189">
        <f t="shared" si="421"/>
        <v>4.7157453497511138E-2</v>
      </c>
      <c r="V195" s="189">
        <f t="shared" si="422"/>
        <v>5.1509514952067535E-2</v>
      </c>
      <c r="W195" s="189">
        <f t="shared" ref="W195:W198" si="435">(T195/D195)*100</f>
        <v>4.7157453497511138E-2</v>
      </c>
      <c r="X195" s="189">
        <f>SUM(K195:O195)</f>
        <v>2030679.54</v>
      </c>
      <c r="Y195" s="217">
        <f t="shared" si="423"/>
        <v>106.40186219544145</v>
      </c>
      <c r="Z195" s="189">
        <f t="shared" si="424"/>
        <v>116.22146458720847</v>
      </c>
      <c r="AA195" s="189">
        <f t="shared" si="415"/>
        <v>106.40186219544145</v>
      </c>
      <c r="AB195" s="197">
        <f t="shared" ref="AB195:AB198" si="436">H195-X195</f>
        <v>-122179.54000000004</v>
      </c>
      <c r="AC195" s="197">
        <f t="shared" ref="AC195:AC200" si="437">(AB195/H195)*100</f>
        <v>-6.4018621954414474</v>
      </c>
      <c r="AD195" s="197">
        <f t="shared" si="425"/>
        <v>-6.4018621954414474</v>
      </c>
      <c r="AE195" s="197">
        <f t="shared" ref="AE195:AE198" si="438">J195-X195</f>
        <v>-283429.54000000004</v>
      </c>
      <c r="AF195" s="197">
        <f t="shared" si="426"/>
        <v>-16.221464587208473</v>
      </c>
      <c r="AG195" s="197">
        <f t="shared" si="427"/>
        <v>-14.850905947078861</v>
      </c>
      <c r="AH195" s="197">
        <f t="shared" ref="AH195:AH198" si="439">D195-X195</f>
        <v>-122179.54000000004</v>
      </c>
      <c r="AI195" s="197">
        <f t="shared" si="428"/>
        <v>-6.4018621954414474</v>
      </c>
    </row>
    <row r="196" spans="1:35" s="35" customFormat="1" ht="18.95" hidden="1" customHeight="1">
      <c r="A196" s="183"/>
      <c r="B196" s="183"/>
      <c r="C196" s="189" t="s">
        <v>58</v>
      </c>
      <c r="D196" s="189">
        <f t="shared" si="431"/>
        <v>3532500</v>
      </c>
      <c r="E196" s="189">
        <f t="shared" si="431"/>
        <v>1366600</v>
      </c>
      <c r="F196" s="189">
        <f t="shared" si="431"/>
        <v>1513200</v>
      </c>
      <c r="G196" s="189">
        <f t="shared" si="431"/>
        <v>652700</v>
      </c>
      <c r="H196" s="189">
        <f t="shared" si="412"/>
        <v>3532500</v>
      </c>
      <c r="I196" s="195">
        <f t="shared" si="432"/>
        <v>-363045</v>
      </c>
      <c r="J196" s="196">
        <f>H196+(I196)</f>
        <v>3169455</v>
      </c>
      <c r="K196" s="189">
        <f t="shared" ref="K196:O196" si="440">K208+K220+K232</f>
        <v>2400787.02</v>
      </c>
      <c r="L196" s="189">
        <f t="shared" si="440"/>
        <v>0</v>
      </c>
      <c r="M196" s="189">
        <f t="shared" si="440"/>
        <v>109800</v>
      </c>
      <c r="N196" s="189">
        <f t="shared" si="440"/>
        <v>0</v>
      </c>
      <c r="O196" s="189">
        <f t="shared" si="440"/>
        <v>0</v>
      </c>
      <c r="P196" s="189">
        <f>K196+L196</f>
        <v>2400787.02</v>
      </c>
      <c r="Q196" s="189">
        <f t="shared" si="419"/>
        <v>67.962831422505303</v>
      </c>
      <c r="R196" s="189">
        <f t="shared" si="420"/>
        <v>75.747629166528625</v>
      </c>
      <c r="S196" s="189">
        <f t="shared" si="434"/>
        <v>67.962831422505303</v>
      </c>
      <c r="T196" s="189">
        <f>M196+N196</f>
        <v>109800</v>
      </c>
      <c r="U196" s="189">
        <f t="shared" si="421"/>
        <v>3.1082802547770698</v>
      </c>
      <c r="V196" s="189">
        <f t="shared" si="422"/>
        <v>3.4643179978892267</v>
      </c>
      <c r="W196" s="189">
        <f t="shared" si="435"/>
        <v>3.1082802547770698</v>
      </c>
      <c r="X196" s="189">
        <f>SUM(K196:O196)</f>
        <v>2510587.02</v>
      </c>
      <c r="Y196" s="217">
        <f t="shared" si="423"/>
        <v>71.071111677282389</v>
      </c>
      <c r="Z196" s="189">
        <f t="shared" si="424"/>
        <v>79.211947164417865</v>
      </c>
      <c r="AA196" s="189">
        <f t="shared" si="415"/>
        <v>71.071111677282389</v>
      </c>
      <c r="AB196" s="197">
        <f t="shared" si="436"/>
        <v>1021912.98</v>
      </c>
      <c r="AC196" s="197">
        <f t="shared" si="437"/>
        <v>28.928888322717622</v>
      </c>
      <c r="AD196" s="197">
        <f t="shared" si="425"/>
        <v>28.928888322717622</v>
      </c>
      <c r="AE196" s="197">
        <f t="shared" si="438"/>
        <v>658867.98</v>
      </c>
      <c r="AF196" s="197">
        <f t="shared" si="426"/>
        <v>20.788052835582143</v>
      </c>
      <c r="AG196" s="197">
        <f t="shared" si="427"/>
        <v>18.651605944798298</v>
      </c>
      <c r="AH196" s="197">
        <f t="shared" si="439"/>
        <v>1021912.98</v>
      </c>
      <c r="AI196" s="197">
        <f t="shared" si="428"/>
        <v>28.928888322717622</v>
      </c>
    </row>
    <row r="197" spans="1:35" s="35" customFormat="1" ht="18.95" hidden="1" customHeight="1">
      <c r="A197" s="183"/>
      <c r="B197" s="183"/>
      <c r="C197" s="189" t="s">
        <v>59</v>
      </c>
      <c r="D197" s="189">
        <f t="shared" si="431"/>
        <v>0</v>
      </c>
      <c r="E197" s="189">
        <f t="shared" si="431"/>
        <v>0</v>
      </c>
      <c r="F197" s="189">
        <f t="shared" si="431"/>
        <v>0</v>
      </c>
      <c r="G197" s="189">
        <f t="shared" si="431"/>
        <v>0</v>
      </c>
      <c r="H197" s="189">
        <f t="shared" si="412"/>
        <v>0</v>
      </c>
      <c r="I197" s="195">
        <f t="shared" si="432"/>
        <v>0</v>
      </c>
      <c r="J197" s="196">
        <f>H197+(I197)</f>
        <v>0</v>
      </c>
      <c r="K197" s="189">
        <f t="shared" ref="K197:O197" si="441">K209+K221+K233</f>
        <v>0</v>
      </c>
      <c r="L197" s="189">
        <f t="shared" si="441"/>
        <v>0</v>
      </c>
      <c r="M197" s="189">
        <f t="shared" si="441"/>
        <v>0</v>
      </c>
      <c r="N197" s="189">
        <f t="shared" si="441"/>
        <v>0</v>
      </c>
      <c r="O197" s="189">
        <f t="shared" si="441"/>
        <v>0</v>
      </c>
      <c r="P197" s="189">
        <f>K197+L197</f>
        <v>0</v>
      </c>
      <c r="Q197" s="189" t="e">
        <f t="shared" si="419"/>
        <v>#DIV/0!</v>
      </c>
      <c r="R197" s="189" t="e">
        <f t="shared" si="420"/>
        <v>#DIV/0!</v>
      </c>
      <c r="S197" s="189" t="e">
        <f t="shared" si="434"/>
        <v>#DIV/0!</v>
      </c>
      <c r="T197" s="189">
        <f>M197+N197</f>
        <v>0</v>
      </c>
      <c r="U197" s="189" t="e">
        <f t="shared" si="421"/>
        <v>#DIV/0!</v>
      </c>
      <c r="V197" s="189" t="e">
        <f t="shared" si="422"/>
        <v>#DIV/0!</v>
      </c>
      <c r="W197" s="189" t="e">
        <f t="shared" si="435"/>
        <v>#DIV/0!</v>
      </c>
      <c r="X197" s="189">
        <f>SUM(K197:O197)</f>
        <v>0</v>
      </c>
      <c r="Y197" s="217" t="e">
        <f t="shared" si="423"/>
        <v>#DIV/0!</v>
      </c>
      <c r="Z197" s="189" t="e">
        <f t="shared" si="424"/>
        <v>#DIV/0!</v>
      </c>
      <c r="AA197" s="189" t="e">
        <f t="shared" si="415"/>
        <v>#DIV/0!</v>
      </c>
      <c r="AB197" s="197">
        <f t="shared" si="436"/>
        <v>0</v>
      </c>
      <c r="AC197" s="197" t="e">
        <f t="shared" si="437"/>
        <v>#DIV/0!</v>
      </c>
      <c r="AD197" s="197" t="e">
        <f t="shared" si="425"/>
        <v>#DIV/0!</v>
      </c>
      <c r="AE197" s="197">
        <f t="shared" si="438"/>
        <v>0</v>
      </c>
      <c r="AF197" s="197" t="e">
        <f t="shared" si="426"/>
        <v>#DIV/0!</v>
      </c>
      <c r="AG197" s="197" t="e">
        <f t="shared" si="427"/>
        <v>#DIV/0!</v>
      </c>
      <c r="AH197" s="197">
        <f t="shared" si="439"/>
        <v>0</v>
      </c>
      <c r="AI197" s="197" t="e">
        <f t="shared" si="428"/>
        <v>#DIV/0!</v>
      </c>
    </row>
    <row r="198" spans="1:35" s="35" customFormat="1" ht="18.95" hidden="1" customHeight="1">
      <c r="A198" s="183"/>
      <c r="B198" s="183"/>
      <c r="C198" s="189" t="s">
        <v>60</v>
      </c>
      <c r="D198" s="189">
        <f t="shared" si="431"/>
        <v>131000</v>
      </c>
      <c r="E198" s="189">
        <f t="shared" si="431"/>
        <v>90000</v>
      </c>
      <c r="F198" s="189">
        <f t="shared" si="431"/>
        <v>36900</v>
      </c>
      <c r="G198" s="189">
        <f t="shared" si="431"/>
        <v>4100</v>
      </c>
      <c r="H198" s="189">
        <f t="shared" si="412"/>
        <v>131000</v>
      </c>
      <c r="I198" s="195">
        <f t="shared" si="432"/>
        <v>0</v>
      </c>
      <c r="J198" s="196">
        <f>H198+(I198)</f>
        <v>131000</v>
      </c>
      <c r="K198" s="189">
        <f t="shared" ref="K198:O198" si="442">K210+K222+K234</f>
        <v>64842</v>
      </c>
      <c r="L198" s="189">
        <f t="shared" si="442"/>
        <v>0</v>
      </c>
      <c r="M198" s="189">
        <f t="shared" si="442"/>
        <v>15000</v>
      </c>
      <c r="N198" s="189">
        <f t="shared" si="442"/>
        <v>0</v>
      </c>
      <c r="O198" s="189">
        <f t="shared" si="442"/>
        <v>0</v>
      </c>
      <c r="P198" s="189">
        <f>K198+L198</f>
        <v>64842</v>
      </c>
      <c r="Q198" s="189">
        <f t="shared" si="419"/>
        <v>49.497709923664125</v>
      </c>
      <c r="R198" s="189">
        <f t="shared" si="420"/>
        <v>49.497709923664125</v>
      </c>
      <c r="S198" s="189">
        <f t="shared" si="434"/>
        <v>49.497709923664125</v>
      </c>
      <c r="T198" s="189">
        <f>M198+N198</f>
        <v>15000</v>
      </c>
      <c r="U198" s="189">
        <f t="shared" si="421"/>
        <v>11.450381679389313</v>
      </c>
      <c r="V198" s="189">
        <f t="shared" si="422"/>
        <v>11.450381679389313</v>
      </c>
      <c r="W198" s="189">
        <f t="shared" si="435"/>
        <v>11.450381679389313</v>
      </c>
      <c r="X198" s="189">
        <f>SUM(K198:O198)</f>
        <v>79842</v>
      </c>
      <c r="Y198" s="217">
        <f t="shared" si="423"/>
        <v>60.948091603053435</v>
      </c>
      <c r="Z198" s="189">
        <f t="shared" si="424"/>
        <v>60.948091603053435</v>
      </c>
      <c r="AA198" s="189">
        <f t="shared" si="415"/>
        <v>60.948091603053435</v>
      </c>
      <c r="AB198" s="197">
        <f t="shared" si="436"/>
        <v>51158</v>
      </c>
      <c r="AC198" s="197">
        <f t="shared" si="437"/>
        <v>39.051908396946565</v>
      </c>
      <c r="AD198" s="197">
        <f t="shared" si="425"/>
        <v>39.051908396946565</v>
      </c>
      <c r="AE198" s="197">
        <f t="shared" si="438"/>
        <v>51158</v>
      </c>
      <c r="AF198" s="197">
        <f t="shared" si="426"/>
        <v>39.051908396946565</v>
      </c>
      <c r="AG198" s="197">
        <f t="shared" si="427"/>
        <v>39.051908396946565</v>
      </c>
      <c r="AH198" s="197">
        <f t="shared" si="439"/>
        <v>51158</v>
      </c>
      <c r="AI198" s="197">
        <f t="shared" si="428"/>
        <v>39.051908396946565</v>
      </c>
    </row>
    <row r="199" spans="1:35" s="35" customFormat="1" ht="18.95" hidden="1" customHeight="1">
      <c r="A199" s="182"/>
      <c r="B199" s="192" t="s">
        <v>35</v>
      </c>
      <c r="C199" s="190" t="s">
        <v>64</v>
      </c>
      <c r="D199" s="190">
        <f t="shared" ref="D199:AE199" si="443">D200</f>
        <v>2000000</v>
      </c>
      <c r="E199" s="190">
        <f t="shared" si="443"/>
        <v>2000000</v>
      </c>
      <c r="F199" s="190">
        <f t="shared" si="443"/>
        <v>0</v>
      </c>
      <c r="G199" s="190">
        <f t="shared" si="443"/>
        <v>0</v>
      </c>
      <c r="H199" s="190">
        <f t="shared" si="443"/>
        <v>2000000</v>
      </c>
      <c r="I199" s="194">
        <f t="shared" si="443"/>
        <v>0</v>
      </c>
      <c r="J199" s="190">
        <f t="shared" si="443"/>
        <v>2000000</v>
      </c>
      <c r="K199" s="190">
        <f t="shared" si="443"/>
        <v>1616399.23</v>
      </c>
      <c r="L199" s="190">
        <f t="shared" si="443"/>
        <v>0</v>
      </c>
      <c r="M199" s="190">
        <f t="shared" si="443"/>
        <v>0</v>
      </c>
      <c r="N199" s="190">
        <f t="shared" si="443"/>
        <v>0</v>
      </c>
      <c r="O199" s="190">
        <f t="shared" si="443"/>
        <v>0</v>
      </c>
      <c r="P199" s="198">
        <f t="shared" si="443"/>
        <v>1616399.23</v>
      </c>
      <c r="Q199" s="189">
        <f t="shared" ref="Q199" si="444">(P199/J199)*100</f>
        <v>80.819961500000005</v>
      </c>
      <c r="R199" s="189">
        <f t="shared" si="420"/>
        <v>80.819961500000005</v>
      </c>
      <c r="S199" s="198">
        <f t="shared" si="443"/>
        <v>80.819961500000005</v>
      </c>
      <c r="T199" s="198">
        <f t="shared" si="443"/>
        <v>0</v>
      </c>
      <c r="U199" s="190">
        <f t="shared" si="421"/>
        <v>0</v>
      </c>
      <c r="V199" s="189">
        <f t="shared" si="422"/>
        <v>0</v>
      </c>
      <c r="W199" s="198">
        <f t="shared" si="443"/>
        <v>0</v>
      </c>
      <c r="X199" s="198">
        <f>X200</f>
        <v>1616399.23</v>
      </c>
      <c r="Y199" s="218">
        <f t="shared" si="423"/>
        <v>80.819961500000005</v>
      </c>
      <c r="Z199" s="189">
        <f t="shared" si="424"/>
        <v>80.819961500000005</v>
      </c>
      <c r="AA199" s="198">
        <f>AA200</f>
        <v>80.819961500000005</v>
      </c>
      <c r="AB199" s="199">
        <f t="shared" si="443"/>
        <v>383600.77</v>
      </c>
      <c r="AC199" s="191">
        <f t="shared" si="437"/>
        <v>19.180038500000002</v>
      </c>
      <c r="AD199" s="199">
        <f t="shared" si="443"/>
        <v>19.180038500000002</v>
      </c>
      <c r="AE199" s="199">
        <f t="shared" si="443"/>
        <v>383600.77</v>
      </c>
      <c r="AF199" s="191">
        <f t="shared" si="426"/>
        <v>19.180038500000002</v>
      </c>
      <c r="AG199" s="191">
        <f t="shared" si="427"/>
        <v>19.180038500000002</v>
      </c>
      <c r="AH199" s="199">
        <f t="shared" ref="AH199" si="445">AH200</f>
        <v>383600.77</v>
      </c>
      <c r="AI199" s="191">
        <f t="shared" si="428"/>
        <v>19.180038500000002</v>
      </c>
    </row>
    <row r="200" spans="1:35" s="35" customFormat="1" ht="18.95" hidden="1" customHeight="1">
      <c r="A200" s="183"/>
      <c r="B200" s="183"/>
      <c r="C200" s="189" t="s">
        <v>62</v>
      </c>
      <c r="D200" s="189">
        <f t="shared" si="431"/>
        <v>2000000</v>
      </c>
      <c r="E200" s="189">
        <f t="shared" si="431"/>
        <v>2000000</v>
      </c>
      <c r="F200" s="189">
        <f t="shared" si="431"/>
        <v>0</v>
      </c>
      <c r="G200" s="189">
        <f t="shared" si="431"/>
        <v>0</v>
      </c>
      <c r="H200" s="189">
        <f>SUM(E200:G200)</f>
        <v>2000000</v>
      </c>
      <c r="I200" s="195">
        <f t="shared" si="432"/>
        <v>0</v>
      </c>
      <c r="J200" s="196">
        <f>H200+(I200)</f>
        <v>2000000</v>
      </c>
      <c r="K200" s="189">
        <f t="shared" ref="K200:O200" si="446">K212+K224+K236</f>
        <v>1616399.23</v>
      </c>
      <c r="L200" s="189">
        <f t="shared" si="446"/>
        <v>0</v>
      </c>
      <c r="M200" s="189">
        <f t="shared" si="446"/>
        <v>0</v>
      </c>
      <c r="N200" s="189">
        <f t="shared" si="446"/>
        <v>0</v>
      </c>
      <c r="O200" s="189">
        <f t="shared" si="446"/>
        <v>0</v>
      </c>
      <c r="P200" s="189">
        <f>K200+L200</f>
        <v>1616399.23</v>
      </c>
      <c r="Q200" s="189">
        <f t="shared" ref="Q200" si="447">(P200/H200)*100</f>
        <v>80.819961500000005</v>
      </c>
      <c r="R200" s="189">
        <f t="shared" si="420"/>
        <v>80.819961500000005</v>
      </c>
      <c r="S200" s="189">
        <f>(P200/D200)*100</f>
        <v>80.819961500000005</v>
      </c>
      <c r="T200" s="189">
        <f>M200+N200</f>
        <v>0</v>
      </c>
      <c r="U200" s="189">
        <f t="shared" si="421"/>
        <v>0</v>
      </c>
      <c r="V200" s="189">
        <f t="shared" si="422"/>
        <v>0</v>
      </c>
      <c r="W200" s="189">
        <f>(T200/D200)*100</f>
        <v>0</v>
      </c>
      <c r="X200" s="189">
        <f>SUM(K200:O200)</f>
        <v>1616399.23</v>
      </c>
      <c r="Y200" s="217">
        <f t="shared" si="423"/>
        <v>80.819961500000005</v>
      </c>
      <c r="Z200" s="189">
        <f t="shared" si="424"/>
        <v>80.819961500000005</v>
      </c>
      <c r="AA200" s="189">
        <f>(X200/D200)*100</f>
        <v>80.819961500000005</v>
      </c>
      <c r="AB200" s="197">
        <f>H200-X200</f>
        <v>383600.77</v>
      </c>
      <c r="AC200" s="197">
        <f t="shared" si="437"/>
        <v>19.180038500000002</v>
      </c>
      <c r="AD200" s="197">
        <f>(AB200/D200)*100</f>
        <v>19.180038500000002</v>
      </c>
      <c r="AE200" s="197">
        <f>J200-X200</f>
        <v>383600.77</v>
      </c>
      <c r="AF200" s="197">
        <f t="shared" si="426"/>
        <v>19.180038500000002</v>
      </c>
      <c r="AG200" s="197">
        <f t="shared" si="427"/>
        <v>19.180038500000002</v>
      </c>
      <c r="AH200" s="197">
        <f t="shared" ref="AH200" si="448">D200-X200</f>
        <v>383600.77</v>
      </c>
      <c r="AI200" s="197">
        <f t="shared" si="428"/>
        <v>19.180038500000002</v>
      </c>
    </row>
    <row r="201" spans="1:35" s="35" customFormat="1" ht="18.95" hidden="1" customHeight="1">
      <c r="A201" s="200"/>
      <c r="B201" s="200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2"/>
      <c r="V201" s="202"/>
      <c r="W201" s="202"/>
      <c r="X201" s="202"/>
      <c r="Y201" s="22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</row>
    <row r="202" spans="1:35" ht="44.45" hidden="1" customHeight="1">
      <c r="A202" s="1104" t="s">
        <v>194</v>
      </c>
      <c r="B202" s="1106" t="s">
        <v>314</v>
      </c>
      <c r="C202" s="1107" t="s">
        <v>315</v>
      </c>
      <c r="D202" s="79" t="s">
        <v>316</v>
      </c>
      <c r="E202" s="1109">
        <f>SUM(E205,E211)</f>
        <v>4410000</v>
      </c>
      <c r="F202" s="1109">
        <f>F205+F211</f>
        <v>1890000</v>
      </c>
      <c r="G202" s="1109">
        <f>G205+G211</f>
        <v>700000</v>
      </c>
      <c r="H202" s="1109">
        <f>SUM(E202:G204)</f>
        <v>7000000</v>
      </c>
      <c r="I202" s="1111">
        <f>SUM(I205,I211)</f>
        <v>-444660</v>
      </c>
      <c r="J202" s="1113">
        <f>SUM(J205,J211)</f>
        <v>6555340</v>
      </c>
      <c r="K202" s="37"/>
      <c r="L202" s="37"/>
      <c r="M202" s="37"/>
      <c r="N202" s="37"/>
      <c r="O202" s="37"/>
      <c r="P202" s="203" t="s">
        <v>417</v>
      </c>
      <c r="Q202" s="204" t="s">
        <v>433</v>
      </c>
      <c r="R202" s="204" t="s">
        <v>434</v>
      </c>
      <c r="S202" s="204" t="s">
        <v>403</v>
      </c>
      <c r="T202" s="204" t="s">
        <v>438</v>
      </c>
      <c r="U202" s="204" t="s">
        <v>433</v>
      </c>
      <c r="V202" s="204" t="s">
        <v>434</v>
      </c>
      <c r="W202" s="204" t="s">
        <v>403</v>
      </c>
      <c r="X202" s="203" t="s">
        <v>439</v>
      </c>
      <c r="Y202" s="223" t="s">
        <v>433</v>
      </c>
      <c r="Z202" s="204" t="s">
        <v>434</v>
      </c>
      <c r="AA202" s="204" t="s">
        <v>403</v>
      </c>
      <c r="AB202" s="204" t="s">
        <v>440</v>
      </c>
      <c r="AC202" s="204" t="s">
        <v>433</v>
      </c>
      <c r="AD202" s="204" t="s">
        <v>403</v>
      </c>
      <c r="AE202" s="204" t="s">
        <v>408</v>
      </c>
      <c r="AF202" s="204" t="s">
        <v>408</v>
      </c>
      <c r="AG202" s="204" t="s">
        <v>403</v>
      </c>
      <c r="AH202" s="204" t="s">
        <v>441</v>
      </c>
      <c r="AI202" s="204" t="s">
        <v>403</v>
      </c>
    </row>
    <row r="203" spans="1:35" ht="14.45" hidden="1" customHeight="1">
      <c r="A203" s="1105"/>
      <c r="B203" s="1106"/>
      <c r="C203" s="1108"/>
      <c r="D203" s="1108">
        <f>D205+D211</f>
        <v>7000000</v>
      </c>
      <c r="E203" s="1110"/>
      <c r="F203" s="1110"/>
      <c r="G203" s="1110"/>
      <c r="H203" s="1110"/>
      <c r="I203" s="1112"/>
      <c r="J203" s="1106"/>
      <c r="K203" s="1114">
        <f t="shared" ref="K203:P203" si="449">K205+K211</f>
        <v>5408271.9399999995</v>
      </c>
      <c r="L203" s="1116">
        <f t="shared" si="449"/>
        <v>0</v>
      </c>
      <c r="M203" s="1118">
        <f t="shared" si="449"/>
        <v>0</v>
      </c>
      <c r="N203" s="1100">
        <f t="shared" si="449"/>
        <v>900</v>
      </c>
      <c r="O203" s="1102">
        <f t="shared" si="449"/>
        <v>0</v>
      </c>
      <c r="P203" s="1071">
        <f t="shared" si="449"/>
        <v>5408271.9399999995</v>
      </c>
      <c r="Q203" s="1071">
        <f>(P203/H202)*100</f>
        <v>77.261027714285703</v>
      </c>
      <c r="R203" s="1071">
        <f>(P203/J202)*100</f>
        <v>82.501776261795726</v>
      </c>
      <c r="S203" s="1071">
        <f>(P203/D203)*100</f>
        <v>77.261027714285703</v>
      </c>
      <c r="T203" s="1071">
        <f>T205+T211</f>
        <v>900</v>
      </c>
      <c r="U203" s="1071">
        <f>(T203/H202)*100</f>
        <v>1.2857142857142857E-2</v>
      </c>
      <c r="V203" s="1071">
        <f>(T203/J202)*100</f>
        <v>1.372926499617106E-2</v>
      </c>
      <c r="W203" s="1071">
        <f>(T203/D203)*100</f>
        <v>1.2857142857142857E-2</v>
      </c>
      <c r="X203" s="1071">
        <f>X205+X211</f>
        <v>5409171.9399999995</v>
      </c>
      <c r="Y203" s="1075">
        <f>(X203/H202)*100</f>
        <v>77.273884857142846</v>
      </c>
      <c r="Z203" s="1071">
        <f>(X203/J202)*100</f>
        <v>82.515505526791884</v>
      </c>
      <c r="AA203" s="1071">
        <f>(X203/D203)*100</f>
        <v>77.273884857142846</v>
      </c>
      <c r="AB203" s="1071">
        <f>AB205+AB211</f>
        <v>1590828.06</v>
      </c>
      <c r="AC203" s="1071">
        <f>(AB203/H202)*100</f>
        <v>22.726115142857143</v>
      </c>
      <c r="AD203" s="1071">
        <f>(AB203/D203)*100</f>
        <v>22.726115142857143</v>
      </c>
      <c r="AE203" s="1071">
        <f>AE205+AE211</f>
        <v>1146168.06</v>
      </c>
      <c r="AF203" s="1071">
        <f>(AE203/J202)*100</f>
        <v>17.484494473208105</v>
      </c>
      <c r="AG203" s="1071">
        <f>(AE203/D203)*100</f>
        <v>16.37382942857143</v>
      </c>
      <c r="AH203" s="1071">
        <f>AH205+AH211</f>
        <v>1590828.06</v>
      </c>
      <c r="AI203" s="1071">
        <f>(AH203/D203)*100</f>
        <v>22.726115142857143</v>
      </c>
    </row>
    <row r="204" spans="1:35" ht="47.1" hidden="1" customHeight="1">
      <c r="A204" s="1105"/>
      <c r="B204" s="1106"/>
      <c r="C204" s="1108"/>
      <c r="D204" s="1108"/>
      <c r="E204" s="1110"/>
      <c r="F204" s="1110"/>
      <c r="G204" s="1110"/>
      <c r="H204" s="1110"/>
      <c r="I204" s="1112"/>
      <c r="J204" s="1106"/>
      <c r="K204" s="1115"/>
      <c r="L204" s="1117"/>
      <c r="M204" s="1119"/>
      <c r="N204" s="1101"/>
      <c r="O204" s="1103"/>
      <c r="P204" s="1072"/>
      <c r="Q204" s="1072"/>
      <c r="R204" s="1072"/>
      <c r="S204" s="1072"/>
      <c r="T204" s="1072"/>
      <c r="U204" s="1072"/>
      <c r="V204" s="1072"/>
      <c r="W204" s="1072"/>
      <c r="X204" s="1072"/>
      <c r="Y204" s="1076"/>
      <c r="Z204" s="1072"/>
      <c r="AA204" s="1072"/>
      <c r="AB204" s="1072"/>
      <c r="AC204" s="1072"/>
      <c r="AD204" s="1072"/>
      <c r="AE204" s="1072"/>
      <c r="AF204" s="1072"/>
      <c r="AG204" s="1072"/>
      <c r="AH204" s="1072"/>
      <c r="AI204" s="1072"/>
    </row>
    <row r="205" spans="1:35" ht="18.75" hidden="1">
      <c r="A205" s="38"/>
      <c r="B205" s="39"/>
      <c r="C205" s="40" t="s">
        <v>55</v>
      </c>
      <c r="D205" s="40">
        <f>SUM(D206:D210)</f>
        <v>5000000</v>
      </c>
      <c r="E205" s="41">
        <f>SUM(E206:E210)</f>
        <v>2410000</v>
      </c>
      <c r="F205" s="41">
        <f>SUM(F206:F210)</f>
        <v>1890000</v>
      </c>
      <c r="G205" s="41">
        <f>SUM(G206:G210)</f>
        <v>700000</v>
      </c>
      <c r="H205" s="41">
        <f>SUM(H206:H210)</f>
        <v>5000000</v>
      </c>
      <c r="I205" s="42">
        <f>SUM(I206:I208)</f>
        <v>-444660</v>
      </c>
      <c r="J205" s="41">
        <f t="shared" ref="J205:P205" si="450">SUM(J206:J210)</f>
        <v>4555340</v>
      </c>
      <c r="K205" s="43">
        <f t="shared" si="450"/>
        <v>3791872.71</v>
      </c>
      <c r="L205" s="44">
        <f t="shared" si="450"/>
        <v>0</v>
      </c>
      <c r="M205" s="45">
        <f t="shared" si="450"/>
        <v>0</v>
      </c>
      <c r="N205" s="46">
        <f t="shared" si="450"/>
        <v>900</v>
      </c>
      <c r="O205" s="80">
        <f t="shared" si="450"/>
        <v>0</v>
      </c>
      <c r="P205" s="47">
        <f t="shared" si="450"/>
        <v>3791872.71</v>
      </c>
      <c r="Q205" s="48">
        <f>P205/H205*100</f>
        <v>75.837454199999996</v>
      </c>
      <c r="R205" s="48">
        <f>P205/J205*100</f>
        <v>83.240168900674817</v>
      </c>
      <c r="S205" s="48">
        <f t="shared" ref="S205:S210" si="451">P205/D205*100</f>
        <v>75.837454199999996</v>
      </c>
      <c r="T205" s="47">
        <f>SUM(T206:T210)</f>
        <v>900</v>
      </c>
      <c r="U205" s="48">
        <f>T205/H205*100</f>
        <v>1.8000000000000002E-2</v>
      </c>
      <c r="V205" s="48">
        <f>T205/J205*100</f>
        <v>1.9757032405923598E-2</v>
      </c>
      <c r="W205" s="48">
        <f>T205/D205*100</f>
        <v>1.8000000000000002E-2</v>
      </c>
      <c r="X205" s="48">
        <f>SUM(X206:X210)</f>
        <v>3792772.71</v>
      </c>
      <c r="Y205" s="226">
        <f>X205/H205*100</f>
        <v>75.855454199999997</v>
      </c>
      <c r="Z205" s="48">
        <f>X205/J205*100</f>
        <v>83.259925933080737</v>
      </c>
      <c r="AA205" s="48">
        <f>X205/D205*100</f>
        <v>75.855454199999997</v>
      </c>
      <c r="AB205" s="47">
        <f>SUM(AB206:AB210)</f>
        <v>1207227.29</v>
      </c>
      <c r="AC205" s="47">
        <f>(AB205/H205)*100</f>
        <v>24.1445458</v>
      </c>
      <c r="AD205" s="47">
        <f>(AB205/D205)*100</f>
        <v>24.1445458</v>
      </c>
      <c r="AE205" s="47">
        <f>SUM(AE206:AE210)</f>
        <v>762567.29</v>
      </c>
      <c r="AF205" s="47">
        <f>(AE205/J205)*100</f>
        <v>16.740074066919263</v>
      </c>
      <c r="AG205" s="47">
        <f t="shared" ref="AG205:AG210" si="452">(AE205/D205)*100</f>
        <v>15.251345800000001</v>
      </c>
      <c r="AH205" s="47">
        <f>SUM(AH206:AH210)</f>
        <v>1207227.29</v>
      </c>
      <c r="AI205" s="47">
        <f>(AH205/D205)*100</f>
        <v>24.1445458</v>
      </c>
    </row>
    <row r="206" spans="1:35" ht="18.75" hidden="1">
      <c r="A206" s="38"/>
      <c r="B206" s="39" t="s">
        <v>68</v>
      </c>
      <c r="C206" s="49" t="s">
        <v>56</v>
      </c>
      <c r="D206" s="57">
        <v>648000</v>
      </c>
      <c r="E206" s="49">
        <v>330000</v>
      </c>
      <c r="F206" s="49">
        <v>318000</v>
      </c>
      <c r="G206" s="49">
        <v>0</v>
      </c>
      <c r="H206" s="41">
        <f>SUM(E206:G206)</f>
        <v>648000</v>
      </c>
      <c r="I206" s="50">
        <v>0</v>
      </c>
      <c r="J206" s="51">
        <f>SUM(E206:G206,I206)</f>
        <v>648000</v>
      </c>
      <c r="K206" s="52">
        <v>308000</v>
      </c>
      <c r="L206" s="53"/>
      <c r="M206" s="54"/>
      <c r="N206" s="55"/>
      <c r="O206" s="81"/>
      <c r="P206" s="56">
        <f>K206+L206</f>
        <v>308000</v>
      </c>
      <c r="Q206" s="56">
        <f>P206/H206*100</f>
        <v>47.530864197530867</v>
      </c>
      <c r="R206" s="56">
        <f>P206/J206*100</f>
        <v>47.530864197530867</v>
      </c>
      <c r="S206" s="56">
        <f t="shared" si="451"/>
        <v>47.530864197530867</v>
      </c>
      <c r="T206" s="57">
        <f>M206+N206+O206</f>
        <v>0</v>
      </c>
      <c r="U206" s="56">
        <f>T206/H206*100</f>
        <v>0</v>
      </c>
      <c r="V206" s="56">
        <f>T206/J206*100</f>
        <v>0</v>
      </c>
      <c r="W206" s="56">
        <f>T206/D206*100</f>
        <v>0</v>
      </c>
      <c r="X206" s="56">
        <f>SUM(K206:O206)</f>
        <v>308000</v>
      </c>
      <c r="Y206" s="226">
        <f>X206/H206*100</f>
        <v>47.530864197530867</v>
      </c>
      <c r="Z206" s="56">
        <f>X206/J206*100</f>
        <v>47.530864197530867</v>
      </c>
      <c r="AA206" s="56">
        <f>X206/D206*100</f>
        <v>47.530864197530867</v>
      </c>
      <c r="AB206" s="57">
        <f>H206-X206</f>
        <v>340000</v>
      </c>
      <c r="AC206" s="57">
        <f>(AB206/H206)*100</f>
        <v>52.469135802469133</v>
      </c>
      <c r="AD206" s="57">
        <f>(AB206/D206)*100</f>
        <v>52.469135802469133</v>
      </c>
      <c r="AE206" s="34">
        <f>J206-X206</f>
        <v>340000</v>
      </c>
      <c r="AF206" s="57">
        <f>(AE206/J206)*100</f>
        <v>52.469135802469133</v>
      </c>
      <c r="AG206" s="63">
        <f t="shared" si="452"/>
        <v>52.469135802469133</v>
      </c>
      <c r="AH206" s="34">
        <f>D206-X206</f>
        <v>340000</v>
      </c>
      <c r="AI206" s="57">
        <f>(AH206/D206)*100</f>
        <v>52.469135802469133</v>
      </c>
    </row>
    <row r="207" spans="1:35" ht="18.75" hidden="1">
      <c r="A207" s="38"/>
      <c r="B207" s="38"/>
      <c r="C207" s="49" t="s">
        <v>57</v>
      </c>
      <c r="D207" s="49">
        <v>1548000</v>
      </c>
      <c r="E207" s="49">
        <v>1130000</v>
      </c>
      <c r="F207" s="49">
        <v>263200</v>
      </c>
      <c r="G207" s="49">
        <v>154800</v>
      </c>
      <c r="H207" s="41">
        <f>SUM(E207:G207)</f>
        <v>1548000</v>
      </c>
      <c r="I207" s="78">
        <v>-144120</v>
      </c>
      <c r="J207" s="51">
        <f>SUM(E207:G207,I207)</f>
        <v>1403880</v>
      </c>
      <c r="K207" s="52">
        <v>1787556.44</v>
      </c>
      <c r="L207" s="53"/>
      <c r="M207" s="54"/>
      <c r="N207" s="55">
        <v>900</v>
      </c>
      <c r="O207" s="81"/>
      <c r="P207" s="56">
        <f>K207+L207</f>
        <v>1787556.44</v>
      </c>
      <c r="Q207" s="56">
        <f t="shared" ref="Q207:Q210" si="453">P207/H207*100</f>
        <v>115.47522222222221</v>
      </c>
      <c r="R207" s="56">
        <f t="shared" ref="R207:R212" si="454">P207/J207*100</f>
        <v>127.3297176396843</v>
      </c>
      <c r="S207" s="56">
        <f t="shared" si="451"/>
        <v>115.47522222222221</v>
      </c>
      <c r="T207" s="57">
        <f t="shared" ref="T207:T210" si="455">M207+N207+O207</f>
        <v>900</v>
      </c>
      <c r="U207" s="56">
        <f t="shared" ref="U207:U210" si="456">T207/H207*100</f>
        <v>5.8139534883720929E-2</v>
      </c>
      <c r="V207" s="56">
        <f t="shared" ref="V207:V212" si="457">T207/J207*100</f>
        <v>6.4108043422514735E-2</v>
      </c>
      <c r="W207" s="56">
        <f t="shared" ref="W207:W210" si="458">T207/D207*100</f>
        <v>5.8139534883720929E-2</v>
      </c>
      <c r="X207" s="56">
        <f t="shared" ref="X207:X210" si="459">SUM(K207:O207)</f>
        <v>1788456.44</v>
      </c>
      <c r="Y207" s="226">
        <f t="shared" ref="Y207:Y210" si="460">X207/H207*100</f>
        <v>115.53336175710594</v>
      </c>
      <c r="Z207" s="56">
        <f t="shared" ref="Z207:Z212" si="461">X207/J207*100</f>
        <v>127.39382568310683</v>
      </c>
      <c r="AA207" s="56">
        <f t="shared" ref="AA207:AA210" si="462">X207/D207*100</f>
        <v>115.53336175710594</v>
      </c>
      <c r="AB207" s="57">
        <f t="shared" ref="AB207:AB210" si="463">H207-X207</f>
        <v>-240456.43999999994</v>
      </c>
      <c r="AC207" s="57">
        <f t="shared" ref="AC207:AC210" si="464">(AB207/H207)*100</f>
        <v>-15.53336175710594</v>
      </c>
      <c r="AD207" s="57">
        <f t="shared" ref="AD207:AD210" si="465">(AB207/D207)*100</f>
        <v>-15.53336175710594</v>
      </c>
      <c r="AE207" s="34">
        <f>J207-X207</f>
        <v>-384576.43999999994</v>
      </c>
      <c r="AF207" s="57">
        <f t="shared" ref="AF207:AF210" si="466">(AE207/J207)*100</f>
        <v>-27.393825683106815</v>
      </c>
      <c r="AG207" s="63">
        <f t="shared" si="452"/>
        <v>-24.843439276485785</v>
      </c>
      <c r="AH207" s="34">
        <f t="shared" ref="AH207:AH210" si="467">D207-X207</f>
        <v>-240456.43999999994</v>
      </c>
      <c r="AI207" s="57">
        <f t="shared" ref="AI207:AI210" si="468">(AH207/D207)*100</f>
        <v>-15.53336175710594</v>
      </c>
    </row>
    <row r="208" spans="1:35" ht="18.75" hidden="1">
      <c r="A208" s="38"/>
      <c r="B208" s="38"/>
      <c r="C208" s="49" t="s">
        <v>58</v>
      </c>
      <c r="D208" s="49">
        <v>2763000</v>
      </c>
      <c r="E208" s="49">
        <v>950000</v>
      </c>
      <c r="F208" s="49">
        <v>1271900</v>
      </c>
      <c r="G208" s="49">
        <v>541100</v>
      </c>
      <c r="H208" s="41">
        <f>SUM(E208:G208)</f>
        <v>2763000</v>
      </c>
      <c r="I208" s="59">
        <v>-300540</v>
      </c>
      <c r="J208" s="51">
        <f>SUM(E208:G208,I208)</f>
        <v>2462460</v>
      </c>
      <c r="K208" s="52">
        <v>1655549.27</v>
      </c>
      <c r="L208" s="53"/>
      <c r="M208" s="54"/>
      <c r="N208" s="55"/>
      <c r="O208" s="81"/>
      <c r="P208" s="56">
        <f>K208+L208</f>
        <v>1655549.27</v>
      </c>
      <c r="Q208" s="56">
        <f t="shared" si="453"/>
        <v>59.918540354686932</v>
      </c>
      <c r="R208" s="56">
        <f t="shared" si="454"/>
        <v>67.231519293714413</v>
      </c>
      <c r="S208" s="56">
        <f t="shared" si="451"/>
        <v>59.918540354686932</v>
      </c>
      <c r="T208" s="57">
        <f t="shared" si="455"/>
        <v>0</v>
      </c>
      <c r="U208" s="56">
        <f t="shared" si="456"/>
        <v>0</v>
      </c>
      <c r="V208" s="56">
        <f t="shared" si="457"/>
        <v>0</v>
      </c>
      <c r="W208" s="56">
        <f t="shared" si="458"/>
        <v>0</v>
      </c>
      <c r="X208" s="56">
        <f t="shared" si="459"/>
        <v>1655549.27</v>
      </c>
      <c r="Y208" s="226">
        <f t="shared" si="460"/>
        <v>59.918540354686932</v>
      </c>
      <c r="Z208" s="56">
        <f t="shared" si="461"/>
        <v>67.231519293714413</v>
      </c>
      <c r="AA208" s="56">
        <f t="shared" si="462"/>
        <v>59.918540354686932</v>
      </c>
      <c r="AB208" s="57">
        <f t="shared" si="463"/>
        <v>1107450.73</v>
      </c>
      <c r="AC208" s="57">
        <f t="shared" si="464"/>
        <v>40.081459645313068</v>
      </c>
      <c r="AD208" s="57">
        <f t="shared" si="465"/>
        <v>40.081459645313068</v>
      </c>
      <c r="AE208" s="34">
        <f>J208-X208</f>
        <v>806910.73</v>
      </c>
      <c r="AF208" s="57">
        <f t="shared" si="466"/>
        <v>32.768480706285587</v>
      </c>
      <c r="AG208" s="63">
        <f t="shared" si="452"/>
        <v>29.204152370611652</v>
      </c>
      <c r="AH208" s="34">
        <f t="shared" si="467"/>
        <v>1107450.73</v>
      </c>
      <c r="AI208" s="57">
        <f t="shared" si="468"/>
        <v>40.081459645313068</v>
      </c>
    </row>
    <row r="209" spans="1:35" ht="18" hidden="1" customHeight="1">
      <c r="A209" s="38"/>
      <c r="B209" s="38"/>
      <c r="C209" s="49" t="s">
        <v>69</v>
      </c>
      <c r="D209" s="49">
        <v>0</v>
      </c>
      <c r="E209" s="49">
        <v>0</v>
      </c>
      <c r="F209" s="49">
        <v>0</v>
      </c>
      <c r="G209" s="49"/>
      <c r="H209" s="41">
        <f>SUM(E209:G209)</f>
        <v>0</v>
      </c>
      <c r="I209" s="59">
        <v>0</v>
      </c>
      <c r="J209" s="51">
        <f>SUM(E209:G209,I209)</f>
        <v>0</v>
      </c>
      <c r="K209" s="52"/>
      <c r="L209" s="53"/>
      <c r="M209" s="54"/>
      <c r="N209" s="55"/>
      <c r="O209" s="81"/>
      <c r="P209" s="56">
        <f>K209+L209</f>
        <v>0</v>
      </c>
      <c r="Q209" s="56" t="e">
        <f t="shared" si="453"/>
        <v>#DIV/0!</v>
      </c>
      <c r="R209" s="56" t="e">
        <f t="shared" si="454"/>
        <v>#DIV/0!</v>
      </c>
      <c r="S209" s="56" t="e">
        <f t="shared" si="451"/>
        <v>#DIV/0!</v>
      </c>
      <c r="T209" s="57">
        <f t="shared" si="455"/>
        <v>0</v>
      </c>
      <c r="U209" s="56" t="e">
        <f t="shared" si="456"/>
        <v>#DIV/0!</v>
      </c>
      <c r="V209" s="56" t="e">
        <f t="shared" si="457"/>
        <v>#DIV/0!</v>
      </c>
      <c r="W209" s="56" t="e">
        <f t="shared" si="458"/>
        <v>#DIV/0!</v>
      </c>
      <c r="X209" s="56">
        <f t="shared" si="459"/>
        <v>0</v>
      </c>
      <c r="Y209" s="226" t="e">
        <f t="shared" si="460"/>
        <v>#DIV/0!</v>
      </c>
      <c r="Z209" s="56" t="e">
        <f t="shared" si="461"/>
        <v>#DIV/0!</v>
      </c>
      <c r="AA209" s="56" t="e">
        <f t="shared" si="462"/>
        <v>#DIV/0!</v>
      </c>
      <c r="AB209" s="57">
        <f t="shared" si="463"/>
        <v>0</v>
      </c>
      <c r="AC209" s="57" t="e">
        <f t="shared" si="464"/>
        <v>#DIV/0!</v>
      </c>
      <c r="AD209" s="57" t="e">
        <f t="shared" si="465"/>
        <v>#DIV/0!</v>
      </c>
      <c r="AE209" s="34">
        <f>J209-X209</f>
        <v>0</v>
      </c>
      <c r="AF209" s="57" t="e">
        <f t="shared" si="466"/>
        <v>#DIV/0!</v>
      </c>
      <c r="AG209" s="63" t="e">
        <f t="shared" si="452"/>
        <v>#DIV/0!</v>
      </c>
      <c r="AH209" s="34">
        <f t="shared" si="467"/>
        <v>0</v>
      </c>
      <c r="AI209" s="57" t="e">
        <f t="shared" si="468"/>
        <v>#DIV/0!</v>
      </c>
    </row>
    <row r="210" spans="1:35" ht="18.75" hidden="1">
      <c r="A210" s="38"/>
      <c r="B210" s="38"/>
      <c r="C210" s="49" t="s">
        <v>60</v>
      </c>
      <c r="D210" s="57">
        <v>41000</v>
      </c>
      <c r="E210" s="57">
        <v>0</v>
      </c>
      <c r="F210" s="57">
        <v>36900</v>
      </c>
      <c r="G210" s="57">
        <v>4100</v>
      </c>
      <c r="H210" s="41">
        <f>SUM(E210:G210)</f>
        <v>41000</v>
      </c>
      <c r="I210" s="49">
        <v>0</v>
      </c>
      <c r="J210" s="51">
        <f>SUM(E210:G210,I210)</f>
        <v>41000</v>
      </c>
      <c r="K210" s="52">
        <v>40767</v>
      </c>
      <c r="L210" s="53"/>
      <c r="M210" s="54"/>
      <c r="N210" s="55"/>
      <c r="O210" s="81"/>
      <c r="P210" s="56">
        <f>K210+L210</f>
        <v>40767</v>
      </c>
      <c r="Q210" s="56">
        <f t="shared" si="453"/>
        <v>99.431707317073176</v>
      </c>
      <c r="R210" s="56">
        <f t="shared" si="454"/>
        <v>99.431707317073176</v>
      </c>
      <c r="S210" s="56">
        <f t="shared" si="451"/>
        <v>99.431707317073176</v>
      </c>
      <c r="T210" s="57">
        <f t="shared" si="455"/>
        <v>0</v>
      </c>
      <c r="U210" s="56">
        <f t="shared" si="456"/>
        <v>0</v>
      </c>
      <c r="V210" s="56">
        <f t="shared" si="457"/>
        <v>0</v>
      </c>
      <c r="W210" s="56">
        <f t="shared" si="458"/>
        <v>0</v>
      </c>
      <c r="X210" s="56">
        <f t="shared" si="459"/>
        <v>40767</v>
      </c>
      <c r="Y210" s="226">
        <f t="shared" si="460"/>
        <v>99.431707317073176</v>
      </c>
      <c r="Z210" s="56">
        <f t="shared" si="461"/>
        <v>99.431707317073176</v>
      </c>
      <c r="AA210" s="56">
        <f t="shared" si="462"/>
        <v>99.431707317073176</v>
      </c>
      <c r="AB210" s="57">
        <f t="shared" si="463"/>
        <v>233</v>
      </c>
      <c r="AC210" s="57">
        <f t="shared" si="464"/>
        <v>0.56829268292682922</v>
      </c>
      <c r="AD210" s="57">
        <f t="shared" si="465"/>
        <v>0.56829268292682922</v>
      </c>
      <c r="AE210" s="34">
        <f>J210-X210</f>
        <v>233</v>
      </c>
      <c r="AF210" s="57">
        <f t="shared" si="466"/>
        <v>0.56829268292682922</v>
      </c>
      <c r="AG210" s="63">
        <f t="shared" si="452"/>
        <v>0.56829268292682922</v>
      </c>
      <c r="AH210" s="34">
        <f t="shared" si="467"/>
        <v>233</v>
      </c>
      <c r="AI210" s="57">
        <f t="shared" si="468"/>
        <v>0.56829268292682922</v>
      </c>
    </row>
    <row r="211" spans="1:35" ht="18.75" hidden="1">
      <c r="A211" s="61"/>
      <c r="B211" s="62"/>
      <c r="C211" s="63" t="s">
        <v>61</v>
      </c>
      <c r="D211" s="63">
        <f>D212</f>
        <v>2000000</v>
      </c>
      <c r="E211" s="63">
        <f>SUM(E212:E212)</f>
        <v>2000000</v>
      </c>
      <c r="F211" s="63">
        <f>F212</f>
        <v>0</v>
      </c>
      <c r="G211" s="63">
        <f>G212</f>
        <v>0</v>
      </c>
      <c r="H211" s="63">
        <f>H212</f>
        <v>2000000</v>
      </c>
      <c r="I211" s="63">
        <f>I212</f>
        <v>0</v>
      </c>
      <c r="J211" s="63">
        <f>SUM(J212:J212)</f>
        <v>2000000</v>
      </c>
      <c r="K211" s="64">
        <f t="shared" ref="K211:AH211" si="469">K212</f>
        <v>1616399.23</v>
      </c>
      <c r="L211" s="65">
        <f t="shared" si="469"/>
        <v>0</v>
      </c>
      <c r="M211" s="66">
        <f t="shared" si="469"/>
        <v>0</v>
      </c>
      <c r="N211" s="46">
        <f t="shared" si="469"/>
        <v>0</v>
      </c>
      <c r="O211" s="82">
        <f t="shared" si="469"/>
        <v>0</v>
      </c>
      <c r="P211" s="67">
        <f t="shared" si="469"/>
        <v>1616399.23</v>
      </c>
      <c r="Q211" s="67">
        <f t="shared" si="469"/>
        <v>80.819961500000005</v>
      </c>
      <c r="R211" s="56">
        <f t="shared" si="454"/>
        <v>80.819961500000005</v>
      </c>
      <c r="S211" s="67">
        <f t="shared" si="469"/>
        <v>80.819961500000005</v>
      </c>
      <c r="T211" s="63">
        <f t="shared" si="469"/>
        <v>0</v>
      </c>
      <c r="U211" s="67">
        <f t="shared" si="469"/>
        <v>0</v>
      </c>
      <c r="V211" s="56">
        <f t="shared" si="457"/>
        <v>0</v>
      </c>
      <c r="W211" s="67">
        <f t="shared" si="469"/>
        <v>0</v>
      </c>
      <c r="X211" s="67">
        <f>X212</f>
        <v>1616399.23</v>
      </c>
      <c r="Y211" s="227">
        <f t="shared" si="469"/>
        <v>80.819961500000005</v>
      </c>
      <c r="Z211" s="56">
        <f t="shared" si="461"/>
        <v>80.819961500000005</v>
      </c>
      <c r="AA211" s="67">
        <f t="shared" si="469"/>
        <v>80.819961500000005</v>
      </c>
      <c r="AB211" s="63">
        <f t="shared" si="469"/>
        <v>383600.77</v>
      </c>
      <c r="AC211" s="63">
        <f t="shared" si="469"/>
        <v>19.180038500000002</v>
      </c>
      <c r="AD211" s="63">
        <f t="shared" si="469"/>
        <v>19.180038500000002</v>
      </c>
      <c r="AE211" s="63">
        <f t="shared" si="469"/>
        <v>383600.77</v>
      </c>
      <c r="AF211" s="63">
        <f t="shared" si="469"/>
        <v>19.180038500000002</v>
      </c>
      <c r="AG211" s="63">
        <f t="shared" si="469"/>
        <v>19.180038500000002</v>
      </c>
      <c r="AH211" s="63">
        <f t="shared" si="469"/>
        <v>383600.77</v>
      </c>
      <c r="AI211" s="57">
        <f>(AH211/D211)*100</f>
        <v>19.180038500000002</v>
      </c>
    </row>
    <row r="212" spans="1:35" ht="18.75" hidden="1">
      <c r="A212" s="38"/>
      <c r="B212" s="38"/>
      <c r="C212" s="49" t="s">
        <v>70</v>
      </c>
      <c r="D212" s="57">
        <v>2000000</v>
      </c>
      <c r="E212" s="57">
        <v>2000000</v>
      </c>
      <c r="F212" s="49">
        <v>0</v>
      </c>
      <c r="G212" s="49">
        <v>0</v>
      </c>
      <c r="H212" s="49">
        <f>SUM(E212:G212)</f>
        <v>2000000</v>
      </c>
      <c r="I212" s="57">
        <v>0</v>
      </c>
      <c r="J212" s="51">
        <f>SUM(E212:G212,I212)</f>
        <v>2000000</v>
      </c>
      <c r="K212" s="52">
        <v>1616399.23</v>
      </c>
      <c r="L212" s="53"/>
      <c r="M212" s="54"/>
      <c r="N212" s="55"/>
      <c r="O212" s="81"/>
      <c r="P212" s="57">
        <f>K212+L212</f>
        <v>1616399.23</v>
      </c>
      <c r="Q212" s="56">
        <f>P212/J212*100</f>
        <v>80.819961500000005</v>
      </c>
      <c r="R212" s="56">
        <f t="shared" si="454"/>
        <v>80.819961500000005</v>
      </c>
      <c r="S212" s="56">
        <f>P212/D212*100</f>
        <v>80.819961500000005</v>
      </c>
      <c r="T212" s="57">
        <f>M212+N212+O212</f>
        <v>0</v>
      </c>
      <c r="U212" s="56">
        <f>T212/J212*100</f>
        <v>0</v>
      </c>
      <c r="V212" s="56">
        <f t="shared" si="457"/>
        <v>0</v>
      </c>
      <c r="W212" s="56">
        <f>T212/D212*100</f>
        <v>0</v>
      </c>
      <c r="X212" s="56">
        <f>SUM(K212:O212)</f>
        <v>1616399.23</v>
      </c>
      <c r="Y212" s="226">
        <f t="shared" ref="Y212" si="470">X212/H212*100</f>
        <v>80.819961500000005</v>
      </c>
      <c r="Z212" s="56">
        <f t="shared" si="461"/>
        <v>80.819961500000005</v>
      </c>
      <c r="AA212" s="56">
        <f>X212/D212*100</f>
        <v>80.819961500000005</v>
      </c>
      <c r="AB212" s="57">
        <f>H212-X212</f>
        <v>383600.77</v>
      </c>
      <c r="AC212" s="57">
        <f t="shared" ref="AC212" si="471">(AB212/H212)*100</f>
        <v>19.180038500000002</v>
      </c>
      <c r="AD212" s="57">
        <f>(AB212/D212)*100</f>
        <v>19.180038500000002</v>
      </c>
      <c r="AE212" s="34">
        <f>J212-X212</f>
        <v>383600.77</v>
      </c>
      <c r="AF212" s="57">
        <f>(AE212/J212)*100</f>
        <v>19.180038500000002</v>
      </c>
      <c r="AG212" s="63">
        <f>(AE212/D212)*100</f>
        <v>19.180038500000002</v>
      </c>
      <c r="AH212" s="34">
        <f t="shared" ref="AH212" si="472">D212-X212</f>
        <v>383600.77</v>
      </c>
      <c r="AI212" s="57">
        <f t="shared" ref="AI212" si="473">(AH212/D212)*100</f>
        <v>19.180038500000002</v>
      </c>
    </row>
    <row r="213" spans="1:35" ht="18.75" hidden="1">
      <c r="A213" s="69"/>
      <c r="B213" s="69"/>
      <c r="C213" s="70"/>
      <c r="D213" s="70"/>
      <c r="E213" s="71"/>
      <c r="F213" s="71"/>
      <c r="G213" s="71"/>
      <c r="H213" s="71"/>
      <c r="I213" s="71"/>
      <c r="J213" s="71"/>
      <c r="K213" s="72"/>
      <c r="L213" s="73"/>
      <c r="M213" s="74"/>
      <c r="N213" s="75"/>
      <c r="O213" s="83"/>
      <c r="P213" s="71"/>
      <c r="Q213" s="71"/>
      <c r="R213" s="71"/>
      <c r="S213" s="71"/>
      <c r="T213" s="71"/>
      <c r="U213" s="71"/>
      <c r="V213" s="71"/>
      <c r="W213" s="71"/>
      <c r="X213" s="71"/>
      <c r="Y213" s="228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</row>
    <row r="214" spans="1:35" ht="34.5" hidden="1" customHeight="1">
      <c r="A214" s="1104" t="s">
        <v>198</v>
      </c>
      <c r="B214" s="1106" t="s">
        <v>317</v>
      </c>
      <c r="C214" s="1107" t="s">
        <v>318</v>
      </c>
      <c r="D214" s="79" t="s">
        <v>319</v>
      </c>
      <c r="E214" s="1109">
        <f>SUM(E217,E223)</f>
        <v>661500</v>
      </c>
      <c r="F214" s="1109">
        <f>F217+F223</f>
        <v>283500</v>
      </c>
      <c r="G214" s="1109">
        <f>G217+G223</f>
        <v>105000</v>
      </c>
      <c r="H214" s="1109">
        <f>SUM(E214:G216)</f>
        <v>1050000</v>
      </c>
      <c r="I214" s="1111">
        <f>SUM(I217,I223)</f>
        <v>-67455</v>
      </c>
      <c r="J214" s="1113">
        <f>SUM(J217,J223)</f>
        <v>982545</v>
      </c>
      <c r="K214" s="37"/>
      <c r="L214" s="37"/>
      <c r="M214" s="37"/>
      <c r="N214" s="37"/>
      <c r="O214" s="37"/>
      <c r="P214" s="203" t="s">
        <v>417</v>
      </c>
      <c r="Q214" s="204" t="s">
        <v>433</v>
      </c>
      <c r="R214" s="204" t="s">
        <v>434</v>
      </c>
      <c r="S214" s="204" t="s">
        <v>403</v>
      </c>
      <c r="T214" s="204" t="s">
        <v>438</v>
      </c>
      <c r="U214" s="204" t="s">
        <v>433</v>
      </c>
      <c r="V214" s="204" t="s">
        <v>434</v>
      </c>
      <c r="W214" s="204" t="s">
        <v>403</v>
      </c>
      <c r="X214" s="203" t="s">
        <v>439</v>
      </c>
      <c r="Y214" s="223" t="s">
        <v>433</v>
      </c>
      <c r="Z214" s="204" t="s">
        <v>434</v>
      </c>
      <c r="AA214" s="204" t="s">
        <v>403</v>
      </c>
      <c r="AB214" s="204" t="s">
        <v>440</v>
      </c>
      <c r="AC214" s="204" t="s">
        <v>433</v>
      </c>
      <c r="AD214" s="204" t="s">
        <v>403</v>
      </c>
      <c r="AE214" s="204" t="s">
        <v>408</v>
      </c>
      <c r="AF214" s="204" t="s">
        <v>408</v>
      </c>
      <c r="AG214" s="204" t="s">
        <v>403</v>
      </c>
      <c r="AH214" s="204" t="s">
        <v>441</v>
      </c>
      <c r="AI214" s="204" t="s">
        <v>403</v>
      </c>
    </row>
    <row r="215" spans="1:35" ht="14.45" hidden="1" customHeight="1">
      <c r="A215" s="1105"/>
      <c r="B215" s="1106"/>
      <c r="C215" s="1108"/>
      <c r="D215" s="1108">
        <f>D217+D223</f>
        <v>1050000</v>
      </c>
      <c r="E215" s="1110"/>
      <c r="F215" s="1110"/>
      <c r="G215" s="1110"/>
      <c r="H215" s="1110"/>
      <c r="I215" s="1112"/>
      <c r="J215" s="1106"/>
      <c r="K215" s="1114">
        <f t="shared" ref="K215:P215" si="474">K217+K223</f>
        <v>872507.35</v>
      </c>
      <c r="L215" s="1116">
        <f t="shared" si="474"/>
        <v>0</v>
      </c>
      <c r="M215" s="1118">
        <f t="shared" si="474"/>
        <v>124800</v>
      </c>
      <c r="N215" s="1100">
        <f t="shared" si="474"/>
        <v>0</v>
      </c>
      <c r="O215" s="1102">
        <f t="shared" si="474"/>
        <v>0</v>
      </c>
      <c r="P215" s="1071">
        <f t="shared" si="474"/>
        <v>872507.35</v>
      </c>
      <c r="Q215" s="1071">
        <f>(P215/H214)*100</f>
        <v>83.095938095238097</v>
      </c>
      <c r="R215" s="1071">
        <f>(P215/J214)*100</f>
        <v>88.800752128401243</v>
      </c>
      <c r="S215" s="1071">
        <f>(P215/D215)*100</f>
        <v>83.095938095238097</v>
      </c>
      <c r="T215" s="1071">
        <f>T217+T223</f>
        <v>124800</v>
      </c>
      <c r="U215" s="1071">
        <f>(T215/H214)*100</f>
        <v>11.885714285714286</v>
      </c>
      <c r="V215" s="1071">
        <f>(T215/J214)*100</f>
        <v>12.701708318702959</v>
      </c>
      <c r="W215" s="1071">
        <f>(T215/D215)*100</f>
        <v>11.885714285714286</v>
      </c>
      <c r="X215" s="1071">
        <f>X217+X223</f>
        <v>997307.35</v>
      </c>
      <c r="Y215" s="1075">
        <f>(X215/H214)*100</f>
        <v>94.981652380952369</v>
      </c>
      <c r="Z215" s="1071">
        <f>(X215/J214)*100</f>
        <v>101.5024604471042</v>
      </c>
      <c r="AA215" s="1071">
        <f>(X215/D215)*100</f>
        <v>94.981652380952369</v>
      </c>
      <c r="AB215" s="1071">
        <f>AB217+AB223</f>
        <v>52692.649999999994</v>
      </c>
      <c r="AC215" s="1071">
        <f>(AB215/H214)*100</f>
        <v>5.0183476190476188</v>
      </c>
      <c r="AD215" s="1071">
        <f>(AB215/D215)*100</f>
        <v>5.0183476190476188</v>
      </c>
      <c r="AE215" s="1071">
        <f>AE217+AE223</f>
        <v>-14762.350000000006</v>
      </c>
      <c r="AF215" s="1071">
        <f>(AE215/J214)*100</f>
        <v>-1.5024604471042045</v>
      </c>
      <c r="AG215" s="1071">
        <f>(AE215/D215)*100</f>
        <v>-1.4059380952380958</v>
      </c>
      <c r="AH215" s="1071">
        <f>AH217+AH223</f>
        <v>52692.649999999994</v>
      </c>
      <c r="AI215" s="1071">
        <f>(AH215/D215)*100</f>
        <v>5.0183476190476188</v>
      </c>
    </row>
    <row r="216" spans="1:35" ht="18.95" hidden="1" customHeight="1">
      <c r="A216" s="1105"/>
      <c r="B216" s="1106"/>
      <c r="C216" s="1108"/>
      <c r="D216" s="1108"/>
      <c r="E216" s="1110"/>
      <c r="F216" s="1110"/>
      <c r="G216" s="1110"/>
      <c r="H216" s="1110"/>
      <c r="I216" s="1112"/>
      <c r="J216" s="1106"/>
      <c r="K216" s="1115"/>
      <c r="L216" s="1117"/>
      <c r="M216" s="1119"/>
      <c r="N216" s="1101"/>
      <c r="O216" s="1103"/>
      <c r="P216" s="1072"/>
      <c r="Q216" s="1072"/>
      <c r="R216" s="1072"/>
      <c r="S216" s="1072"/>
      <c r="T216" s="1072"/>
      <c r="U216" s="1072"/>
      <c r="V216" s="1072"/>
      <c r="W216" s="1072"/>
      <c r="X216" s="1072"/>
      <c r="Y216" s="1076"/>
      <c r="Z216" s="1072"/>
      <c r="AA216" s="1072"/>
      <c r="AB216" s="1072"/>
      <c r="AC216" s="1072"/>
      <c r="AD216" s="1072"/>
      <c r="AE216" s="1072"/>
      <c r="AF216" s="1072"/>
      <c r="AG216" s="1072"/>
      <c r="AH216" s="1072"/>
      <c r="AI216" s="1072"/>
    </row>
    <row r="217" spans="1:35" ht="18.75" hidden="1">
      <c r="A217" s="38"/>
      <c r="B217" s="39"/>
      <c r="C217" s="40" t="s">
        <v>55</v>
      </c>
      <c r="D217" s="40">
        <f>SUM(D218:D222)</f>
        <v>1050000</v>
      </c>
      <c r="E217" s="41">
        <f>SUM(E218:E222)</f>
        <v>661500</v>
      </c>
      <c r="F217" s="41">
        <f>SUM(F218:F222)</f>
        <v>283500</v>
      </c>
      <c r="G217" s="41">
        <f>SUM(G218:G222)</f>
        <v>105000</v>
      </c>
      <c r="H217" s="41">
        <f>SUM(H218:H222)</f>
        <v>1050000</v>
      </c>
      <c r="I217" s="42">
        <f>SUM(I218:I220)</f>
        <v>-67455</v>
      </c>
      <c r="J217" s="41">
        <f t="shared" ref="J217:P217" si="475">SUM(J218:J222)</f>
        <v>982545</v>
      </c>
      <c r="K217" s="43">
        <f t="shared" si="475"/>
        <v>872507.35</v>
      </c>
      <c r="L217" s="44">
        <f t="shared" si="475"/>
        <v>0</v>
      </c>
      <c r="M217" s="45">
        <f t="shared" si="475"/>
        <v>124800</v>
      </c>
      <c r="N217" s="46">
        <f t="shared" si="475"/>
        <v>0</v>
      </c>
      <c r="O217" s="80">
        <f t="shared" si="475"/>
        <v>0</v>
      </c>
      <c r="P217" s="47">
        <f t="shared" si="475"/>
        <v>872507.35</v>
      </c>
      <c r="Q217" s="48">
        <f>P217/H217*100</f>
        <v>83.095938095238097</v>
      </c>
      <c r="R217" s="48">
        <f>P217/J217*100</f>
        <v>88.800752128401243</v>
      </c>
      <c r="S217" s="48">
        <f t="shared" ref="S217:S222" si="476">P217/D217*100</f>
        <v>83.095938095238097</v>
      </c>
      <c r="T217" s="47">
        <f>SUM(T218:T222)</f>
        <v>124800</v>
      </c>
      <c r="U217" s="48">
        <f>T217/H217*100</f>
        <v>11.885714285714286</v>
      </c>
      <c r="V217" s="48">
        <f>T217/J217*100</f>
        <v>12.701708318702959</v>
      </c>
      <c r="W217" s="48">
        <f>T217/D217*100</f>
        <v>11.885714285714286</v>
      </c>
      <c r="X217" s="48">
        <f>SUM(X218:X222)</f>
        <v>997307.35</v>
      </c>
      <c r="Y217" s="226">
        <f>X217/H217*100</f>
        <v>94.981652380952369</v>
      </c>
      <c r="Z217" s="48">
        <f>X217/J217*100</f>
        <v>101.5024604471042</v>
      </c>
      <c r="AA217" s="48">
        <f>X217/D217*100</f>
        <v>94.981652380952369</v>
      </c>
      <c r="AB217" s="47">
        <f>SUM(AB218:AB222)</f>
        <v>52692.649999999994</v>
      </c>
      <c r="AC217" s="47">
        <f>(AB217/H217)*100</f>
        <v>5.0183476190476188</v>
      </c>
      <c r="AD217" s="47">
        <f>(AB217/D217)*100</f>
        <v>5.0183476190476188</v>
      </c>
      <c r="AE217" s="47">
        <f>SUM(AE218:AE222)</f>
        <v>-14762.350000000006</v>
      </c>
      <c r="AF217" s="47">
        <f>(AE217/J217)*100</f>
        <v>-1.5024604471042045</v>
      </c>
      <c r="AG217" s="47">
        <f t="shared" ref="AG217:AG222" si="477">(AE217/D217)*100</f>
        <v>-1.4059380952380958</v>
      </c>
      <c r="AH217" s="47">
        <f>SUM(AH218:AH222)</f>
        <v>52692.649999999994</v>
      </c>
      <c r="AI217" s="47">
        <f>(AH217/D217)*100</f>
        <v>5.0183476190476188</v>
      </c>
    </row>
    <row r="218" spans="1:35" ht="18" hidden="1" customHeight="1">
      <c r="A218" s="38"/>
      <c r="B218" s="39" t="s">
        <v>68</v>
      </c>
      <c r="C218" s="49" t="s">
        <v>56</v>
      </c>
      <c r="D218" s="49">
        <v>0</v>
      </c>
      <c r="E218" s="49">
        <v>0</v>
      </c>
      <c r="F218" s="49">
        <v>0</v>
      </c>
      <c r="G218" s="49">
        <v>0</v>
      </c>
      <c r="H218" s="41">
        <f>SUM(E218:G218)</f>
        <v>0</v>
      </c>
      <c r="I218" s="50">
        <v>0</v>
      </c>
      <c r="J218" s="51">
        <f>SUM(E218:G218,I218)</f>
        <v>0</v>
      </c>
      <c r="K218" s="52"/>
      <c r="L218" s="53"/>
      <c r="M218" s="54"/>
      <c r="N218" s="55"/>
      <c r="O218" s="81"/>
      <c r="P218" s="56">
        <f>K218+L218</f>
        <v>0</v>
      </c>
      <c r="Q218" s="56" t="e">
        <f>P218/H218*100</f>
        <v>#DIV/0!</v>
      </c>
      <c r="R218" s="56" t="e">
        <f>P218/J218*100</f>
        <v>#DIV/0!</v>
      </c>
      <c r="S218" s="56" t="e">
        <f t="shared" si="476"/>
        <v>#DIV/0!</v>
      </c>
      <c r="T218" s="57">
        <f>M218+N218+O218</f>
        <v>0</v>
      </c>
      <c r="U218" s="56" t="e">
        <f>T218/H218*100</f>
        <v>#DIV/0!</v>
      </c>
      <c r="V218" s="56" t="e">
        <f>T218/J218*100</f>
        <v>#DIV/0!</v>
      </c>
      <c r="W218" s="56" t="e">
        <f>T218/D218*100</f>
        <v>#DIV/0!</v>
      </c>
      <c r="X218" s="56">
        <f>SUM(K218:O218)</f>
        <v>0</v>
      </c>
      <c r="Y218" s="226" t="e">
        <f>X218/H218*100</f>
        <v>#DIV/0!</v>
      </c>
      <c r="Z218" s="56" t="e">
        <f>X218/J218*100</f>
        <v>#DIV/0!</v>
      </c>
      <c r="AA218" s="56" t="e">
        <f>X218/D218*100</f>
        <v>#DIV/0!</v>
      </c>
      <c r="AB218" s="57">
        <f>H218-X218</f>
        <v>0</v>
      </c>
      <c r="AC218" s="57" t="e">
        <f>(AB218/H218)*100</f>
        <v>#DIV/0!</v>
      </c>
      <c r="AD218" s="57" t="e">
        <f>(AB218/D218)*100</f>
        <v>#DIV/0!</v>
      </c>
      <c r="AE218" s="34">
        <f>J218-X218</f>
        <v>0</v>
      </c>
      <c r="AF218" s="57" t="e">
        <f>(AE218/J218)*100</f>
        <v>#DIV/0!</v>
      </c>
      <c r="AG218" s="63" t="e">
        <f t="shared" si="477"/>
        <v>#DIV/0!</v>
      </c>
      <c r="AH218" s="34">
        <f>D218-X218</f>
        <v>0</v>
      </c>
      <c r="AI218" s="57" t="e">
        <f>(AH218/D218)*100</f>
        <v>#DIV/0!</v>
      </c>
    </row>
    <row r="219" spans="1:35" ht="18.75" hidden="1">
      <c r="A219" s="38"/>
      <c r="B219" s="38"/>
      <c r="C219" s="49" t="s">
        <v>57</v>
      </c>
      <c r="D219" s="49">
        <v>256500</v>
      </c>
      <c r="E219" s="49">
        <v>196500</v>
      </c>
      <c r="F219" s="49">
        <v>60000</v>
      </c>
      <c r="G219" s="49">
        <v>0</v>
      </c>
      <c r="H219" s="41">
        <f>SUM(E219:G219)</f>
        <v>256500</v>
      </c>
      <c r="I219" s="78">
        <v>-10890</v>
      </c>
      <c r="J219" s="51">
        <f>SUM(E219:G219,I219)</f>
        <v>245610</v>
      </c>
      <c r="K219" s="52">
        <v>242223.1</v>
      </c>
      <c r="L219" s="53"/>
      <c r="M219" s="54"/>
      <c r="N219" s="55"/>
      <c r="O219" s="81"/>
      <c r="P219" s="56">
        <f>K219+L219</f>
        <v>242223.1</v>
      </c>
      <c r="Q219" s="56">
        <f t="shared" ref="Q219:Q222" si="478">P219/H219*100</f>
        <v>94.433957115009747</v>
      </c>
      <c r="R219" s="56">
        <f t="shared" ref="R219:R224" si="479">P219/J219*100</f>
        <v>98.621025202556893</v>
      </c>
      <c r="S219" s="56">
        <f t="shared" si="476"/>
        <v>94.433957115009747</v>
      </c>
      <c r="T219" s="57">
        <f t="shared" ref="T219:T222" si="480">M219+N219+O219</f>
        <v>0</v>
      </c>
      <c r="U219" s="56">
        <f t="shared" ref="U219:U222" si="481">T219/H219*100</f>
        <v>0</v>
      </c>
      <c r="V219" s="56">
        <f t="shared" ref="V219:V224" si="482">T219/J219*100</f>
        <v>0</v>
      </c>
      <c r="W219" s="56">
        <f t="shared" ref="W219:W222" si="483">T219/D219*100</f>
        <v>0</v>
      </c>
      <c r="X219" s="56">
        <f t="shared" ref="X219:X222" si="484">SUM(K219:O219)</f>
        <v>242223.1</v>
      </c>
      <c r="Y219" s="226">
        <f t="shared" ref="Y219:Y222" si="485">X219/H219*100</f>
        <v>94.433957115009747</v>
      </c>
      <c r="Z219" s="56">
        <f t="shared" ref="Z219:Z224" si="486">X219/J219*100</f>
        <v>98.621025202556893</v>
      </c>
      <c r="AA219" s="56">
        <f t="shared" ref="AA219:AA222" si="487">X219/D219*100</f>
        <v>94.433957115009747</v>
      </c>
      <c r="AB219" s="57">
        <f t="shared" ref="AB219:AB222" si="488">H219-X219</f>
        <v>14276.899999999994</v>
      </c>
      <c r="AC219" s="57">
        <f t="shared" ref="AC219:AC222" si="489">(AB219/H219)*100</f>
        <v>5.5660428849902512</v>
      </c>
      <c r="AD219" s="57">
        <f t="shared" ref="AD219:AD222" si="490">(AB219/D219)*100</f>
        <v>5.5660428849902512</v>
      </c>
      <c r="AE219" s="34">
        <f>J219-X219</f>
        <v>3386.8999999999942</v>
      </c>
      <c r="AF219" s="57">
        <f t="shared" ref="AF219:AF222" si="491">(AE219/J219)*100</f>
        <v>1.3789747974430986</v>
      </c>
      <c r="AG219" s="63">
        <f t="shared" si="477"/>
        <v>1.3204288499025318</v>
      </c>
      <c r="AH219" s="34">
        <f t="shared" ref="AH219:AH222" si="492">D219-X219</f>
        <v>14276.899999999994</v>
      </c>
      <c r="AI219" s="57">
        <f t="shared" ref="AI219:AI222" si="493">(AH219/D219)*100</f>
        <v>5.5660428849902512</v>
      </c>
    </row>
    <row r="220" spans="1:35" ht="18.75" hidden="1">
      <c r="A220" s="38"/>
      <c r="B220" s="38"/>
      <c r="C220" s="49" t="s">
        <v>58</v>
      </c>
      <c r="D220" s="49">
        <v>703500</v>
      </c>
      <c r="E220" s="49">
        <v>375000</v>
      </c>
      <c r="F220" s="49">
        <v>223500</v>
      </c>
      <c r="G220" s="49">
        <v>105000</v>
      </c>
      <c r="H220" s="41">
        <f>SUM(E220:G220)</f>
        <v>703500</v>
      </c>
      <c r="I220" s="59">
        <v>-56565</v>
      </c>
      <c r="J220" s="51">
        <f>SUM(E220:G220,I220)</f>
        <v>646935</v>
      </c>
      <c r="K220" s="52">
        <v>606209.25</v>
      </c>
      <c r="L220" s="53"/>
      <c r="M220" s="54">
        <v>109800</v>
      </c>
      <c r="N220" s="55"/>
      <c r="O220" s="81"/>
      <c r="P220" s="56">
        <f>K220+L220</f>
        <v>606209.25</v>
      </c>
      <c r="Q220" s="56">
        <f t="shared" si="478"/>
        <v>86.170469083155652</v>
      </c>
      <c r="R220" s="56">
        <f t="shared" si="479"/>
        <v>93.704815785202527</v>
      </c>
      <c r="S220" s="56">
        <f t="shared" si="476"/>
        <v>86.170469083155652</v>
      </c>
      <c r="T220" s="57">
        <f t="shared" si="480"/>
        <v>109800</v>
      </c>
      <c r="U220" s="56">
        <f t="shared" si="481"/>
        <v>15.607675906183369</v>
      </c>
      <c r="V220" s="56">
        <f t="shared" si="482"/>
        <v>16.972338797560806</v>
      </c>
      <c r="W220" s="56">
        <f t="shared" si="483"/>
        <v>15.607675906183369</v>
      </c>
      <c r="X220" s="56">
        <f t="shared" si="484"/>
        <v>716009.25</v>
      </c>
      <c r="Y220" s="226">
        <f t="shared" si="485"/>
        <v>101.77814498933901</v>
      </c>
      <c r="Z220" s="56">
        <f t="shared" si="486"/>
        <v>110.67715458276335</v>
      </c>
      <c r="AA220" s="56">
        <f t="shared" si="487"/>
        <v>101.77814498933901</v>
      </c>
      <c r="AB220" s="57">
        <f t="shared" si="488"/>
        <v>-12509.25</v>
      </c>
      <c r="AC220" s="57">
        <f t="shared" si="489"/>
        <v>-1.7781449893390193</v>
      </c>
      <c r="AD220" s="57">
        <f t="shared" si="490"/>
        <v>-1.7781449893390193</v>
      </c>
      <c r="AE220" s="34">
        <f>J220-X220</f>
        <v>-69074.25</v>
      </c>
      <c r="AF220" s="57">
        <f t="shared" si="491"/>
        <v>-10.677154582763338</v>
      </c>
      <c r="AG220" s="63">
        <f t="shared" si="477"/>
        <v>-9.8186567164179106</v>
      </c>
      <c r="AH220" s="34">
        <f t="shared" si="492"/>
        <v>-12509.25</v>
      </c>
      <c r="AI220" s="57">
        <f t="shared" si="493"/>
        <v>-1.7781449893390193</v>
      </c>
    </row>
    <row r="221" spans="1:35" ht="18" hidden="1" customHeight="1">
      <c r="A221" s="38"/>
      <c r="B221" s="38"/>
      <c r="C221" s="49" t="s">
        <v>69</v>
      </c>
      <c r="D221" s="49">
        <v>0</v>
      </c>
      <c r="E221" s="49">
        <v>0</v>
      </c>
      <c r="F221" s="49">
        <v>0</v>
      </c>
      <c r="G221" s="49">
        <v>0</v>
      </c>
      <c r="H221" s="41">
        <f>SUM(E221:G221)</f>
        <v>0</v>
      </c>
      <c r="I221" s="59">
        <v>0</v>
      </c>
      <c r="J221" s="51">
        <f>SUM(E221:G221,I221)</f>
        <v>0</v>
      </c>
      <c r="K221" s="52"/>
      <c r="L221" s="53"/>
      <c r="M221" s="54"/>
      <c r="N221" s="55"/>
      <c r="O221" s="81"/>
      <c r="P221" s="56">
        <f>K221+L221</f>
        <v>0</v>
      </c>
      <c r="Q221" s="56" t="e">
        <f t="shared" si="478"/>
        <v>#DIV/0!</v>
      </c>
      <c r="R221" s="56" t="e">
        <f t="shared" si="479"/>
        <v>#DIV/0!</v>
      </c>
      <c r="S221" s="56" t="e">
        <f t="shared" si="476"/>
        <v>#DIV/0!</v>
      </c>
      <c r="T221" s="57">
        <f t="shared" si="480"/>
        <v>0</v>
      </c>
      <c r="U221" s="56" t="e">
        <f t="shared" si="481"/>
        <v>#DIV/0!</v>
      </c>
      <c r="V221" s="56" t="e">
        <f t="shared" si="482"/>
        <v>#DIV/0!</v>
      </c>
      <c r="W221" s="56" t="e">
        <f t="shared" si="483"/>
        <v>#DIV/0!</v>
      </c>
      <c r="X221" s="56">
        <f t="shared" si="484"/>
        <v>0</v>
      </c>
      <c r="Y221" s="226" t="e">
        <f t="shared" si="485"/>
        <v>#DIV/0!</v>
      </c>
      <c r="Z221" s="56" t="e">
        <f t="shared" si="486"/>
        <v>#DIV/0!</v>
      </c>
      <c r="AA221" s="56" t="e">
        <f t="shared" si="487"/>
        <v>#DIV/0!</v>
      </c>
      <c r="AB221" s="57">
        <f t="shared" si="488"/>
        <v>0</v>
      </c>
      <c r="AC221" s="57" t="e">
        <f t="shared" si="489"/>
        <v>#DIV/0!</v>
      </c>
      <c r="AD221" s="57" t="e">
        <f t="shared" si="490"/>
        <v>#DIV/0!</v>
      </c>
      <c r="AE221" s="34">
        <f>J221-X221</f>
        <v>0</v>
      </c>
      <c r="AF221" s="57" t="e">
        <f t="shared" si="491"/>
        <v>#DIV/0!</v>
      </c>
      <c r="AG221" s="63" t="e">
        <f t="shared" si="477"/>
        <v>#DIV/0!</v>
      </c>
      <c r="AH221" s="34">
        <f t="shared" si="492"/>
        <v>0</v>
      </c>
      <c r="AI221" s="57" t="e">
        <f t="shared" si="493"/>
        <v>#DIV/0!</v>
      </c>
    </row>
    <row r="222" spans="1:35" ht="18.75" hidden="1">
      <c r="A222" s="38"/>
      <c r="B222" s="38"/>
      <c r="C222" s="49" t="s">
        <v>60</v>
      </c>
      <c r="D222" s="57">
        <v>90000</v>
      </c>
      <c r="E222" s="57">
        <v>90000</v>
      </c>
      <c r="F222" s="57">
        <v>0</v>
      </c>
      <c r="G222" s="63">
        <v>0</v>
      </c>
      <c r="H222" s="41">
        <f>SUM(E222:G222)</f>
        <v>90000</v>
      </c>
      <c r="I222" s="49">
        <v>0</v>
      </c>
      <c r="J222" s="51">
        <f>SUM(E222:G222,I222)</f>
        <v>90000</v>
      </c>
      <c r="K222" s="52">
        <v>24075</v>
      </c>
      <c r="L222" s="53"/>
      <c r="M222" s="54">
        <v>15000</v>
      </c>
      <c r="N222" s="55"/>
      <c r="O222" s="81"/>
      <c r="P222" s="56">
        <f>K222+L222</f>
        <v>24075</v>
      </c>
      <c r="Q222" s="56">
        <f t="shared" si="478"/>
        <v>26.75</v>
      </c>
      <c r="R222" s="56">
        <f t="shared" si="479"/>
        <v>26.75</v>
      </c>
      <c r="S222" s="56">
        <f t="shared" si="476"/>
        <v>26.75</v>
      </c>
      <c r="T222" s="57">
        <f t="shared" si="480"/>
        <v>15000</v>
      </c>
      <c r="U222" s="56">
        <f t="shared" si="481"/>
        <v>16.666666666666664</v>
      </c>
      <c r="V222" s="56">
        <f t="shared" si="482"/>
        <v>16.666666666666664</v>
      </c>
      <c r="W222" s="56">
        <f t="shared" si="483"/>
        <v>16.666666666666664</v>
      </c>
      <c r="X222" s="56">
        <f t="shared" si="484"/>
        <v>39075</v>
      </c>
      <c r="Y222" s="226">
        <f t="shared" si="485"/>
        <v>43.416666666666664</v>
      </c>
      <c r="Z222" s="56">
        <f t="shared" si="486"/>
        <v>43.416666666666664</v>
      </c>
      <c r="AA222" s="56">
        <f t="shared" si="487"/>
        <v>43.416666666666664</v>
      </c>
      <c r="AB222" s="57">
        <f t="shared" si="488"/>
        <v>50925</v>
      </c>
      <c r="AC222" s="57">
        <f t="shared" si="489"/>
        <v>56.583333333333329</v>
      </c>
      <c r="AD222" s="57">
        <f t="shared" si="490"/>
        <v>56.583333333333329</v>
      </c>
      <c r="AE222" s="34">
        <f>J222-X222</f>
        <v>50925</v>
      </c>
      <c r="AF222" s="57">
        <f t="shared" si="491"/>
        <v>56.583333333333329</v>
      </c>
      <c r="AG222" s="63">
        <f t="shared" si="477"/>
        <v>56.583333333333329</v>
      </c>
      <c r="AH222" s="34">
        <f t="shared" si="492"/>
        <v>50925</v>
      </c>
      <c r="AI222" s="57">
        <f t="shared" si="493"/>
        <v>56.583333333333329</v>
      </c>
    </row>
    <row r="223" spans="1:35" ht="18" hidden="1" customHeight="1">
      <c r="A223" s="61"/>
      <c r="B223" s="62"/>
      <c r="C223" s="63" t="s">
        <v>61</v>
      </c>
      <c r="D223" s="63">
        <f>D224</f>
        <v>0</v>
      </c>
      <c r="E223" s="63">
        <f>SUM(E224:E224)</f>
        <v>0</v>
      </c>
      <c r="F223" s="63">
        <f>F224</f>
        <v>0</v>
      </c>
      <c r="G223" s="63">
        <f>G224</f>
        <v>0</v>
      </c>
      <c r="H223" s="63">
        <f>H224</f>
        <v>0</v>
      </c>
      <c r="I223" s="63">
        <f>I224</f>
        <v>0</v>
      </c>
      <c r="J223" s="63">
        <f>SUM(J224:J224)</f>
        <v>0</v>
      </c>
      <c r="K223" s="64">
        <f t="shared" ref="K223:AH223" si="494">K224</f>
        <v>0</v>
      </c>
      <c r="L223" s="65">
        <f t="shared" si="494"/>
        <v>0</v>
      </c>
      <c r="M223" s="66">
        <f t="shared" si="494"/>
        <v>0</v>
      </c>
      <c r="N223" s="46">
        <f t="shared" si="494"/>
        <v>0</v>
      </c>
      <c r="O223" s="82">
        <f t="shared" si="494"/>
        <v>0</v>
      </c>
      <c r="P223" s="67">
        <f t="shared" si="494"/>
        <v>0</v>
      </c>
      <c r="Q223" s="67" t="e">
        <f t="shared" si="494"/>
        <v>#DIV/0!</v>
      </c>
      <c r="R223" s="56" t="e">
        <f t="shared" si="479"/>
        <v>#DIV/0!</v>
      </c>
      <c r="S223" s="67" t="e">
        <f t="shared" si="494"/>
        <v>#DIV/0!</v>
      </c>
      <c r="T223" s="63">
        <f t="shared" si="494"/>
        <v>0</v>
      </c>
      <c r="U223" s="67" t="e">
        <f t="shared" si="494"/>
        <v>#DIV/0!</v>
      </c>
      <c r="V223" s="56" t="e">
        <f t="shared" si="482"/>
        <v>#DIV/0!</v>
      </c>
      <c r="W223" s="67" t="e">
        <f t="shared" si="494"/>
        <v>#DIV/0!</v>
      </c>
      <c r="X223" s="67">
        <f>X224</f>
        <v>0</v>
      </c>
      <c r="Y223" s="227" t="e">
        <f t="shared" si="494"/>
        <v>#DIV/0!</v>
      </c>
      <c r="Z223" s="56" t="e">
        <f t="shared" si="486"/>
        <v>#DIV/0!</v>
      </c>
      <c r="AA223" s="67" t="e">
        <f t="shared" si="494"/>
        <v>#DIV/0!</v>
      </c>
      <c r="AB223" s="63">
        <f t="shared" si="494"/>
        <v>0</v>
      </c>
      <c r="AC223" s="63" t="e">
        <f t="shared" si="494"/>
        <v>#DIV/0!</v>
      </c>
      <c r="AD223" s="63" t="e">
        <f t="shared" si="494"/>
        <v>#DIV/0!</v>
      </c>
      <c r="AE223" s="63">
        <f t="shared" si="494"/>
        <v>0</v>
      </c>
      <c r="AF223" s="63" t="e">
        <f t="shared" si="494"/>
        <v>#DIV/0!</v>
      </c>
      <c r="AG223" s="63" t="e">
        <f t="shared" si="494"/>
        <v>#DIV/0!</v>
      </c>
      <c r="AH223" s="63">
        <f t="shared" si="494"/>
        <v>0</v>
      </c>
      <c r="AI223" s="57" t="e">
        <f>(AH223/D223)*100</f>
        <v>#DIV/0!</v>
      </c>
    </row>
    <row r="224" spans="1:35" ht="18" hidden="1" customHeight="1">
      <c r="A224" s="38"/>
      <c r="B224" s="38"/>
      <c r="C224" s="49" t="s">
        <v>70</v>
      </c>
      <c r="D224" s="57">
        <v>0</v>
      </c>
      <c r="E224" s="57">
        <v>0</v>
      </c>
      <c r="F224" s="49"/>
      <c r="G224" s="49"/>
      <c r="H224" s="49">
        <f>SUM(E224:G224)</f>
        <v>0</v>
      </c>
      <c r="I224" s="57">
        <v>0</v>
      </c>
      <c r="J224" s="51">
        <f>SUM(E224:G224,I224)</f>
        <v>0</v>
      </c>
      <c r="K224" s="52"/>
      <c r="L224" s="53"/>
      <c r="M224" s="54"/>
      <c r="N224" s="55"/>
      <c r="O224" s="81"/>
      <c r="P224" s="57">
        <f>K224+L224</f>
        <v>0</v>
      </c>
      <c r="Q224" s="56" t="e">
        <f>P224/J224*100</f>
        <v>#DIV/0!</v>
      </c>
      <c r="R224" s="56" t="e">
        <f t="shared" si="479"/>
        <v>#DIV/0!</v>
      </c>
      <c r="S224" s="56" t="e">
        <f>P224/D224*100</f>
        <v>#DIV/0!</v>
      </c>
      <c r="T224" s="57">
        <f>M224+N224+O224</f>
        <v>0</v>
      </c>
      <c r="U224" s="56" t="e">
        <f>T224/J224*100</f>
        <v>#DIV/0!</v>
      </c>
      <c r="V224" s="56" t="e">
        <f t="shared" si="482"/>
        <v>#DIV/0!</v>
      </c>
      <c r="W224" s="56" t="e">
        <f>T224/D224*100</f>
        <v>#DIV/0!</v>
      </c>
      <c r="X224" s="56">
        <f>SUM(K224:O224)</f>
        <v>0</v>
      </c>
      <c r="Y224" s="226" t="e">
        <f t="shared" ref="Y224" si="495">X224/H224*100</f>
        <v>#DIV/0!</v>
      </c>
      <c r="Z224" s="56" t="e">
        <f t="shared" si="486"/>
        <v>#DIV/0!</v>
      </c>
      <c r="AA224" s="56" t="e">
        <f>X224/D224*100</f>
        <v>#DIV/0!</v>
      </c>
      <c r="AB224" s="57">
        <f>H224-X224</f>
        <v>0</v>
      </c>
      <c r="AC224" s="57" t="e">
        <f t="shared" ref="AC224" si="496">(AB224/H224)*100</f>
        <v>#DIV/0!</v>
      </c>
      <c r="AD224" s="57" t="e">
        <f>(AB224/D224)*100</f>
        <v>#DIV/0!</v>
      </c>
      <c r="AE224" s="34">
        <f>J224-X224</f>
        <v>0</v>
      </c>
      <c r="AF224" s="57" t="e">
        <f>(AE224/J224)*100</f>
        <v>#DIV/0!</v>
      </c>
      <c r="AG224" s="63" t="e">
        <f>(AE224/D224)*100</f>
        <v>#DIV/0!</v>
      </c>
      <c r="AH224" s="34">
        <f t="shared" ref="AH224" si="497">D224-X224</f>
        <v>0</v>
      </c>
      <c r="AI224" s="57" t="e">
        <f t="shared" ref="AI224" si="498">(AH224/D224)*100</f>
        <v>#DIV/0!</v>
      </c>
    </row>
    <row r="225" spans="1:35" ht="18.75" hidden="1">
      <c r="A225" s="69"/>
      <c r="B225" s="69"/>
      <c r="C225" s="70"/>
      <c r="D225" s="70"/>
      <c r="E225" s="71"/>
      <c r="F225" s="71"/>
      <c r="G225" s="71"/>
      <c r="H225" s="71"/>
      <c r="I225" s="71"/>
      <c r="J225" s="71"/>
      <c r="K225" s="72"/>
      <c r="L225" s="73"/>
      <c r="M225" s="74"/>
      <c r="N225" s="75"/>
      <c r="O225" s="83"/>
      <c r="P225" s="71"/>
      <c r="Q225" s="71"/>
      <c r="R225" s="71"/>
      <c r="S225" s="71"/>
      <c r="T225" s="71"/>
      <c r="U225" s="71"/>
      <c r="V225" s="71"/>
      <c r="W225" s="71"/>
      <c r="X225" s="71"/>
      <c r="Y225" s="228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</row>
    <row r="226" spans="1:35" ht="38.1" hidden="1" customHeight="1">
      <c r="A226" s="1104" t="s">
        <v>201</v>
      </c>
      <c r="B226" s="1106" t="s">
        <v>320</v>
      </c>
      <c r="C226" s="1107" t="s">
        <v>347</v>
      </c>
      <c r="D226" s="79" t="s">
        <v>321</v>
      </c>
      <c r="E226" s="1109">
        <f>SUM(E229,E235)</f>
        <v>107100</v>
      </c>
      <c r="F226" s="1109">
        <f>F229+F235</f>
        <v>45900</v>
      </c>
      <c r="G226" s="1109">
        <f>G229+G235</f>
        <v>17000</v>
      </c>
      <c r="H226" s="1109">
        <f>SUM(E226:G228)</f>
        <v>170000</v>
      </c>
      <c r="I226" s="1111">
        <f>SUM(I229,I235)</f>
        <v>-12180</v>
      </c>
      <c r="J226" s="1113">
        <f>SUM(J229,J235)</f>
        <v>157820</v>
      </c>
      <c r="K226" s="37"/>
      <c r="L226" s="37"/>
      <c r="M226" s="37"/>
      <c r="N226" s="37"/>
      <c r="O226" s="37"/>
      <c r="P226" s="203" t="s">
        <v>417</v>
      </c>
      <c r="Q226" s="204" t="s">
        <v>433</v>
      </c>
      <c r="R226" s="204" t="s">
        <v>434</v>
      </c>
      <c r="S226" s="204" t="s">
        <v>403</v>
      </c>
      <c r="T226" s="204" t="s">
        <v>438</v>
      </c>
      <c r="U226" s="204" t="s">
        <v>433</v>
      </c>
      <c r="V226" s="204" t="s">
        <v>434</v>
      </c>
      <c r="W226" s="204" t="s">
        <v>403</v>
      </c>
      <c r="X226" s="203" t="s">
        <v>439</v>
      </c>
      <c r="Y226" s="223" t="s">
        <v>433</v>
      </c>
      <c r="Z226" s="204" t="s">
        <v>434</v>
      </c>
      <c r="AA226" s="204" t="s">
        <v>403</v>
      </c>
      <c r="AB226" s="204" t="s">
        <v>440</v>
      </c>
      <c r="AC226" s="204" t="s">
        <v>433</v>
      </c>
      <c r="AD226" s="204" t="s">
        <v>403</v>
      </c>
      <c r="AE226" s="204" t="s">
        <v>408</v>
      </c>
      <c r="AF226" s="204" t="s">
        <v>408</v>
      </c>
      <c r="AG226" s="204" t="s">
        <v>403</v>
      </c>
      <c r="AH226" s="204" t="s">
        <v>441</v>
      </c>
      <c r="AI226" s="204" t="s">
        <v>403</v>
      </c>
    </row>
    <row r="227" spans="1:35" ht="14.45" hidden="1" customHeight="1">
      <c r="A227" s="1105"/>
      <c r="B227" s="1106"/>
      <c r="C227" s="1108"/>
      <c r="D227" s="1108">
        <f>D229+D235</f>
        <v>170000</v>
      </c>
      <c r="E227" s="1110"/>
      <c r="F227" s="1110"/>
      <c r="G227" s="1110"/>
      <c r="H227" s="1110"/>
      <c r="I227" s="1112"/>
      <c r="J227" s="1106"/>
      <c r="K227" s="1114">
        <f t="shared" ref="K227:P227" si="499">K229+K235</f>
        <v>139028.5</v>
      </c>
      <c r="L227" s="1116">
        <f t="shared" si="499"/>
        <v>0</v>
      </c>
      <c r="M227" s="1118">
        <f t="shared" si="499"/>
        <v>0</v>
      </c>
      <c r="N227" s="1100">
        <f t="shared" si="499"/>
        <v>0</v>
      </c>
      <c r="O227" s="1102">
        <f t="shared" si="499"/>
        <v>0</v>
      </c>
      <c r="P227" s="1071">
        <f t="shared" si="499"/>
        <v>139028.5</v>
      </c>
      <c r="Q227" s="1071">
        <f>(P227/H226)*100</f>
        <v>81.781470588235294</v>
      </c>
      <c r="R227" s="1071">
        <f>(P227/J226)*100</f>
        <v>88.093080724876444</v>
      </c>
      <c r="S227" s="1071">
        <f>(P227/D227)*100</f>
        <v>81.781470588235294</v>
      </c>
      <c r="T227" s="1071">
        <f>T229+T235</f>
        <v>0</v>
      </c>
      <c r="U227" s="1071">
        <f>(T227/H226)*100</f>
        <v>0</v>
      </c>
      <c r="V227" s="1071">
        <f>(T227/J226)*100</f>
        <v>0</v>
      </c>
      <c r="W227" s="1071">
        <f>(T227/D227)*100</f>
        <v>0</v>
      </c>
      <c r="X227" s="1071">
        <f>X229+X235</f>
        <v>139028.5</v>
      </c>
      <c r="Y227" s="1075">
        <f>(X227/H226)*100</f>
        <v>81.781470588235294</v>
      </c>
      <c r="Z227" s="1071">
        <f>(X227/J226)*100</f>
        <v>88.093080724876444</v>
      </c>
      <c r="AA227" s="1071">
        <f>(X227/D227)*100</f>
        <v>81.781470588235294</v>
      </c>
      <c r="AB227" s="1071">
        <f>AB229+AB235</f>
        <v>30971.5</v>
      </c>
      <c r="AC227" s="1071">
        <f>(AB227/H226)*100</f>
        <v>18.218529411764706</v>
      </c>
      <c r="AD227" s="1071">
        <f>(AB227/D227)*100</f>
        <v>18.218529411764706</v>
      </c>
      <c r="AE227" s="1071">
        <f>AE229+AE235</f>
        <v>18791.5</v>
      </c>
      <c r="AF227" s="1071">
        <f>(AE227/J226)*100</f>
        <v>11.906919275123558</v>
      </c>
      <c r="AG227" s="1071">
        <f>(AE227/D227)*100</f>
        <v>11.053823529411764</v>
      </c>
      <c r="AH227" s="1071">
        <f>AH229+AH235</f>
        <v>30971.5</v>
      </c>
      <c r="AI227" s="1071">
        <f>(AH227/D227)*100</f>
        <v>18.218529411764706</v>
      </c>
    </row>
    <row r="228" spans="1:35" ht="24" hidden="1" customHeight="1">
      <c r="A228" s="1105"/>
      <c r="B228" s="1106"/>
      <c r="C228" s="1108"/>
      <c r="D228" s="1108"/>
      <c r="E228" s="1110"/>
      <c r="F228" s="1110"/>
      <c r="G228" s="1110"/>
      <c r="H228" s="1110"/>
      <c r="I228" s="1112"/>
      <c r="J228" s="1106"/>
      <c r="K228" s="1115"/>
      <c r="L228" s="1117"/>
      <c r="M228" s="1119"/>
      <c r="N228" s="1101"/>
      <c r="O228" s="1103"/>
      <c r="P228" s="1072"/>
      <c r="Q228" s="1072"/>
      <c r="R228" s="1072"/>
      <c r="S228" s="1072"/>
      <c r="T228" s="1072"/>
      <c r="U228" s="1072"/>
      <c r="V228" s="1072"/>
      <c r="W228" s="1072"/>
      <c r="X228" s="1072"/>
      <c r="Y228" s="1076"/>
      <c r="Z228" s="1072"/>
      <c r="AA228" s="1072"/>
      <c r="AB228" s="1072"/>
      <c r="AC228" s="1072"/>
      <c r="AD228" s="1072"/>
      <c r="AE228" s="1072"/>
      <c r="AF228" s="1072"/>
      <c r="AG228" s="1072"/>
      <c r="AH228" s="1072"/>
      <c r="AI228" s="1072"/>
    </row>
    <row r="229" spans="1:35" ht="18.75" hidden="1">
      <c r="A229" s="38"/>
      <c r="B229" s="39"/>
      <c r="C229" s="40" t="s">
        <v>55</v>
      </c>
      <c r="D229" s="40">
        <f>SUM(D230:D234)</f>
        <v>170000</v>
      </c>
      <c r="E229" s="41">
        <f>SUM(E230:E234)</f>
        <v>107100</v>
      </c>
      <c r="F229" s="41">
        <f>SUM(F230:F234)</f>
        <v>45900</v>
      </c>
      <c r="G229" s="41">
        <f>SUM(G230:G234)</f>
        <v>17000</v>
      </c>
      <c r="H229" s="41">
        <f>SUM(H230:H234)</f>
        <v>170000</v>
      </c>
      <c r="I229" s="42">
        <f>SUM(I230:I232)</f>
        <v>-12180</v>
      </c>
      <c r="J229" s="41">
        <f t="shared" ref="J229:P229" si="500">SUM(J230:J234)</f>
        <v>157820</v>
      </c>
      <c r="K229" s="43">
        <f t="shared" si="500"/>
        <v>139028.5</v>
      </c>
      <c r="L229" s="44">
        <f t="shared" si="500"/>
        <v>0</v>
      </c>
      <c r="M229" s="45">
        <f t="shared" si="500"/>
        <v>0</v>
      </c>
      <c r="N229" s="46">
        <f t="shared" si="500"/>
        <v>0</v>
      </c>
      <c r="O229" s="80">
        <f t="shared" si="500"/>
        <v>0</v>
      </c>
      <c r="P229" s="47">
        <f t="shared" si="500"/>
        <v>139028.5</v>
      </c>
      <c r="Q229" s="48">
        <f>P229/H229*100</f>
        <v>81.781470588235294</v>
      </c>
      <c r="R229" s="48">
        <f>P229/J229*100</f>
        <v>88.093080724876444</v>
      </c>
      <c r="S229" s="48">
        <f t="shared" ref="S229:S234" si="501">P229/D229*100</f>
        <v>81.781470588235294</v>
      </c>
      <c r="T229" s="47">
        <f>SUM(T230:T234)</f>
        <v>0</v>
      </c>
      <c r="U229" s="48">
        <f>T229/H229*100</f>
        <v>0</v>
      </c>
      <c r="V229" s="48">
        <f>T229/J229*100</f>
        <v>0</v>
      </c>
      <c r="W229" s="48">
        <f>T229/D229*100</f>
        <v>0</v>
      </c>
      <c r="X229" s="48">
        <f>SUM(X230:X234)</f>
        <v>139028.5</v>
      </c>
      <c r="Y229" s="226">
        <f>X229/H229*100</f>
        <v>81.781470588235294</v>
      </c>
      <c r="Z229" s="48">
        <f>X229/J229*100</f>
        <v>88.093080724876444</v>
      </c>
      <c r="AA229" s="48">
        <f>X229/D229*100</f>
        <v>81.781470588235294</v>
      </c>
      <c r="AB229" s="47">
        <f>SUM(AB230:AB234)</f>
        <v>30971.5</v>
      </c>
      <c r="AC229" s="47">
        <f>(AB229/H229)*100</f>
        <v>18.218529411764706</v>
      </c>
      <c r="AD229" s="47">
        <f>(AB229/D229)*100</f>
        <v>18.218529411764706</v>
      </c>
      <c r="AE229" s="47">
        <f>SUM(AE230:AE234)</f>
        <v>18791.5</v>
      </c>
      <c r="AF229" s="47">
        <f>(AE229/J229)*100</f>
        <v>11.906919275123558</v>
      </c>
      <c r="AG229" s="47">
        <f t="shared" ref="AG229:AG234" si="502">(AE229/D229)*100</f>
        <v>11.053823529411764</v>
      </c>
      <c r="AH229" s="47">
        <f>SUM(AH230:AH234)</f>
        <v>30971.5</v>
      </c>
      <c r="AI229" s="47">
        <f>(AH229/D229)*100</f>
        <v>18.218529411764706</v>
      </c>
    </row>
    <row r="230" spans="1:35" ht="18" hidden="1" customHeight="1">
      <c r="A230" s="38"/>
      <c r="B230" s="39" t="s">
        <v>68</v>
      </c>
      <c r="C230" s="49" t="s">
        <v>56</v>
      </c>
      <c r="D230" s="49">
        <v>0</v>
      </c>
      <c r="E230" s="49">
        <v>0</v>
      </c>
      <c r="F230" s="49">
        <v>0</v>
      </c>
      <c r="G230" s="49">
        <v>0</v>
      </c>
      <c r="H230" s="41">
        <f>SUM(E230:G230)</f>
        <v>0</v>
      </c>
      <c r="I230" s="50">
        <v>0</v>
      </c>
      <c r="J230" s="51">
        <f>SUM(E230:G230,I230)</f>
        <v>0</v>
      </c>
      <c r="K230" s="52"/>
      <c r="L230" s="53"/>
      <c r="M230" s="54"/>
      <c r="N230" s="55"/>
      <c r="O230" s="81"/>
      <c r="P230" s="56">
        <f>K230+L230</f>
        <v>0</v>
      </c>
      <c r="Q230" s="56" t="e">
        <f>P230/H230*100</f>
        <v>#DIV/0!</v>
      </c>
      <c r="R230" s="56" t="e">
        <f>P230/J230*100</f>
        <v>#DIV/0!</v>
      </c>
      <c r="S230" s="56" t="e">
        <f t="shared" si="501"/>
        <v>#DIV/0!</v>
      </c>
      <c r="T230" s="57">
        <f>M230+N230+O230</f>
        <v>0</v>
      </c>
      <c r="U230" s="56" t="e">
        <f>T230/H230*100</f>
        <v>#DIV/0!</v>
      </c>
      <c r="V230" s="56" t="e">
        <f>T230/J230*100</f>
        <v>#DIV/0!</v>
      </c>
      <c r="W230" s="56" t="e">
        <f>T230/D230*100</f>
        <v>#DIV/0!</v>
      </c>
      <c r="X230" s="56">
        <f>SUM(K230:O230)</f>
        <v>0</v>
      </c>
      <c r="Y230" s="226" t="e">
        <f>X230/H230*100</f>
        <v>#DIV/0!</v>
      </c>
      <c r="Z230" s="56" t="e">
        <f>X230/J230*100</f>
        <v>#DIV/0!</v>
      </c>
      <c r="AA230" s="56" t="e">
        <f>X230/D230*100</f>
        <v>#DIV/0!</v>
      </c>
      <c r="AB230" s="57">
        <f>H230-X230</f>
        <v>0</v>
      </c>
      <c r="AC230" s="57" t="e">
        <f>(AB230/H230)*100</f>
        <v>#DIV/0!</v>
      </c>
      <c r="AD230" s="57" t="e">
        <f>(AB230/D230)*100</f>
        <v>#DIV/0!</v>
      </c>
      <c r="AE230" s="34">
        <f>J230-X230</f>
        <v>0</v>
      </c>
      <c r="AF230" s="57" t="e">
        <f>(AE230/J230)*100</f>
        <v>#DIV/0!</v>
      </c>
      <c r="AG230" s="63" t="e">
        <f t="shared" si="502"/>
        <v>#DIV/0!</v>
      </c>
      <c r="AH230" s="34">
        <f>D230-X230</f>
        <v>0</v>
      </c>
      <c r="AI230" s="57" t="e">
        <f>(AH230/D230)*100</f>
        <v>#DIV/0!</v>
      </c>
    </row>
    <row r="231" spans="1:35" ht="18.75" hidden="1">
      <c r="A231" s="38"/>
      <c r="B231" s="38"/>
      <c r="C231" s="49" t="s">
        <v>57</v>
      </c>
      <c r="D231" s="49">
        <v>104000</v>
      </c>
      <c r="E231" s="49">
        <v>65500</v>
      </c>
      <c r="F231" s="49">
        <v>28100</v>
      </c>
      <c r="G231" s="49">
        <v>10400</v>
      </c>
      <c r="H231" s="41">
        <f>SUM(E231:G231)</f>
        <v>104000</v>
      </c>
      <c r="I231" s="78">
        <v>-6240</v>
      </c>
      <c r="J231" s="51">
        <f>SUM(E231:G231,I231)</f>
        <v>97760</v>
      </c>
      <c r="K231" s="52"/>
      <c r="L231" s="53"/>
      <c r="M231" s="54"/>
      <c r="N231" s="55"/>
      <c r="O231" s="81"/>
      <c r="P231" s="56">
        <f>K231+L231</f>
        <v>0</v>
      </c>
      <c r="Q231" s="56">
        <f t="shared" ref="Q231:Q234" si="503">P231/H231*100</f>
        <v>0</v>
      </c>
      <c r="R231" s="56">
        <f t="shared" ref="R231:R236" si="504">P231/J231*100</f>
        <v>0</v>
      </c>
      <c r="S231" s="56">
        <f t="shared" si="501"/>
        <v>0</v>
      </c>
      <c r="T231" s="57">
        <f t="shared" ref="T231:T234" si="505">M231+N231+O231</f>
        <v>0</v>
      </c>
      <c r="U231" s="56">
        <f t="shared" ref="U231:U234" si="506">T231/H231*100</f>
        <v>0</v>
      </c>
      <c r="V231" s="56">
        <f t="shared" ref="V231:V236" si="507">T231/J231*100</f>
        <v>0</v>
      </c>
      <c r="W231" s="56">
        <f t="shared" ref="W231:W234" si="508">T231/D231*100</f>
        <v>0</v>
      </c>
      <c r="X231" s="56">
        <f t="shared" ref="X231:X234" si="509">SUM(K231:O231)</f>
        <v>0</v>
      </c>
      <c r="Y231" s="226">
        <f t="shared" ref="Y231:Y234" si="510">X231/H231*100</f>
        <v>0</v>
      </c>
      <c r="Z231" s="56">
        <f t="shared" ref="Z231:Z236" si="511">X231/J231*100</f>
        <v>0</v>
      </c>
      <c r="AA231" s="56">
        <f t="shared" ref="AA231:AA234" si="512">X231/D231*100</f>
        <v>0</v>
      </c>
      <c r="AB231" s="57">
        <f t="shared" ref="AB231:AB234" si="513">H231-X231</f>
        <v>104000</v>
      </c>
      <c r="AC231" s="57">
        <f t="shared" ref="AC231:AC234" si="514">(AB231/H231)*100</f>
        <v>100</v>
      </c>
      <c r="AD231" s="57">
        <f t="shared" ref="AD231:AD234" si="515">(AB231/D231)*100</f>
        <v>100</v>
      </c>
      <c r="AE231" s="34">
        <f>J231-X231</f>
        <v>97760</v>
      </c>
      <c r="AF231" s="57">
        <f t="shared" ref="AF231:AF234" si="516">(AE231/J231)*100</f>
        <v>100</v>
      </c>
      <c r="AG231" s="63">
        <f t="shared" si="502"/>
        <v>94</v>
      </c>
      <c r="AH231" s="34">
        <f t="shared" ref="AH231:AH234" si="517">D231-X231</f>
        <v>104000</v>
      </c>
      <c r="AI231" s="57">
        <f t="shared" ref="AI231:AI234" si="518">(AH231/D231)*100</f>
        <v>100</v>
      </c>
    </row>
    <row r="232" spans="1:35" ht="18.75" hidden="1">
      <c r="A232" s="38"/>
      <c r="B232" s="38"/>
      <c r="C232" s="49" t="s">
        <v>58</v>
      </c>
      <c r="D232" s="49">
        <v>66000</v>
      </c>
      <c r="E232" s="49">
        <v>41600</v>
      </c>
      <c r="F232" s="49">
        <v>17800</v>
      </c>
      <c r="G232" s="49">
        <v>6600</v>
      </c>
      <c r="H232" s="41">
        <f>SUM(E232:G232)</f>
        <v>66000</v>
      </c>
      <c r="I232" s="59">
        <v>-5940</v>
      </c>
      <c r="J232" s="51">
        <f>SUM(E232:G232,I232)</f>
        <v>60060</v>
      </c>
      <c r="K232" s="52">
        <v>139028.5</v>
      </c>
      <c r="L232" s="53"/>
      <c r="M232" s="54"/>
      <c r="N232" s="55"/>
      <c r="O232" s="81"/>
      <c r="P232" s="56">
        <f>K232+L232</f>
        <v>139028.5</v>
      </c>
      <c r="Q232" s="56">
        <f t="shared" si="503"/>
        <v>210.6492424242424</v>
      </c>
      <c r="R232" s="56">
        <f t="shared" si="504"/>
        <v>231.48268398268397</v>
      </c>
      <c r="S232" s="56">
        <f t="shared" si="501"/>
        <v>210.6492424242424</v>
      </c>
      <c r="T232" s="57">
        <f t="shared" si="505"/>
        <v>0</v>
      </c>
      <c r="U232" s="56">
        <f t="shared" si="506"/>
        <v>0</v>
      </c>
      <c r="V232" s="56">
        <f t="shared" si="507"/>
        <v>0</v>
      </c>
      <c r="W232" s="56">
        <f t="shared" si="508"/>
        <v>0</v>
      </c>
      <c r="X232" s="56">
        <f t="shared" si="509"/>
        <v>139028.5</v>
      </c>
      <c r="Y232" s="226">
        <f t="shared" si="510"/>
        <v>210.6492424242424</v>
      </c>
      <c r="Z232" s="56">
        <f t="shared" si="511"/>
        <v>231.48268398268397</v>
      </c>
      <c r="AA232" s="56">
        <f t="shared" si="512"/>
        <v>210.6492424242424</v>
      </c>
      <c r="AB232" s="57">
        <f t="shared" si="513"/>
        <v>-73028.5</v>
      </c>
      <c r="AC232" s="57">
        <f t="shared" si="514"/>
        <v>-110.64924242424243</v>
      </c>
      <c r="AD232" s="57">
        <f t="shared" si="515"/>
        <v>-110.64924242424243</v>
      </c>
      <c r="AE232" s="34">
        <f>J232-X232</f>
        <v>-78968.5</v>
      </c>
      <c r="AF232" s="57">
        <f t="shared" si="516"/>
        <v>-131.48268398268399</v>
      </c>
      <c r="AG232" s="63">
        <f t="shared" si="502"/>
        <v>-119.64924242424242</v>
      </c>
      <c r="AH232" s="34">
        <f t="shared" si="517"/>
        <v>-73028.5</v>
      </c>
      <c r="AI232" s="57">
        <f t="shared" si="518"/>
        <v>-110.64924242424243</v>
      </c>
    </row>
    <row r="233" spans="1:35" ht="18" hidden="1" customHeight="1">
      <c r="A233" s="38"/>
      <c r="B233" s="38"/>
      <c r="C233" s="49" t="s">
        <v>69</v>
      </c>
      <c r="D233" s="49">
        <v>0</v>
      </c>
      <c r="E233" s="49">
        <v>0</v>
      </c>
      <c r="F233" s="49">
        <v>0</v>
      </c>
      <c r="G233" s="49">
        <v>0</v>
      </c>
      <c r="H233" s="41">
        <f>SUM(E233:G233)</f>
        <v>0</v>
      </c>
      <c r="I233" s="59">
        <v>0</v>
      </c>
      <c r="J233" s="51">
        <f>SUM(E233:G233,I233)</f>
        <v>0</v>
      </c>
      <c r="K233" s="52"/>
      <c r="L233" s="53"/>
      <c r="M233" s="54"/>
      <c r="N233" s="55"/>
      <c r="O233" s="81"/>
      <c r="P233" s="56">
        <f>K233+L233</f>
        <v>0</v>
      </c>
      <c r="Q233" s="56" t="e">
        <f t="shared" si="503"/>
        <v>#DIV/0!</v>
      </c>
      <c r="R233" s="56" t="e">
        <f t="shared" si="504"/>
        <v>#DIV/0!</v>
      </c>
      <c r="S233" s="56" t="e">
        <f t="shared" si="501"/>
        <v>#DIV/0!</v>
      </c>
      <c r="T233" s="57">
        <f t="shared" si="505"/>
        <v>0</v>
      </c>
      <c r="U233" s="56" t="e">
        <f t="shared" si="506"/>
        <v>#DIV/0!</v>
      </c>
      <c r="V233" s="56" t="e">
        <f t="shared" si="507"/>
        <v>#DIV/0!</v>
      </c>
      <c r="W233" s="56" t="e">
        <f t="shared" si="508"/>
        <v>#DIV/0!</v>
      </c>
      <c r="X233" s="56">
        <f t="shared" si="509"/>
        <v>0</v>
      </c>
      <c r="Y233" s="226" t="e">
        <f t="shared" si="510"/>
        <v>#DIV/0!</v>
      </c>
      <c r="Z233" s="56" t="e">
        <f t="shared" si="511"/>
        <v>#DIV/0!</v>
      </c>
      <c r="AA233" s="56" t="e">
        <f t="shared" si="512"/>
        <v>#DIV/0!</v>
      </c>
      <c r="AB233" s="57">
        <f t="shared" si="513"/>
        <v>0</v>
      </c>
      <c r="AC233" s="57" t="e">
        <f t="shared" si="514"/>
        <v>#DIV/0!</v>
      </c>
      <c r="AD233" s="57" t="e">
        <f t="shared" si="515"/>
        <v>#DIV/0!</v>
      </c>
      <c r="AE233" s="34">
        <f>J233-X233</f>
        <v>0</v>
      </c>
      <c r="AF233" s="57" t="e">
        <f t="shared" si="516"/>
        <v>#DIV/0!</v>
      </c>
      <c r="AG233" s="63" t="e">
        <f t="shared" si="502"/>
        <v>#DIV/0!</v>
      </c>
      <c r="AH233" s="34">
        <f t="shared" si="517"/>
        <v>0</v>
      </c>
      <c r="AI233" s="57" t="e">
        <f t="shared" si="518"/>
        <v>#DIV/0!</v>
      </c>
    </row>
    <row r="234" spans="1:35" ht="18" hidden="1" customHeight="1">
      <c r="A234" s="38"/>
      <c r="B234" s="38"/>
      <c r="C234" s="49" t="s">
        <v>60</v>
      </c>
      <c r="D234" s="57">
        <v>0</v>
      </c>
      <c r="E234" s="57">
        <v>0</v>
      </c>
      <c r="F234" s="57">
        <v>0</v>
      </c>
      <c r="G234" s="63">
        <v>0</v>
      </c>
      <c r="H234" s="41">
        <f>SUM(E234:G234)</f>
        <v>0</v>
      </c>
      <c r="I234" s="49">
        <v>0</v>
      </c>
      <c r="J234" s="51">
        <f>SUM(E234:G234,I234)</f>
        <v>0</v>
      </c>
      <c r="K234" s="52"/>
      <c r="L234" s="53"/>
      <c r="M234" s="54"/>
      <c r="N234" s="55"/>
      <c r="O234" s="81"/>
      <c r="P234" s="56">
        <f>K234+L234</f>
        <v>0</v>
      </c>
      <c r="Q234" s="56" t="e">
        <f t="shared" si="503"/>
        <v>#DIV/0!</v>
      </c>
      <c r="R234" s="56" t="e">
        <f t="shared" si="504"/>
        <v>#DIV/0!</v>
      </c>
      <c r="S234" s="56" t="e">
        <f t="shared" si="501"/>
        <v>#DIV/0!</v>
      </c>
      <c r="T234" s="57">
        <f t="shared" si="505"/>
        <v>0</v>
      </c>
      <c r="U234" s="56" t="e">
        <f t="shared" si="506"/>
        <v>#DIV/0!</v>
      </c>
      <c r="V234" s="56" t="e">
        <f t="shared" si="507"/>
        <v>#DIV/0!</v>
      </c>
      <c r="W234" s="56" t="e">
        <f t="shared" si="508"/>
        <v>#DIV/0!</v>
      </c>
      <c r="X234" s="56">
        <f t="shared" si="509"/>
        <v>0</v>
      </c>
      <c r="Y234" s="226" t="e">
        <f t="shared" si="510"/>
        <v>#DIV/0!</v>
      </c>
      <c r="Z234" s="56" t="e">
        <f t="shared" si="511"/>
        <v>#DIV/0!</v>
      </c>
      <c r="AA234" s="56" t="e">
        <f t="shared" si="512"/>
        <v>#DIV/0!</v>
      </c>
      <c r="AB234" s="57">
        <f t="shared" si="513"/>
        <v>0</v>
      </c>
      <c r="AC234" s="57" t="e">
        <f t="shared" si="514"/>
        <v>#DIV/0!</v>
      </c>
      <c r="AD234" s="57" t="e">
        <f t="shared" si="515"/>
        <v>#DIV/0!</v>
      </c>
      <c r="AE234" s="34">
        <f>J234-X234</f>
        <v>0</v>
      </c>
      <c r="AF234" s="57" t="e">
        <f t="shared" si="516"/>
        <v>#DIV/0!</v>
      </c>
      <c r="AG234" s="63" t="e">
        <f t="shared" si="502"/>
        <v>#DIV/0!</v>
      </c>
      <c r="AH234" s="34">
        <f t="shared" si="517"/>
        <v>0</v>
      </c>
      <c r="AI234" s="57" t="e">
        <f t="shared" si="518"/>
        <v>#DIV/0!</v>
      </c>
    </row>
    <row r="235" spans="1:35" ht="18" hidden="1" customHeight="1">
      <c r="A235" s="61"/>
      <c r="B235" s="62"/>
      <c r="C235" s="63" t="s">
        <v>61</v>
      </c>
      <c r="D235" s="63">
        <f>D236</f>
        <v>0</v>
      </c>
      <c r="E235" s="63">
        <f>SUM(E236:E236)</f>
        <v>0</v>
      </c>
      <c r="F235" s="63">
        <f>F236</f>
        <v>0</v>
      </c>
      <c r="G235" s="63">
        <f>G236</f>
        <v>0</v>
      </c>
      <c r="H235" s="63">
        <f>H236</f>
        <v>0</v>
      </c>
      <c r="I235" s="63">
        <f>I236</f>
        <v>0</v>
      </c>
      <c r="J235" s="63">
        <f>SUM(J236:J236)</f>
        <v>0</v>
      </c>
      <c r="K235" s="64">
        <f t="shared" ref="K235:AH235" si="519">K236</f>
        <v>0</v>
      </c>
      <c r="L235" s="65">
        <f t="shared" si="519"/>
        <v>0</v>
      </c>
      <c r="M235" s="66">
        <f t="shared" si="519"/>
        <v>0</v>
      </c>
      <c r="N235" s="46">
        <f t="shared" si="519"/>
        <v>0</v>
      </c>
      <c r="O235" s="82">
        <f t="shared" si="519"/>
        <v>0</v>
      </c>
      <c r="P235" s="67">
        <f t="shared" si="519"/>
        <v>0</v>
      </c>
      <c r="Q235" s="67" t="e">
        <f t="shared" si="519"/>
        <v>#DIV/0!</v>
      </c>
      <c r="R235" s="56" t="e">
        <f t="shared" si="504"/>
        <v>#DIV/0!</v>
      </c>
      <c r="S235" s="67" t="e">
        <f t="shared" si="519"/>
        <v>#DIV/0!</v>
      </c>
      <c r="T235" s="63">
        <f t="shared" si="519"/>
        <v>0</v>
      </c>
      <c r="U235" s="67" t="e">
        <f t="shared" si="519"/>
        <v>#DIV/0!</v>
      </c>
      <c r="V235" s="56" t="e">
        <f t="shared" si="507"/>
        <v>#DIV/0!</v>
      </c>
      <c r="W235" s="67" t="e">
        <f t="shared" si="519"/>
        <v>#DIV/0!</v>
      </c>
      <c r="X235" s="67">
        <f>X236</f>
        <v>0</v>
      </c>
      <c r="Y235" s="227" t="e">
        <f t="shared" si="519"/>
        <v>#DIV/0!</v>
      </c>
      <c r="Z235" s="56" t="e">
        <f t="shared" si="511"/>
        <v>#DIV/0!</v>
      </c>
      <c r="AA235" s="67" t="e">
        <f t="shared" si="519"/>
        <v>#DIV/0!</v>
      </c>
      <c r="AB235" s="63">
        <f t="shared" si="519"/>
        <v>0</v>
      </c>
      <c r="AC235" s="63" t="e">
        <f t="shared" si="519"/>
        <v>#DIV/0!</v>
      </c>
      <c r="AD235" s="63" t="e">
        <f t="shared" si="519"/>
        <v>#DIV/0!</v>
      </c>
      <c r="AE235" s="63">
        <f t="shared" si="519"/>
        <v>0</v>
      </c>
      <c r="AF235" s="63" t="e">
        <f t="shared" si="519"/>
        <v>#DIV/0!</v>
      </c>
      <c r="AG235" s="63" t="e">
        <f t="shared" si="519"/>
        <v>#DIV/0!</v>
      </c>
      <c r="AH235" s="63">
        <f t="shared" si="519"/>
        <v>0</v>
      </c>
      <c r="AI235" s="57" t="e">
        <f>(AH235/D235)*100</f>
        <v>#DIV/0!</v>
      </c>
    </row>
    <row r="236" spans="1:35" ht="18" hidden="1" customHeight="1">
      <c r="A236" s="38"/>
      <c r="B236" s="38"/>
      <c r="C236" s="49" t="s">
        <v>70</v>
      </c>
      <c r="D236" s="57">
        <v>0</v>
      </c>
      <c r="E236" s="57">
        <v>0</v>
      </c>
      <c r="F236" s="49"/>
      <c r="G236" s="49"/>
      <c r="H236" s="49">
        <f>SUM(E236:G236)</f>
        <v>0</v>
      </c>
      <c r="I236" s="57">
        <v>0</v>
      </c>
      <c r="J236" s="51">
        <f>SUM(E236:G236,I236)</f>
        <v>0</v>
      </c>
      <c r="K236" s="52"/>
      <c r="L236" s="53"/>
      <c r="M236" s="54"/>
      <c r="N236" s="55"/>
      <c r="O236" s="81"/>
      <c r="P236" s="57">
        <f>K236+L236</f>
        <v>0</v>
      </c>
      <c r="Q236" s="56" t="e">
        <f>P236/J236*100</f>
        <v>#DIV/0!</v>
      </c>
      <c r="R236" s="56" t="e">
        <f t="shared" si="504"/>
        <v>#DIV/0!</v>
      </c>
      <c r="S236" s="56" t="e">
        <f>P236/D236*100</f>
        <v>#DIV/0!</v>
      </c>
      <c r="T236" s="57">
        <f>M236+N236+O236</f>
        <v>0</v>
      </c>
      <c r="U236" s="56" t="e">
        <f>T236/J236*100</f>
        <v>#DIV/0!</v>
      </c>
      <c r="V236" s="56" t="e">
        <f t="shared" si="507"/>
        <v>#DIV/0!</v>
      </c>
      <c r="W236" s="56" t="e">
        <f>T236/D236*100</f>
        <v>#DIV/0!</v>
      </c>
      <c r="X236" s="56">
        <f>SUM(K236:O236)</f>
        <v>0</v>
      </c>
      <c r="Y236" s="226" t="e">
        <f t="shared" ref="Y236" si="520">X236/H236*100</f>
        <v>#DIV/0!</v>
      </c>
      <c r="Z236" s="56" t="e">
        <f t="shared" si="511"/>
        <v>#DIV/0!</v>
      </c>
      <c r="AA236" s="56" t="e">
        <f>X236/D236*100</f>
        <v>#DIV/0!</v>
      </c>
      <c r="AB236" s="57">
        <f>H236-X236</f>
        <v>0</v>
      </c>
      <c r="AC236" s="57" t="e">
        <f t="shared" ref="AC236" si="521">(AB236/H236)*100</f>
        <v>#DIV/0!</v>
      </c>
      <c r="AD236" s="57" t="e">
        <f>(AB236/D236)*100</f>
        <v>#DIV/0!</v>
      </c>
      <c r="AE236" s="34">
        <f>J236-X236</f>
        <v>0</v>
      </c>
      <c r="AF236" s="57" t="e">
        <f>(AE236/J236)*100</f>
        <v>#DIV/0!</v>
      </c>
      <c r="AG236" s="63" t="e">
        <f>(AE236/D236)*100</f>
        <v>#DIV/0!</v>
      </c>
      <c r="AH236" s="34">
        <f t="shared" ref="AH236" si="522">D236-X236</f>
        <v>0</v>
      </c>
      <c r="AI236" s="57" t="e">
        <f t="shared" ref="AI236" si="523">(AH236/D236)*100</f>
        <v>#DIV/0!</v>
      </c>
    </row>
    <row r="237" spans="1:35" ht="18.75" hidden="1">
      <c r="A237" s="69"/>
      <c r="B237" s="69"/>
      <c r="C237" s="70"/>
      <c r="D237" s="70"/>
      <c r="E237" s="71"/>
      <c r="F237" s="71"/>
      <c r="G237" s="71"/>
      <c r="H237" s="71"/>
      <c r="I237" s="71"/>
      <c r="J237" s="71"/>
      <c r="K237" s="72"/>
      <c r="L237" s="73"/>
      <c r="M237" s="74"/>
      <c r="N237" s="75"/>
      <c r="O237" s="83"/>
      <c r="P237" s="71"/>
      <c r="Q237" s="71"/>
      <c r="R237" s="71"/>
      <c r="S237" s="71"/>
      <c r="T237" s="71"/>
      <c r="U237" s="71"/>
      <c r="V237" s="71"/>
      <c r="W237" s="71"/>
      <c r="X237" s="71"/>
      <c r="Y237" s="228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</row>
    <row r="238" spans="1:35" s="34" customFormat="1" ht="18.95" hidden="1" customHeight="1">
      <c r="A238" s="1073" t="s">
        <v>205</v>
      </c>
      <c r="B238" s="1074"/>
      <c r="C238" s="1074"/>
      <c r="D238" s="1074"/>
      <c r="E238" s="1074"/>
      <c r="F238" s="1074"/>
      <c r="G238" s="1074"/>
      <c r="H238" s="1074"/>
      <c r="I238" s="1074"/>
      <c r="J238" s="1074"/>
      <c r="K238" s="1074"/>
      <c r="L238" s="1074"/>
      <c r="M238" s="1074"/>
      <c r="N238" s="1074"/>
      <c r="O238" s="1074"/>
      <c r="P238" s="1074"/>
      <c r="Q238" s="1074"/>
      <c r="R238" s="1074"/>
      <c r="S238" s="1074"/>
      <c r="T238" s="1074"/>
      <c r="U238" s="1074"/>
      <c r="V238" s="1074"/>
      <c r="W238" s="1074"/>
      <c r="X238" s="1074"/>
      <c r="Y238" s="1074"/>
      <c r="Z238" s="1074"/>
      <c r="AA238" s="1074"/>
      <c r="AB238" s="1074"/>
      <c r="AC238" s="1074"/>
      <c r="AD238" s="1074"/>
      <c r="AE238" s="1074"/>
      <c r="AF238" s="1074"/>
      <c r="AG238" s="1074"/>
      <c r="AH238" s="1074"/>
      <c r="AI238" s="1074"/>
    </row>
    <row r="239" spans="1:35" s="35" customFormat="1" ht="36.950000000000003" hidden="1" customHeight="1">
      <c r="A239" s="182"/>
      <c r="B239" s="183"/>
      <c r="C239" s="184"/>
      <c r="D239" s="184"/>
      <c r="E239" s="184"/>
      <c r="F239" s="184"/>
      <c r="G239" s="184"/>
      <c r="H239" s="184"/>
      <c r="I239" s="185"/>
      <c r="J239" s="184"/>
      <c r="K239" s="186" t="s">
        <v>435</v>
      </c>
      <c r="L239" s="186" t="s">
        <v>436</v>
      </c>
      <c r="M239" s="186" t="s">
        <v>20</v>
      </c>
      <c r="N239" s="186" t="s">
        <v>21</v>
      </c>
      <c r="O239" s="186" t="s">
        <v>437</v>
      </c>
      <c r="P239" s="187" t="s">
        <v>417</v>
      </c>
      <c r="Q239" s="188" t="s">
        <v>433</v>
      </c>
      <c r="R239" s="188" t="s">
        <v>434</v>
      </c>
      <c r="S239" s="188" t="s">
        <v>403</v>
      </c>
      <c r="T239" s="188" t="s">
        <v>438</v>
      </c>
      <c r="U239" s="188" t="s">
        <v>433</v>
      </c>
      <c r="V239" s="188" t="s">
        <v>434</v>
      </c>
      <c r="W239" s="188" t="s">
        <v>403</v>
      </c>
      <c r="X239" s="187" t="s">
        <v>439</v>
      </c>
      <c r="Y239" s="220" t="s">
        <v>433</v>
      </c>
      <c r="Z239" s="188" t="s">
        <v>434</v>
      </c>
      <c r="AA239" s="188" t="s">
        <v>403</v>
      </c>
      <c r="AB239" s="188" t="s">
        <v>440</v>
      </c>
      <c r="AC239" s="188" t="s">
        <v>433</v>
      </c>
      <c r="AD239" s="188" t="s">
        <v>403</v>
      </c>
      <c r="AE239" s="188" t="s">
        <v>408</v>
      </c>
      <c r="AF239" s="188" t="s">
        <v>433</v>
      </c>
      <c r="AG239" s="188" t="s">
        <v>403</v>
      </c>
      <c r="AH239" s="188" t="s">
        <v>441</v>
      </c>
      <c r="AI239" s="188" t="s">
        <v>403</v>
      </c>
    </row>
    <row r="240" spans="1:35" s="35" customFormat="1" ht="18.95" hidden="1" customHeight="1">
      <c r="A240" s="205"/>
      <c r="B240" s="206"/>
      <c r="C240" s="184" t="s">
        <v>54</v>
      </c>
      <c r="D240" s="184">
        <f>D241+D247</f>
        <v>8865000</v>
      </c>
      <c r="E240" s="184">
        <f>E241+E247</f>
        <v>5464950</v>
      </c>
      <c r="F240" s="184">
        <f>F241+F247</f>
        <v>2513550</v>
      </c>
      <c r="G240" s="184">
        <f>G241+G247</f>
        <v>886500</v>
      </c>
      <c r="H240" s="184">
        <f t="shared" ref="H240:H246" si="524">SUM(E240:G240)</f>
        <v>8865000</v>
      </c>
      <c r="I240" s="185">
        <f>I241+I247</f>
        <v>-333390</v>
      </c>
      <c r="J240" s="184">
        <f>J241+J247</f>
        <v>8531610</v>
      </c>
      <c r="K240" s="184">
        <f>K241+K247</f>
        <v>7288756.7000000002</v>
      </c>
      <c r="L240" s="184">
        <f t="shared" ref="L240:O240" si="525">L241+L247</f>
        <v>57305</v>
      </c>
      <c r="M240" s="184">
        <f t="shared" si="525"/>
        <v>514800</v>
      </c>
      <c r="N240" s="184">
        <f t="shared" si="525"/>
        <v>25200.89</v>
      </c>
      <c r="O240" s="184">
        <f t="shared" si="525"/>
        <v>0</v>
      </c>
      <c r="P240" s="184">
        <f t="shared" ref="P240" si="526">P241+P247</f>
        <v>7346061.7000000002</v>
      </c>
      <c r="Q240" s="207">
        <f>(P240/H240)*100</f>
        <v>82.865896221094189</v>
      </c>
      <c r="R240" s="207">
        <f>(P240/J240)*100</f>
        <v>86.104049528752498</v>
      </c>
      <c r="S240" s="198">
        <f>(P240/D240)*100</f>
        <v>82.865896221094189</v>
      </c>
      <c r="T240" s="184">
        <f>T241+T247</f>
        <v>540000.89</v>
      </c>
      <c r="U240" s="198">
        <f>(T240/H240)*100</f>
        <v>6.0913805978567401</v>
      </c>
      <c r="V240" s="207">
        <f>(T240/J240)*100</f>
        <v>6.3294136745584959</v>
      </c>
      <c r="W240" s="198">
        <f>(T240/D240)*100</f>
        <v>6.0913805978567401</v>
      </c>
      <c r="X240" s="184">
        <f>X241+X247</f>
        <v>7886062.5899999999</v>
      </c>
      <c r="Y240" s="221">
        <f>(X240/H240)*100</f>
        <v>88.95727681895093</v>
      </c>
      <c r="Z240" s="207">
        <f>(X240/J240)*100</f>
        <v>92.433463203310978</v>
      </c>
      <c r="AA240" s="198">
        <f t="shared" ref="AA240:AA246" si="527">(X240/D240)*100</f>
        <v>88.95727681895093</v>
      </c>
      <c r="AB240" s="184">
        <f>AB241+AB247</f>
        <v>978937.41</v>
      </c>
      <c r="AC240" s="198">
        <f t="shared" ref="AC240:AC241" si="528">(AB240/H240)*100</f>
        <v>11.04272318104907</v>
      </c>
      <c r="AD240" s="198">
        <f>(AB240/D240)*100</f>
        <v>11.04272318104907</v>
      </c>
      <c r="AE240" s="184">
        <f>AE241+AE247</f>
        <v>645547.41</v>
      </c>
      <c r="AF240" s="198">
        <f>(AE240/J240)*100</f>
        <v>7.5665367966890189</v>
      </c>
      <c r="AG240" s="198">
        <f>(AE240/D240)*100</f>
        <v>7.2819786802030464</v>
      </c>
      <c r="AH240" s="184">
        <f>AH241+AH247</f>
        <v>978937.41</v>
      </c>
      <c r="AI240" s="198">
        <f>(AH240/D240)*100</f>
        <v>11.04272318104907</v>
      </c>
    </row>
    <row r="241" spans="1:35" s="35" customFormat="1" ht="18.95" hidden="1" customHeight="1">
      <c r="A241" s="182"/>
      <c r="B241" s="192" t="s">
        <v>34</v>
      </c>
      <c r="C241" s="193" t="s">
        <v>55</v>
      </c>
      <c r="D241" s="193">
        <f>SUM(D242:D246)</f>
        <v>8215000</v>
      </c>
      <c r="E241" s="190">
        <f>SUM(E242:E246)</f>
        <v>4814950</v>
      </c>
      <c r="F241" s="190">
        <f>SUM(F242:F246)</f>
        <v>2513550</v>
      </c>
      <c r="G241" s="190">
        <f>SUM(G242:G246)</f>
        <v>886500</v>
      </c>
      <c r="H241" s="190">
        <f t="shared" si="524"/>
        <v>8215000</v>
      </c>
      <c r="I241" s="194">
        <f t="shared" ref="I241:P241" si="529">SUM(I242:I246)</f>
        <v>-333390</v>
      </c>
      <c r="J241" s="190">
        <f t="shared" si="529"/>
        <v>7881610</v>
      </c>
      <c r="K241" s="193">
        <f>SUM(K242:K246)</f>
        <v>6639266.7000000002</v>
      </c>
      <c r="L241" s="193">
        <f t="shared" ref="L241:O241" si="530">SUM(L242:L246)</f>
        <v>57305</v>
      </c>
      <c r="M241" s="193">
        <f t="shared" si="530"/>
        <v>514800</v>
      </c>
      <c r="N241" s="193">
        <f t="shared" si="530"/>
        <v>25200.89</v>
      </c>
      <c r="O241" s="193">
        <f t="shared" si="530"/>
        <v>0</v>
      </c>
      <c r="P241" s="190">
        <f t="shared" si="529"/>
        <v>6696571.7000000002</v>
      </c>
      <c r="Q241" s="189">
        <f t="shared" ref="Q241:Q246" si="531">(P241/H241)*100</f>
        <v>81.516393183201458</v>
      </c>
      <c r="R241" s="189">
        <f t="shared" ref="R241:R248" si="532">(P241/J241)*100</f>
        <v>84.964514864348786</v>
      </c>
      <c r="S241" s="190">
        <f>(P241/D241)*100</f>
        <v>81.516393183201458</v>
      </c>
      <c r="T241" s="190">
        <f>SUM(T242:T246)</f>
        <v>540000.89</v>
      </c>
      <c r="U241" s="190">
        <f t="shared" ref="U241:U248" si="533">(T241/H241)*100</f>
        <v>6.5733522824102248</v>
      </c>
      <c r="V241" s="189">
        <f t="shared" ref="V241:V248" si="534">(T241/J241)*100</f>
        <v>6.8514033300302852</v>
      </c>
      <c r="W241" s="189">
        <f>(T241/D241)*100</f>
        <v>6.5733522824102248</v>
      </c>
      <c r="X241" s="190">
        <f>SUM(X242:X246)</f>
        <v>7236572.5899999999</v>
      </c>
      <c r="Y241" s="218">
        <f t="shared" ref="Y241:Y248" si="535">(X241/H241)*100</f>
        <v>88.089745465611685</v>
      </c>
      <c r="Z241" s="189">
        <f t="shared" ref="Z241:Z248" si="536">(X241/J241)*100</f>
        <v>91.815918194379066</v>
      </c>
      <c r="AA241" s="189">
        <f t="shared" si="527"/>
        <v>88.089745465611685</v>
      </c>
      <c r="AB241" s="191">
        <f>SUM(AB242:AB246)</f>
        <v>978427.41</v>
      </c>
      <c r="AC241" s="191">
        <f t="shared" si="528"/>
        <v>11.910254534388315</v>
      </c>
      <c r="AD241" s="191">
        <f t="shared" ref="AD241:AD246" si="537">(AB241/D241)*100</f>
        <v>11.910254534388315</v>
      </c>
      <c r="AE241" s="191">
        <f>SUM(AE242:AE246)</f>
        <v>645037.41</v>
      </c>
      <c r="AF241" s="191">
        <f t="shared" ref="AF241:AF248" si="538">(AE241/J241)*100</f>
        <v>8.1840818056209343</v>
      </c>
      <c r="AG241" s="191">
        <f t="shared" ref="AG241:AG248" si="539">(AE241/D241)*100</f>
        <v>7.851946561168595</v>
      </c>
      <c r="AH241" s="191">
        <f>SUM(AH242:AH246)</f>
        <v>978427.41</v>
      </c>
      <c r="AI241" s="191">
        <f t="shared" ref="AI241:AI248" si="540">(AH241/D241)*100</f>
        <v>11.910254534388315</v>
      </c>
    </row>
    <row r="242" spans="1:35" s="35" customFormat="1" ht="18.95" hidden="1" customHeight="1">
      <c r="A242" s="183"/>
      <c r="B242" s="183"/>
      <c r="C242" s="189" t="s">
        <v>56</v>
      </c>
      <c r="D242" s="189">
        <f>D254+D266+D278+D290</f>
        <v>1318000</v>
      </c>
      <c r="E242" s="189">
        <f t="shared" ref="E242:G242" si="541">E254+E266+E278+E290</f>
        <v>840000</v>
      </c>
      <c r="F242" s="189">
        <f t="shared" si="541"/>
        <v>478000</v>
      </c>
      <c r="G242" s="189">
        <f t="shared" si="541"/>
        <v>0</v>
      </c>
      <c r="H242" s="189">
        <f t="shared" si="524"/>
        <v>1318000</v>
      </c>
      <c r="I242" s="195">
        <f>I254+I266+I278+I290</f>
        <v>0</v>
      </c>
      <c r="J242" s="196">
        <f>H242+(I242)</f>
        <v>1318000</v>
      </c>
      <c r="K242" s="189">
        <f>K254+K266+K278+K290</f>
        <v>864000</v>
      </c>
      <c r="L242" s="189">
        <f t="shared" ref="L242:O242" si="542">L254+L266+L278+L290</f>
        <v>0</v>
      </c>
      <c r="M242" s="189">
        <f t="shared" si="542"/>
        <v>0</v>
      </c>
      <c r="N242" s="189">
        <f t="shared" si="542"/>
        <v>0</v>
      </c>
      <c r="O242" s="189">
        <f t="shared" si="542"/>
        <v>0</v>
      </c>
      <c r="P242" s="189">
        <f>K242+L242</f>
        <v>864000</v>
      </c>
      <c r="Q242" s="189">
        <f t="shared" si="531"/>
        <v>65.553869499241273</v>
      </c>
      <c r="R242" s="189">
        <f t="shared" si="532"/>
        <v>65.553869499241273</v>
      </c>
      <c r="S242" s="189">
        <f>(P242/D242)*100</f>
        <v>65.553869499241273</v>
      </c>
      <c r="T242" s="189">
        <f>M242+N242</f>
        <v>0</v>
      </c>
      <c r="U242" s="189">
        <f t="shared" si="533"/>
        <v>0</v>
      </c>
      <c r="V242" s="189">
        <f t="shared" si="534"/>
        <v>0</v>
      </c>
      <c r="W242" s="189">
        <f>(T242/D242)*100</f>
        <v>0</v>
      </c>
      <c r="X242" s="189">
        <f>SUM(K242:O242)</f>
        <v>864000</v>
      </c>
      <c r="Y242" s="217">
        <f t="shared" si="535"/>
        <v>65.553869499241273</v>
      </c>
      <c r="Z242" s="189">
        <f t="shared" si="536"/>
        <v>65.553869499241273</v>
      </c>
      <c r="AA242" s="189">
        <f t="shared" si="527"/>
        <v>65.553869499241273</v>
      </c>
      <c r="AB242" s="197">
        <f>H242-X242</f>
        <v>454000</v>
      </c>
      <c r="AC242" s="197">
        <f>(AB242/H242)*100</f>
        <v>34.446130500758727</v>
      </c>
      <c r="AD242" s="197">
        <f t="shared" si="537"/>
        <v>34.446130500758727</v>
      </c>
      <c r="AE242" s="197">
        <f>J242-X242</f>
        <v>454000</v>
      </c>
      <c r="AF242" s="197">
        <f t="shared" si="538"/>
        <v>34.446130500758727</v>
      </c>
      <c r="AG242" s="197">
        <f t="shared" si="539"/>
        <v>34.446130500758727</v>
      </c>
      <c r="AH242" s="197">
        <f>D242-X242</f>
        <v>454000</v>
      </c>
      <c r="AI242" s="197">
        <f t="shared" si="540"/>
        <v>34.446130500758727</v>
      </c>
    </row>
    <row r="243" spans="1:35" s="35" customFormat="1" ht="18.95" hidden="1" customHeight="1">
      <c r="A243" s="183"/>
      <c r="B243" s="183"/>
      <c r="C243" s="189" t="s">
        <v>57</v>
      </c>
      <c r="D243" s="189">
        <f t="shared" ref="D243:G248" si="543">D255+D267+D279+D291</f>
        <v>2243640</v>
      </c>
      <c r="E243" s="189">
        <f t="shared" ref="E243:G243" si="544">E255+E267+E279+E291</f>
        <v>1279950</v>
      </c>
      <c r="F243" s="189">
        <f t="shared" si="544"/>
        <v>805490</v>
      </c>
      <c r="G243" s="189">
        <f t="shared" si="544"/>
        <v>158200</v>
      </c>
      <c r="H243" s="189">
        <f t="shared" si="524"/>
        <v>2243640</v>
      </c>
      <c r="I243" s="195">
        <f t="shared" ref="I243:I248" si="545">I255+I267+I279+I291</f>
        <v>-82820</v>
      </c>
      <c r="J243" s="196">
        <f>H243+(I243)</f>
        <v>2160820</v>
      </c>
      <c r="K243" s="189">
        <f t="shared" ref="K243:O243" si="546">K255+K267+K279+K291</f>
        <v>2176437.62</v>
      </c>
      <c r="L243" s="189">
        <f t="shared" si="546"/>
        <v>45000</v>
      </c>
      <c r="M243" s="189">
        <f t="shared" si="546"/>
        <v>514800</v>
      </c>
      <c r="N243" s="189">
        <f t="shared" si="546"/>
        <v>25200.89</v>
      </c>
      <c r="O243" s="189">
        <f t="shared" si="546"/>
        <v>0</v>
      </c>
      <c r="P243" s="189">
        <f>K243+L243</f>
        <v>2221437.62</v>
      </c>
      <c r="Q243" s="189">
        <f t="shared" si="531"/>
        <v>99.010430372073955</v>
      </c>
      <c r="R243" s="189">
        <f t="shared" si="532"/>
        <v>102.80530631889746</v>
      </c>
      <c r="S243" s="189">
        <f t="shared" ref="S243:S246" si="547">(P243/D243)*100</f>
        <v>99.010430372073955</v>
      </c>
      <c r="T243" s="189">
        <f>M243+N243</f>
        <v>540000.89</v>
      </c>
      <c r="U243" s="189">
        <f t="shared" si="533"/>
        <v>24.068071972330678</v>
      </c>
      <c r="V243" s="189">
        <f t="shared" si="534"/>
        <v>24.990554048925873</v>
      </c>
      <c r="W243" s="189">
        <f t="shared" ref="W243:W246" si="548">(T243/D243)*100</f>
        <v>24.068071972330678</v>
      </c>
      <c r="X243" s="189">
        <f>SUM(K243:O243)</f>
        <v>2761438.5100000002</v>
      </c>
      <c r="Y243" s="217">
        <f t="shared" si="535"/>
        <v>123.07850234440465</v>
      </c>
      <c r="Z243" s="189">
        <f t="shared" si="536"/>
        <v>127.79586036782334</v>
      </c>
      <c r="AA243" s="189">
        <f t="shared" si="527"/>
        <v>123.07850234440465</v>
      </c>
      <c r="AB243" s="197">
        <f t="shared" ref="AB243:AB246" si="549">H243-X243</f>
        <v>-517798.51000000024</v>
      </c>
      <c r="AC243" s="197">
        <f t="shared" ref="AC243:AC248" si="550">(AB243/H243)*100</f>
        <v>-23.07850234440464</v>
      </c>
      <c r="AD243" s="197">
        <f t="shared" si="537"/>
        <v>-23.07850234440464</v>
      </c>
      <c r="AE243" s="197">
        <f t="shared" ref="AE243:AE246" si="551">J243-X243</f>
        <v>-600618.51000000024</v>
      </c>
      <c r="AF243" s="197">
        <f t="shared" si="538"/>
        <v>-27.795860367823337</v>
      </c>
      <c r="AG243" s="197">
        <f t="shared" si="539"/>
        <v>-26.769825373054513</v>
      </c>
      <c r="AH243" s="197">
        <f t="shared" ref="AH243:AH246" si="552">D243-X243</f>
        <v>-517798.51000000024</v>
      </c>
      <c r="AI243" s="197">
        <f t="shared" si="540"/>
        <v>-23.07850234440464</v>
      </c>
    </row>
    <row r="244" spans="1:35" s="35" customFormat="1" ht="18.95" hidden="1" customHeight="1">
      <c r="A244" s="183"/>
      <c r="B244" s="183"/>
      <c r="C244" s="189" t="s">
        <v>58</v>
      </c>
      <c r="D244" s="189">
        <f t="shared" si="543"/>
        <v>3663360</v>
      </c>
      <c r="E244" s="189">
        <f t="shared" ref="E244:G244" si="553">E256+E268+E280+E292</f>
        <v>2160000</v>
      </c>
      <c r="F244" s="189">
        <f t="shared" si="553"/>
        <v>780060</v>
      </c>
      <c r="G244" s="189">
        <f t="shared" si="553"/>
        <v>723300</v>
      </c>
      <c r="H244" s="189">
        <f t="shared" si="524"/>
        <v>3663360</v>
      </c>
      <c r="I244" s="195">
        <f t="shared" si="545"/>
        <v>-250570</v>
      </c>
      <c r="J244" s="196">
        <f>H244+(I244)</f>
        <v>3412790</v>
      </c>
      <c r="K244" s="189">
        <f t="shared" ref="K244:O244" si="554">K256+K268+K280+K292</f>
        <v>2677729.4499999997</v>
      </c>
      <c r="L244" s="189">
        <f t="shared" si="554"/>
        <v>0</v>
      </c>
      <c r="M244" s="189">
        <f t="shared" si="554"/>
        <v>0</v>
      </c>
      <c r="N244" s="189">
        <f t="shared" si="554"/>
        <v>0</v>
      </c>
      <c r="O244" s="189">
        <f t="shared" si="554"/>
        <v>0</v>
      </c>
      <c r="P244" s="189">
        <f>K244+L244</f>
        <v>2677729.4499999997</v>
      </c>
      <c r="Q244" s="189">
        <f t="shared" si="531"/>
        <v>73.094903312805727</v>
      </c>
      <c r="R244" s="189">
        <f t="shared" si="532"/>
        <v>78.461594472557636</v>
      </c>
      <c r="S244" s="189">
        <f t="shared" si="547"/>
        <v>73.094903312805727</v>
      </c>
      <c r="T244" s="189">
        <f>M244+N244</f>
        <v>0</v>
      </c>
      <c r="U244" s="189">
        <f t="shared" si="533"/>
        <v>0</v>
      </c>
      <c r="V244" s="189">
        <f t="shared" si="534"/>
        <v>0</v>
      </c>
      <c r="W244" s="189">
        <f t="shared" si="548"/>
        <v>0</v>
      </c>
      <c r="X244" s="189">
        <f>SUM(K244:O244)</f>
        <v>2677729.4499999997</v>
      </c>
      <c r="Y244" s="217">
        <f t="shared" si="535"/>
        <v>73.094903312805727</v>
      </c>
      <c r="Z244" s="189">
        <f t="shared" si="536"/>
        <v>78.461594472557636</v>
      </c>
      <c r="AA244" s="189">
        <f t="shared" si="527"/>
        <v>73.094903312805727</v>
      </c>
      <c r="AB244" s="197">
        <f t="shared" si="549"/>
        <v>985630.55000000028</v>
      </c>
      <c r="AC244" s="197">
        <f t="shared" si="550"/>
        <v>26.90509668719428</v>
      </c>
      <c r="AD244" s="197">
        <f t="shared" si="537"/>
        <v>26.90509668719428</v>
      </c>
      <c r="AE244" s="197">
        <f t="shared" si="551"/>
        <v>735060.55000000028</v>
      </c>
      <c r="AF244" s="197">
        <f t="shared" si="538"/>
        <v>21.538405527442364</v>
      </c>
      <c r="AG244" s="197">
        <f t="shared" si="539"/>
        <v>20.065201072239699</v>
      </c>
      <c r="AH244" s="197">
        <f t="shared" si="552"/>
        <v>985630.55000000028</v>
      </c>
      <c r="AI244" s="197">
        <f t="shared" si="540"/>
        <v>26.90509668719428</v>
      </c>
    </row>
    <row r="245" spans="1:35" s="35" customFormat="1" ht="18.95" hidden="1" customHeight="1">
      <c r="A245" s="183"/>
      <c r="B245" s="183"/>
      <c r="C245" s="189" t="s">
        <v>59</v>
      </c>
      <c r="D245" s="189">
        <f t="shared" si="543"/>
        <v>340000</v>
      </c>
      <c r="E245" s="189">
        <f t="shared" ref="E245:G245" si="555">E257+E269+E281+E293</f>
        <v>0</v>
      </c>
      <c r="F245" s="189">
        <f t="shared" si="555"/>
        <v>340000</v>
      </c>
      <c r="G245" s="189">
        <f t="shared" si="555"/>
        <v>0</v>
      </c>
      <c r="H245" s="189">
        <f t="shared" si="524"/>
        <v>340000</v>
      </c>
      <c r="I245" s="195">
        <f t="shared" si="545"/>
        <v>0</v>
      </c>
      <c r="J245" s="196">
        <f>H245+(I245)</f>
        <v>340000</v>
      </c>
      <c r="K245" s="189">
        <f t="shared" ref="K245:O245" si="556">K257+K269+K281+K293</f>
        <v>322163.13</v>
      </c>
      <c r="L245" s="189">
        <f t="shared" si="556"/>
        <v>12305</v>
      </c>
      <c r="M245" s="189">
        <f t="shared" si="556"/>
        <v>0</v>
      </c>
      <c r="N245" s="189">
        <f t="shared" si="556"/>
        <v>0</v>
      </c>
      <c r="O245" s="189">
        <f t="shared" si="556"/>
        <v>0</v>
      </c>
      <c r="P245" s="189">
        <f>K245+L245</f>
        <v>334468.13</v>
      </c>
      <c r="Q245" s="189">
        <f t="shared" si="531"/>
        <v>98.372979411764703</v>
      </c>
      <c r="R245" s="189">
        <f t="shared" si="532"/>
        <v>98.372979411764703</v>
      </c>
      <c r="S245" s="189">
        <f t="shared" si="547"/>
        <v>98.372979411764703</v>
      </c>
      <c r="T245" s="189">
        <f>M245+N245</f>
        <v>0</v>
      </c>
      <c r="U245" s="189">
        <f t="shared" si="533"/>
        <v>0</v>
      </c>
      <c r="V245" s="189">
        <f t="shared" si="534"/>
        <v>0</v>
      </c>
      <c r="W245" s="189">
        <f t="shared" si="548"/>
        <v>0</v>
      </c>
      <c r="X245" s="189">
        <f>SUM(K245:O245)</f>
        <v>334468.13</v>
      </c>
      <c r="Y245" s="217">
        <f t="shared" si="535"/>
        <v>98.372979411764703</v>
      </c>
      <c r="Z245" s="189">
        <f t="shared" si="536"/>
        <v>98.372979411764703</v>
      </c>
      <c r="AA245" s="189">
        <f t="shared" si="527"/>
        <v>98.372979411764703</v>
      </c>
      <c r="AB245" s="197">
        <f t="shared" si="549"/>
        <v>5531.8699999999953</v>
      </c>
      <c r="AC245" s="197">
        <f t="shared" si="550"/>
        <v>1.6270205882352926</v>
      </c>
      <c r="AD245" s="197">
        <f t="shared" si="537"/>
        <v>1.6270205882352926</v>
      </c>
      <c r="AE245" s="197">
        <f t="shared" si="551"/>
        <v>5531.8699999999953</v>
      </c>
      <c r="AF245" s="197">
        <f t="shared" si="538"/>
        <v>1.6270205882352926</v>
      </c>
      <c r="AG245" s="197">
        <f t="shared" si="539"/>
        <v>1.6270205882352926</v>
      </c>
      <c r="AH245" s="197">
        <f t="shared" si="552"/>
        <v>5531.8699999999953</v>
      </c>
      <c r="AI245" s="197">
        <f t="shared" si="540"/>
        <v>1.6270205882352926</v>
      </c>
    </row>
    <row r="246" spans="1:35" s="35" customFormat="1" ht="18.95" hidden="1" customHeight="1">
      <c r="A246" s="183"/>
      <c r="B246" s="183"/>
      <c r="C246" s="189" t="s">
        <v>60</v>
      </c>
      <c r="D246" s="189">
        <f t="shared" si="543"/>
        <v>650000</v>
      </c>
      <c r="E246" s="189">
        <f t="shared" ref="E246:G246" si="557">E258+E270+E282+E294</f>
        <v>535000</v>
      </c>
      <c r="F246" s="189">
        <f t="shared" si="557"/>
        <v>110000</v>
      </c>
      <c r="G246" s="189">
        <f t="shared" si="557"/>
        <v>5000</v>
      </c>
      <c r="H246" s="189">
        <f t="shared" si="524"/>
        <v>650000</v>
      </c>
      <c r="I246" s="195">
        <f t="shared" si="545"/>
        <v>0</v>
      </c>
      <c r="J246" s="196">
        <f>H246+(I246)</f>
        <v>650000</v>
      </c>
      <c r="K246" s="189">
        <f t="shared" ref="K246:O246" si="558">K258+K270+K282+K294</f>
        <v>598936.5</v>
      </c>
      <c r="L246" s="189">
        <f t="shared" si="558"/>
        <v>0</v>
      </c>
      <c r="M246" s="189">
        <f t="shared" si="558"/>
        <v>0</v>
      </c>
      <c r="N246" s="189">
        <f t="shared" si="558"/>
        <v>0</v>
      </c>
      <c r="O246" s="189">
        <f t="shared" si="558"/>
        <v>0</v>
      </c>
      <c r="P246" s="189">
        <f>K246+L246</f>
        <v>598936.5</v>
      </c>
      <c r="Q246" s="189">
        <f t="shared" si="531"/>
        <v>92.144076923076923</v>
      </c>
      <c r="R246" s="189">
        <f t="shared" si="532"/>
        <v>92.144076923076923</v>
      </c>
      <c r="S246" s="189">
        <f t="shared" si="547"/>
        <v>92.144076923076923</v>
      </c>
      <c r="T246" s="189">
        <f>M246+N246</f>
        <v>0</v>
      </c>
      <c r="U246" s="189">
        <f t="shared" si="533"/>
        <v>0</v>
      </c>
      <c r="V246" s="189">
        <f t="shared" si="534"/>
        <v>0</v>
      </c>
      <c r="W246" s="189">
        <f t="shared" si="548"/>
        <v>0</v>
      </c>
      <c r="X246" s="189">
        <f>SUM(K246:O246)</f>
        <v>598936.5</v>
      </c>
      <c r="Y246" s="217">
        <f t="shared" si="535"/>
        <v>92.144076923076923</v>
      </c>
      <c r="Z246" s="189">
        <f t="shared" si="536"/>
        <v>92.144076923076923</v>
      </c>
      <c r="AA246" s="189">
        <f t="shared" si="527"/>
        <v>92.144076923076923</v>
      </c>
      <c r="AB246" s="197">
        <f t="shared" si="549"/>
        <v>51063.5</v>
      </c>
      <c r="AC246" s="197">
        <f t="shared" si="550"/>
        <v>7.8559230769230766</v>
      </c>
      <c r="AD246" s="197">
        <f t="shared" si="537"/>
        <v>7.8559230769230766</v>
      </c>
      <c r="AE246" s="197">
        <f t="shared" si="551"/>
        <v>51063.5</v>
      </c>
      <c r="AF246" s="197">
        <f t="shared" si="538"/>
        <v>7.8559230769230766</v>
      </c>
      <c r="AG246" s="197">
        <f t="shared" si="539"/>
        <v>7.8559230769230766</v>
      </c>
      <c r="AH246" s="197">
        <f t="shared" si="552"/>
        <v>51063.5</v>
      </c>
      <c r="AI246" s="197">
        <f t="shared" si="540"/>
        <v>7.8559230769230766</v>
      </c>
    </row>
    <row r="247" spans="1:35" s="35" customFormat="1" ht="18.95" hidden="1" customHeight="1">
      <c r="A247" s="182"/>
      <c r="B247" s="192" t="s">
        <v>35</v>
      </c>
      <c r="C247" s="190" t="s">
        <v>64</v>
      </c>
      <c r="D247" s="190">
        <f t="shared" ref="D247:AE247" si="559">D248</f>
        <v>650000</v>
      </c>
      <c r="E247" s="190">
        <f t="shared" si="559"/>
        <v>650000</v>
      </c>
      <c r="F247" s="190">
        <f t="shared" si="559"/>
        <v>0</v>
      </c>
      <c r="G247" s="190">
        <f t="shared" si="559"/>
        <v>0</v>
      </c>
      <c r="H247" s="190">
        <f t="shared" si="559"/>
        <v>650000</v>
      </c>
      <c r="I247" s="194">
        <f t="shared" si="559"/>
        <v>0</v>
      </c>
      <c r="J247" s="190">
        <f t="shared" si="559"/>
        <v>650000</v>
      </c>
      <c r="K247" s="190">
        <f t="shared" si="559"/>
        <v>649490</v>
      </c>
      <c r="L247" s="190">
        <f t="shared" si="559"/>
        <v>0</v>
      </c>
      <c r="M247" s="190">
        <f t="shared" si="559"/>
        <v>0</v>
      </c>
      <c r="N247" s="190">
        <f t="shared" si="559"/>
        <v>0</v>
      </c>
      <c r="O247" s="190">
        <f t="shared" si="559"/>
        <v>0</v>
      </c>
      <c r="P247" s="198">
        <f t="shared" si="559"/>
        <v>649490</v>
      </c>
      <c r="Q247" s="189">
        <f t="shared" ref="Q247" si="560">(P247/J247)*100</f>
        <v>99.921538461538461</v>
      </c>
      <c r="R247" s="189">
        <f t="shared" si="532"/>
        <v>99.921538461538461</v>
      </c>
      <c r="S247" s="198">
        <f t="shared" si="559"/>
        <v>99.921538461538461</v>
      </c>
      <c r="T247" s="198">
        <f t="shared" si="559"/>
        <v>0</v>
      </c>
      <c r="U247" s="190">
        <f t="shared" si="533"/>
        <v>0</v>
      </c>
      <c r="V247" s="189">
        <f t="shared" si="534"/>
        <v>0</v>
      </c>
      <c r="W247" s="198">
        <f t="shared" si="559"/>
        <v>0</v>
      </c>
      <c r="X247" s="198">
        <f>X248</f>
        <v>649490</v>
      </c>
      <c r="Y247" s="218">
        <f t="shared" si="535"/>
        <v>99.921538461538461</v>
      </c>
      <c r="Z247" s="189">
        <f t="shared" si="536"/>
        <v>99.921538461538461</v>
      </c>
      <c r="AA247" s="198">
        <f>AA248</f>
        <v>99.921538461538461</v>
      </c>
      <c r="AB247" s="199">
        <f t="shared" si="559"/>
        <v>510</v>
      </c>
      <c r="AC247" s="191">
        <f t="shared" si="550"/>
        <v>7.8461538461538458E-2</v>
      </c>
      <c r="AD247" s="199">
        <f t="shared" si="559"/>
        <v>7.8461538461538458E-2</v>
      </c>
      <c r="AE247" s="199">
        <f t="shared" si="559"/>
        <v>510</v>
      </c>
      <c r="AF247" s="191">
        <f t="shared" si="538"/>
        <v>7.8461538461538458E-2</v>
      </c>
      <c r="AG247" s="191">
        <f t="shared" si="539"/>
        <v>7.8461538461538458E-2</v>
      </c>
      <c r="AH247" s="199">
        <f t="shared" ref="AH247" si="561">AH248</f>
        <v>510</v>
      </c>
      <c r="AI247" s="191">
        <f t="shared" si="540"/>
        <v>7.8461538461538458E-2</v>
      </c>
    </row>
    <row r="248" spans="1:35" s="35" customFormat="1" ht="18.95" hidden="1" customHeight="1">
      <c r="A248" s="183"/>
      <c r="B248" s="183"/>
      <c r="C248" s="189" t="s">
        <v>62</v>
      </c>
      <c r="D248" s="189">
        <f t="shared" si="543"/>
        <v>650000</v>
      </c>
      <c r="E248" s="189">
        <f t="shared" si="543"/>
        <v>650000</v>
      </c>
      <c r="F248" s="189">
        <f t="shared" si="543"/>
        <v>0</v>
      </c>
      <c r="G248" s="189">
        <f t="shared" si="543"/>
        <v>0</v>
      </c>
      <c r="H248" s="189">
        <f>SUM(E248:G248)</f>
        <v>650000</v>
      </c>
      <c r="I248" s="195">
        <f t="shared" si="545"/>
        <v>0</v>
      </c>
      <c r="J248" s="196">
        <f>H248+(I248)</f>
        <v>650000</v>
      </c>
      <c r="K248" s="189">
        <f t="shared" ref="K248:O248" si="562">K260+K272+K284+K296</f>
        <v>649490</v>
      </c>
      <c r="L248" s="189">
        <f t="shared" si="562"/>
        <v>0</v>
      </c>
      <c r="M248" s="189">
        <f t="shared" si="562"/>
        <v>0</v>
      </c>
      <c r="N248" s="189">
        <f t="shared" si="562"/>
        <v>0</v>
      </c>
      <c r="O248" s="189">
        <f t="shared" si="562"/>
        <v>0</v>
      </c>
      <c r="P248" s="189">
        <f>K248+L248</f>
        <v>649490</v>
      </c>
      <c r="Q248" s="189">
        <f t="shared" ref="Q248" si="563">(P248/H248)*100</f>
        <v>99.921538461538461</v>
      </c>
      <c r="R248" s="189">
        <f t="shared" si="532"/>
        <v>99.921538461538461</v>
      </c>
      <c r="S248" s="189">
        <f>(P248/D248)*100</f>
        <v>99.921538461538461</v>
      </c>
      <c r="T248" s="189">
        <f>M248+N248</f>
        <v>0</v>
      </c>
      <c r="U248" s="189">
        <f t="shared" si="533"/>
        <v>0</v>
      </c>
      <c r="V248" s="189">
        <f t="shared" si="534"/>
        <v>0</v>
      </c>
      <c r="W248" s="189">
        <f>(T248/D248)*100</f>
        <v>0</v>
      </c>
      <c r="X248" s="189">
        <f>SUM(K248:O248)</f>
        <v>649490</v>
      </c>
      <c r="Y248" s="217">
        <f t="shared" si="535"/>
        <v>99.921538461538461</v>
      </c>
      <c r="Z248" s="189">
        <f t="shared" si="536"/>
        <v>99.921538461538461</v>
      </c>
      <c r="AA248" s="189">
        <f>(X248/D248)*100</f>
        <v>99.921538461538461</v>
      </c>
      <c r="AB248" s="197">
        <f>H248-X248</f>
        <v>510</v>
      </c>
      <c r="AC248" s="197">
        <f t="shared" si="550"/>
        <v>7.8461538461538458E-2</v>
      </c>
      <c r="AD248" s="197">
        <f>(AB248/D248)*100</f>
        <v>7.8461538461538458E-2</v>
      </c>
      <c r="AE248" s="197">
        <f>J248-X248</f>
        <v>510</v>
      </c>
      <c r="AF248" s="197">
        <f t="shared" si="538"/>
        <v>7.8461538461538458E-2</v>
      </c>
      <c r="AG248" s="197">
        <f t="shared" si="539"/>
        <v>7.8461538461538458E-2</v>
      </c>
      <c r="AH248" s="197">
        <f t="shared" ref="AH248" si="564">D248-X248</f>
        <v>510</v>
      </c>
      <c r="AI248" s="197">
        <f t="shared" si="540"/>
        <v>7.8461538461538458E-2</v>
      </c>
    </row>
    <row r="249" spans="1:35" s="35" customFormat="1" ht="18.95" hidden="1" customHeight="1">
      <c r="A249" s="200"/>
      <c r="B249" s="200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2"/>
      <c r="V249" s="202"/>
      <c r="W249" s="202"/>
      <c r="X249" s="202"/>
      <c r="Y249" s="22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</row>
    <row r="250" spans="1:35" ht="38.450000000000003" hidden="1" customHeight="1">
      <c r="A250" s="1104" t="s">
        <v>206</v>
      </c>
      <c r="B250" s="1106" t="s">
        <v>322</v>
      </c>
      <c r="C250" s="1107" t="s">
        <v>323</v>
      </c>
      <c r="D250" s="79" t="s">
        <v>324</v>
      </c>
      <c r="E250" s="1109">
        <f>SUM(E253,E259)</f>
        <v>2205000</v>
      </c>
      <c r="F250" s="1109">
        <f>F253+F259</f>
        <v>945000</v>
      </c>
      <c r="G250" s="1109">
        <f>G253+G259</f>
        <v>350000</v>
      </c>
      <c r="H250" s="1109">
        <f>SUM(E250:G252)</f>
        <v>3500000</v>
      </c>
      <c r="I250" s="1111">
        <f>SUM(I253,I259)</f>
        <v>-124890</v>
      </c>
      <c r="J250" s="1113">
        <f>SUM(J253,J259)</f>
        <v>3375110</v>
      </c>
      <c r="K250" s="37"/>
      <c r="L250" s="37"/>
      <c r="M250" s="37"/>
      <c r="N250" s="37"/>
      <c r="O250" s="37"/>
      <c r="P250" s="203" t="s">
        <v>417</v>
      </c>
      <c r="Q250" s="204" t="s">
        <v>433</v>
      </c>
      <c r="R250" s="204" t="s">
        <v>434</v>
      </c>
      <c r="S250" s="204" t="s">
        <v>403</v>
      </c>
      <c r="T250" s="204" t="s">
        <v>438</v>
      </c>
      <c r="U250" s="204" t="s">
        <v>433</v>
      </c>
      <c r="V250" s="204" t="s">
        <v>434</v>
      </c>
      <c r="W250" s="204" t="s">
        <v>403</v>
      </c>
      <c r="X250" s="203" t="s">
        <v>439</v>
      </c>
      <c r="Y250" s="223" t="s">
        <v>433</v>
      </c>
      <c r="Z250" s="204" t="s">
        <v>434</v>
      </c>
      <c r="AA250" s="204" t="s">
        <v>403</v>
      </c>
      <c r="AB250" s="204" t="s">
        <v>440</v>
      </c>
      <c r="AC250" s="204" t="s">
        <v>433</v>
      </c>
      <c r="AD250" s="204" t="s">
        <v>403</v>
      </c>
      <c r="AE250" s="204" t="s">
        <v>408</v>
      </c>
      <c r="AF250" s="204" t="s">
        <v>408</v>
      </c>
      <c r="AG250" s="204" t="s">
        <v>403</v>
      </c>
      <c r="AH250" s="204" t="s">
        <v>441</v>
      </c>
      <c r="AI250" s="204" t="s">
        <v>403</v>
      </c>
    </row>
    <row r="251" spans="1:35" ht="14.45" hidden="1" customHeight="1">
      <c r="A251" s="1105"/>
      <c r="B251" s="1106"/>
      <c r="C251" s="1108"/>
      <c r="D251" s="1108">
        <f>D253+D259</f>
        <v>3500000</v>
      </c>
      <c r="E251" s="1110"/>
      <c r="F251" s="1110"/>
      <c r="G251" s="1110"/>
      <c r="H251" s="1110"/>
      <c r="I251" s="1112"/>
      <c r="J251" s="1106"/>
      <c r="K251" s="1114">
        <f t="shared" ref="K251:P251" si="565">K253+K259</f>
        <v>2801961.92</v>
      </c>
      <c r="L251" s="1116">
        <f t="shared" si="565"/>
        <v>0</v>
      </c>
      <c r="M251" s="1118">
        <f t="shared" si="565"/>
        <v>514800</v>
      </c>
      <c r="N251" s="1100">
        <f t="shared" si="565"/>
        <v>25200.89</v>
      </c>
      <c r="O251" s="1102">
        <f t="shared" si="565"/>
        <v>0</v>
      </c>
      <c r="P251" s="1071">
        <f t="shared" si="565"/>
        <v>2801961.92</v>
      </c>
      <c r="Q251" s="1071">
        <f>(P251/H250)*100</f>
        <v>80.056054857142854</v>
      </c>
      <c r="R251" s="1071">
        <f>(P251/J250)*100</f>
        <v>83.018388141423543</v>
      </c>
      <c r="S251" s="1071">
        <f>(P251/D251)*100</f>
        <v>80.056054857142854</v>
      </c>
      <c r="T251" s="1071">
        <f>T253+T259</f>
        <v>540000.89</v>
      </c>
      <c r="U251" s="1071">
        <f>(T251/H250)*100</f>
        <v>15.428596857142857</v>
      </c>
      <c r="V251" s="1071">
        <f>(T251/J250)*100</f>
        <v>15.999504905025319</v>
      </c>
      <c r="W251" s="1071">
        <f>(T251/D251)*100</f>
        <v>15.428596857142857</v>
      </c>
      <c r="X251" s="1071">
        <f>X253+X259</f>
        <v>3341962.81</v>
      </c>
      <c r="Y251" s="1075">
        <f>(X251/H250)*100</f>
        <v>95.484651714285718</v>
      </c>
      <c r="Z251" s="1071">
        <f>(X251/J250)*100</f>
        <v>99.017893046448862</v>
      </c>
      <c r="AA251" s="1071">
        <f>(X251/D251)*100</f>
        <v>95.484651714285718</v>
      </c>
      <c r="AB251" s="1071">
        <f>AB253+AB259</f>
        <v>158037.19000000012</v>
      </c>
      <c r="AC251" s="1071">
        <f>(AB251/H250)*100</f>
        <v>4.515348285714289</v>
      </c>
      <c r="AD251" s="1071">
        <f>(AB251/D251)*100</f>
        <v>4.515348285714289</v>
      </c>
      <c r="AE251" s="1071">
        <f>AE253+AE259</f>
        <v>33147.190000000119</v>
      </c>
      <c r="AF251" s="1071">
        <f>(AE251/J250)*100</f>
        <v>0.98210695355114708</v>
      </c>
      <c r="AG251" s="1071">
        <f>(AE251/D251)*100</f>
        <v>0.94706257142857486</v>
      </c>
      <c r="AH251" s="1071">
        <f>AH253+AH259</f>
        <v>158037.19000000012</v>
      </c>
      <c r="AI251" s="1071">
        <f>(AH251/D251)*100</f>
        <v>4.515348285714289</v>
      </c>
    </row>
    <row r="252" spans="1:35" ht="24" hidden="1" customHeight="1">
      <c r="A252" s="1105"/>
      <c r="B252" s="1106"/>
      <c r="C252" s="1108"/>
      <c r="D252" s="1108"/>
      <c r="E252" s="1110"/>
      <c r="F252" s="1110"/>
      <c r="G252" s="1110"/>
      <c r="H252" s="1110"/>
      <c r="I252" s="1112"/>
      <c r="J252" s="1106"/>
      <c r="K252" s="1115"/>
      <c r="L252" s="1117"/>
      <c r="M252" s="1119"/>
      <c r="N252" s="1101"/>
      <c r="O252" s="1103"/>
      <c r="P252" s="1072"/>
      <c r="Q252" s="1072"/>
      <c r="R252" s="1072"/>
      <c r="S252" s="1072"/>
      <c r="T252" s="1072"/>
      <c r="U252" s="1072"/>
      <c r="V252" s="1072"/>
      <c r="W252" s="1072"/>
      <c r="X252" s="1072"/>
      <c r="Y252" s="1076"/>
      <c r="Z252" s="1072"/>
      <c r="AA252" s="1072"/>
      <c r="AB252" s="1072"/>
      <c r="AC252" s="1072"/>
      <c r="AD252" s="1072"/>
      <c r="AE252" s="1072"/>
      <c r="AF252" s="1072"/>
      <c r="AG252" s="1072"/>
      <c r="AH252" s="1072"/>
      <c r="AI252" s="1072"/>
    </row>
    <row r="253" spans="1:35" ht="18.75" hidden="1">
      <c r="A253" s="38"/>
      <c r="B253" s="39"/>
      <c r="C253" s="40" t="s">
        <v>55</v>
      </c>
      <c r="D253" s="40">
        <f>SUM(D254:D258)</f>
        <v>2850000</v>
      </c>
      <c r="E253" s="41">
        <f>SUM(E254:E258)</f>
        <v>1555000</v>
      </c>
      <c r="F253" s="41">
        <f>SUM(F254:F258)</f>
        <v>945000</v>
      </c>
      <c r="G253" s="41">
        <f>SUM(G254:G258)</f>
        <v>350000</v>
      </c>
      <c r="H253" s="41">
        <f>SUM(H254:H258)</f>
        <v>2850000</v>
      </c>
      <c r="I253" s="42">
        <f>SUM(I254:I256)</f>
        <v>-124890</v>
      </c>
      <c r="J253" s="41">
        <f t="shared" ref="J253:P253" si="566">SUM(J254:J258)</f>
        <v>2725110</v>
      </c>
      <c r="K253" s="43">
        <f t="shared" si="566"/>
        <v>2152471.92</v>
      </c>
      <c r="L253" s="44">
        <f t="shared" si="566"/>
        <v>0</v>
      </c>
      <c r="M253" s="45">
        <f t="shared" si="566"/>
        <v>514800</v>
      </c>
      <c r="N253" s="46">
        <f t="shared" si="566"/>
        <v>25200.89</v>
      </c>
      <c r="O253" s="80">
        <f t="shared" si="566"/>
        <v>0</v>
      </c>
      <c r="P253" s="47">
        <f t="shared" si="566"/>
        <v>2152471.92</v>
      </c>
      <c r="Q253" s="48">
        <f>P253/H253*100</f>
        <v>75.525330526315784</v>
      </c>
      <c r="R253" s="48">
        <f>P253/J253*100</f>
        <v>78.986606779175887</v>
      </c>
      <c r="S253" s="48">
        <f t="shared" ref="S253:S258" si="567">P253/D253*100</f>
        <v>75.525330526315784</v>
      </c>
      <c r="T253" s="47">
        <f>SUM(T254:T258)</f>
        <v>540000.89</v>
      </c>
      <c r="U253" s="48">
        <f>T253/H253*100</f>
        <v>18.947399649122808</v>
      </c>
      <c r="V253" s="48">
        <f>T253/J253*100</f>
        <v>19.815746520323952</v>
      </c>
      <c r="W253" s="48">
        <f>T253/D253*100</f>
        <v>18.947399649122808</v>
      </c>
      <c r="X253" s="48">
        <f>SUM(X254:X258)</f>
        <v>2692472.81</v>
      </c>
      <c r="Y253" s="226">
        <f>X253/H253*100</f>
        <v>94.472730175438599</v>
      </c>
      <c r="Z253" s="48">
        <f>X253/J253*100</f>
        <v>98.802353299499828</v>
      </c>
      <c r="AA253" s="48">
        <f>X253/D253*100</f>
        <v>94.472730175438599</v>
      </c>
      <c r="AB253" s="47">
        <f>SUM(AB254:AB258)</f>
        <v>157527.19000000012</v>
      </c>
      <c r="AC253" s="47">
        <f>(AB253/H253)*100</f>
        <v>5.527269824561408</v>
      </c>
      <c r="AD253" s="47">
        <f>(AB253/D253)*100</f>
        <v>5.527269824561408</v>
      </c>
      <c r="AE253" s="47">
        <f>SUM(AE254:AE258)</f>
        <v>32637.190000000119</v>
      </c>
      <c r="AF253" s="47">
        <f>(AE253/J253)*100</f>
        <v>1.1976467005001676</v>
      </c>
      <c r="AG253" s="47">
        <f t="shared" ref="AG253:AG258" si="568">(AE253/D253)*100</f>
        <v>1.1451645614035131</v>
      </c>
      <c r="AH253" s="47">
        <f>SUM(AH254:AH258)</f>
        <v>157527.19000000012</v>
      </c>
      <c r="AI253" s="47">
        <f>(AH253/D253)*100</f>
        <v>5.527269824561408</v>
      </c>
    </row>
    <row r="254" spans="1:35" ht="18.75" hidden="1">
      <c r="A254" s="38"/>
      <c r="B254" s="39" t="s">
        <v>68</v>
      </c>
      <c r="C254" s="49" t="s">
        <v>56</v>
      </c>
      <c r="D254" s="49">
        <v>1080000</v>
      </c>
      <c r="E254" s="49">
        <v>720000</v>
      </c>
      <c r="F254" s="49">
        <v>360000</v>
      </c>
      <c r="G254" s="49">
        <v>0</v>
      </c>
      <c r="H254" s="41">
        <f>SUM(E254:G254)</f>
        <v>1080000</v>
      </c>
      <c r="I254" s="50">
        <v>0</v>
      </c>
      <c r="J254" s="51">
        <f>SUM(E254:G254,I254)</f>
        <v>1080000</v>
      </c>
      <c r="K254" s="52">
        <v>626000</v>
      </c>
      <c r="L254" s="53"/>
      <c r="M254" s="54"/>
      <c r="N254" s="55"/>
      <c r="O254" s="81"/>
      <c r="P254" s="56">
        <f>K254+L254</f>
        <v>626000</v>
      </c>
      <c r="Q254" s="56">
        <f>P254/H254*100</f>
        <v>57.962962962962962</v>
      </c>
      <c r="R254" s="56">
        <f>P254/J254*100</f>
        <v>57.962962962962962</v>
      </c>
      <c r="S254" s="56">
        <f t="shared" si="567"/>
        <v>57.962962962962962</v>
      </c>
      <c r="T254" s="57">
        <f>M254+N254+O254</f>
        <v>0</v>
      </c>
      <c r="U254" s="56">
        <f>T254/H254*100</f>
        <v>0</v>
      </c>
      <c r="V254" s="56">
        <f>T254/J254*100</f>
        <v>0</v>
      </c>
      <c r="W254" s="56">
        <f>T254/D254*100</f>
        <v>0</v>
      </c>
      <c r="X254" s="56">
        <f>SUM(K254:O254)</f>
        <v>626000</v>
      </c>
      <c r="Y254" s="226">
        <f>X254/H254*100</f>
        <v>57.962962962962962</v>
      </c>
      <c r="Z254" s="56">
        <f>X254/J254*100</f>
        <v>57.962962962962962</v>
      </c>
      <c r="AA254" s="56">
        <f>X254/D254*100</f>
        <v>57.962962962962962</v>
      </c>
      <c r="AB254" s="57">
        <f>H254-X254</f>
        <v>454000</v>
      </c>
      <c r="AC254" s="57">
        <f>(AB254/H254)*100</f>
        <v>42.037037037037038</v>
      </c>
      <c r="AD254" s="57">
        <f>(AB254/D254)*100</f>
        <v>42.037037037037038</v>
      </c>
      <c r="AE254" s="34">
        <f>J254-X254</f>
        <v>454000</v>
      </c>
      <c r="AF254" s="57">
        <f>(AE254/J254)*100</f>
        <v>42.037037037037038</v>
      </c>
      <c r="AG254" s="63">
        <f t="shared" si="568"/>
        <v>42.037037037037038</v>
      </c>
      <c r="AH254" s="34">
        <f>D254-X254</f>
        <v>454000</v>
      </c>
      <c r="AI254" s="57">
        <f>(AH254/D254)*100</f>
        <v>42.037037037037038</v>
      </c>
    </row>
    <row r="255" spans="1:35" ht="18.75" hidden="1">
      <c r="A255" s="38"/>
      <c r="B255" s="38"/>
      <c r="C255" s="49" t="s">
        <v>57</v>
      </c>
      <c r="D255" s="49">
        <v>997000</v>
      </c>
      <c r="E255" s="49">
        <v>550000</v>
      </c>
      <c r="F255" s="49">
        <v>347300</v>
      </c>
      <c r="G255" s="49">
        <v>99700</v>
      </c>
      <c r="H255" s="41">
        <f>SUM(E255:G255)</f>
        <v>997000</v>
      </c>
      <c r="I255" s="78">
        <v>-59820</v>
      </c>
      <c r="J255" s="51">
        <f>SUM(E255:G255,I255)</f>
        <v>937180</v>
      </c>
      <c r="K255" s="52">
        <v>1054679.72</v>
      </c>
      <c r="L255" s="53"/>
      <c r="M255" s="54">
        <v>514800</v>
      </c>
      <c r="N255" s="55">
        <v>25200.89</v>
      </c>
      <c r="O255" s="81"/>
      <c r="P255" s="56">
        <f>K255+L255</f>
        <v>1054679.72</v>
      </c>
      <c r="Q255" s="56">
        <f t="shared" ref="Q255:Q258" si="569">P255/H255*100</f>
        <v>105.78532798395186</v>
      </c>
      <c r="R255" s="56">
        <f t="shared" ref="R255:R260" si="570">P255/J255*100</f>
        <v>112.53758296165091</v>
      </c>
      <c r="S255" s="56">
        <f t="shared" si="567"/>
        <v>105.78532798395186</v>
      </c>
      <c r="T255" s="57">
        <f t="shared" ref="T255:T258" si="571">M255+N255+O255</f>
        <v>540000.89</v>
      </c>
      <c r="U255" s="56">
        <f t="shared" ref="U255:U258" si="572">T255/H255*100</f>
        <v>54.162576730190573</v>
      </c>
      <c r="V255" s="56">
        <f t="shared" ref="V255:V260" si="573">T255/J255*100</f>
        <v>57.619762478926141</v>
      </c>
      <c r="W255" s="56">
        <f t="shared" ref="W255:W258" si="574">T255/D255*100</f>
        <v>54.162576730190573</v>
      </c>
      <c r="X255" s="56">
        <f t="shared" ref="X255:X258" si="575">SUM(K255:O255)</f>
        <v>1594680.6099999999</v>
      </c>
      <c r="Y255" s="226">
        <f t="shared" ref="Y255:Y258" si="576">X255/H255*100</f>
        <v>159.94790471414242</v>
      </c>
      <c r="Z255" s="56">
        <f t="shared" ref="Z255:Z260" si="577">X255/J255*100</f>
        <v>170.15734544057705</v>
      </c>
      <c r="AA255" s="56">
        <f t="shared" ref="AA255:AA258" si="578">X255/D255*100</f>
        <v>159.94790471414242</v>
      </c>
      <c r="AB255" s="57">
        <f t="shared" ref="AB255:AB258" si="579">H255-X255</f>
        <v>-597680.60999999987</v>
      </c>
      <c r="AC255" s="57">
        <f t="shared" ref="AC255:AC258" si="580">(AB255/H255)*100</f>
        <v>-59.947904714142418</v>
      </c>
      <c r="AD255" s="57">
        <f t="shared" ref="AD255:AD258" si="581">(AB255/D255)*100</f>
        <v>-59.947904714142418</v>
      </c>
      <c r="AE255" s="34">
        <f>J255-X255</f>
        <v>-657500.60999999987</v>
      </c>
      <c r="AF255" s="57">
        <f t="shared" ref="AF255:AF258" si="582">(AE255/J255)*100</f>
        <v>-70.157345440577032</v>
      </c>
      <c r="AG255" s="63">
        <f t="shared" si="568"/>
        <v>-65.94790471414241</v>
      </c>
      <c r="AH255" s="34">
        <f t="shared" ref="AH255:AH258" si="583">D255-X255</f>
        <v>-597680.60999999987</v>
      </c>
      <c r="AI255" s="57">
        <f t="shared" ref="AI255:AI258" si="584">(AH255/D255)*100</f>
        <v>-59.947904714142418</v>
      </c>
    </row>
    <row r="256" spans="1:35" ht="18.75" hidden="1">
      <c r="A256" s="38"/>
      <c r="B256" s="38"/>
      <c r="C256" s="49" t="s">
        <v>58</v>
      </c>
      <c r="D256" s="49">
        <v>723000</v>
      </c>
      <c r="E256" s="49">
        <v>250000</v>
      </c>
      <c r="F256" s="49">
        <v>227700</v>
      </c>
      <c r="G256" s="49">
        <v>245300</v>
      </c>
      <c r="H256" s="41">
        <f>SUM(E256:G256)</f>
        <v>723000</v>
      </c>
      <c r="I256" s="59">
        <v>-65070</v>
      </c>
      <c r="J256" s="51">
        <f>SUM(E256:G256,I256)</f>
        <v>657930</v>
      </c>
      <c r="K256" s="52">
        <v>444507.2</v>
      </c>
      <c r="L256" s="53"/>
      <c r="M256" s="54"/>
      <c r="N256" s="55"/>
      <c r="O256" s="81"/>
      <c r="P256" s="56">
        <f>K256+L256</f>
        <v>444507.2</v>
      </c>
      <c r="Q256" s="56">
        <f t="shared" si="569"/>
        <v>61.480940525587833</v>
      </c>
      <c r="R256" s="56">
        <f t="shared" si="570"/>
        <v>67.561473105041571</v>
      </c>
      <c r="S256" s="56">
        <f t="shared" si="567"/>
        <v>61.480940525587833</v>
      </c>
      <c r="T256" s="57">
        <f t="shared" si="571"/>
        <v>0</v>
      </c>
      <c r="U256" s="56">
        <f t="shared" si="572"/>
        <v>0</v>
      </c>
      <c r="V256" s="56">
        <f t="shared" si="573"/>
        <v>0</v>
      </c>
      <c r="W256" s="56">
        <f t="shared" si="574"/>
        <v>0</v>
      </c>
      <c r="X256" s="56">
        <f t="shared" si="575"/>
        <v>444507.2</v>
      </c>
      <c r="Y256" s="226">
        <f t="shared" si="576"/>
        <v>61.480940525587833</v>
      </c>
      <c r="Z256" s="56">
        <f t="shared" si="577"/>
        <v>67.561473105041571</v>
      </c>
      <c r="AA256" s="56">
        <f t="shared" si="578"/>
        <v>61.480940525587833</v>
      </c>
      <c r="AB256" s="57">
        <f t="shared" si="579"/>
        <v>278492.79999999999</v>
      </c>
      <c r="AC256" s="57">
        <f t="shared" si="580"/>
        <v>38.519059474412174</v>
      </c>
      <c r="AD256" s="57">
        <f t="shared" si="581"/>
        <v>38.519059474412174</v>
      </c>
      <c r="AE256" s="34">
        <f>J256-X256</f>
        <v>213422.8</v>
      </c>
      <c r="AF256" s="57">
        <f t="shared" si="582"/>
        <v>32.438526894958429</v>
      </c>
      <c r="AG256" s="63">
        <f t="shared" si="568"/>
        <v>29.519059474412167</v>
      </c>
      <c r="AH256" s="34">
        <f t="shared" si="583"/>
        <v>278492.79999999999</v>
      </c>
      <c r="AI256" s="57">
        <f t="shared" si="584"/>
        <v>38.519059474412174</v>
      </c>
    </row>
    <row r="257" spans="1:35" ht="18" hidden="1" customHeight="1">
      <c r="A257" s="38"/>
      <c r="B257" s="38"/>
      <c r="C257" s="49" t="s">
        <v>69</v>
      </c>
      <c r="D257" s="49">
        <v>0</v>
      </c>
      <c r="E257" s="49">
        <v>0</v>
      </c>
      <c r="F257" s="49">
        <v>0</v>
      </c>
      <c r="G257" s="49"/>
      <c r="H257" s="41">
        <f>SUM(E257:G257)</f>
        <v>0</v>
      </c>
      <c r="I257" s="59">
        <v>0</v>
      </c>
      <c r="J257" s="51">
        <f>SUM(E257:G257,I257)</f>
        <v>0</v>
      </c>
      <c r="K257" s="52"/>
      <c r="L257" s="53"/>
      <c r="M257" s="54"/>
      <c r="N257" s="55"/>
      <c r="O257" s="81"/>
      <c r="P257" s="56">
        <f>K257+L257</f>
        <v>0</v>
      </c>
      <c r="Q257" s="56" t="e">
        <f t="shared" si="569"/>
        <v>#DIV/0!</v>
      </c>
      <c r="R257" s="56" t="e">
        <f t="shared" si="570"/>
        <v>#DIV/0!</v>
      </c>
      <c r="S257" s="56" t="e">
        <f t="shared" si="567"/>
        <v>#DIV/0!</v>
      </c>
      <c r="T257" s="57">
        <f t="shared" si="571"/>
        <v>0</v>
      </c>
      <c r="U257" s="56" t="e">
        <f t="shared" si="572"/>
        <v>#DIV/0!</v>
      </c>
      <c r="V257" s="56" t="e">
        <f t="shared" si="573"/>
        <v>#DIV/0!</v>
      </c>
      <c r="W257" s="56" t="e">
        <f t="shared" si="574"/>
        <v>#DIV/0!</v>
      </c>
      <c r="X257" s="56">
        <f t="shared" si="575"/>
        <v>0</v>
      </c>
      <c r="Y257" s="226" t="e">
        <f t="shared" si="576"/>
        <v>#DIV/0!</v>
      </c>
      <c r="Z257" s="56" t="e">
        <f t="shared" si="577"/>
        <v>#DIV/0!</v>
      </c>
      <c r="AA257" s="56" t="e">
        <f t="shared" si="578"/>
        <v>#DIV/0!</v>
      </c>
      <c r="AB257" s="57">
        <f t="shared" si="579"/>
        <v>0</v>
      </c>
      <c r="AC257" s="57" t="e">
        <f t="shared" si="580"/>
        <v>#DIV/0!</v>
      </c>
      <c r="AD257" s="57" t="e">
        <f t="shared" si="581"/>
        <v>#DIV/0!</v>
      </c>
      <c r="AE257" s="34">
        <f>J257-X257</f>
        <v>0</v>
      </c>
      <c r="AF257" s="57" t="e">
        <f t="shared" si="582"/>
        <v>#DIV/0!</v>
      </c>
      <c r="AG257" s="63" t="e">
        <f t="shared" si="568"/>
        <v>#DIV/0!</v>
      </c>
      <c r="AH257" s="34">
        <f t="shared" si="583"/>
        <v>0</v>
      </c>
      <c r="AI257" s="57" t="e">
        <f t="shared" si="584"/>
        <v>#DIV/0!</v>
      </c>
    </row>
    <row r="258" spans="1:35" ht="18.75" hidden="1">
      <c r="A258" s="38"/>
      <c r="B258" s="38"/>
      <c r="C258" s="49" t="s">
        <v>60</v>
      </c>
      <c r="D258" s="57">
        <v>50000</v>
      </c>
      <c r="E258" s="57">
        <v>35000</v>
      </c>
      <c r="F258" s="57">
        <v>10000</v>
      </c>
      <c r="G258" s="57">
        <v>5000</v>
      </c>
      <c r="H258" s="41">
        <f>SUM(E258:G258)</f>
        <v>50000</v>
      </c>
      <c r="I258" s="49">
        <v>0</v>
      </c>
      <c r="J258" s="51">
        <f>SUM(E258:G258,I258)</f>
        <v>50000</v>
      </c>
      <c r="K258" s="52">
        <v>27285</v>
      </c>
      <c r="L258" s="53"/>
      <c r="M258" s="54"/>
      <c r="N258" s="55"/>
      <c r="O258" s="81"/>
      <c r="P258" s="56">
        <f>K258+L258</f>
        <v>27285</v>
      </c>
      <c r="Q258" s="56">
        <f t="shared" si="569"/>
        <v>54.569999999999993</v>
      </c>
      <c r="R258" s="56">
        <f t="shared" si="570"/>
        <v>54.569999999999993</v>
      </c>
      <c r="S258" s="56">
        <f t="shared" si="567"/>
        <v>54.569999999999993</v>
      </c>
      <c r="T258" s="57">
        <f t="shared" si="571"/>
        <v>0</v>
      </c>
      <c r="U258" s="56">
        <f t="shared" si="572"/>
        <v>0</v>
      </c>
      <c r="V258" s="56">
        <f t="shared" si="573"/>
        <v>0</v>
      </c>
      <c r="W258" s="56">
        <f t="shared" si="574"/>
        <v>0</v>
      </c>
      <c r="X258" s="56">
        <f t="shared" si="575"/>
        <v>27285</v>
      </c>
      <c r="Y258" s="226">
        <f t="shared" si="576"/>
        <v>54.569999999999993</v>
      </c>
      <c r="Z258" s="56">
        <f t="shared" si="577"/>
        <v>54.569999999999993</v>
      </c>
      <c r="AA258" s="56">
        <f t="shared" si="578"/>
        <v>54.569999999999993</v>
      </c>
      <c r="AB258" s="57">
        <f t="shared" si="579"/>
        <v>22715</v>
      </c>
      <c r="AC258" s="57">
        <f t="shared" si="580"/>
        <v>45.43</v>
      </c>
      <c r="AD258" s="57">
        <f t="shared" si="581"/>
        <v>45.43</v>
      </c>
      <c r="AE258" s="34">
        <f>J258-X258</f>
        <v>22715</v>
      </c>
      <c r="AF258" s="57">
        <f t="shared" si="582"/>
        <v>45.43</v>
      </c>
      <c r="AG258" s="63">
        <f t="shared" si="568"/>
        <v>45.43</v>
      </c>
      <c r="AH258" s="34">
        <f t="shared" si="583"/>
        <v>22715</v>
      </c>
      <c r="AI258" s="57">
        <f t="shared" si="584"/>
        <v>45.43</v>
      </c>
    </row>
    <row r="259" spans="1:35" ht="18.75" hidden="1">
      <c r="A259" s="61"/>
      <c r="B259" s="62"/>
      <c r="C259" s="63" t="s">
        <v>61</v>
      </c>
      <c r="D259" s="63">
        <f>D260</f>
        <v>650000</v>
      </c>
      <c r="E259" s="63">
        <f>SUM(E260:E260)</f>
        <v>650000</v>
      </c>
      <c r="F259" s="63">
        <f>F260</f>
        <v>0</v>
      </c>
      <c r="G259" s="63">
        <f>G260</f>
        <v>0</v>
      </c>
      <c r="H259" s="63">
        <f>H260</f>
        <v>650000</v>
      </c>
      <c r="I259" s="63">
        <f>I260</f>
        <v>0</v>
      </c>
      <c r="J259" s="63">
        <f>SUM(J260:J260)</f>
        <v>650000</v>
      </c>
      <c r="K259" s="64">
        <f t="shared" ref="K259:AH259" si="585">K260</f>
        <v>649490</v>
      </c>
      <c r="L259" s="65">
        <f t="shared" si="585"/>
        <v>0</v>
      </c>
      <c r="M259" s="66">
        <f t="shared" si="585"/>
        <v>0</v>
      </c>
      <c r="N259" s="46">
        <f t="shared" si="585"/>
        <v>0</v>
      </c>
      <c r="O259" s="82">
        <f t="shared" si="585"/>
        <v>0</v>
      </c>
      <c r="P259" s="67">
        <f t="shared" si="585"/>
        <v>649490</v>
      </c>
      <c r="Q259" s="67">
        <f t="shared" si="585"/>
        <v>99.921538461538461</v>
      </c>
      <c r="R259" s="56">
        <f t="shared" si="570"/>
        <v>99.921538461538461</v>
      </c>
      <c r="S259" s="67">
        <f t="shared" si="585"/>
        <v>99.921538461538461</v>
      </c>
      <c r="T259" s="63">
        <f t="shared" si="585"/>
        <v>0</v>
      </c>
      <c r="U259" s="67">
        <f t="shared" si="585"/>
        <v>0</v>
      </c>
      <c r="V259" s="56">
        <f t="shared" si="573"/>
        <v>0</v>
      </c>
      <c r="W259" s="67">
        <f t="shared" si="585"/>
        <v>0</v>
      </c>
      <c r="X259" s="67">
        <f>X260</f>
        <v>649490</v>
      </c>
      <c r="Y259" s="227">
        <f t="shared" si="585"/>
        <v>99.921538461538461</v>
      </c>
      <c r="Z259" s="56">
        <f t="shared" si="577"/>
        <v>99.921538461538461</v>
      </c>
      <c r="AA259" s="67">
        <f t="shared" si="585"/>
        <v>99.921538461538461</v>
      </c>
      <c r="AB259" s="63">
        <f t="shared" si="585"/>
        <v>510</v>
      </c>
      <c r="AC259" s="63">
        <f t="shared" si="585"/>
        <v>7.8461538461538458E-2</v>
      </c>
      <c r="AD259" s="63">
        <f t="shared" si="585"/>
        <v>7.8461538461538458E-2</v>
      </c>
      <c r="AE259" s="63">
        <f t="shared" si="585"/>
        <v>510</v>
      </c>
      <c r="AF259" s="63">
        <f t="shared" si="585"/>
        <v>7.8461538461538458E-2</v>
      </c>
      <c r="AG259" s="63">
        <f t="shared" si="585"/>
        <v>7.8461538461538458E-2</v>
      </c>
      <c r="AH259" s="63">
        <f t="shared" si="585"/>
        <v>510</v>
      </c>
      <c r="AI259" s="57">
        <f>(AH259/D259)*100</f>
        <v>7.8461538461538458E-2</v>
      </c>
    </row>
    <row r="260" spans="1:35" ht="18.75" hidden="1">
      <c r="A260" s="38"/>
      <c r="B260" s="38"/>
      <c r="C260" s="49" t="s">
        <v>70</v>
      </c>
      <c r="D260" s="57">
        <v>650000</v>
      </c>
      <c r="E260" s="57">
        <v>650000</v>
      </c>
      <c r="F260" s="49">
        <v>0</v>
      </c>
      <c r="G260" s="49">
        <v>0</v>
      </c>
      <c r="H260" s="49">
        <f>SUM(E260:G260)</f>
        <v>650000</v>
      </c>
      <c r="I260" s="57">
        <v>0</v>
      </c>
      <c r="J260" s="51">
        <f>SUM(E260:G260,I260)</f>
        <v>650000</v>
      </c>
      <c r="K260" s="52">
        <v>649490</v>
      </c>
      <c r="L260" s="53"/>
      <c r="M260" s="54"/>
      <c r="N260" s="55"/>
      <c r="O260" s="81"/>
      <c r="P260" s="57">
        <f>K260+L260</f>
        <v>649490</v>
      </c>
      <c r="Q260" s="56">
        <f>P260/J260*100</f>
        <v>99.921538461538461</v>
      </c>
      <c r="R260" s="56">
        <f t="shared" si="570"/>
        <v>99.921538461538461</v>
      </c>
      <c r="S260" s="56">
        <f>P260/D260*100</f>
        <v>99.921538461538461</v>
      </c>
      <c r="T260" s="57">
        <f>M260+N260+O260</f>
        <v>0</v>
      </c>
      <c r="U260" s="56">
        <f>T260/J260*100</f>
        <v>0</v>
      </c>
      <c r="V260" s="56">
        <f t="shared" si="573"/>
        <v>0</v>
      </c>
      <c r="W260" s="56">
        <f>T260/D260*100</f>
        <v>0</v>
      </c>
      <c r="X260" s="56">
        <f>SUM(K260:O260)</f>
        <v>649490</v>
      </c>
      <c r="Y260" s="226">
        <f t="shared" ref="Y260" si="586">X260/H260*100</f>
        <v>99.921538461538461</v>
      </c>
      <c r="Z260" s="56">
        <f t="shared" si="577"/>
        <v>99.921538461538461</v>
      </c>
      <c r="AA260" s="56">
        <f>X260/D260*100</f>
        <v>99.921538461538461</v>
      </c>
      <c r="AB260" s="57">
        <f>H260-X260</f>
        <v>510</v>
      </c>
      <c r="AC260" s="57">
        <f t="shared" ref="AC260" si="587">(AB260/H260)*100</f>
        <v>7.8461538461538458E-2</v>
      </c>
      <c r="AD260" s="57">
        <f>(AB260/D260)*100</f>
        <v>7.8461538461538458E-2</v>
      </c>
      <c r="AE260" s="34">
        <f>J260-X260</f>
        <v>510</v>
      </c>
      <c r="AF260" s="57">
        <f>(AE260/J260)*100</f>
        <v>7.8461538461538458E-2</v>
      </c>
      <c r="AG260" s="63">
        <f>(AE260/D260)*100</f>
        <v>7.8461538461538458E-2</v>
      </c>
      <c r="AH260" s="34">
        <f t="shared" ref="AH260" si="588">D260-X260</f>
        <v>510</v>
      </c>
      <c r="AI260" s="57">
        <f t="shared" ref="AI260" si="589">(AH260/D260)*100</f>
        <v>7.8461538461538458E-2</v>
      </c>
    </row>
    <row r="261" spans="1:35" ht="18.75" hidden="1">
      <c r="A261" s="69"/>
      <c r="B261" s="69"/>
      <c r="C261" s="70"/>
      <c r="D261" s="70"/>
      <c r="E261" s="71"/>
      <c r="F261" s="71"/>
      <c r="G261" s="71"/>
      <c r="H261" s="71"/>
      <c r="I261" s="71"/>
      <c r="J261" s="71"/>
      <c r="K261" s="72"/>
      <c r="L261" s="73"/>
      <c r="M261" s="74"/>
      <c r="N261" s="75"/>
      <c r="O261" s="83"/>
      <c r="P261" s="71"/>
      <c r="Q261" s="71"/>
      <c r="R261" s="71"/>
      <c r="S261" s="71"/>
      <c r="T261" s="71"/>
      <c r="U261" s="71"/>
      <c r="V261" s="71"/>
      <c r="W261" s="71"/>
      <c r="X261" s="71"/>
      <c r="Y261" s="228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</row>
    <row r="262" spans="1:35" ht="48" hidden="1" customHeight="1">
      <c r="A262" s="1104" t="s">
        <v>210</v>
      </c>
      <c r="B262" s="1106" t="s">
        <v>325</v>
      </c>
      <c r="C262" s="1107" t="s">
        <v>326</v>
      </c>
      <c r="D262" s="79" t="s">
        <v>327</v>
      </c>
      <c r="E262" s="1109">
        <f>SUM(E265,E271)</f>
        <v>138600</v>
      </c>
      <c r="F262" s="1109">
        <f>F265+F271</f>
        <v>59400</v>
      </c>
      <c r="G262" s="1109">
        <f>G265+G271</f>
        <v>22000</v>
      </c>
      <c r="H262" s="1109">
        <f>SUM(E262:G264)</f>
        <v>220000</v>
      </c>
      <c r="I262" s="1111">
        <f>SUM(I265,I271)</f>
        <v>-16500</v>
      </c>
      <c r="J262" s="1113">
        <f>SUM(J265,J271)</f>
        <v>203500</v>
      </c>
      <c r="K262" s="37"/>
      <c r="L262" s="37"/>
      <c r="M262" s="37"/>
      <c r="N262" s="37"/>
      <c r="O262" s="37"/>
      <c r="P262" s="203" t="s">
        <v>417</v>
      </c>
      <c r="Q262" s="204" t="s">
        <v>433</v>
      </c>
      <c r="R262" s="204" t="s">
        <v>434</v>
      </c>
      <c r="S262" s="204" t="s">
        <v>403</v>
      </c>
      <c r="T262" s="204" t="s">
        <v>438</v>
      </c>
      <c r="U262" s="204" t="s">
        <v>433</v>
      </c>
      <c r="V262" s="204" t="s">
        <v>434</v>
      </c>
      <c r="W262" s="204" t="s">
        <v>403</v>
      </c>
      <c r="X262" s="203" t="s">
        <v>439</v>
      </c>
      <c r="Y262" s="223" t="s">
        <v>433</v>
      </c>
      <c r="Z262" s="204" t="s">
        <v>434</v>
      </c>
      <c r="AA262" s="204" t="s">
        <v>403</v>
      </c>
      <c r="AB262" s="204" t="s">
        <v>440</v>
      </c>
      <c r="AC262" s="204" t="s">
        <v>433</v>
      </c>
      <c r="AD262" s="204" t="s">
        <v>403</v>
      </c>
      <c r="AE262" s="204" t="s">
        <v>408</v>
      </c>
      <c r="AF262" s="204" t="s">
        <v>408</v>
      </c>
      <c r="AG262" s="204" t="s">
        <v>403</v>
      </c>
      <c r="AH262" s="204" t="s">
        <v>441</v>
      </c>
      <c r="AI262" s="204" t="s">
        <v>403</v>
      </c>
    </row>
    <row r="263" spans="1:35" ht="14.45" hidden="1" customHeight="1">
      <c r="A263" s="1105"/>
      <c r="B263" s="1106"/>
      <c r="C263" s="1108"/>
      <c r="D263" s="1108">
        <f>D265+D271</f>
        <v>220000</v>
      </c>
      <c r="E263" s="1110"/>
      <c r="F263" s="1110"/>
      <c r="G263" s="1110"/>
      <c r="H263" s="1110"/>
      <c r="I263" s="1112"/>
      <c r="J263" s="1106"/>
      <c r="K263" s="1114">
        <f t="shared" ref="K263:P263" si="590">K265+K271</f>
        <v>181445.78</v>
      </c>
      <c r="L263" s="1116">
        <f t="shared" si="590"/>
        <v>0</v>
      </c>
      <c r="M263" s="1118">
        <f t="shared" si="590"/>
        <v>0</v>
      </c>
      <c r="N263" s="1100">
        <f t="shared" si="590"/>
        <v>0</v>
      </c>
      <c r="O263" s="1102">
        <f t="shared" si="590"/>
        <v>0</v>
      </c>
      <c r="P263" s="1071">
        <f t="shared" si="590"/>
        <v>181445.78</v>
      </c>
      <c r="Q263" s="1071">
        <f>(P263/H262)*100</f>
        <v>82.47535454545455</v>
      </c>
      <c r="R263" s="1071">
        <f>(P263/J262)*100</f>
        <v>89.162545454545452</v>
      </c>
      <c r="S263" s="1071">
        <f>(P263/D263)*100</f>
        <v>82.47535454545455</v>
      </c>
      <c r="T263" s="1071">
        <f>T265+T271</f>
        <v>0</v>
      </c>
      <c r="U263" s="1071">
        <f>(T263/H262)*100</f>
        <v>0</v>
      </c>
      <c r="V263" s="1071">
        <f>(T263/J262)*100</f>
        <v>0</v>
      </c>
      <c r="W263" s="1071">
        <f>(T263/D263)*100</f>
        <v>0</v>
      </c>
      <c r="X263" s="1071">
        <f>X265+X271</f>
        <v>181445.78</v>
      </c>
      <c r="Y263" s="1075">
        <f>(X263/H262)*100</f>
        <v>82.47535454545455</v>
      </c>
      <c r="Z263" s="1071">
        <f>(X263/J262)*100</f>
        <v>89.162545454545452</v>
      </c>
      <c r="AA263" s="1071">
        <f>(X263/D263)*100</f>
        <v>82.47535454545455</v>
      </c>
      <c r="AB263" s="1071">
        <f>AB265+AB271</f>
        <v>38554.22</v>
      </c>
      <c r="AC263" s="1071">
        <f>(AB263/H262)*100</f>
        <v>17.524645454545453</v>
      </c>
      <c r="AD263" s="1071">
        <f>(AB263/D263)*100</f>
        <v>17.524645454545453</v>
      </c>
      <c r="AE263" s="1071">
        <f>AE265+AE271</f>
        <v>22054.22</v>
      </c>
      <c r="AF263" s="1071">
        <f>(AE263/J262)*100</f>
        <v>10.837454545454547</v>
      </c>
      <c r="AG263" s="1071">
        <f>(AE263/D263)*100</f>
        <v>10.024645454545455</v>
      </c>
      <c r="AH263" s="1071">
        <f>AH265+AH271</f>
        <v>38554.22</v>
      </c>
      <c r="AI263" s="1071">
        <f>(AH263/D263)*100</f>
        <v>17.524645454545453</v>
      </c>
    </row>
    <row r="264" spans="1:35" ht="26.1" hidden="1" customHeight="1">
      <c r="A264" s="1105"/>
      <c r="B264" s="1106"/>
      <c r="C264" s="1108"/>
      <c r="D264" s="1108"/>
      <c r="E264" s="1110"/>
      <c r="F264" s="1110"/>
      <c r="G264" s="1110"/>
      <c r="H264" s="1110"/>
      <c r="I264" s="1112"/>
      <c r="J264" s="1106"/>
      <c r="K264" s="1115"/>
      <c r="L264" s="1117"/>
      <c r="M264" s="1119"/>
      <c r="N264" s="1101"/>
      <c r="O264" s="1103"/>
      <c r="P264" s="1072"/>
      <c r="Q264" s="1072"/>
      <c r="R264" s="1072"/>
      <c r="S264" s="1072"/>
      <c r="T264" s="1072"/>
      <c r="U264" s="1072"/>
      <c r="V264" s="1072"/>
      <c r="W264" s="1072"/>
      <c r="X264" s="1072"/>
      <c r="Y264" s="1076"/>
      <c r="Z264" s="1072"/>
      <c r="AA264" s="1072"/>
      <c r="AB264" s="1072"/>
      <c r="AC264" s="1072"/>
      <c r="AD264" s="1072"/>
      <c r="AE264" s="1072"/>
      <c r="AF264" s="1072"/>
      <c r="AG264" s="1072"/>
      <c r="AH264" s="1072"/>
      <c r="AI264" s="1072"/>
    </row>
    <row r="265" spans="1:35" ht="18.75" hidden="1">
      <c r="A265" s="38"/>
      <c r="B265" s="39"/>
      <c r="C265" s="40" t="s">
        <v>55</v>
      </c>
      <c r="D265" s="40">
        <f>SUM(D266:D270)</f>
        <v>220000</v>
      </c>
      <c r="E265" s="41">
        <f>SUM(E266:E270)</f>
        <v>138600</v>
      </c>
      <c r="F265" s="41">
        <f>SUM(F266:F270)</f>
        <v>59400</v>
      </c>
      <c r="G265" s="41">
        <f>SUM(G266:G270)</f>
        <v>22000</v>
      </c>
      <c r="H265" s="41">
        <f>SUM(H266:H270)</f>
        <v>220000</v>
      </c>
      <c r="I265" s="42">
        <f>SUM(I266:I268)</f>
        <v>-16500</v>
      </c>
      <c r="J265" s="41">
        <f t="shared" ref="J265:P265" si="591">SUM(J266:J270)</f>
        <v>203500</v>
      </c>
      <c r="K265" s="43">
        <f t="shared" si="591"/>
        <v>181445.78</v>
      </c>
      <c r="L265" s="44">
        <f t="shared" si="591"/>
        <v>0</v>
      </c>
      <c r="M265" s="45">
        <f t="shared" si="591"/>
        <v>0</v>
      </c>
      <c r="N265" s="46">
        <f t="shared" si="591"/>
        <v>0</v>
      </c>
      <c r="O265" s="80">
        <f t="shared" si="591"/>
        <v>0</v>
      </c>
      <c r="P265" s="47">
        <f t="shared" si="591"/>
        <v>181445.78</v>
      </c>
      <c r="Q265" s="48">
        <f>P265/H265*100</f>
        <v>82.47535454545455</v>
      </c>
      <c r="R265" s="48">
        <f>P265/J265*100</f>
        <v>89.162545454545452</v>
      </c>
      <c r="S265" s="48">
        <f t="shared" ref="S265:S270" si="592">P265/D265*100</f>
        <v>82.47535454545455</v>
      </c>
      <c r="T265" s="47">
        <f>SUM(T266:T270)</f>
        <v>0</v>
      </c>
      <c r="U265" s="48">
        <f>T265/H265*100</f>
        <v>0</v>
      </c>
      <c r="V265" s="48">
        <f>T265/J265*100</f>
        <v>0</v>
      </c>
      <c r="W265" s="48">
        <f>T265/D265*100</f>
        <v>0</v>
      </c>
      <c r="X265" s="48">
        <f>SUM(X266:X270)</f>
        <v>181445.78</v>
      </c>
      <c r="Y265" s="226">
        <f>X265/H265*100</f>
        <v>82.47535454545455</v>
      </c>
      <c r="Z265" s="48">
        <f>X265/J265*100</f>
        <v>89.162545454545452</v>
      </c>
      <c r="AA265" s="48">
        <f>X265/D265*100</f>
        <v>82.47535454545455</v>
      </c>
      <c r="AB265" s="47">
        <f>SUM(AB266:AB270)</f>
        <v>38554.22</v>
      </c>
      <c r="AC265" s="47">
        <f>(AB265/H265)*100</f>
        <v>17.524645454545453</v>
      </c>
      <c r="AD265" s="47">
        <f>(AB265/D265)*100</f>
        <v>17.524645454545453</v>
      </c>
      <c r="AE265" s="47">
        <f>SUM(AE266:AE270)</f>
        <v>22054.22</v>
      </c>
      <c r="AF265" s="47">
        <f>(AE265/J265)*100</f>
        <v>10.837454545454547</v>
      </c>
      <c r="AG265" s="47">
        <f t="shared" ref="AG265:AG270" si="593">(AE265/D265)*100</f>
        <v>10.024645454545455</v>
      </c>
      <c r="AH265" s="47">
        <f>SUM(AH266:AH270)</f>
        <v>38554.22</v>
      </c>
      <c r="AI265" s="47">
        <f>(AH265/D265)*100</f>
        <v>17.524645454545453</v>
      </c>
    </row>
    <row r="266" spans="1:35" ht="18" hidden="1" customHeight="1">
      <c r="A266" s="38"/>
      <c r="B266" s="39" t="s">
        <v>68</v>
      </c>
      <c r="C266" s="49" t="s">
        <v>56</v>
      </c>
      <c r="D266" s="49">
        <v>0</v>
      </c>
      <c r="E266" s="49">
        <v>0</v>
      </c>
      <c r="F266" s="49">
        <v>0</v>
      </c>
      <c r="G266" s="49">
        <v>0</v>
      </c>
      <c r="H266" s="41">
        <f>SUM(E266:G266)</f>
        <v>0</v>
      </c>
      <c r="I266" s="50">
        <v>0</v>
      </c>
      <c r="J266" s="51">
        <f>SUM(E266:G266,I266)</f>
        <v>0</v>
      </c>
      <c r="K266" s="52"/>
      <c r="L266" s="53"/>
      <c r="M266" s="54"/>
      <c r="N266" s="55"/>
      <c r="O266" s="81"/>
      <c r="P266" s="56">
        <f>K266+L266</f>
        <v>0</v>
      </c>
      <c r="Q266" s="56" t="e">
        <f>P266/H266*100</f>
        <v>#DIV/0!</v>
      </c>
      <c r="R266" s="56" t="e">
        <f>P266/J266*100</f>
        <v>#DIV/0!</v>
      </c>
      <c r="S266" s="56" t="e">
        <f t="shared" si="592"/>
        <v>#DIV/0!</v>
      </c>
      <c r="T266" s="57">
        <f>M266+N266+O266</f>
        <v>0</v>
      </c>
      <c r="U266" s="56" t="e">
        <f>T266/H266*100</f>
        <v>#DIV/0!</v>
      </c>
      <c r="V266" s="56" t="e">
        <f>T266/J266*100</f>
        <v>#DIV/0!</v>
      </c>
      <c r="W266" s="56" t="e">
        <f>T266/D266*100</f>
        <v>#DIV/0!</v>
      </c>
      <c r="X266" s="56">
        <f>SUM(K266:O266)</f>
        <v>0</v>
      </c>
      <c r="Y266" s="226" t="e">
        <f>X266/H266*100</f>
        <v>#DIV/0!</v>
      </c>
      <c r="Z266" s="56" t="e">
        <f>X266/J266*100</f>
        <v>#DIV/0!</v>
      </c>
      <c r="AA266" s="56" t="e">
        <f>X266/D266*100</f>
        <v>#DIV/0!</v>
      </c>
      <c r="AB266" s="57">
        <f>H266-X266</f>
        <v>0</v>
      </c>
      <c r="AC266" s="57" t="e">
        <f>(AB266/H266)*100</f>
        <v>#DIV/0!</v>
      </c>
      <c r="AD266" s="57" t="e">
        <f>(AB266/D266)*100</f>
        <v>#DIV/0!</v>
      </c>
      <c r="AE266" s="34">
        <f>J266-X266</f>
        <v>0</v>
      </c>
      <c r="AF266" s="57" t="e">
        <f>(AE266/J266)*100</f>
        <v>#DIV/0!</v>
      </c>
      <c r="AG266" s="63" t="e">
        <f t="shared" si="593"/>
        <v>#DIV/0!</v>
      </c>
      <c r="AH266" s="34">
        <f>D266-X266</f>
        <v>0</v>
      </c>
      <c r="AI266" s="57" t="e">
        <f>(AH266/D266)*100</f>
        <v>#DIV/0!</v>
      </c>
    </row>
    <row r="267" spans="1:35" ht="18.75" hidden="1">
      <c r="A267" s="38"/>
      <c r="B267" s="38"/>
      <c r="C267" s="49" t="s">
        <v>57</v>
      </c>
      <c r="D267" s="49">
        <v>110000</v>
      </c>
      <c r="E267" s="49">
        <v>110000</v>
      </c>
      <c r="F267" s="49">
        <v>0</v>
      </c>
      <c r="G267" s="49">
        <v>0</v>
      </c>
      <c r="H267" s="41">
        <f>SUM(E267:G267)</f>
        <v>110000</v>
      </c>
      <c r="I267" s="78">
        <v>-11000</v>
      </c>
      <c r="J267" s="51">
        <f>SUM(E267:G267,I267)</f>
        <v>99000</v>
      </c>
      <c r="K267" s="52">
        <v>96247.08</v>
      </c>
      <c r="L267" s="53"/>
      <c r="M267" s="54"/>
      <c r="N267" s="55"/>
      <c r="O267" s="81"/>
      <c r="P267" s="56">
        <f>K267+L267</f>
        <v>96247.08</v>
      </c>
      <c r="Q267" s="56">
        <f t="shared" ref="Q267:Q270" si="594">P267/H267*100</f>
        <v>87.497345454545467</v>
      </c>
      <c r="R267" s="56">
        <f t="shared" ref="R267:R272" si="595">P267/J267*100</f>
        <v>97.219272727272738</v>
      </c>
      <c r="S267" s="56">
        <f t="shared" si="592"/>
        <v>87.497345454545467</v>
      </c>
      <c r="T267" s="57">
        <f t="shared" ref="T267:T270" si="596">M267+N267+O267</f>
        <v>0</v>
      </c>
      <c r="U267" s="56">
        <f t="shared" ref="U267:U270" si="597">T267/H267*100</f>
        <v>0</v>
      </c>
      <c r="V267" s="56">
        <f t="shared" ref="V267:V272" si="598">T267/J267*100</f>
        <v>0</v>
      </c>
      <c r="W267" s="56">
        <f t="shared" ref="W267:W270" si="599">T267/D267*100</f>
        <v>0</v>
      </c>
      <c r="X267" s="56">
        <f t="shared" ref="X267:X270" si="600">SUM(K267:O267)</f>
        <v>96247.08</v>
      </c>
      <c r="Y267" s="226">
        <f t="shared" ref="Y267:Y270" si="601">X267/H267*100</f>
        <v>87.497345454545467</v>
      </c>
      <c r="Z267" s="56">
        <f t="shared" ref="Z267:Z272" si="602">X267/J267*100</f>
        <v>97.219272727272738</v>
      </c>
      <c r="AA267" s="56">
        <f t="shared" ref="AA267:AA270" si="603">X267/D267*100</f>
        <v>87.497345454545467</v>
      </c>
      <c r="AB267" s="57">
        <f t="shared" ref="AB267:AB270" si="604">H267-X267</f>
        <v>13752.919999999998</v>
      </c>
      <c r="AC267" s="57">
        <f t="shared" ref="AC267:AC270" si="605">(AB267/H267)*100</f>
        <v>12.502654545454545</v>
      </c>
      <c r="AD267" s="57">
        <f t="shared" ref="AD267:AD270" si="606">(AB267/D267)*100</f>
        <v>12.502654545454545</v>
      </c>
      <c r="AE267" s="34">
        <f>J267-X267</f>
        <v>2752.9199999999983</v>
      </c>
      <c r="AF267" s="57">
        <f t="shared" ref="AF267:AF270" si="607">(AE267/J267)*100</f>
        <v>2.7807272727272707</v>
      </c>
      <c r="AG267" s="63">
        <f t="shared" si="593"/>
        <v>2.5026545454545439</v>
      </c>
      <c r="AH267" s="34">
        <f t="shared" ref="AH267:AH270" si="608">D267-X267</f>
        <v>13752.919999999998</v>
      </c>
      <c r="AI267" s="57">
        <f t="shared" ref="AI267:AI270" si="609">(AH267/D267)*100</f>
        <v>12.502654545454545</v>
      </c>
    </row>
    <row r="268" spans="1:35" ht="18.75" hidden="1">
      <c r="A268" s="38"/>
      <c r="B268" s="38"/>
      <c r="C268" s="49" t="s">
        <v>58</v>
      </c>
      <c r="D268" s="49">
        <v>110000</v>
      </c>
      <c r="E268" s="49">
        <v>28600</v>
      </c>
      <c r="F268" s="49">
        <v>59400</v>
      </c>
      <c r="G268" s="49">
        <v>22000</v>
      </c>
      <c r="H268" s="41">
        <f>SUM(E268:G268)</f>
        <v>110000</v>
      </c>
      <c r="I268" s="59">
        <v>-5500</v>
      </c>
      <c r="J268" s="51">
        <f>SUM(E268:G268,I268)</f>
        <v>104500</v>
      </c>
      <c r="K268" s="52">
        <v>85198.7</v>
      </c>
      <c r="L268" s="53"/>
      <c r="M268" s="54"/>
      <c r="N268" s="55"/>
      <c r="O268" s="81"/>
      <c r="P268" s="56">
        <f>K268+L268</f>
        <v>85198.7</v>
      </c>
      <c r="Q268" s="56">
        <f t="shared" si="594"/>
        <v>77.453363636363633</v>
      </c>
      <c r="R268" s="56">
        <f t="shared" si="595"/>
        <v>81.529856459330148</v>
      </c>
      <c r="S268" s="56">
        <f t="shared" si="592"/>
        <v>77.453363636363633</v>
      </c>
      <c r="T268" s="57">
        <f t="shared" si="596"/>
        <v>0</v>
      </c>
      <c r="U268" s="56">
        <f t="shared" si="597"/>
        <v>0</v>
      </c>
      <c r="V268" s="56">
        <f t="shared" si="598"/>
        <v>0</v>
      </c>
      <c r="W268" s="56">
        <f t="shared" si="599"/>
        <v>0</v>
      </c>
      <c r="X268" s="56">
        <f t="shared" si="600"/>
        <v>85198.7</v>
      </c>
      <c r="Y268" s="226">
        <f t="shared" si="601"/>
        <v>77.453363636363633</v>
      </c>
      <c r="Z268" s="56">
        <f t="shared" si="602"/>
        <v>81.529856459330148</v>
      </c>
      <c r="AA268" s="56">
        <f t="shared" si="603"/>
        <v>77.453363636363633</v>
      </c>
      <c r="AB268" s="57">
        <f t="shared" si="604"/>
        <v>24801.300000000003</v>
      </c>
      <c r="AC268" s="57">
        <f t="shared" si="605"/>
        <v>22.546636363636367</v>
      </c>
      <c r="AD268" s="57">
        <f t="shared" si="606"/>
        <v>22.546636363636367</v>
      </c>
      <c r="AE268" s="34">
        <f>J268-X268</f>
        <v>19301.300000000003</v>
      </c>
      <c r="AF268" s="57">
        <f t="shared" si="607"/>
        <v>18.470143540669859</v>
      </c>
      <c r="AG268" s="63">
        <f t="shared" si="593"/>
        <v>17.546636363636367</v>
      </c>
      <c r="AH268" s="34">
        <f t="shared" si="608"/>
        <v>24801.300000000003</v>
      </c>
      <c r="AI268" s="57">
        <f t="shared" si="609"/>
        <v>22.546636363636367</v>
      </c>
    </row>
    <row r="269" spans="1:35" ht="18" hidden="1" customHeight="1">
      <c r="A269" s="38"/>
      <c r="B269" s="38"/>
      <c r="C269" s="49" t="s">
        <v>69</v>
      </c>
      <c r="D269" s="49">
        <v>0</v>
      </c>
      <c r="E269" s="49">
        <v>0</v>
      </c>
      <c r="F269" s="49">
        <v>0</v>
      </c>
      <c r="G269" s="49">
        <v>0</v>
      </c>
      <c r="H269" s="41">
        <f>SUM(E269:G269)</f>
        <v>0</v>
      </c>
      <c r="I269" s="59">
        <v>0</v>
      </c>
      <c r="J269" s="51">
        <f>SUM(E269:G269,I269)</f>
        <v>0</v>
      </c>
      <c r="K269" s="52"/>
      <c r="L269" s="53"/>
      <c r="M269" s="54"/>
      <c r="N269" s="55"/>
      <c r="O269" s="81"/>
      <c r="P269" s="56">
        <f>K269+L269</f>
        <v>0</v>
      </c>
      <c r="Q269" s="56" t="e">
        <f t="shared" si="594"/>
        <v>#DIV/0!</v>
      </c>
      <c r="R269" s="56" t="e">
        <f t="shared" si="595"/>
        <v>#DIV/0!</v>
      </c>
      <c r="S269" s="56" t="e">
        <f t="shared" si="592"/>
        <v>#DIV/0!</v>
      </c>
      <c r="T269" s="57">
        <f t="shared" si="596"/>
        <v>0</v>
      </c>
      <c r="U269" s="56" t="e">
        <f t="shared" si="597"/>
        <v>#DIV/0!</v>
      </c>
      <c r="V269" s="56" t="e">
        <f t="shared" si="598"/>
        <v>#DIV/0!</v>
      </c>
      <c r="W269" s="56" t="e">
        <f t="shared" si="599"/>
        <v>#DIV/0!</v>
      </c>
      <c r="X269" s="56">
        <f t="shared" si="600"/>
        <v>0</v>
      </c>
      <c r="Y269" s="226" t="e">
        <f t="shared" si="601"/>
        <v>#DIV/0!</v>
      </c>
      <c r="Z269" s="56" t="e">
        <f t="shared" si="602"/>
        <v>#DIV/0!</v>
      </c>
      <c r="AA269" s="56" t="e">
        <f t="shared" si="603"/>
        <v>#DIV/0!</v>
      </c>
      <c r="AB269" s="57">
        <f t="shared" si="604"/>
        <v>0</v>
      </c>
      <c r="AC269" s="57" t="e">
        <f t="shared" si="605"/>
        <v>#DIV/0!</v>
      </c>
      <c r="AD269" s="57" t="e">
        <f t="shared" si="606"/>
        <v>#DIV/0!</v>
      </c>
      <c r="AE269" s="34">
        <f>J269-X269</f>
        <v>0</v>
      </c>
      <c r="AF269" s="57" t="e">
        <f t="shared" si="607"/>
        <v>#DIV/0!</v>
      </c>
      <c r="AG269" s="63" t="e">
        <f t="shared" si="593"/>
        <v>#DIV/0!</v>
      </c>
      <c r="AH269" s="34">
        <f t="shared" si="608"/>
        <v>0</v>
      </c>
      <c r="AI269" s="57" t="e">
        <f t="shared" si="609"/>
        <v>#DIV/0!</v>
      </c>
    </row>
    <row r="270" spans="1:35" ht="18" hidden="1" customHeight="1">
      <c r="A270" s="38"/>
      <c r="B270" s="38"/>
      <c r="C270" s="49" t="s">
        <v>60</v>
      </c>
      <c r="D270" s="57">
        <v>0</v>
      </c>
      <c r="E270" s="57">
        <v>0</v>
      </c>
      <c r="F270" s="57">
        <v>0</v>
      </c>
      <c r="G270" s="63">
        <v>0</v>
      </c>
      <c r="H270" s="41">
        <f>SUM(E270:G270)</f>
        <v>0</v>
      </c>
      <c r="I270" s="49">
        <v>0</v>
      </c>
      <c r="J270" s="51">
        <f>SUM(E270:G270,I270)</f>
        <v>0</v>
      </c>
      <c r="K270" s="52"/>
      <c r="L270" s="53"/>
      <c r="M270" s="54"/>
      <c r="N270" s="55"/>
      <c r="O270" s="81"/>
      <c r="P270" s="56">
        <f>K270+L270</f>
        <v>0</v>
      </c>
      <c r="Q270" s="56" t="e">
        <f t="shared" si="594"/>
        <v>#DIV/0!</v>
      </c>
      <c r="R270" s="56" t="e">
        <f t="shared" si="595"/>
        <v>#DIV/0!</v>
      </c>
      <c r="S270" s="56" t="e">
        <f t="shared" si="592"/>
        <v>#DIV/0!</v>
      </c>
      <c r="T270" s="57">
        <f t="shared" si="596"/>
        <v>0</v>
      </c>
      <c r="U270" s="56" t="e">
        <f t="shared" si="597"/>
        <v>#DIV/0!</v>
      </c>
      <c r="V270" s="56" t="e">
        <f t="shared" si="598"/>
        <v>#DIV/0!</v>
      </c>
      <c r="W270" s="56" t="e">
        <f t="shared" si="599"/>
        <v>#DIV/0!</v>
      </c>
      <c r="X270" s="56">
        <f t="shared" si="600"/>
        <v>0</v>
      </c>
      <c r="Y270" s="226" t="e">
        <f t="shared" si="601"/>
        <v>#DIV/0!</v>
      </c>
      <c r="Z270" s="56" t="e">
        <f t="shared" si="602"/>
        <v>#DIV/0!</v>
      </c>
      <c r="AA270" s="56" t="e">
        <f t="shared" si="603"/>
        <v>#DIV/0!</v>
      </c>
      <c r="AB270" s="57">
        <f t="shared" si="604"/>
        <v>0</v>
      </c>
      <c r="AC270" s="57" t="e">
        <f t="shared" si="605"/>
        <v>#DIV/0!</v>
      </c>
      <c r="AD270" s="57" t="e">
        <f t="shared" si="606"/>
        <v>#DIV/0!</v>
      </c>
      <c r="AE270" s="34">
        <f>J270-X270</f>
        <v>0</v>
      </c>
      <c r="AF270" s="57" t="e">
        <f t="shared" si="607"/>
        <v>#DIV/0!</v>
      </c>
      <c r="AG270" s="63" t="e">
        <f t="shared" si="593"/>
        <v>#DIV/0!</v>
      </c>
      <c r="AH270" s="34">
        <f t="shared" si="608"/>
        <v>0</v>
      </c>
      <c r="AI270" s="57" t="e">
        <f t="shared" si="609"/>
        <v>#DIV/0!</v>
      </c>
    </row>
    <row r="271" spans="1:35" ht="18" hidden="1" customHeight="1">
      <c r="A271" s="61"/>
      <c r="B271" s="62"/>
      <c r="C271" s="63" t="s">
        <v>61</v>
      </c>
      <c r="D271" s="63">
        <f>D272</f>
        <v>0</v>
      </c>
      <c r="E271" s="63">
        <f>SUM(E272:E272)</f>
        <v>0</v>
      </c>
      <c r="F271" s="63">
        <f>F272</f>
        <v>0</v>
      </c>
      <c r="G271" s="63">
        <f>G272</f>
        <v>0</v>
      </c>
      <c r="H271" s="63">
        <f>H272</f>
        <v>0</v>
      </c>
      <c r="I271" s="63">
        <f>I272</f>
        <v>0</v>
      </c>
      <c r="J271" s="63">
        <f>SUM(J272:J272)</f>
        <v>0</v>
      </c>
      <c r="K271" s="64">
        <f t="shared" ref="K271:AH271" si="610">K272</f>
        <v>0</v>
      </c>
      <c r="L271" s="65">
        <f t="shared" si="610"/>
        <v>0</v>
      </c>
      <c r="M271" s="66">
        <f t="shared" si="610"/>
        <v>0</v>
      </c>
      <c r="N271" s="46">
        <f t="shared" si="610"/>
        <v>0</v>
      </c>
      <c r="O271" s="82">
        <f t="shared" si="610"/>
        <v>0</v>
      </c>
      <c r="P271" s="67">
        <f t="shared" si="610"/>
        <v>0</v>
      </c>
      <c r="Q271" s="67" t="e">
        <f t="shared" si="610"/>
        <v>#DIV/0!</v>
      </c>
      <c r="R271" s="56" t="e">
        <f t="shared" si="595"/>
        <v>#DIV/0!</v>
      </c>
      <c r="S271" s="67" t="e">
        <f t="shared" si="610"/>
        <v>#DIV/0!</v>
      </c>
      <c r="T271" s="63">
        <f t="shared" si="610"/>
        <v>0</v>
      </c>
      <c r="U271" s="67" t="e">
        <f t="shared" si="610"/>
        <v>#DIV/0!</v>
      </c>
      <c r="V271" s="56" t="e">
        <f t="shared" si="598"/>
        <v>#DIV/0!</v>
      </c>
      <c r="W271" s="67" t="e">
        <f t="shared" si="610"/>
        <v>#DIV/0!</v>
      </c>
      <c r="X271" s="67">
        <f>X272</f>
        <v>0</v>
      </c>
      <c r="Y271" s="227" t="e">
        <f t="shared" si="610"/>
        <v>#DIV/0!</v>
      </c>
      <c r="Z271" s="56" t="e">
        <f t="shared" si="602"/>
        <v>#DIV/0!</v>
      </c>
      <c r="AA271" s="67" t="e">
        <f t="shared" si="610"/>
        <v>#DIV/0!</v>
      </c>
      <c r="AB271" s="63">
        <f t="shared" si="610"/>
        <v>0</v>
      </c>
      <c r="AC271" s="63" t="e">
        <f t="shared" si="610"/>
        <v>#DIV/0!</v>
      </c>
      <c r="AD271" s="63" t="e">
        <f t="shared" si="610"/>
        <v>#DIV/0!</v>
      </c>
      <c r="AE271" s="63">
        <f t="shared" si="610"/>
        <v>0</v>
      </c>
      <c r="AF271" s="63" t="e">
        <f t="shared" si="610"/>
        <v>#DIV/0!</v>
      </c>
      <c r="AG271" s="63" t="e">
        <f t="shared" si="610"/>
        <v>#DIV/0!</v>
      </c>
      <c r="AH271" s="63">
        <f t="shared" si="610"/>
        <v>0</v>
      </c>
      <c r="AI271" s="57" t="e">
        <f>(AH271/D271)*100</f>
        <v>#DIV/0!</v>
      </c>
    </row>
    <row r="272" spans="1:35" ht="18" hidden="1" customHeight="1">
      <c r="A272" s="38"/>
      <c r="B272" s="38"/>
      <c r="C272" s="49" t="s">
        <v>70</v>
      </c>
      <c r="D272" s="57">
        <v>0</v>
      </c>
      <c r="E272" s="57">
        <v>0</v>
      </c>
      <c r="F272" s="49"/>
      <c r="G272" s="49"/>
      <c r="H272" s="49">
        <f>SUM(E272:G272)</f>
        <v>0</v>
      </c>
      <c r="I272" s="57">
        <v>0</v>
      </c>
      <c r="J272" s="51">
        <f>SUM(E272:G272,I272)</f>
        <v>0</v>
      </c>
      <c r="K272" s="52"/>
      <c r="L272" s="53"/>
      <c r="M272" s="54"/>
      <c r="N272" s="55"/>
      <c r="O272" s="81"/>
      <c r="P272" s="57">
        <f>K272+L272</f>
        <v>0</v>
      </c>
      <c r="Q272" s="56" t="e">
        <f>P272/J272*100</f>
        <v>#DIV/0!</v>
      </c>
      <c r="R272" s="56" t="e">
        <f t="shared" si="595"/>
        <v>#DIV/0!</v>
      </c>
      <c r="S272" s="56" t="e">
        <f>P272/D272*100</f>
        <v>#DIV/0!</v>
      </c>
      <c r="T272" s="57">
        <f>M272+N272+O272</f>
        <v>0</v>
      </c>
      <c r="U272" s="56" t="e">
        <f>T272/J272*100</f>
        <v>#DIV/0!</v>
      </c>
      <c r="V272" s="56" t="e">
        <f t="shared" si="598"/>
        <v>#DIV/0!</v>
      </c>
      <c r="W272" s="56" t="e">
        <f>T272/D272*100</f>
        <v>#DIV/0!</v>
      </c>
      <c r="X272" s="56">
        <f>SUM(K272:O272)</f>
        <v>0</v>
      </c>
      <c r="Y272" s="226" t="e">
        <f t="shared" ref="Y272" si="611">X272/H272*100</f>
        <v>#DIV/0!</v>
      </c>
      <c r="Z272" s="56" t="e">
        <f t="shared" si="602"/>
        <v>#DIV/0!</v>
      </c>
      <c r="AA272" s="56" t="e">
        <f>X272/D272*100</f>
        <v>#DIV/0!</v>
      </c>
      <c r="AB272" s="57">
        <f>H272-X272</f>
        <v>0</v>
      </c>
      <c r="AC272" s="57" t="e">
        <f t="shared" ref="AC272" si="612">(AB272/H272)*100</f>
        <v>#DIV/0!</v>
      </c>
      <c r="AD272" s="57" t="e">
        <f>(AB272/D272)*100</f>
        <v>#DIV/0!</v>
      </c>
      <c r="AE272" s="34">
        <f>J272-X272</f>
        <v>0</v>
      </c>
      <c r="AF272" s="57" t="e">
        <f>(AE272/J272)*100</f>
        <v>#DIV/0!</v>
      </c>
      <c r="AG272" s="63" t="e">
        <f>(AE272/D272)*100</f>
        <v>#DIV/0!</v>
      </c>
      <c r="AH272" s="34">
        <f t="shared" ref="AH272" si="613">D272-X272</f>
        <v>0</v>
      </c>
      <c r="AI272" s="57" t="e">
        <f t="shared" ref="AI272" si="614">(AH272/D272)*100</f>
        <v>#DIV/0!</v>
      </c>
    </row>
    <row r="273" spans="1:35" ht="18.75" hidden="1">
      <c r="A273" s="69"/>
      <c r="B273" s="69"/>
      <c r="C273" s="70"/>
      <c r="D273" s="70"/>
      <c r="E273" s="71"/>
      <c r="F273" s="71"/>
      <c r="G273" s="71"/>
      <c r="H273" s="71"/>
      <c r="I273" s="71"/>
      <c r="J273" s="71"/>
      <c r="K273" s="72"/>
      <c r="L273" s="73"/>
      <c r="M273" s="74"/>
      <c r="N273" s="75"/>
      <c r="O273" s="83"/>
      <c r="P273" s="71"/>
      <c r="Q273" s="71"/>
      <c r="R273" s="71"/>
      <c r="S273" s="71"/>
      <c r="T273" s="71"/>
      <c r="U273" s="71"/>
      <c r="V273" s="71"/>
      <c r="W273" s="71"/>
      <c r="X273" s="71"/>
      <c r="Y273" s="228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</row>
    <row r="274" spans="1:35" ht="41.1" hidden="1" customHeight="1">
      <c r="A274" s="1104" t="s">
        <v>214</v>
      </c>
      <c r="B274" s="1106" t="s">
        <v>328</v>
      </c>
      <c r="C274" s="1107" t="s">
        <v>329</v>
      </c>
      <c r="D274" s="79" t="s">
        <v>330</v>
      </c>
      <c r="E274" s="1109">
        <f>SUM(E277,E283)</f>
        <v>2872800</v>
      </c>
      <c r="F274" s="1109">
        <f>F277+F283</f>
        <v>1231200</v>
      </c>
      <c r="G274" s="1109">
        <f>G277+G283</f>
        <v>456000</v>
      </c>
      <c r="H274" s="1109">
        <f>SUM(E274:G276)</f>
        <v>4560000</v>
      </c>
      <c r="I274" s="1111">
        <f>SUM(I277,I283)</f>
        <v>-192000</v>
      </c>
      <c r="J274" s="1113">
        <f>SUM(J277,J283)</f>
        <v>4368000</v>
      </c>
      <c r="K274" s="37"/>
      <c r="L274" s="37"/>
      <c r="M274" s="37"/>
      <c r="N274" s="37"/>
      <c r="O274" s="37"/>
      <c r="P274" s="203" t="s">
        <v>417</v>
      </c>
      <c r="Q274" s="204" t="s">
        <v>433</v>
      </c>
      <c r="R274" s="204" t="s">
        <v>434</v>
      </c>
      <c r="S274" s="204" t="s">
        <v>403</v>
      </c>
      <c r="T274" s="204" t="s">
        <v>438</v>
      </c>
      <c r="U274" s="204" t="s">
        <v>433</v>
      </c>
      <c r="V274" s="204" t="s">
        <v>434</v>
      </c>
      <c r="W274" s="204" t="s">
        <v>403</v>
      </c>
      <c r="X274" s="203" t="s">
        <v>439</v>
      </c>
      <c r="Y274" s="223" t="s">
        <v>433</v>
      </c>
      <c r="Z274" s="204" t="s">
        <v>434</v>
      </c>
      <c r="AA274" s="204" t="s">
        <v>403</v>
      </c>
      <c r="AB274" s="204" t="s">
        <v>440</v>
      </c>
      <c r="AC274" s="204" t="s">
        <v>433</v>
      </c>
      <c r="AD274" s="204" t="s">
        <v>403</v>
      </c>
      <c r="AE274" s="204" t="s">
        <v>408</v>
      </c>
      <c r="AF274" s="204" t="s">
        <v>408</v>
      </c>
      <c r="AG274" s="204" t="s">
        <v>403</v>
      </c>
      <c r="AH274" s="204" t="s">
        <v>441</v>
      </c>
      <c r="AI274" s="204" t="s">
        <v>403</v>
      </c>
    </row>
    <row r="275" spans="1:35" ht="14.45" hidden="1" customHeight="1">
      <c r="A275" s="1105"/>
      <c r="B275" s="1106"/>
      <c r="C275" s="1108"/>
      <c r="D275" s="1108">
        <f>D277+D283</f>
        <v>4560000</v>
      </c>
      <c r="E275" s="1110"/>
      <c r="F275" s="1110"/>
      <c r="G275" s="1110"/>
      <c r="H275" s="1110"/>
      <c r="I275" s="1112"/>
      <c r="J275" s="1106"/>
      <c r="K275" s="1114">
        <f t="shared" ref="K275:P275" si="615">K277+K283</f>
        <v>3824954.4499999997</v>
      </c>
      <c r="L275" s="1116">
        <f t="shared" si="615"/>
        <v>12305</v>
      </c>
      <c r="M275" s="1118">
        <f t="shared" si="615"/>
        <v>0</v>
      </c>
      <c r="N275" s="1100">
        <f t="shared" si="615"/>
        <v>0</v>
      </c>
      <c r="O275" s="1102">
        <f t="shared" si="615"/>
        <v>0</v>
      </c>
      <c r="P275" s="1071">
        <f t="shared" si="615"/>
        <v>3837259.4499999997</v>
      </c>
      <c r="Q275" s="1071">
        <f>(P275/H274)*100</f>
        <v>84.150426535087703</v>
      </c>
      <c r="R275" s="1071">
        <f>(P275/J274)*100</f>
        <v>87.849346382783878</v>
      </c>
      <c r="S275" s="1071">
        <f>(P275/D275)*100</f>
        <v>84.150426535087703</v>
      </c>
      <c r="T275" s="1071">
        <f>T277+T283</f>
        <v>0</v>
      </c>
      <c r="U275" s="1071">
        <f>(T275/H274)*100</f>
        <v>0</v>
      </c>
      <c r="V275" s="1071">
        <f>(T275/J274)*100</f>
        <v>0</v>
      </c>
      <c r="W275" s="1071">
        <f>(T275/D275)*100</f>
        <v>0</v>
      </c>
      <c r="X275" s="1071">
        <f>X277+X283</f>
        <v>3837259.4499999997</v>
      </c>
      <c r="Y275" s="1075">
        <f>(X275/H274)*100</f>
        <v>84.150426535087703</v>
      </c>
      <c r="Z275" s="1071">
        <f>(X275/J274)*100</f>
        <v>87.849346382783878</v>
      </c>
      <c r="AA275" s="1071">
        <f>(X275/D275)*100</f>
        <v>84.150426535087703</v>
      </c>
      <c r="AB275" s="1071">
        <f>AB277+AB283</f>
        <v>722740.55000000016</v>
      </c>
      <c r="AC275" s="1071">
        <f>(AB275/H274)*100</f>
        <v>15.849573464912284</v>
      </c>
      <c r="AD275" s="1071">
        <f>(AB275/D275)*100</f>
        <v>15.849573464912284</v>
      </c>
      <c r="AE275" s="1071">
        <f>AE277+AE283</f>
        <v>530740.55000000016</v>
      </c>
      <c r="AF275" s="1071">
        <f>(AE275/J274)*100</f>
        <v>12.150653617216122</v>
      </c>
      <c r="AG275" s="1071">
        <f>(AE275/D275)*100</f>
        <v>11.639047149122812</v>
      </c>
      <c r="AH275" s="1071">
        <f>AH277+AH283</f>
        <v>722740.55000000016</v>
      </c>
      <c r="AI275" s="1071">
        <f>(AH275/D275)*100</f>
        <v>15.849573464912284</v>
      </c>
    </row>
    <row r="276" spans="1:35" ht="6.95" hidden="1" customHeight="1">
      <c r="A276" s="1105"/>
      <c r="B276" s="1106"/>
      <c r="C276" s="1108"/>
      <c r="D276" s="1108"/>
      <c r="E276" s="1110"/>
      <c r="F276" s="1110"/>
      <c r="G276" s="1110"/>
      <c r="H276" s="1110"/>
      <c r="I276" s="1112"/>
      <c r="J276" s="1106"/>
      <c r="K276" s="1115"/>
      <c r="L276" s="1117"/>
      <c r="M276" s="1119"/>
      <c r="N276" s="1101"/>
      <c r="O276" s="1103"/>
      <c r="P276" s="1072"/>
      <c r="Q276" s="1072"/>
      <c r="R276" s="1072"/>
      <c r="S276" s="1072"/>
      <c r="T276" s="1072"/>
      <c r="U276" s="1072"/>
      <c r="V276" s="1072"/>
      <c r="W276" s="1072"/>
      <c r="X276" s="1072"/>
      <c r="Y276" s="1076"/>
      <c r="Z276" s="1072"/>
      <c r="AA276" s="1072"/>
      <c r="AB276" s="1072"/>
      <c r="AC276" s="1072"/>
      <c r="AD276" s="1072"/>
      <c r="AE276" s="1072"/>
      <c r="AF276" s="1072"/>
      <c r="AG276" s="1072"/>
      <c r="AH276" s="1072"/>
      <c r="AI276" s="1072"/>
    </row>
    <row r="277" spans="1:35" ht="18.75" hidden="1">
      <c r="A277" s="38"/>
      <c r="B277" s="39"/>
      <c r="C277" s="40" t="s">
        <v>55</v>
      </c>
      <c r="D277" s="40">
        <f>SUM(D278:D282)</f>
        <v>4560000</v>
      </c>
      <c r="E277" s="41">
        <f>SUM(E278:E282)</f>
        <v>2872800</v>
      </c>
      <c r="F277" s="41">
        <f>SUM(F278:F282)</f>
        <v>1231200</v>
      </c>
      <c r="G277" s="41">
        <f>SUM(G278:G282)</f>
        <v>456000</v>
      </c>
      <c r="H277" s="41">
        <f>SUM(H278:H282)</f>
        <v>4560000</v>
      </c>
      <c r="I277" s="42">
        <f>SUM(I278:I280)</f>
        <v>-192000</v>
      </c>
      <c r="J277" s="41">
        <f t="shared" ref="J277:P277" si="616">SUM(J278:J282)</f>
        <v>4368000</v>
      </c>
      <c r="K277" s="43">
        <f t="shared" si="616"/>
        <v>3824954.4499999997</v>
      </c>
      <c r="L277" s="44">
        <f t="shared" si="616"/>
        <v>12305</v>
      </c>
      <c r="M277" s="45">
        <f t="shared" si="616"/>
        <v>0</v>
      </c>
      <c r="N277" s="46">
        <f t="shared" si="616"/>
        <v>0</v>
      </c>
      <c r="O277" s="80">
        <f t="shared" si="616"/>
        <v>0</v>
      </c>
      <c r="P277" s="47">
        <f t="shared" si="616"/>
        <v>3837259.4499999997</v>
      </c>
      <c r="Q277" s="48">
        <f>P277/H277*100</f>
        <v>84.150426535087703</v>
      </c>
      <c r="R277" s="48">
        <f>P277/J277*100</f>
        <v>87.849346382783878</v>
      </c>
      <c r="S277" s="48">
        <f t="shared" ref="S277:S282" si="617">P277/D277*100</f>
        <v>84.150426535087703</v>
      </c>
      <c r="T277" s="47">
        <f>SUM(T278:T282)</f>
        <v>0</v>
      </c>
      <c r="U277" s="48">
        <f>T277/H277*100</f>
        <v>0</v>
      </c>
      <c r="V277" s="48">
        <f>T277/J277*100</f>
        <v>0</v>
      </c>
      <c r="W277" s="48">
        <f>T277/D277*100</f>
        <v>0</v>
      </c>
      <c r="X277" s="48">
        <f>SUM(X278:X282)</f>
        <v>3837259.4499999997</v>
      </c>
      <c r="Y277" s="226">
        <f>X277/H277*100</f>
        <v>84.150426535087703</v>
      </c>
      <c r="Z277" s="48">
        <f>X277/J277*100</f>
        <v>87.849346382783878</v>
      </c>
      <c r="AA277" s="48">
        <f>X277/D277*100</f>
        <v>84.150426535087703</v>
      </c>
      <c r="AB277" s="47">
        <f>SUM(AB278:AB282)</f>
        <v>722740.55000000016</v>
      </c>
      <c r="AC277" s="47">
        <f>(AB277/H277)*100</f>
        <v>15.849573464912284</v>
      </c>
      <c r="AD277" s="47">
        <f>(AB277/D277)*100</f>
        <v>15.849573464912284</v>
      </c>
      <c r="AE277" s="47">
        <f>SUM(AE278:AE282)</f>
        <v>530740.55000000016</v>
      </c>
      <c r="AF277" s="47">
        <f>(AE277/J277)*100</f>
        <v>12.150653617216122</v>
      </c>
      <c r="AG277" s="47">
        <f t="shared" ref="AG277:AG282" si="618">(AE277/D277)*100</f>
        <v>11.639047149122812</v>
      </c>
      <c r="AH277" s="47">
        <f>SUM(AH278:AH282)</f>
        <v>722740.55000000016</v>
      </c>
      <c r="AI277" s="47">
        <f>(AH277/D277)*100</f>
        <v>15.849573464912284</v>
      </c>
    </row>
    <row r="278" spans="1:35" ht="18" hidden="1" customHeight="1">
      <c r="A278" s="38"/>
      <c r="B278" s="39" t="s">
        <v>68</v>
      </c>
      <c r="C278" s="49" t="s">
        <v>56</v>
      </c>
      <c r="D278" s="49">
        <v>0</v>
      </c>
      <c r="E278" s="49">
        <v>0</v>
      </c>
      <c r="F278" s="49">
        <v>0</v>
      </c>
      <c r="G278" s="49">
        <v>0</v>
      </c>
      <c r="H278" s="41">
        <f>SUM(E278:G278)</f>
        <v>0</v>
      </c>
      <c r="I278" s="50">
        <v>0</v>
      </c>
      <c r="J278" s="51">
        <f>SUM(E278:G278,I278)</f>
        <v>0</v>
      </c>
      <c r="K278" s="52"/>
      <c r="L278" s="53"/>
      <c r="M278" s="54"/>
      <c r="N278" s="55"/>
      <c r="O278" s="81"/>
      <c r="P278" s="56">
        <f>K278+L278</f>
        <v>0</v>
      </c>
      <c r="Q278" s="56" t="e">
        <f>P278/H278*100</f>
        <v>#DIV/0!</v>
      </c>
      <c r="R278" s="56" t="e">
        <f>P278/J278*100</f>
        <v>#DIV/0!</v>
      </c>
      <c r="S278" s="56" t="e">
        <f t="shared" si="617"/>
        <v>#DIV/0!</v>
      </c>
      <c r="T278" s="57">
        <f>M278+N278+O278</f>
        <v>0</v>
      </c>
      <c r="U278" s="56" t="e">
        <f>T278/H278*100</f>
        <v>#DIV/0!</v>
      </c>
      <c r="V278" s="56" t="e">
        <f>T278/J278*100</f>
        <v>#DIV/0!</v>
      </c>
      <c r="W278" s="56" t="e">
        <f>T278/D278*100</f>
        <v>#DIV/0!</v>
      </c>
      <c r="X278" s="56">
        <f>SUM(K278:O278)</f>
        <v>0</v>
      </c>
      <c r="Y278" s="226" t="e">
        <f>X278/H278*100</f>
        <v>#DIV/0!</v>
      </c>
      <c r="Z278" s="56" t="e">
        <f>X278/J278*100</f>
        <v>#DIV/0!</v>
      </c>
      <c r="AA278" s="56" t="e">
        <f>X278/D278*100</f>
        <v>#DIV/0!</v>
      </c>
      <c r="AB278" s="57">
        <f>H278-X278</f>
        <v>0</v>
      </c>
      <c r="AC278" s="57" t="e">
        <f>(AB278/H278)*100</f>
        <v>#DIV/0!</v>
      </c>
      <c r="AD278" s="57" t="e">
        <f>(AB278/D278)*100</f>
        <v>#DIV/0!</v>
      </c>
      <c r="AE278" s="34">
        <f>J278-X278</f>
        <v>0</v>
      </c>
      <c r="AF278" s="57" t="e">
        <f>(AE278/J278)*100</f>
        <v>#DIV/0!</v>
      </c>
      <c r="AG278" s="63" t="e">
        <f t="shared" si="618"/>
        <v>#DIV/0!</v>
      </c>
      <c r="AH278" s="34">
        <f>D278-X278</f>
        <v>0</v>
      </c>
      <c r="AI278" s="57" t="e">
        <f>(AH278/D278)*100</f>
        <v>#DIV/0!</v>
      </c>
    </row>
    <row r="279" spans="1:35" ht="18.75" hidden="1">
      <c r="A279" s="38"/>
      <c r="B279" s="38"/>
      <c r="C279" s="49" t="s">
        <v>57</v>
      </c>
      <c r="D279" s="49">
        <v>800000</v>
      </c>
      <c r="E279" s="49">
        <v>500000</v>
      </c>
      <c r="F279" s="49">
        <v>300000</v>
      </c>
      <c r="G279" s="49">
        <v>0</v>
      </c>
      <c r="H279" s="41">
        <f>SUM(E279:G279)</f>
        <v>800000</v>
      </c>
      <c r="I279" s="78">
        <v>-12000</v>
      </c>
      <c r="J279" s="51">
        <f>SUM(E279:G279,I279)</f>
        <v>788000</v>
      </c>
      <c r="K279" s="52">
        <v>785866.27</v>
      </c>
      <c r="L279" s="53"/>
      <c r="M279" s="54"/>
      <c r="N279" s="55"/>
      <c r="O279" s="81"/>
      <c r="P279" s="56">
        <f>K279+L279</f>
        <v>785866.27</v>
      </c>
      <c r="Q279" s="56">
        <f t="shared" ref="Q279:Q282" si="619">P279/H279*100</f>
        <v>98.233283749999998</v>
      </c>
      <c r="R279" s="56">
        <f t="shared" ref="R279:R284" si="620">P279/J279*100</f>
        <v>99.729222081218268</v>
      </c>
      <c r="S279" s="56">
        <f t="shared" si="617"/>
        <v>98.233283749999998</v>
      </c>
      <c r="T279" s="57">
        <f t="shared" ref="T279:T282" si="621">M279+N279+O279</f>
        <v>0</v>
      </c>
      <c r="U279" s="56">
        <f t="shared" ref="U279:U282" si="622">T279/H279*100</f>
        <v>0</v>
      </c>
      <c r="V279" s="56">
        <f t="shared" ref="V279:V284" si="623">T279/J279*100</f>
        <v>0</v>
      </c>
      <c r="W279" s="56">
        <f t="shared" ref="W279:W282" si="624">T279/D279*100</f>
        <v>0</v>
      </c>
      <c r="X279" s="56">
        <f t="shared" ref="X279:X282" si="625">SUM(K279:O279)</f>
        <v>785866.27</v>
      </c>
      <c r="Y279" s="226">
        <f t="shared" ref="Y279:Y282" si="626">X279/H279*100</f>
        <v>98.233283749999998</v>
      </c>
      <c r="Z279" s="56">
        <f>X279/J279*100</f>
        <v>99.729222081218268</v>
      </c>
      <c r="AA279" s="56">
        <f t="shared" ref="AA279:AA282" si="627">X279/D279*100</f>
        <v>98.233283749999998</v>
      </c>
      <c r="AB279" s="57">
        <f t="shared" ref="AB279:AB282" si="628">H279-X279</f>
        <v>14133.729999999981</v>
      </c>
      <c r="AC279" s="57">
        <f t="shared" ref="AC279:AC282" si="629">(AB279/H279)*100</f>
        <v>1.7667162499999975</v>
      </c>
      <c r="AD279" s="57">
        <f t="shared" ref="AD279:AD282" si="630">(AB279/D279)*100</f>
        <v>1.7667162499999975</v>
      </c>
      <c r="AE279" s="34">
        <f>J279-X279</f>
        <v>2133.7299999999814</v>
      </c>
      <c r="AF279" s="57">
        <f t="shared" ref="AF279:AF282" si="631">(AE279/J279)*100</f>
        <v>0.27077791878172353</v>
      </c>
      <c r="AG279" s="63">
        <f t="shared" si="618"/>
        <v>0.26671624999999766</v>
      </c>
      <c r="AH279" s="34">
        <f t="shared" ref="AH279:AH282" si="632">D279-X279</f>
        <v>14133.729999999981</v>
      </c>
      <c r="AI279" s="57">
        <f t="shared" ref="AI279:AI282" si="633">(AH279/D279)*100</f>
        <v>1.7667162499999975</v>
      </c>
    </row>
    <row r="280" spans="1:35" ht="18.75" hidden="1">
      <c r="A280" s="38"/>
      <c r="B280" s="38"/>
      <c r="C280" s="49" t="s">
        <v>58</v>
      </c>
      <c r="D280" s="49">
        <v>2820000</v>
      </c>
      <c r="E280" s="49">
        <v>1872800</v>
      </c>
      <c r="F280" s="49">
        <v>491200</v>
      </c>
      <c r="G280" s="49">
        <v>456000</v>
      </c>
      <c r="H280" s="41">
        <f>SUM(E280:G280)</f>
        <v>2820000</v>
      </c>
      <c r="I280" s="59">
        <v>-180000</v>
      </c>
      <c r="J280" s="51">
        <f>SUM(E280:G280,I280)</f>
        <v>2640000</v>
      </c>
      <c r="K280" s="52">
        <v>2145273.5499999998</v>
      </c>
      <c r="L280" s="53"/>
      <c r="M280" s="54"/>
      <c r="N280" s="55"/>
      <c r="O280" s="81"/>
      <c r="P280" s="56">
        <f>K280+L280</f>
        <v>2145273.5499999998</v>
      </c>
      <c r="Q280" s="56">
        <f t="shared" si="619"/>
        <v>76.073530141843975</v>
      </c>
      <c r="R280" s="56">
        <f t="shared" si="620"/>
        <v>81.260361742424237</v>
      </c>
      <c r="S280" s="56">
        <f t="shared" si="617"/>
        <v>76.073530141843975</v>
      </c>
      <c r="T280" s="57">
        <f t="shared" si="621"/>
        <v>0</v>
      </c>
      <c r="U280" s="56">
        <f t="shared" si="622"/>
        <v>0</v>
      </c>
      <c r="V280" s="56">
        <f t="shared" si="623"/>
        <v>0</v>
      </c>
      <c r="W280" s="56">
        <f t="shared" si="624"/>
        <v>0</v>
      </c>
      <c r="X280" s="56">
        <f t="shared" si="625"/>
        <v>2145273.5499999998</v>
      </c>
      <c r="Y280" s="226">
        <f t="shared" si="626"/>
        <v>76.073530141843975</v>
      </c>
      <c r="Z280" s="56">
        <f t="shared" ref="Z280:Z284" si="634">X280/J280*100</f>
        <v>81.260361742424237</v>
      </c>
      <c r="AA280" s="56">
        <f t="shared" si="627"/>
        <v>76.073530141843975</v>
      </c>
      <c r="AB280" s="57">
        <f t="shared" si="628"/>
        <v>674726.45000000019</v>
      </c>
      <c r="AC280" s="57">
        <f t="shared" si="629"/>
        <v>23.926469858156036</v>
      </c>
      <c r="AD280" s="57">
        <f t="shared" si="630"/>
        <v>23.926469858156036</v>
      </c>
      <c r="AE280" s="34">
        <f>J280-X280</f>
        <v>494726.45000000019</v>
      </c>
      <c r="AF280" s="57">
        <f t="shared" si="631"/>
        <v>18.739638257575763</v>
      </c>
      <c r="AG280" s="63">
        <f t="shared" si="618"/>
        <v>17.543491134751779</v>
      </c>
      <c r="AH280" s="34">
        <f t="shared" si="632"/>
        <v>674726.45000000019</v>
      </c>
      <c r="AI280" s="57">
        <f t="shared" si="633"/>
        <v>23.926469858156036</v>
      </c>
    </row>
    <row r="281" spans="1:35" ht="18.75" hidden="1">
      <c r="A281" s="38"/>
      <c r="B281" s="38"/>
      <c r="C281" s="49" t="s">
        <v>69</v>
      </c>
      <c r="D281" s="49">
        <v>340000</v>
      </c>
      <c r="E281" s="49">
        <v>0</v>
      </c>
      <c r="F281" s="49">
        <v>340000</v>
      </c>
      <c r="G281" s="49">
        <v>0</v>
      </c>
      <c r="H281" s="41">
        <f>SUM(E281:G281)</f>
        <v>340000</v>
      </c>
      <c r="I281" s="59">
        <v>0</v>
      </c>
      <c r="J281" s="51">
        <f>SUM(E281:G281,I281)</f>
        <v>340000</v>
      </c>
      <c r="K281" s="52">
        <v>322163.13</v>
      </c>
      <c r="L281" s="53">
        <v>12305</v>
      </c>
      <c r="M281" s="54"/>
      <c r="N281" s="55"/>
      <c r="O281" s="81"/>
      <c r="P281" s="56">
        <f>K281+L281</f>
        <v>334468.13</v>
      </c>
      <c r="Q281" s="56">
        <f t="shared" si="619"/>
        <v>98.372979411764703</v>
      </c>
      <c r="R281" s="56">
        <f t="shared" si="620"/>
        <v>98.372979411764703</v>
      </c>
      <c r="S281" s="56">
        <f t="shared" si="617"/>
        <v>98.372979411764703</v>
      </c>
      <c r="T281" s="57">
        <f t="shared" si="621"/>
        <v>0</v>
      </c>
      <c r="U281" s="56">
        <f t="shared" si="622"/>
        <v>0</v>
      </c>
      <c r="V281" s="56">
        <f t="shared" si="623"/>
        <v>0</v>
      </c>
      <c r="W281" s="56">
        <f t="shared" si="624"/>
        <v>0</v>
      </c>
      <c r="X281" s="56">
        <f t="shared" si="625"/>
        <v>334468.13</v>
      </c>
      <c r="Y281" s="226">
        <f t="shared" si="626"/>
        <v>98.372979411764703</v>
      </c>
      <c r="Z281" s="56">
        <f t="shared" si="634"/>
        <v>98.372979411764703</v>
      </c>
      <c r="AA281" s="56">
        <f t="shared" si="627"/>
        <v>98.372979411764703</v>
      </c>
      <c r="AB281" s="57">
        <f t="shared" si="628"/>
        <v>5531.8699999999953</v>
      </c>
      <c r="AC281" s="57">
        <f t="shared" si="629"/>
        <v>1.6270205882352926</v>
      </c>
      <c r="AD281" s="57">
        <f t="shared" si="630"/>
        <v>1.6270205882352926</v>
      </c>
      <c r="AE281" s="34">
        <f>J281-X281</f>
        <v>5531.8699999999953</v>
      </c>
      <c r="AF281" s="57">
        <f t="shared" si="631"/>
        <v>1.6270205882352926</v>
      </c>
      <c r="AG281" s="63">
        <f t="shared" si="618"/>
        <v>1.6270205882352926</v>
      </c>
      <c r="AH281" s="34">
        <f t="shared" si="632"/>
        <v>5531.8699999999953</v>
      </c>
      <c r="AI281" s="57">
        <f t="shared" si="633"/>
        <v>1.6270205882352926</v>
      </c>
    </row>
    <row r="282" spans="1:35" ht="18.75" hidden="1">
      <c r="A282" s="38"/>
      <c r="B282" s="38"/>
      <c r="C282" s="49" t="s">
        <v>60</v>
      </c>
      <c r="D282" s="57">
        <v>600000</v>
      </c>
      <c r="E282" s="57">
        <v>500000</v>
      </c>
      <c r="F282" s="57">
        <v>100000</v>
      </c>
      <c r="G282" s="63">
        <v>0</v>
      </c>
      <c r="H282" s="41">
        <f>SUM(E282:G282)</f>
        <v>600000</v>
      </c>
      <c r="I282" s="49">
        <v>0</v>
      </c>
      <c r="J282" s="51">
        <f>SUM(E282:G282,I282)</f>
        <v>600000</v>
      </c>
      <c r="K282" s="52">
        <v>571651.5</v>
      </c>
      <c r="L282" s="53"/>
      <c r="M282" s="54"/>
      <c r="N282" s="55"/>
      <c r="O282" s="81"/>
      <c r="P282" s="56">
        <f>K282+L282</f>
        <v>571651.5</v>
      </c>
      <c r="Q282" s="56">
        <f t="shared" si="619"/>
        <v>95.27525</v>
      </c>
      <c r="R282" s="56">
        <f t="shared" si="620"/>
        <v>95.27525</v>
      </c>
      <c r="S282" s="56">
        <f t="shared" si="617"/>
        <v>95.27525</v>
      </c>
      <c r="T282" s="57">
        <f t="shared" si="621"/>
        <v>0</v>
      </c>
      <c r="U282" s="56">
        <f t="shared" si="622"/>
        <v>0</v>
      </c>
      <c r="V282" s="56">
        <f t="shared" si="623"/>
        <v>0</v>
      </c>
      <c r="W282" s="56">
        <f t="shared" si="624"/>
        <v>0</v>
      </c>
      <c r="X282" s="56">
        <f t="shared" si="625"/>
        <v>571651.5</v>
      </c>
      <c r="Y282" s="226">
        <f t="shared" si="626"/>
        <v>95.27525</v>
      </c>
      <c r="Z282" s="56">
        <f t="shared" si="634"/>
        <v>95.27525</v>
      </c>
      <c r="AA282" s="56">
        <f t="shared" si="627"/>
        <v>95.27525</v>
      </c>
      <c r="AB282" s="57">
        <f t="shared" si="628"/>
        <v>28348.5</v>
      </c>
      <c r="AC282" s="57">
        <f t="shared" si="629"/>
        <v>4.7247500000000002</v>
      </c>
      <c r="AD282" s="57">
        <f t="shared" si="630"/>
        <v>4.7247500000000002</v>
      </c>
      <c r="AE282" s="34">
        <f>J282-X282</f>
        <v>28348.5</v>
      </c>
      <c r="AF282" s="57">
        <f t="shared" si="631"/>
        <v>4.7247500000000002</v>
      </c>
      <c r="AG282" s="63">
        <f t="shared" si="618"/>
        <v>4.7247500000000002</v>
      </c>
      <c r="AH282" s="34">
        <f t="shared" si="632"/>
        <v>28348.5</v>
      </c>
      <c r="AI282" s="57">
        <f t="shared" si="633"/>
        <v>4.7247500000000002</v>
      </c>
    </row>
    <row r="283" spans="1:35" ht="18" hidden="1" customHeight="1">
      <c r="A283" s="61"/>
      <c r="B283" s="62"/>
      <c r="C283" s="63" t="s">
        <v>61</v>
      </c>
      <c r="D283" s="63">
        <f>D284</f>
        <v>0</v>
      </c>
      <c r="E283" s="63">
        <f>SUM(E284:E284)</f>
        <v>0</v>
      </c>
      <c r="F283" s="63">
        <f>F284</f>
        <v>0</v>
      </c>
      <c r="G283" s="63">
        <f>G284</f>
        <v>0</v>
      </c>
      <c r="H283" s="63">
        <f>H284</f>
        <v>0</v>
      </c>
      <c r="I283" s="63">
        <f>I284</f>
        <v>0</v>
      </c>
      <c r="J283" s="63">
        <f>SUM(J284:J284)</f>
        <v>0</v>
      </c>
      <c r="K283" s="64">
        <f t="shared" ref="K283:AH283" si="635">K284</f>
        <v>0</v>
      </c>
      <c r="L283" s="65">
        <f t="shared" si="635"/>
        <v>0</v>
      </c>
      <c r="M283" s="66">
        <f t="shared" si="635"/>
        <v>0</v>
      </c>
      <c r="N283" s="46">
        <f t="shared" si="635"/>
        <v>0</v>
      </c>
      <c r="O283" s="82">
        <f t="shared" si="635"/>
        <v>0</v>
      </c>
      <c r="P283" s="67">
        <f t="shared" si="635"/>
        <v>0</v>
      </c>
      <c r="Q283" s="67" t="e">
        <f t="shared" si="635"/>
        <v>#DIV/0!</v>
      </c>
      <c r="R283" s="56" t="e">
        <f t="shared" si="620"/>
        <v>#DIV/0!</v>
      </c>
      <c r="S283" s="67" t="e">
        <f t="shared" si="635"/>
        <v>#DIV/0!</v>
      </c>
      <c r="T283" s="63">
        <f t="shared" si="635"/>
        <v>0</v>
      </c>
      <c r="U283" s="67" t="e">
        <f t="shared" si="635"/>
        <v>#DIV/0!</v>
      </c>
      <c r="V283" s="56" t="e">
        <f t="shared" si="623"/>
        <v>#DIV/0!</v>
      </c>
      <c r="W283" s="67" t="e">
        <f t="shared" si="635"/>
        <v>#DIV/0!</v>
      </c>
      <c r="X283" s="67">
        <f>X284</f>
        <v>0</v>
      </c>
      <c r="Y283" s="227" t="e">
        <f t="shared" si="635"/>
        <v>#DIV/0!</v>
      </c>
      <c r="Z283" s="56" t="e">
        <f t="shared" si="634"/>
        <v>#DIV/0!</v>
      </c>
      <c r="AA283" s="67" t="e">
        <f t="shared" si="635"/>
        <v>#DIV/0!</v>
      </c>
      <c r="AB283" s="63">
        <f t="shared" si="635"/>
        <v>0</v>
      </c>
      <c r="AC283" s="63" t="e">
        <f t="shared" si="635"/>
        <v>#DIV/0!</v>
      </c>
      <c r="AD283" s="63" t="e">
        <f t="shared" si="635"/>
        <v>#DIV/0!</v>
      </c>
      <c r="AE283" s="63">
        <f t="shared" si="635"/>
        <v>0</v>
      </c>
      <c r="AF283" s="63" t="e">
        <f t="shared" si="635"/>
        <v>#DIV/0!</v>
      </c>
      <c r="AG283" s="63" t="e">
        <f t="shared" si="635"/>
        <v>#DIV/0!</v>
      </c>
      <c r="AH283" s="63">
        <f t="shared" si="635"/>
        <v>0</v>
      </c>
      <c r="AI283" s="57" t="e">
        <f>(AH283/D283)*100</f>
        <v>#DIV/0!</v>
      </c>
    </row>
    <row r="284" spans="1:35" ht="18" hidden="1" customHeight="1">
      <c r="A284" s="38"/>
      <c r="B284" s="38"/>
      <c r="C284" s="49" t="s">
        <v>70</v>
      </c>
      <c r="D284" s="57">
        <v>0</v>
      </c>
      <c r="E284" s="57">
        <v>0</v>
      </c>
      <c r="F284" s="49">
        <v>0</v>
      </c>
      <c r="G284" s="49">
        <v>0</v>
      </c>
      <c r="H284" s="49">
        <f>SUM(E284:G284)</f>
        <v>0</v>
      </c>
      <c r="I284" s="57">
        <v>0</v>
      </c>
      <c r="J284" s="51">
        <f>SUM(E284:G284,I284)</f>
        <v>0</v>
      </c>
      <c r="K284" s="52"/>
      <c r="L284" s="53"/>
      <c r="M284" s="54"/>
      <c r="N284" s="55"/>
      <c r="O284" s="81"/>
      <c r="P284" s="57">
        <f>K284+L284</f>
        <v>0</v>
      </c>
      <c r="Q284" s="56" t="e">
        <f>P284/J284*100</f>
        <v>#DIV/0!</v>
      </c>
      <c r="R284" s="56" t="e">
        <f t="shared" si="620"/>
        <v>#DIV/0!</v>
      </c>
      <c r="S284" s="56" t="e">
        <f>P284/D284*100</f>
        <v>#DIV/0!</v>
      </c>
      <c r="T284" s="57">
        <f>M284+N284+O284</f>
        <v>0</v>
      </c>
      <c r="U284" s="56" t="e">
        <f>T284/J284*100</f>
        <v>#DIV/0!</v>
      </c>
      <c r="V284" s="56" t="e">
        <f t="shared" si="623"/>
        <v>#DIV/0!</v>
      </c>
      <c r="W284" s="56" t="e">
        <f>T284/D284*100</f>
        <v>#DIV/0!</v>
      </c>
      <c r="X284" s="56">
        <f>SUM(K284:O284)</f>
        <v>0</v>
      </c>
      <c r="Y284" s="226" t="e">
        <f t="shared" ref="Y284" si="636">X284/H284*100</f>
        <v>#DIV/0!</v>
      </c>
      <c r="Z284" s="56" t="e">
        <f t="shared" si="634"/>
        <v>#DIV/0!</v>
      </c>
      <c r="AA284" s="56" t="e">
        <f>X284/D284*100</f>
        <v>#DIV/0!</v>
      </c>
      <c r="AB284" s="57">
        <f>H284-X284</f>
        <v>0</v>
      </c>
      <c r="AC284" s="57" t="e">
        <f t="shared" ref="AC284" si="637">(AB284/H284)*100</f>
        <v>#DIV/0!</v>
      </c>
      <c r="AD284" s="57" t="e">
        <f>(AB284/D284)*100</f>
        <v>#DIV/0!</v>
      </c>
      <c r="AE284" s="34">
        <f>J284-X284</f>
        <v>0</v>
      </c>
      <c r="AF284" s="57" t="e">
        <f>(AE284/J284)*100</f>
        <v>#DIV/0!</v>
      </c>
      <c r="AG284" s="63" t="e">
        <f>(AE284/D284)*100</f>
        <v>#DIV/0!</v>
      </c>
      <c r="AH284" s="34">
        <f t="shared" ref="AH284" si="638">D284-X284</f>
        <v>0</v>
      </c>
      <c r="AI284" s="57" t="e">
        <f t="shared" ref="AI284" si="639">(AH284/D284)*100</f>
        <v>#DIV/0!</v>
      </c>
    </row>
    <row r="285" spans="1:35" ht="18.75" hidden="1">
      <c r="A285" s="69"/>
      <c r="B285" s="69"/>
      <c r="C285" s="70"/>
      <c r="D285" s="70"/>
      <c r="E285" s="71"/>
      <c r="F285" s="71"/>
      <c r="G285" s="71"/>
      <c r="H285" s="71"/>
      <c r="I285" s="71"/>
      <c r="J285" s="71"/>
      <c r="K285" s="72"/>
      <c r="L285" s="73"/>
      <c r="M285" s="74"/>
      <c r="N285" s="75"/>
      <c r="O285" s="83"/>
      <c r="P285" s="71"/>
      <c r="Q285" s="71"/>
      <c r="R285" s="71"/>
      <c r="S285" s="71"/>
      <c r="T285" s="71"/>
      <c r="U285" s="71"/>
      <c r="V285" s="71"/>
      <c r="W285" s="71"/>
      <c r="X285" s="71"/>
      <c r="Y285" s="228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</row>
    <row r="286" spans="1:35" ht="56.25" hidden="1">
      <c r="A286" s="1104" t="s">
        <v>348</v>
      </c>
      <c r="B286" s="1106" t="s">
        <v>331</v>
      </c>
      <c r="C286" s="1107" t="s">
        <v>332</v>
      </c>
      <c r="D286" s="79" t="s">
        <v>333</v>
      </c>
      <c r="E286" s="1109">
        <f>SUM(E289,E295)</f>
        <v>248550</v>
      </c>
      <c r="F286" s="1109">
        <f>F289+F295</f>
        <v>277950</v>
      </c>
      <c r="G286" s="1109">
        <f>G289+G295</f>
        <v>58500</v>
      </c>
      <c r="H286" s="1109">
        <f>SUM(E286:G288)</f>
        <v>585000</v>
      </c>
      <c r="I286" s="1111">
        <f>SUM(I289,I295)</f>
        <v>0</v>
      </c>
      <c r="J286" s="1113">
        <f>SUM(J289,J295)</f>
        <v>585000</v>
      </c>
      <c r="K286" s="37"/>
      <c r="L286" s="37"/>
      <c r="M286" s="37"/>
      <c r="N286" s="37"/>
      <c r="O286" s="37"/>
      <c r="P286" s="203" t="s">
        <v>417</v>
      </c>
      <c r="Q286" s="204" t="s">
        <v>433</v>
      </c>
      <c r="R286" s="204" t="s">
        <v>434</v>
      </c>
      <c r="S286" s="204" t="s">
        <v>403</v>
      </c>
      <c r="T286" s="204" t="s">
        <v>438</v>
      </c>
      <c r="U286" s="204" t="s">
        <v>433</v>
      </c>
      <c r="V286" s="204" t="s">
        <v>434</v>
      </c>
      <c r="W286" s="204" t="s">
        <v>403</v>
      </c>
      <c r="X286" s="203" t="s">
        <v>439</v>
      </c>
      <c r="Y286" s="223" t="s">
        <v>433</v>
      </c>
      <c r="Z286" s="204" t="s">
        <v>434</v>
      </c>
      <c r="AA286" s="204" t="s">
        <v>403</v>
      </c>
      <c r="AB286" s="204" t="s">
        <v>440</v>
      </c>
      <c r="AC286" s="204" t="s">
        <v>433</v>
      </c>
      <c r="AD286" s="204" t="s">
        <v>403</v>
      </c>
      <c r="AE286" s="204" t="s">
        <v>408</v>
      </c>
      <c r="AF286" s="204" t="s">
        <v>408</v>
      </c>
      <c r="AG286" s="204" t="s">
        <v>403</v>
      </c>
      <c r="AH286" s="204" t="s">
        <v>441</v>
      </c>
      <c r="AI286" s="204" t="s">
        <v>403</v>
      </c>
    </row>
    <row r="287" spans="1:35" ht="14.45" hidden="1" customHeight="1">
      <c r="A287" s="1105"/>
      <c r="B287" s="1106"/>
      <c r="C287" s="1108"/>
      <c r="D287" s="1108">
        <f>D289+D295</f>
        <v>585000</v>
      </c>
      <c r="E287" s="1110"/>
      <c r="F287" s="1110"/>
      <c r="G287" s="1110"/>
      <c r="H287" s="1110"/>
      <c r="I287" s="1112"/>
      <c r="J287" s="1106"/>
      <c r="K287" s="1114">
        <f t="shared" ref="K287:O287" si="640">K289+K295</f>
        <v>480394.55</v>
      </c>
      <c r="L287" s="1116">
        <f t="shared" si="640"/>
        <v>45000</v>
      </c>
      <c r="M287" s="1118">
        <f t="shared" si="640"/>
        <v>0</v>
      </c>
      <c r="N287" s="1100">
        <f t="shared" si="640"/>
        <v>0</v>
      </c>
      <c r="O287" s="1102">
        <f t="shared" si="640"/>
        <v>0</v>
      </c>
      <c r="P287" s="1071">
        <f>P289+P295</f>
        <v>525394.55000000005</v>
      </c>
      <c r="Q287" s="1071">
        <f>(P287/H286)*100</f>
        <v>89.811034188034199</v>
      </c>
      <c r="R287" s="1071">
        <f>(P287/J286)*100</f>
        <v>89.811034188034199</v>
      </c>
      <c r="S287" s="1071">
        <f>(P287/D287)*100</f>
        <v>89.811034188034199</v>
      </c>
      <c r="T287" s="1071">
        <f>T289+T295</f>
        <v>0</v>
      </c>
      <c r="U287" s="1071">
        <f>(T287/H286)*100</f>
        <v>0</v>
      </c>
      <c r="V287" s="1071">
        <f>(T287/J286)*100</f>
        <v>0</v>
      </c>
      <c r="W287" s="1071">
        <f>(T287/D287)*100</f>
        <v>0</v>
      </c>
      <c r="X287" s="1071">
        <f>X289+X295</f>
        <v>525394.55000000005</v>
      </c>
      <c r="Y287" s="1075">
        <f>(X287/H286)*100</f>
        <v>89.811034188034199</v>
      </c>
      <c r="Z287" s="1071">
        <f>(X287/J286)*100</f>
        <v>89.811034188034199</v>
      </c>
      <c r="AA287" s="1071">
        <f>(X287/D287)*100</f>
        <v>89.811034188034199</v>
      </c>
      <c r="AB287" s="1071">
        <f>AB289+AB295</f>
        <v>59605.450000000012</v>
      </c>
      <c r="AC287" s="1071">
        <f>(AB287/H286)*100</f>
        <v>10.188965811965813</v>
      </c>
      <c r="AD287" s="1071">
        <f>(AB287/D287)*100</f>
        <v>10.188965811965813</v>
      </c>
      <c r="AE287" s="1071">
        <f>AE289+AE295</f>
        <v>59605.450000000012</v>
      </c>
      <c r="AF287" s="1071">
        <f>(AE287/J286)*100</f>
        <v>10.188965811965813</v>
      </c>
      <c r="AG287" s="1071">
        <f>(AE287/D287)*100</f>
        <v>10.188965811965813</v>
      </c>
      <c r="AH287" s="1071">
        <f>AH289+AH295</f>
        <v>59605.450000000012</v>
      </c>
      <c r="AI287" s="1071">
        <f>(AH287/D287)*100</f>
        <v>10.188965811965813</v>
      </c>
    </row>
    <row r="288" spans="1:35" ht="27.6" hidden="1" customHeight="1">
      <c r="A288" s="1105"/>
      <c r="B288" s="1106"/>
      <c r="C288" s="1108"/>
      <c r="D288" s="1108"/>
      <c r="E288" s="1110"/>
      <c r="F288" s="1110"/>
      <c r="G288" s="1110"/>
      <c r="H288" s="1110"/>
      <c r="I288" s="1112"/>
      <c r="J288" s="1106"/>
      <c r="K288" s="1115"/>
      <c r="L288" s="1117"/>
      <c r="M288" s="1119"/>
      <c r="N288" s="1101"/>
      <c r="O288" s="1103"/>
      <c r="P288" s="1072"/>
      <c r="Q288" s="1072"/>
      <c r="R288" s="1072"/>
      <c r="S288" s="1072"/>
      <c r="T288" s="1072"/>
      <c r="U288" s="1072"/>
      <c r="V288" s="1072"/>
      <c r="W288" s="1072"/>
      <c r="X288" s="1072"/>
      <c r="Y288" s="1076"/>
      <c r="Z288" s="1072"/>
      <c r="AA288" s="1072"/>
      <c r="AB288" s="1072"/>
      <c r="AC288" s="1072"/>
      <c r="AD288" s="1072"/>
      <c r="AE288" s="1072"/>
      <c r="AF288" s="1072"/>
      <c r="AG288" s="1072"/>
      <c r="AH288" s="1072"/>
      <c r="AI288" s="1072"/>
    </row>
    <row r="289" spans="1:35" ht="18.75" hidden="1">
      <c r="A289" s="38"/>
      <c r="B289" s="39"/>
      <c r="C289" s="40" t="s">
        <v>55</v>
      </c>
      <c r="D289" s="40">
        <f>SUM(D290:D294)</f>
        <v>585000</v>
      </c>
      <c r="E289" s="41">
        <f>SUM(E290:E294)</f>
        <v>248550</v>
      </c>
      <c r="F289" s="41">
        <f>SUM(F290:F294)</f>
        <v>277950</v>
      </c>
      <c r="G289" s="41">
        <f>SUM(G290:G294)</f>
        <v>58500</v>
      </c>
      <c r="H289" s="41">
        <f>SUM(H290:H294)</f>
        <v>585000</v>
      </c>
      <c r="I289" s="42">
        <f>SUM(I290:I292)</f>
        <v>0</v>
      </c>
      <c r="J289" s="41">
        <f t="shared" ref="J289:P289" si="641">SUM(J290:J294)</f>
        <v>585000</v>
      </c>
      <c r="K289" s="43">
        <f t="shared" si="641"/>
        <v>480394.55</v>
      </c>
      <c r="L289" s="44">
        <f t="shared" si="641"/>
        <v>45000</v>
      </c>
      <c r="M289" s="45">
        <f t="shared" si="641"/>
        <v>0</v>
      </c>
      <c r="N289" s="46">
        <f t="shared" si="641"/>
        <v>0</v>
      </c>
      <c r="O289" s="80">
        <f t="shared" si="641"/>
        <v>0</v>
      </c>
      <c r="P289" s="47">
        <f t="shared" si="641"/>
        <v>525394.55000000005</v>
      </c>
      <c r="Q289" s="48">
        <f>P289/H289*100</f>
        <v>89.811034188034199</v>
      </c>
      <c r="R289" s="48">
        <f>P289/J289*100</f>
        <v>89.811034188034199</v>
      </c>
      <c r="S289" s="48">
        <f t="shared" ref="S289:S294" si="642">P289/D289*100</f>
        <v>89.811034188034199</v>
      </c>
      <c r="T289" s="47">
        <f>SUM(T290:T294)</f>
        <v>0</v>
      </c>
      <c r="U289" s="48">
        <f>T289/H289*100</f>
        <v>0</v>
      </c>
      <c r="V289" s="48">
        <f>T289/J289*100</f>
        <v>0</v>
      </c>
      <c r="W289" s="48">
        <f>T289/D289*100</f>
        <v>0</v>
      </c>
      <c r="X289" s="48">
        <f>SUM(X290:X294)</f>
        <v>525394.55000000005</v>
      </c>
      <c r="Y289" s="226">
        <f>X289/H289*100</f>
        <v>89.811034188034199</v>
      </c>
      <c r="Z289" s="48">
        <f>X289/J289*100</f>
        <v>89.811034188034199</v>
      </c>
      <c r="AA289" s="48">
        <f>X289/D289*100</f>
        <v>89.811034188034199</v>
      </c>
      <c r="AB289" s="47">
        <f>SUM(AB290:AB294)</f>
        <v>59605.450000000012</v>
      </c>
      <c r="AC289" s="47">
        <f>(AB289/H289)*100</f>
        <v>10.188965811965813</v>
      </c>
      <c r="AD289" s="47">
        <f>(AB289/D289)*100</f>
        <v>10.188965811965813</v>
      </c>
      <c r="AE289" s="47">
        <f>SUM(AE290:AE294)</f>
        <v>59605.450000000012</v>
      </c>
      <c r="AF289" s="47">
        <f>(AE289/J289)*100</f>
        <v>10.188965811965813</v>
      </c>
      <c r="AG289" s="47">
        <f t="shared" ref="AG289:AG294" si="643">(AE289/D289)*100</f>
        <v>10.188965811965813</v>
      </c>
      <c r="AH289" s="47">
        <f>SUM(AH290:AH294)</f>
        <v>59605.450000000012</v>
      </c>
      <c r="AI289" s="47">
        <f>(AH289/D289)*100</f>
        <v>10.188965811965813</v>
      </c>
    </row>
    <row r="290" spans="1:35" ht="18.75" hidden="1">
      <c r="A290" s="38"/>
      <c r="B290" s="39" t="s">
        <v>68</v>
      </c>
      <c r="C290" s="49" t="s">
        <v>414</v>
      </c>
      <c r="D290" s="49">
        <v>238000</v>
      </c>
      <c r="E290" s="57">
        <v>120000</v>
      </c>
      <c r="F290" s="49">
        <v>118000</v>
      </c>
      <c r="G290" s="49">
        <v>0</v>
      </c>
      <c r="H290" s="41">
        <f>SUM(E290:G290)</f>
        <v>238000</v>
      </c>
      <c r="I290" s="50">
        <v>0</v>
      </c>
      <c r="J290" s="51">
        <f>SUM(E290:G290,I290)</f>
        <v>238000</v>
      </c>
      <c r="K290" s="52">
        <v>238000</v>
      </c>
      <c r="L290" s="53"/>
      <c r="M290" s="54"/>
      <c r="N290" s="55"/>
      <c r="O290" s="81"/>
      <c r="P290" s="56">
        <f>K290+L290</f>
        <v>238000</v>
      </c>
      <c r="Q290" s="56">
        <f>P290/H290*100</f>
        <v>100</v>
      </c>
      <c r="R290" s="56">
        <f>P290/J290*100</f>
        <v>100</v>
      </c>
      <c r="S290" s="56">
        <f t="shared" si="642"/>
        <v>100</v>
      </c>
      <c r="T290" s="57">
        <f>M290+N290+O290</f>
        <v>0</v>
      </c>
      <c r="U290" s="56">
        <f>T290/H290*100</f>
        <v>0</v>
      </c>
      <c r="V290" s="56">
        <f>T290/J290*100</f>
        <v>0</v>
      </c>
      <c r="W290" s="56">
        <f>T290/D290*100</f>
        <v>0</v>
      </c>
      <c r="X290" s="56">
        <f>SUM(K290:O290)</f>
        <v>238000</v>
      </c>
      <c r="Y290" s="226">
        <f>X290/H290*100</f>
        <v>100</v>
      </c>
      <c r="Z290" s="56">
        <f>X290/J290*100</f>
        <v>100</v>
      </c>
      <c r="AA290" s="56">
        <f>X290/D290*100</f>
        <v>100</v>
      </c>
      <c r="AB290" s="57">
        <f>H290-X290</f>
        <v>0</v>
      </c>
      <c r="AC290" s="57">
        <f>(AB290/H290)*100</f>
        <v>0</v>
      </c>
      <c r="AD290" s="57">
        <f>(AB290/D290)*100</f>
        <v>0</v>
      </c>
      <c r="AE290" s="34">
        <f>J290-X290</f>
        <v>0</v>
      </c>
      <c r="AF290" s="57">
        <f>(AE290/J290)*100</f>
        <v>0</v>
      </c>
      <c r="AG290" s="63">
        <f t="shared" si="643"/>
        <v>0</v>
      </c>
      <c r="AH290" s="34">
        <f>D290-X290</f>
        <v>0</v>
      </c>
      <c r="AI290" s="57">
        <f>(AH290/D290)*100</f>
        <v>0</v>
      </c>
    </row>
    <row r="291" spans="1:35" ht="18.75" hidden="1">
      <c r="A291" s="38"/>
      <c r="B291" s="38"/>
      <c r="C291" s="49" t="s">
        <v>415</v>
      </c>
      <c r="D291" s="49">
        <v>336640</v>
      </c>
      <c r="E291" s="49">
        <v>119950</v>
      </c>
      <c r="F291" s="49">
        <f>216190-58000</f>
        <v>158190</v>
      </c>
      <c r="G291" s="49">
        <v>58500</v>
      </c>
      <c r="H291" s="41">
        <f>SUM(E291:G291)</f>
        <v>336640</v>
      </c>
      <c r="I291" s="78">
        <v>0</v>
      </c>
      <c r="J291" s="51">
        <f>SUM(E291:G291,I291)</f>
        <v>336640</v>
      </c>
      <c r="K291" s="52">
        <v>239644.55</v>
      </c>
      <c r="L291" s="335">
        <v>45000</v>
      </c>
      <c r="M291" s="54"/>
      <c r="N291" s="55"/>
      <c r="O291" s="81"/>
      <c r="P291" s="56">
        <f>K291+L291</f>
        <v>284644.55</v>
      </c>
      <c r="Q291" s="56">
        <f t="shared" ref="Q291:Q294" si="644">P291/H291*100</f>
        <v>84.55458353136882</v>
      </c>
      <c r="R291" s="56">
        <f t="shared" ref="R291:R296" si="645">P291/J291*100</f>
        <v>84.55458353136882</v>
      </c>
      <c r="S291" s="56">
        <f t="shared" si="642"/>
        <v>84.55458353136882</v>
      </c>
      <c r="T291" s="57">
        <f t="shared" ref="T291:T294" si="646">M291+N291+O291</f>
        <v>0</v>
      </c>
      <c r="U291" s="56">
        <f t="shared" ref="U291:U294" si="647">T291/H291*100</f>
        <v>0</v>
      </c>
      <c r="V291" s="56">
        <f t="shared" ref="V291:V296" si="648">T291/J291*100</f>
        <v>0</v>
      </c>
      <c r="W291" s="56">
        <f t="shared" ref="W291:W294" si="649">T291/D291*100</f>
        <v>0</v>
      </c>
      <c r="X291" s="56">
        <f t="shared" ref="X291:X294" si="650">SUM(K291:O291)</f>
        <v>284644.55</v>
      </c>
      <c r="Y291" s="226">
        <f t="shared" ref="Y291:Y294" si="651">X291/H291*100</f>
        <v>84.55458353136882</v>
      </c>
      <c r="Z291" s="56">
        <f t="shared" ref="Z291:Z296" si="652">X291/J291*100</f>
        <v>84.55458353136882</v>
      </c>
      <c r="AA291" s="56">
        <f t="shared" ref="AA291:AA294" si="653">X291/D291*100</f>
        <v>84.55458353136882</v>
      </c>
      <c r="AB291" s="57">
        <f t="shared" ref="AB291:AB294" si="654">H291-X291</f>
        <v>51995.450000000012</v>
      </c>
      <c r="AC291" s="57">
        <f t="shared" ref="AC291:AC294" si="655">(AB291/H291)*100</f>
        <v>15.445416468631182</v>
      </c>
      <c r="AD291" s="57">
        <f t="shared" ref="AD291:AD294" si="656">(AB291/D291)*100</f>
        <v>15.445416468631182</v>
      </c>
      <c r="AE291" s="34">
        <f>J291-X291</f>
        <v>51995.450000000012</v>
      </c>
      <c r="AF291" s="57">
        <f t="shared" ref="AF291:AF294" si="657">(AE291/J291)*100</f>
        <v>15.445416468631182</v>
      </c>
      <c r="AG291" s="63">
        <f t="shared" si="643"/>
        <v>15.445416468631182</v>
      </c>
      <c r="AH291" s="34">
        <f t="shared" ref="AH291:AH294" si="658">D291-X291</f>
        <v>51995.450000000012</v>
      </c>
      <c r="AI291" s="57">
        <f t="shared" ref="AI291:AI294" si="659">(AH291/D291)*100</f>
        <v>15.445416468631182</v>
      </c>
    </row>
    <row r="292" spans="1:35" ht="18.75" hidden="1">
      <c r="A292" s="38"/>
      <c r="B292" s="38"/>
      <c r="C292" s="49" t="s">
        <v>58</v>
      </c>
      <c r="D292" s="49">
        <v>10360</v>
      </c>
      <c r="E292" s="49">
        <v>8600</v>
      </c>
      <c r="F292" s="49">
        <v>1760</v>
      </c>
      <c r="G292" s="49">
        <v>0</v>
      </c>
      <c r="H292" s="41">
        <f>SUM(E292:G292)</f>
        <v>10360</v>
      </c>
      <c r="I292" s="59">
        <v>0</v>
      </c>
      <c r="J292" s="51">
        <f>SUM(E292:G292,I292)</f>
        <v>10360</v>
      </c>
      <c r="K292" s="52">
        <v>2750</v>
      </c>
      <c r="L292" s="53"/>
      <c r="M292" s="54"/>
      <c r="N292" s="55"/>
      <c r="O292" s="81"/>
      <c r="P292" s="56">
        <f>K292+L292</f>
        <v>2750</v>
      </c>
      <c r="Q292" s="56">
        <f t="shared" si="644"/>
        <v>26.544401544401548</v>
      </c>
      <c r="R292" s="56">
        <f t="shared" si="645"/>
        <v>26.544401544401548</v>
      </c>
      <c r="S292" s="56">
        <f t="shared" si="642"/>
        <v>26.544401544401548</v>
      </c>
      <c r="T292" s="57">
        <f t="shared" si="646"/>
        <v>0</v>
      </c>
      <c r="U292" s="56">
        <f t="shared" si="647"/>
        <v>0</v>
      </c>
      <c r="V292" s="56">
        <f t="shared" si="648"/>
        <v>0</v>
      </c>
      <c r="W292" s="56">
        <f t="shared" si="649"/>
        <v>0</v>
      </c>
      <c r="X292" s="56">
        <f t="shared" si="650"/>
        <v>2750</v>
      </c>
      <c r="Y292" s="226">
        <f t="shared" si="651"/>
        <v>26.544401544401548</v>
      </c>
      <c r="Z292" s="56">
        <f t="shared" si="652"/>
        <v>26.544401544401548</v>
      </c>
      <c r="AA292" s="56">
        <f t="shared" si="653"/>
        <v>26.544401544401548</v>
      </c>
      <c r="AB292" s="57">
        <f t="shared" si="654"/>
        <v>7610</v>
      </c>
      <c r="AC292" s="57">
        <f t="shared" si="655"/>
        <v>73.455598455598462</v>
      </c>
      <c r="AD292" s="57">
        <f t="shared" si="656"/>
        <v>73.455598455598462</v>
      </c>
      <c r="AE292" s="34">
        <f>J292-X292</f>
        <v>7610</v>
      </c>
      <c r="AF292" s="57">
        <f t="shared" si="657"/>
        <v>73.455598455598462</v>
      </c>
      <c r="AG292" s="63">
        <f t="shared" si="643"/>
        <v>73.455598455598462</v>
      </c>
      <c r="AH292" s="34">
        <f t="shared" si="658"/>
        <v>7610</v>
      </c>
      <c r="AI292" s="57">
        <f t="shared" si="659"/>
        <v>73.455598455598462</v>
      </c>
    </row>
    <row r="293" spans="1:35" ht="18" hidden="1" customHeight="1">
      <c r="A293" s="38"/>
      <c r="B293" s="38"/>
      <c r="C293" s="49" t="s">
        <v>69</v>
      </c>
      <c r="D293" s="49">
        <v>0</v>
      </c>
      <c r="E293" s="49">
        <v>0</v>
      </c>
      <c r="F293" s="49">
        <v>0</v>
      </c>
      <c r="G293" s="49">
        <v>0</v>
      </c>
      <c r="H293" s="41">
        <f>SUM(E293:G293)</f>
        <v>0</v>
      </c>
      <c r="I293" s="59">
        <v>0</v>
      </c>
      <c r="J293" s="51">
        <f>SUM(E293:G293,I293)</f>
        <v>0</v>
      </c>
      <c r="K293" s="52"/>
      <c r="L293" s="53"/>
      <c r="M293" s="54"/>
      <c r="N293" s="55"/>
      <c r="O293" s="81"/>
      <c r="P293" s="56">
        <f>K293+L293</f>
        <v>0</v>
      </c>
      <c r="Q293" s="56" t="e">
        <f t="shared" si="644"/>
        <v>#DIV/0!</v>
      </c>
      <c r="R293" s="56" t="e">
        <f t="shared" si="645"/>
        <v>#DIV/0!</v>
      </c>
      <c r="S293" s="56" t="e">
        <f t="shared" si="642"/>
        <v>#DIV/0!</v>
      </c>
      <c r="T293" s="57">
        <f t="shared" si="646"/>
        <v>0</v>
      </c>
      <c r="U293" s="56" t="e">
        <f t="shared" si="647"/>
        <v>#DIV/0!</v>
      </c>
      <c r="V293" s="56" t="e">
        <f t="shared" si="648"/>
        <v>#DIV/0!</v>
      </c>
      <c r="W293" s="56" t="e">
        <f t="shared" si="649"/>
        <v>#DIV/0!</v>
      </c>
      <c r="X293" s="56">
        <f t="shared" si="650"/>
        <v>0</v>
      </c>
      <c r="Y293" s="226" t="e">
        <f t="shared" si="651"/>
        <v>#DIV/0!</v>
      </c>
      <c r="Z293" s="56" t="e">
        <f t="shared" si="652"/>
        <v>#DIV/0!</v>
      </c>
      <c r="AA293" s="56" t="e">
        <f t="shared" si="653"/>
        <v>#DIV/0!</v>
      </c>
      <c r="AB293" s="57">
        <f t="shared" si="654"/>
        <v>0</v>
      </c>
      <c r="AC293" s="57" t="e">
        <f t="shared" si="655"/>
        <v>#DIV/0!</v>
      </c>
      <c r="AD293" s="57" t="e">
        <f t="shared" si="656"/>
        <v>#DIV/0!</v>
      </c>
      <c r="AE293" s="34">
        <f>J293-X293</f>
        <v>0</v>
      </c>
      <c r="AF293" s="57" t="e">
        <f t="shared" si="657"/>
        <v>#DIV/0!</v>
      </c>
      <c r="AG293" s="63" t="e">
        <f t="shared" si="643"/>
        <v>#DIV/0!</v>
      </c>
      <c r="AH293" s="34">
        <f t="shared" si="658"/>
        <v>0</v>
      </c>
      <c r="AI293" s="57" t="e">
        <f t="shared" si="659"/>
        <v>#DIV/0!</v>
      </c>
    </row>
    <row r="294" spans="1:35" ht="18" hidden="1" customHeight="1">
      <c r="A294" s="38"/>
      <c r="B294" s="38"/>
      <c r="C294" s="49" t="s">
        <v>60</v>
      </c>
      <c r="D294" s="57">
        <v>0</v>
      </c>
      <c r="E294" s="57">
        <v>0</v>
      </c>
      <c r="F294" s="57">
        <v>0</v>
      </c>
      <c r="G294" s="63">
        <v>0</v>
      </c>
      <c r="H294" s="41">
        <f>SUM(E294:G294)</f>
        <v>0</v>
      </c>
      <c r="I294" s="49">
        <v>0</v>
      </c>
      <c r="J294" s="51">
        <f>SUM(E294:G294,I294)</f>
        <v>0</v>
      </c>
      <c r="K294" s="52"/>
      <c r="L294" s="53"/>
      <c r="M294" s="54"/>
      <c r="N294" s="55"/>
      <c r="O294" s="81"/>
      <c r="P294" s="56">
        <f>K294+L294</f>
        <v>0</v>
      </c>
      <c r="Q294" s="56" t="e">
        <f t="shared" si="644"/>
        <v>#DIV/0!</v>
      </c>
      <c r="R294" s="56" t="e">
        <f t="shared" si="645"/>
        <v>#DIV/0!</v>
      </c>
      <c r="S294" s="56" t="e">
        <f t="shared" si="642"/>
        <v>#DIV/0!</v>
      </c>
      <c r="T294" s="57">
        <f t="shared" si="646"/>
        <v>0</v>
      </c>
      <c r="U294" s="56" t="e">
        <f t="shared" si="647"/>
        <v>#DIV/0!</v>
      </c>
      <c r="V294" s="56" t="e">
        <f t="shared" si="648"/>
        <v>#DIV/0!</v>
      </c>
      <c r="W294" s="56" t="e">
        <f t="shared" si="649"/>
        <v>#DIV/0!</v>
      </c>
      <c r="X294" s="56">
        <f t="shared" si="650"/>
        <v>0</v>
      </c>
      <c r="Y294" s="226" t="e">
        <f t="shared" si="651"/>
        <v>#DIV/0!</v>
      </c>
      <c r="Z294" s="56" t="e">
        <f t="shared" si="652"/>
        <v>#DIV/0!</v>
      </c>
      <c r="AA294" s="56" t="e">
        <f t="shared" si="653"/>
        <v>#DIV/0!</v>
      </c>
      <c r="AB294" s="57">
        <f t="shared" si="654"/>
        <v>0</v>
      </c>
      <c r="AC294" s="57" t="e">
        <f t="shared" si="655"/>
        <v>#DIV/0!</v>
      </c>
      <c r="AD294" s="57" t="e">
        <f t="shared" si="656"/>
        <v>#DIV/0!</v>
      </c>
      <c r="AE294" s="34">
        <f>J294-X294</f>
        <v>0</v>
      </c>
      <c r="AF294" s="57" t="e">
        <f t="shared" si="657"/>
        <v>#DIV/0!</v>
      </c>
      <c r="AG294" s="63" t="e">
        <f t="shared" si="643"/>
        <v>#DIV/0!</v>
      </c>
      <c r="AH294" s="34">
        <f t="shared" si="658"/>
        <v>0</v>
      </c>
      <c r="AI294" s="57" t="e">
        <f t="shared" si="659"/>
        <v>#DIV/0!</v>
      </c>
    </row>
    <row r="295" spans="1:35" ht="18" hidden="1" customHeight="1">
      <c r="A295" s="61"/>
      <c r="B295" s="62"/>
      <c r="C295" s="63" t="s">
        <v>61</v>
      </c>
      <c r="D295" s="63">
        <f>D296</f>
        <v>0</v>
      </c>
      <c r="E295" s="63">
        <f>SUM(E296:E296)</f>
        <v>0</v>
      </c>
      <c r="F295" s="63">
        <f>F296</f>
        <v>0</v>
      </c>
      <c r="G295" s="63">
        <f>G296</f>
        <v>0</v>
      </c>
      <c r="H295" s="63">
        <f>H296</f>
        <v>0</v>
      </c>
      <c r="I295" s="63">
        <f>I296</f>
        <v>0</v>
      </c>
      <c r="J295" s="63">
        <f>SUM(J296:J296)</f>
        <v>0</v>
      </c>
      <c r="K295" s="64">
        <f t="shared" ref="K295:AH295" si="660">K296</f>
        <v>0</v>
      </c>
      <c r="L295" s="65">
        <f t="shared" si="660"/>
        <v>0</v>
      </c>
      <c r="M295" s="66">
        <f t="shared" si="660"/>
        <v>0</v>
      </c>
      <c r="N295" s="46">
        <f t="shared" si="660"/>
        <v>0</v>
      </c>
      <c r="O295" s="82">
        <f t="shared" si="660"/>
        <v>0</v>
      </c>
      <c r="P295" s="67">
        <f t="shared" si="660"/>
        <v>0</v>
      </c>
      <c r="Q295" s="67" t="e">
        <f t="shared" si="660"/>
        <v>#DIV/0!</v>
      </c>
      <c r="R295" s="56" t="e">
        <f t="shared" si="645"/>
        <v>#DIV/0!</v>
      </c>
      <c r="S295" s="67" t="e">
        <f t="shared" si="660"/>
        <v>#DIV/0!</v>
      </c>
      <c r="T295" s="63">
        <f t="shared" si="660"/>
        <v>0</v>
      </c>
      <c r="U295" s="67" t="e">
        <f t="shared" si="660"/>
        <v>#DIV/0!</v>
      </c>
      <c r="V295" s="56" t="e">
        <f t="shared" si="648"/>
        <v>#DIV/0!</v>
      </c>
      <c r="W295" s="67" t="e">
        <f t="shared" si="660"/>
        <v>#DIV/0!</v>
      </c>
      <c r="X295" s="67">
        <f>X296</f>
        <v>0</v>
      </c>
      <c r="Y295" s="227" t="e">
        <f t="shared" si="660"/>
        <v>#DIV/0!</v>
      </c>
      <c r="Z295" s="56" t="e">
        <f t="shared" si="652"/>
        <v>#DIV/0!</v>
      </c>
      <c r="AA295" s="67" t="e">
        <f t="shared" si="660"/>
        <v>#DIV/0!</v>
      </c>
      <c r="AB295" s="63">
        <f t="shared" si="660"/>
        <v>0</v>
      </c>
      <c r="AC295" s="63" t="e">
        <f t="shared" si="660"/>
        <v>#DIV/0!</v>
      </c>
      <c r="AD295" s="63" t="e">
        <f t="shared" si="660"/>
        <v>#DIV/0!</v>
      </c>
      <c r="AE295" s="63">
        <f t="shared" si="660"/>
        <v>0</v>
      </c>
      <c r="AF295" s="63" t="e">
        <f t="shared" si="660"/>
        <v>#DIV/0!</v>
      </c>
      <c r="AG295" s="63" t="e">
        <f t="shared" si="660"/>
        <v>#DIV/0!</v>
      </c>
      <c r="AH295" s="63">
        <f t="shared" si="660"/>
        <v>0</v>
      </c>
      <c r="AI295" s="57" t="e">
        <f>(AH295/D295)*100</f>
        <v>#DIV/0!</v>
      </c>
    </row>
    <row r="296" spans="1:35" ht="18" hidden="1" customHeight="1">
      <c r="A296" s="38"/>
      <c r="B296" s="38"/>
      <c r="C296" s="49" t="s">
        <v>70</v>
      </c>
      <c r="D296" s="57">
        <v>0</v>
      </c>
      <c r="E296" s="57">
        <v>0</v>
      </c>
      <c r="F296" s="49">
        <v>0</v>
      </c>
      <c r="G296" s="49">
        <v>0</v>
      </c>
      <c r="H296" s="49">
        <f>SUM(E296:G296)</f>
        <v>0</v>
      </c>
      <c r="I296" s="57">
        <v>0</v>
      </c>
      <c r="J296" s="51">
        <f>SUM(E296:G296,I296)</f>
        <v>0</v>
      </c>
      <c r="K296" s="52"/>
      <c r="L296" s="53"/>
      <c r="M296" s="54"/>
      <c r="N296" s="55"/>
      <c r="O296" s="81"/>
      <c r="P296" s="57">
        <f>K296+L296</f>
        <v>0</v>
      </c>
      <c r="Q296" s="56" t="e">
        <f>P296/J296*100</f>
        <v>#DIV/0!</v>
      </c>
      <c r="R296" s="56" t="e">
        <f t="shared" si="645"/>
        <v>#DIV/0!</v>
      </c>
      <c r="S296" s="56" t="e">
        <f>P296/D296*100</f>
        <v>#DIV/0!</v>
      </c>
      <c r="T296" s="57">
        <f>M296+N296+O296</f>
        <v>0</v>
      </c>
      <c r="U296" s="56" t="e">
        <f>T296/J296*100</f>
        <v>#DIV/0!</v>
      </c>
      <c r="V296" s="56" t="e">
        <f t="shared" si="648"/>
        <v>#DIV/0!</v>
      </c>
      <c r="W296" s="56" t="e">
        <f>T296/D296*100</f>
        <v>#DIV/0!</v>
      </c>
      <c r="X296" s="56">
        <f>SUM(K296:O296)</f>
        <v>0</v>
      </c>
      <c r="Y296" s="226" t="e">
        <f t="shared" ref="Y296" si="661">X296/H296*100</f>
        <v>#DIV/0!</v>
      </c>
      <c r="Z296" s="56" t="e">
        <f t="shared" si="652"/>
        <v>#DIV/0!</v>
      </c>
      <c r="AA296" s="56" t="e">
        <f>X296/D296*100</f>
        <v>#DIV/0!</v>
      </c>
      <c r="AB296" s="57">
        <f>H296-X296</f>
        <v>0</v>
      </c>
      <c r="AC296" s="57" t="e">
        <f t="shared" ref="AC296" si="662">(AB296/H296)*100</f>
        <v>#DIV/0!</v>
      </c>
      <c r="AD296" s="57" t="e">
        <f>(AB296/D296)*100</f>
        <v>#DIV/0!</v>
      </c>
      <c r="AE296" s="34">
        <f>J296-X296</f>
        <v>0</v>
      </c>
      <c r="AF296" s="57" t="e">
        <f>(AE296/J296)*100</f>
        <v>#DIV/0!</v>
      </c>
      <c r="AG296" s="63" t="e">
        <f>(AE296/D296)*100</f>
        <v>#DIV/0!</v>
      </c>
      <c r="AH296" s="34">
        <f t="shared" ref="AH296" si="663">D296-X296</f>
        <v>0</v>
      </c>
      <c r="AI296" s="57" t="e">
        <f t="shared" ref="AI296" si="664">(AH296/D296)*100</f>
        <v>#DIV/0!</v>
      </c>
    </row>
    <row r="297" spans="1:35" ht="18.75" hidden="1">
      <c r="A297" s="69"/>
      <c r="B297" s="69"/>
      <c r="C297" s="70"/>
      <c r="D297" s="70"/>
      <c r="E297" s="71"/>
      <c r="F297" s="71"/>
      <c r="G297" s="71"/>
      <c r="H297" s="71"/>
      <c r="I297" s="71"/>
      <c r="J297" s="71"/>
      <c r="K297" s="72"/>
      <c r="L297" s="73"/>
      <c r="M297" s="74"/>
      <c r="N297" s="75"/>
      <c r="O297" s="83"/>
      <c r="P297" s="71"/>
      <c r="Q297" s="71"/>
      <c r="R297" s="71"/>
      <c r="S297" s="71"/>
      <c r="T297" s="71"/>
      <c r="U297" s="71"/>
      <c r="V297" s="71"/>
      <c r="W297" s="71"/>
      <c r="X297" s="71"/>
      <c r="Y297" s="228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</row>
    <row r="298" spans="1:35" s="34" customFormat="1" ht="18.95" hidden="1" customHeight="1">
      <c r="A298" s="1073" t="s">
        <v>218</v>
      </c>
      <c r="B298" s="1074"/>
      <c r="C298" s="1074"/>
      <c r="D298" s="1074"/>
      <c r="E298" s="1074"/>
      <c r="F298" s="1074"/>
      <c r="G298" s="1074"/>
      <c r="H298" s="1074"/>
      <c r="I298" s="1074"/>
      <c r="J298" s="1074"/>
      <c r="K298" s="1074"/>
      <c r="L298" s="1074"/>
      <c r="M298" s="1074"/>
      <c r="N298" s="1074"/>
      <c r="O298" s="1074"/>
      <c r="P298" s="1074"/>
      <c r="Q298" s="1074"/>
      <c r="R298" s="1074"/>
      <c r="S298" s="1074"/>
      <c r="T298" s="1074"/>
      <c r="U298" s="1074"/>
      <c r="V298" s="1074"/>
      <c r="W298" s="1074"/>
      <c r="X298" s="1074"/>
      <c r="Y298" s="1074"/>
      <c r="Z298" s="1074"/>
      <c r="AA298" s="1074"/>
      <c r="AB298" s="1074"/>
      <c r="AC298" s="1074"/>
      <c r="AD298" s="1074"/>
      <c r="AE298" s="1074"/>
      <c r="AF298" s="1074"/>
      <c r="AG298" s="1074"/>
      <c r="AH298" s="1074"/>
      <c r="AI298" s="1074"/>
    </row>
    <row r="299" spans="1:35" s="35" customFormat="1" ht="36.950000000000003" hidden="1" customHeight="1">
      <c r="A299" s="182"/>
      <c r="B299" s="183"/>
      <c r="C299" s="184"/>
      <c r="D299" s="184"/>
      <c r="E299" s="184"/>
      <c r="F299" s="184"/>
      <c r="G299" s="184"/>
      <c r="H299" s="184"/>
      <c r="I299" s="185"/>
      <c r="J299" s="184"/>
      <c r="K299" s="186" t="s">
        <v>435</v>
      </c>
      <c r="L299" s="186" t="s">
        <v>436</v>
      </c>
      <c r="M299" s="186" t="s">
        <v>20</v>
      </c>
      <c r="N299" s="186" t="s">
        <v>21</v>
      </c>
      <c r="O299" s="186" t="s">
        <v>437</v>
      </c>
      <c r="P299" s="187" t="s">
        <v>417</v>
      </c>
      <c r="Q299" s="188" t="s">
        <v>433</v>
      </c>
      <c r="R299" s="188" t="s">
        <v>434</v>
      </c>
      <c r="S299" s="188" t="s">
        <v>403</v>
      </c>
      <c r="T299" s="188" t="s">
        <v>438</v>
      </c>
      <c r="U299" s="188" t="s">
        <v>433</v>
      </c>
      <c r="V299" s="188" t="s">
        <v>434</v>
      </c>
      <c r="W299" s="188" t="s">
        <v>403</v>
      </c>
      <c r="X299" s="187" t="s">
        <v>439</v>
      </c>
      <c r="Y299" s="220" t="s">
        <v>433</v>
      </c>
      <c r="Z299" s="188" t="s">
        <v>434</v>
      </c>
      <c r="AA299" s="188" t="s">
        <v>403</v>
      </c>
      <c r="AB299" s="188" t="s">
        <v>440</v>
      </c>
      <c r="AC299" s="188" t="s">
        <v>433</v>
      </c>
      <c r="AD299" s="188" t="s">
        <v>403</v>
      </c>
      <c r="AE299" s="188" t="s">
        <v>408</v>
      </c>
      <c r="AF299" s="188" t="s">
        <v>433</v>
      </c>
      <c r="AG299" s="188" t="s">
        <v>403</v>
      </c>
      <c r="AH299" s="188" t="s">
        <v>441</v>
      </c>
      <c r="AI299" s="188" t="s">
        <v>403</v>
      </c>
    </row>
    <row r="300" spans="1:35" s="35" customFormat="1" ht="18.95" hidden="1" customHeight="1">
      <c r="A300" s="205"/>
      <c r="B300" s="206"/>
      <c r="C300" s="184" t="s">
        <v>54</v>
      </c>
      <c r="D300" s="184">
        <f>D301+D307</f>
        <v>3230000</v>
      </c>
      <c r="E300" s="184">
        <f>E301+E307</f>
        <v>2034900</v>
      </c>
      <c r="F300" s="184">
        <f>F301+F307</f>
        <v>872100</v>
      </c>
      <c r="G300" s="184">
        <f>G301+G307</f>
        <v>323000</v>
      </c>
      <c r="H300" s="184">
        <f t="shared" ref="H300:H306" si="665">SUM(E300:G300)</f>
        <v>3230000</v>
      </c>
      <c r="I300" s="185">
        <f>I301+I307</f>
        <v>-152553</v>
      </c>
      <c r="J300" s="184">
        <f>J301+J307</f>
        <v>3077447</v>
      </c>
      <c r="K300" s="184">
        <f>K301+K307</f>
        <v>2752690.7</v>
      </c>
      <c r="L300" s="184">
        <f t="shared" ref="L300:O300" si="666">L301+L307</f>
        <v>0</v>
      </c>
      <c r="M300" s="184">
        <f t="shared" si="666"/>
        <v>1800</v>
      </c>
      <c r="N300" s="184">
        <f t="shared" si="666"/>
        <v>6000</v>
      </c>
      <c r="O300" s="184">
        <f t="shared" si="666"/>
        <v>0</v>
      </c>
      <c r="P300" s="184">
        <f t="shared" ref="P300" si="667">P301+P307</f>
        <v>2752690.7</v>
      </c>
      <c r="Q300" s="207">
        <f>(P300/H300)*100</f>
        <v>85.222622291021679</v>
      </c>
      <c r="R300" s="207">
        <f>(P300/J300)*100</f>
        <v>89.447217125104032</v>
      </c>
      <c r="S300" s="198">
        <f>(P300/D300)*100</f>
        <v>85.222622291021679</v>
      </c>
      <c r="T300" s="184">
        <f>T301+T307</f>
        <v>7800</v>
      </c>
      <c r="U300" s="198">
        <f>(T300/H300)*100</f>
        <v>0.24148606811145509</v>
      </c>
      <c r="V300" s="207">
        <f>(T300/J300)*100</f>
        <v>0.25345684263612012</v>
      </c>
      <c r="W300" s="198">
        <f>(T300/D300)*100</f>
        <v>0.24148606811145509</v>
      </c>
      <c r="X300" s="184">
        <f>X301+X307</f>
        <v>2760490.7</v>
      </c>
      <c r="Y300" s="221">
        <f>(X300/H300)*100</f>
        <v>85.464108359133135</v>
      </c>
      <c r="Z300" s="207">
        <f>(X300/J300)*100</f>
        <v>89.700673967740158</v>
      </c>
      <c r="AA300" s="198">
        <f t="shared" ref="AA300:AA306" si="668">(X300/D300)*100</f>
        <v>85.464108359133135</v>
      </c>
      <c r="AB300" s="184">
        <f>AB301+AB307</f>
        <v>469509.3</v>
      </c>
      <c r="AC300" s="198">
        <f t="shared" ref="AC300:AC301" si="669">(AB300/H300)*100</f>
        <v>14.535891640866872</v>
      </c>
      <c r="AD300" s="198">
        <f>(AB300/D300)*100</f>
        <v>14.535891640866872</v>
      </c>
      <c r="AE300" s="184">
        <f>AE301+AE307</f>
        <v>316956.3</v>
      </c>
      <c r="AF300" s="198">
        <f>(AE300/J300)*100</f>
        <v>10.299326032259856</v>
      </c>
      <c r="AG300" s="198">
        <f>(AE300/D300)*100</f>
        <v>9.8128885448916403</v>
      </c>
      <c r="AH300" s="184">
        <f>AH301+AH307</f>
        <v>469509.3</v>
      </c>
      <c r="AI300" s="198">
        <f>(AH300/D300)*100</f>
        <v>14.535891640866872</v>
      </c>
    </row>
    <row r="301" spans="1:35" s="35" customFormat="1" ht="18.95" hidden="1" customHeight="1">
      <c r="A301" s="182"/>
      <c r="B301" s="192" t="s">
        <v>34</v>
      </c>
      <c r="C301" s="193" t="s">
        <v>55</v>
      </c>
      <c r="D301" s="193">
        <f>SUM(D302:D306)</f>
        <v>3230000</v>
      </c>
      <c r="E301" s="190">
        <f>SUM(E302:E306)</f>
        <v>2034900</v>
      </c>
      <c r="F301" s="190">
        <f>SUM(F302:F306)</f>
        <v>872100</v>
      </c>
      <c r="G301" s="190">
        <f>SUM(G302:G306)</f>
        <v>323000</v>
      </c>
      <c r="H301" s="190">
        <f t="shared" si="665"/>
        <v>3230000</v>
      </c>
      <c r="I301" s="194">
        <f t="shared" ref="I301:P301" si="670">SUM(I302:I306)</f>
        <v>-152553</v>
      </c>
      <c r="J301" s="190">
        <f t="shared" si="670"/>
        <v>3077447</v>
      </c>
      <c r="K301" s="193">
        <f>SUM(K302:K306)</f>
        <v>2752690.7</v>
      </c>
      <c r="L301" s="193">
        <f t="shared" ref="L301:O301" si="671">SUM(L302:L306)</f>
        <v>0</v>
      </c>
      <c r="M301" s="193">
        <f t="shared" si="671"/>
        <v>1800</v>
      </c>
      <c r="N301" s="193">
        <f t="shared" si="671"/>
        <v>6000</v>
      </c>
      <c r="O301" s="193">
        <f t="shared" si="671"/>
        <v>0</v>
      </c>
      <c r="P301" s="190">
        <f t="shared" si="670"/>
        <v>2752690.7</v>
      </c>
      <c r="Q301" s="189">
        <f t="shared" ref="Q301:Q306" si="672">(P301/H301)*100</f>
        <v>85.222622291021679</v>
      </c>
      <c r="R301" s="189">
        <f t="shared" ref="R301:R308" si="673">(P301/J301)*100</f>
        <v>89.447217125104032</v>
      </c>
      <c r="S301" s="190">
        <f>(P301/D301)*100</f>
        <v>85.222622291021679</v>
      </c>
      <c r="T301" s="190">
        <f>SUM(T302:T306)</f>
        <v>7800</v>
      </c>
      <c r="U301" s="190">
        <f t="shared" ref="U301:U308" si="674">(T301/H301)*100</f>
        <v>0.24148606811145509</v>
      </c>
      <c r="V301" s="189">
        <f t="shared" ref="V301:V308" si="675">(T301/J301)*100</f>
        <v>0.25345684263612012</v>
      </c>
      <c r="W301" s="189">
        <f>(T301/D301)*100</f>
        <v>0.24148606811145509</v>
      </c>
      <c r="X301" s="190">
        <f>SUM(X302:X306)</f>
        <v>2760490.7</v>
      </c>
      <c r="Y301" s="218">
        <f t="shared" ref="Y301:Y308" si="676">(X301/H301)*100</f>
        <v>85.464108359133135</v>
      </c>
      <c r="Z301" s="189">
        <f t="shared" ref="Z301:Z308" si="677">(X301/J301)*100</f>
        <v>89.700673967740158</v>
      </c>
      <c r="AA301" s="189">
        <f t="shared" si="668"/>
        <v>85.464108359133135</v>
      </c>
      <c r="AB301" s="191">
        <f>SUM(AB302:AB306)</f>
        <v>469509.3</v>
      </c>
      <c r="AC301" s="191">
        <f t="shared" si="669"/>
        <v>14.535891640866872</v>
      </c>
      <c r="AD301" s="191">
        <f t="shared" ref="AD301:AD306" si="678">(AB301/D301)*100</f>
        <v>14.535891640866872</v>
      </c>
      <c r="AE301" s="191">
        <f>SUM(AE302:AE306)</f>
        <v>316956.3</v>
      </c>
      <c r="AF301" s="191">
        <f t="shared" ref="AF301:AF308" si="679">(AE301/J301)*100</f>
        <v>10.299326032259856</v>
      </c>
      <c r="AG301" s="191">
        <f t="shared" ref="AG301:AG308" si="680">(AE301/D301)*100</f>
        <v>9.8128885448916403</v>
      </c>
      <c r="AH301" s="191">
        <f>SUM(AH302:AH306)</f>
        <v>469509.3</v>
      </c>
      <c r="AI301" s="191">
        <f t="shared" ref="AI301:AI308" si="681">(AH301/D301)*100</f>
        <v>14.535891640866872</v>
      </c>
    </row>
    <row r="302" spans="1:35" s="35" customFormat="1" ht="18.95" hidden="1" customHeight="1">
      <c r="A302" s="183"/>
      <c r="B302" s="183"/>
      <c r="C302" s="189" t="s">
        <v>56</v>
      </c>
      <c r="D302" s="189">
        <f>D314+D326</f>
        <v>720000</v>
      </c>
      <c r="E302" s="189">
        <f t="shared" ref="E302:G302" si="682">E314+E326</f>
        <v>480000</v>
      </c>
      <c r="F302" s="189">
        <f t="shared" si="682"/>
        <v>240000</v>
      </c>
      <c r="G302" s="189">
        <f t="shared" si="682"/>
        <v>0</v>
      </c>
      <c r="H302" s="189">
        <f t="shared" si="665"/>
        <v>720000</v>
      </c>
      <c r="I302" s="195">
        <f>I314+I326</f>
        <v>0</v>
      </c>
      <c r="J302" s="196">
        <f>H302+(I302)</f>
        <v>720000</v>
      </c>
      <c r="K302" s="189">
        <f>K314+K326</f>
        <v>656500</v>
      </c>
      <c r="L302" s="189">
        <f t="shared" ref="L302:O302" si="683">L314+L326</f>
        <v>0</v>
      </c>
      <c r="M302" s="189">
        <f t="shared" si="683"/>
        <v>0</v>
      </c>
      <c r="N302" s="189">
        <f t="shared" si="683"/>
        <v>0</v>
      </c>
      <c r="O302" s="189">
        <f t="shared" si="683"/>
        <v>0</v>
      </c>
      <c r="P302" s="189">
        <f>K302+L302</f>
        <v>656500</v>
      </c>
      <c r="Q302" s="189">
        <f t="shared" si="672"/>
        <v>91.180555555555557</v>
      </c>
      <c r="R302" s="189">
        <f t="shared" si="673"/>
        <v>91.180555555555557</v>
      </c>
      <c r="S302" s="189">
        <f>(P302/D302)*100</f>
        <v>91.180555555555557</v>
      </c>
      <c r="T302" s="189">
        <f>M302+N302</f>
        <v>0</v>
      </c>
      <c r="U302" s="189">
        <f t="shared" si="674"/>
        <v>0</v>
      </c>
      <c r="V302" s="189">
        <f t="shared" si="675"/>
        <v>0</v>
      </c>
      <c r="W302" s="189">
        <f>(T302/D302)*100</f>
        <v>0</v>
      </c>
      <c r="X302" s="189">
        <f>SUM(K302:O302)</f>
        <v>656500</v>
      </c>
      <c r="Y302" s="217">
        <f t="shared" si="676"/>
        <v>91.180555555555557</v>
      </c>
      <c r="Z302" s="189">
        <f t="shared" si="677"/>
        <v>91.180555555555557</v>
      </c>
      <c r="AA302" s="189">
        <f t="shared" si="668"/>
        <v>91.180555555555557</v>
      </c>
      <c r="AB302" s="197">
        <f>H302-X302</f>
        <v>63500</v>
      </c>
      <c r="AC302" s="197">
        <f>(AB302/H302)*100</f>
        <v>8.8194444444444446</v>
      </c>
      <c r="AD302" s="197">
        <f t="shared" si="678"/>
        <v>8.8194444444444446</v>
      </c>
      <c r="AE302" s="197">
        <f>J302-X302</f>
        <v>63500</v>
      </c>
      <c r="AF302" s="197">
        <f t="shared" si="679"/>
        <v>8.8194444444444446</v>
      </c>
      <c r="AG302" s="197">
        <f t="shared" si="680"/>
        <v>8.8194444444444446</v>
      </c>
      <c r="AH302" s="197">
        <f>D302-X302</f>
        <v>63500</v>
      </c>
      <c r="AI302" s="197">
        <f t="shared" si="681"/>
        <v>8.8194444444444446</v>
      </c>
    </row>
    <row r="303" spans="1:35" s="35" customFormat="1" ht="18.95" hidden="1" customHeight="1">
      <c r="A303" s="183"/>
      <c r="B303" s="183"/>
      <c r="C303" s="189" t="s">
        <v>57</v>
      </c>
      <c r="D303" s="189">
        <f t="shared" ref="D303:G308" si="684">D315+D327</f>
        <v>2444880</v>
      </c>
      <c r="E303" s="189">
        <f t="shared" si="684"/>
        <v>1536400</v>
      </c>
      <c r="F303" s="189">
        <f t="shared" si="684"/>
        <v>585480</v>
      </c>
      <c r="G303" s="189">
        <f t="shared" si="684"/>
        <v>323000</v>
      </c>
      <c r="H303" s="189">
        <f t="shared" si="665"/>
        <v>2444880</v>
      </c>
      <c r="I303" s="195">
        <f t="shared" ref="I303:I308" si="685">I315+I327</f>
        <v>-150006</v>
      </c>
      <c r="J303" s="196">
        <f>H303+(I303)</f>
        <v>2294874</v>
      </c>
      <c r="K303" s="189">
        <f t="shared" ref="K303:O303" si="686">K315+K327</f>
        <v>2011144</v>
      </c>
      <c r="L303" s="189">
        <f t="shared" si="686"/>
        <v>0</v>
      </c>
      <c r="M303" s="189">
        <f t="shared" si="686"/>
        <v>0</v>
      </c>
      <c r="N303" s="189">
        <f t="shared" si="686"/>
        <v>6000</v>
      </c>
      <c r="O303" s="189">
        <f t="shared" si="686"/>
        <v>0</v>
      </c>
      <c r="P303" s="189">
        <f>K303+L303</f>
        <v>2011144</v>
      </c>
      <c r="Q303" s="189">
        <f t="shared" si="672"/>
        <v>82.259415595039428</v>
      </c>
      <c r="R303" s="189">
        <f t="shared" si="673"/>
        <v>87.636358248862464</v>
      </c>
      <c r="S303" s="189">
        <f t="shared" ref="S303:S306" si="687">(P303/D303)*100</f>
        <v>82.259415595039428</v>
      </c>
      <c r="T303" s="189">
        <f>M303+N303</f>
        <v>6000</v>
      </c>
      <c r="U303" s="189">
        <f t="shared" si="674"/>
        <v>0.2454108177088446</v>
      </c>
      <c r="V303" s="189">
        <f t="shared" si="675"/>
        <v>0.26145226273860789</v>
      </c>
      <c r="W303" s="189">
        <f t="shared" ref="W303:W306" si="688">(T303/D303)*100</f>
        <v>0.2454108177088446</v>
      </c>
      <c r="X303" s="189">
        <f>SUM(K303:O303)</f>
        <v>2017144</v>
      </c>
      <c r="Y303" s="217">
        <f t="shared" si="676"/>
        <v>82.504826412748272</v>
      </c>
      <c r="Z303" s="189">
        <f t="shared" si="677"/>
        <v>87.897810511601065</v>
      </c>
      <c r="AA303" s="189">
        <f t="shared" si="668"/>
        <v>82.504826412748272</v>
      </c>
      <c r="AB303" s="197">
        <f t="shared" ref="AB303:AB306" si="689">H303-X303</f>
        <v>427736</v>
      </c>
      <c r="AC303" s="197">
        <f t="shared" ref="AC303:AC308" si="690">(AB303/H303)*100</f>
        <v>17.495173587251724</v>
      </c>
      <c r="AD303" s="197">
        <f t="shared" si="678"/>
        <v>17.495173587251724</v>
      </c>
      <c r="AE303" s="197">
        <f t="shared" ref="AE303:AE306" si="691">J303-X303</f>
        <v>277730</v>
      </c>
      <c r="AF303" s="197">
        <f t="shared" si="679"/>
        <v>12.102189488398928</v>
      </c>
      <c r="AG303" s="197">
        <f t="shared" si="680"/>
        <v>11.359657733712902</v>
      </c>
      <c r="AH303" s="197">
        <f t="shared" ref="AH303:AH306" si="692">D303-X303</f>
        <v>427736</v>
      </c>
      <c r="AI303" s="197">
        <f t="shared" si="681"/>
        <v>17.495173587251724</v>
      </c>
    </row>
    <row r="304" spans="1:35" s="35" customFormat="1" ht="18.95" hidden="1" customHeight="1">
      <c r="A304" s="183"/>
      <c r="B304" s="183"/>
      <c r="C304" s="189" t="s">
        <v>58</v>
      </c>
      <c r="D304" s="189">
        <f t="shared" si="684"/>
        <v>65120</v>
      </c>
      <c r="E304" s="189">
        <f t="shared" si="684"/>
        <v>18500</v>
      </c>
      <c r="F304" s="189">
        <f t="shared" si="684"/>
        <v>46620</v>
      </c>
      <c r="G304" s="189">
        <f t="shared" si="684"/>
        <v>0</v>
      </c>
      <c r="H304" s="189">
        <f t="shared" si="665"/>
        <v>65120</v>
      </c>
      <c r="I304" s="195">
        <f t="shared" si="685"/>
        <v>-2547</v>
      </c>
      <c r="J304" s="196">
        <f>H304+(I304)</f>
        <v>62573</v>
      </c>
      <c r="K304" s="189">
        <f t="shared" ref="K304:O304" si="693">K316+K328</f>
        <v>85046.700000000012</v>
      </c>
      <c r="L304" s="189">
        <f t="shared" si="693"/>
        <v>0</v>
      </c>
      <c r="M304" s="189">
        <f t="shared" si="693"/>
        <v>1800</v>
      </c>
      <c r="N304" s="189">
        <f t="shared" si="693"/>
        <v>0</v>
      </c>
      <c r="O304" s="189">
        <f t="shared" si="693"/>
        <v>0</v>
      </c>
      <c r="P304" s="189">
        <f>K304+L304</f>
        <v>85046.700000000012</v>
      </c>
      <c r="Q304" s="189">
        <f t="shared" si="672"/>
        <v>130.59996928746932</v>
      </c>
      <c r="R304" s="189">
        <f t="shared" si="673"/>
        <v>135.91597014686846</v>
      </c>
      <c r="S304" s="189">
        <f t="shared" si="687"/>
        <v>130.59996928746932</v>
      </c>
      <c r="T304" s="189">
        <f>M304+N304</f>
        <v>1800</v>
      </c>
      <c r="U304" s="189">
        <f t="shared" si="674"/>
        <v>2.764127764127764</v>
      </c>
      <c r="V304" s="189">
        <f t="shared" si="675"/>
        <v>2.8766400843814424</v>
      </c>
      <c r="W304" s="189">
        <f t="shared" si="688"/>
        <v>2.764127764127764</v>
      </c>
      <c r="X304" s="189">
        <f>SUM(K304:O304)</f>
        <v>86846.700000000012</v>
      </c>
      <c r="Y304" s="217">
        <f t="shared" si="676"/>
        <v>133.36409705159707</v>
      </c>
      <c r="Z304" s="189">
        <f t="shared" si="677"/>
        <v>138.79261023124991</v>
      </c>
      <c r="AA304" s="189">
        <f t="shared" si="668"/>
        <v>133.36409705159707</v>
      </c>
      <c r="AB304" s="197">
        <f t="shared" si="689"/>
        <v>-21726.700000000012</v>
      </c>
      <c r="AC304" s="197">
        <f t="shared" si="690"/>
        <v>-33.364097051597071</v>
      </c>
      <c r="AD304" s="197">
        <f t="shared" si="678"/>
        <v>-33.364097051597071</v>
      </c>
      <c r="AE304" s="197">
        <f t="shared" si="691"/>
        <v>-24273.700000000012</v>
      </c>
      <c r="AF304" s="197">
        <f t="shared" si="679"/>
        <v>-38.792610231249917</v>
      </c>
      <c r="AG304" s="197">
        <f t="shared" si="680"/>
        <v>-37.27533783783786</v>
      </c>
      <c r="AH304" s="197">
        <f t="shared" si="692"/>
        <v>-21726.700000000012</v>
      </c>
      <c r="AI304" s="197">
        <f t="shared" si="681"/>
        <v>-33.364097051597071</v>
      </c>
    </row>
    <row r="305" spans="1:35" s="35" customFormat="1" ht="18.95" hidden="1" customHeight="1">
      <c r="A305" s="183"/>
      <c r="B305" s="183"/>
      <c r="C305" s="189" t="s">
        <v>59</v>
      </c>
      <c r="D305" s="189">
        <f t="shared" si="684"/>
        <v>0</v>
      </c>
      <c r="E305" s="189">
        <f t="shared" si="684"/>
        <v>0</v>
      </c>
      <c r="F305" s="189">
        <f t="shared" si="684"/>
        <v>0</v>
      </c>
      <c r="G305" s="189">
        <f t="shared" si="684"/>
        <v>0</v>
      </c>
      <c r="H305" s="189">
        <f t="shared" si="665"/>
        <v>0</v>
      </c>
      <c r="I305" s="195">
        <f t="shared" si="685"/>
        <v>0</v>
      </c>
      <c r="J305" s="196">
        <f>H305+(I305)</f>
        <v>0</v>
      </c>
      <c r="K305" s="189">
        <f t="shared" ref="K305:O305" si="694">K317+K329</f>
        <v>0</v>
      </c>
      <c r="L305" s="189">
        <f t="shared" si="694"/>
        <v>0</v>
      </c>
      <c r="M305" s="189">
        <f t="shared" si="694"/>
        <v>0</v>
      </c>
      <c r="N305" s="189">
        <f t="shared" si="694"/>
        <v>0</v>
      </c>
      <c r="O305" s="189">
        <f t="shared" si="694"/>
        <v>0</v>
      </c>
      <c r="P305" s="189">
        <f>K305+L305</f>
        <v>0</v>
      </c>
      <c r="Q305" s="189" t="e">
        <f t="shared" si="672"/>
        <v>#DIV/0!</v>
      </c>
      <c r="R305" s="189" t="e">
        <f t="shared" si="673"/>
        <v>#DIV/0!</v>
      </c>
      <c r="S305" s="189" t="e">
        <f t="shared" si="687"/>
        <v>#DIV/0!</v>
      </c>
      <c r="T305" s="189">
        <f>M305+N305</f>
        <v>0</v>
      </c>
      <c r="U305" s="189" t="e">
        <f t="shared" si="674"/>
        <v>#DIV/0!</v>
      </c>
      <c r="V305" s="189" t="e">
        <f t="shared" si="675"/>
        <v>#DIV/0!</v>
      </c>
      <c r="W305" s="189" t="e">
        <f t="shared" si="688"/>
        <v>#DIV/0!</v>
      </c>
      <c r="X305" s="189">
        <f>SUM(K305:O305)</f>
        <v>0</v>
      </c>
      <c r="Y305" s="217" t="e">
        <f t="shared" si="676"/>
        <v>#DIV/0!</v>
      </c>
      <c r="Z305" s="189" t="e">
        <f t="shared" si="677"/>
        <v>#DIV/0!</v>
      </c>
      <c r="AA305" s="189" t="e">
        <f t="shared" si="668"/>
        <v>#DIV/0!</v>
      </c>
      <c r="AB305" s="197">
        <f t="shared" si="689"/>
        <v>0</v>
      </c>
      <c r="AC305" s="197" t="e">
        <f t="shared" si="690"/>
        <v>#DIV/0!</v>
      </c>
      <c r="AD305" s="197" t="e">
        <f t="shared" si="678"/>
        <v>#DIV/0!</v>
      </c>
      <c r="AE305" s="197">
        <f t="shared" si="691"/>
        <v>0</v>
      </c>
      <c r="AF305" s="197" t="e">
        <f t="shared" si="679"/>
        <v>#DIV/0!</v>
      </c>
      <c r="AG305" s="197" t="e">
        <f t="shared" si="680"/>
        <v>#DIV/0!</v>
      </c>
      <c r="AH305" s="197">
        <f t="shared" si="692"/>
        <v>0</v>
      </c>
      <c r="AI305" s="197" t="e">
        <f t="shared" si="681"/>
        <v>#DIV/0!</v>
      </c>
    </row>
    <row r="306" spans="1:35" s="35" customFormat="1" ht="18.95" hidden="1" customHeight="1">
      <c r="A306" s="183"/>
      <c r="B306" s="183"/>
      <c r="C306" s="189" t="s">
        <v>60</v>
      </c>
      <c r="D306" s="189">
        <f t="shared" si="684"/>
        <v>0</v>
      </c>
      <c r="E306" s="189">
        <f t="shared" si="684"/>
        <v>0</v>
      </c>
      <c r="F306" s="189">
        <f t="shared" si="684"/>
        <v>0</v>
      </c>
      <c r="G306" s="189">
        <f t="shared" si="684"/>
        <v>0</v>
      </c>
      <c r="H306" s="189">
        <f t="shared" si="665"/>
        <v>0</v>
      </c>
      <c r="I306" s="195">
        <f t="shared" si="685"/>
        <v>0</v>
      </c>
      <c r="J306" s="196">
        <f>H306+(I306)</f>
        <v>0</v>
      </c>
      <c r="K306" s="189">
        <f t="shared" ref="K306:O306" si="695">K318+K330</f>
        <v>0</v>
      </c>
      <c r="L306" s="189">
        <f t="shared" si="695"/>
        <v>0</v>
      </c>
      <c r="M306" s="189">
        <f t="shared" si="695"/>
        <v>0</v>
      </c>
      <c r="N306" s="189">
        <f t="shared" si="695"/>
        <v>0</v>
      </c>
      <c r="O306" s="189">
        <f t="shared" si="695"/>
        <v>0</v>
      </c>
      <c r="P306" s="189">
        <f>K306+L306</f>
        <v>0</v>
      </c>
      <c r="Q306" s="189" t="e">
        <f t="shared" si="672"/>
        <v>#DIV/0!</v>
      </c>
      <c r="R306" s="189" t="e">
        <f t="shared" si="673"/>
        <v>#DIV/0!</v>
      </c>
      <c r="S306" s="189" t="e">
        <f t="shared" si="687"/>
        <v>#DIV/0!</v>
      </c>
      <c r="T306" s="189">
        <f>M306+N306</f>
        <v>0</v>
      </c>
      <c r="U306" s="189" t="e">
        <f t="shared" si="674"/>
        <v>#DIV/0!</v>
      </c>
      <c r="V306" s="189" t="e">
        <f t="shared" si="675"/>
        <v>#DIV/0!</v>
      </c>
      <c r="W306" s="189" t="e">
        <f t="shared" si="688"/>
        <v>#DIV/0!</v>
      </c>
      <c r="X306" s="189">
        <f>SUM(K306:O306)</f>
        <v>0</v>
      </c>
      <c r="Y306" s="217" t="e">
        <f t="shared" si="676"/>
        <v>#DIV/0!</v>
      </c>
      <c r="Z306" s="189" t="e">
        <f t="shared" si="677"/>
        <v>#DIV/0!</v>
      </c>
      <c r="AA306" s="189" t="e">
        <f t="shared" si="668"/>
        <v>#DIV/0!</v>
      </c>
      <c r="AB306" s="197">
        <f t="shared" si="689"/>
        <v>0</v>
      </c>
      <c r="AC306" s="197" t="e">
        <f t="shared" si="690"/>
        <v>#DIV/0!</v>
      </c>
      <c r="AD306" s="197" t="e">
        <f t="shared" si="678"/>
        <v>#DIV/0!</v>
      </c>
      <c r="AE306" s="197">
        <f t="shared" si="691"/>
        <v>0</v>
      </c>
      <c r="AF306" s="197" t="e">
        <f t="shared" si="679"/>
        <v>#DIV/0!</v>
      </c>
      <c r="AG306" s="197" t="e">
        <f t="shared" si="680"/>
        <v>#DIV/0!</v>
      </c>
      <c r="AH306" s="197">
        <f t="shared" si="692"/>
        <v>0</v>
      </c>
      <c r="AI306" s="197" t="e">
        <f t="shared" si="681"/>
        <v>#DIV/0!</v>
      </c>
    </row>
    <row r="307" spans="1:35" s="35" customFormat="1" ht="18.95" hidden="1" customHeight="1">
      <c r="A307" s="182"/>
      <c r="B307" s="192" t="s">
        <v>35</v>
      </c>
      <c r="C307" s="190" t="s">
        <v>64</v>
      </c>
      <c r="D307" s="190">
        <f t="shared" ref="D307:AE307" si="696">D308</f>
        <v>0</v>
      </c>
      <c r="E307" s="190">
        <f t="shared" si="696"/>
        <v>0</v>
      </c>
      <c r="F307" s="190">
        <f t="shared" si="696"/>
        <v>0</v>
      </c>
      <c r="G307" s="190">
        <f t="shared" si="696"/>
        <v>0</v>
      </c>
      <c r="H307" s="190">
        <f t="shared" si="696"/>
        <v>0</v>
      </c>
      <c r="I307" s="194">
        <f t="shared" si="696"/>
        <v>0</v>
      </c>
      <c r="J307" s="190">
        <f t="shared" si="696"/>
        <v>0</v>
      </c>
      <c r="K307" s="190">
        <f t="shared" si="696"/>
        <v>0</v>
      </c>
      <c r="L307" s="190">
        <f t="shared" si="696"/>
        <v>0</v>
      </c>
      <c r="M307" s="190">
        <f t="shared" si="696"/>
        <v>0</v>
      </c>
      <c r="N307" s="190">
        <f t="shared" si="696"/>
        <v>0</v>
      </c>
      <c r="O307" s="190">
        <f t="shared" si="696"/>
        <v>0</v>
      </c>
      <c r="P307" s="198">
        <f t="shared" si="696"/>
        <v>0</v>
      </c>
      <c r="Q307" s="189" t="e">
        <f t="shared" ref="Q307" si="697">(P307/J307)*100</f>
        <v>#DIV/0!</v>
      </c>
      <c r="R307" s="189" t="e">
        <f t="shared" si="673"/>
        <v>#DIV/0!</v>
      </c>
      <c r="S307" s="198" t="e">
        <f t="shared" si="696"/>
        <v>#DIV/0!</v>
      </c>
      <c r="T307" s="198">
        <f t="shared" si="696"/>
        <v>0</v>
      </c>
      <c r="U307" s="190" t="e">
        <f t="shared" si="674"/>
        <v>#DIV/0!</v>
      </c>
      <c r="V307" s="189" t="e">
        <f t="shared" si="675"/>
        <v>#DIV/0!</v>
      </c>
      <c r="W307" s="198" t="e">
        <f t="shared" si="696"/>
        <v>#DIV/0!</v>
      </c>
      <c r="X307" s="198">
        <f>X308</f>
        <v>0</v>
      </c>
      <c r="Y307" s="218" t="e">
        <f t="shared" si="676"/>
        <v>#DIV/0!</v>
      </c>
      <c r="Z307" s="189" t="e">
        <f t="shared" si="677"/>
        <v>#DIV/0!</v>
      </c>
      <c r="AA307" s="198" t="e">
        <f>AA308</f>
        <v>#DIV/0!</v>
      </c>
      <c r="AB307" s="199">
        <f t="shared" si="696"/>
        <v>0</v>
      </c>
      <c r="AC307" s="191" t="e">
        <f t="shared" si="690"/>
        <v>#DIV/0!</v>
      </c>
      <c r="AD307" s="199" t="e">
        <f t="shared" si="696"/>
        <v>#DIV/0!</v>
      </c>
      <c r="AE307" s="199">
        <f t="shared" si="696"/>
        <v>0</v>
      </c>
      <c r="AF307" s="191" t="e">
        <f t="shared" si="679"/>
        <v>#DIV/0!</v>
      </c>
      <c r="AG307" s="191" t="e">
        <f t="shared" si="680"/>
        <v>#DIV/0!</v>
      </c>
      <c r="AH307" s="199">
        <f t="shared" ref="AH307" si="698">AH308</f>
        <v>0</v>
      </c>
      <c r="AI307" s="191" t="e">
        <f t="shared" si="681"/>
        <v>#DIV/0!</v>
      </c>
    </row>
    <row r="308" spans="1:35" s="35" customFormat="1" ht="18.95" hidden="1" customHeight="1">
      <c r="A308" s="183"/>
      <c r="B308" s="183"/>
      <c r="C308" s="189" t="s">
        <v>62</v>
      </c>
      <c r="D308" s="189">
        <f t="shared" si="684"/>
        <v>0</v>
      </c>
      <c r="E308" s="189">
        <f t="shared" si="684"/>
        <v>0</v>
      </c>
      <c r="F308" s="189">
        <f t="shared" si="684"/>
        <v>0</v>
      </c>
      <c r="G308" s="189">
        <f t="shared" si="684"/>
        <v>0</v>
      </c>
      <c r="H308" s="189">
        <f>SUM(E308:G308)</f>
        <v>0</v>
      </c>
      <c r="I308" s="195">
        <f t="shared" si="685"/>
        <v>0</v>
      </c>
      <c r="J308" s="196">
        <f>H308+(I308)</f>
        <v>0</v>
      </c>
      <c r="K308" s="189">
        <f t="shared" ref="K308:O308" si="699">K320+K332</f>
        <v>0</v>
      </c>
      <c r="L308" s="189">
        <f t="shared" si="699"/>
        <v>0</v>
      </c>
      <c r="M308" s="189">
        <f t="shared" si="699"/>
        <v>0</v>
      </c>
      <c r="N308" s="189">
        <f t="shared" si="699"/>
        <v>0</v>
      </c>
      <c r="O308" s="189">
        <f t="shared" si="699"/>
        <v>0</v>
      </c>
      <c r="P308" s="189">
        <f>K308+L308</f>
        <v>0</v>
      </c>
      <c r="Q308" s="189" t="e">
        <f t="shared" ref="Q308" si="700">(P308/H308)*100</f>
        <v>#DIV/0!</v>
      </c>
      <c r="R308" s="189" t="e">
        <f t="shared" si="673"/>
        <v>#DIV/0!</v>
      </c>
      <c r="S308" s="189" t="e">
        <f>(P308/D308)*100</f>
        <v>#DIV/0!</v>
      </c>
      <c r="T308" s="189">
        <f>M308+N308</f>
        <v>0</v>
      </c>
      <c r="U308" s="189" t="e">
        <f t="shared" si="674"/>
        <v>#DIV/0!</v>
      </c>
      <c r="V308" s="189" t="e">
        <f t="shared" si="675"/>
        <v>#DIV/0!</v>
      </c>
      <c r="W308" s="189" t="e">
        <f>(T308/D308)*100</f>
        <v>#DIV/0!</v>
      </c>
      <c r="X308" s="189">
        <f>SUM(K308:O308)</f>
        <v>0</v>
      </c>
      <c r="Y308" s="217" t="e">
        <f t="shared" si="676"/>
        <v>#DIV/0!</v>
      </c>
      <c r="Z308" s="189" t="e">
        <f t="shared" si="677"/>
        <v>#DIV/0!</v>
      </c>
      <c r="AA308" s="189" t="e">
        <f>(X308/D308)*100</f>
        <v>#DIV/0!</v>
      </c>
      <c r="AB308" s="197">
        <f>H308-X308</f>
        <v>0</v>
      </c>
      <c r="AC308" s="197" t="e">
        <f t="shared" si="690"/>
        <v>#DIV/0!</v>
      </c>
      <c r="AD308" s="197" t="e">
        <f>(AB308/D308)*100</f>
        <v>#DIV/0!</v>
      </c>
      <c r="AE308" s="197">
        <f>J308-X308</f>
        <v>0</v>
      </c>
      <c r="AF308" s="197" t="e">
        <f t="shared" si="679"/>
        <v>#DIV/0!</v>
      </c>
      <c r="AG308" s="197" t="e">
        <f t="shared" si="680"/>
        <v>#DIV/0!</v>
      </c>
      <c r="AH308" s="197">
        <f t="shared" ref="AH308" si="701">D308-X308</f>
        <v>0</v>
      </c>
      <c r="AI308" s="197" t="e">
        <f t="shared" si="681"/>
        <v>#DIV/0!</v>
      </c>
    </row>
    <row r="309" spans="1:35" s="35" customFormat="1" ht="18.95" hidden="1" customHeight="1">
      <c r="A309" s="200"/>
      <c r="B309" s="200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2"/>
      <c r="V309" s="202"/>
      <c r="W309" s="202"/>
      <c r="X309" s="202"/>
      <c r="Y309" s="22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</row>
    <row r="310" spans="1:35" ht="41.1" hidden="1" customHeight="1">
      <c r="A310" s="1104" t="s">
        <v>219</v>
      </c>
      <c r="B310" s="1106" t="s">
        <v>334</v>
      </c>
      <c r="C310" s="1107" t="s">
        <v>335</v>
      </c>
      <c r="D310" s="79" t="s">
        <v>349</v>
      </c>
      <c r="E310" s="1109">
        <f>SUM(E313,E319)</f>
        <v>806400</v>
      </c>
      <c r="F310" s="1109">
        <f>F313+F319</f>
        <v>345600</v>
      </c>
      <c r="G310" s="1109">
        <f>G313+G319</f>
        <v>128000</v>
      </c>
      <c r="H310" s="1109">
        <f>SUM(E310:G312)</f>
        <v>1280000</v>
      </c>
      <c r="I310" s="1111">
        <f>SUM(I313,I319)</f>
        <v>-67104</v>
      </c>
      <c r="J310" s="1113">
        <f>SUM(J313,J319)</f>
        <v>1212896</v>
      </c>
      <c r="K310" s="37"/>
      <c r="L310" s="37"/>
      <c r="M310" s="37"/>
      <c r="N310" s="37"/>
      <c r="O310" s="37"/>
      <c r="P310" s="203" t="s">
        <v>417</v>
      </c>
      <c r="Q310" s="204" t="s">
        <v>433</v>
      </c>
      <c r="R310" s="204" t="s">
        <v>434</v>
      </c>
      <c r="S310" s="204" t="s">
        <v>403</v>
      </c>
      <c r="T310" s="204" t="s">
        <v>438</v>
      </c>
      <c r="U310" s="204" t="s">
        <v>433</v>
      </c>
      <c r="V310" s="204" t="s">
        <v>434</v>
      </c>
      <c r="W310" s="204" t="s">
        <v>403</v>
      </c>
      <c r="X310" s="203" t="s">
        <v>439</v>
      </c>
      <c r="Y310" s="223" t="s">
        <v>433</v>
      </c>
      <c r="Z310" s="204" t="s">
        <v>434</v>
      </c>
      <c r="AA310" s="204" t="s">
        <v>403</v>
      </c>
      <c r="AB310" s="204" t="s">
        <v>440</v>
      </c>
      <c r="AC310" s="204" t="s">
        <v>433</v>
      </c>
      <c r="AD310" s="204" t="s">
        <v>403</v>
      </c>
      <c r="AE310" s="204" t="s">
        <v>408</v>
      </c>
      <c r="AF310" s="204" t="s">
        <v>408</v>
      </c>
      <c r="AG310" s="204" t="s">
        <v>403</v>
      </c>
      <c r="AH310" s="204" t="s">
        <v>441</v>
      </c>
      <c r="AI310" s="204" t="s">
        <v>403</v>
      </c>
    </row>
    <row r="311" spans="1:35" ht="14.45" hidden="1" customHeight="1">
      <c r="A311" s="1105"/>
      <c r="B311" s="1106"/>
      <c r="C311" s="1108"/>
      <c r="D311" s="1108">
        <f>D313+D319</f>
        <v>1280000</v>
      </c>
      <c r="E311" s="1110"/>
      <c r="F311" s="1110"/>
      <c r="G311" s="1110"/>
      <c r="H311" s="1110"/>
      <c r="I311" s="1112"/>
      <c r="J311" s="1106"/>
      <c r="K311" s="1114">
        <f t="shared" ref="K311:P311" si="702">K313+K319</f>
        <v>1171868.6000000001</v>
      </c>
      <c r="L311" s="1116">
        <f t="shared" si="702"/>
        <v>0</v>
      </c>
      <c r="M311" s="1118">
        <f t="shared" si="702"/>
        <v>1800</v>
      </c>
      <c r="N311" s="1100">
        <f t="shared" si="702"/>
        <v>6000</v>
      </c>
      <c r="O311" s="1102">
        <f t="shared" si="702"/>
        <v>0</v>
      </c>
      <c r="P311" s="1071">
        <f t="shared" si="702"/>
        <v>1171868.6000000001</v>
      </c>
      <c r="Q311" s="1071">
        <f>(P311/H310)*100</f>
        <v>91.552234375000012</v>
      </c>
      <c r="R311" s="1071">
        <f>(P311/J310)*100</f>
        <v>96.617401656860949</v>
      </c>
      <c r="S311" s="1071">
        <f>(P311/D311)*100</f>
        <v>91.552234375000012</v>
      </c>
      <c r="T311" s="1071">
        <f>T313+T319</f>
        <v>7800</v>
      </c>
      <c r="U311" s="1071">
        <f>(T311/H310)*100</f>
        <v>0.609375</v>
      </c>
      <c r="V311" s="1071">
        <f>(T311/J310)*100</f>
        <v>0.64308893755111729</v>
      </c>
      <c r="W311" s="1071">
        <f>(T311/D311)*100</f>
        <v>0.609375</v>
      </c>
      <c r="X311" s="1071">
        <f>X313+X319</f>
        <v>1179668.6000000001</v>
      </c>
      <c r="Y311" s="1075">
        <f>(X311/H310)*100</f>
        <v>92.161609375000012</v>
      </c>
      <c r="Z311" s="1071">
        <f>(X311/J310)*100</f>
        <v>97.260490594412062</v>
      </c>
      <c r="AA311" s="1071">
        <f>(X311/D311)*100</f>
        <v>92.161609375000012</v>
      </c>
      <c r="AB311" s="1071">
        <f>AB313+AB319</f>
        <v>100331.4</v>
      </c>
      <c r="AC311" s="1071">
        <f>(AB311/H310)*100</f>
        <v>7.8383906249999997</v>
      </c>
      <c r="AD311" s="1071">
        <f>(AB311/D311)*100</f>
        <v>7.8383906249999997</v>
      </c>
      <c r="AE311" s="1071">
        <f>AE313+AE319</f>
        <v>33227.4</v>
      </c>
      <c r="AF311" s="1071">
        <f>(AE311/J310)*100</f>
        <v>2.7395094055879485</v>
      </c>
      <c r="AG311" s="1071">
        <f>(AE311/D311)*100</f>
        <v>2.595890625</v>
      </c>
      <c r="AH311" s="1071">
        <f>AH313+AH319</f>
        <v>100331.4</v>
      </c>
      <c r="AI311" s="1071">
        <f>(AH311/D311)*100</f>
        <v>7.8383906249999997</v>
      </c>
    </row>
    <row r="312" spans="1:35" ht="24" hidden="1" customHeight="1">
      <c r="A312" s="1105"/>
      <c r="B312" s="1106"/>
      <c r="C312" s="1108"/>
      <c r="D312" s="1108"/>
      <c r="E312" s="1110"/>
      <c r="F312" s="1110"/>
      <c r="G312" s="1110"/>
      <c r="H312" s="1110"/>
      <c r="I312" s="1112"/>
      <c r="J312" s="1106"/>
      <c r="K312" s="1115"/>
      <c r="L312" s="1117"/>
      <c r="M312" s="1119"/>
      <c r="N312" s="1101"/>
      <c r="O312" s="1103"/>
      <c r="P312" s="1072"/>
      <c r="Q312" s="1072"/>
      <c r="R312" s="1072"/>
      <c r="S312" s="1072"/>
      <c r="T312" s="1072"/>
      <c r="U312" s="1072"/>
      <c r="V312" s="1072"/>
      <c r="W312" s="1072"/>
      <c r="X312" s="1072"/>
      <c r="Y312" s="1076"/>
      <c r="Z312" s="1072"/>
      <c r="AA312" s="1072"/>
      <c r="AB312" s="1072"/>
      <c r="AC312" s="1072"/>
      <c r="AD312" s="1072"/>
      <c r="AE312" s="1072"/>
      <c r="AF312" s="1072"/>
      <c r="AG312" s="1072"/>
      <c r="AH312" s="1072"/>
      <c r="AI312" s="1072"/>
    </row>
    <row r="313" spans="1:35" ht="18.75" hidden="1">
      <c r="A313" s="38"/>
      <c r="B313" s="39"/>
      <c r="C313" s="40" t="s">
        <v>55</v>
      </c>
      <c r="D313" s="40">
        <f>SUM(D314:D318)</f>
        <v>1280000</v>
      </c>
      <c r="E313" s="41">
        <f>SUM(E314:E318)</f>
        <v>806400</v>
      </c>
      <c r="F313" s="41">
        <f>SUM(F314:F318)</f>
        <v>345600</v>
      </c>
      <c r="G313" s="41">
        <f>SUM(G314:G318)</f>
        <v>128000</v>
      </c>
      <c r="H313" s="41">
        <f>SUM(H314:H318)</f>
        <v>1280000</v>
      </c>
      <c r="I313" s="42">
        <f>SUM(I314:I316)</f>
        <v>-67104</v>
      </c>
      <c r="J313" s="41">
        <f t="shared" ref="J313:P313" si="703">SUM(J314:J318)</f>
        <v>1212896</v>
      </c>
      <c r="K313" s="43">
        <f t="shared" si="703"/>
        <v>1171868.6000000001</v>
      </c>
      <c r="L313" s="44">
        <f t="shared" si="703"/>
        <v>0</v>
      </c>
      <c r="M313" s="45">
        <f t="shared" si="703"/>
        <v>1800</v>
      </c>
      <c r="N313" s="46">
        <f t="shared" si="703"/>
        <v>6000</v>
      </c>
      <c r="O313" s="80">
        <f t="shared" si="703"/>
        <v>0</v>
      </c>
      <c r="P313" s="47">
        <f t="shared" si="703"/>
        <v>1171868.6000000001</v>
      </c>
      <c r="Q313" s="48">
        <f>P313/H313*100</f>
        <v>91.552234375000012</v>
      </c>
      <c r="R313" s="48">
        <f>P313/J313*100</f>
        <v>96.617401656860949</v>
      </c>
      <c r="S313" s="48">
        <f t="shared" ref="S313:S318" si="704">P313/D313*100</f>
        <v>91.552234375000012</v>
      </c>
      <c r="T313" s="47">
        <f>SUM(T314:T318)</f>
        <v>7800</v>
      </c>
      <c r="U313" s="48">
        <f>T313/H313*100</f>
        <v>0.609375</v>
      </c>
      <c r="V313" s="48">
        <f>T313/J313*100</f>
        <v>0.64308893755111729</v>
      </c>
      <c r="W313" s="48">
        <f>T313/D313*100</f>
        <v>0.609375</v>
      </c>
      <c r="X313" s="48">
        <f>SUM(X314:X318)</f>
        <v>1179668.6000000001</v>
      </c>
      <c r="Y313" s="226">
        <f>X313/H313*100</f>
        <v>92.161609375000012</v>
      </c>
      <c r="Z313" s="48">
        <f>X313/J313*100</f>
        <v>97.260490594412062</v>
      </c>
      <c r="AA313" s="48">
        <f>X313/D313*100</f>
        <v>92.161609375000012</v>
      </c>
      <c r="AB313" s="47">
        <f>SUM(AB314:AB318)</f>
        <v>100331.4</v>
      </c>
      <c r="AC313" s="47">
        <f>(AB313/H313)*100</f>
        <v>7.8383906249999997</v>
      </c>
      <c r="AD313" s="47">
        <f>(AB313/D313)*100</f>
        <v>7.8383906249999997</v>
      </c>
      <c r="AE313" s="47">
        <f>SUM(AE314:AE318)</f>
        <v>33227.4</v>
      </c>
      <c r="AF313" s="47">
        <f>(AE313/J313)*100</f>
        <v>2.7395094055879485</v>
      </c>
      <c r="AG313" s="47">
        <f t="shared" ref="AG313:AG318" si="705">(AE313/D313)*100</f>
        <v>2.595890625</v>
      </c>
      <c r="AH313" s="47">
        <f>SUM(AH314:AH318)</f>
        <v>100331.4</v>
      </c>
      <c r="AI313" s="47">
        <f>(AH313/D313)*100</f>
        <v>7.8383906249999997</v>
      </c>
    </row>
    <row r="314" spans="1:35" ht="18.75" hidden="1">
      <c r="A314" s="38"/>
      <c r="B314" s="39" t="s">
        <v>68</v>
      </c>
      <c r="C314" s="49" t="s">
        <v>56</v>
      </c>
      <c r="D314" s="49">
        <v>180000</v>
      </c>
      <c r="E314" s="57">
        <v>120000</v>
      </c>
      <c r="F314" s="49">
        <v>60000</v>
      </c>
      <c r="G314" s="49">
        <v>0</v>
      </c>
      <c r="H314" s="41">
        <f>SUM(E314:G314)</f>
        <v>180000</v>
      </c>
      <c r="I314" s="50">
        <v>0</v>
      </c>
      <c r="J314" s="51">
        <f>SUM(E314:G314,I314)</f>
        <v>180000</v>
      </c>
      <c r="K314" s="52">
        <v>165000</v>
      </c>
      <c r="L314" s="53"/>
      <c r="M314" s="54"/>
      <c r="N314" s="55"/>
      <c r="O314" s="81"/>
      <c r="P314" s="56">
        <f>K314+L314</f>
        <v>165000</v>
      </c>
      <c r="Q314" s="56">
        <f>P314/H314*100</f>
        <v>91.666666666666657</v>
      </c>
      <c r="R314" s="56">
        <f>P314/J314*100</f>
        <v>91.666666666666657</v>
      </c>
      <c r="S314" s="56">
        <f t="shared" si="704"/>
        <v>91.666666666666657</v>
      </c>
      <c r="T314" s="57">
        <f>M314+N314+O314</f>
        <v>0</v>
      </c>
      <c r="U314" s="56">
        <f>T314/H314*100</f>
        <v>0</v>
      </c>
      <c r="V314" s="56">
        <f>T314/J314*100</f>
        <v>0</v>
      </c>
      <c r="W314" s="56">
        <f>T314/D314*100</f>
        <v>0</v>
      </c>
      <c r="X314" s="56">
        <f>SUM(K314:O314)</f>
        <v>165000</v>
      </c>
      <c r="Y314" s="226">
        <f>X314/H314*100</f>
        <v>91.666666666666657</v>
      </c>
      <c r="Z314" s="56">
        <f>X314/J314*100</f>
        <v>91.666666666666657</v>
      </c>
      <c r="AA314" s="56">
        <f>X314/D314*100</f>
        <v>91.666666666666657</v>
      </c>
      <c r="AB314" s="57">
        <f>H314-X314</f>
        <v>15000</v>
      </c>
      <c r="AC314" s="57">
        <f>(AB314/H314)*100</f>
        <v>8.3333333333333321</v>
      </c>
      <c r="AD314" s="57">
        <f>(AB314/D314)*100</f>
        <v>8.3333333333333321</v>
      </c>
      <c r="AE314" s="34">
        <f>J314-X314</f>
        <v>15000</v>
      </c>
      <c r="AF314" s="57">
        <f>(AE314/J314)*100</f>
        <v>8.3333333333333321</v>
      </c>
      <c r="AG314" s="63">
        <f t="shared" si="705"/>
        <v>8.3333333333333321</v>
      </c>
      <c r="AH314" s="34">
        <f>D314-X314</f>
        <v>15000</v>
      </c>
      <c r="AI314" s="57">
        <f>(AH314/D314)*100</f>
        <v>8.3333333333333321</v>
      </c>
    </row>
    <row r="315" spans="1:35" ht="18.75" hidden="1">
      <c r="A315" s="38"/>
      <c r="B315" s="38"/>
      <c r="C315" s="49" t="s">
        <v>57</v>
      </c>
      <c r="D315" s="49">
        <v>1063200</v>
      </c>
      <c r="E315" s="49">
        <v>686400</v>
      </c>
      <c r="F315" s="49">
        <v>248800</v>
      </c>
      <c r="G315" s="49">
        <v>128000</v>
      </c>
      <c r="H315" s="41">
        <f>SUM(E315:G315)</f>
        <v>1063200</v>
      </c>
      <c r="I315" s="78">
        <v>-67104</v>
      </c>
      <c r="J315" s="51">
        <f>SUM(E315:G315,I315)</f>
        <v>996096</v>
      </c>
      <c r="K315" s="52">
        <v>1003680</v>
      </c>
      <c r="L315" s="53"/>
      <c r="M315" s="54"/>
      <c r="N315" s="55">
        <v>6000</v>
      </c>
      <c r="O315" s="81"/>
      <c r="P315" s="56">
        <f>K315+L315</f>
        <v>1003680</v>
      </c>
      <c r="Q315" s="56">
        <f t="shared" ref="Q315:Q318" si="706">P315/H315*100</f>
        <v>94.401805869074494</v>
      </c>
      <c r="R315" s="56">
        <f t="shared" ref="R315:R320" si="707">P315/J315*100</f>
        <v>100.76137239784117</v>
      </c>
      <c r="S315" s="56">
        <f t="shared" si="704"/>
        <v>94.401805869074494</v>
      </c>
      <c r="T315" s="57">
        <f t="shared" ref="T315:T318" si="708">M315+N315+O315</f>
        <v>6000</v>
      </c>
      <c r="U315" s="56">
        <f t="shared" ref="U315:U318" si="709">T315/H315*100</f>
        <v>0.56433408577878108</v>
      </c>
      <c r="V315" s="56">
        <f t="shared" ref="V315:V320" si="710">T315/J315*100</f>
        <v>0.60235158057054738</v>
      </c>
      <c r="W315" s="56">
        <f t="shared" ref="W315:W318" si="711">T315/D315*100</f>
        <v>0.56433408577878108</v>
      </c>
      <c r="X315" s="56">
        <f t="shared" ref="X315:X318" si="712">SUM(K315:O315)</f>
        <v>1009680</v>
      </c>
      <c r="Y315" s="226">
        <f t="shared" ref="Y315:Y318" si="713">X315/H315*100</f>
        <v>94.966139954853261</v>
      </c>
      <c r="Z315" s="56">
        <f t="shared" ref="Z315:Z320" si="714">X315/J315*100</f>
        <v>101.36372397841171</v>
      </c>
      <c r="AA315" s="56">
        <f t="shared" ref="AA315:AA318" si="715">X315/D315*100</f>
        <v>94.966139954853261</v>
      </c>
      <c r="AB315" s="57">
        <f t="shared" ref="AB315:AB318" si="716">H315-X315</f>
        <v>53520</v>
      </c>
      <c r="AC315" s="57">
        <f t="shared" ref="AC315:AC318" si="717">(AB315/H315)*100</f>
        <v>5.033860045146727</v>
      </c>
      <c r="AD315" s="57">
        <f t="shared" ref="AD315:AD318" si="718">(AB315/D315)*100</f>
        <v>5.033860045146727</v>
      </c>
      <c r="AE315" s="34">
        <f>J315-X315</f>
        <v>-13584</v>
      </c>
      <c r="AF315" s="57">
        <f t="shared" ref="AF315:AF318" si="719">(AE315/J315)*100</f>
        <v>-1.3637239784117194</v>
      </c>
      <c r="AG315" s="63">
        <f t="shared" si="705"/>
        <v>-1.2776523702031604</v>
      </c>
      <c r="AH315" s="34">
        <f t="shared" ref="AH315:AH318" si="720">D315-X315</f>
        <v>53520</v>
      </c>
      <c r="AI315" s="57">
        <f t="shared" ref="AI315:AI318" si="721">(AH315/D315)*100</f>
        <v>5.033860045146727</v>
      </c>
    </row>
    <row r="316" spans="1:35" ht="18.75" hidden="1">
      <c r="A316" s="38"/>
      <c r="B316" s="38"/>
      <c r="C316" s="49" t="s">
        <v>58</v>
      </c>
      <c r="D316" s="49">
        <v>36800</v>
      </c>
      <c r="E316" s="49">
        <v>0</v>
      </c>
      <c r="F316" s="49">
        <v>36800</v>
      </c>
      <c r="G316" s="49">
        <v>0</v>
      </c>
      <c r="H316" s="41">
        <f>SUM(E316:G316)</f>
        <v>36800</v>
      </c>
      <c r="I316" s="59">
        <v>0</v>
      </c>
      <c r="J316" s="51">
        <f>SUM(E316:G316,I316)</f>
        <v>36800</v>
      </c>
      <c r="K316" s="52">
        <v>3188.6</v>
      </c>
      <c r="L316" s="53"/>
      <c r="M316" s="54">
        <v>1800</v>
      </c>
      <c r="N316" s="55"/>
      <c r="O316" s="81"/>
      <c r="P316" s="56">
        <f>K316+L316</f>
        <v>3188.6</v>
      </c>
      <c r="Q316" s="56">
        <f t="shared" si="706"/>
        <v>8.6646739130434778</v>
      </c>
      <c r="R316" s="56">
        <f t="shared" si="707"/>
        <v>8.6646739130434778</v>
      </c>
      <c r="S316" s="56">
        <f t="shared" si="704"/>
        <v>8.6646739130434778</v>
      </c>
      <c r="T316" s="57">
        <f t="shared" si="708"/>
        <v>1800</v>
      </c>
      <c r="U316" s="56">
        <f t="shared" si="709"/>
        <v>4.8913043478260869</v>
      </c>
      <c r="V316" s="56">
        <f t="shared" si="710"/>
        <v>4.8913043478260869</v>
      </c>
      <c r="W316" s="56">
        <f t="shared" si="711"/>
        <v>4.8913043478260869</v>
      </c>
      <c r="X316" s="56">
        <f t="shared" si="712"/>
        <v>4988.6000000000004</v>
      </c>
      <c r="Y316" s="226">
        <f t="shared" si="713"/>
        <v>13.555978260869567</v>
      </c>
      <c r="Z316" s="56">
        <f t="shared" si="714"/>
        <v>13.555978260869567</v>
      </c>
      <c r="AA316" s="56">
        <f t="shared" si="715"/>
        <v>13.555978260869567</v>
      </c>
      <c r="AB316" s="57">
        <f t="shared" si="716"/>
        <v>31811.4</v>
      </c>
      <c r="AC316" s="57">
        <f t="shared" si="717"/>
        <v>86.444021739130434</v>
      </c>
      <c r="AD316" s="57">
        <f t="shared" si="718"/>
        <v>86.444021739130434</v>
      </c>
      <c r="AE316" s="34">
        <f>J316-X316</f>
        <v>31811.4</v>
      </c>
      <c r="AF316" s="57">
        <f t="shared" si="719"/>
        <v>86.444021739130434</v>
      </c>
      <c r="AG316" s="63">
        <f t="shared" si="705"/>
        <v>86.444021739130434</v>
      </c>
      <c r="AH316" s="34">
        <f t="shared" si="720"/>
        <v>31811.4</v>
      </c>
      <c r="AI316" s="57">
        <f t="shared" si="721"/>
        <v>86.444021739130434</v>
      </c>
    </row>
    <row r="317" spans="1:35" ht="18" hidden="1" customHeight="1">
      <c r="A317" s="38"/>
      <c r="B317" s="38"/>
      <c r="C317" s="49" t="s">
        <v>69</v>
      </c>
      <c r="D317" s="49">
        <v>0</v>
      </c>
      <c r="E317" s="49">
        <v>0</v>
      </c>
      <c r="F317" s="49">
        <v>0</v>
      </c>
      <c r="G317" s="49">
        <v>0</v>
      </c>
      <c r="H317" s="41">
        <f>SUM(E317:G317)</f>
        <v>0</v>
      </c>
      <c r="I317" s="59">
        <v>0</v>
      </c>
      <c r="J317" s="51">
        <f>SUM(E317:G317,I317)</f>
        <v>0</v>
      </c>
      <c r="K317" s="52"/>
      <c r="L317" s="53"/>
      <c r="M317" s="54"/>
      <c r="N317" s="55"/>
      <c r="O317" s="81"/>
      <c r="P317" s="56">
        <f>K317+L317</f>
        <v>0</v>
      </c>
      <c r="Q317" s="56" t="e">
        <f t="shared" si="706"/>
        <v>#DIV/0!</v>
      </c>
      <c r="R317" s="56" t="e">
        <f t="shared" si="707"/>
        <v>#DIV/0!</v>
      </c>
      <c r="S317" s="56" t="e">
        <f t="shared" si="704"/>
        <v>#DIV/0!</v>
      </c>
      <c r="T317" s="57">
        <f t="shared" si="708"/>
        <v>0</v>
      </c>
      <c r="U317" s="56" t="e">
        <f t="shared" si="709"/>
        <v>#DIV/0!</v>
      </c>
      <c r="V317" s="56" t="e">
        <f t="shared" si="710"/>
        <v>#DIV/0!</v>
      </c>
      <c r="W317" s="56" t="e">
        <f t="shared" si="711"/>
        <v>#DIV/0!</v>
      </c>
      <c r="X317" s="56">
        <f t="shared" si="712"/>
        <v>0</v>
      </c>
      <c r="Y317" s="226" t="e">
        <f t="shared" si="713"/>
        <v>#DIV/0!</v>
      </c>
      <c r="Z317" s="56" t="e">
        <f t="shared" si="714"/>
        <v>#DIV/0!</v>
      </c>
      <c r="AA317" s="56" t="e">
        <f t="shared" si="715"/>
        <v>#DIV/0!</v>
      </c>
      <c r="AB317" s="57">
        <f t="shared" si="716"/>
        <v>0</v>
      </c>
      <c r="AC317" s="57" t="e">
        <f t="shared" si="717"/>
        <v>#DIV/0!</v>
      </c>
      <c r="AD317" s="57" t="e">
        <f t="shared" si="718"/>
        <v>#DIV/0!</v>
      </c>
      <c r="AE317" s="34">
        <f>J317-X317</f>
        <v>0</v>
      </c>
      <c r="AF317" s="57" t="e">
        <f t="shared" si="719"/>
        <v>#DIV/0!</v>
      </c>
      <c r="AG317" s="63" t="e">
        <f t="shared" si="705"/>
        <v>#DIV/0!</v>
      </c>
      <c r="AH317" s="34">
        <f t="shared" si="720"/>
        <v>0</v>
      </c>
      <c r="AI317" s="57" t="e">
        <f t="shared" si="721"/>
        <v>#DIV/0!</v>
      </c>
    </row>
    <row r="318" spans="1:35" ht="18" hidden="1" customHeight="1">
      <c r="A318" s="38"/>
      <c r="B318" s="38"/>
      <c r="C318" s="49" t="s">
        <v>60</v>
      </c>
      <c r="D318" s="57">
        <v>0</v>
      </c>
      <c r="E318" s="57">
        <v>0</v>
      </c>
      <c r="F318" s="57">
        <v>0</v>
      </c>
      <c r="G318" s="63">
        <v>0</v>
      </c>
      <c r="H318" s="41">
        <f>SUM(E318:G318)</f>
        <v>0</v>
      </c>
      <c r="I318" s="49">
        <v>0</v>
      </c>
      <c r="J318" s="51">
        <f>SUM(E318:G318,I318)</f>
        <v>0</v>
      </c>
      <c r="K318" s="52"/>
      <c r="L318" s="53"/>
      <c r="M318" s="54"/>
      <c r="N318" s="55"/>
      <c r="O318" s="81"/>
      <c r="P318" s="56">
        <f>K318+L318</f>
        <v>0</v>
      </c>
      <c r="Q318" s="56" t="e">
        <f t="shared" si="706"/>
        <v>#DIV/0!</v>
      </c>
      <c r="R318" s="56" t="e">
        <f t="shared" si="707"/>
        <v>#DIV/0!</v>
      </c>
      <c r="S318" s="56" t="e">
        <f t="shared" si="704"/>
        <v>#DIV/0!</v>
      </c>
      <c r="T318" s="57">
        <f t="shared" si="708"/>
        <v>0</v>
      </c>
      <c r="U318" s="56" t="e">
        <f t="shared" si="709"/>
        <v>#DIV/0!</v>
      </c>
      <c r="V318" s="56" t="e">
        <f t="shared" si="710"/>
        <v>#DIV/0!</v>
      </c>
      <c r="W318" s="56" t="e">
        <f t="shared" si="711"/>
        <v>#DIV/0!</v>
      </c>
      <c r="X318" s="56">
        <f t="shared" si="712"/>
        <v>0</v>
      </c>
      <c r="Y318" s="226" t="e">
        <f t="shared" si="713"/>
        <v>#DIV/0!</v>
      </c>
      <c r="Z318" s="56" t="e">
        <f t="shared" si="714"/>
        <v>#DIV/0!</v>
      </c>
      <c r="AA318" s="56" t="e">
        <f t="shared" si="715"/>
        <v>#DIV/0!</v>
      </c>
      <c r="AB318" s="57">
        <f t="shared" si="716"/>
        <v>0</v>
      </c>
      <c r="AC318" s="57" t="e">
        <f t="shared" si="717"/>
        <v>#DIV/0!</v>
      </c>
      <c r="AD318" s="57" t="e">
        <f t="shared" si="718"/>
        <v>#DIV/0!</v>
      </c>
      <c r="AE318" s="34">
        <f>J318-X318</f>
        <v>0</v>
      </c>
      <c r="AF318" s="57" t="e">
        <f t="shared" si="719"/>
        <v>#DIV/0!</v>
      </c>
      <c r="AG318" s="63" t="e">
        <f t="shared" si="705"/>
        <v>#DIV/0!</v>
      </c>
      <c r="AH318" s="34">
        <f t="shared" si="720"/>
        <v>0</v>
      </c>
      <c r="AI318" s="57" t="e">
        <f t="shared" si="721"/>
        <v>#DIV/0!</v>
      </c>
    </row>
    <row r="319" spans="1:35" ht="18" hidden="1" customHeight="1">
      <c r="A319" s="61"/>
      <c r="B319" s="62"/>
      <c r="C319" s="63" t="s">
        <v>61</v>
      </c>
      <c r="D319" s="63">
        <f>D320</f>
        <v>0</v>
      </c>
      <c r="E319" s="63">
        <f>SUM(E320:E320)</f>
        <v>0</v>
      </c>
      <c r="F319" s="63">
        <f>F320</f>
        <v>0</v>
      </c>
      <c r="G319" s="63">
        <f>G320</f>
        <v>0</v>
      </c>
      <c r="H319" s="63">
        <f>H320</f>
        <v>0</v>
      </c>
      <c r="I319" s="63">
        <f>I320</f>
        <v>0</v>
      </c>
      <c r="J319" s="63">
        <f>SUM(J320:J320)</f>
        <v>0</v>
      </c>
      <c r="K319" s="64">
        <f t="shared" ref="K319:AH319" si="722">K320</f>
        <v>0</v>
      </c>
      <c r="L319" s="65">
        <f t="shared" si="722"/>
        <v>0</v>
      </c>
      <c r="M319" s="66">
        <f t="shared" si="722"/>
        <v>0</v>
      </c>
      <c r="N319" s="46">
        <f t="shared" si="722"/>
        <v>0</v>
      </c>
      <c r="O319" s="82">
        <f t="shared" si="722"/>
        <v>0</v>
      </c>
      <c r="P319" s="67">
        <f t="shared" si="722"/>
        <v>0</v>
      </c>
      <c r="Q319" s="67" t="e">
        <f t="shared" si="722"/>
        <v>#DIV/0!</v>
      </c>
      <c r="R319" s="56" t="e">
        <f t="shared" si="707"/>
        <v>#DIV/0!</v>
      </c>
      <c r="S319" s="67" t="e">
        <f t="shared" si="722"/>
        <v>#DIV/0!</v>
      </c>
      <c r="T319" s="63">
        <f t="shared" si="722"/>
        <v>0</v>
      </c>
      <c r="U319" s="67" t="e">
        <f t="shared" si="722"/>
        <v>#DIV/0!</v>
      </c>
      <c r="V319" s="56" t="e">
        <f t="shared" si="710"/>
        <v>#DIV/0!</v>
      </c>
      <c r="W319" s="67" t="e">
        <f t="shared" si="722"/>
        <v>#DIV/0!</v>
      </c>
      <c r="X319" s="67">
        <f>X320</f>
        <v>0</v>
      </c>
      <c r="Y319" s="227" t="e">
        <f t="shared" si="722"/>
        <v>#DIV/0!</v>
      </c>
      <c r="Z319" s="56" t="e">
        <f t="shared" si="714"/>
        <v>#DIV/0!</v>
      </c>
      <c r="AA319" s="67" t="e">
        <f t="shared" si="722"/>
        <v>#DIV/0!</v>
      </c>
      <c r="AB319" s="63">
        <f t="shared" si="722"/>
        <v>0</v>
      </c>
      <c r="AC319" s="63" t="e">
        <f t="shared" si="722"/>
        <v>#DIV/0!</v>
      </c>
      <c r="AD319" s="63" t="e">
        <f t="shared" si="722"/>
        <v>#DIV/0!</v>
      </c>
      <c r="AE319" s="63">
        <f t="shared" si="722"/>
        <v>0</v>
      </c>
      <c r="AF319" s="63" t="e">
        <f t="shared" si="722"/>
        <v>#DIV/0!</v>
      </c>
      <c r="AG319" s="63" t="e">
        <f t="shared" si="722"/>
        <v>#DIV/0!</v>
      </c>
      <c r="AH319" s="63">
        <f t="shared" si="722"/>
        <v>0</v>
      </c>
      <c r="AI319" s="57" t="e">
        <f>(AH319/D319)*100</f>
        <v>#DIV/0!</v>
      </c>
    </row>
    <row r="320" spans="1:35" ht="18" hidden="1" customHeight="1">
      <c r="A320" s="38"/>
      <c r="B320" s="38"/>
      <c r="C320" s="49" t="s">
        <v>70</v>
      </c>
      <c r="D320" s="57">
        <v>0</v>
      </c>
      <c r="E320" s="57">
        <v>0</v>
      </c>
      <c r="F320" s="49">
        <v>0</v>
      </c>
      <c r="G320" s="49">
        <v>0</v>
      </c>
      <c r="H320" s="49">
        <f>SUM(E320:G320)</f>
        <v>0</v>
      </c>
      <c r="I320" s="57">
        <v>0</v>
      </c>
      <c r="J320" s="51">
        <f>SUM(E320:G320,I320)</f>
        <v>0</v>
      </c>
      <c r="K320" s="52"/>
      <c r="L320" s="53"/>
      <c r="M320" s="54"/>
      <c r="N320" s="55"/>
      <c r="O320" s="81"/>
      <c r="P320" s="57">
        <f>K320+L320</f>
        <v>0</v>
      </c>
      <c r="Q320" s="56" t="e">
        <f>P320/J320*100</f>
        <v>#DIV/0!</v>
      </c>
      <c r="R320" s="56" t="e">
        <f t="shared" si="707"/>
        <v>#DIV/0!</v>
      </c>
      <c r="S320" s="56" t="e">
        <f>P320/D320*100</f>
        <v>#DIV/0!</v>
      </c>
      <c r="T320" s="57">
        <f>M320+N320+O320</f>
        <v>0</v>
      </c>
      <c r="U320" s="56" t="e">
        <f>T320/J320*100</f>
        <v>#DIV/0!</v>
      </c>
      <c r="V320" s="56" t="e">
        <f t="shared" si="710"/>
        <v>#DIV/0!</v>
      </c>
      <c r="W320" s="56" t="e">
        <f>T320/D320*100</f>
        <v>#DIV/0!</v>
      </c>
      <c r="X320" s="56">
        <f>SUM(K320:O320)</f>
        <v>0</v>
      </c>
      <c r="Y320" s="226" t="e">
        <f t="shared" ref="Y320" si="723">X320/H320*100</f>
        <v>#DIV/0!</v>
      </c>
      <c r="Z320" s="56" t="e">
        <f t="shared" si="714"/>
        <v>#DIV/0!</v>
      </c>
      <c r="AA320" s="56" t="e">
        <f>X320/D320*100</f>
        <v>#DIV/0!</v>
      </c>
      <c r="AB320" s="57">
        <f>H320-X320</f>
        <v>0</v>
      </c>
      <c r="AC320" s="57" t="e">
        <f t="shared" ref="AC320" si="724">(AB320/H320)*100</f>
        <v>#DIV/0!</v>
      </c>
      <c r="AD320" s="57" t="e">
        <f>(AB320/D320)*100</f>
        <v>#DIV/0!</v>
      </c>
      <c r="AE320" s="34">
        <f>J320-X320</f>
        <v>0</v>
      </c>
      <c r="AF320" s="57" t="e">
        <f>(AE320/J320)*100</f>
        <v>#DIV/0!</v>
      </c>
      <c r="AG320" s="63" t="e">
        <f>(AE320/D320)*100</f>
        <v>#DIV/0!</v>
      </c>
      <c r="AH320" s="34">
        <f t="shared" ref="AH320" si="725">D320-X320</f>
        <v>0</v>
      </c>
      <c r="AI320" s="57" t="e">
        <f t="shared" ref="AI320" si="726">(AH320/D320)*100</f>
        <v>#DIV/0!</v>
      </c>
    </row>
    <row r="321" spans="1:35" ht="18.75" hidden="1">
      <c r="A321" s="69"/>
      <c r="B321" s="69"/>
      <c r="C321" s="70"/>
      <c r="D321" s="70"/>
      <c r="E321" s="71"/>
      <c r="F321" s="71"/>
      <c r="G321" s="71"/>
      <c r="H321" s="71"/>
      <c r="I321" s="71"/>
      <c r="J321" s="71"/>
      <c r="K321" s="72"/>
      <c r="L321" s="73"/>
      <c r="M321" s="74"/>
      <c r="N321" s="75"/>
      <c r="O321" s="83"/>
      <c r="P321" s="71"/>
      <c r="Q321" s="71"/>
      <c r="R321" s="71"/>
      <c r="S321" s="71"/>
      <c r="T321" s="71"/>
      <c r="U321" s="71"/>
      <c r="V321" s="71"/>
      <c r="W321" s="71"/>
      <c r="X321" s="71"/>
      <c r="Y321" s="228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</row>
    <row r="322" spans="1:35" ht="38.450000000000003" hidden="1" customHeight="1">
      <c r="A322" s="1104" t="s">
        <v>223</v>
      </c>
      <c r="B322" s="1106" t="s">
        <v>336</v>
      </c>
      <c r="C322" s="1107" t="s">
        <v>337</v>
      </c>
      <c r="D322" s="79" t="s">
        <v>349</v>
      </c>
      <c r="E322" s="1109">
        <f>SUM(E325,E331)</f>
        <v>1228500</v>
      </c>
      <c r="F322" s="1109">
        <f>F325+F331</f>
        <v>526500</v>
      </c>
      <c r="G322" s="1109">
        <f>G325+G331</f>
        <v>195000</v>
      </c>
      <c r="H322" s="1109">
        <f>SUM(E322:G324)</f>
        <v>1950000</v>
      </c>
      <c r="I322" s="1111">
        <f>SUM(I325,I331)</f>
        <v>-85449</v>
      </c>
      <c r="J322" s="1113">
        <f>SUM(J325,J331)</f>
        <v>1864551</v>
      </c>
      <c r="K322" s="37"/>
      <c r="L322" s="37"/>
      <c r="M322" s="37"/>
      <c r="N322" s="37"/>
      <c r="O322" s="37"/>
      <c r="P322" s="203" t="s">
        <v>417</v>
      </c>
      <c r="Q322" s="204" t="s">
        <v>433</v>
      </c>
      <c r="R322" s="204" t="s">
        <v>434</v>
      </c>
      <c r="S322" s="204" t="s">
        <v>403</v>
      </c>
      <c r="T322" s="204" t="s">
        <v>438</v>
      </c>
      <c r="U322" s="204" t="s">
        <v>433</v>
      </c>
      <c r="V322" s="204" t="s">
        <v>434</v>
      </c>
      <c r="W322" s="204" t="s">
        <v>403</v>
      </c>
      <c r="X322" s="203" t="s">
        <v>439</v>
      </c>
      <c r="Y322" s="223" t="s">
        <v>433</v>
      </c>
      <c r="Z322" s="204" t="s">
        <v>434</v>
      </c>
      <c r="AA322" s="204" t="s">
        <v>403</v>
      </c>
      <c r="AB322" s="204" t="s">
        <v>440</v>
      </c>
      <c r="AC322" s="204" t="s">
        <v>433</v>
      </c>
      <c r="AD322" s="204" t="s">
        <v>403</v>
      </c>
      <c r="AE322" s="204" t="s">
        <v>408</v>
      </c>
      <c r="AF322" s="204" t="s">
        <v>408</v>
      </c>
      <c r="AG322" s="204" t="s">
        <v>403</v>
      </c>
      <c r="AH322" s="204" t="s">
        <v>441</v>
      </c>
      <c r="AI322" s="204" t="s">
        <v>403</v>
      </c>
    </row>
    <row r="323" spans="1:35" ht="14.45" hidden="1" customHeight="1">
      <c r="A323" s="1105"/>
      <c r="B323" s="1106"/>
      <c r="C323" s="1108"/>
      <c r="D323" s="1108">
        <f>D325+D331</f>
        <v>1950000</v>
      </c>
      <c r="E323" s="1110"/>
      <c r="F323" s="1110"/>
      <c r="G323" s="1110"/>
      <c r="H323" s="1110"/>
      <c r="I323" s="1112"/>
      <c r="J323" s="1106"/>
      <c r="K323" s="1114">
        <f t="shared" ref="K323:P323" si="727">K325+K331</f>
        <v>1580822.1</v>
      </c>
      <c r="L323" s="1116">
        <f t="shared" si="727"/>
        <v>0</v>
      </c>
      <c r="M323" s="1118">
        <f t="shared" si="727"/>
        <v>0</v>
      </c>
      <c r="N323" s="1100">
        <f t="shared" si="727"/>
        <v>0</v>
      </c>
      <c r="O323" s="1102">
        <f t="shared" si="727"/>
        <v>0</v>
      </c>
      <c r="P323" s="1071">
        <f t="shared" si="727"/>
        <v>1580822.1</v>
      </c>
      <c r="Q323" s="1071">
        <f>(P323/H322)*100</f>
        <v>81.067800000000005</v>
      </c>
      <c r="R323" s="1071">
        <f>(P323/J322)*100</f>
        <v>84.782990650295972</v>
      </c>
      <c r="S323" s="1071">
        <f>(P323/D323)*100</f>
        <v>81.067800000000005</v>
      </c>
      <c r="T323" s="1071">
        <f>T325+T331</f>
        <v>0</v>
      </c>
      <c r="U323" s="1071">
        <f>(T323/H322)*100</f>
        <v>0</v>
      </c>
      <c r="V323" s="1071">
        <f>(T323/J322)*100</f>
        <v>0</v>
      </c>
      <c r="W323" s="1071">
        <f>(T323/D323)*100</f>
        <v>0</v>
      </c>
      <c r="X323" s="1071">
        <f>X325+X331</f>
        <v>1580822.1</v>
      </c>
      <c r="Y323" s="1075">
        <f>(X323/H322)*100</f>
        <v>81.067800000000005</v>
      </c>
      <c r="Z323" s="1071">
        <f>(X323/J322)*100</f>
        <v>84.782990650295972</v>
      </c>
      <c r="AA323" s="1071">
        <f>(X323/D323)*100</f>
        <v>81.067800000000005</v>
      </c>
      <c r="AB323" s="1071">
        <f>AB325+AB331</f>
        <v>369177.9</v>
      </c>
      <c r="AC323" s="1071">
        <f>(AB323/H322)*100</f>
        <v>18.932200000000002</v>
      </c>
      <c r="AD323" s="1071">
        <f>(AB323/D323)*100</f>
        <v>18.932200000000002</v>
      </c>
      <c r="AE323" s="1071">
        <f>AE325+AE331</f>
        <v>283728.90000000002</v>
      </c>
      <c r="AF323" s="1071">
        <f>(AE323/J322)*100</f>
        <v>15.217009349704034</v>
      </c>
      <c r="AG323" s="1071">
        <f>(AE323/D323)*100</f>
        <v>14.550200000000002</v>
      </c>
      <c r="AH323" s="1071">
        <f>AH325+AH331</f>
        <v>369177.9</v>
      </c>
      <c r="AI323" s="1071">
        <f>(AH323/D323)*100</f>
        <v>18.932200000000002</v>
      </c>
    </row>
    <row r="324" spans="1:35" ht="26.1" hidden="1" customHeight="1">
      <c r="A324" s="1105"/>
      <c r="B324" s="1106"/>
      <c r="C324" s="1108"/>
      <c r="D324" s="1108"/>
      <c r="E324" s="1110"/>
      <c r="F324" s="1110"/>
      <c r="G324" s="1110"/>
      <c r="H324" s="1110"/>
      <c r="I324" s="1112"/>
      <c r="J324" s="1106"/>
      <c r="K324" s="1115"/>
      <c r="L324" s="1117"/>
      <c r="M324" s="1119"/>
      <c r="N324" s="1101"/>
      <c r="O324" s="1103"/>
      <c r="P324" s="1072"/>
      <c r="Q324" s="1072"/>
      <c r="R324" s="1072"/>
      <c r="S324" s="1072"/>
      <c r="T324" s="1072"/>
      <c r="U324" s="1072"/>
      <c r="V324" s="1072"/>
      <c r="W324" s="1072"/>
      <c r="X324" s="1072"/>
      <c r="Y324" s="1076"/>
      <c r="Z324" s="1072"/>
      <c r="AA324" s="1072"/>
      <c r="AB324" s="1072"/>
      <c r="AC324" s="1072"/>
      <c r="AD324" s="1072"/>
      <c r="AE324" s="1072"/>
      <c r="AF324" s="1072"/>
      <c r="AG324" s="1072"/>
      <c r="AH324" s="1072"/>
      <c r="AI324" s="1072"/>
    </row>
    <row r="325" spans="1:35" ht="18.75" hidden="1">
      <c r="A325" s="38"/>
      <c r="B325" s="39"/>
      <c r="C325" s="40" t="s">
        <v>55</v>
      </c>
      <c r="D325" s="40">
        <f>SUM(D326:D330)</f>
        <v>1950000</v>
      </c>
      <c r="E325" s="41">
        <f>SUM(E326:E330)</f>
        <v>1228500</v>
      </c>
      <c r="F325" s="41">
        <f>SUM(F326:F330)</f>
        <v>526500</v>
      </c>
      <c r="G325" s="41">
        <f>SUM(G326:G330)</f>
        <v>195000</v>
      </c>
      <c r="H325" s="41">
        <f>SUM(H326:H330)</f>
        <v>1950000</v>
      </c>
      <c r="I325" s="42">
        <f>SUM(I326:I328)</f>
        <v>-85449</v>
      </c>
      <c r="J325" s="41">
        <f t="shared" ref="J325:P325" si="728">SUM(J326:J330)</f>
        <v>1864551</v>
      </c>
      <c r="K325" s="43">
        <f t="shared" si="728"/>
        <v>1580822.1</v>
      </c>
      <c r="L325" s="44">
        <f t="shared" si="728"/>
        <v>0</v>
      </c>
      <c r="M325" s="45">
        <f t="shared" si="728"/>
        <v>0</v>
      </c>
      <c r="N325" s="46">
        <f t="shared" si="728"/>
        <v>0</v>
      </c>
      <c r="O325" s="80">
        <f t="shared" si="728"/>
        <v>0</v>
      </c>
      <c r="P325" s="47">
        <f t="shared" si="728"/>
        <v>1580822.1</v>
      </c>
      <c r="Q325" s="48">
        <f>P325/H325*100</f>
        <v>81.067800000000005</v>
      </c>
      <c r="R325" s="48">
        <f>P325/J325*100</f>
        <v>84.782990650295972</v>
      </c>
      <c r="S325" s="48">
        <f t="shared" ref="S325:S330" si="729">P325/D325*100</f>
        <v>81.067800000000005</v>
      </c>
      <c r="T325" s="47">
        <f>SUM(T326:T330)</f>
        <v>0</v>
      </c>
      <c r="U325" s="48">
        <f>T325/H325*100</f>
        <v>0</v>
      </c>
      <c r="V325" s="48">
        <f>T325/J325*100</f>
        <v>0</v>
      </c>
      <c r="W325" s="48">
        <f>T325/D325*100</f>
        <v>0</v>
      </c>
      <c r="X325" s="48">
        <f>SUM(X326:X330)</f>
        <v>1580822.1</v>
      </c>
      <c r="Y325" s="226">
        <f>X325/H325*100</f>
        <v>81.067800000000005</v>
      </c>
      <c r="Z325" s="48">
        <f>X325/J325*100</f>
        <v>84.782990650295972</v>
      </c>
      <c r="AA325" s="48">
        <f>X325/D325*100</f>
        <v>81.067800000000005</v>
      </c>
      <c r="AB325" s="47">
        <f>SUM(AB326:AB330)</f>
        <v>369177.9</v>
      </c>
      <c r="AC325" s="47">
        <f>(AB325/H325)*100</f>
        <v>18.932200000000002</v>
      </c>
      <c r="AD325" s="47">
        <f>(AB325/D325)*100</f>
        <v>18.932200000000002</v>
      </c>
      <c r="AE325" s="47">
        <f>SUM(AE326:AE330)</f>
        <v>283728.90000000002</v>
      </c>
      <c r="AF325" s="47">
        <f>(AE325/J325)*100</f>
        <v>15.217009349704034</v>
      </c>
      <c r="AG325" s="47">
        <f t="shared" ref="AG325:AG330" si="730">(AE325/D325)*100</f>
        <v>14.550200000000002</v>
      </c>
      <c r="AH325" s="47">
        <f>SUM(AH326:AH330)</f>
        <v>369177.9</v>
      </c>
      <c r="AI325" s="47">
        <f>(AH325/D325)*100</f>
        <v>18.932200000000002</v>
      </c>
    </row>
    <row r="326" spans="1:35" ht="18.75" hidden="1">
      <c r="A326" s="38"/>
      <c r="B326" s="39" t="s">
        <v>68</v>
      </c>
      <c r="C326" s="49" t="s">
        <v>56</v>
      </c>
      <c r="D326" s="49">
        <v>540000</v>
      </c>
      <c r="E326" s="57">
        <v>360000</v>
      </c>
      <c r="F326" s="49">
        <v>180000</v>
      </c>
      <c r="G326" s="49">
        <v>0</v>
      </c>
      <c r="H326" s="41">
        <f>SUM(E326:G326)</f>
        <v>540000</v>
      </c>
      <c r="I326" s="50">
        <v>0</v>
      </c>
      <c r="J326" s="51">
        <f>SUM(E326:G326,I326)</f>
        <v>540000</v>
      </c>
      <c r="K326" s="52">
        <v>491500</v>
      </c>
      <c r="L326" s="53"/>
      <c r="M326" s="54"/>
      <c r="N326" s="55"/>
      <c r="O326" s="81"/>
      <c r="P326" s="56">
        <f>K326+L326</f>
        <v>491500</v>
      </c>
      <c r="Q326" s="56">
        <f>P326/H326*100</f>
        <v>91.018518518518519</v>
      </c>
      <c r="R326" s="56">
        <f>P326/J326*100</f>
        <v>91.018518518518519</v>
      </c>
      <c r="S326" s="56">
        <f t="shared" si="729"/>
        <v>91.018518518518519</v>
      </c>
      <c r="T326" s="57">
        <f>M326+N326+O326</f>
        <v>0</v>
      </c>
      <c r="U326" s="56">
        <f>T326/H326*100</f>
        <v>0</v>
      </c>
      <c r="V326" s="56">
        <f>T326/J326*100</f>
        <v>0</v>
      </c>
      <c r="W326" s="56">
        <f>T326/D326*100</f>
        <v>0</v>
      </c>
      <c r="X326" s="56">
        <f>SUM(K326:O326)</f>
        <v>491500</v>
      </c>
      <c r="Y326" s="226">
        <f>X326/H326*100</f>
        <v>91.018518518518519</v>
      </c>
      <c r="Z326" s="56">
        <f>X326/J326*100</f>
        <v>91.018518518518519</v>
      </c>
      <c r="AA326" s="56">
        <f>X326/D326*100</f>
        <v>91.018518518518519</v>
      </c>
      <c r="AB326" s="57">
        <f>H326-X326</f>
        <v>48500</v>
      </c>
      <c r="AC326" s="57">
        <f>(AB326/H326)*100</f>
        <v>8.9814814814814827</v>
      </c>
      <c r="AD326" s="57">
        <f>(AB326/D326)*100</f>
        <v>8.9814814814814827</v>
      </c>
      <c r="AE326" s="34">
        <f>J326-X326</f>
        <v>48500</v>
      </c>
      <c r="AF326" s="57">
        <f>(AE326/J326)*100</f>
        <v>8.9814814814814827</v>
      </c>
      <c r="AG326" s="63">
        <f t="shared" si="730"/>
        <v>8.9814814814814827</v>
      </c>
      <c r="AH326" s="34">
        <f>D326-X326</f>
        <v>48500</v>
      </c>
      <c r="AI326" s="57">
        <f>(AH326/D326)*100</f>
        <v>8.9814814814814827</v>
      </c>
    </row>
    <row r="327" spans="1:35" ht="18.75" hidden="1">
      <c r="A327" s="38"/>
      <c r="B327" s="38"/>
      <c r="C327" s="49" t="s">
        <v>57</v>
      </c>
      <c r="D327" s="49">
        <v>1381680</v>
      </c>
      <c r="E327" s="49">
        <v>850000</v>
      </c>
      <c r="F327" s="49">
        <v>336680</v>
      </c>
      <c r="G327" s="49">
        <v>195000</v>
      </c>
      <c r="H327" s="41">
        <f>SUM(E327:G327)</f>
        <v>1381680</v>
      </c>
      <c r="I327" s="78">
        <v>-82902</v>
      </c>
      <c r="J327" s="51">
        <f>SUM(E327:G327,I327)</f>
        <v>1298778</v>
      </c>
      <c r="K327" s="52">
        <v>1007464</v>
      </c>
      <c r="L327" s="53"/>
      <c r="M327" s="54"/>
      <c r="N327" s="55"/>
      <c r="O327" s="81"/>
      <c r="P327" s="56">
        <f>K327+L327</f>
        <v>1007464</v>
      </c>
      <c r="Q327" s="56">
        <f t="shared" ref="Q327:Q330" si="731">P327/H327*100</f>
        <v>72.91587053442187</v>
      </c>
      <c r="R327" s="56">
        <f t="shared" ref="R327:R332" si="732">P327/J327*100</f>
        <v>77.570146707135478</v>
      </c>
      <c r="S327" s="56">
        <f t="shared" si="729"/>
        <v>72.91587053442187</v>
      </c>
      <c r="T327" s="57">
        <f t="shared" ref="T327:T330" si="733">M327+N327+O327</f>
        <v>0</v>
      </c>
      <c r="U327" s="56">
        <f t="shared" ref="U327:U330" si="734">T327/H327*100</f>
        <v>0</v>
      </c>
      <c r="V327" s="56">
        <f t="shared" ref="V327:V332" si="735">T327/J327*100</f>
        <v>0</v>
      </c>
      <c r="W327" s="56">
        <f t="shared" ref="W327:W330" si="736">T327/D327*100</f>
        <v>0</v>
      </c>
      <c r="X327" s="56">
        <f t="shared" ref="X327:X330" si="737">SUM(K327:O327)</f>
        <v>1007464</v>
      </c>
      <c r="Y327" s="226">
        <f t="shared" ref="Y327:Y330" si="738">X327/H327*100</f>
        <v>72.91587053442187</v>
      </c>
      <c r="Z327" s="56">
        <f t="shared" ref="Z327:Z332" si="739">X327/J327*100</f>
        <v>77.570146707135478</v>
      </c>
      <c r="AA327" s="56">
        <f t="shared" ref="AA327:AA330" si="740">X327/D327*100</f>
        <v>72.91587053442187</v>
      </c>
      <c r="AB327" s="57">
        <f t="shared" ref="AB327:AB330" si="741">H327-X327</f>
        <v>374216</v>
      </c>
      <c r="AC327" s="57">
        <f t="shared" ref="AC327:AC330" si="742">(AB327/H327)*100</f>
        <v>27.084129465578137</v>
      </c>
      <c r="AD327" s="57">
        <f t="shared" ref="AD327:AD330" si="743">(AB327/D327)*100</f>
        <v>27.084129465578137</v>
      </c>
      <c r="AE327" s="34">
        <f>J327-X327</f>
        <v>291314</v>
      </c>
      <c r="AF327" s="57">
        <f t="shared" ref="AF327:AF330" si="744">(AE327/J327)*100</f>
        <v>22.429853292864525</v>
      </c>
      <c r="AG327" s="63">
        <f t="shared" si="730"/>
        <v>21.084042614787794</v>
      </c>
      <c r="AH327" s="34">
        <f t="shared" ref="AH327:AH330" si="745">D327-X327</f>
        <v>374216</v>
      </c>
      <c r="AI327" s="57">
        <f t="shared" ref="AI327:AI330" si="746">(AH327/D327)*100</f>
        <v>27.084129465578137</v>
      </c>
    </row>
    <row r="328" spans="1:35" ht="18.75" hidden="1">
      <c r="A328" s="38"/>
      <c r="B328" s="38"/>
      <c r="C328" s="49" t="s">
        <v>58</v>
      </c>
      <c r="D328" s="49">
        <v>28320</v>
      </c>
      <c r="E328" s="49">
        <v>18500</v>
      </c>
      <c r="F328" s="49">
        <v>9820</v>
      </c>
      <c r="G328" s="49">
        <v>0</v>
      </c>
      <c r="H328" s="41">
        <f>SUM(E328:G328)</f>
        <v>28320</v>
      </c>
      <c r="I328" s="59">
        <v>-2547</v>
      </c>
      <c r="J328" s="51">
        <f>SUM(E328:G328,I328)</f>
        <v>25773</v>
      </c>
      <c r="K328" s="52">
        <v>81858.100000000006</v>
      </c>
      <c r="L328" s="53"/>
      <c r="M328" s="54"/>
      <c r="N328" s="55"/>
      <c r="O328" s="81"/>
      <c r="P328" s="56">
        <f>K328+L328</f>
        <v>81858.100000000006</v>
      </c>
      <c r="Q328" s="56">
        <f t="shared" si="731"/>
        <v>289.04696327683615</v>
      </c>
      <c r="R328" s="56">
        <f t="shared" si="732"/>
        <v>317.61184184999809</v>
      </c>
      <c r="S328" s="56">
        <f t="shared" si="729"/>
        <v>289.04696327683615</v>
      </c>
      <c r="T328" s="57">
        <f t="shared" si="733"/>
        <v>0</v>
      </c>
      <c r="U328" s="56">
        <f t="shared" si="734"/>
        <v>0</v>
      </c>
      <c r="V328" s="56">
        <f t="shared" si="735"/>
        <v>0</v>
      </c>
      <c r="W328" s="56">
        <f t="shared" si="736"/>
        <v>0</v>
      </c>
      <c r="X328" s="56">
        <f t="shared" si="737"/>
        <v>81858.100000000006</v>
      </c>
      <c r="Y328" s="226">
        <f t="shared" si="738"/>
        <v>289.04696327683615</v>
      </c>
      <c r="Z328" s="56">
        <f t="shared" si="739"/>
        <v>317.61184184999809</v>
      </c>
      <c r="AA328" s="56">
        <f t="shared" si="740"/>
        <v>289.04696327683615</v>
      </c>
      <c r="AB328" s="57">
        <f t="shared" si="741"/>
        <v>-53538.100000000006</v>
      </c>
      <c r="AC328" s="57">
        <f t="shared" si="742"/>
        <v>-189.04696327683618</v>
      </c>
      <c r="AD328" s="57">
        <f t="shared" si="743"/>
        <v>-189.04696327683618</v>
      </c>
      <c r="AE328" s="34">
        <f>J328-X328</f>
        <v>-56085.100000000006</v>
      </c>
      <c r="AF328" s="57">
        <f t="shared" si="744"/>
        <v>-217.61184184999806</v>
      </c>
      <c r="AG328" s="63">
        <f t="shared" si="730"/>
        <v>-198.04060734463278</v>
      </c>
      <c r="AH328" s="34">
        <f t="shared" si="745"/>
        <v>-53538.100000000006</v>
      </c>
      <c r="AI328" s="57">
        <f t="shared" si="746"/>
        <v>-189.04696327683618</v>
      </c>
    </row>
    <row r="329" spans="1:35" ht="18" hidden="1" customHeight="1">
      <c r="A329" s="38"/>
      <c r="B329" s="38"/>
      <c r="C329" s="49" t="s">
        <v>69</v>
      </c>
      <c r="D329" s="49">
        <v>0</v>
      </c>
      <c r="E329" s="49">
        <v>0</v>
      </c>
      <c r="F329" s="49">
        <v>0</v>
      </c>
      <c r="G329" s="49">
        <v>0</v>
      </c>
      <c r="H329" s="41">
        <f>SUM(E329:G329)</f>
        <v>0</v>
      </c>
      <c r="I329" s="59">
        <v>0</v>
      </c>
      <c r="J329" s="51">
        <f>SUM(E329:G329,I329)</f>
        <v>0</v>
      </c>
      <c r="K329" s="52"/>
      <c r="L329" s="53"/>
      <c r="M329" s="54"/>
      <c r="N329" s="55"/>
      <c r="O329" s="81"/>
      <c r="P329" s="56">
        <f>K329+L329</f>
        <v>0</v>
      </c>
      <c r="Q329" s="56" t="e">
        <f t="shared" si="731"/>
        <v>#DIV/0!</v>
      </c>
      <c r="R329" s="56" t="e">
        <f t="shared" si="732"/>
        <v>#DIV/0!</v>
      </c>
      <c r="S329" s="56" t="e">
        <f t="shared" si="729"/>
        <v>#DIV/0!</v>
      </c>
      <c r="T329" s="57">
        <f t="shared" si="733"/>
        <v>0</v>
      </c>
      <c r="U329" s="56" t="e">
        <f t="shared" si="734"/>
        <v>#DIV/0!</v>
      </c>
      <c r="V329" s="56" t="e">
        <f t="shared" si="735"/>
        <v>#DIV/0!</v>
      </c>
      <c r="W329" s="56" t="e">
        <f t="shared" si="736"/>
        <v>#DIV/0!</v>
      </c>
      <c r="X329" s="56">
        <f t="shared" si="737"/>
        <v>0</v>
      </c>
      <c r="Y329" s="226" t="e">
        <f t="shared" si="738"/>
        <v>#DIV/0!</v>
      </c>
      <c r="Z329" s="56" t="e">
        <f t="shared" si="739"/>
        <v>#DIV/0!</v>
      </c>
      <c r="AA329" s="56" t="e">
        <f t="shared" si="740"/>
        <v>#DIV/0!</v>
      </c>
      <c r="AB329" s="57">
        <f t="shared" si="741"/>
        <v>0</v>
      </c>
      <c r="AC329" s="57" t="e">
        <f t="shared" si="742"/>
        <v>#DIV/0!</v>
      </c>
      <c r="AD329" s="57" t="e">
        <f t="shared" si="743"/>
        <v>#DIV/0!</v>
      </c>
      <c r="AE329" s="34">
        <f>J329-X329</f>
        <v>0</v>
      </c>
      <c r="AF329" s="57" t="e">
        <f t="shared" si="744"/>
        <v>#DIV/0!</v>
      </c>
      <c r="AG329" s="63" t="e">
        <f t="shared" si="730"/>
        <v>#DIV/0!</v>
      </c>
      <c r="AH329" s="34">
        <f t="shared" si="745"/>
        <v>0</v>
      </c>
      <c r="AI329" s="57" t="e">
        <f t="shared" si="746"/>
        <v>#DIV/0!</v>
      </c>
    </row>
    <row r="330" spans="1:35" ht="18" hidden="1" customHeight="1">
      <c r="A330" s="38"/>
      <c r="B330" s="38"/>
      <c r="C330" s="49" t="s">
        <v>60</v>
      </c>
      <c r="D330" s="57">
        <v>0</v>
      </c>
      <c r="E330" s="57">
        <v>0</v>
      </c>
      <c r="F330" s="57">
        <v>0</v>
      </c>
      <c r="G330" s="63">
        <v>0</v>
      </c>
      <c r="H330" s="41">
        <f>SUM(E330:G330)</f>
        <v>0</v>
      </c>
      <c r="I330" s="49">
        <v>0</v>
      </c>
      <c r="J330" s="51">
        <f>SUM(E330:G330,I330)</f>
        <v>0</v>
      </c>
      <c r="K330" s="52"/>
      <c r="L330" s="53"/>
      <c r="M330" s="54"/>
      <c r="N330" s="55"/>
      <c r="O330" s="81"/>
      <c r="P330" s="56">
        <f>K330+L330</f>
        <v>0</v>
      </c>
      <c r="Q330" s="56" t="e">
        <f t="shared" si="731"/>
        <v>#DIV/0!</v>
      </c>
      <c r="R330" s="56" t="e">
        <f t="shared" si="732"/>
        <v>#DIV/0!</v>
      </c>
      <c r="S330" s="56" t="e">
        <f t="shared" si="729"/>
        <v>#DIV/0!</v>
      </c>
      <c r="T330" s="57">
        <f t="shared" si="733"/>
        <v>0</v>
      </c>
      <c r="U330" s="56" t="e">
        <f t="shared" si="734"/>
        <v>#DIV/0!</v>
      </c>
      <c r="V330" s="56" t="e">
        <f t="shared" si="735"/>
        <v>#DIV/0!</v>
      </c>
      <c r="W330" s="56" t="e">
        <f t="shared" si="736"/>
        <v>#DIV/0!</v>
      </c>
      <c r="X330" s="56">
        <f t="shared" si="737"/>
        <v>0</v>
      </c>
      <c r="Y330" s="226" t="e">
        <f t="shared" si="738"/>
        <v>#DIV/0!</v>
      </c>
      <c r="Z330" s="56" t="e">
        <f t="shared" si="739"/>
        <v>#DIV/0!</v>
      </c>
      <c r="AA330" s="56" t="e">
        <f t="shared" si="740"/>
        <v>#DIV/0!</v>
      </c>
      <c r="AB330" s="57">
        <f t="shared" si="741"/>
        <v>0</v>
      </c>
      <c r="AC330" s="57" t="e">
        <f t="shared" si="742"/>
        <v>#DIV/0!</v>
      </c>
      <c r="AD330" s="57" t="e">
        <f t="shared" si="743"/>
        <v>#DIV/0!</v>
      </c>
      <c r="AE330" s="34">
        <f>J330-X330</f>
        <v>0</v>
      </c>
      <c r="AF330" s="57" t="e">
        <f t="shared" si="744"/>
        <v>#DIV/0!</v>
      </c>
      <c r="AG330" s="63" t="e">
        <f t="shared" si="730"/>
        <v>#DIV/0!</v>
      </c>
      <c r="AH330" s="34">
        <f t="shared" si="745"/>
        <v>0</v>
      </c>
      <c r="AI330" s="57" t="e">
        <f t="shared" si="746"/>
        <v>#DIV/0!</v>
      </c>
    </row>
    <row r="331" spans="1:35" ht="18" hidden="1" customHeight="1">
      <c r="A331" s="61"/>
      <c r="B331" s="62"/>
      <c r="C331" s="63" t="s">
        <v>61</v>
      </c>
      <c r="D331" s="63">
        <f>D332</f>
        <v>0</v>
      </c>
      <c r="E331" s="63">
        <f>SUM(E332:E332)</f>
        <v>0</v>
      </c>
      <c r="F331" s="63">
        <f>F332</f>
        <v>0</v>
      </c>
      <c r="G331" s="63">
        <f>G332</f>
        <v>0</v>
      </c>
      <c r="H331" s="63">
        <f>H332</f>
        <v>0</v>
      </c>
      <c r="I331" s="63">
        <f>I332</f>
        <v>0</v>
      </c>
      <c r="J331" s="63">
        <f>SUM(J332:J332)</f>
        <v>0</v>
      </c>
      <c r="K331" s="64">
        <f t="shared" ref="K331:AH331" si="747">K332</f>
        <v>0</v>
      </c>
      <c r="L331" s="65">
        <f t="shared" si="747"/>
        <v>0</v>
      </c>
      <c r="M331" s="66">
        <f t="shared" si="747"/>
        <v>0</v>
      </c>
      <c r="N331" s="46">
        <f t="shared" si="747"/>
        <v>0</v>
      </c>
      <c r="O331" s="82">
        <f t="shared" si="747"/>
        <v>0</v>
      </c>
      <c r="P331" s="67">
        <f t="shared" si="747"/>
        <v>0</v>
      </c>
      <c r="Q331" s="67" t="e">
        <f t="shared" si="747"/>
        <v>#DIV/0!</v>
      </c>
      <c r="R331" s="56" t="e">
        <f t="shared" si="732"/>
        <v>#DIV/0!</v>
      </c>
      <c r="S331" s="67" t="e">
        <f t="shared" si="747"/>
        <v>#DIV/0!</v>
      </c>
      <c r="T331" s="63">
        <f t="shared" si="747"/>
        <v>0</v>
      </c>
      <c r="U331" s="67" t="e">
        <f t="shared" si="747"/>
        <v>#DIV/0!</v>
      </c>
      <c r="V331" s="56" t="e">
        <f t="shared" si="735"/>
        <v>#DIV/0!</v>
      </c>
      <c r="W331" s="67" t="e">
        <f t="shared" si="747"/>
        <v>#DIV/0!</v>
      </c>
      <c r="X331" s="67">
        <f>X332</f>
        <v>0</v>
      </c>
      <c r="Y331" s="227" t="e">
        <f t="shared" si="747"/>
        <v>#DIV/0!</v>
      </c>
      <c r="Z331" s="56" t="e">
        <f t="shared" si="739"/>
        <v>#DIV/0!</v>
      </c>
      <c r="AA331" s="67" t="e">
        <f t="shared" si="747"/>
        <v>#DIV/0!</v>
      </c>
      <c r="AB331" s="63">
        <f t="shared" si="747"/>
        <v>0</v>
      </c>
      <c r="AC331" s="63" t="e">
        <f t="shared" si="747"/>
        <v>#DIV/0!</v>
      </c>
      <c r="AD331" s="63" t="e">
        <f t="shared" si="747"/>
        <v>#DIV/0!</v>
      </c>
      <c r="AE331" s="63">
        <f t="shared" si="747"/>
        <v>0</v>
      </c>
      <c r="AF331" s="63" t="e">
        <f t="shared" si="747"/>
        <v>#DIV/0!</v>
      </c>
      <c r="AG331" s="63" t="e">
        <f t="shared" si="747"/>
        <v>#DIV/0!</v>
      </c>
      <c r="AH331" s="63">
        <f t="shared" si="747"/>
        <v>0</v>
      </c>
      <c r="AI331" s="57" t="e">
        <f>(AH331/D331)*100</f>
        <v>#DIV/0!</v>
      </c>
    </row>
    <row r="332" spans="1:35" ht="18" hidden="1" customHeight="1">
      <c r="A332" s="38"/>
      <c r="B332" s="38"/>
      <c r="C332" s="49" t="s">
        <v>70</v>
      </c>
      <c r="D332" s="57">
        <v>0</v>
      </c>
      <c r="E332" s="57">
        <v>0</v>
      </c>
      <c r="F332" s="49">
        <v>0</v>
      </c>
      <c r="G332" s="49">
        <v>0</v>
      </c>
      <c r="H332" s="49">
        <f>SUM(E332:G332)</f>
        <v>0</v>
      </c>
      <c r="I332" s="57">
        <v>0</v>
      </c>
      <c r="J332" s="51">
        <f>SUM(E332:G332,I332)</f>
        <v>0</v>
      </c>
      <c r="K332" s="52"/>
      <c r="L332" s="53"/>
      <c r="M332" s="54"/>
      <c r="N332" s="55"/>
      <c r="O332" s="81"/>
      <c r="P332" s="57">
        <f>K332+L332</f>
        <v>0</v>
      </c>
      <c r="Q332" s="56" t="e">
        <f>P332/J332*100</f>
        <v>#DIV/0!</v>
      </c>
      <c r="R332" s="56" t="e">
        <f t="shared" si="732"/>
        <v>#DIV/0!</v>
      </c>
      <c r="S332" s="56" t="e">
        <f>P332/D332*100</f>
        <v>#DIV/0!</v>
      </c>
      <c r="T332" s="57">
        <f>M332+N332+O332</f>
        <v>0</v>
      </c>
      <c r="U332" s="56" t="e">
        <f>T332/J332*100</f>
        <v>#DIV/0!</v>
      </c>
      <c r="V332" s="56" t="e">
        <f t="shared" si="735"/>
        <v>#DIV/0!</v>
      </c>
      <c r="W332" s="56" t="e">
        <f>T332/D332*100</f>
        <v>#DIV/0!</v>
      </c>
      <c r="X332" s="56">
        <f>SUM(K332:O332)</f>
        <v>0</v>
      </c>
      <c r="Y332" s="226" t="e">
        <f t="shared" ref="Y332" si="748">X332/H332*100</f>
        <v>#DIV/0!</v>
      </c>
      <c r="Z332" s="56" t="e">
        <f t="shared" si="739"/>
        <v>#DIV/0!</v>
      </c>
      <c r="AA332" s="56" t="e">
        <f>X332/D332*100</f>
        <v>#DIV/0!</v>
      </c>
      <c r="AB332" s="57">
        <f>H332-X332</f>
        <v>0</v>
      </c>
      <c r="AC332" s="57" t="e">
        <f t="shared" ref="AC332" si="749">(AB332/H332)*100</f>
        <v>#DIV/0!</v>
      </c>
      <c r="AD332" s="57" t="e">
        <f>(AB332/D332)*100</f>
        <v>#DIV/0!</v>
      </c>
      <c r="AE332" s="34">
        <f>J332-X332</f>
        <v>0</v>
      </c>
      <c r="AF332" s="57" t="e">
        <f>(AE332/J332)*100</f>
        <v>#DIV/0!</v>
      </c>
      <c r="AG332" s="63" t="e">
        <f>(AE332/D332)*100</f>
        <v>#DIV/0!</v>
      </c>
      <c r="AH332" s="34">
        <f t="shared" ref="AH332" si="750">D332-X332</f>
        <v>0</v>
      </c>
      <c r="AI332" s="57" t="e">
        <f t="shared" ref="AI332" si="751">(AH332/D332)*100</f>
        <v>#DIV/0!</v>
      </c>
    </row>
    <row r="333" spans="1:35" ht="18.75" hidden="1">
      <c r="A333" s="69"/>
      <c r="B333" s="69"/>
      <c r="C333" s="70"/>
      <c r="D333" s="70"/>
      <c r="E333" s="71"/>
      <c r="F333" s="71"/>
      <c r="G333" s="71"/>
      <c r="H333" s="71"/>
      <c r="I333" s="71"/>
      <c r="J333" s="71"/>
      <c r="K333" s="72"/>
      <c r="L333" s="73"/>
      <c r="M333" s="74"/>
      <c r="N333" s="75"/>
      <c r="O333" s="83"/>
      <c r="P333" s="71"/>
      <c r="Q333" s="71"/>
      <c r="R333" s="71"/>
      <c r="S333" s="71"/>
      <c r="T333" s="71"/>
      <c r="U333" s="71"/>
      <c r="V333" s="71"/>
      <c r="W333" s="71"/>
      <c r="X333" s="71"/>
      <c r="Y333" s="228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</row>
    <row r="334" spans="1:35" s="34" customFormat="1" ht="18.95" hidden="1" customHeight="1">
      <c r="A334" s="1073" t="s">
        <v>227</v>
      </c>
      <c r="B334" s="1074"/>
      <c r="C334" s="1074"/>
      <c r="D334" s="1074"/>
      <c r="E334" s="1074"/>
      <c r="F334" s="1074"/>
      <c r="G334" s="1074"/>
      <c r="H334" s="1074"/>
      <c r="I334" s="1074"/>
      <c r="J334" s="1074"/>
      <c r="K334" s="1074"/>
      <c r="L334" s="1074"/>
      <c r="M334" s="1074"/>
      <c r="N334" s="1074"/>
      <c r="O334" s="1074"/>
      <c r="P334" s="1074"/>
      <c r="Q334" s="1074"/>
      <c r="R334" s="1074"/>
      <c r="S334" s="1074"/>
      <c r="T334" s="1074"/>
      <c r="U334" s="1074"/>
      <c r="V334" s="1074"/>
      <c r="W334" s="1074"/>
      <c r="X334" s="1074"/>
      <c r="Y334" s="1074"/>
      <c r="Z334" s="1074"/>
      <c r="AA334" s="1074"/>
      <c r="AB334" s="1074"/>
      <c r="AC334" s="1074"/>
      <c r="AD334" s="1074"/>
      <c r="AE334" s="1074"/>
      <c r="AF334" s="1074"/>
      <c r="AG334" s="1074"/>
      <c r="AH334" s="1074"/>
      <c r="AI334" s="1074"/>
    </row>
    <row r="335" spans="1:35" s="35" customFormat="1" ht="36.950000000000003" hidden="1" customHeight="1">
      <c r="A335" s="182"/>
      <c r="B335" s="183"/>
      <c r="C335" s="184"/>
      <c r="D335" s="184"/>
      <c r="E335" s="184"/>
      <c r="F335" s="184"/>
      <c r="G335" s="184"/>
      <c r="H335" s="184"/>
      <c r="I335" s="185"/>
      <c r="J335" s="184"/>
      <c r="K335" s="186" t="s">
        <v>435</v>
      </c>
      <c r="L335" s="186" t="s">
        <v>436</v>
      </c>
      <c r="M335" s="186" t="s">
        <v>20</v>
      </c>
      <c r="N335" s="186" t="s">
        <v>21</v>
      </c>
      <c r="O335" s="186" t="s">
        <v>437</v>
      </c>
      <c r="P335" s="187" t="s">
        <v>417</v>
      </c>
      <c r="Q335" s="188" t="s">
        <v>433</v>
      </c>
      <c r="R335" s="188" t="s">
        <v>434</v>
      </c>
      <c r="S335" s="188" t="s">
        <v>403</v>
      </c>
      <c r="T335" s="188" t="s">
        <v>438</v>
      </c>
      <c r="U335" s="188" t="s">
        <v>433</v>
      </c>
      <c r="V335" s="188" t="s">
        <v>434</v>
      </c>
      <c r="W335" s="188" t="s">
        <v>403</v>
      </c>
      <c r="X335" s="187" t="s">
        <v>439</v>
      </c>
      <c r="Y335" s="220" t="s">
        <v>433</v>
      </c>
      <c r="Z335" s="188" t="s">
        <v>434</v>
      </c>
      <c r="AA335" s="188" t="s">
        <v>403</v>
      </c>
      <c r="AB335" s="188" t="s">
        <v>440</v>
      </c>
      <c r="AC335" s="188" t="s">
        <v>433</v>
      </c>
      <c r="AD335" s="188" t="s">
        <v>403</v>
      </c>
      <c r="AE335" s="188" t="s">
        <v>408</v>
      </c>
      <c r="AF335" s="188" t="s">
        <v>433</v>
      </c>
      <c r="AG335" s="188" t="s">
        <v>403</v>
      </c>
      <c r="AH335" s="188" t="s">
        <v>441</v>
      </c>
      <c r="AI335" s="188" t="s">
        <v>403</v>
      </c>
    </row>
    <row r="336" spans="1:35" s="35" customFormat="1" ht="18.95" hidden="1" customHeight="1">
      <c r="A336" s="205"/>
      <c r="B336" s="206"/>
      <c r="C336" s="184" t="s">
        <v>54</v>
      </c>
      <c r="D336" s="184">
        <f>D337+D343</f>
        <v>2670000</v>
      </c>
      <c r="E336" s="184">
        <f>E337+E343</f>
        <v>1682100</v>
      </c>
      <c r="F336" s="184">
        <f>F337+F343</f>
        <v>720900</v>
      </c>
      <c r="G336" s="184">
        <f>G337+G343</f>
        <v>267000</v>
      </c>
      <c r="H336" s="184">
        <f t="shared" ref="H336:H342" si="752">SUM(E336:G336)</f>
        <v>2670000</v>
      </c>
      <c r="I336" s="185">
        <f>I337+I343</f>
        <v>-60000</v>
      </c>
      <c r="J336" s="184">
        <f>J337+J343</f>
        <v>2610000</v>
      </c>
      <c r="K336" s="184">
        <f>K337+K343</f>
        <v>1523472.1900000002</v>
      </c>
      <c r="L336" s="184">
        <f t="shared" ref="L336:O336" si="753">L337+L343</f>
        <v>0</v>
      </c>
      <c r="M336" s="184">
        <f t="shared" si="753"/>
        <v>0</v>
      </c>
      <c r="N336" s="184">
        <f t="shared" si="753"/>
        <v>0</v>
      </c>
      <c r="O336" s="184">
        <f t="shared" si="753"/>
        <v>0</v>
      </c>
      <c r="P336" s="184">
        <f t="shared" ref="P336" si="754">P337+P343</f>
        <v>1523472.1900000002</v>
      </c>
      <c r="Q336" s="207">
        <f>(P336/H336)*100</f>
        <v>57.058883520599259</v>
      </c>
      <c r="R336" s="207">
        <f>(P336/J336)*100</f>
        <v>58.370581992337165</v>
      </c>
      <c r="S336" s="198">
        <f>(P336/D336)*100</f>
        <v>57.058883520599259</v>
      </c>
      <c r="T336" s="184">
        <f>T337+T343</f>
        <v>0</v>
      </c>
      <c r="U336" s="198">
        <f>(T336/H336)*100</f>
        <v>0</v>
      </c>
      <c r="V336" s="207">
        <f>(T336/J336)*100</f>
        <v>0</v>
      </c>
      <c r="W336" s="198">
        <f>(T336/D336)*100</f>
        <v>0</v>
      </c>
      <c r="X336" s="184">
        <f>X337+X343</f>
        <v>1523472.1900000002</v>
      </c>
      <c r="Y336" s="221">
        <f>(X336/H336)*100</f>
        <v>57.058883520599259</v>
      </c>
      <c r="Z336" s="207">
        <f>(X336/J336)*100</f>
        <v>58.370581992337165</v>
      </c>
      <c r="AA336" s="198">
        <f t="shared" ref="AA336:AA342" si="755">(X336/D336)*100</f>
        <v>57.058883520599259</v>
      </c>
      <c r="AB336" s="184">
        <f>AB337+AB343</f>
        <v>1146527.81</v>
      </c>
      <c r="AC336" s="198">
        <f t="shared" ref="AC336:AC337" si="756">(AB336/H336)*100</f>
        <v>42.941116479400755</v>
      </c>
      <c r="AD336" s="198">
        <f>(AB336/D336)*100</f>
        <v>42.941116479400755</v>
      </c>
      <c r="AE336" s="184">
        <f>AE337+AE343</f>
        <v>1086527.81</v>
      </c>
      <c r="AF336" s="198">
        <f>(AE336/J336)*100</f>
        <v>41.629418007662835</v>
      </c>
      <c r="AG336" s="198">
        <f>(AE336/D336)*100</f>
        <v>40.693925468164799</v>
      </c>
      <c r="AH336" s="184">
        <f>AH337+AH343</f>
        <v>1146527.81</v>
      </c>
      <c r="AI336" s="198">
        <f>(AH336/D336)*100</f>
        <v>42.941116479400755</v>
      </c>
    </row>
    <row r="337" spans="1:35" s="35" customFormat="1" ht="18.95" hidden="1" customHeight="1">
      <c r="A337" s="182"/>
      <c r="B337" s="192" t="s">
        <v>34</v>
      </c>
      <c r="C337" s="193" t="s">
        <v>55</v>
      </c>
      <c r="D337" s="193">
        <f>SUM(D338:D342)</f>
        <v>2670000</v>
      </c>
      <c r="E337" s="190">
        <f>SUM(E338:E342)</f>
        <v>1682100</v>
      </c>
      <c r="F337" s="190">
        <f>SUM(F338:F342)</f>
        <v>720900</v>
      </c>
      <c r="G337" s="190">
        <f>SUM(G338:G342)</f>
        <v>267000</v>
      </c>
      <c r="H337" s="190">
        <f t="shared" si="752"/>
        <v>2670000</v>
      </c>
      <c r="I337" s="185">
        <f>SUM(I338:I342)</f>
        <v>-60000</v>
      </c>
      <c r="J337" s="190">
        <f t="shared" ref="J337:P337" si="757">SUM(J338:J342)</f>
        <v>2610000</v>
      </c>
      <c r="K337" s="193">
        <f>SUM(K338:K342)</f>
        <v>1523472.1900000002</v>
      </c>
      <c r="L337" s="193">
        <f t="shared" ref="L337:O337" si="758">SUM(L338:L342)</f>
        <v>0</v>
      </c>
      <c r="M337" s="193">
        <f t="shared" si="758"/>
        <v>0</v>
      </c>
      <c r="N337" s="193">
        <f t="shared" si="758"/>
        <v>0</v>
      </c>
      <c r="O337" s="193">
        <f t="shared" si="758"/>
        <v>0</v>
      </c>
      <c r="P337" s="190">
        <f t="shared" si="757"/>
        <v>1523472.1900000002</v>
      </c>
      <c r="Q337" s="189">
        <f t="shared" ref="Q337:Q342" si="759">(P337/H337)*100</f>
        <v>57.058883520599259</v>
      </c>
      <c r="R337" s="189">
        <f t="shared" ref="R337:R344" si="760">(P337/J337)*100</f>
        <v>58.370581992337165</v>
      </c>
      <c r="S337" s="190">
        <f>(P337/D337)*100</f>
        <v>57.058883520599259</v>
      </c>
      <c r="T337" s="190">
        <f>SUM(T338:T342)</f>
        <v>0</v>
      </c>
      <c r="U337" s="190">
        <f t="shared" ref="U337:U344" si="761">(T337/H337)*100</f>
        <v>0</v>
      </c>
      <c r="V337" s="189">
        <f t="shared" ref="V337:V344" si="762">(T337/J337)*100</f>
        <v>0</v>
      </c>
      <c r="W337" s="189">
        <f>(T337/D337)*100</f>
        <v>0</v>
      </c>
      <c r="X337" s="190">
        <f>SUM(X338:X342)</f>
        <v>1523472.1900000002</v>
      </c>
      <c r="Y337" s="218">
        <f t="shared" ref="Y337:Y344" si="763">(X337/H337)*100</f>
        <v>57.058883520599259</v>
      </c>
      <c r="Z337" s="189">
        <f t="shared" ref="Z337:Z344" si="764">(X337/J337)*100</f>
        <v>58.370581992337165</v>
      </c>
      <c r="AA337" s="189">
        <f t="shared" si="755"/>
        <v>57.058883520599259</v>
      </c>
      <c r="AB337" s="191">
        <f>SUM(AB338:AB342)</f>
        <v>1146527.81</v>
      </c>
      <c r="AC337" s="191">
        <f t="shared" si="756"/>
        <v>42.941116479400755</v>
      </c>
      <c r="AD337" s="191">
        <f t="shared" ref="AD337:AD342" si="765">(AB337/D337)*100</f>
        <v>42.941116479400755</v>
      </c>
      <c r="AE337" s="191">
        <f>SUM(AE338:AE342)</f>
        <v>1086527.81</v>
      </c>
      <c r="AF337" s="191">
        <f t="shared" ref="AF337:AF344" si="766">(AE337/J337)*100</f>
        <v>41.629418007662835</v>
      </c>
      <c r="AG337" s="191">
        <f t="shared" ref="AG337:AG344" si="767">(AE337/D337)*100</f>
        <v>40.693925468164799</v>
      </c>
      <c r="AH337" s="191">
        <f>SUM(AH338:AH342)</f>
        <v>1146527.81</v>
      </c>
      <c r="AI337" s="191">
        <f t="shared" ref="AI337:AI344" si="768">(AH337/D337)*100</f>
        <v>42.941116479400755</v>
      </c>
    </row>
    <row r="338" spans="1:35" s="35" customFormat="1" ht="18.95" hidden="1" customHeight="1">
      <c r="A338" s="183"/>
      <c r="B338" s="183"/>
      <c r="C338" s="189" t="s">
        <v>56</v>
      </c>
      <c r="D338" s="189">
        <f>D350+D362</f>
        <v>360000</v>
      </c>
      <c r="E338" s="189">
        <f t="shared" ref="E338:G338" si="769">E350+E362</f>
        <v>240000</v>
      </c>
      <c r="F338" s="189">
        <f t="shared" si="769"/>
        <v>120000</v>
      </c>
      <c r="G338" s="189">
        <f t="shared" si="769"/>
        <v>0</v>
      </c>
      <c r="H338" s="189">
        <f t="shared" si="752"/>
        <v>360000</v>
      </c>
      <c r="I338" s="195">
        <f>I350+I362</f>
        <v>0</v>
      </c>
      <c r="J338" s="196">
        <f>H338+(I338)</f>
        <v>360000</v>
      </c>
      <c r="K338" s="189">
        <f>K350+K362</f>
        <v>302000</v>
      </c>
      <c r="L338" s="189">
        <f t="shared" ref="L338:O338" si="770">L350+L362</f>
        <v>0</v>
      </c>
      <c r="M338" s="189">
        <f t="shared" si="770"/>
        <v>0</v>
      </c>
      <c r="N338" s="189">
        <f t="shared" si="770"/>
        <v>0</v>
      </c>
      <c r="O338" s="189">
        <f t="shared" si="770"/>
        <v>0</v>
      </c>
      <c r="P338" s="189">
        <f>K338+L338</f>
        <v>302000</v>
      </c>
      <c r="Q338" s="189">
        <f t="shared" si="759"/>
        <v>83.888888888888886</v>
      </c>
      <c r="R338" s="189">
        <f t="shared" si="760"/>
        <v>83.888888888888886</v>
      </c>
      <c r="S338" s="189">
        <f>(P338/D338)*100</f>
        <v>83.888888888888886</v>
      </c>
      <c r="T338" s="189">
        <f>M338+N338</f>
        <v>0</v>
      </c>
      <c r="U338" s="189">
        <f t="shared" si="761"/>
        <v>0</v>
      </c>
      <c r="V338" s="189">
        <f t="shared" si="762"/>
        <v>0</v>
      </c>
      <c r="W338" s="189">
        <f>(T338/D338)*100</f>
        <v>0</v>
      </c>
      <c r="X338" s="189">
        <f>SUM(K338:O338)</f>
        <v>302000</v>
      </c>
      <c r="Y338" s="217">
        <f t="shared" si="763"/>
        <v>83.888888888888886</v>
      </c>
      <c r="Z338" s="189">
        <f t="shared" si="764"/>
        <v>83.888888888888886</v>
      </c>
      <c r="AA338" s="189">
        <f t="shared" si="755"/>
        <v>83.888888888888886</v>
      </c>
      <c r="AB338" s="197">
        <f>H338-X338</f>
        <v>58000</v>
      </c>
      <c r="AC338" s="197">
        <f>(AB338/H338)*100</f>
        <v>16.111111111111111</v>
      </c>
      <c r="AD338" s="197">
        <f t="shared" si="765"/>
        <v>16.111111111111111</v>
      </c>
      <c r="AE338" s="197">
        <f>J338-X338</f>
        <v>58000</v>
      </c>
      <c r="AF338" s="197">
        <f t="shared" si="766"/>
        <v>16.111111111111111</v>
      </c>
      <c r="AG338" s="197">
        <f t="shared" si="767"/>
        <v>16.111111111111111</v>
      </c>
      <c r="AH338" s="197">
        <f>D338-X338</f>
        <v>58000</v>
      </c>
      <c r="AI338" s="197">
        <f t="shared" si="768"/>
        <v>16.111111111111111</v>
      </c>
    </row>
    <row r="339" spans="1:35" s="35" customFormat="1" ht="18.95" hidden="1" customHeight="1">
      <c r="A339" s="183"/>
      <c r="B339" s="183"/>
      <c r="C339" s="189" t="s">
        <v>57</v>
      </c>
      <c r="D339" s="189">
        <f t="shared" ref="D339:G344" si="771">D351+D363</f>
        <v>1873300</v>
      </c>
      <c r="E339" s="189">
        <f t="shared" si="771"/>
        <v>1097800</v>
      </c>
      <c r="F339" s="189">
        <f t="shared" si="771"/>
        <v>525210</v>
      </c>
      <c r="G339" s="189">
        <f t="shared" si="771"/>
        <v>250290</v>
      </c>
      <c r="H339" s="189">
        <f t="shared" si="752"/>
        <v>1873300</v>
      </c>
      <c r="I339" s="195">
        <f t="shared" ref="I339" si="772">I351+I363</f>
        <v>-60000</v>
      </c>
      <c r="J339" s="196">
        <f>H339+(I339)</f>
        <v>1813300</v>
      </c>
      <c r="K339" s="189">
        <f t="shared" ref="K339:O339" si="773">K351+K363</f>
        <v>905071.6</v>
      </c>
      <c r="L339" s="189">
        <f t="shared" si="773"/>
        <v>0</v>
      </c>
      <c r="M339" s="189">
        <f t="shared" si="773"/>
        <v>0</v>
      </c>
      <c r="N339" s="189">
        <f t="shared" si="773"/>
        <v>0</v>
      </c>
      <c r="O339" s="189">
        <f t="shared" si="773"/>
        <v>0</v>
      </c>
      <c r="P339" s="189">
        <f>K339+L339</f>
        <v>905071.6</v>
      </c>
      <c r="Q339" s="189">
        <f t="shared" si="759"/>
        <v>48.314290289862811</v>
      </c>
      <c r="R339" s="189">
        <f t="shared" si="760"/>
        <v>49.912954282247831</v>
      </c>
      <c r="S339" s="189">
        <f t="shared" ref="S339:S342" si="774">(P339/D339)*100</f>
        <v>48.314290289862811</v>
      </c>
      <c r="T339" s="189">
        <f>M339+N339</f>
        <v>0</v>
      </c>
      <c r="U339" s="189">
        <f t="shared" si="761"/>
        <v>0</v>
      </c>
      <c r="V339" s="189">
        <f t="shared" si="762"/>
        <v>0</v>
      </c>
      <c r="W339" s="189">
        <f t="shared" ref="W339:W342" si="775">(T339/D339)*100</f>
        <v>0</v>
      </c>
      <c r="X339" s="189">
        <f>SUM(K339:O339)</f>
        <v>905071.6</v>
      </c>
      <c r="Y339" s="217">
        <f t="shared" si="763"/>
        <v>48.314290289862811</v>
      </c>
      <c r="Z339" s="189">
        <f t="shared" si="764"/>
        <v>49.912954282247831</v>
      </c>
      <c r="AA339" s="189">
        <f t="shared" si="755"/>
        <v>48.314290289862811</v>
      </c>
      <c r="AB339" s="197">
        <f t="shared" ref="AB339:AB342" si="776">H339-X339</f>
        <v>968228.4</v>
      </c>
      <c r="AC339" s="197">
        <f t="shared" ref="AC339:AC344" si="777">(AB339/H339)*100</f>
        <v>51.685709710137196</v>
      </c>
      <c r="AD339" s="197">
        <f t="shared" si="765"/>
        <v>51.685709710137196</v>
      </c>
      <c r="AE339" s="197">
        <f t="shared" ref="AE339:AE342" si="778">J339-X339</f>
        <v>908228.4</v>
      </c>
      <c r="AF339" s="197">
        <f t="shared" si="766"/>
        <v>50.087045717752169</v>
      </c>
      <c r="AG339" s="197">
        <f t="shared" si="767"/>
        <v>48.482805743874444</v>
      </c>
      <c r="AH339" s="197">
        <f t="shared" ref="AH339:AH342" si="779">D339-X339</f>
        <v>968228.4</v>
      </c>
      <c r="AI339" s="197">
        <f t="shared" si="768"/>
        <v>51.685709710137196</v>
      </c>
    </row>
    <row r="340" spans="1:35" s="35" customFormat="1" ht="18.95" hidden="1" customHeight="1">
      <c r="A340" s="183"/>
      <c r="B340" s="183"/>
      <c r="C340" s="189" t="s">
        <v>58</v>
      </c>
      <c r="D340" s="189">
        <f t="shared" si="771"/>
        <v>286700</v>
      </c>
      <c r="E340" s="189">
        <f t="shared" si="771"/>
        <v>194300</v>
      </c>
      <c r="F340" s="189">
        <f t="shared" si="771"/>
        <v>75690</v>
      </c>
      <c r="G340" s="189">
        <f t="shared" si="771"/>
        <v>16710</v>
      </c>
      <c r="H340" s="189">
        <f t="shared" si="752"/>
        <v>286700</v>
      </c>
      <c r="I340" s="195">
        <f t="shared" ref="I340" si="780">I352+I364</f>
        <v>0</v>
      </c>
      <c r="J340" s="196">
        <f>H340+(I340)</f>
        <v>286700</v>
      </c>
      <c r="K340" s="189">
        <f t="shared" ref="K340:O340" si="781">K352+K364</f>
        <v>186790.59</v>
      </c>
      <c r="L340" s="189">
        <f t="shared" si="781"/>
        <v>0</v>
      </c>
      <c r="M340" s="189">
        <f t="shared" si="781"/>
        <v>0</v>
      </c>
      <c r="N340" s="189">
        <f t="shared" si="781"/>
        <v>0</v>
      </c>
      <c r="O340" s="189">
        <f t="shared" si="781"/>
        <v>0</v>
      </c>
      <c r="P340" s="189">
        <f>K340+L340</f>
        <v>186790.59</v>
      </c>
      <c r="Q340" s="189">
        <f t="shared" si="759"/>
        <v>65.151932333449608</v>
      </c>
      <c r="R340" s="189">
        <f t="shared" si="760"/>
        <v>65.151932333449608</v>
      </c>
      <c r="S340" s="189">
        <f t="shared" si="774"/>
        <v>65.151932333449608</v>
      </c>
      <c r="T340" s="189">
        <f>M340+N340</f>
        <v>0</v>
      </c>
      <c r="U340" s="189">
        <f t="shared" si="761"/>
        <v>0</v>
      </c>
      <c r="V340" s="189">
        <f t="shared" si="762"/>
        <v>0</v>
      </c>
      <c r="W340" s="189">
        <f t="shared" si="775"/>
        <v>0</v>
      </c>
      <c r="X340" s="189">
        <f>SUM(K340:O340)</f>
        <v>186790.59</v>
      </c>
      <c r="Y340" s="217">
        <f t="shared" si="763"/>
        <v>65.151932333449608</v>
      </c>
      <c r="Z340" s="189">
        <f t="shared" si="764"/>
        <v>65.151932333449608</v>
      </c>
      <c r="AA340" s="189">
        <f t="shared" si="755"/>
        <v>65.151932333449608</v>
      </c>
      <c r="AB340" s="197">
        <f t="shared" si="776"/>
        <v>99909.41</v>
      </c>
      <c r="AC340" s="197">
        <f t="shared" si="777"/>
        <v>34.848067666550406</v>
      </c>
      <c r="AD340" s="197">
        <f t="shared" si="765"/>
        <v>34.848067666550406</v>
      </c>
      <c r="AE340" s="197">
        <f t="shared" si="778"/>
        <v>99909.41</v>
      </c>
      <c r="AF340" s="197">
        <f t="shared" si="766"/>
        <v>34.848067666550406</v>
      </c>
      <c r="AG340" s="197">
        <f t="shared" si="767"/>
        <v>34.848067666550406</v>
      </c>
      <c r="AH340" s="197">
        <f t="shared" si="779"/>
        <v>99909.41</v>
      </c>
      <c r="AI340" s="197">
        <f t="shared" si="768"/>
        <v>34.848067666550406</v>
      </c>
    </row>
    <row r="341" spans="1:35" s="35" customFormat="1" ht="18.95" hidden="1" customHeight="1">
      <c r="A341" s="183"/>
      <c r="B341" s="183"/>
      <c r="C341" s="189" t="s">
        <v>59</v>
      </c>
      <c r="D341" s="189">
        <f t="shared" si="771"/>
        <v>0</v>
      </c>
      <c r="E341" s="189">
        <f t="shared" si="771"/>
        <v>0</v>
      </c>
      <c r="F341" s="189">
        <f t="shared" si="771"/>
        <v>0</v>
      </c>
      <c r="G341" s="189">
        <f t="shared" si="771"/>
        <v>0</v>
      </c>
      <c r="H341" s="189">
        <f t="shared" si="752"/>
        <v>0</v>
      </c>
      <c r="I341" s="195">
        <f t="shared" ref="I341" si="782">I353+I365</f>
        <v>0</v>
      </c>
      <c r="J341" s="196">
        <f>H341+(I341)</f>
        <v>0</v>
      </c>
      <c r="K341" s="189">
        <f t="shared" ref="K341:O341" si="783">K353+K365</f>
        <v>0</v>
      </c>
      <c r="L341" s="189">
        <f t="shared" si="783"/>
        <v>0</v>
      </c>
      <c r="M341" s="189">
        <f t="shared" si="783"/>
        <v>0</v>
      </c>
      <c r="N341" s="189">
        <f t="shared" si="783"/>
        <v>0</v>
      </c>
      <c r="O341" s="189">
        <f t="shared" si="783"/>
        <v>0</v>
      </c>
      <c r="P341" s="189">
        <f>K341+L341</f>
        <v>0</v>
      </c>
      <c r="Q341" s="189" t="e">
        <f t="shared" si="759"/>
        <v>#DIV/0!</v>
      </c>
      <c r="R341" s="189" t="e">
        <f t="shared" si="760"/>
        <v>#DIV/0!</v>
      </c>
      <c r="S341" s="189" t="e">
        <f t="shared" si="774"/>
        <v>#DIV/0!</v>
      </c>
      <c r="T341" s="189">
        <f>M341+N341</f>
        <v>0</v>
      </c>
      <c r="U341" s="189" t="e">
        <f t="shared" si="761"/>
        <v>#DIV/0!</v>
      </c>
      <c r="V341" s="189" t="e">
        <f t="shared" si="762"/>
        <v>#DIV/0!</v>
      </c>
      <c r="W341" s="189" t="e">
        <f t="shared" si="775"/>
        <v>#DIV/0!</v>
      </c>
      <c r="X341" s="189">
        <f>SUM(K341:O341)</f>
        <v>0</v>
      </c>
      <c r="Y341" s="217" t="e">
        <f t="shared" si="763"/>
        <v>#DIV/0!</v>
      </c>
      <c r="Z341" s="189" t="e">
        <f t="shared" si="764"/>
        <v>#DIV/0!</v>
      </c>
      <c r="AA341" s="189" t="e">
        <f t="shared" si="755"/>
        <v>#DIV/0!</v>
      </c>
      <c r="AB341" s="197">
        <f t="shared" si="776"/>
        <v>0</v>
      </c>
      <c r="AC341" s="197" t="e">
        <f t="shared" si="777"/>
        <v>#DIV/0!</v>
      </c>
      <c r="AD341" s="197" t="e">
        <f t="shared" si="765"/>
        <v>#DIV/0!</v>
      </c>
      <c r="AE341" s="197">
        <f t="shared" si="778"/>
        <v>0</v>
      </c>
      <c r="AF341" s="197" t="e">
        <f t="shared" si="766"/>
        <v>#DIV/0!</v>
      </c>
      <c r="AG341" s="197" t="e">
        <f t="shared" si="767"/>
        <v>#DIV/0!</v>
      </c>
      <c r="AH341" s="197">
        <f t="shared" si="779"/>
        <v>0</v>
      </c>
      <c r="AI341" s="197" t="e">
        <f t="shared" si="768"/>
        <v>#DIV/0!</v>
      </c>
    </row>
    <row r="342" spans="1:35" s="35" customFormat="1" ht="18.95" hidden="1" customHeight="1">
      <c r="A342" s="183"/>
      <c r="B342" s="183"/>
      <c r="C342" s="189" t="s">
        <v>60</v>
      </c>
      <c r="D342" s="189">
        <f t="shared" si="771"/>
        <v>150000</v>
      </c>
      <c r="E342" s="189">
        <f t="shared" si="771"/>
        <v>150000</v>
      </c>
      <c r="F342" s="189">
        <f t="shared" si="771"/>
        <v>0</v>
      </c>
      <c r="G342" s="189">
        <f t="shared" si="771"/>
        <v>0</v>
      </c>
      <c r="H342" s="189">
        <f t="shared" si="752"/>
        <v>150000</v>
      </c>
      <c r="I342" s="195">
        <f t="shared" ref="I342" si="784">I354+I366</f>
        <v>0</v>
      </c>
      <c r="J342" s="196">
        <f>H342+(I342)</f>
        <v>150000</v>
      </c>
      <c r="K342" s="189">
        <f t="shared" ref="K342:O342" si="785">K354+K366</f>
        <v>129610</v>
      </c>
      <c r="L342" s="189">
        <f t="shared" si="785"/>
        <v>0</v>
      </c>
      <c r="M342" s="189">
        <f t="shared" si="785"/>
        <v>0</v>
      </c>
      <c r="N342" s="189">
        <f t="shared" si="785"/>
        <v>0</v>
      </c>
      <c r="O342" s="189">
        <f t="shared" si="785"/>
        <v>0</v>
      </c>
      <c r="P342" s="189">
        <f>K342+L342</f>
        <v>129610</v>
      </c>
      <c r="Q342" s="189">
        <f t="shared" si="759"/>
        <v>86.406666666666666</v>
      </c>
      <c r="R342" s="189">
        <f t="shared" si="760"/>
        <v>86.406666666666666</v>
      </c>
      <c r="S342" s="189">
        <f t="shared" si="774"/>
        <v>86.406666666666666</v>
      </c>
      <c r="T342" s="189">
        <f>M342+N342</f>
        <v>0</v>
      </c>
      <c r="U342" s="189">
        <f t="shared" si="761"/>
        <v>0</v>
      </c>
      <c r="V342" s="189">
        <f t="shared" si="762"/>
        <v>0</v>
      </c>
      <c r="W342" s="189">
        <f t="shared" si="775"/>
        <v>0</v>
      </c>
      <c r="X342" s="189">
        <f>SUM(K342:O342)</f>
        <v>129610</v>
      </c>
      <c r="Y342" s="217">
        <f t="shared" si="763"/>
        <v>86.406666666666666</v>
      </c>
      <c r="Z342" s="189">
        <f t="shared" si="764"/>
        <v>86.406666666666666</v>
      </c>
      <c r="AA342" s="189">
        <f t="shared" si="755"/>
        <v>86.406666666666666</v>
      </c>
      <c r="AB342" s="197">
        <f t="shared" si="776"/>
        <v>20390</v>
      </c>
      <c r="AC342" s="197">
        <f t="shared" si="777"/>
        <v>13.593333333333332</v>
      </c>
      <c r="AD342" s="197">
        <f t="shared" si="765"/>
        <v>13.593333333333332</v>
      </c>
      <c r="AE342" s="197">
        <f t="shared" si="778"/>
        <v>20390</v>
      </c>
      <c r="AF342" s="197">
        <f t="shared" si="766"/>
        <v>13.593333333333332</v>
      </c>
      <c r="AG342" s="197">
        <f t="shared" si="767"/>
        <v>13.593333333333332</v>
      </c>
      <c r="AH342" s="197">
        <f t="shared" si="779"/>
        <v>20390</v>
      </c>
      <c r="AI342" s="197">
        <f t="shared" si="768"/>
        <v>13.593333333333332</v>
      </c>
    </row>
    <row r="343" spans="1:35" s="35" customFormat="1" ht="18.95" hidden="1" customHeight="1">
      <c r="A343" s="182"/>
      <c r="B343" s="192" t="s">
        <v>35</v>
      </c>
      <c r="C343" s="190" t="s">
        <v>64</v>
      </c>
      <c r="D343" s="190">
        <f t="shared" ref="D343:AE343" si="786">D344</f>
        <v>0</v>
      </c>
      <c r="E343" s="190">
        <f t="shared" si="786"/>
        <v>0</v>
      </c>
      <c r="F343" s="190">
        <f t="shared" si="786"/>
        <v>0</v>
      </c>
      <c r="G343" s="190">
        <f t="shared" si="786"/>
        <v>0</v>
      </c>
      <c r="H343" s="190">
        <f t="shared" si="786"/>
        <v>0</v>
      </c>
      <c r="I343" s="194">
        <f t="shared" si="786"/>
        <v>0</v>
      </c>
      <c r="J343" s="190">
        <f t="shared" si="786"/>
        <v>0</v>
      </c>
      <c r="K343" s="190">
        <f t="shared" si="786"/>
        <v>0</v>
      </c>
      <c r="L343" s="190">
        <f t="shared" si="786"/>
        <v>0</v>
      </c>
      <c r="M343" s="190">
        <f t="shared" si="786"/>
        <v>0</v>
      </c>
      <c r="N343" s="190">
        <f t="shared" si="786"/>
        <v>0</v>
      </c>
      <c r="O343" s="190">
        <f t="shared" si="786"/>
        <v>0</v>
      </c>
      <c r="P343" s="198">
        <f t="shared" si="786"/>
        <v>0</v>
      </c>
      <c r="Q343" s="189" t="e">
        <f t="shared" ref="Q343" si="787">(P343/J343)*100</f>
        <v>#DIV/0!</v>
      </c>
      <c r="R343" s="189" t="e">
        <f t="shared" si="760"/>
        <v>#DIV/0!</v>
      </c>
      <c r="S343" s="198" t="e">
        <f t="shared" si="786"/>
        <v>#DIV/0!</v>
      </c>
      <c r="T343" s="198">
        <f t="shared" si="786"/>
        <v>0</v>
      </c>
      <c r="U343" s="190" t="e">
        <f t="shared" si="761"/>
        <v>#DIV/0!</v>
      </c>
      <c r="V343" s="189" t="e">
        <f t="shared" si="762"/>
        <v>#DIV/0!</v>
      </c>
      <c r="W343" s="198" t="e">
        <f t="shared" si="786"/>
        <v>#DIV/0!</v>
      </c>
      <c r="X343" s="198">
        <f>X344</f>
        <v>0</v>
      </c>
      <c r="Y343" s="218" t="e">
        <f t="shared" si="763"/>
        <v>#DIV/0!</v>
      </c>
      <c r="Z343" s="189" t="e">
        <f t="shared" si="764"/>
        <v>#DIV/0!</v>
      </c>
      <c r="AA343" s="198" t="e">
        <f>AA344</f>
        <v>#DIV/0!</v>
      </c>
      <c r="AB343" s="199">
        <f t="shared" si="786"/>
        <v>0</v>
      </c>
      <c r="AC343" s="191" t="e">
        <f t="shared" si="777"/>
        <v>#DIV/0!</v>
      </c>
      <c r="AD343" s="199" t="e">
        <f t="shared" si="786"/>
        <v>#DIV/0!</v>
      </c>
      <c r="AE343" s="199">
        <f t="shared" si="786"/>
        <v>0</v>
      </c>
      <c r="AF343" s="191" t="e">
        <f t="shared" si="766"/>
        <v>#DIV/0!</v>
      </c>
      <c r="AG343" s="191" t="e">
        <f t="shared" si="767"/>
        <v>#DIV/0!</v>
      </c>
      <c r="AH343" s="199">
        <f t="shared" ref="AH343" si="788">AH344</f>
        <v>0</v>
      </c>
      <c r="AI343" s="191" t="e">
        <f t="shared" si="768"/>
        <v>#DIV/0!</v>
      </c>
    </row>
    <row r="344" spans="1:35" s="35" customFormat="1" ht="18.95" hidden="1" customHeight="1">
      <c r="A344" s="183"/>
      <c r="B344" s="183"/>
      <c r="C344" s="189" t="s">
        <v>62</v>
      </c>
      <c r="D344" s="189">
        <f t="shared" si="771"/>
        <v>0</v>
      </c>
      <c r="E344" s="189">
        <f t="shared" si="771"/>
        <v>0</v>
      </c>
      <c r="F344" s="189">
        <f t="shared" si="771"/>
        <v>0</v>
      </c>
      <c r="G344" s="189">
        <f t="shared" si="771"/>
        <v>0</v>
      </c>
      <c r="H344" s="189">
        <f>SUM(E344:G344)</f>
        <v>0</v>
      </c>
      <c r="I344" s="195">
        <f t="shared" ref="I344" si="789">I356+I368</f>
        <v>0</v>
      </c>
      <c r="J344" s="196">
        <f>H344+(I344)</f>
        <v>0</v>
      </c>
      <c r="K344" s="189">
        <f t="shared" ref="K344:O344" si="790">K356+K368</f>
        <v>0</v>
      </c>
      <c r="L344" s="189">
        <f t="shared" si="790"/>
        <v>0</v>
      </c>
      <c r="M344" s="189">
        <f t="shared" si="790"/>
        <v>0</v>
      </c>
      <c r="N344" s="189">
        <f t="shared" si="790"/>
        <v>0</v>
      </c>
      <c r="O344" s="189">
        <f t="shared" si="790"/>
        <v>0</v>
      </c>
      <c r="P344" s="189">
        <f>K344+L344</f>
        <v>0</v>
      </c>
      <c r="Q344" s="189" t="e">
        <f t="shared" ref="Q344" si="791">(P344/H344)*100</f>
        <v>#DIV/0!</v>
      </c>
      <c r="R344" s="189" t="e">
        <f t="shared" si="760"/>
        <v>#DIV/0!</v>
      </c>
      <c r="S344" s="189" t="e">
        <f>(P344/D344)*100</f>
        <v>#DIV/0!</v>
      </c>
      <c r="T344" s="189">
        <f>M344+N344</f>
        <v>0</v>
      </c>
      <c r="U344" s="189" t="e">
        <f t="shared" si="761"/>
        <v>#DIV/0!</v>
      </c>
      <c r="V344" s="189" t="e">
        <f t="shared" si="762"/>
        <v>#DIV/0!</v>
      </c>
      <c r="W344" s="189" t="e">
        <f>(T344/D344)*100</f>
        <v>#DIV/0!</v>
      </c>
      <c r="X344" s="189">
        <f>SUM(K344:O344)</f>
        <v>0</v>
      </c>
      <c r="Y344" s="217" t="e">
        <f t="shared" si="763"/>
        <v>#DIV/0!</v>
      </c>
      <c r="Z344" s="189" t="e">
        <f t="shared" si="764"/>
        <v>#DIV/0!</v>
      </c>
      <c r="AA344" s="189" t="e">
        <f>(X344/D344)*100</f>
        <v>#DIV/0!</v>
      </c>
      <c r="AB344" s="197">
        <f>H344-X344</f>
        <v>0</v>
      </c>
      <c r="AC344" s="197" t="e">
        <f t="shared" si="777"/>
        <v>#DIV/0!</v>
      </c>
      <c r="AD344" s="197" t="e">
        <f>(AB344/D344)*100</f>
        <v>#DIV/0!</v>
      </c>
      <c r="AE344" s="197">
        <f>J344-X344</f>
        <v>0</v>
      </c>
      <c r="AF344" s="197" t="e">
        <f t="shared" si="766"/>
        <v>#DIV/0!</v>
      </c>
      <c r="AG344" s="197" t="e">
        <f t="shared" si="767"/>
        <v>#DIV/0!</v>
      </c>
      <c r="AH344" s="197">
        <f t="shared" ref="AH344" si="792">D344-X344</f>
        <v>0</v>
      </c>
      <c r="AI344" s="197" t="e">
        <f t="shared" si="768"/>
        <v>#DIV/0!</v>
      </c>
    </row>
    <row r="345" spans="1:35" s="35" customFormat="1" ht="18.95" hidden="1" customHeight="1">
      <c r="A345" s="200"/>
      <c r="B345" s="200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2"/>
      <c r="V345" s="202"/>
      <c r="W345" s="202"/>
      <c r="X345" s="202"/>
      <c r="Y345" s="22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</row>
    <row r="346" spans="1:35" ht="56.1" hidden="1" customHeight="1">
      <c r="A346" s="1104" t="s">
        <v>232</v>
      </c>
      <c r="B346" s="1106" t="s">
        <v>340</v>
      </c>
      <c r="C346" s="1107" t="s">
        <v>341</v>
      </c>
      <c r="D346" s="79" t="s">
        <v>235</v>
      </c>
      <c r="E346" s="1109">
        <f>SUM(E349,E355)</f>
        <v>535500</v>
      </c>
      <c r="F346" s="1109">
        <f>F349+F355</f>
        <v>229500</v>
      </c>
      <c r="G346" s="1109">
        <f>G349+G355</f>
        <v>85000</v>
      </c>
      <c r="H346" s="1109">
        <f>SUM(E346:G348)</f>
        <v>850000</v>
      </c>
      <c r="I346" s="1111">
        <f>SUM(I349,I355)</f>
        <v>0</v>
      </c>
      <c r="J346" s="1113">
        <f>SUM(J349,J355)</f>
        <v>850000</v>
      </c>
      <c r="K346" s="37"/>
      <c r="L346" s="37"/>
      <c r="M346" s="37"/>
      <c r="N346" s="37"/>
      <c r="O346" s="37"/>
      <c r="P346" s="203" t="s">
        <v>417</v>
      </c>
      <c r="Q346" s="204" t="s">
        <v>433</v>
      </c>
      <c r="R346" s="204" t="s">
        <v>434</v>
      </c>
      <c r="S346" s="204" t="s">
        <v>403</v>
      </c>
      <c r="T346" s="204" t="s">
        <v>438</v>
      </c>
      <c r="U346" s="204" t="s">
        <v>433</v>
      </c>
      <c r="V346" s="204" t="s">
        <v>434</v>
      </c>
      <c r="W346" s="204" t="s">
        <v>403</v>
      </c>
      <c r="X346" s="203" t="s">
        <v>439</v>
      </c>
      <c r="Y346" s="223" t="s">
        <v>433</v>
      </c>
      <c r="Z346" s="204" t="s">
        <v>434</v>
      </c>
      <c r="AA346" s="204" t="s">
        <v>403</v>
      </c>
      <c r="AB346" s="204" t="s">
        <v>440</v>
      </c>
      <c r="AC346" s="204" t="s">
        <v>433</v>
      </c>
      <c r="AD346" s="204" t="s">
        <v>403</v>
      </c>
      <c r="AE346" s="204" t="s">
        <v>408</v>
      </c>
      <c r="AF346" s="204" t="s">
        <v>408</v>
      </c>
      <c r="AG346" s="204" t="s">
        <v>403</v>
      </c>
      <c r="AH346" s="204" t="s">
        <v>441</v>
      </c>
      <c r="AI346" s="204" t="s">
        <v>403</v>
      </c>
    </row>
    <row r="347" spans="1:35" ht="14.45" hidden="1" customHeight="1">
      <c r="A347" s="1105"/>
      <c r="B347" s="1106"/>
      <c r="C347" s="1108"/>
      <c r="D347" s="1108">
        <f>D349+D355</f>
        <v>850000</v>
      </c>
      <c r="E347" s="1110"/>
      <c r="F347" s="1110"/>
      <c r="G347" s="1110"/>
      <c r="H347" s="1110"/>
      <c r="I347" s="1112"/>
      <c r="J347" s="1106"/>
      <c r="K347" s="1114">
        <f t="shared" ref="K347:P347" si="793">K349+K355</f>
        <v>753876.9</v>
      </c>
      <c r="L347" s="1116">
        <f t="shared" si="793"/>
        <v>0</v>
      </c>
      <c r="M347" s="1118">
        <f t="shared" si="793"/>
        <v>0</v>
      </c>
      <c r="N347" s="1100">
        <f t="shared" si="793"/>
        <v>0</v>
      </c>
      <c r="O347" s="1102">
        <f t="shared" si="793"/>
        <v>0</v>
      </c>
      <c r="P347" s="1071">
        <f t="shared" si="793"/>
        <v>753876.9</v>
      </c>
      <c r="Q347" s="1071">
        <f>(P347/H346)*100</f>
        <v>88.691400000000002</v>
      </c>
      <c r="R347" s="1071">
        <f>(P347/J346)*100</f>
        <v>88.691400000000002</v>
      </c>
      <c r="S347" s="1071">
        <f>(P347/D347)*100</f>
        <v>88.691400000000002</v>
      </c>
      <c r="T347" s="1071">
        <f>T349+T355</f>
        <v>0</v>
      </c>
      <c r="U347" s="1071">
        <f>(T347/H346)*100</f>
        <v>0</v>
      </c>
      <c r="V347" s="1071">
        <f>(T347/J346)*100</f>
        <v>0</v>
      </c>
      <c r="W347" s="1071">
        <f>(T347/D347)*100</f>
        <v>0</v>
      </c>
      <c r="X347" s="1071">
        <f>X349+X355</f>
        <v>753876.9</v>
      </c>
      <c r="Y347" s="1075">
        <f>(X347/H346)*100</f>
        <v>88.691400000000002</v>
      </c>
      <c r="Z347" s="1071">
        <f>(X347/J346)*100</f>
        <v>88.691400000000002</v>
      </c>
      <c r="AA347" s="1071">
        <f>(X347/D347)*100</f>
        <v>88.691400000000002</v>
      </c>
      <c r="AB347" s="1071">
        <f>AB349+AB355</f>
        <v>96123.1</v>
      </c>
      <c r="AC347" s="1071">
        <f>(AB347/H346)*100</f>
        <v>11.3086</v>
      </c>
      <c r="AD347" s="1071">
        <f>(AB347/D347)*100</f>
        <v>11.3086</v>
      </c>
      <c r="AE347" s="1071">
        <f>AE349+AE355</f>
        <v>96123.1</v>
      </c>
      <c r="AF347" s="1071">
        <f>(AE347/J346)*100</f>
        <v>11.3086</v>
      </c>
      <c r="AG347" s="1071">
        <f>(AE347/D347)*100</f>
        <v>11.3086</v>
      </c>
      <c r="AH347" s="1071">
        <f>AH349+AH355</f>
        <v>96123.1</v>
      </c>
      <c r="AI347" s="1071">
        <f>(AH347/D347)*100</f>
        <v>11.3086</v>
      </c>
    </row>
    <row r="348" spans="1:35" ht="69" hidden="1" customHeight="1">
      <c r="A348" s="1105"/>
      <c r="B348" s="1106"/>
      <c r="C348" s="1108"/>
      <c r="D348" s="1108"/>
      <c r="E348" s="1110"/>
      <c r="F348" s="1110"/>
      <c r="G348" s="1110"/>
      <c r="H348" s="1110"/>
      <c r="I348" s="1112"/>
      <c r="J348" s="1106"/>
      <c r="K348" s="1115"/>
      <c r="L348" s="1117"/>
      <c r="M348" s="1119"/>
      <c r="N348" s="1101"/>
      <c r="O348" s="1103"/>
      <c r="P348" s="1072"/>
      <c r="Q348" s="1072"/>
      <c r="R348" s="1072"/>
      <c r="S348" s="1072"/>
      <c r="T348" s="1072"/>
      <c r="U348" s="1072"/>
      <c r="V348" s="1072"/>
      <c r="W348" s="1072"/>
      <c r="X348" s="1072"/>
      <c r="Y348" s="1076"/>
      <c r="Z348" s="1072"/>
      <c r="AA348" s="1072"/>
      <c r="AB348" s="1072"/>
      <c r="AC348" s="1072"/>
      <c r="AD348" s="1072"/>
      <c r="AE348" s="1072"/>
      <c r="AF348" s="1072"/>
      <c r="AG348" s="1072"/>
      <c r="AH348" s="1072"/>
      <c r="AI348" s="1072"/>
    </row>
    <row r="349" spans="1:35" ht="18.75" hidden="1">
      <c r="A349" s="38"/>
      <c r="B349" s="39"/>
      <c r="C349" s="40" t="s">
        <v>55</v>
      </c>
      <c r="D349" s="40">
        <f>SUM(D350:D354)</f>
        <v>850000</v>
      </c>
      <c r="E349" s="41">
        <f>SUM(E350:E354)</f>
        <v>535500</v>
      </c>
      <c r="F349" s="41">
        <f>SUM(F350:F354)</f>
        <v>229500</v>
      </c>
      <c r="G349" s="41">
        <f>SUM(G350:G354)</f>
        <v>85000</v>
      </c>
      <c r="H349" s="41">
        <f>SUM(H350:H354)</f>
        <v>850000</v>
      </c>
      <c r="I349" s="42">
        <f>SUM(I350:I352)</f>
        <v>0</v>
      </c>
      <c r="J349" s="41">
        <f t="shared" ref="J349:P349" si="794">SUM(J350:J354)</f>
        <v>850000</v>
      </c>
      <c r="K349" s="43">
        <f t="shared" si="794"/>
        <v>753876.9</v>
      </c>
      <c r="L349" s="44">
        <f t="shared" si="794"/>
        <v>0</v>
      </c>
      <c r="M349" s="45">
        <f t="shared" si="794"/>
        <v>0</v>
      </c>
      <c r="N349" s="46">
        <f t="shared" si="794"/>
        <v>0</v>
      </c>
      <c r="O349" s="80">
        <f t="shared" si="794"/>
        <v>0</v>
      </c>
      <c r="P349" s="47">
        <f t="shared" si="794"/>
        <v>753876.9</v>
      </c>
      <c r="Q349" s="48">
        <f>P349/H349*100</f>
        <v>88.691400000000002</v>
      </c>
      <c r="R349" s="48">
        <f>P349/J349*100</f>
        <v>88.691400000000002</v>
      </c>
      <c r="S349" s="48">
        <f t="shared" ref="S349:S354" si="795">P349/D349*100</f>
        <v>88.691400000000002</v>
      </c>
      <c r="T349" s="47">
        <f>SUM(T350:T354)</f>
        <v>0</v>
      </c>
      <c r="U349" s="48">
        <f>T349/H349*100</f>
        <v>0</v>
      </c>
      <c r="V349" s="48">
        <f>T349/J349*100</f>
        <v>0</v>
      </c>
      <c r="W349" s="48">
        <f>T349/D349*100</f>
        <v>0</v>
      </c>
      <c r="X349" s="48">
        <f>SUM(X350:X354)</f>
        <v>753876.9</v>
      </c>
      <c r="Y349" s="226">
        <f>X349/H349*100</f>
        <v>88.691400000000002</v>
      </c>
      <c r="Z349" s="48">
        <f>X349/J349*100</f>
        <v>88.691400000000002</v>
      </c>
      <c r="AA349" s="48">
        <f>X349/D349*100</f>
        <v>88.691400000000002</v>
      </c>
      <c r="AB349" s="47">
        <f>SUM(AB350:AB354)</f>
        <v>96123.1</v>
      </c>
      <c r="AC349" s="47">
        <f>(AB349/H349)*100</f>
        <v>11.3086</v>
      </c>
      <c r="AD349" s="47">
        <f>(AB349/D349)*100</f>
        <v>11.3086</v>
      </c>
      <c r="AE349" s="47">
        <f>SUM(AE350:AE354)</f>
        <v>96123.1</v>
      </c>
      <c r="AF349" s="47">
        <f>(AE349/J349)*100</f>
        <v>11.3086</v>
      </c>
      <c r="AG349" s="47">
        <f t="shared" ref="AG349:AG354" si="796">(AE349/D349)*100</f>
        <v>11.3086</v>
      </c>
      <c r="AH349" s="47">
        <f>SUM(AH350:AH354)</f>
        <v>96123.1</v>
      </c>
      <c r="AI349" s="47">
        <f>(AH349/D349)*100</f>
        <v>11.3086</v>
      </c>
    </row>
    <row r="350" spans="1:35" ht="18" hidden="1" customHeight="1">
      <c r="A350" s="38"/>
      <c r="B350" s="39" t="s">
        <v>68</v>
      </c>
      <c r="C350" s="49" t="s">
        <v>56</v>
      </c>
      <c r="D350" s="49">
        <v>0</v>
      </c>
      <c r="E350" s="57">
        <v>0</v>
      </c>
      <c r="F350" s="49">
        <v>0</v>
      </c>
      <c r="G350" s="49">
        <v>0</v>
      </c>
      <c r="H350" s="41">
        <f>SUM(E350:G350)</f>
        <v>0</v>
      </c>
      <c r="I350" s="50">
        <v>0</v>
      </c>
      <c r="J350" s="51">
        <f>SUM(E350:G350,I350)</f>
        <v>0</v>
      </c>
      <c r="K350" s="52"/>
      <c r="L350" s="53"/>
      <c r="M350" s="54"/>
      <c r="N350" s="55"/>
      <c r="O350" s="81"/>
      <c r="P350" s="56">
        <f>K350+L350</f>
        <v>0</v>
      </c>
      <c r="Q350" s="56" t="e">
        <f>P350/H350*100</f>
        <v>#DIV/0!</v>
      </c>
      <c r="R350" s="56" t="e">
        <f>P350/J350*100</f>
        <v>#DIV/0!</v>
      </c>
      <c r="S350" s="56" t="e">
        <f t="shared" si="795"/>
        <v>#DIV/0!</v>
      </c>
      <c r="T350" s="57">
        <f>M350+N350+O350</f>
        <v>0</v>
      </c>
      <c r="U350" s="56" t="e">
        <f>T350/H350*100</f>
        <v>#DIV/0!</v>
      </c>
      <c r="V350" s="56" t="e">
        <f>T350/J350*100</f>
        <v>#DIV/0!</v>
      </c>
      <c r="W350" s="56" t="e">
        <f>T350/D350*100</f>
        <v>#DIV/0!</v>
      </c>
      <c r="X350" s="56">
        <f>SUM(K350:O350)</f>
        <v>0</v>
      </c>
      <c r="Y350" s="226" t="e">
        <f>X350/H350*100</f>
        <v>#DIV/0!</v>
      </c>
      <c r="Z350" s="56" t="e">
        <f>X350/J350*100</f>
        <v>#DIV/0!</v>
      </c>
      <c r="AA350" s="56" t="e">
        <f>X350/D350*100</f>
        <v>#DIV/0!</v>
      </c>
      <c r="AB350" s="57">
        <f>H350-X350</f>
        <v>0</v>
      </c>
      <c r="AC350" s="57" t="e">
        <f>(AB350/H350)*100</f>
        <v>#DIV/0!</v>
      </c>
      <c r="AD350" s="57" t="e">
        <f>(AB350/D350)*100</f>
        <v>#DIV/0!</v>
      </c>
      <c r="AE350" s="34">
        <f>J350-X350</f>
        <v>0</v>
      </c>
      <c r="AF350" s="57" t="e">
        <f>(AE350/J350)*100</f>
        <v>#DIV/0!</v>
      </c>
      <c r="AG350" s="63" t="e">
        <f t="shared" si="796"/>
        <v>#DIV/0!</v>
      </c>
      <c r="AH350" s="34">
        <f>D350-X350</f>
        <v>0</v>
      </c>
      <c r="AI350" s="57" t="e">
        <f>(AH350/D350)*100</f>
        <v>#DIV/0!</v>
      </c>
    </row>
    <row r="351" spans="1:35" ht="18.75" hidden="1">
      <c r="A351" s="38"/>
      <c r="B351" s="38"/>
      <c r="C351" s="49" t="s">
        <v>57</v>
      </c>
      <c r="D351" s="49">
        <v>687900</v>
      </c>
      <c r="E351" s="49">
        <v>395500</v>
      </c>
      <c r="F351" s="49">
        <v>224110</v>
      </c>
      <c r="G351" s="49">
        <v>68290</v>
      </c>
      <c r="H351" s="41">
        <f>SUM(E351:G351)</f>
        <v>687900</v>
      </c>
      <c r="I351" s="78">
        <v>0</v>
      </c>
      <c r="J351" s="51">
        <f>SUM(E351:G351,I351)</f>
        <v>687900</v>
      </c>
      <c r="K351" s="52">
        <v>691686</v>
      </c>
      <c r="L351" s="53"/>
      <c r="M351" s="54"/>
      <c r="N351" s="55"/>
      <c r="O351" s="81"/>
      <c r="P351" s="56">
        <f>K351+L351</f>
        <v>691686</v>
      </c>
      <c r="Q351" s="56">
        <f t="shared" ref="Q351:Q354" si="797">P351/H351*100</f>
        <v>100.55037069341475</v>
      </c>
      <c r="R351" s="56">
        <f t="shared" ref="R351:R356" si="798">P351/J351*100</f>
        <v>100.55037069341475</v>
      </c>
      <c r="S351" s="56">
        <f t="shared" si="795"/>
        <v>100.55037069341475</v>
      </c>
      <c r="T351" s="57">
        <f t="shared" ref="T351:T354" si="799">M351+N351+O351</f>
        <v>0</v>
      </c>
      <c r="U351" s="56">
        <f t="shared" ref="U351:U354" si="800">T351/H351*100</f>
        <v>0</v>
      </c>
      <c r="V351" s="56">
        <f t="shared" ref="V351:V356" si="801">T351/J351*100</f>
        <v>0</v>
      </c>
      <c r="W351" s="56">
        <f t="shared" ref="W351:W354" si="802">T351/D351*100</f>
        <v>0</v>
      </c>
      <c r="X351" s="56">
        <f t="shared" ref="X351:X354" si="803">SUM(K351:O351)</f>
        <v>691686</v>
      </c>
      <c r="Y351" s="226">
        <f t="shared" ref="Y351:Y354" si="804">X351/H351*100</f>
        <v>100.55037069341475</v>
      </c>
      <c r="Z351" s="56">
        <f t="shared" ref="Z351:Z356" si="805">X351/J351*100</f>
        <v>100.55037069341475</v>
      </c>
      <c r="AA351" s="56">
        <f t="shared" ref="AA351:AA354" si="806">X351/D351*100</f>
        <v>100.55037069341475</v>
      </c>
      <c r="AB351" s="57">
        <f t="shared" ref="AB351:AB354" si="807">H351-X351</f>
        <v>-3786</v>
      </c>
      <c r="AC351" s="57">
        <f t="shared" ref="AC351:AC354" si="808">(AB351/H351)*100</f>
        <v>-0.55037069341474054</v>
      </c>
      <c r="AD351" s="57">
        <f t="shared" ref="AD351:AD354" si="809">(AB351/D351)*100</f>
        <v>-0.55037069341474054</v>
      </c>
      <c r="AE351" s="34">
        <f>J351-X351</f>
        <v>-3786</v>
      </c>
      <c r="AF351" s="57">
        <f t="shared" ref="AF351:AF354" si="810">(AE351/J351)*100</f>
        <v>-0.55037069341474054</v>
      </c>
      <c r="AG351" s="63">
        <f t="shared" si="796"/>
        <v>-0.55037069341474054</v>
      </c>
      <c r="AH351" s="34">
        <f t="shared" ref="AH351:AH354" si="811">D351-X351</f>
        <v>-3786</v>
      </c>
      <c r="AI351" s="57">
        <f t="shared" ref="AI351:AI354" si="812">(AH351/D351)*100</f>
        <v>-0.55037069341474054</v>
      </c>
    </row>
    <row r="352" spans="1:35" ht="18.75" hidden="1">
      <c r="A352" s="38"/>
      <c r="B352" s="38"/>
      <c r="C352" s="49" t="s">
        <v>58</v>
      </c>
      <c r="D352" s="49">
        <v>162100</v>
      </c>
      <c r="E352" s="49">
        <v>140000</v>
      </c>
      <c r="F352" s="49">
        <v>5390</v>
      </c>
      <c r="G352" s="49">
        <v>16710</v>
      </c>
      <c r="H352" s="41">
        <f>SUM(E352:G352)</f>
        <v>162100</v>
      </c>
      <c r="I352" s="59">
        <v>0</v>
      </c>
      <c r="J352" s="51">
        <f>SUM(E352:G352,I352)</f>
        <v>162100</v>
      </c>
      <c r="K352" s="52">
        <v>62190.9</v>
      </c>
      <c r="L352" s="53"/>
      <c r="M352" s="54"/>
      <c r="N352" s="55"/>
      <c r="O352" s="81"/>
      <c r="P352" s="56">
        <f>K352+L352</f>
        <v>62190.9</v>
      </c>
      <c r="Q352" s="56">
        <f t="shared" si="797"/>
        <v>38.365761875385566</v>
      </c>
      <c r="R352" s="56">
        <f t="shared" si="798"/>
        <v>38.365761875385566</v>
      </c>
      <c r="S352" s="56">
        <f t="shared" si="795"/>
        <v>38.365761875385566</v>
      </c>
      <c r="T352" s="57">
        <f t="shared" si="799"/>
        <v>0</v>
      </c>
      <c r="U352" s="56">
        <f t="shared" si="800"/>
        <v>0</v>
      </c>
      <c r="V352" s="56">
        <f t="shared" si="801"/>
        <v>0</v>
      </c>
      <c r="W352" s="56">
        <f t="shared" si="802"/>
        <v>0</v>
      </c>
      <c r="X352" s="56">
        <f t="shared" si="803"/>
        <v>62190.9</v>
      </c>
      <c r="Y352" s="226">
        <f t="shared" si="804"/>
        <v>38.365761875385566</v>
      </c>
      <c r="Z352" s="56">
        <f t="shared" si="805"/>
        <v>38.365761875385566</v>
      </c>
      <c r="AA352" s="56">
        <f t="shared" si="806"/>
        <v>38.365761875385566</v>
      </c>
      <c r="AB352" s="57">
        <f t="shared" si="807"/>
        <v>99909.1</v>
      </c>
      <c r="AC352" s="57">
        <f t="shared" si="808"/>
        <v>61.634238124614441</v>
      </c>
      <c r="AD352" s="57">
        <f t="shared" si="809"/>
        <v>61.634238124614441</v>
      </c>
      <c r="AE352" s="34">
        <f>J352-X352</f>
        <v>99909.1</v>
      </c>
      <c r="AF352" s="57">
        <f t="shared" si="810"/>
        <v>61.634238124614441</v>
      </c>
      <c r="AG352" s="63">
        <f t="shared" si="796"/>
        <v>61.634238124614441</v>
      </c>
      <c r="AH352" s="34">
        <f t="shared" si="811"/>
        <v>99909.1</v>
      </c>
      <c r="AI352" s="57">
        <f t="shared" si="812"/>
        <v>61.634238124614441</v>
      </c>
    </row>
    <row r="353" spans="1:35" ht="18" hidden="1" customHeight="1">
      <c r="A353" s="38"/>
      <c r="B353" s="38"/>
      <c r="C353" s="49" t="s">
        <v>69</v>
      </c>
      <c r="D353" s="49">
        <v>0</v>
      </c>
      <c r="E353" s="49">
        <v>0</v>
      </c>
      <c r="F353" s="49">
        <v>0</v>
      </c>
      <c r="G353" s="49">
        <v>0</v>
      </c>
      <c r="H353" s="41">
        <f>SUM(E353:G353)</f>
        <v>0</v>
      </c>
      <c r="I353" s="59">
        <v>0</v>
      </c>
      <c r="J353" s="51">
        <f>SUM(E353:G353,I353)</f>
        <v>0</v>
      </c>
      <c r="K353" s="52"/>
      <c r="L353" s="53"/>
      <c r="M353" s="54"/>
      <c r="N353" s="55"/>
      <c r="O353" s="81"/>
      <c r="P353" s="56">
        <f>K353+L353</f>
        <v>0</v>
      </c>
      <c r="Q353" s="56" t="e">
        <f t="shared" si="797"/>
        <v>#DIV/0!</v>
      </c>
      <c r="R353" s="56" t="e">
        <f t="shared" si="798"/>
        <v>#DIV/0!</v>
      </c>
      <c r="S353" s="56" t="e">
        <f t="shared" si="795"/>
        <v>#DIV/0!</v>
      </c>
      <c r="T353" s="57">
        <f t="shared" si="799"/>
        <v>0</v>
      </c>
      <c r="U353" s="56" t="e">
        <f t="shared" si="800"/>
        <v>#DIV/0!</v>
      </c>
      <c r="V353" s="56" t="e">
        <f t="shared" si="801"/>
        <v>#DIV/0!</v>
      </c>
      <c r="W353" s="56" t="e">
        <f t="shared" si="802"/>
        <v>#DIV/0!</v>
      </c>
      <c r="X353" s="56">
        <f t="shared" si="803"/>
        <v>0</v>
      </c>
      <c r="Y353" s="226" t="e">
        <f t="shared" si="804"/>
        <v>#DIV/0!</v>
      </c>
      <c r="Z353" s="56" t="e">
        <f t="shared" si="805"/>
        <v>#DIV/0!</v>
      </c>
      <c r="AA353" s="56" t="e">
        <f t="shared" si="806"/>
        <v>#DIV/0!</v>
      </c>
      <c r="AB353" s="57">
        <f t="shared" si="807"/>
        <v>0</v>
      </c>
      <c r="AC353" s="57" t="e">
        <f t="shared" si="808"/>
        <v>#DIV/0!</v>
      </c>
      <c r="AD353" s="57" t="e">
        <f t="shared" si="809"/>
        <v>#DIV/0!</v>
      </c>
      <c r="AE353" s="34">
        <f>J353-X353</f>
        <v>0</v>
      </c>
      <c r="AF353" s="57" t="e">
        <f t="shared" si="810"/>
        <v>#DIV/0!</v>
      </c>
      <c r="AG353" s="63" t="e">
        <f t="shared" si="796"/>
        <v>#DIV/0!</v>
      </c>
      <c r="AH353" s="34">
        <f t="shared" si="811"/>
        <v>0</v>
      </c>
      <c r="AI353" s="57" t="e">
        <f t="shared" si="812"/>
        <v>#DIV/0!</v>
      </c>
    </row>
    <row r="354" spans="1:35" ht="18" hidden="1" customHeight="1">
      <c r="A354" s="38"/>
      <c r="B354" s="38"/>
      <c r="C354" s="49" t="s">
        <v>60</v>
      </c>
      <c r="D354" s="57">
        <v>0</v>
      </c>
      <c r="E354" s="57">
        <v>0</v>
      </c>
      <c r="F354" s="57">
        <v>0</v>
      </c>
      <c r="G354" s="63">
        <v>0</v>
      </c>
      <c r="H354" s="41">
        <f>SUM(E354:G354)</f>
        <v>0</v>
      </c>
      <c r="I354" s="49">
        <v>0</v>
      </c>
      <c r="J354" s="51">
        <f>SUM(E354:G354,I354)</f>
        <v>0</v>
      </c>
      <c r="K354" s="52"/>
      <c r="L354" s="53"/>
      <c r="M354" s="54"/>
      <c r="N354" s="55"/>
      <c r="O354" s="81"/>
      <c r="P354" s="56">
        <f>K354+L354</f>
        <v>0</v>
      </c>
      <c r="Q354" s="56" t="e">
        <f t="shared" si="797"/>
        <v>#DIV/0!</v>
      </c>
      <c r="R354" s="56" t="e">
        <f t="shared" si="798"/>
        <v>#DIV/0!</v>
      </c>
      <c r="S354" s="56" t="e">
        <f t="shared" si="795"/>
        <v>#DIV/0!</v>
      </c>
      <c r="T354" s="57">
        <f t="shared" si="799"/>
        <v>0</v>
      </c>
      <c r="U354" s="56" t="e">
        <f t="shared" si="800"/>
        <v>#DIV/0!</v>
      </c>
      <c r="V354" s="56" t="e">
        <f t="shared" si="801"/>
        <v>#DIV/0!</v>
      </c>
      <c r="W354" s="56" t="e">
        <f t="shared" si="802"/>
        <v>#DIV/0!</v>
      </c>
      <c r="X354" s="56">
        <f t="shared" si="803"/>
        <v>0</v>
      </c>
      <c r="Y354" s="226" t="e">
        <f t="shared" si="804"/>
        <v>#DIV/0!</v>
      </c>
      <c r="Z354" s="56" t="e">
        <f t="shared" si="805"/>
        <v>#DIV/0!</v>
      </c>
      <c r="AA354" s="56" t="e">
        <f t="shared" si="806"/>
        <v>#DIV/0!</v>
      </c>
      <c r="AB354" s="57">
        <f t="shared" si="807"/>
        <v>0</v>
      </c>
      <c r="AC354" s="57" t="e">
        <f t="shared" si="808"/>
        <v>#DIV/0!</v>
      </c>
      <c r="AD354" s="57" t="e">
        <f t="shared" si="809"/>
        <v>#DIV/0!</v>
      </c>
      <c r="AE354" s="34">
        <f>J354-X354</f>
        <v>0</v>
      </c>
      <c r="AF354" s="57" t="e">
        <f t="shared" si="810"/>
        <v>#DIV/0!</v>
      </c>
      <c r="AG354" s="63" t="e">
        <f t="shared" si="796"/>
        <v>#DIV/0!</v>
      </c>
      <c r="AH354" s="34">
        <f t="shared" si="811"/>
        <v>0</v>
      </c>
      <c r="AI354" s="57" t="e">
        <f t="shared" si="812"/>
        <v>#DIV/0!</v>
      </c>
    </row>
    <row r="355" spans="1:35" ht="18" hidden="1" customHeight="1">
      <c r="A355" s="61"/>
      <c r="B355" s="62"/>
      <c r="C355" s="63" t="s">
        <v>61</v>
      </c>
      <c r="D355" s="63">
        <f>D356</f>
        <v>0</v>
      </c>
      <c r="E355" s="63">
        <f>SUM(E356:E356)</f>
        <v>0</v>
      </c>
      <c r="F355" s="63">
        <f>F356</f>
        <v>0</v>
      </c>
      <c r="G355" s="63">
        <f>G356</f>
        <v>0</v>
      </c>
      <c r="H355" s="63">
        <f>H356</f>
        <v>0</v>
      </c>
      <c r="I355" s="63">
        <f>I356</f>
        <v>0</v>
      </c>
      <c r="J355" s="63">
        <f>SUM(J356:J356)</f>
        <v>0</v>
      </c>
      <c r="K355" s="64">
        <f t="shared" ref="K355:AH355" si="813">K356</f>
        <v>0</v>
      </c>
      <c r="L355" s="65">
        <f t="shared" si="813"/>
        <v>0</v>
      </c>
      <c r="M355" s="66">
        <f t="shared" si="813"/>
        <v>0</v>
      </c>
      <c r="N355" s="46">
        <f t="shared" si="813"/>
        <v>0</v>
      </c>
      <c r="O355" s="82">
        <f t="shared" si="813"/>
        <v>0</v>
      </c>
      <c r="P355" s="67">
        <f t="shared" si="813"/>
        <v>0</v>
      </c>
      <c r="Q355" s="67" t="e">
        <f t="shared" si="813"/>
        <v>#DIV/0!</v>
      </c>
      <c r="R355" s="56" t="e">
        <f t="shared" si="798"/>
        <v>#DIV/0!</v>
      </c>
      <c r="S355" s="67" t="e">
        <f t="shared" si="813"/>
        <v>#DIV/0!</v>
      </c>
      <c r="T355" s="63">
        <f t="shared" si="813"/>
        <v>0</v>
      </c>
      <c r="U355" s="67" t="e">
        <f t="shared" si="813"/>
        <v>#DIV/0!</v>
      </c>
      <c r="V355" s="56" t="e">
        <f t="shared" si="801"/>
        <v>#DIV/0!</v>
      </c>
      <c r="W355" s="67" t="e">
        <f t="shared" si="813"/>
        <v>#DIV/0!</v>
      </c>
      <c r="X355" s="67">
        <f>X356</f>
        <v>0</v>
      </c>
      <c r="Y355" s="227" t="e">
        <f t="shared" si="813"/>
        <v>#DIV/0!</v>
      </c>
      <c r="Z355" s="56" t="e">
        <f t="shared" si="805"/>
        <v>#DIV/0!</v>
      </c>
      <c r="AA355" s="67" t="e">
        <f t="shared" si="813"/>
        <v>#DIV/0!</v>
      </c>
      <c r="AB355" s="63">
        <f t="shared" si="813"/>
        <v>0</v>
      </c>
      <c r="AC355" s="63" t="e">
        <f t="shared" si="813"/>
        <v>#DIV/0!</v>
      </c>
      <c r="AD355" s="63" t="e">
        <f t="shared" si="813"/>
        <v>#DIV/0!</v>
      </c>
      <c r="AE355" s="63">
        <f t="shared" si="813"/>
        <v>0</v>
      </c>
      <c r="AF355" s="63" t="e">
        <f t="shared" si="813"/>
        <v>#DIV/0!</v>
      </c>
      <c r="AG355" s="63" t="e">
        <f t="shared" si="813"/>
        <v>#DIV/0!</v>
      </c>
      <c r="AH355" s="63">
        <f t="shared" si="813"/>
        <v>0</v>
      </c>
      <c r="AI355" s="57" t="e">
        <f>(AH355/D355)*100</f>
        <v>#DIV/0!</v>
      </c>
    </row>
    <row r="356" spans="1:35" ht="18" hidden="1" customHeight="1">
      <c r="A356" s="38"/>
      <c r="B356" s="38"/>
      <c r="C356" s="49" t="s">
        <v>70</v>
      </c>
      <c r="D356" s="57">
        <v>0</v>
      </c>
      <c r="E356" s="57">
        <v>0</v>
      </c>
      <c r="F356" s="49">
        <v>0</v>
      </c>
      <c r="G356" s="49">
        <v>0</v>
      </c>
      <c r="H356" s="49">
        <f>SUM(E356:G356)</f>
        <v>0</v>
      </c>
      <c r="I356" s="57">
        <v>0</v>
      </c>
      <c r="J356" s="51">
        <f>SUM(E356:G356,I356)</f>
        <v>0</v>
      </c>
      <c r="K356" s="52"/>
      <c r="L356" s="53"/>
      <c r="M356" s="54"/>
      <c r="N356" s="55"/>
      <c r="O356" s="81"/>
      <c r="P356" s="57">
        <f>K356+L356</f>
        <v>0</v>
      </c>
      <c r="Q356" s="56" t="e">
        <f>P356/J356*100</f>
        <v>#DIV/0!</v>
      </c>
      <c r="R356" s="56" t="e">
        <f t="shared" si="798"/>
        <v>#DIV/0!</v>
      </c>
      <c r="S356" s="56" t="e">
        <f>P356/D356*100</f>
        <v>#DIV/0!</v>
      </c>
      <c r="T356" s="57">
        <f>M356+N356+O356</f>
        <v>0</v>
      </c>
      <c r="U356" s="56" t="e">
        <f>T356/J356*100</f>
        <v>#DIV/0!</v>
      </c>
      <c r="V356" s="56" t="e">
        <f t="shared" si="801"/>
        <v>#DIV/0!</v>
      </c>
      <c r="W356" s="56" t="e">
        <f>T356/D356*100</f>
        <v>#DIV/0!</v>
      </c>
      <c r="X356" s="56">
        <f>SUM(K356:O356)</f>
        <v>0</v>
      </c>
      <c r="Y356" s="226" t="e">
        <f t="shared" ref="Y356" si="814">X356/H356*100</f>
        <v>#DIV/0!</v>
      </c>
      <c r="Z356" s="56" t="e">
        <f t="shared" si="805"/>
        <v>#DIV/0!</v>
      </c>
      <c r="AA356" s="56" t="e">
        <f>X356/D356*100</f>
        <v>#DIV/0!</v>
      </c>
      <c r="AB356" s="57">
        <f>H356-X356</f>
        <v>0</v>
      </c>
      <c r="AC356" s="57" t="e">
        <f t="shared" ref="AC356" si="815">(AB356/H356)*100</f>
        <v>#DIV/0!</v>
      </c>
      <c r="AD356" s="57" t="e">
        <f>(AB356/D356)*100</f>
        <v>#DIV/0!</v>
      </c>
      <c r="AE356" s="34">
        <f>J356-X356</f>
        <v>0</v>
      </c>
      <c r="AF356" s="57" t="e">
        <f>(AE356/J356)*100</f>
        <v>#DIV/0!</v>
      </c>
      <c r="AG356" s="63" t="e">
        <f>(AE356/D356)*100</f>
        <v>#DIV/0!</v>
      </c>
      <c r="AH356" s="34">
        <f t="shared" ref="AH356" si="816">D356-X356</f>
        <v>0</v>
      </c>
      <c r="AI356" s="57" t="e">
        <f t="shared" ref="AI356" si="817">(AH356/D356)*100</f>
        <v>#DIV/0!</v>
      </c>
    </row>
    <row r="357" spans="1:35" ht="18.75" hidden="1">
      <c r="A357" s="69"/>
      <c r="B357" s="69"/>
      <c r="C357" s="70"/>
      <c r="D357" s="70"/>
      <c r="E357" s="71"/>
      <c r="F357" s="71"/>
      <c r="G357" s="71"/>
      <c r="H357" s="71"/>
      <c r="I357" s="71"/>
      <c r="J357" s="71"/>
      <c r="K357" s="72"/>
      <c r="L357" s="73"/>
      <c r="M357" s="74"/>
      <c r="N357" s="75"/>
      <c r="O357" s="83"/>
      <c r="P357" s="71"/>
      <c r="Q357" s="71"/>
      <c r="R357" s="71"/>
      <c r="S357" s="71"/>
      <c r="T357" s="71"/>
      <c r="U357" s="71"/>
      <c r="V357" s="71"/>
      <c r="W357" s="71"/>
      <c r="X357" s="71"/>
      <c r="Y357" s="228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</row>
    <row r="358" spans="1:35" ht="44.1" hidden="1" customHeight="1">
      <c r="A358" s="1104" t="s">
        <v>350</v>
      </c>
      <c r="B358" s="1106" t="s">
        <v>342</v>
      </c>
      <c r="C358" s="1107" t="s">
        <v>343</v>
      </c>
      <c r="D358" s="79" t="s">
        <v>235</v>
      </c>
      <c r="E358" s="1109">
        <f>SUM(E361,E367)</f>
        <v>1146600</v>
      </c>
      <c r="F358" s="1109">
        <f>F361+F367</f>
        <v>491400</v>
      </c>
      <c r="G358" s="1109">
        <f>G361+G367</f>
        <v>182000</v>
      </c>
      <c r="H358" s="1109">
        <f>SUM(E358:G360)</f>
        <v>1820000</v>
      </c>
      <c r="I358" s="1111">
        <f>SUM(I361,I367)</f>
        <v>-60000</v>
      </c>
      <c r="J358" s="1113">
        <f>SUM(J361,J367)</f>
        <v>1760000</v>
      </c>
      <c r="K358" s="37"/>
      <c r="L358" s="37"/>
      <c r="M358" s="37"/>
      <c r="N358" s="37"/>
      <c r="O358" s="37"/>
      <c r="P358" s="203" t="s">
        <v>417</v>
      </c>
      <c r="Q358" s="204" t="s">
        <v>433</v>
      </c>
      <c r="R358" s="204" t="s">
        <v>434</v>
      </c>
      <c r="S358" s="204" t="s">
        <v>403</v>
      </c>
      <c r="T358" s="204" t="s">
        <v>438</v>
      </c>
      <c r="U358" s="204" t="s">
        <v>433</v>
      </c>
      <c r="V358" s="204" t="s">
        <v>434</v>
      </c>
      <c r="W358" s="204" t="s">
        <v>403</v>
      </c>
      <c r="X358" s="203" t="s">
        <v>439</v>
      </c>
      <c r="Y358" s="223" t="s">
        <v>433</v>
      </c>
      <c r="Z358" s="204" t="s">
        <v>434</v>
      </c>
      <c r="AA358" s="204" t="s">
        <v>403</v>
      </c>
      <c r="AB358" s="204" t="s">
        <v>440</v>
      </c>
      <c r="AC358" s="204" t="s">
        <v>433</v>
      </c>
      <c r="AD358" s="204" t="s">
        <v>403</v>
      </c>
      <c r="AE358" s="204" t="s">
        <v>408</v>
      </c>
      <c r="AF358" s="204" t="s">
        <v>408</v>
      </c>
      <c r="AG358" s="204" t="s">
        <v>403</v>
      </c>
      <c r="AH358" s="204" t="s">
        <v>441</v>
      </c>
      <c r="AI358" s="204" t="s">
        <v>403</v>
      </c>
    </row>
    <row r="359" spans="1:35" ht="14.45" hidden="1" customHeight="1">
      <c r="A359" s="1105"/>
      <c r="B359" s="1106"/>
      <c r="C359" s="1108"/>
      <c r="D359" s="1108">
        <f>D361+D367</f>
        <v>1820000</v>
      </c>
      <c r="E359" s="1110"/>
      <c r="F359" s="1110"/>
      <c r="G359" s="1110"/>
      <c r="H359" s="1110"/>
      <c r="I359" s="1112"/>
      <c r="J359" s="1106"/>
      <c r="K359" s="1114">
        <f t="shared" ref="K359:P359" si="818">K361+K367</f>
        <v>769595.29</v>
      </c>
      <c r="L359" s="1116">
        <f t="shared" si="818"/>
        <v>0</v>
      </c>
      <c r="M359" s="1118">
        <f t="shared" si="818"/>
        <v>0</v>
      </c>
      <c r="N359" s="1100">
        <f t="shared" si="818"/>
        <v>0</v>
      </c>
      <c r="O359" s="1102">
        <f t="shared" si="818"/>
        <v>0</v>
      </c>
      <c r="P359" s="1071">
        <f t="shared" si="818"/>
        <v>769595.29</v>
      </c>
      <c r="Q359" s="1071">
        <f>(P359/H358)*100</f>
        <v>42.285455494505499</v>
      </c>
      <c r="R359" s="1071">
        <f>(P359/J358)*100</f>
        <v>43.727005113636366</v>
      </c>
      <c r="S359" s="1071">
        <f>(P359/D359)*100</f>
        <v>42.285455494505499</v>
      </c>
      <c r="T359" s="1071">
        <f>T361+T367</f>
        <v>0</v>
      </c>
      <c r="U359" s="1071">
        <f>(T359/H358)*100</f>
        <v>0</v>
      </c>
      <c r="V359" s="1071">
        <f>(T359/J358)*100</f>
        <v>0</v>
      </c>
      <c r="W359" s="1071">
        <f>(T359/D359)*100</f>
        <v>0</v>
      </c>
      <c r="X359" s="1071">
        <f>X361+X367</f>
        <v>769595.29</v>
      </c>
      <c r="Y359" s="1075">
        <f>(X359/H358)*100</f>
        <v>42.285455494505499</v>
      </c>
      <c r="Z359" s="1071">
        <f>(X359/J358)*100</f>
        <v>43.727005113636366</v>
      </c>
      <c r="AA359" s="1071">
        <f>(X359/D359)*100</f>
        <v>42.285455494505499</v>
      </c>
      <c r="AB359" s="1071">
        <f>AB361+AB367</f>
        <v>1050404.71</v>
      </c>
      <c r="AC359" s="1071">
        <f>(AB359/H358)*100</f>
        <v>57.714544505494501</v>
      </c>
      <c r="AD359" s="1071">
        <f>(AB359/D359)*100</f>
        <v>57.714544505494501</v>
      </c>
      <c r="AE359" s="1071">
        <f>AE361+AE367</f>
        <v>990404.71</v>
      </c>
      <c r="AF359" s="1071">
        <f>(AE359/J358)*100</f>
        <v>56.272994886363634</v>
      </c>
      <c r="AG359" s="1071">
        <f>(AE359/D359)*100</f>
        <v>54.417841208791209</v>
      </c>
      <c r="AH359" s="1071">
        <f>AH361+AH367</f>
        <v>1050404.71</v>
      </c>
      <c r="AI359" s="1071">
        <f>(AH359/D359)*100</f>
        <v>57.714544505494501</v>
      </c>
    </row>
    <row r="360" spans="1:35" ht="26.1" hidden="1" customHeight="1">
      <c r="A360" s="1105"/>
      <c r="B360" s="1106"/>
      <c r="C360" s="1108"/>
      <c r="D360" s="1108"/>
      <c r="E360" s="1110"/>
      <c r="F360" s="1110"/>
      <c r="G360" s="1110"/>
      <c r="H360" s="1110"/>
      <c r="I360" s="1112"/>
      <c r="J360" s="1106"/>
      <c r="K360" s="1115"/>
      <c r="L360" s="1117"/>
      <c r="M360" s="1119"/>
      <c r="N360" s="1101"/>
      <c r="O360" s="1103"/>
      <c r="P360" s="1072"/>
      <c r="Q360" s="1072"/>
      <c r="R360" s="1072"/>
      <c r="S360" s="1072"/>
      <c r="T360" s="1072"/>
      <c r="U360" s="1072"/>
      <c r="V360" s="1072"/>
      <c r="W360" s="1072"/>
      <c r="X360" s="1072"/>
      <c r="Y360" s="1076"/>
      <c r="Z360" s="1072"/>
      <c r="AA360" s="1072"/>
      <c r="AB360" s="1072"/>
      <c r="AC360" s="1072"/>
      <c r="AD360" s="1072"/>
      <c r="AE360" s="1072"/>
      <c r="AF360" s="1072"/>
      <c r="AG360" s="1072"/>
      <c r="AH360" s="1072"/>
      <c r="AI360" s="1072"/>
    </row>
    <row r="361" spans="1:35" ht="18.75" hidden="1">
      <c r="A361" s="38"/>
      <c r="B361" s="39"/>
      <c r="C361" s="40" t="s">
        <v>55</v>
      </c>
      <c r="D361" s="40">
        <f>SUM(D362:D366)</f>
        <v>1820000</v>
      </c>
      <c r="E361" s="41">
        <f>SUM(E362:E366)</f>
        <v>1146600</v>
      </c>
      <c r="F361" s="41">
        <f>SUM(F362:F366)</f>
        <v>491400</v>
      </c>
      <c r="G361" s="41">
        <f>SUM(G362:G366)</f>
        <v>182000</v>
      </c>
      <c r="H361" s="41">
        <f>SUM(H362:H366)</f>
        <v>1820000</v>
      </c>
      <c r="I361" s="42">
        <f>SUM(I362:I364)</f>
        <v>-60000</v>
      </c>
      <c r="J361" s="41">
        <f t="shared" ref="J361:P361" si="819">SUM(J362:J366)</f>
        <v>1760000</v>
      </c>
      <c r="K361" s="43">
        <f t="shared" si="819"/>
        <v>769595.29</v>
      </c>
      <c r="L361" s="44">
        <f t="shared" si="819"/>
        <v>0</v>
      </c>
      <c r="M361" s="45">
        <f t="shared" si="819"/>
        <v>0</v>
      </c>
      <c r="N361" s="46">
        <f t="shared" si="819"/>
        <v>0</v>
      </c>
      <c r="O361" s="80">
        <f t="shared" si="819"/>
        <v>0</v>
      </c>
      <c r="P361" s="47">
        <f t="shared" si="819"/>
        <v>769595.29</v>
      </c>
      <c r="Q361" s="48">
        <f>P361/H361*100</f>
        <v>42.285455494505499</v>
      </c>
      <c r="R361" s="48">
        <f>P361/J361*100</f>
        <v>43.727005113636366</v>
      </c>
      <c r="S361" s="48">
        <f t="shared" ref="S361:S366" si="820">P361/D361*100</f>
        <v>42.285455494505499</v>
      </c>
      <c r="T361" s="47">
        <f>SUM(T362:T366)</f>
        <v>0</v>
      </c>
      <c r="U361" s="48">
        <f>T361/H361*100</f>
        <v>0</v>
      </c>
      <c r="V361" s="48">
        <f>T361/J361*100</f>
        <v>0</v>
      </c>
      <c r="W361" s="48">
        <f>T361/D361*100</f>
        <v>0</v>
      </c>
      <c r="X361" s="48">
        <f>SUM(X362:X366)</f>
        <v>769595.29</v>
      </c>
      <c r="Y361" s="226">
        <f>X361/H361*100</f>
        <v>42.285455494505499</v>
      </c>
      <c r="Z361" s="48">
        <f>X361/J361*100</f>
        <v>43.727005113636366</v>
      </c>
      <c r="AA361" s="48">
        <f>X361/D361*100</f>
        <v>42.285455494505499</v>
      </c>
      <c r="AB361" s="47">
        <f>SUM(AB362:AB366)</f>
        <v>1050404.71</v>
      </c>
      <c r="AC361" s="47">
        <f>(AB361/H361)*100</f>
        <v>57.714544505494501</v>
      </c>
      <c r="AD361" s="47">
        <f>(AB361/D361)*100</f>
        <v>57.714544505494501</v>
      </c>
      <c r="AE361" s="47">
        <f>SUM(AE362:AE366)</f>
        <v>990404.71</v>
      </c>
      <c r="AF361" s="47">
        <f>(AE361/J361)*100</f>
        <v>56.272994886363634</v>
      </c>
      <c r="AG361" s="47">
        <f t="shared" ref="AG361:AG366" si="821">(AE361/D361)*100</f>
        <v>54.417841208791209</v>
      </c>
      <c r="AH361" s="47">
        <f>SUM(AH362:AH366)</f>
        <v>1050404.71</v>
      </c>
      <c r="AI361" s="47">
        <f>(AH361/D361)*100</f>
        <v>57.714544505494501</v>
      </c>
    </row>
    <row r="362" spans="1:35" ht="18.75" hidden="1">
      <c r="A362" s="38"/>
      <c r="B362" s="39" t="s">
        <v>68</v>
      </c>
      <c r="C362" s="49" t="s">
        <v>56</v>
      </c>
      <c r="D362" s="49">
        <v>360000</v>
      </c>
      <c r="E362" s="57">
        <v>240000</v>
      </c>
      <c r="F362" s="49">
        <v>120000</v>
      </c>
      <c r="G362" s="49">
        <v>0</v>
      </c>
      <c r="H362" s="41">
        <f>SUM(E362:G362)</f>
        <v>360000</v>
      </c>
      <c r="I362" s="50">
        <v>0</v>
      </c>
      <c r="J362" s="51">
        <f>SUM(E362:G362,I362)</f>
        <v>360000</v>
      </c>
      <c r="K362" s="52">
        <v>302000</v>
      </c>
      <c r="L362" s="53"/>
      <c r="M362" s="54"/>
      <c r="N362" s="55"/>
      <c r="O362" s="81"/>
      <c r="P362" s="56">
        <f>K362+L362</f>
        <v>302000</v>
      </c>
      <c r="Q362" s="56">
        <f>P362/H362*100</f>
        <v>83.888888888888886</v>
      </c>
      <c r="R362" s="56">
        <f>P362/J362*100</f>
        <v>83.888888888888886</v>
      </c>
      <c r="S362" s="56">
        <f t="shared" si="820"/>
        <v>83.888888888888886</v>
      </c>
      <c r="T362" s="57">
        <f>M362+N362+O362</f>
        <v>0</v>
      </c>
      <c r="U362" s="56">
        <f>T362/H362*100</f>
        <v>0</v>
      </c>
      <c r="V362" s="56">
        <f>T362/J362*100</f>
        <v>0</v>
      </c>
      <c r="W362" s="56">
        <f>T362/D362*100</f>
        <v>0</v>
      </c>
      <c r="X362" s="56">
        <f>SUM(K362:O362)</f>
        <v>302000</v>
      </c>
      <c r="Y362" s="226">
        <f>X362/H362*100</f>
        <v>83.888888888888886</v>
      </c>
      <c r="Z362" s="56">
        <f>X362/J362*100</f>
        <v>83.888888888888886</v>
      </c>
      <c r="AA362" s="56">
        <f>X362/D362*100</f>
        <v>83.888888888888886</v>
      </c>
      <c r="AB362" s="57">
        <f>H362-X362</f>
        <v>58000</v>
      </c>
      <c r="AC362" s="57">
        <f>(AB362/H362)*100</f>
        <v>16.111111111111111</v>
      </c>
      <c r="AD362" s="57">
        <f>(AB362/D362)*100</f>
        <v>16.111111111111111</v>
      </c>
      <c r="AE362" s="34">
        <f>J362-X362</f>
        <v>58000</v>
      </c>
      <c r="AF362" s="57">
        <f>(AE362/J362)*100</f>
        <v>16.111111111111111</v>
      </c>
      <c r="AG362" s="63">
        <f t="shared" si="821"/>
        <v>16.111111111111111</v>
      </c>
      <c r="AH362" s="34">
        <f>D362-X362</f>
        <v>58000</v>
      </c>
      <c r="AI362" s="57">
        <f>(AH362/D362)*100</f>
        <v>16.111111111111111</v>
      </c>
    </row>
    <row r="363" spans="1:35" ht="18.75" hidden="1">
      <c r="A363" s="38"/>
      <c r="B363" s="38"/>
      <c r="C363" s="49" t="s">
        <v>57</v>
      </c>
      <c r="D363" s="49">
        <v>1185400</v>
      </c>
      <c r="E363" s="49">
        <v>702300</v>
      </c>
      <c r="F363" s="49">
        <v>301100</v>
      </c>
      <c r="G363" s="49">
        <v>182000</v>
      </c>
      <c r="H363" s="41">
        <f>SUM(E363:G363)</f>
        <v>1185400</v>
      </c>
      <c r="I363" s="78">
        <v>-60000</v>
      </c>
      <c r="J363" s="51">
        <f>SUM(E363:G363,I363)</f>
        <v>1125400</v>
      </c>
      <c r="K363" s="52">
        <v>213385.60000000001</v>
      </c>
      <c r="L363" s="53"/>
      <c r="M363" s="54"/>
      <c r="N363" s="55"/>
      <c r="O363" s="81"/>
      <c r="P363" s="56">
        <f>K363+L363</f>
        <v>213385.60000000001</v>
      </c>
      <c r="Q363" s="56">
        <f t="shared" ref="Q363:Q366" si="822">P363/H363*100</f>
        <v>18.001147292053314</v>
      </c>
      <c r="R363" s="56">
        <f t="shared" ref="R363:R368" si="823">P363/J363*100</f>
        <v>18.960867247200998</v>
      </c>
      <c r="S363" s="56">
        <f t="shared" si="820"/>
        <v>18.001147292053314</v>
      </c>
      <c r="T363" s="57">
        <f t="shared" ref="T363:T366" si="824">M363+N363+O363</f>
        <v>0</v>
      </c>
      <c r="U363" s="56">
        <f t="shared" ref="U363:U366" si="825">T363/H363*100</f>
        <v>0</v>
      </c>
      <c r="V363" s="56">
        <f t="shared" ref="V363:V368" si="826">T363/J363*100</f>
        <v>0</v>
      </c>
      <c r="W363" s="56">
        <f t="shared" ref="W363:W366" si="827">T363/D363*100</f>
        <v>0</v>
      </c>
      <c r="X363" s="56">
        <f t="shared" ref="X363:X366" si="828">SUM(K363:O363)</f>
        <v>213385.60000000001</v>
      </c>
      <c r="Y363" s="226">
        <f t="shared" ref="Y363:Y366" si="829">X363/H363*100</f>
        <v>18.001147292053314</v>
      </c>
      <c r="Z363" s="56">
        <f t="shared" ref="Z363:Z368" si="830">X363/J363*100</f>
        <v>18.960867247200998</v>
      </c>
      <c r="AA363" s="56">
        <f t="shared" ref="AA363:AA366" si="831">X363/D363*100</f>
        <v>18.001147292053314</v>
      </c>
      <c r="AB363" s="57">
        <f t="shared" ref="AB363:AB366" si="832">H363-X363</f>
        <v>972014.4</v>
      </c>
      <c r="AC363" s="57">
        <f t="shared" ref="AC363:AC366" si="833">(AB363/H363)*100</f>
        <v>81.998852707946696</v>
      </c>
      <c r="AD363" s="57">
        <f t="shared" ref="AD363:AD366" si="834">(AB363/D363)*100</f>
        <v>81.998852707946696</v>
      </c>
      <c r="AE363" s="34">
        <f>J363-X363</f>
        <v>912014.4</v>
      </c>
      <c r="AF363" s="57">
        <f t="shared" ref="AF363:AF366" si="835">(AE363/J363)*100</f>
        <v>81.039132752799006</v>
      </c>
      <c r="AG363" s="63">
        <f t="shared" si="821"/>
        <v>76.937270119790796</v>
      </c>
      <c r="AH363" s="34">
        <f t="shared" ref="AH363:AH366" si="836">D363-X363</f>
        <v>972014.4</v>
      </c>
      <c r="AI363" s="57">
        <f t="shared" ref="AI363:AI366" si="837">(AH363/D363)*100</f>
        <v>81.998852707946696</v>
      </c>
    </row>
    <row r="364" spans="1:35" ht="18.75" hidden="1">
      <c r="A364" s="38"/>
      <c r="B364" s="38"/>
      <c r="C364" s="49" t="s">
        <v>58</v>
      </c>
      <c r="D364" s="49">
        <v>124600</v>
      </c>
      <c r="E364" s="49">
        <v>54300</v>
      </c>
      <c r="F364" s="49">
        <v>70300</v>
      </c>
      <c r="G364" s="49">
        <v>0</v>
      </c>
      <c r="H364" s="41">
        <f>SUM(E364:G364)</f>
        <v>124600</v>
      </c>
      <c r="I364" s="59">
        <v>0</v>
      </c>
      <c r="J364" s="51">
        <f>SUM(E364:G364,I364)</f>
        <v>124600</v>
      </c>
      <c r="K364" s="52">
        <v>124599.69</v>
      </c>
      <c r="L364" s="53"/>
      <c r="M364" s="54"/>
      <c r="N364" s="55"/>
      <c r="O364" s="81"/>
      <c r="P364" s="56">
        <f>K364+L364</f>
        <v>124599.69</v>
      </c>
      <c r="Q364" s="56">
        <f t="shared" si="822"/>
        <v>99.999751203852327</v>
      </c>
      <c r="R364" s="56">
        <f t="shared" si="823"/>
        <v>99.999751203852327</v>
      </c>
      <c r="S364" s="56">
        <f t="shared" si="820"/>
        <v>99.999751203852327</v>
      </c>
      <c r="T364" s="57">
        <f t="shared" si="824"/>
        <v>0</v>
      </c>
      <c r="U364" s="56">
        <f t="shared" si="825"/>
        <v>0</v>
      </c>
      <c r="V364" s="56">
        <f t="shared" si="826"/>
        <v>0</v>
      </c>
      <c r="W364" s="56">
        <f t="shared" si="827"/>
        <v>0</v>
      </c>
      <c r="X364" s="56">
        <f t="shared" si="828"/>
        <v>124599.69</v>
      </c>
      <c r="Y364" s="226">
        <f t="shared" si="829"/>
        <v>99.999751203852327</v>
      </c>
      <c r="Z364" s="56">
        <f t="shared" si="830"/>
        <v>99.999751203852327</v>
      </c>
      <c r="AA364" s="56">
        <f t="shared" si="831"/>
        <v>99.999751203852327</v>
      </c>
      <c r="AB364" s="57">
        <f t="shared" si="832"/>
        <v>0.30999999999767169</v>
      </c>
      <c r="AC364" s="57">
        <f t="shared" si="833"/>
        <v>2.4879614767068354E-4</v>
      </c>
      <c r="AD364" s="57">
        <f t="shared" si="834"/>
        <v>2.4879614767068354E-4</v>
      </c>
      <c r="AE364" s="34">
        <f>J364-X364</f>
        <v>0.30999999999767169</v>
      </c>
      <c r="AF364" s="57">
        <f t="shared" si="835"/>
        <v>2.4879614767068354E-4</v>
      </c>
      <c r="AG364" s="63">
        <f t="shared" si="821"/>
        <v>2.4879614767068354E-4</v>
      </c>
      <c r="AH364" s="34">
        <f t="shared" si="836"/>
        <v>0.30999999999767169</v>
      </c>
      <c r="AI364" s="57">
        <f t="shared" si="837"/>
        <v>2.4879614767068354E-4</v>
      </c>
    </row>
    <row r="365" spans="1:35" ht="18" hidden="1" customHeight="1">
      <c r="A365" s="38"/>
      <c r="B365" s="38"/>
      <c r="C365" s="49" t="s">
        <v>69</v>
      </c>
      <c r="D365" s="49">
        <v>0</v>
      </c>
      <c r="E365" s="49">
        <v>0</v>
      </c>
      <c r="F365" s="49">
        <v>0</v>
      </c>
      <c r="G365" s="49">
        <v>0</v>
      </c>
      <c r="H365" s="41">
        <f>SUM(E365:G365)</f>
        <v>0</v>
      </c>
      <c r="I365" s="59">
        <v>0</v>
      </c>
      <c r="J365" s="51">
        <f>SUM(E365:G365,I365)</f>
        <v>0</v>
      </c>
      <c r="K365" s="52"/>
      <c r="L365" s="53"/>
      <c r="M365" s="54"/>
      <c r="N365" s="55"/>
      <c r="O365" s="81"/>
      <c r="P365" s="56">
        <f>K365+L365</f>
        <v>0</v>
      </c>
      <c r="Q365" s="56" t="e">
        <f t="shared" si="822"/>
        <v>#DIV/0!</v>
      </c>
      <c r="R365" s="56" t="e">
        <f t="shared" si="823"/>
        <v>#DIV/0!</v>
      </c>
      <c r="S365" s="56" t="e">
        <f t="shared" si="820"/>
        <v>#DIV/0!</v>
      </c>
      <c r="T365" s="57">
        <f t="shared" si="824"/>
        <v>0</v>
      </c>
      <c r="U365" s="56" t="e">
        <f t="shared" si="825"/>
        <v>#DIV/0!</v>
      </c>
      <c r="V365" s="56" t="e">
        <f t="shared" si="826"/>
        <v>#DIV/0!</v>
      </c>
      <c r="W365" s="56" t="e">
        <f t="shared" si="827"/>
        <v>#DIV/0!</v>
      </c>
      <c r="X365" s="56">
        <f t="shared" si="828"/>
        <v>0</v>
      </c>
      <c r="Y365" s="226" t="e">
        <f t="shared" si="829"/>
        <v>#DIV/0!</v>
      </c>
      <c r="Z365" s="56" t="e">
        <f t="shared" si="830"/>
        <v>#DIV/0!</v>
      </c>
      <c r="AA365" s="56" t="e">
        <f t="shared" si="831"/>
        <v>#DIV/0!</v>
      </c>
      <c r="AB365" s="57">
        <f t="shared" si="832"/>
        <v>0</v>
      </c>
      <c r="AC365" s="57" t="e">
        <f t="shared" si="833"/>
        <v>#DIV/0!</v>
      </c>
      <c r="AD365" s="57" t="e">
        <f t="shared" si="834"/>
        <v>#DIV/0!</v>
      </c>
      <c r="AE365" s="34">
        <f>J365-X365</f>
        <v>0</v>
      </c>
      <c r="AF365" s="57" t="e">
        <f t="shared" si="835"/>
        <v>#DIV/0!</v>
      </c>
      <c r="AG365" s="63" t="e">
        <f t="shared" si="821"/>
        <v>#DIV/0!</v>
      </c>
      <c r="AH365" s="34">
        <f t="shared" si="836"/>
        <v>0</v>
      </c>
      <c r="AI365" s="57" t="e">
        <f t="shared" si="837"/>
        <v>#DIV/0!</v>
      </c>
    </row>
    <row r="366" spans="1:35" ht="18.75" hidden="1">
      <c r="A366" s="38"/>
      <c r="B366" s="38"/>
      <c r="C366" s="49" t="s">
        <v>60</v>
      </c>
      <c r="D366" s="57">
        <v>150000</v>
      </c>
      <c r="E366" s="57">
        <v>150000</v>
      </c>
      <c r="F366" s="57">
        <v>0</v>
      </c>
      <c r="G366" s="63">
        <v>0</v>
      </c>
      <c r="H366" s="41">
        <f>SUM(E366:G366)</f>
        <v>150000</v>
      </c>
      <c r="I366" s="49">
        <v>0</v>
      </c>
      <c r="J366" s="51">
        <f>SUM(E366:G366,I366)</f>
        <v>150000</v>
      </c>
      <c r="K366" s="52">
        <v>129610</v>
      </c>
      <c r="L366" s="53"/>
      <c r="M366" s="54"/>
      <c r="N366" s="55"/>
      <c r="O366" s="81"/>
      <c r="P366" s="56">
        <f>K366+L366</f>
        <v>129610</v>
      </c>
      <c r="Q366" s="56">
        <f t="shared" si="822"/>
        <v>86.406666666666666</v>
      </c>
      <c r="R366" s="56">
        <f t="shared" si="823"/>
        <v>86.406666666666666</v>
      </c>
      <c r="S366" s="56">
        <f t="shared" si="820"/>
        <v>86.406666666666666</v>
      </c>
      <c r="T366" s="57">
        <f t="shared" si="824"/>
        <v>0</v>
      </c>
      <c r="U366" s="56">
        <f t="shared" si="825"/>
        <v>0</v>
      </c>
      <c r="V366" s="56">
        <f t="shared" si="826"/>
        <v>0</v>
      </c>
      <c r="W366" s="56">
        <f t="shared" si="827"/>
        <v>0</v>
      </c>
      <c r="X366" s="56">
        <f t="shared" si="828"/>
        <v>129610</v>
      </c>
      <c r="Y366" s="226">
        <f t="shared" si="829"/>
        <v>86.406666666666666</v>
      </c>
      <c r="Z366" s="56">
        <f t="shared" si="830"/>
        <v>86.406666666666666</v>
      </c>
      <c r="AA366" s="56">
        <f t="shared" si="831"/>
        <v>86.406666666666666</v>
      </c>
      <c r="AB366" s="57">
        <f t="shared" si="832"/>
        <v>20390</v>
      </c>
      <c r="AC366" s="57">
        <f t="shared" si="833"/>
        <v>13.593333333333332</v>
      </c>
      <c r="AD366" s="57">
        <f t="shared" si="834"/>
        <v>13.593333333333332</v>
      </c>
      <c r="AE366" s="34">
        <f>J366-X366</f>
        <v>20390</v>
      </c>
      <c r="AF366" s="57">
        <f t="shared" si="835"/>
        <v>13.593333333333332</v>
      </c>
      <c r="AG366" s="63">
        <f t="shared" si="821"/>
        <v>13.593333333333332</v>
      </c>
      <c r="AH366" s="34">
        <f t="shared" si="836"/>
        <v>20390</v>
      </c>
      <c r="AI366" s="57">
        <f t="shared" si="837"/>
        <v>13.593333333333332</v>
      </c>
    </row>
    <row r="367" spans="1:35" ht="18" hidden="1" customHeight="1">
      <c r="A367" s="61"/>
      <c r="B367" s="62"/>
      <c r="C367" s="63" t="s">
        <v>61</v>
      </c>
      <c r="D367" s="63">
        <f>D368</f>
        <v>0</v>
      </c>
      <c r="E367" s="63">
        <f>SUM(E368:E368)</f>
        <v>0</v>
      </c>
      <c r="F367" s="63">
        <f>F368</f>
        <v>0</v>
      </c>
      <c r="G367" s="63">
        <f>G368</f>
        <v>0</v>
      </c>
      <c r="H367" s="63">
        <f>H368</f>
        <v>0</v>
      </c>
      <c r="I367" s="63">
        <f>I368</f>
        <v>0</v>
      </c>
      <c r="J367" s="63">
        <f>SUM(J368:J368)</f>
        <v>0</v>
      </c>
      <c r="K367" s="64">
        <f t="shared" ref="K367:AH367" si="838">K368</f>
        <v>0</v>
      </c>
      <c r="L367" s="65">
        <f t="shared" si="838"/>
        <v>0</v>
      </c>
      <c r="M367" s="66">
        <f t="shared" si="838"/>
        <v>0</v>
      </c>
      <c r="N367" s="46">
        <f t="shared" si="838"/>
        <v>0</v>
      </c>
      <c r="O367" s="82">
        <f t="shared" si="838"/>
        <v>0</v>
      </c>
      <c r="P367" s="67">
        <f t="shared" si="838"/>
        <v>0</v>
      </c>
      <c r="Q367" s="67" t="e">
        <f t="shared" si="838"/>
        <v>#DIV/0!</v>
      </c>
      <c r="R367" s="56" t="e">
        <f t="shared" si="823"/>
        <v>#DIV/0!</v>
      </c>
      <c r="S367" s="67" t="e">
        <f t="shared" si="838"/>
        <v>#DIV/0!</v>
      </c>
      <c r="T367" s="63">
        <f t="shared" si="838"/>
        <v>0</v>
      </c>
      <c r="U367" s="67" t="e">
        <f t="shared" si="838"/>
        <v>#DIV/0!</v>
      </c>
      <c r="V367" s="56" t="e">
        <f t="shared" si="826"/>
        <v>#DIV/0!</v>
      </c>
      <c r="W367" s="67" t="e">
        <f t="shared" si="838"/>
        <v>#DIV/0!</v>
      </c>
      <c r="X367" s="67">
        <f>X368</f>
        <v>0</v>
      </c>
      <c r="Y367" s="227" t="e">
        <f t="shared" si="838"/>
        <v>#DIV/0!</v>
      </c>
      <c r="Z367" s="56" t="e">
        <f t="shared" si="830"/>
        <v>#DIV/0!</v>
      </c>
      <c r="AA367" s="67" t="e">
        <f t="shared" si="838"/>
        <v>#DIV/0!</v>
      </c>
      <c r="AB367" s="63">
        <f t="shared" si="838"/>
        <v>0</v>
      </c>
      <c r="AC367" s="63" t="e">
        <f t="shared" si="838"/>
        <v>#DIV/0!</v>
      </c>
      <c r="AD367" s="63" t="e">
        <f t="shared" si="838"/>
        <v>#DIV/0!</v>
      </c>
      <c r="AE367" s="63">
        <f t="shared" si="838"/>
        <v>0</v>
      </c>
      <c r="AF367" s="63" t="e">
        <f t="shared" si="838"/>
        <v>#DIV/0!</v>
      </c>
      <c r="AG367" s="63" t="e">
        <f t="shared" si="838"/>
        <v>#DIV/0!</v>
      </c>
      <c r="AH367" s="63">
        <f t="shared" si="838"/>
        <v>0</v>
      </c>
      <c r="AI367" s="57" t="e">
        <f>(AH367/D367)*100</f>
        <v>#DIV/0!</v>
      </c>
    </row>
    <row r="368" spans="1:35" ht="18" hidden="1" customHeight="1">
      <c r="A368" s="38"/>
      <c r="B368" s="38"/>
      <c r="C368" s="49" t="s">
        <v>70</v>
      </c>
      <c r="D368" s="57">
        <v>0</v>
      </c>
      <c r="E368" s="57">
        <v>0</v>
      </c>
      <c r="F368" s="49">
        <v>0</v>
      </c>
      <c r="G368" s="49">
        <v>0</v>
      </c>
      <c r="H368" s="49">
        <f>SUM(E368:G368)</f>
        <v>0</v>
      </c>
      <c r="I368" s="57">
        <v>0</v>
      </c>
      <c r="J368" s="51">
        <f>SUM(E368:G368,I368)</f>
        <v>0</v>
      </c>
      <c r="K368" s="52"/>
      <c r="L368" s="53"/>
      <c r="M368" s="54"/>
      <c r="N368" s="55"/>
      <c r="O368" s="81"/>
      <c r="P368" s="57">
        <f>K368+L368</f>
        <v>0</v>
      </c>
      <c r="Q368" s="56" t="e">
        <f>P368/J368*100</f>
        <v>#DIV/0!</v>
      </c>
      <c r="R368" s="56" t="e">
        <f t="shared" si="823"/>
        <v>#DIV/0!</v>
      </c>
      <c r="S368" s="56" t="e">
        <f>P368/D368*100</f>
        <v>#DIV/0!</v>
      </c>
      <c r="T368" s="57">
        <f>M368+N368+O368</f>
        <v>0</v>
      </c>
      <c r="U368" s="56" t="e">
        <f>T368/J368*100</f>
        <v>#DIV/0!</v>
      </c>
      <c r="V368" s="56" t="e">
        <f t="shared" si="826"/>
        <v>#DIV/0!</v>
      </c>
      <c r="W368" s="56" t="e">
        <f>T368/D368*100</f>
        <v>#DIV/0!</v>
      </c>
      <c r="X368" s="56">
        <f>SUM(K368:O368)</f>
        <v>0</v>
      </c>
      <c r="Y368" s="226" t="e">
        <f t="shared" ref="Y368" si="839">X368/H368*100</f>
        <v>#DIV/0!</v>
      </c>
      <c r="Z368" s="56" t="e">
        <f t="shared" si="830"/>
        <v>#DIV/0!</v>
      </c>
      <c r="AA368" s="56" t="e">
        <f>X368/D368*100</f>
        <v>#DIV/0!</v>
      </c>
      <c r="AB368" s="57">
        <f>H368-X368</f>
        <v>0</v>
      </c>
      <c r="AC368" s="57" t="e">
        <f t="shared" ref="AC368" si="840">(AB368/H368)*100</f>
        <v>#DIV/0!</v>
      </c>
      <c r="AD368" s="57" t="e">
        <f>(AB368/D368)*100</f>
        <v>#DIV/0!</v>
      </c>
      <c r="AE368" s="34">
        <f>J368-X368</f>
        <v>0</v>
      </c>
      <c r="AF368" s="57" t="e">
        <f>(AE368/J368)*100</f>
        <v>#DIV/0!</v>
      </c>
      <c r="AG368" s="63" t="e">
        <f>(AE368/D368)*100</f>
        <v>#DIV/0!</v>
      </c>
      <c r="AH368" s="34">
        <f t="shared" ref="AH368" si="841">D368-X368</f>
        <v>0</v>
      </c>
      <c r="AI368" s="57" t="e">
        <f t="shared" ref="AI368" si="842">(AH368/D368)*100</f>
        <v>#DIV/0!</v>
      </c>
    </row>
    <row r="369" spans="1:35" ht="18.75" hidden="1">
      <c r="A369" s="69"/>
      <c r="B369" s="69"/>
      <c r="C369" s="70"/>
      <c r="D369" s="70"/>
      <c r="E369" s="71"/>
      <c r="F369" s="71"/>
      <c r="G369" s="71"/>
      <c r="H369" s="71"/>
      <c r="I369" s="71"/>
      <c r="J369" s="71"/>
      <c r="K369" s="72"/>
      <c r="L369" s="73"/>
      <c r="M369" s="74"/>
      <c r="N369" s="75"/>
      <c r="O369" s="83"/>
      <c r="P369" s="71"/>
      <c r="Q369" s="71"/>
      <c r="R369" s="71"/>
      <c r="S369" s="71"/>
      <c r="T369" s="71"/>
      <c r="U369" s="71"/>
      <c r="V369" s="71"/>
      <c r="W369" s="71"/>
      <c r="X369" s="71"/>
      <c r="Y369" s="228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</row>
    <row r="370" spans="1:35" s="34" customFormat="1" ht="18.95" hidden="1" customHeight="1">
      <c r="A370" s="1073" t="s">
        <v>236</v>
      </c>
      <c r="B370" s="1074"/>
      <c r="C370" s="1074"/>
      <c r="D370" s="1074"/>
      <c r="E370" s="1074"/>
      <c r="F370" s="1074"/>
      <c r="G370" s="1074"/>
      <c r="H370" s="1074"/>
      <c r="I370" s="1074"/>
      <c r="J370" s="1074"/>
      <c r="K370" s="1074"/>
      <c r="L370" s="1074"/>
      <c r="M370" s="1074"/>
      <c r="N370" s="1074"/>
      <c r="O370" s="1074"/>
      <c r="P370" s="1074"/>
      <c r="Q370" s="1074"/>
      <c r="R370" s="1074"/>
      <c r="S370" s="1074"/>
      <c r="T370" s="1074"/>
      <c r="U370" s="1074"/>
      <c r="V370" s="1074"/>
      <c r="W370" s="1074"/>
      <c r="X370" s="1074"/>
      <c r="Y370" s="1074"/>
      <c r="Z370" s="1074"/>
      <c r="AA370" s="1074"/>
      <c r="AB370" s="1074"/>
      <c r="AC370" s="1074"/>
      <c r="AD370" s="1074"/>
      <c r="AE370" s="1074"/>
      <c r="AF370" s="1074"/>
      <c r="AG370" s="1074"/>
      <c r="AH370" s="1074"/>
      <c r="AI370" s="1074"/>
    </row>
    <row r="371" spans="1:35" s="35" customFormat="1" ht="36.950000000000003" hidden="1" customHeight="1">
      <c r="A371" s="182"/>
      <c r="B371" s="183"/>
      <c r="C371" s="184"/>
      <c r="D371" s="184"/>
      <c r="E371" s="184"/>
      <c r="F371" s="184"/>
      <c r="G371" s="184"/>
      <c r="H371" s="184"/>
      <c r="I371" s="185"/>
      <c r="J371" s="184"/>
      <c r="K371" s="186" t="s">
        <v>435</v>
      </c>
      <c r="L371" s="186" t="s">
        <v>436</v>
      </c>
      <c r="M371" s="186" t="s">
        <v>20</v>
      </c>
      <c r="N371" s="186" t="s">
        <v>21</v>
      </c>
      <c r="O371" s="186" t="s">
        <v>437</v>
      </c>
      <c r="P371" s="187" t="s">
        <v>417</v>
      </c>
      <c r="Q371" s="188" t="s">
        <v>433</v>
      </c>
      <c r="R371" s="188" t="s">
        <v>434</v>
      </c>
      <c r="S371" s="188" t="s">
        <v>403</v>
      </c>
      <c r="T371" s="188" t="s">
        <v>438</v>
      </c>
      <c r="U371" s="188" t="s">
        <v>433</v>
      </c>
      <c r="V371" s="188" t="s">
        <v>434</v>
      </c>
      <c r="W371" s="188" t="s">
        <v>403</v>
      </c>
      <c r="X371" s="187" t="s">
        <v>439</v>
      </c>
      <c r="Y371" s="220" t="s">
        <v>433</v>
      </c>
      <c r="Z371" s="188" t="s">
        <v>434</v>
      </c>
      <c r="AA371" s="188" t="s">
        <v>403</v>
      </c>
      <c r="AB371" s="188" t="s">
        <v>440</v>
      </c>
      <c r="AC371" s="188" t="s">
        <v>433</v>
      </c>
      <c r="AD371" s="188" t="s">
        <v>403</v>
      </c>
      <c r="AE371" s="188" t="s">
        <v>408</v>
      </c>
      <c r="AF371" s="188" t="s">
        <v>433</v>
      </c>
      <c r="AG371" s="188" t="s">
        <v>403</v>
      </c>
      <c r="AH371" s="188" t="s">
        <v>441</v>
      </c>
      <c r="AI371" s="188" t="s">
        <v>403</v>
      </c>
    </row>
    <row r="372" spans="1:35" s="35" customFormat="1" ht="18.95" hidden="1" customHeight="1">
      <c r="A372" s="205"/>
      <c r="B372" s="206"/>
      <c r="C372" s="184" t="s">
        <v>54</v>
      </c>
      <c r="D372" s="184">
        <f>D373+D379</f>
        <v>3250000</v>
      </c>
      <c r="E372" s="184">
        <f>E373+E379</f>
        <v>2164850</v>
      </c>
      <c r="F372" s="184">
        <f>F373+F379</f>
        <v>760150</v>
      </c>
      <c r="G372" s="184">
        <f>G373+G379</f>
        <v>325000</v>
      </c>
      <c r="H372" s="184">
        <f t="shared" ref="H372:H378" si="843">SUM(E372:G372)</f>
        <v>3250000</v>
      </c>
      <c r="I372" s="185">
        <f>I373+I379</f>
        <v>-139440</v>
      </c>
      <c r="J372" s="184">
        <f>J373+J379</f>
        <v>3110560</v>
      </c>
      <c r="K372" s="184">
        <f>K373+K379</f>
        <v>2626560.1900000004</v>
      </c>
      <c r="L372" s="184">
        <f t="shared" ref="L372:O372" si="844">L373+L379</f>
        <v>0</v>
      </c>
      <c r="M372" s="184">
        <f t="shared" si="844"/>
        <v>0</v>
      </c>
      <c r="N372" s="184">
        <f t="shared" si="844"/>
        <v>0</v>
      </c>
      <c r="O372" s="184">
        <f t="shared" si="844"/>
        <v>0</v>
      </c>
      <c r="P372" s="184">
        <f t="shared" ref="P372" si="845">P373+P379</f>
        <v>2626560.1900000004</v>
      </c>
      <c r="Q372" s="207">
        <f>(P372/H372)*100</f>
        <v>80.81723661538463</v>
      </c>
      <c r="R372" s="207">
        <f>(P372/J372)*100</f>
        <v>84.440106926084056</v>
      </c>
      <c r="S372" s="198">
        <f>(P372/D372)*100</f>
        <v>80.81723661538463</v>
      </c>
      <c r="T372" s="184">
        <f>T373+T379</f>
        <v>0</v>
      </c>
      <c r="U372" s="198">
        <f>(T372/H372)*100</f>
        <v>0</v>
      </c>
      <c r="V372" s="207">
        <f>(T372/J372)*100</f>
        <v>0</v>
      </c>
      <c r="W372" s="198">
        <f>(T372/D372)*100</f>
        <v>0</v>
      </c>
      <c r="X372" s="184">
        <f>X373+X379</f>
        <v>2626560.1900000004</v>
      </c>
      <c r="Y372" s="221">
        <f>(X372/H372)*100</f>
        <v>80.81723661538463</v>
      </c>
      <c r="Z372" s="207">
        <f>(X372/J372)*100</f>
        <v>84.440106926084056</v>
      </c>
      <c r="AA372" s="198">
        <f t="shared" ref="AA372:AA378" si="846">(X372/D372)*100</f>
        <v>80.81723661538463</v>
      </c>
      <c r="AB372" s="184">
        <f>AB373+AB379</f>
        <v>623439.81000000006</v>
      </c>
      <c r="AC372" s="198">
        <f t="shared" ref="AC372:AC373" si="847">(AB372/H372)*100</f>
        <v>19.182763384615388</v>
      </c>
      <c r="AD372" s="198">
        <f>(AB372/D372)*100</f>
        <v>19.182763384615388</v>
      </c>
      <c r="AE372" s="184">
        <f>AE373+AE379</f>
        <v>483999.81000000006</v>
      </c>
      <c r="AF372" s="198">
        <f>(AE372/J372)*100</f>
        <v>15.559893073915953</v>
      </c>
      <c r="AG372" s="198">
        <f>(AE372/D372)*100</f>
        <v>14.892301846153849</v>
      </c>
      <c r="AH372" s="184">
        <f>AH373+AH379</f>
        <v>623439.81000000006</v>
      </c>
      <c r="AI372" s="198">
        <f>(AH372/D372)*100</f>
        <v>19.182763384615388</v>
      </c>
    </row>
    <row r="373" spans="1:35" s="35" customFormat="1" ht="18.95" hidden="1" customHeight="1">
      <c r="A373" s="182"/>
      <c r="B373" s="192" t="s">
        <v>34</v>
      </c>
      <c r="C373" s="193" t="s">
        <v>55</v>
      </c>
      <c r="D373" s="193">
        <f>SUM(D374:D378)</f>
        <v>3250000</v>
      </c>
      <c r="E373" s="190">
        <f>SUM(E374:E378)</f>
        <v>2164850</v>
      </c>
      <c r="F373" s="190">
        <f>SUM(F374:F378)</f>
        <v>760150</v>
      </c>
      <c r="G373" s="190">
        <f>SUM(G374:G378)</f>
        <v>325000</v>
      </c>
      <c r="H373" s="190">
        <f t="shared" si="843"/>
        <v>3250000</v>
      </c>
      <c r="I373" s="194">
        <f t="shared" ref="I373:P373" si="848">SUM(I374:I378)</f>
        <v>-139440</v>
      </c>
      <c r="J373" s="190">
        <f t="shared" si="848"/>
        <v>3110560</v>
      </c>
      <c r="K373" s="193">
        <f>SUM(K374:K378)</f>
        <v>2626560.1900000004</v>
      </c>
      <c r="L373" s="193">
        <f t="shared" ref="L373:O373" si="849">SUM(L374:L378)</f>
        <v>0</v>
      </c>
      <c r="M373" s="193">
        <f t="shared" si="849"/>
        <v>0</v>
      </c>
      <c r="N373" s="193">
        <f t="shared" si="849"/>
        <v>0</v>
      </c>
      <c r="O373" s="193">
        <f t="shared" si="849"/>
        <v>0</v>
      </c>
      <c r="P373" s="190">
        <f t="shared" si="848"/>
        <v>2626560.1900000004</v>
      </c>
      <c r="Q373" s="189">
        <f t="shared" ref="Q373:Q378" si="850">(P373/H373)*100</f>
        <v>80.81723661538463</v>
      </c>
      <c r="R373" s="189">
        <f t="shared" ref="R373:R380" si="851">(P373/J373)*100</f>
        <v>84.440106926084056</v>
      </c>
      <c r="S373" s="190">
        <f>(P373/D373)*100</f>
        <v>80.81723661538463</v>
      </c>
      <c r="T373" s="190">
        <f>SUM(T374:T378)</f>
        <v>0</v>
      </c>
      <c r="U373" s="190">
        <f t="shared" ref="U373:U380" si="852">(T373/H373)*100</f>
        <v>0</v>
      </c>
      <c r="V373" s="189">
        <f t="shared" ref="V373:V380" si="853">(T373/J373)*100</f>
        <v>0</v>
      </c>
      <c r="W373" s="189">
        <f>(T373/D373)*100</f>
        <v>0</v>
      </c>
      <c r="X373" s="190">
        <f>SUM(X374:X378)</f>
        <v>2626560.1900000004</v>
      </c>
      <c r="Y373" s="218">
        <f t="shared" ref="Y373:Y380" si="854">(X373/H373)*100</f>
        <v>80.81723661538463</v>
      </c>
      <c r="Z373" s="189">
        <f t="shared" ref="Z373:Z380" si="855">(X373/J373)*100</f>
        <v>84.440106926084056</v>
      </c>
      <c r="AA373" s="189">
        <f t="shared" si="846"/>
        <v>80.81723661538463</v>
      </c>
      <c r="AB373" s="191">
        <f>SUM(AB374:AB378)</f>
        <v>623439.81000000006</v>
      </c>
      <c r="AC373" s="191">
        <f t="shared" si="847"/>
        <v>19.182763384615388</v>
      </c>
      <c r="AD373" s="191">
        <f t="shared" ref="AD373:AD378" si="856">(AB373/D373)*100</f>
        <v>19.182763384615388</v>
      </c>
      <c r="AE373" s="191">
        <f>SUM(AE374:AE378)</f>
        <v>483999.81000000006</v>
      </c>
      <c r="AF373" s="191">
        <f t="shared" ref="AF373:AF380" si="857">(AE373/J373)*100</f>
        <v>15.559893073915953</v>
      </c>
      <c r="AG373" s="191">
        <f t="shared" ref="AG373:AG380" si="858">(AE373/D373)*100</f>
        <v>14.892301846153849</v>
      </c>
      <c r="AH373" s="191">
        <f>SUM(AH374:AH378)</f>
        <v>623439.81000000006</v>
      </c>
      <c r="AI373" s="191">
        <f t="shared" ref="AI373:AI380" si="859">(AH373/D373)*100</f>
        <v>19.182763384615388</v>
      </c>
    </row>
    <row r="374" spans="1:35" s="35" customFormat="1" ht="18.95" hidden="1" customHeight="1">
      <c r="A374" s="183"/>
      <c r="B374" s="183"/>
      <c r="C374" s="189" t="s">
        <v>56</v>
      </c>
      <c r="D374" s="189">
        <f>D386</f>
        <v>540000</v>
      </c>
      <c r="E374" s="189">
        <f t="shared" ref="E374:G374" si="860">E386</f>
        <v>505600</v>
      </c>
      <c r="F374" s="189">
        <f t="shared" si="860"/>
        <v>34400</v>
      </c>
      <c r="G374" s="189">
        <f t="shared" si="860"/>
        <v>0</v>
      </c>
      <c r="H374" s="189">
        <f t="shared" si="843"/>
        <v>540000</v>
      </c>
      <c r="I374" s="195">
        <f>I386</f>
        <v>0</v>
      </c>
      <c r="J374" s="196">
        <f>H374+(I374)</f>
        <v>540000</v>
      </c>
      <c r="K374" s="189">
        <f>K386</f>
        <v>539500</v>
      </c>
      <c r="L374" s="189">
        <f t="shared" ref="L374:O374" si="861">L386</f>
        <v>0</v>
      </c>
      <c r="M374" s="189">
        <f t="shared" si="861"/>
        <v>0</v>
      </c>
      <c r="N374" s="189">
        <f t="shared" si="861"/>
        <v>0</v>
      </c>
      <c r="O374" s="189">
        <f t="shared" si="861"/>
        <v>0</v>
      </c>
      <c r="P374" s="189">
        <f>K374+L374</f>
        <v>539500</v>
      </c>
      <c r="Q374" s="189">
        <f t="shared" si="850"/>
        <v>99.907407407407405</v>
      </c>
      <c r="R374" s="189">
        <f t="shared" si="851"/>
        <v>99.907407407407405</v>
      </c>
      <c r="S374" s="189">
        <f>(P374/D374)*100</f>
        <v>99.907407407407405</v>
      </c>
      <c r="T374" s="189">
        <f>M374+N374</f>
        <v>0</v>
      </c>
      <c r="U374" s="189">
        <f t="shared" si="852"/>
        <v>0</v>
      </c>
      <c r="V374" s="189">
        <f t="shared" si="853"/>
        <v>0</v>
      </c>
      <c r="W374" s="189">
        <f>(T374/D374)*100</f>
        <v>0</v>
      </c>
      <c r="X374" s="189">
        <f>SUM(K374:O374)</f>
        <v>539500</v>
      </c>
      <c r="Y374" s="217">
        <f t="shared" si="854"/>
        <v>99.907407407407405</v>
      </c>
      <c r="Z374" s="189">
        <f t="shared" si="855"/>
        <v>99.907407407407405</v>
      </c>
      <c r="AA374" s="189">
        <f t="shared" si="846"/>
        <v>99.907407407407405</v>
      </c>
      <c r="AB374" s="197">
        <f>H374-X374</f>
        <v>500</v>
      </c>
      <c r="AC374" s="197">
        <f>(AB374/H374)*100</f>
        <v>9.2592592592592601E-2</v>
      </c>
      <c r="AD374" s="197">
        <f t="shared" si="856"/>
        <v>9.2592592592592601E-2</v>
      </c>
      <c r="AE374" s="197">
        <f>J374-X374</f>
        <v>500</v>
      </c>
      <c r="AF374" s="197">
        <f t="shared" si="857"/>
        <v>9.2592592592592601E-2</v>
      </c>
      <c r="AG374" s="197">
        <f t="shared" si="858"/>
        <v>9.2592592592592601E-2</v>
      </c>
      <c r="AH374" s="197">
        <f>D374-X374</f>
        <v>500</v>
      </c>
      <c r="AI374" s="197">
        <f t="shared" si="859"/>
        <v>9.2592592592592601E-2</v>
      </c>
    </row>
    <row r="375" spans="1:35" s="35" customFormat="1" ht="18.95" hidden="1" customHeight="1">
      <c r="A375" s="183"/>
      <c r="B375" s="183"/>
      <c r="C375" s="189" t="s">
        <v>57</v>
      </c>
      <c r="D375" s="189">
        <f t="shared" ref="D375:G380" si="862">D387</f>
        <v>2610000</v>
      </c>
      <c r="E375" s="189">
        <f t="shared" si="862"/>
        <v>1562150</v>
      </c>
      <c r="F375" s="189">
        <f t="shared" si="862"/>
        <v>722850</v>
      </c>
      <c r="G375" s="189">
        <f t="shared" si="862"/>
        <v>325000</v>
      </c>
      <c r="H375" s="189">
        <f t="shared" si="843"/>
        <v>2610000</v>
      </c>
      <c r="I375" s="195">
        <f t="shared" ref="I375:I380" si="863">I387</f>
        <v>-118440</v>
      </c>
      <c r="J375" s="196">
        <f>H375+(I375)</f>
        <v>2491560</v>
      </c>
      <c r="K375" s="189">
        <f t="shared" ref="K375:O375" si="864">K387</f>
        <v>1946561.7</v>
      </c>
      <c r="L375" s="189">
        <f t="shared" si="864"/>
        <v>0</v>
      </c>
      <c r="M375" s="189">
        <f t="shared" si="864"/>
        <v>0</v>
      </c>
      <c r="N375" s="189">
        <f t="shared" si="864"/>
        <v>0</v>
      </c>
      <c r="O375" s="189">
        <f t="shared" si="864"/>
        <v>0</v>
      </c>
      <c r="P375" s="189">
        <f>K375+L375</f>
        <v>1946561.7</v>
      </c>
      <c r="Q375" s="189">
        <f t="shared" si="850"/>
        <v>74.580908045977012</v>
      </c>
      <c r="R375" s="189">
        <f t="shared" si="851"/>
        <v>78.12622212589703</v>
      </c>
      <c r="S375" s="189">
        <f t="shared" ref="S375:S378" si="865">(P375/D375)*100</f>
        <v>74.580908045977012</v>
      </c>
      <c r="T375" s="189">
        <f>M375+N375</f>
        <v>0</v>
      </c>
      <c r="U375" s="189">
        <f t="shared" si="852"/>
        <v>0</v>
      </c>
      <c r="V375" s="189">
        <f t="shared" si="853"/>
        <v>0</v>
      </c>
      <c r="W375" s="189">
        <f t="shared" ref="W375:W378" si="866">(T375/D375)*100</f>
        <v>0</v>
      </c>
      <c r="X375" s="189">
        <f>SUM(K375:O375)</f>
        <v>1946561.7</v>
      </c>
      <c r="Y375" s="217">
        <f t="shared" si="854"/>
        <v>74.580908045977012</v>
      </c>
      <c r="Z375" s="189">
        <f t="shared" si="855"/>
        <v>78.12622212589703</v>
      </c>
      <c r="AA375" s="189">
        <f t="shared" si="846"/>
        <v>74.580908045977012</v>
      </c>
      <c r="AB375" s="197">
        <f t="shared" ref="AB375:AB378" si="867">H375-X375</f>
        <v>663438.30000000005</v>
      </c>
      <c r="AC375" s="197">
        <f t="shared" ref="AC375:AC380" si="868">(AB375/H375)*100</f>
        <v>25.419091954022988</v>
      </c>
      <c r="AD375" s="197">
        <f t="shared" si="856"/>
        <v>25.419091954022988</v>
      </c>
      <c r="AE375" s="197">
        <f t="shared" ref="AE375:AE378" si="869">J375-X375</f>
        <v>544998.30000000005</v>
      </c>
      <c r="AF375" s="197">
        <f t="shared" si="857"/>
        <v>21.873777874102974</v>
      </c>
      <c r="AG375" s="197">
        <f t="shared" si="858"/>
        <v>20.881160919540232</v>
      </c>
      <c r="AH375" s="197">
        <f t="shared" ref="AH375:AH378" si="870">D375-X375</f>
        <v>663438.30000000005</v>
      </c>
      <c r="AI375" s="197">
        <f t="shared" si="859"/>
        <v>25.419091954022988</v>
      </c>
    </row>
    <row r="376" spans="1:35" s="35" customFormat="1" ht="18.95" hidden="1" customHeight="1">
      <c r="A376" s="183"/>
      <c r="B376" s="183"/>
      <c r="C376" s="189" t="s">
        <v>58</v>
      </c>
      <c r="D376" s="189">
        <f t="shared" si="862"/>
        <v>100000</v>
      </c>
      <c r="E376" s="189">
        <f t="shared" si="862"/>
        <v>97100</v>
      </c>
      <c r="F376" s="189">
        <f t="shared" si="862"/>
        <v>2900</v>
      </c>
      <c r="G376" s="189">
        <f t="shared" si="862"/>
        <v>0</v>
      </c>
      <c r="H376" s="189">
        <f t="shared" si="843"/>
        <v>100000</v>
      </c>
      <c r="I376" s="195">
        <f t="shared" si="863"/>
        <v>-21000</v>
      </c>
      <c r="J376" s="196">
        <f>H376+(I376)</f>
        <v>79000</v>
      </c>
      <c r="K376" s="189">
        <f t="shared" ref="K376:O376" si="871">K388</f>
        <v>140498.49</v>
      </c>
      <c r="L376" s="189">
        <f t="shared" si="871"/>
        <v>0</v>
      </c>
      <c r="M376" s="189">
        <f t="shared" si="871"/>
        <v>0</v>
      </c>
      <c r="N376" s="189">
        <f t="shared" si="871"/>
        <v>0</v>
      </c>
      <c r="O376" s="189">
        <f t="shared" si="871"/>
        <v>0</v>
      </c>
      <c r="P376" s="189">
        <f>K376+L376</f>
        <v>140498.49</v>
      </c>
      <c r="Q376" s="189">
        <f t="shared" si="850"/>
        <v>140.49848999999998</v>
      </c>
      <c r="R376" s="189">
        <f t="shared" si="851"/>
        <v>177.84618987341773</v>
      </c>
      <c r="S376" s="189">
        <f t="shared" si="865"/>
        <v>140.49848999999998</v>
      </c>
      <c r="T376" s="189">
        <f>M376+N376</f>
        <v>0</v>
      </c>
      <c r="U376" s="189">
        <f t="shared" si="852"/>
        <v>0</v>
      </c>
      <c r="V376" s="189">
        <f t="shared" si="853"/>
        <v>0</v>
      </c>
      <c r="W376" s="189">
        <f t="shared" si="866"/>
        <v>0</v>
      </c>
      <c r="X376" s="189">
        <f>SUM(K376:O376)</f>
        <v>140498.49</v>
      </c>
      <c r="Y376" s="217">
        <f t="shared" si="854"/>
        <v>140.49848999999998</v>
      </c>
      <c r="Z376" s="189">
        <f t="shared" si="855"/>
        <v>177.84618987341773</v>
      </c>
      <c r="AA376" s="189">
        <f t="shared" si="846"/>
        <v>140.49848999999998</v>
      </c>
      <c r="AB376" s="197">
        <f t="shared" si="867"/>
        <v>-40498.489999999991</v>
      </c>
      <c r="AC376" s="197">
        <f t="shared" si="868"/>
        <v>-40.49848999999999</v>
      </c>
      <c r="AD376" s="197">
        <f t="shared" si="856"/>
        <v>-40.49848999999999</v>
      </c>
      <c r="AE376" s="197">
        <f t="shared" si="869"/>
        <v>-61498.489999999991</v>
      </c>
      <c r="AF376" s="197">
        <f t="shared" si="857"/>
        <v>-77.846189873417714</v>
      </c>
      <c r="AG376" s="197">
        <f t="shared" si="858"/>
        <v>-61.498489999999997</v>
      </c>
      <c r="AH376" s="197">
        <f t="shared" si="870"/>
        <v>-40498.489999999991</v>
      </c>
      <c r="AI376" s="197">
        <f t="shared" si="859"/>
        <v>-40.49848999999999</v>
      </c>
    </row>
    <row r="377" spans="1:35" s="35" customFormat="1" ht="18.95" hidden="1" customHeight="1">
      <c r="A377" s="183"/>
      <c r="B377" s="183"/>
      <c r="C377" s="189" t="s">
        <v>59</v>
      </c>
      <c r="D377" s="189">
        <f t="shared" si="862"/>
        <v>0</v>
      </c>
      <c r="E377" s="189">
        <f t="shared" si="862"/>
        <v>0</v>
      </c>
      <c r="F377" s="189">
        <f t="shared" si="862"/>
        <v>0</v>
      </c>
      <c r="G377" s="189">
        <f t="shared" si="862"/>
        <v>0</v>
      </c>
      <c r="H377" s="189">
        <f t="shared" si="843"/>
        <v>0</v>
      </c>
      <c r="I377" s="195">
        <f t="shared" si="863"/>
        <v>0</v>
      </c>
      <c r="J377" s="196">
        <f>H377+(I377)</f>
        <v>0</v>
      </c>
      <c r="K377" s="189">
        <f t="shared" ref="K377:O377" si="872">K389</f>
        <v>0</v>
      </c>
      <c r="L377" s="189">
        <f t="shared" si="872"/>
        <v>0</v>
      </c>
      <c r="M377" s="189">
        <f t="shared" si="872"/>
        <v>0</v>
      </c>
      <c r="N377" s="189">
        <f t="shared" si="872"/>
        <v>0</v>
      </c>
      <c r="O377" s="189">
        <f t="shared" si="872"/>
        <v>0</v>
      </c>
      <c r="P377" s="189">
        <f>K377+L377</f>
        <v>0</v>
      </c>
      <c r="Q377" s="189" t="e">
        <f t="shared" si="850"/>
        <v>#DIV/0!</v>
      </c>
      <c r="R377" s="189" t="e">
        <f t="shared" si="851"/>
        <v>#DIV/0!</v>
      </c>
      <c r="S377" s="189" t="e">
        <f t="shared" si="865"/>
        <v>#DIV/0!</v>
      </c>
      <c r="T377" s="189">
        <f>M377+N377</f>
        <v>0</v>
      </c>
      <c r="U377" s="189" t="e">
        <f t="shared" si="852"/>
        <v>#DIV/0!</v>
      </c>
      <c r="V377" s="189" t="e">
        <f t="shared" si="853"/>
        <v>#DIV/0!</v>
      </c>
      <c r="W377" s="189" t="e">
        <f t="shared" si="866"/>
        <v>#DIV/0!</v>
      </c>
      <c r="X377" s="189">
        <f>SUM(K377:O377)</f>
        <v>0</v>
      </c>
      <c r="Y377" s="217" t="e">
        <f t="shared" si="854"/>
        <v>#DIV/0!</v>
      </c>
      <c r="Z377" s="189" t="e">
        <f t="shared" si="855"/>
        <v>#DIV/0!</v>
      </c>
      <c r="AA377" s="189" t="e">
        <f t="shared" si="846"/>
        <v>#DIV/0!</v>
      </c>
      <c r="AB377" s="197">
        <f t="shared" si="867"/>
        <v>0</v>
      </c>
      <c r="AC377" s="197" t="e">
        <f t="shared" si="868"/>
        <v>#DIV/0!</v>
      </c>
      <c r="AD377" s="197" t="e">
        <f t="shared" si="856"/>
        <v>#DIV/0!</v>
      </c>
      <c r="AE377" s="197">
        <f t="shared" si="869"/>
        <v>0</v>
      </c>
      <c r="AF377" s="197" t="e">
        <f t="shared" si="857"/>
        <v>#DIV/0!</v>
      </c>
      <c r="AG377" s="197" t="e">
        <f t="shared" si="858"/>
        <v>#DIV/0!</v>
      </c>
      <c r="AH377" s="197">
        <f t="shared" si="870"/>
        <v>0</v>
      </c>
      <c r="AI377" s="197" t="e">
        <f t="shared" si="859"/>
        <v>#DIV/0!</v>
      </c>
    </row>
    <row r="378" spans="1:35" s="35" customFormat="1" ht="18.95" hidden="1" customHeight="1">
      <c r="A378" s="183"/>
      <c r="B378" s="183"/>
      <c r="C378" s="189" t="s">
        <v>60</v>
      </c>
      <c r="D378" s="189">
        <f t="shared" si="862"/>
        <v>0</v>
      </c>
      <c r="E378" s="189">
        <f t="shared" si="862"/>
        <v>0</v>
      </c>
      <c r="F378" s="189">
        <f t="shared" si="862"/>
        <v>0</v>
      </c>
      <c r="G378" s="189">
        <f t="shared" si="862"/>
        <v>0</v>
      </c>
      <c r="H378" s="189">
        <f t="shared" si="843"/>
        <v>0</v>
      </c>
      <c r="I378" s="195">
        <f t="shared" si="863"/>
        <v>0</v>
      </c>
      <c r="J378" s="196">
        <f>H378+(I378)</f>
        <v>0</v>
      </c>
      <c r="K378" s="189">
        <f t="shared" ref="K378:O378" si="873">K390</f>
        <v>0</v>
      </c>
      <c r="L378" s="189">
        <f t="shared" si="873"/>
        <v>0</v>
      </c>
      <c r="M378" s="189">
        <f t="shared" si="873"/>
        <v>0</v>
      </c>
      <c r="N378" s="189">
        <f t="shared" si="873"/>
        <v>0</v>
      </c>
      <c r="O378" s="189">
        <f t="shared" si="873"/>
        <v>0</v>
      </c>
      <c r="P378" s="189">
        <f>K378+L378</f>
        <v>0</v>
      </c>
      <c r="Q378" s="189" t="e">
        <f t="shared" si="850"/>
        <v>#DIV/0!</v>
      </c>
      <c r="R378" s="189" t="e">
        <f t="shared" si="851"/>
        <v>#DIV/0!</v>
      </c>
      <c r="S378" s="189" t="e">
        <f t="shared" si="865"/>
        <v>#DIV/0!</v>
      </c>
      <c r="T378" s="189">
        <f>M378+N378</f>
        <v>0</v>
      </c>
      <c r="U378" s="189" t="e">
        <f t="shared" si="852"/>
        <v>#DIV/0!</v>
      </c>
      <c r="V378" s="189" t="e">
        <f t="shared" si="853"/>
        <v>#DIV/0!</v>
      </c>
      <c r="W378" s="189" t="e">
        <f t="shared" si="866"/>
        <v>#DIV/0!</v>
      </c>
      <c r="X378" s="189">
        <f>SUM(K378:O378)</f>
        <v>0</v>
      </c>
      <c r="Y378" s="217" t="e">
        <f t="shared" si="854"/>
        <v>#DIV/0!</v>
      </c>
      <c r="Z378" s="189" t="e">
        <f t="shared" si="855"/>
        <v>#DIV/0!</v>
      </c>
      <c r="AA378" s="189" t="e">
        <f t="shared" si="846"/>
        <v>#DIV/0!</v>
      </c>
      <c r="AB378" s="197">
        <f t="shared" si="867"/>
        <v>0</v>
      </c>
      <c r="AC378" s="197" t="e">
        <f t="shared" si="868"/>
        <v>#DIV/0!</v>
      </c>
      <c r="AD378" s="197" t="e">
        <f t="shared" si="856"/>
        <v>#DIV/0!</v>
      </c>
      <c r="AE378" s="197">
        <f t="shared" si="869"/>
        <v>0</v>
      </c>
      <c r="AF378" s="197" t="e">
        <f t="shared" si="857"/>
        <v>#DIV/0!</v>
      </c>
      <c r="AG378" s="197" t="e">
        <f t="shared" si="858"/>
        <v>#DIV/0!</v>
      </c>
      <c r="AH378" s="197">
        <f t="shared" si="870"/>
        <v>0</v>
      </c>
      <c r="AI378" s="197" t="e">
        <f t="shared" si="859"/>
        <v>#DIV/0!</v>
      </c>
    </row>
    <row r="379" spans="1:35" s="35" customFormat="1" ht="18.95" hidden="1" customHeight="1">
      <c r="A379" s="182"/>
      <c r="B379" s="192" t="s">
        <v>35</v>
      </c>
      <c r="C379" s="190" t="s">
        <v>64</v>
      </c>
      <c r="D379" s="190">
        <f t="shared" ref="D379:AE379" si="874">D380</f>
        <v>0</v>
      </c>
      <c r="E379" s="190">
        <f t="shared" si="874"/>
        <v>0</v>
      </c>
      <c r="F379" s="190">
        <f t="shared" si="874"/>
        <v>0</v>
      </c>
      <c r="G379" s="190">
        <f t="shared" si="874"/>
        <v>0</v>
      </c>
      <c r="H379" s="190">
        <f t="shared" si="874"/>
        <v>0</v>
      </c>
      <c r="I379" s="194">
        <f t="shared" si="874"/>
        <v>0</v>
      </c>
      <c r="J379" s="190">
        <f t="shared" si="874"/>
        <v>0</v>
      </c>
      <c r="K379" s="190">
        <f t="shared" si="874"/>
        <v>0</v>
      </c>
      <c r="L379" s="190">
        <f t="shared" si="874"/>
        <v>0</v>
      </c>
      <c r="M379" s="190">
        <f t="shared" si="874"/>
        <v>0</v>
      </c>
      <c r="N379" s="190">
        <f t="shared" si="874"/>
        <v>0</v>
      </c>
      <c r="O379" s="190">
        <f t="shared" si="874"/>
        <v>0</v>
      </c>
      <c r="P379" s="198">
        <f t="shared" si="874"/>
        <v>0</v>
      </c>
      <c r="Q379" s="189" t="e">
        <f t="shared" ref="Q379" si="875">(P379/J379)*100</f>
        <v>#DIV/0!</v>
      </c>
      <c r="R379" s="189" t="e">
        <f t="shared" si="851"/>
        <v>#DIV/0!</v>
      </c>
      <c r="S379" s="198" t="e">
        <f t="shared" si="874"/>
        <v>#DIV/0!</v>
      </c>
      <c r="T379" s="198">
        <f t="shared" si="874"/>
        <v>0</v>
      </c>
      <c r="U379" s="190" t="e">
        <f t="shared" si="852"/>
        <v>#DIV/0!</v>
      </c>
      <c r="V379" s="189" t="e">
        <f t="shared" si="853"/>
        <v>#DIV/0!</v>
      </c>
      <c r="W379" s="198" t="e">
        <f t="shared" si="874"/>
        <v>#DIV/0!</v>
      </c>
      <c r="X379" s="198">
        <f>X380</f>
        <v>0</v>
      </c>
      <c r="Y379" s="218" t="e">
        <f t="shared" si="854"/>
        <v>#DIV/0!</v>
      </c>
      <c r="Z379" s="189" t="e">
        <f t="shared" si="855"/>
        <v>#DIV/0!</v>
      </c>
      <c r="AA379" s="198" t="e">
        <f>AA380</f>
        <v>#DIV/0!</v>
      </c>
      <c r="AB379" s="199">
        <f t="shared" si="874"/>
        <v>0</v>
      </c>
      <c r="AC379" s="191" t="e">
        <f t="shared" si="868"/>
        <v>#DIV/0!</v>
      </c>
      <c r="AD379" s="199" t="e">
        <f t="shared" si="874"/>
        <v>#DIV/0!</v>
      </c>
      <c r="AE379" s="199">
        <f t="shared" si="874"/>
        <v>0</v>
      </c>
      <c r="AF379" s="191" t="e">
        <f t="shared" si="857"/>
        <v>#DIV/0!</v>
      </c>
      <c r="AG379" s="191" t="e">
        <f t="shared" si="858"/>
        <v>#DIV/0!</v>
      </c>
      <c r="AH379" s="199">
        <f t="shared" ref="AH379" si="876">AH380</f>
        <v>0</v>
      </c>
      <c r="AI379" s="191" t="e">
        <f t="shared" si="859"/>
        <v>#DIV/0!</v>
      </c>
    </row>
    <row r="380" spans="1:35" s="35" customFormat="1" ht="18.95" hidden="1" customHeight="1">
      <c r="A380" s="183"/>
      <c r="B380" s="183"/>
      <c r="C380" s="189" t="s">
        <v>62</v>
      </c>
      <c r="D380" s="189">
        <f t="shared" si="862"/>
        <v>0</v>
      </c>
      <c r="E380" s="189">
        <f t="shared" si="862"/>
        <v>0</v>
      </c>
      <c r="F380" s="189">
        <f t="shared" si="862"/>
        <v>0</v>
      </c>
      <c r="G380" s="189">
        <f t="shared" si="862"/>
        <v>0</v>
      </c>
      <c r="H380" s="189">
        <f>SUM(E380:G380)</f>
        <v>0</v>
      </c>
      <c r="I380" s="195">
        <f t="shared" si="863"/>
        <v>0</v>
      </c>
      <c r="J380" s="196">
        <f>H380+(I380)</f>
        <v>0</v>
      </c>
      <c r="K380" s="189">
        <f t="shared" ref="K380:O380" si="877">K392</f>
        <v>0</v>
      </c>
      <c r="L380" s="189">
        <f t="shared" si="877"/>
        <v>0</v>
      </c>
      <c r="M380" s="189">
        <f t="shared" si="877"/>
        <v>0</v>
      </c>
      <c r="N380" s="189">
        <f t="shared" si="877"/>
        <v>0</v>
      </c>
      <c r="O380" s="189">
        <f t="shared" si="877"/>
        <v>0</v>
      </c>
      <c r="P380" s="189">
        <f>K380+L380</f>
        <v>0</v>
      </c>
      <c r="Q380" s="189" t="e">
        <f t="shared" ref="Q380" si="878">(P380/H380)*100</f>
        <v>#DIV/0!</v>
      </c>
      <c r="R380" s="189" t="e">
        <f t="shared" si="851"/>
        <v>#DIV/0!</v>
      </c>
      <c r="S380" s="189" t="e">
        <f>(P380/D380)*100</f>
        <v>#DIV/0!</v>
      </c>
      <c r="T380" s="189">
        <f>M380+N380</f>
        <v>0</v>
      </c>
      <c r="U380" s="189" t="e">
        <f t="shared" si="852"/>
        <v>#DIV/0!</v>
      </c>
      <c r="V380" s="189" t="e">
        <f t="shared" si="853"/>
        <v>#DIV/0!</v>
      </c>
      <c r="W380" s="189" t="e">
        <f>(T380/D380)*100</f>
        <v>#DIV/0!</v>
      </c>
      <c r="X380" s="189">
        <f>SUM(K380:O380)</f>
        <v>0</v>
      </c>
      <c r="Y380" s="217" t="e">
        <f t="shared" si="854"/>
        <v>#DIV/0!</v>
      </c>
      <c r="Z380" s="189" t="e">
        <f t="shared" si="855"/>
        <v>#DIV/0!</v>
      </c>
      <c r="AA380" s="189" t="e">
        <f>(X380/D380)*100</f>
        <v>#DIV/0!</v>
      </c>
      <c r="AB380" s="197">
        <f>H380-X380</f>
        <v>0</v>
      </c>
      <c r="AC380" s="197" t="e">
        <f t="shared" si="868"/>
        <v>#DIV/0!</v>
      </c>
      <c r="AD380" s="197" t="e">
        <f>(AB380/D380)*100</f>
        <v>#DIV/0!</v>
      </c>
      <c r="AE380" s="197">
        <f>J380-X380</f>
        <v>0</v>
      </c>
      <c r="AF380" s="197" t="e">
        <f t="shared" si="857"/>
        <v>#DIV/0!</v>
      </c>
      <c r="AG380" s="197" t="e">
        <f t="shared" si="858"/>
        <v>#DIV/0!</v>
      </c>
      <c r="AH380" s="197">
        <f t="shared" ref="AH380" si="879">D380-X380</f>
        <v>0</v>
      </c>
      <c r="AI380" s="197" t="e">
        <f t="shared" si="859"/>
        <v>#DIV/0!</v>
      </c>
    </row>
    <row r="381" spans="1:35" s="35" customFormat="1" ht="18.95" hidden="1" customHeight="1">
      <c r="A381" s="200"/>
      <c r="B381" s="200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2"/>
      <c r="V381" s="202"/>
      <c r="W381" s="202"/>
      <c r="X381" s="202"/>
      <c r="Y381" s="22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</row>
    <row r="382" spans="1:35" ht="56.25" hidden="1">
      <c r="A382" s="1104" t="s">
        <v>237</v>
      </c>
      <c r="B382" s="1106" t="s">
        <v>351</v>
      </c>
      <c r="C382" s="1107" t="s">
        <v>352</v>
      </c>
      <c r="D382" s="79" t="s">
        <v>239</v>
      </c>
      <c r="E382" s="1109">
        <f>SUM(E385,E391)</f>
        <v>2164850</v>
      </c>
      <c r="F382" s="1109">
        <f>F385+F391</f>
        <v>760150</v>
      </c>
      <c r="G382" s="1109">
        <f>G385+G391</f>
        <v>325000</v>
      </c>
      <c r="H382" s="1109">
        <f>SUM(E382:G384)</f>
        <v>3250000</v>
      </c>
      <c r="I382" s="1111">
        <f>SUM(I385,I391)</f>
        <v>-139440</v>
      </c>
      <c r="J382" s="1113">
        <f>SUM(J385,J391)</f>
        <v>3110560</v>
      </c>
      <c r="K382" s="37"/>
      <c r="L382" s="37"/>
      <c r="M382" s="37"/>
      <c r="N382" s="37"/>
      <c r="O382" s="37"/>
      <c r="P382" s="203" t="s">
        <v>417</v>
      </c>
      <c r="Q382" s="204" t="s">
        <v>433</v>
      </c>
      <c r="R382" s="204" t="s">
        <v>434</v>
      </c>
      <c r="S382" s="204" t="s">
        <v>403</v>
      </c>
      <c r="T382" s="204" t="s">
        <v>438</v>
      </c>
      <c r="U382" s="204" t="s">
        <v>433</v>
      </c>
      <c r="V382" s="204" t="s">
        <v>434</v>
      </c>
      <c r="W382" s="204" t="s">
        <v>403</v>
      </c>
      <c r="X382" s="203" t="s">
        <v>439</v>
      </c>
      <c r="Y382" s="223" t="s">
        <v>433</v>
      </c>
      <c r="Z382" s="204" t="s">
        <v>434</v>
      </c>
      <c r="AA382" s="204" t="s">
        <v>403</v>
      </c>
      <c r="AB382" s="204" t="s">
        <v>440</v>
      </c>
      <c r="AC382" s="204" t="s">
        <v>433</v>
      </c>
      <c r="AD382" s="204" t="s">
        <v>403</v>
      </c>
      <c r="AE382" s="204" t="s">
        <v>408</v>
      </c>
      <c r="AF382" s="204" t="s">
        <v>408</v>
      </c>
      <c r="AG382" s="204" t="s">
        <v>403</v>
      </c>
      <c r="AH382" s="204" t="s">
        <v>441</v>
      </c>
      <c r="AI382" s="204" t="s">
        <v>403</v>
      </c>
    </row>
    <row r="383" spans="1:35" ht="14.45" hidden="1" customHeight="1">
      <c r="A383" s="1105"/>
      <c r="B383" s="1106"/>
      <c r="C383" s="1108"/>
      <c r="D383" s="1108">
        <f>D385+D391</f>
        <v>3250000</v>
      </c>
      <c r="E383" s="1110"/>
      <c r="F383" s="1110"/>
      <c r="G383" s="1110"/>
      <c r="H383" s="1110"/>
      <c r="I383" s="1112"/>
      <c r="J383" s="1106"/>
      <c r="K383" s="1114">
        <f t="shared" ref="K383:P383" si="880">K385+K391</f>
        <v>2626560.1900000004</v>
      </c>
      <c r="L383" s="1116">
        <f t="shared" si="880"/>
        <v>0</v>
      </c>
      <c r="M383" s="1118">
        <f t="shared" si="880"/>
        <v>0</v>
      </c>
      <c r="N383" s="1100">
        <f t="shared" si="880"/>
        <v>0</v>
      </c>
      <c r="O383" s="1102">
        <f t="shared" si="880"/>
        <v>0</v>
      </c>
      <c r="P383" s="1071">
        <f t="shared" si="880"/>
        <v>2626560.1900000004</v>
      </c>
      <c r="Q383" s="1071">
        <f>(P383/H382)*100</f>
        <v>80.81723661538463</v>
      </c>
      <c r="R383" s="1071">
        <f>(P383/J382)*100</f>
        <v>84.440106926084056</v>
      </c>
      <c r="S383" s="1071">
        <f>(P383/D383)*100</f>
        <v>80.81723661538463</v>
      </c>
      <c r="T383" s="1071">
        <f>T385+T391</f>
        <v>0</v>
      </c>
      <c r="U383" s="1071">
        <f>(T383/H382)*100</f>
        <v>0</v>
      </c>
      <c r="V383" s="1071">
        <f>(T383/J382)*100</f>
        <v>0</v>
      </c>
      <c r="W383" s="1071">
        <f>(T383/D383)*100</f>
        <v>0</v>
      </c>
      <c r="X383" s="1071">
        <f>X385+X391</f>
        <v>2626560.1900000004</v>
      </c>
      <c r="Y383" s="1075">
        <f>(X383/H382)*100</f>
        <v>80.81723661538463</v>
      </c>
      <c r="Z383" s="1071">
        <f>(X383/J382)*100</f>
        <v>84.440106926084056</v>
      </c>
      <c r="AA383" s="1071">
        <f>(X383/D383)*100</f>
        <v>80.81723661538463</v>
      </c>
      <c r="AB383" s="1071">
        <f>AB385+AB391</f>
        <v>623439.81000000006</v>
      </c>
      <c r="AC383" s="1071">
        <f>(AB383/H382)*100</f>
        <v>19.182763384615388</v>
      </c>
      <c r="AD383" s="1071">
        <f>(AB383/D383)*100</f>
        <v>19.182763384615388</v>
      </c>
      <c r="AE383" s="1071">
        <f>AE385+AE391</f>
        <v>483999.81000000006</v>
      </c>
      <c r="AF383" s="1071">
        <f>(AE383/J382)*100</f>
        <v>15.559893073915953</v>
      </c>
      <c r="AG383" s="1071">
        <f>(AE383/D383)*100</f>
        <v>14.892301846153849</v>
      </c>
      <c r="AH383" s="1071">
        <f>AH385+AH391</f>
        <v>623439.81000000006</v>
      </c>
      <c r="AI383" s="1071">
        <f>(AH383/D383)*100</f>
        <v>19.182763384615388</v>
      </c>
    </row>
    <row r="384" spans="1:35" ht="32.450000000000003" hidden="1" customHeight="1">
      <c r="A384" s="1105"/>
      <c r="B384" s="1106"/>
      <c r="C384" s="1108"/>
      <c r="D384" s="1108"/>
      <c r="E384" s="1110"/>
      <c r="F384" s="1110"/>
      <c r="G384" s="1110"/>
      <c r="H384" s="1110"/>
      <c r="I384" s="1112"/>
      <c r="J384" s="1106"/>
      <c r="K384" s="1115"/>
      <c r="L384" s="1117"/>
      <c r="M384" s="1119"/>
      <c r="N384" s="1101"/>
      <c r="O384" s="1103"/>
      <c r="P384" s="1072"/>
      <c r="Q384" s="1072"/>
      <c r="R384" s="1072"/>
      <c r="S384" s="1072"/>
      <c r="T384" s="1072"/>
      <c r="U384" s="1072"/>
      <c r="V384" s="1072"/>
      <c r="W384" s="1072"/>
      <c r="X384" s="1072"/>
      <c r="Y384" s="1076"/>
      <c r="Z384" s="1072"/>
      <c r="AA384" s="1072"/>
      <c r="AB384" s="1072"/>
      <c r="AC384" s="1072"/>
      <c r="AD384" s="1072"/>
      <c r="AE384" s="1072"/>
      <c r="AF384" s="1072"/>
      <c r="AG384" s="1072"/>
      <c r="AH384" s="1072"/>
      <c r="AI384" s="1072"/>
    </row>
    <row r="385" spans="1:35" ht="18.75" hidden="1">
      <c r="A385" s="38"/>
      <c r="B385" s="39"/>
      <c r="C385" s="40" t="s">
        <v>55</v>
      </c>
      <c r="D385" s="40">
        <f>SUM(D386:D390)</f>
        <v>3250000</v>
      </c>
      <c r="E385" s="41">
        <f>SUM(E386:E390)</f>
        <v>2164850</v>
      </c>
      <c r="F385" s="41">
        <f>SUM(F386:F390)</f>
        <v>760150</v>
      </c>
      <c r="G385" s="41">
        <f>SUM(G386:G390)</f>
        <v>325000</v>
      </c>
      <c r="H385" s="41">
        <f>SUM(H386:H390)</f>
        <v>3250000</v>
      </c>
      <c r="I385" s="42">
        <f>SUM(I386:I388)</f>
        <v>-139440</v>
      </c>
      <c r="J385" s="41">
        <f t="shared" ref="J385:P385" si="881">SUM(J386:J390)</f>
        <v>3110560</v>
      </c>
      <c r="K385" s="43">
        <f t="shared" si="881"/>
        <v>2626560.1900000004</v>
      </c>
      <c r="L385" s="44">
        <f t="shared" si="881"/>
        <v>0</v>
      </c>
      <c r="M385" s="45">
        <f t="shared" si="881"/>
        <v>0</v>
      </c>
      <c r="N385" s="46">
        <f t="shared" si="881"/>
        <v>0</v>
      </c>
      <c r="O385" s="80">
        <f t="shared" si="881"/>
        <v>0</v>
      </c>
      <c r="P385" s="47">
        <f t="shared" si="881"/>
        <v>2626560.1900000004</v>
      </c>
      <c r="Q385" s="48">
        <f>P385/H385*100</f>
        <v>80.81723661538463</v>
      </c>
      <c r="R385" s="48">
        <f>P385/J385*100</f>
        <v>84.440106926084056</v>
      </c>
      <c r="S385" s="48">
        <f t="shared" ref="S385:S390" si="882">P385/D385*100</f>
        <v>80.81723661538463</v>
      </c>
      <c r="T385" s="47">
        <f>SUM(T386:T390)</f>
        <v>0</v>
      </c>
      <c r="U385" s="48">
        <f>T385/H385*100</f>
        <v>0</v>
      </c>
      <c r="V385" s="48">
        <f>T385/J385*100</f>
        <v>0</v>
      </c>
      <c r="W385" s="48">
        <f>T385/D385*100</f>
        <v>0</v>
      </c>
      <c r="X385" s="48">
        <f>SUM(X386:X390)</f>
        <v>2626560.1900000004</v>
      </c>
      <c r="Y385" s="226">
        <f>X385/H385*100</f>
        <v>80.81723661538463</v>
      </c>
      <c r="Z385" s="48">
        <f>X385/J385*100</f>
        <v>84.440106926084056</v>
      </c>
      <c r="AA385" s="48">
        <f>X385/D385*100</f>
        <v>80.81723661538463</v>
      </c>
      <c r="AB385" s="47">
        <f>SUM(AB386:AB390)</f>
        <v>623439.81000000006</v>
      </c>
      <c r="AC385" s="47">
        <f>(AB385/H385)*100</f>
        <v>19.182763384615388</v>
      </c>
      <c r="AD385" s="47">
        <f>(AB385/D385)*100</f>
        <v>19.182763384615388</v>
      </c>
      <c r="AE385" s="47">
        <f>SUM(AE386:AE390)</f>
        <v>483999.81000000006</v>
      </c>
      <c r="AF385" s="47">
        <f>(AE385/J385)*100</f>
        <v>15.559893073915953</v>
      </c>
      <c r="AG385" s="47">
        <f t="shared" ref="AG385:AG390" si="883">(AE385/D385)*100</f>
        <v>14.892301846153849</v>
      </c>
      <c r="AH385" s="47">
        <f>SUM(AH386:AH390)</f>
        <v>623439.81000000006</v>
      </c>
      <c r="AI385" s="47">
        <f>(AH385/D385)*100</f>
        <v>19.182763384615388</v>
      </c>
    </row>
    <row r="386" spans="1:35" ht="18.75" hidden="1">
      <c r="A386" s="38"/>
      <c r="B386" s="39" t="s">
        <v>68</v>
      </c>
      <c r="C386" s="49" t="s">
        <v>56</v>
      </c>
      <c r="D386" s="49">
        <v>540000</v>
      </c>
      <c r="E386" s="57">
        <v>505600</v>
      </c>
      <c r="F386" s="49">
        <v>34400</v>
      </c>
      <c r="G386" s="49">
        <v>0</v>
      </c>
      <c r="H386" s="41">
        <f>SUM(E386:G386)</f>
        <v>540000</v>
      </c>
      <c r="I386" s="50">
        <v>0</v>
      </c>
      <c r="J386" s="51">
        <f>SUM(E386:G386,I386)</f>
        <v>540000</v>
      </c>
      <c r="K386" s="52">
        <v>539500</v>
      </c>
      <c r="L386" s="53"/>
      <c r="M386" s="54"/>
      <c r="N386" s="55"/>
      <c r="O386" s="81"/>
      <c r="P386" s="56">
        <f>K386+L386</f>
        <v>539500</v>
      </c>
      <c r="Q386" s="56">
        <f>P386/H386*100</f>
        <v>99.907407407407405</v>
      </c>
      <c r="R386" s="56">
        <f>P386/J386*100</f>
        <v>99.907407407407405</v>
      </c>
      <c r="S386" s="56">
        <f t="shared" si="882"/>
        <v>99.907407407407405</v>
      </c>
      <c r="T386" s="57">
        <f>M386+N386+O386</f>
        <v>0</v>
      </c>
      <c r="U386" s="56">
        <f>T386/H386*100</f>
        <v>0</v>
      </c>
      <c r="V386" s="56">
        <f>T386/J386*100</f>
        <v>0</v>
      </c>
      <c r="W386" s="56">
        <f>T386/D386*100</f>
        <v>0</v>
      </c>
      <c r="X386" s="56">
        <f>SUM(K386:O386)</f>
        <v>539500</v>
      </c>
      <c r="Y386" s="226">
        <f>X386/H386*100</f>
        <v>99.907407407407405</v>
      </c>
      <c r="Z386" s="56">
        <f>X386/J386*100</f>
        <v>99.907407407407405</v>
      </c>
      <c r="AA386" s="56">
        <f>X386/D386*100</f>
        <v>99.907407407407405</v>
      </c>
      <c r="AB386" s="57">
        <f>H386-X386</f>
        <v>500</v>
      </c>
      <c r="AC386" s="57">
        <f>(AB386/H386)*100</f>
        <v>9.2592592592592601E-2</v>
      </c>
      <c r="AD386" s="57">
        <f>(AB386/D386)*100</f>
        <v>9.2592592592592601E-2</v>
      </c>
      <c r="AE386" s="34">
        <f>J386-X386</f>
        <v>500</v>
      </c>
      <c r="AF386" s="57">
        <f>(AE386/J386)*100</f>
        <v>9.2592592592592601E-2</v>
      </c>
      <c r="AG386" s="63">
        <f t="shared" si="883"/>
        <v>9.2592592592592601E-2</v>
      </c>
      <c r="AH386" s="34">
        <f>D386-X386</f>
        <v>500</v>
      </c>
      <c r="AI386" s="57">
        <f>(AH386/D386)*100</f>
        <v>9.2592592592592601E-2</v>
      </c>
    </row>
    <row r="387" spans="1:35" ht="18.75" hidden="1">
      <c r="A387" s="38"/>
      <c r="B387" s="38"/>
      <c r="C387" s="49" t="s">
        <v>57</v>
      </c>
      <c r="D387" s="49">
        <v>2610000</v>
      </c>
      <c r="E387" s="49">
        <v>1562150</v>
      </c>
      <c r="F387" s="49">
        <v>722850</v>
      </c>
      <c r="G387" s="49">
        <v>325000</v>
      </c>
      <c r="H387" s="41">
        <f>SUM(E387:G387)</f>
        <v>2610000</v>
      </c>
      <c r="I387" s="78">
        <v>-118440</v>
      </c>
      <c r="J387" s="51">
        <f>SUM(E387:G387,I387)</f>
        <v>2491560</v>
      </c>
      <c r="K387" s="52">
        <v>1946561.7</v>
      </c>
      <c r="L387" s="53"/>
      <c r="M387" s="54"/>
      <c r="N387" s="55"/>
      <c r="O387" s="81"/>
      <c r="P387" s="56">
        <f>K387+L387</f>
        <v>1946561.7</v>
      </c>
      <c r="Q387" s="56">
        <f t="shared" ref="Q387:Q390" si="884">P387/H387*100</f>
        <v>74.580908045977012</v>
      </c>
      <c r="R387" s="56">
        <f t="shared" ref="R387:R392" si="885">P387/J387*100</f>
        <v>78.12622212589703</v>
      </c>
      <c r="S387" s="56">
        <f t="shared" si="882"/>
        <v>74.580908045977012</v>
      </c>
      <c r="T387" s="57">
        <f t="shared" ref="T387:T390" si="886">M387+N387+O387</f>
        <v>0</v>
      </c>
      <c r="U387" s="56">
        <f t="shared" ref="U387:U390" si="887">T387/H387*100</f>
        <v>0</v>
      </c>
      <c r="V387" s="56">
        <f t="shared" ref="V387:V392" si="888">T387/J387*100</f>
        <v>0</v>
      </c>
      <c r="W387" s="56">
        <f t="shared" ref="W387:W390" si="889">T387/D387*100</f>
        <v>0</v>
      </c>
      <c r="X387" s="56">
        <f t="shared" ref="X387:X390" si="890">SUM(K387:O387)</f>
        <v>1946561.7</v>
      </c>
      <c r="Y387" s="226">
        <f t="shared" ref="Y387:Y390" si="891">X387/H387*100</f>
        <v>74.580908045977012</v>
      </c>
      <c r="Z387" s="56">
        <f t="shared" ref="Z387:Z392" si="892">X387/J387*100</f>
        <v>78.12622212589703</v>
      </c>
      <c r="AA387" s="56">
        <f t="shared" ref="AA387:AA390" si="893">X387/D387*100</f>
        <v>74.580908045977012</v>
      </c>
      <c r="AB387" s="57">
        <f t="shared" ref="AB387:AB390" si="894">H387-X387</f>
        <v>663438.30000000005</v>
      </c>
      <c r="AC387" s="57">
        <f t="shared" ref="AC387:AC390" si="895">(AB387/H387)*100</f>
        <v>25.419091954022988</v>
      </c>
      <c r="AD387" s="57">
        <f t="shared" ref="AD387:AD390" si="896">(AB387/D387)*100</f>
        <v>25.419091954022988</v>
      </c>
      <c r="AE387" s="34">
        <f>J387-X387</f>
        <v>544998.30000000005</v>
      </c>
      <c r="AF387" s="57">
        <f t="shared" ref="AF387:AF390" si="897">(AE387/J387)*100</f>
        <v>21.873777874102974</v>
      </c>
      <c r="AG387" s="63">
        <f t="shared" si="883"/>
        <v>20.881160919540232</v>
      </c>
      <c r="AH387" s="34">
        <f t="shared" ref="AH387:AH390" si="898">D387-X387</f>
        <v>663438.30000000005</v>
      </c>
      <c r="AI387" s="57">
        <f t="shared" ref="AI387:AI390" si="899">(AH387/D387)*100</f>
        <v>25.419091954022988</v>
      </c>
    </row>
    <row r="388" spans="1:35" ht="18.75" hidden="1">
      <c r="A388" s="38"/>
      <c r="B388" s="38"/>
      <c r="C388" s="49" t="s">
        <v>58</v>
      </c>
      <c r="D388" s="49">
        <v>100000</v>
      </c>
      <c r="E388" s="49">
        <v>97100</v>
      </c>
      <c r="F388" s="49">
        <v>2900</v>
      </c>
      <c r="G388" s="49">
        <v>0</v>
      </c>
      <c r="H388" s="41">
        <f>SUM(E388:G388)</f>
        <v>100000</v>
      </c>
      <c r="I388" s="59">
        <v>-21000</v>
      </c>
      <c r="J388" s="51">
        <f>SUM(E388:G388,I388)</f>
        <v>79000</v>
      </c>
      <c r="K388" s="52">
        <v>140498.49</v>
      </c>
      <c r="L388" s="53"/>
      <c r="M388" s="54"/>
      <c r="N388" s="55"/>
      <c r="O388" s="81"/>
      <c r="P388" s="56">
        <f>K388+L388</f>
        <v>140498.49</v>
      </c>
      <c r="Q388" s="56">
        <f t="shared" si="884"/>
        <v>140.49848999999998</v>
      </c>
      <c r="R388" s="56">
        <f t="shared" si="885"/>
        <v>177.84618987341773</v>
      </c>
      <c r="S388" s="56">
        <f t="shared" si="882"/>
        <v>140.49848999999998</v>
      </c>
      <c r="T388" s="57">
        <f t="shared" si="886"/>
        <v>0</v>
      </c>
      <c r="U388" s="56">
        <f t="shared" si="887"/>
        <v>0</v>
      </c>
      <c r="V388" s="56">
        <f t="shared" si="888"/>
        <v>0</v>
      </c>
      <c r="W388" s="56">
        <f t="shared" si="889"/>
        <v>0</v>
      </c>
      <c r="X388" s="56">
        <f t="shared" si="890"/>
        <v>140498.49</v>
      </c>
      <c r="Y388" s="226">
        <f t="shared" si="891"/>
        <v>140.49848999999998</v>
      </c>
      <c r="Z388" s="56">
        <f t="shared" si="892"/>
        <v>177.84618987341773</v>
      </c>
      <c r="AA388" s="56">
        <f t="shared" si="893"/>
        <v>140.49848999999998</v>
      </c>
      <c r="AB388" s="57">
        <f t="shared" si="894"/>
        <v>-40498.489999999991</v>
      </c>
      <c r="AC388" s="57">
        <f t="shared" si="895"/>
        <v>-40.49848999999999</v>
      </c>
      <c r="AD388" s="57">
        <f t="shared" si="896"/>
        <v>-40.49848999999999</v>
      </c>
      <c r="AE388" s="34">
        <f>J388-X388</f>
        <v>-61498.489999999991</v>
      </c>
      <c r="AF388" s="57">
        <f t="shared" si="897"/>
        <v>-77.846189873417714</v>
      </c>
      <c r="AG388" s="63">
        <f t="shared" si="883"/>
        <v>-61.498489999999997</v>
      </c>
      <c r="AH388" s="34">
        <f t="shared" si="898"/>
        <v>-40498.489999999991</v>
      </c>
      <c r="AI388" s="57">
        <f t="shared" si="899"/>
        <v>-40.49848999999999</v>
      </c>
    </row>
    <row r="389" spans="1:35" ht="18" hidden="1" customHeight="1">
      <c r="A389" s="38"/>
      <c r="B389" s="38"/>
      <c r="C389" s="49" t="s">
        <v>69</v>
      </c>
      <c r="D389" s="49">
        <v>0</v>
      </c>
      <c r="E389" s="49">
        <v>0</v>
      </c>
      <c r="F389" s="49"/>
      <c r="G389" s="49"/>
      <c r="H389" s="41">
        <f>SUM(E389:G389)</f>
        <v>0</v>
      </c>
      <c r="I389" s="59">
        <v>0</v>
      </c>
      <c r="J389" s="51">
        <f>SUM(E389:G389,I389)</f>
        <v>0</v>
      </c>
      <c r="K389" s="52"/>
      <c r="L389" s="53"/>
      <c r="M389" s="54"/>
      <c r="N389" s="55"/>
      <c r="O389" s="81"/>
      <c r="P389" s="56">
        <f>K389+L389</f>
        <v>0</v>
      </c>
      <c r="Q389" s="56" t="e">
        <f t="shared" si="884"/>
        <v>#DIV/0!</v>
      </c>
      <c r="R389" s="56" t="e">
        <f t="shared" si="885"/>
        <v>#DIV/0!</v>
      </c>
      <c r="S389" s="56" t="e">
        <f t="shared" si="882"/>
        <v>#DIV/0!</v>
      </c>
      <c r="T389" s="57">
        <f t="shared" si="886"/>
        <v>0</v>
      </c>
      <c r="U389" s="56" t="e">
        <f t="shared" si="887"/>
        <v>#DIV/0!</v>
      </c>
      <c r="V389" s="56" t="e">
        <f t="shared" si="888"/>
        <v>#DIV/0!</v>
      </c>
      <c r="W389" s="56" t="e">
        <f t="shared" si="889"/>
        <v>#DIV/0!</v>
      </c>
      <c r="X389" s="56">
        <f t="shared" si="890"/>
        <v>0</v>
      </c>
      <c r="Y389" s="226" t="e">
        <f t="shared" si="891"/>
        <v>#DIV/0!</v>
      </c>
      <c r="Z389" s="56" t="e">
        <f t="shared" si="892"/>
        <v>#DIV/0!</v>
      </c>
      <c r="AA389" s="56" t="e">
        <f t="shared" si="893"/>
        <v>#DIV/0!</v>
      </c>
      <c r="AB389" s="57">
        <f t="shared" si="894"/>
        <v>0</v>
      </c>
      <c r="AC389" s="57" t="e">
        <f t="shared" si="895"/>
        <v>#DIV/0!</v>
      </c>
      <c r="AD389" s="57" t="e">
        <f t="shared" si="896"/>
        <v>#DIV/0!</v>
      </c>
      <c r="AE389" s="34">
        <f>J389-X389</f>
        <v>0</v>
      </c>
      <c r="AF389" s="57" t="e">
        <f t="shared" si="897"/>
        <v>#DIV/0!</v>
      </c>
      <c r="AG389" s="63" t="e">
        <f t="shared" si="883"/>
        <v>#DIV/0!</v>
      </c>
      <c r="AH389" s="34">
        <f t="shared" si="898"/>
        <v>0</v>
      </c>
      <c r="AI389" s="57" t="e">
        <f t="shared" si="899"/>
        <v>#DIV/0!</v>
      </c>
    </row>
    <row r="390" spans="1:35" ht="18" hidden="1" customHeight="1">
      <c r="A390" s="38"/>
      <c r="B390" s="38"/>
      <c r="C390" s="49" t="s">
        <v>60</v>
      </c>
      <c r="D390" s="57">
        <v>0</v>
      </c>
      <c r="E390" s="57">
        <v>0</v>
      </c>
      <c r="F390" s="49"/>
      <c r="G390" s="49"/>
      <c r="H390" s="41">
        <f>SUM(E390:G390)</f>
        <v>0</v>
      </c>
      <c r="I390" s="49">
        <v>0</v>
      </c>
      <c r="J390" s="51">
        <f>SUM(E390:G390,I390)</f>
        <v>0</v>
      </c>
      <c r="K390" s="52"/>
      <c r="L390" s="53"/>
      <c r="M390" s="54"/>
      <c r="N390" s="55"/>
      <c r="O390" s="81"/>
      <c r="P390" s="56">
        <f>K390+L390</f>
        <v>0</v>
      </c>
      <c r="Q390" s="56" t="e">
        <f t="shared" si="884"/>
        <v>#DIV/0!</v>
      </c>
      <c r="R390" s="56" t="e">
        <f t="shared" si="885"/>
        <v>#DIV/0!</v>
      </c>
      <c r="S390" s="56" t="e">
        <f t="shared" si="882"/>
        <v>#DIV/0!</v>
      </c>
      <c r="T390" s="57">
        <f t="shared" si="886"/>
        <v>0</v>
      </c>
      <c r="U390" s="56" t="e">
        <f t="shared" si="887"/>
        <v>#DIV/0!</v>
      </c>
      <c r="V390" s="56" t="e">
        <f t="shared" si="888"/>
        <v>#DIV/0!</v>
      </c>
      <c r="W390" s="56" t="e">
        <f t="shared" si="889"/>
        <v>#DIV/0!</v>
      </c>
      <c r="X390" s="56">
        <f t="shared" si="890"/>
        <v>0</v>
      </c>
      <c r="Y390" s="226" t="e">
        <f t="shared" si="891"/>
        <v>#DIV/0!</v>
      </c>
      <c r="Z390" s="56" t="e">
        <f t="shared" si="892"/>
        <v>#DIV/0!</v>
      </c>
      <c r="AA390" s="56" t="e">
        <f t="shared" si="893"/>
        <v>#DIV/0!</v>
      </c>
      <c r="AB390" s="57">
        <f t="shared" si="894"/>
        <v>0</v>
      </c>
      <c r="AC390" s="57" t="e">
        <f t="shared" si="895"/>
        <v>#DIV/0!</v>
      </c>
      <c r="AD390" s="57" t="e">
        <f t="shared" si="896"/>
        <v>#DIV/0!</v>
      </c>
      <c r="AE390" s="34">
        <f>J390-X390</f>
        <v>0</v>
      </c>
      <c r="AF390" s="57" t="e">
        <f t="shared" si="897"/>
        <v>#DIV/0!</v>
      </c>
      <c r="AG390" s="63" t="e">
        <f t="shared" si="883"/>
        <v>#DIV/0!</v>
      </c>
      <c r="AH390" s="34">
        <f t="shared" si="898"/>
        <v>0</v>
      </c>
      <c r="AI390" s="57" t="e">
        <f t="shared" si="899"/>
        <v>#DIV/0!</v>
      </c>
    </row>
    <row r="391" spans="1:35" ht="18" hidden="1" customHeight="1">
      <c r="A391" s="61"/>
      <c r="B391" s="62"/>
      <c r="C391" s="63" t="s">
        <v>61</v>
      </c>
      <c r="D391" s="63">
        <f>D392</f>
        <v>0</v>
      </c>
      <c r="E391" s="63">
        <f>SUM(E392:E392)</f>
        <v>0</v>
      </c>
      <c r="F391" s="63">
        <f>F392</f>
        <v>0</v>
      </c>
      <c r="G391" s="63">
        <f>G392</f>
        <v>0</v>
      </c>
      <c r="H391" s="63">
        <f>H392</f>
        <v>0</v>
      </c>
      <c r="I391" s="63">
        <f>I392</f>
        <v>0</v>
      </c>
      <c r="J391" s="63">
        <f>SUM(J392:J392)</f>
        <v>0</v>
      </c>
      <c r="K391" s="64">
        <f t="shared" ref="K391:AH391" si="900">K392</f>
        <v>0</v>
      </c>
      <c r="L391" s="65">
        <f t="shared" si="900"/>
        <v>0</v>
      </c>
      <c r="M391" s="66">
        <f t="shared" si="900"/>
        <v>0</v>
      </c>
      <c r="N391" s="46">
        <f t="shared" si="900"/>
        <v>0</v>
      </c>
      <c r="O391" s="82">
        <f t="shared" si="900"/>
        <v>0</v>
      </c>
      <c r="P391" s="67">
        <f t="shared" si="900"/>
        <v>0</v>
      </c>
      <c r="Q391" s="67" t="e">
        <f t="shared" si="900"/>
        <v>#DIV/0!</v>
      </c>
      <c r="R391" s="56" t="e">
        <f t="shared" si="885"/>
        <v>#DIV/0!</v>
      </c>
      <c r="S391" s="67" t="e">
        <f t="shared" si="900"/>
        <v>#DIV/0!</v>
      </c>
      <c r="T391" s="63">
        <f t="shared" si="900"/>
        <v>0</v>
      </c>
      <c r="U391" s="67" t="e">
        <f t="shared" si="900"/>
        <v>#DIV/0!</v>
      </c>
      <c r="V391" s="56" t="e">
        <f t="shared" si="888"/>
        <v>#DIV/0!</v>
      </c>
      <c r="W391" s="67" t="e">
        <f t="shared" si="900"/>
        <v>#DIV/0!</v>
      </c>
      <c r="X391" s="67">
        <f>X392</f>
        <v>0</v>
      </c>
      <c r="Y391" s="227" t="e">
        <f t="shared" si="900"/>
        <v>#DIV/0!</v>
      </c>
      <c r="Z391" s="56" t="e">
        <f t="shared" si="892"/>
        <v>#DIV/0!</v>
      </c>
      <c r="AA391" s="67" t="e">
        <f t="shared" si="900"/>
        <v>#DIV/0!</v>
      </c>
      <c r="AB391" s="63">
        <f t="shared" si="900"/>
        <v>0</v>
      </c>
      <c r="AC391" s="63" t="e">
        <f t="shared" si="900"/>
        <v>#DIV/0!</v>
      </c>
      <c r="AD391" s="63" t="e">
        <f t="shared" si="900"/>
        <v>#DIV/0!</v>
      </c>
      <c r="AE391" s="63">
        <f t="shared" si="900"/>
        <v>0</v>
      </c>
      <c r="AF391" s="63" t="e">
        <f t="shared" si="900"/>
        <v>#DIV/0!</v>
      </c>
      <c r="AG391" s="63" t="e">
        <f t="shared" si="900"/>
        <v>#DIV/0!</v>
      </c>
      <c r="AH391" s="63">
        <f t="shared" si="900"/>
        <v>0</v>
      </c>
      <c r="AI391" s="57" t="e">
        <f>(AH391/D391)*100</f>
        <v>#DIV/0!</v>
      </c>
    </row>
    <row r="392" spans="1:35" ht="18" hidden="1" customHeight="1">
      <c r="A392" s="38"/>
      <c r="B392" s="38"/>
      <c r="C392" s="49" t="s">
        <v>70</v>
      </c>
      <c r="D392" s="57">
        <v>0</v>
      </c>
      <c r="E392" s="57">
        <v>0</v>
      </c>
      <c r="F392" s="49"/>
      <c r="G392" s="49"/>
      <c r="H392" s="49">
        <f>SUM(E392:G392)</f>
        <v>0</v>
      </c>
      <c r="I392" s="57">
        <v>0</v>
      </c>
      <c r="J392" s="51">
        <f>SUM(E392:G392,I392)</f>
        <v>0</v>
      </c>
      <c r="K392" s="52"/>
      <c r="L392" s="53"/>
      <c r="M392" s="54"/>
      <c r="N392" s="55"/>
      <c r="O392" s="81"/>
      <c r="P392" s="57">
        <f>K392+L392</f>
        <v>0</v>
      </c>
      <c r="Q392" s="56" t="e">
        <f>P392/J392*100</f>
        <v>#DIV/0!</v>
      </c>
      <c r="R392" s="56" t="e">
        <f t="shared" si="885"/>
        <v>#DIV/0!</v>
      </c>
      <c r="S392" s="56" t="e">
        <f>P392/D392*100</f>
        <v>#DIV/0!</v>
      </c>
      <c r="T392" s="57">
        <f>M392+N392+O392</f>
        <v>0</v>
      </c>
      <c r="U392" s="56" t="e">
        <f>T392/J392*100</f>
        <v>#DIV/0!</v>
      </c>
      <c r="V392" s="56" t="e">
        <f t="shared" si="888"/>
        <v>#DIV/0!</v>
      </c>
      <c r="W392" s="56" t="e">
        <f>T392/D392*100</f>
        <v>#DIV/0!</v>
      </c>
      <c r="X392" s="56">
        <f>SUM(K392:O392)</f>
        <v>0</v>
      </c>
      <c r="Y392" s="226" t="e">
        <f t="shared" ref="Y392" si="901">X392/H392*100</f>
        <v>#DIV/0!</v>
      </c>
      <c r="Z392" s="56" t="e">
        <f t="shared" si="892"/>
        <v>#DIV/0!</v>
      </c>
      <c r="AA392" s="56" t="e">
        <f>X392/D392*100</f>
        <v>#DIV/0!</v>
      </c>
      <c r="AB392" s="57">
        <f>H392-X392</f>
        <v>0</v>
      </c>
      <c r="AC392" s="57" t="e">
        <f t="shared" ref="AC392" si="902">(AB392/H392)*100</f>
        <v>#DIV/0!</v>
      </c>
      <c r="AD392" s="57" t="e">
        <f>(AB392/D392)*100</f>
        <v>#DIV/0!</v>
      </c>
      <c r="AE392" s="34">
        <f>J392-X392</f>
        <v>0</v>
      </c>
      <c r="AF392" s="57" t="e">
        <f>(AE392/J392)*100</f>
        <v>#DIV/0!</v>
      </c>
      <c r="AG392" s="63" t="e">
        <f>(AE392/D392)*100</f>
        <v>#DIV/0!</v>
      </c>
      <c r="AH392" s="34">
        <f t="shared" ref="AH392" si="903">D392-X392</f>
        <v>0</v>
      </c>
      <c r="AI392" s="57" t="e">
        <f t="shared" ref="AI392" si="904">(AH392/D392)*100</f>
        <v>#DIV/0!</v>
      </c>
    </row>
    <row r="393" spans="1:35" ht="18.75" hidden="1">
      <c r="A393" s="69"/>
      <c r="B393" s="69"/>
      <c r="C393" s="70"/>
      <c r="D393" s="70"/>
      <c r="E393" s="71"/>
      <c r="F393" s="71"/>
      <c r="G393" s="71"/>
      <c r="H393" s="71"/>
      <c r="I393" s="71"/>
      <c r="J393" s="71"/>
      <c r="K393" s="72"/>
      <c r="L393" s="73"/>
      <c r="M393" s="74"/>
      <c r="N393" s="75"/>
      <c r="O393" s="83"/>
      <c r="P393" s="71"/>
      <c r="Q393" s="71"/>
      <c r="R393" s="71"/>
      <c r="S393" s="71"/>
      <c r="T393" s="71"/>
      <c r="U393" s="71"/>
      <c r="V393" s="71"/>
      <c r="W393" s="71"/>
      <c r="X393" s="71"/>
      <c r="Y393" s="228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</row>
    <row r="394" spans="1:35" s="34" customFormat="1" ht="18.95" hidden="1" customHeight="1">
      <c r="A394" s="1073" t="s">
        <v>442</v>
      </c>
      <c r="B394" s="1074"/>
      <c r="C394" s="1074"/>
      <c r="D394" s="1074"/>
      <c r="E394" s="1074"/>
      <c r="F394" s="1074"/>
      <c r="G394" s="1074"/>
      <c r="H394" s="1074"/>
      <c r="I394" s="1074"/>
      <c r="J394" s="1074"/>
      <c r="K394" s="1074"/>
      <c r="L394" s="1074"/>
      <c r="M394" s="1074"/>
      <c r="N394" s="1074"/>
      <c r="O394" s="1074"/>
      <c r="P394" s="1074"/>
      <c r="Q394" s="1074"/>
      <c r="R394" s="1074"/>
      <c r="S394" s="1074"/>
      <c r="T394" s="1074"/>
      <c r="U394" s="1074"/>
      <c r="V394" s="1074"/>
      <c r="W394" s="1074"/>
      <c r="X394" s="1074"/>
      <c r="Y394" s="1074"/>
      <c r="Z394" s="1074"/>
      <c r="AA394" s="1074"/>
      <c r="AB394" s="1074"/>
      <c r="AC394" s="1074"/>
      <c r="AD394" s="1074"/>
      <c r="AE394" s="1074"/>
      <c r="AF394" s="1074"/>
      <c r="AG394" s="1074"/>
      <c r="AH394" s="1074"/>
      <c r="AI394" s="1074"/>
    </row>
    <row r="395" spans="1:35" s="35" customFormat="1" ht="36.950000000000003" hidden="1" customHeight="1">
      <c r="A395" s="182"/>
      <c r="B395" s="183"/>
      <c r="C395" s="184"/>
      <c r="D395" s="184"/>
      <c r="E395" s="184"/>
      <c r="F395" s="184"/>
      <c r="G395" s="184"/>
      <c r="H395" s="184"/>
      <c r="I395" s="185"/>
      <c r="J395" s="184"/>
      <c r="K395" s="186" t="s">
        <v>435</v>
      </c>
      <c r="L395" s="186" t="s">
        <v>436</v>
      </c>
      <c r="M395" s="186" t="s">
        <v>20</v>
      </c>
      <c r="N395" s="186" t="s">
        <v>21</v>
      </c>
      <c r="O395" s="186" t="s">
        <v>437</v>
      </c>
      <c r="P395" s="187" t="s">
        <v>417</v>
      </c>
      <c r="Q395" s="188" t="s">
        <v>433</v>
      </c>
      <c r="R395" s="188" t="s">
        <v>434</v>
      </c>
      <c r="S395" s="188" t="s">
        <v>403</v>
      </c>
      <c r="T395" s="188" t="s">
        <v>438</v>
      </c>
      <c r="U395" s="188" t="s">
        <v>433</v>
      </c>
      <c r="V395" s="188" t="s">
        <v>434</v>
      </c>
      <c r="W395" s="188" t="s">
        <v>403</v>
      </c>
      <c r="X395" s="187" t="s">
        <v>439</v>
      </c>
      <c r="Y395" s="220" t="s">
        <v>433</v>
      </c>
      <c r="Z395" s="188" t="s">
        <v>434</v>
      </c>
      <c r="AA395" s="188" t="s">
        <v>403</v>
      </c>
      <c r="AB395" s="188" t="s">
        <v>440</v>
      </c>
      <c r="AC395" s="188" t="s">
        <v>433</v>
      </c>
      <c r="AD395" s="188" t="s">
        <v>403</v>
      </c>
      <c r="AE395" s="188" t="s">
        <v>408</v>
      </c>
      <c r="AF395" s="188" t="s">
        <v>433</v>
      </c>
      <c r="AG395" s="188" t="s">
        <v>403</v>
      </c>
      <c r="AH395" s="188" t="s">
        <v>441</v>
      </c>
      <c r="AI395" s="188" t="s">
        <v>403</v>
      </c>
    </row>
    <row r="396" spans="1:35" s="35" customFormat="1" ht="18.95" hidden="1" customHeight="1">
      <c r="A396" s="205"/>
      <c r="B396" s="206"/>
      <c r="C396" s="184" t="s">
        <v>54</v>
      </c>
      <c r="D396" s="184">
        <f>D397+D403</f>
        <v>2400000</v>
      </c>
      <c r="E396" s="184">
        <f>E397+E403</f>
        <v>1512000</v>
      </c>
      <c r="F396" s="184">
        <f>F397+F403</f>
        <v>648000</v>
      </c>
      <c r="G396" s="184">
        <f>G397+G403</f>
        <v>240000</v>
      </c>
      <c r="H396" s="184">
        <f t="shared" ref="H396:H402" si="905">SUM(E396:G396)</f>
        <v>2400000</v>
      </c>
      <c r="I396" s="185">
        <f>I397+I403</f>
        <v>-129600</v>
      </c>
      <c r="J396" s="184">
        <f>J397+J403</f>
        <v>2270400</v>
      </c>
      <c r="K396" s="184">
        <f>K397+K403</f>
        <v>1786733.23</v>
      </c>
      <c r="L396" s="184">
        <f t="shared" ref="L396" si="906">L397+L403</f>
        <v>0</v>
      </c>
      <c r="M396" s="184">
        <f t="shared" ref="M396" si="907">M397+M403</f>
        <v>0</v>
      </c>
      <c r="N396" s="184">
        <f t="shared" ref="N396" si="908">N397+N403</f>
        <v>107096.3</v>
      </c>
      <c r="O396" s="184">
        <f t="shared" ref="O396:P396" si="909">O397+O403</f>
        <v>15000</v>
      </c>
      <c r="P396" s="184">
        <f t="shared" si="909"/>
        <v>1786733.23</v>
      </c>
      <c r="Q396" s="207">
        <f>(P396/H396)*100</f>
        <v>74.447217916666659</v>
      </c>
      <c r="R396" s="207">
        <f>(P396/J396)*100</f>
        <v>78.696847692036641</v>
      </c>
      <c r="S396" s="198">
        <f>(P396/D396)*100</f>
        <v>74.447217916666659</v>
      </c>
      <c r="T396" s="184">
        <f>T397+T403</f>
        <v>107096.3</v>
      </c>
      <c r="U396" s="198">
        <f>(T396/H396)*100</f>
        <v>4.4623458333333339</v>
      </c>
      <c r="V396" s="207">
        <f>(T396/J396)*100</f>
        <v>4.7170674770965464</v>
      </c>
      <c r="W396" s="198">
        <f>(T396/D396)*100</f>
        <v>4.4623458333333339</v>
      </c>
      <c r="X396" s="184">
        <f>X397+X403</f>
        <v>1908829.53</v>
      </c>
      <c r="Y396" s="221">
        <f>(X396/H396)*100</f>
        <v>79.534563750000004</v>
      </c>
      <c r="Z396" s="207">
        <f>(X396/J396)*100</f>
        <v>84.074591701902747</v>
      </c>
      <c r="AA396" s="198">
        <f t="shared" ref="AA396:AA402" si="910">(X396/D396)*100</f>
        <v>79.534563750000004</v>
      </c>
      <c r="AB396" s="184">
        <f>AB397+AB403</f>
        <v>491170.47</v>
      </c>
      <c r="AC396" s="198">
        <f t="shared" ref="AC396:AC397" si="911">(AB396/H396)*100</f>
        <v>20.46543625</v>
      </c>
      <c r="AD396" s="198">
        <f>(AB396/D396)*100</f>
        <v>20.46543625</v>
      </c>
      <c r="AE396" s="184">
        <f>AE397+AE403</f>
        <v>361570.47</v>
      </c>
      <c r="AF396" s="198">
        <f>(AE396/J396)*100</f>
        <v>15.925408298097251</v>
      </c>
      <c r="AG396" s="198">
        <f>(AE396/D396)*100</f>
        <v>15.065436249999999</v>
      </c>
      <c r="AH396" s="184">
        <f>AH397+AH403</f>
        <v>491170.47</v>
      </c>
      <c r="AI396" s="198">
        <f>(AH396/D396)*100</f>
        <v>20.46543625</v>
      </c>
    </row>
    <row r="397" spans="1:35" s="35" customFormat="1" ht="18.95" hidden="1" customHeight="1">
      <c r="A397" s="182"/>
      <c r="B397" s="192" t="s">
        <v>34</v>
      </c>
      <c r="C397" s="193" t="s">
        <v>55</v>
      </c>
      <c r="D397" s="193">
        <f>SUM(D398:D402)</f>
        <v>2400000</v>
      </c>
      <c r="E397" s="190">
        <f>SUM(E398:E402)</f>
        <v>1512000</v>
      </c>
      <c r="F397" s="190">
        <f>SUM(F398:F402)</f>
        <v>648000</v>
      </c>
      <c r="G397" s="190">
        <f>SUM(G398:G402)</f>
        <v>240000</v>
      </c>
      <c r="H397" s="190">
        <f t="shared" si="905"/>
        <v>2400000</v>
      </c>
      <c r="I397" s="194">
        <f t="shared" ref="I397:J397" si="912">SUM(I398:I402)</f>
        <v>-129600</v>
      </c>
      <c r="J397" s="190">
        <f t="shared" si="912"/>
        <v>2270400</v>
      </c>
      <c r="K397" s="193">
        <f>SUM(K398:K402)</f>
        <v>1786733.23</v>
      </c>
      <c r="L397" s="193">
        <f t="shared" ref="L397" si="913">SUM(L398:L402)</f>
        <v>0</v>
      </c>
      <c r="M397" s="193">
        <f t="shared" ref="M397" si="914">SUM(M398:M402)</f>
        <v>0</v>
      </c>
      <c r="N397" s="193">
        <f t="shared" ref="N397" si="915">SUM(N398:N402)</f>
        <v>107096.3</v>
      </c>
      <c r="O397" s="193">
        <f t="shared" ref="O397" si="916">SUM(O398:O402)</f>
        <v>15000</v>
      </c>
      <c r="P397" s="190">
        <f t="shared" ref="P397" si="917">SUM(P398:P402)</f>
        <v>1786733.23</v>
      </c>
      <c r="Q397" s="189">
        <f t="shared" ref="Q397:Q402" si="918">(P397/H397)*100</f>
        <v>74.447217916666659</v>
      </c>
      <c r="R397" s="189">
        <f t="shared" ref="R397:R404" si="919">(P397/J397)*100</f>
        <v>78.696847692036641</v>
      </c>
      <c r="S397" s="190">
        <f>(P397/D397)*100</f>
        <v>74.447217916666659</v>
      </c>
      <c r="T397" s="190">
        <f>SUM(T398:T402)</f>
        <v>107096.3</v>
      </c>
      <c r="U397" s="190">
        <f t="shared" ref="U397:U404" si="920">(T397/H397)*100</f>
        <v>4.4623458333333339</v>
      </c>
      <c r="V397" s="189">
        <f t="shared" ref="V397:V404" si="921">(T397/J397)*100</f>
        <v>4.7170674770965464</v>
      </c>
      <c r="W397" s="189">
        <f>(T397/D397)*100</f>
        <v>4.4623458333333339</v>
      </c>
      <c r="X397" s="190">
        <f>SUM(X398:X402)</f>
        <v>1908829.53</v>
      </c>
      <c r="Y397" s="218">
        <f t="shared" ref="Y397:Y404" si="922">(X397/H397)*100</f>
        <v>79.534563750000004</v>
      </c>
      <c r="Z397" s="189">
        <f t="shared" ref="Z397:Z404" si="923">(X397/J397)*100</f>
        <v>84.074591701902747</v>
      </c>
      <c r="AA397" s="189">
        <f t="shared" si="910"/>
        <v>79.534563750000004</v>
      </c>
      <c r="AB397" s="191">
        <f>SUM(AB398:AB402)</f>
        <v>491170.47</v>
      </c>
      <c r="AC397" s="191">
        <f t="shared" si="911"/>
        <v>20.46543625</v>
      </c>
      <c r="AD397" s="191">
        <f t="shared" ref="AD397:AD402" si="924">(AB397/D397)*100</f>
        <v>20.46543625</v>
      </c>
      <c r="AE397" s="191">
        <f>SUM(AE398:AE402)</f>
        <v>361570.47</v>
      </c>
      <c r="AF397" s="191">
        <f t="shared" ref="AF397:AF404" si="925">(AE397/J397)*100</f>
        <v>15.925408298097251</v>
      </c>
      <c r="AG397" s="191">
        <f t="shared" ref="AG397:AG404" si="926">(AE397/D397)*100</f>
        <v>15.065436249999999</v>
      </c>
      <c r="AH397" s="191">
        <f>SUM(AH398:AH402)</f>
        <v>491170.47</v>
      </c>
      <c r="AI397" s="191">
        <f t="shared" ref="AI397:AI404" si="927">(AH397/D397)*100</f>
        <v>20.46543625</v>
      </c>
    </row>
    <row r="398" spans="1:35" s="35" customFormat="1" ht="18.95" hidden="1" customHeight="1">
      <c r="A398" s="183"/>
      <c r="B398" s="183"/>
      <c r="C398" s="189" t="s">
        <v>56</v>
      </c>
      <c r="D398" s="189">
        <f>D410</f>
        <v>360000</v>
      </c>
      <c r="E398" s="189">
        <f t="shared" ref="E398:G398" si="928">E410</f>
        <v>240000</v>
      </c>
      <c r="F398" s="189">
        <f t="shared" si="928"/>
        <v>120000</v>
      </c>
      <c r="G398" s="189">
        <f t="shared" si="928"/>
        <v>0</v>
      </c>
      <c r="H398" s="189">
        <f t="shared" si="905"/>
        <v>360000</v>
      </c>
      <c r="I398" s="195">
        <f>I410</f>
        <v>0</v>
      </c>
      <c r="J398" s="196">
        <f>H398+(I398)</f>
        <v>360000</v>
      </c>
      <c r="K398" s="189">
        <f>K410</f>
        <v>42500</v>
      </c>
      <c r="L398" s="189">
        <f t="shared" ref="L398:O398" si="929">L410</f>
        <v>0</v>
      </c>
      <c r="M398" s="189">
        <f t="shared" si="929"/>
        <v>0</v>
      </c>
      <c r="N398" s="189">
        <f t="shared" si="929"/>
        <v>0</v>
      </c>
      <c r="O398" s="189">
        <f t="shared" si="929"/>
        <v>15000</v>
      </c>
      <c r="P398" s="189">
        <f>K398+L398</f>
        <v>42500</v>
      </c>
      <c r="Q398" s="189">
        <f t="shared" si="918"/>
        <v>11.805555555555555</v>
      </c>
      <c r="R398" s="189">
        <f t="shared" si="919"/>
        <v>11.805555555555555</v>
      </c>
      <c r="S398" s="189">
        <f>(P398/D398)*100</f>
        <v>11.805555555555555</v>
      </c>
      <c r="T398" s="189">
        <f>M398+N398</f>
        <v>0</v>
      </c>
      <c r="U398" s="189">
        <f t="shared" si="920"/>
        <v>0</v>
      </c>
      <c r="V398" s="189">
        <f t="shared" si="921"/>
        <v>0</v>
      </c>
      <c r="W398" s="189">
        <f>(T398/D398)*100</f>
        <v>0</v>
      </c>
      <c r="X398" s="189">
        <f>SUM(K398:O398)</f>
        <v>57500</v>
      </c>
      <c r="Y398" s="217">
        <f t="shared" si="922"/>
        <v>15.972222222222221</v>
      </c>
      <c r="Z398" s="189">
        <f t="shared" si="923"/>
        <v>15.972222222222221</v>
      </c>
      <c r="AA398" s="189">
        <f t="shared" si="910"/>
        <v>15.972222222222221</v>
      </c>
      <c r="AB398" s="197">
        <f>H398-X398</f>
        <v>302500</v>
      </c>
      <c r="AC398" s="197">
        <f>(AB398/H398)*100</f>
        <v>84.027777777777786</v>
      </c>
      <c r="AD398" s="197">
        <f t="shared" si="924"/>
        <v>84.027777777777786</v>
      </c>
      <c r="AE398" s="197">
        <f>J398-X398</f>
        <v>302500</v>
      </c>
      <c r="AF398" s="197">
        <f t="shared" si="925"/>
        <v>84.027777777777786</v>
      </c>
      <c r="AG398" s="197">
        <f t="shared" si="926"/>
        <v>84.027777777777786</v>
      </c>
      <c r="AH398" s="197">
        <f>D398-X398</f>
        <v>302500</v>
      </c>
      <c r="AI398" s="197">
        <f t="shared" si="927"/>
        <v>84.027777777777786</v>
      </c>
    </row>
    <row r="399" spans="1:35" s="35" customFormat="1" ht="18.95" hidden="1" customHeight="1">
      <c r="A399" s="183"/>
      <c r="B399" s="183"/>
      <c r="C399" s="189" t="s">
        <v>57</v>
      </c>
      <c r="D399" s="189">
        <f t="shared" ref="D399:G399" si="930">D411</f>
        <v>1500000</v>
      </c>
      <c r="E399" s="189">
        <f t="shared" si="930"/>
        <v>832000</v>
      </c>
      <c r="F399" s="189">
        <f t="shared" si="930"/>
        <v>428000</v>
      </c>
      <c r="G399" s="189">
        <f t="shared" si="930"/>
        <v>240000</v>
      </c>
      <c r="H399" s="189">
        <f t="shared" si="905"/>
        <v>1500000</v>
      </c>
      <c r="I399" s="195">
        <f t="shared" ref="I399:I404" si="931">I411</f>
        <v>-63600</v>
      </c>
      <c r="J399" s="196">
        <f>H399+(I399)</f>
        <v>1436400</v>
      </c>
      <c r="K399" s="189">
        <f t="shared" ref="K399:O399" si="932">K411</f>
        <v>212190</v>
      </c>
      <c r="L399" s="189">
        <f t="shared" si="932"/>
        <v>0</v>
      </c>
      <c r="M399" s="189">
        <f t="shared" si="932"/>
        <v>0</v>
      </c>
      <c r="N399" s="189">
        <f t="shared" si="932"/>
        <v>0</v>
      </c>
      <c r="O399" s="189">
        <f t="shared" si="932"/>
        <v>0</v>
      </c>
      <c r="P399" s="189">
        <f>K399+L399</f>
        <v>212190</v>
      </c>
      <c r="Q399" s="189">
        <f t="shared" si="918"/>
        <v>14.146000000000001</v>
      </c>
      <c r="R399" s="189">
        <f t="shared" si="919"/>
        <v>14.772347535505432</v>
      </c>
      <c r="S399" s="189">
        <f t="shared" ref="S399:S402" si="933">(P399/D399)*100</f>
        <v>14.146000000000001</v>
      </c>
      <c r="T399" s="189">
        <f>M399+N399</f>
        <v>0</v>
      </c>
      <c r="U399" s="189">
        <f t="shared" si="920"/>
        <v>0</v>
      </c>
      <c r="V399" s="189">
        <f t="shared" si="921"/>
        <v>0</v>
      </c>
      <c r="W399" s="189">
        <f t="shared" ref="W399:W402" si="934">(T399/D399)*100</f>
        <v>0</v>
      </c>
      <c r="X399" s="189">
        <f>SUM(K399:O399)</f>
        <v>212190</v>
      </c>
      <c r="Y399" s="217">
        <f t="shared" si="922"/>
        <v>14.146000000000001</v>
      </c>
      <c r="Z399" s="189">
        <f t="shared" si="923"/>
        <v>14.772347535505432</v>
      </c>
      <c r="AA399" s="189">
        <f t="shared" si="910"/>
        <v>14.146000000000001</v>
      </c>
      <c r="AB399" s="197">
        <f t="shared" ref="AB399:AB402" si="935">H399-X399</f>
        <v>1287810</v>
      </c>
      <c r="AC399" s="197">
        <f t="shared" ref="AC399:AC404" si="936">(AB399/H399)*100</f>
        <v>85.853999999999999</v>
      </c>
      <c r="AD399" s="197">
        <f t="shared" si="924"/>
        <v>85.853999999999999</v>
      </c>
      <c r="AE399" s="197">
        <f t="shared" ref="AE399:AE402" si="937">J399-X399</f>
        <v>1224210</v>
      </c>
      <c r="AF399" s="197">
        <f t="shared" si="925"/>
        <v>85.227652464494568</v>
      </c>
      <c r="AG399" s="197">
        <f t="shared" si="926"/>
        <v>81.614000000000004</v>
      </c>
      <c r="AH399" s="197">
        <f t="shared" ref="AH399:AH402" si="938">D399-X399</f>
        <v>1287810</v>
      </c>
      <c r="AI399" s="197">
        <f t="shared" si="927"/>
        <v>85.853999999999999</v>
      </c>
    </row>
    <row r="400" spans="1:35" s="35" customFormat="1" ht="18.95" hidden="1" customHeight="1">
      <c r="A400" s="183"/>
      <c r="B400" s="183"/>
      <c r="C400" s="189" t="s">
        <v>58</v>
      </c>
      <c r="D400" s="189">
        <f t="shared" ref="D400:G400" si="939">D412</f>
        <v>440000</v>
      </c>
      <c r="E400" s="189">
        <f t="shared" si="939"/>
        <v>440000</v>
      </c>
      <c r="F400" s="189">
        <f t="shared" si="939"/>
        <v>0</v>
      </c>
      <c r="G400" s="189">
        <f t="shared" si="939"/>
        <v>0</v>
      </c>
      <c r="H400" s="189">
        <f t="shared" si="905"/>
        <v>440000</v>
      </c>
      <c r="I400" s="195">
        <f t="shared" si="931"/>
        <v>-66000</v>
      </c>
      <c r="J400" s="196">
        <f>H400+(I400)</f>
        <v>374000</v>
      </c>
      <c r="K400" s="189">
        <f t="shared" ref="K400:O400" si="940">K412</f>
        <v>1532043.23</v>
      </c>
      <c r="L400" s="189">
        <f t="shared" si="940"/>
        <v>0</v>
      </c>
      <c r="M400" s="189">
        <f t="shared" si="940"/>
        <v>0</v>
      </c>
      <c r="N400" s="189">
        <f t="shared" si="940"/>
        <v>107096.3</v>
      </c>
      <c r="O400" s="189">
        <f t="shared" si="940"/>
        <v>0</v>
      </c>
      <c r="P400" s="189">
        <f>K400+L400</f>
        <v>1532043.23</v>
      </c>
      <c r="Q400" s="189">
        <f t="shared" si="918"/>
        <v>348.19164318181816</v>
      </c>
      <c r="R400" s="189">
        <f t="shared" si="919"/>
        <v>409.63722727272727</v>
      </c>
      <c r="S400" s="189">
        <f t="shared" si="933"/>
        <v>348.19164318181816</v>
      </c>
      <c r="T400" s="189">
        <f>M400+N400</f>
        <v>107096.3</v>
      </c>
      <c r="U400" s="189">
        <f t="shared" si="920"/>
        <v>24.340068181818182</v>
      </c>
      <c r="V400" s="189">
        <f t="shared" si="921"/>
        <v>28.6353743315508</v>
      </c>
      <c r="W400" s="189">
        <f t="shared" si="934"/>
        <v>24.340068181818182</v>
      </c>
      <c r="X400" s="189">
        <f>SUM(K400:O400)</f>
        <v>1639139.53</v>
      </c>
      <c r="Y400" s="217">
        <f t="shared" si="922"/>
        <v>372.53171136363636</v>
      </c>
      <c r="Z400" s="189">
        <f t="shared" si="923"/>
        <v>438.27260160427812</v>
      </c>
      <c r="AA400" s="189">
        <f t="shared" si="910"/>
        <v>372.53171136363636</v>
      </c>
      <c r="AB400" s="197">
        <f t="shared" si="935"/>
        <v>-1199139.53</v>
      </c>
      <c r="AC400" s="197">
        <f t="shared" si="936"/>
        <v>-272.53171136363636</v>
      </c>
      <c r="AD400" s="197">
        <f t="shared" si="924"/>
        <v>-272.53171136363636</v>
      </c>
      <c r="AE400" s="197">
        <f t="shared" si="937"/>
        <v>-1265139.53</v>
      </c>
      <c r="AF400" s="197">
        <f t="shared" si="925"/>
        <v>-338.27260160427807</v>
      </c>
      <c r="AG400" s="197">
        <f t="shared" si="926"/>
        <v>-287.53171136363636</v>
      </c>
      <c r="AH400" s="197">
        <f t="shared" si="938"/>
        <v>-1199139.53</v>
      </c>
      <c r="AI400" s="197">
        <f t="shared" si="927"/>
        <v>-272.53171136363636</v>
      </c>
    </row>
    <row r="401" spans="1:35" s="35" customFormat="1" ht="18.95" hidden="1" customHeight="1">
      <c r="A401" s="183"/>
      <c r="B401" s="183"/>
      <c r="C401" s="189" t="s">
        <v>59</v>
      </c>
      <c r="D401" s="189">
        <f t="shared" ref="D401:G401" si="941">D413</f>
        <v>0</v>
      </c>
      <c r="E401" s="189">
        <f t="shared" si="941"/>
        <v>0</v>
      </c>
      <c r="F401" s="189">
        <f t="shared" si="941"/>
        <v>0</v>
      </c>
      <c r="G401" s="189">
        <f t="shared" si="941"/>
        <v>0</v>
      </c>
      <c r="H401" s="189">
        <f t="shared" si="905"/>
        <v>0</v>
      </c>
      <c r="I401" s="195">
        <f t="shared" si="931"/>
        <v>0</v>
      </c>
      <c r="J401" s="196">
        <f>H401+(I401)</f>
        <v>0</v>
      </c>
      <c r="K401" s="189">
        <f t="shared" ref="K401:O401" si="942">K413</f>
        <v>0</v>
      </c>
      <c r="L401" s="189">
        <f t="shared" si="942"/>
        <v>0</v>
      </c>
      <c r="M401" s="189">
        <f t="shared" si="942"/>
        <v>0</v>
      </c>
      <c r="N401" s="189">
        <f t="shared" si="942"/>
        <v>0</v>
      </c>
      <c r="O401" s="189">
        <f t="shared" si="942"/>
        <v>0</v>
      </c>
      <c r="P401" s="189">
        <f>K401+L401</f>
        <v>0</v>
      </c>
      <c r="Q401" s="189" t="e">
        <f t="shared" si="918"/>
        <v>#DIV/0!</v>
      </c>
      <c r="R401" s="189" t="e">
        <f t="shared" si="919"/>
        <v>#DIV/0!</v>
      </c>
      <c r="S401" s="189" t="e">
        <f t="shared" si="933"/>
        <v>#DIV/0!</v>
      </c>
      <c r="T401" s="189">
        <f>M401+N401</f>
        <v>0</v>
      </c>
      <c r="U401" s="189" t="e">
        <f t="shared" si="920"/>
        <v>#DIV/0!</v>
      </c>
      <c r="V401" s="189" t="e">
        <f t="shared" si="921"/>
        <v>#DIV/0!</v>
      </c>
      <c r="W401" s="189" t="e">
        <f t="shared" si="934"/>
        <v>#DIV/0!</v>
      </c>
      <c r="X401" s="189">
        <f>SUM(K401:O401)</f>
        <v>0</v>
      </c>
      <c r="Y401" s="217" t="e">
        <f t="shared" si="922"/>
        <v>#DIV/0!</v>
      </c>
      <c r="Z401" s="189" t="e">
        <f t="shared" si="923"/>
        <v>#DIV/0!</v>
      </c>
      <c r="AA401" s="189" t="e">
        <f t="shared" si="910"/>
        <v>#DIV/0!</v>
      </c>
      <c r="AB401" s="197">
        <f t="shared" si="935"/>
        <v>0</v>
      </c>
      <c r="AC401" s="197" t="e">
        <f t="shared" si="936"/>
        <v>#DIV/0!</v>
      </c>
      <c r="AD401" s="197" t="e">
        <f t="shared" si="924"/>
        <v>#DIV/0!</v>
      </c>
      <c r="AE401" s="197">
        <f t="shared" si="937"/>
        <v>0</v>
      </c>
      <c r="AF401" s="197" t="e">
        <f t="shared" si="925"/>
        <v>#DIV/0!</v>
      </c>
      <c r="AG401" s="197" t="e">
        <f t="shared" si="926"/>
        <v>#DIV/0!</v>
      </c>
      <c r="AH401" s="197">
        <f t="shared" si="938"/>
        <v>0</v>
      </c>
      <c r="AI401" s="197" t="e">
        <f t="shared" si="927"/>
        <v>#DIV/0!</v>
      </c>
    </row>
    <row r="402" spans="1:35" s="35" customFormat="1" ht="18.95" hidden="1" customHeight="1">
      <c r="A402" s="183"/>
      <c r="B402" s="183"/>
      <c r="C402" s="189" t="s">
        <v>60</v>
      </c>
      <c r="D402" s="189">
        <f t="shared" ref="D402:G402" si="943">D414</f>
        <v>100000</v>
      </c>
      <c r="E402" s="189">
        <f t="shared" si="943"/>
        <v>0</v>
      </c>
      <c r="F402" s="189">
        <f t="shared" si="943"/>
        <v>100000</v>
      </c>
      <c r="G402" s="189">
        <f t="shared" si="943"/>
        <v>0</v>
      </c>
      <c r="H402" s="189">
        <f t="shared" si="905"/>
        <v>100000</v>
      </c>
      <c r="I402" s="195">
        <f t="shared" si="931"/>
        <v>0</v>
      </c>
      <c r="J402" s="196">
        <f>H402+(I402)</f>
        <v>100000</v>
      </c>
      <c r="K402" s="189">
        <f t="shared" ref="K402:O402" si="944">K414</f>
        <v>0</v>
      </c>
      <c r="L402" s="189">
        <f t="shared" si="944"/>
        <v>0</v>
      </c>
      <c r="M402" s="189">
        <f t="shared" si="944"/>
        <v>0</v>
      </c>
      <c r="N402" s="189">
        <f t="shared" si="944"/>
        <v>0</v>
      </c>
      <c r="O402" s="189">
        <f t="shared" si="944"/>
        <v>0</v>
      </c>
      <c r="P402" s="189">
        <f>K402+L402</f>
        <v>0</v>
      </c>
      <c r="Q402" s="189">
        <f t="shared" si="918"/>
        <v>0</v>
      </c>
      <c r="R402" s="189">
        <f t="shared" si="919"/>
        <v>0</v>
      </c>
      <c r="S402" s="189">
        <f t="shared" si="933"/>
        <v>0</v>
      </c>
      <c r="T402" s="189">
        <f>M402+N402</f>
        <v>0</v>
      </c>
      <c r="U402" s="189">
        <f t="shared" si="920"/>
        <v>0</v>
      </c>
      <c r="V402" s="189">
        <f t="shared" si="921"/>
        <v>0</v>
      </c>
      <c r="W402" s="189">
        <f t="shared" si="934"/>
        <v>0</v>
      </c>
      <c r="X402" s="189">
        <f>SUM(K402:O402)</f>
        <v>0</v>
      </c>
      <c r="Y402" s="217">
        <f t="shared" si="922"/>
        <v>0</v>
      </c>
      <c r="Z402" s="189">
        <f t="shared" si="923"/>
        <v>0</v>
      </c>
      <c r="AA402" s="189">
        <f t="shared" si="910"/>
        <v>0</v>
      </c>
      <c r="AB402" s="197">
        <f t="shared" si="935"/>
        <v>100000</v>
      </c>
      <c r="AC402" s="197">
        <f t="shared" si="936"/>
        <v>100</v>
      </c>
      <c r="AD402" s="197">
        <f t="shared" si="924"/>
        <v>100</v>
      </c>
      <c r="AE402" s="197">
        <f t="shared" si="937"/>
        <v>100000</v>
      </c>
      <c r="AF402" s="197">
        <f t="shared" si="925"/>
        <v>100</v>
      </c>
      <c r="AG402" s="197">
        <f t="shared" si="926"/>
        <v>100</v>
      </c>
      <c r="AH402" s="197">
        <f t="shared" si="938"/>
        <v>100000</v>
      </c>
      <c r="AI402" s="197">
        <f t="shared" si="927"/>
        <v>100</v>
      </c>
    </row>
    <row r="403" spans="1:35" s="35" customFormat="1" ht="18.95" hidden="1" customHeight="1">
      <c r="A403" s="182"/>
      <c r="B403" s="192" t="s">
        <v>35</v>
      </c>
      <c r="C403" s="190" t="s">
        <v>64</v>
      </c>
      <c r="D403" s="190">
        <f t="shared" ref="D403:AE403" si="945">D404</f>
        <v>0</v>
      </c>
      <c r="E403" s="190">
        <f t="shared" si="945"/>
        <v>0</v>
      </c>
      <c r="F403" s="190">
        <f t="shared" si="945"/>
        <v>0</v>
      </c>
      <c r="G403" s="190">
        <f t="shared" si="945"/>
        <v>0</v>
      </c>
      <c r="H403" s="190">
        <f t="shared" si="945"/>
        <v>0</v>
      </c>
      <c r="I403" s="194">
        <f t="shared" si="945"/>
        <v>0</v>
      </c>
      <c r="J403" s="190">
        <f t="shared" si="945"/>
        <v>0</v>
      </c>
      <c r="K403" s="190">
        <f t="shared" si="945"/>
        <v>0</v>
      </c>
      <c r="L403" s="190">
        <f t="shared" si="945"/>
        <v>0</v>
      </c>
      <c r="M403" s="190">
        <f t="shared" si="945"/>
        <v>0</v>
      </c>
      <c r="N403" s="190">
        <f t="shared" si="945"/>
        <v>0</v>
      </c>
      <c r="O403" s="190">
        <f t="shared" si="945"/>
        <v>0</v>
      </c>
      <c r="P403" s="198">
        <f t="shared" si="945"/>
        <v>0</v>
      </c>
      <c r="Q403" s="189" t="e">
        <f t="shared" ref="Q403" si="946">(P403/J403)*100</f>
        <v>#DIV/0!</v>
      </c>
      <c r="R403" s="189" t="e">
        <f t="shared" si="919"/>
        <v>#DIV/0!</v>
      </c>
      <c r="S403" s="198" t="e">
        <f t="shared" si="945"/>
        <v>#DIV/0!</v>
      </c>
      <c r="T403" s="198">
        <f t="shared" si="945"/>
        <v>0</v>
      </c>
      <c r="U403" s="190" t="e">
        <f t="shared" si="920"/>
        <v>#DIV/0!</v>
      </c>
      <c r="V403" s="189" t="e">
        <f t="shared" si="921"/>
        <v>#DIV/0!</v>
      </c>
      <c r="W403" s="198" t="e">
        <f t="shared" si="945"/>
        <v>#DIV/0!</v>
      </c>
      <c r="X403" s="198">
        <f>X404</f>
        <v>0</v>
      </c>
      <c r="Y403" s="218" t="e">
        <f t="shared" si="922"/>
        <v>#DIV/0!</v>
      </c>
      <c r="Z403" s="189" t="e">
        <f t="shared" si="923"/>
        <v>#DIV/0!</v>
      </c>
      <c r="AA403" s="198" t="e">
        <f>AA404</f>
        <v>#DIV/0!</v>
      </c>
      <c r="AB403" s="199">
        <f t="shared" si="945"/>
        <v>0</v>
      </c>
      <c r="AC403" s="191" t="e">
        <f t="shared" si="936"/>
        <v>#DIV/0!</v>
      </c>
      <c r="AD403" s="199" t="e">
        <f t="shared" si="945"/>
        <v>#DIV/0!</v>
      </c>
      <c r="AE403" s="199">
        <f t="shared" si="945"/>
        <v>0</v>
      </c>
      <c r="AF403" s="191" t="e">
        <f t="shared" si="925"/>
        <v>#DIV/0!</v>
      </c>
      <c r="AG403" s="191" t="e">
        <f t="shared" si="926"/>
        <v>#DIV/0!</v>
      </c>
      <c r="AH403" s="199">
        <f t="shared" ref="AH403" si="947">AH404</f>
        <v>0</v>
      </c>
      <c r="AI403" s="191" t="e">
        <f t="shared" si="927"/>
        <v>#DIV/0!</v>
      </c>
    </row>
    <row r="404" spans="1:35" s="35" customFormat="1" ht="18.95" hidden="1" customHeight="1">
      <c r="A404" s="183"/>
      <c r="B404" s="183"/>
      <c r="C404" s="189" t="s">
        <v>62</v>
      </c>
      <c r="D404" s="189">
        <f t="shared" ref="D404:G404" si="948">D416</f>
        <v>0</v>
      </c>
      <c r="E404" s="189">
        <f t="shared" si="948"/>
        <v>0</v>
      </c>
      <c r="F404" s="189">
        <f t="shared" si="948"/>
        <v>0</v>
      </c>
      <c r="G404" s="189">
        <f t="shared" si="948"/>
        <v>0</v>
      </c>
      <c r="H404" s="189">
        <f>SUM(E404:G404)</f>
        <v>0</v>
      </c>
      <c r="I404" s="195">
        <f t="shared" si="931"/>
        <v>0</v>
      </c>
      <c r="J404" s="196">
        <f>H404+(I404)</f>
        <v>0</v>
      </c>
      <c r="K404" s="189">
        <f t="shared" ref="K404:O404" si="949">K416</f>
        <v>0</v>
      </c>
      <c r="L404" s="189">
        <f t="shared" si="949"/>
        <v>0</v>
      </c>
      <c r="M404" s="189">
        <f t="shared" si="949"/>
        <v>0</v>
      </c>
      <c r="N404" s="189">
        <f t="shared" si="949"/>
        <v>0</v>
      </c>
      <c r="O404" s="189">
        <f t="shared" si="949"/>
        <v>0</v>
      </c>
      <c r="P404" s="189">
        <f>K404+L404</f>
        <v>0</v>
      </c>
      <c r="Q404" s="189" t="e">
        <f t="shared" ref="Q404" si="950">(P404/H404)*100</f>
        <v>#DIV/0!</v>
      </c>
      <c r="R404" s="189" t="e">
        <f t="shared" si="919"/>
        <v>#DIV/0!</v>
      </c>
      <c r="S404" s="189" t="e">
        <f>(P404/D404)*100</f>
        <v>#DIV/0!</v>
      </c>
      <c r="T404" s="189">
        <f>M404+N404</f>
        <v>0</v>
      </c>
      <c r="U404" s="189" t="e">
        <f t="shared" si="920"/>
        <v>#DIV/0!</v>
      </c>
      <c r="V404" s="189" t="e">
        <f t="shared" si="921"/>
        <v>#DIV/0!</v>
      </c>
      <c r="W404" s="189" t="e">
        <f>(T404/D404)*100</f>
        <v>#DIV/0!</v>
      </c>
      <c r="X404" s="189">
        <f>SUM(K404:O404)</f>
        <v>0</v>
      </c>
      <c r="Y404" s="217" t="e">
        <f t="shared" si="922"/>
        <v>#DIV/0!</v>
      </c>
      <c r="Z404" s="189" t="e">
        <f t="shared" si="923"/>
        <v>#DIV/0!</v>
      </c>
      <c r="AA404" s="189" t="e">
        <f>(X404/D404)*100</f>
        <v>#DIV/0!</v>
      </c>
      <c r="AB404" s="197">
        <f>H404-X404</f>
        <v>0</v>
      </c>
      <c r="AC404" s="197" t="e">
        <f t="shared" si="936"/>
        <v>#DIV/0!</v>
      </c>
      <c r="AD404" s="197" t="e">
        <f>(AB404/D404)*100</f>
        <v>#DIV/0!</v>
      </c>
      <c r="AE404" s="197">
        <f>J404-X404</f>
        <v>0</v>
      </c>
      <c r="AF404" s="197" t="e">
        <f t="shared" si="925"/>
        <v>#DIV/0!</v>
      </c>
      <c r="AG404" s="197" t="e">
        <f t="shared" si="926"/>
        <v>#DIV/0!</v>
      </c>
      <c r="AH404" s="197">
        <f t="shared" ref="AH404" si="951">D404-X404</f>
        <v>0</v>
      </c>
      <c r="AI404" s="197" t="e">
        <f t="shared" si="927"/>
        <v>#DIV/0!</v>
      </c>
    </row>
    <row r="405" spans="1:35" s="35" customFormat="1" ht="18.95" hidden="1" customHeight="1">
      <c r="A405" s="200"/>
      <c r="B405" s="200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2"/>
      <c r="V405" s="202"/>
      <c r="W405" s="202"/>
      <c r="X405" s="202"/>
      <c r="Y405" s="22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</row>
    <row r="406" spans="1:35" ht="35.450000000000003" hidden="1" customHeight="1">
      <c r="A406" s="1104" t="s">
        <v>443</v>
      </c>
      <c r="B406" s="1106" t="s">
        <v>338</v>
      </c>
      <c r="C406" s="1107" t="s">
        <v>339</v>
      </c>
      <c r="D406" s="79" t="s">
        <v>231</v>
      </c>
      <c r="E406" s="1109">
        <f>SUM(E409,E415)</f>
        <v>1512000</v>
      </c>
      <c r="F406" s="1109">
        <f>F409+F415</f>
        <v>648000</v>
      </c>
      <c r="G406" s="1109">
        <f>G409+G415</f>
        <v>240000</v>
      </c>
      <c r="H406" s="1109">
        <f>SUM(E406:G408)</f>
        <v>2400000</v>
      </c>
      <c r="I406" s="1111">
        <f>SUM(I409,I415)</f>
        <v>-129600</v>
      </c>
      <c r="J406" s="1113">
        <f>SUM(J409,J415)</f>
        <v>2270400</v>
      </c>
      <c r="K406" s="37"/>
      <c r="L406" s="37"/>
      <c r="M406" s="37"/>
      <c r="N406" s="37"/>
      <c r="O406" s="37"/>
      <c r="P406" s="203" t="s">
        <v>417</v>
      </c>
      <c r="Q406" s="204" t="s">
        <v>433</v>
      </c>
      <c r="R406" s="204" t="s">
        <v>434</v>
      </c>
      <c r="S406" s="204" t="s">
        <v>403</v>
      </c>
      <c r="T406" s="204" t="s">
        <v>438</v>
      </c>
      <c r="U406" s="204" t="s">
        <v>433</v>
      </c>
      <c r="V406" s="204" t="s">
        <v>434</v>
      </c>
      <c r="W406" s="204" t="s">
        <v>403</v>
      </c>
      <c r="X406" s="203" t="s">
        <v>439</v>
      </c>
      <c r="Y406" s="223" t="s">
        <v>433</v>
      </c>
      <c r="Z406" s="204" t="s">
        <v>434</v>
      </c>
      <c r="AA406" s="204" t="s">
        <v>403</v>
      </c>
      <c r="AB406" s="204" t="s">
        <v>440</v>
      </c>
      <c r="AC406" s="204" t="s">
        <v>433</v>
      </c>
      <c r="AD406" s="204" t="s">
        <v>403</v>
      </c>
      <c r="AE406" s="204" t="s">
        <v>408</v>
      </c>
      <c r="AF406" s="204" t="s">
        <v>408</v>
      </c>
      <c r="AG406" s="204" t="s">
        <v>403</v>
      </c>
      <c r="AH406" s="204" t="s">
        <v>441</v>
      </c>
      <c r="AI406" s="204" t="s">
        <v>403</v>
      </c>
    </row>
    <row r="407" spans="1:35" ht="14.45" hidden="1" customHeight="1">
      <c r="A407" s="1105"/>
      <c r="B407" s="1106"/>
      <c r="C407" s="1108"/>
      <c r="D407" s="1108">
        <f>D409+D415</f>
        <v>2400000</v>
      </c>
      <c r="E407" s="1110"/>
      <c r="F407" s="1110"/>
      <c r="G407" s="1110"/>
      <c r="H407" s="1110"/>
      <c r="I407" s="1112"/>
      <c r="J407" s="1106"/>
      <c r="K407" s="1114">
        <f t="shared" ref="K407:P407" si="952">K409+K415</f>
        <v>1786733.23</v>
      </c>
      <c r="L407" s="1116">
        <f t="shared" si="952"/>
        <v>0</v>
      </c>
      <c r="M407" s="1118">
        <f t="shared" si="952"/>
        <v>0</v>
      </c>
      <c r="N407" s="1100">
        <f t="shared" si="952"/>
        <v>107096.3</v>
      </c>
      <c r="O407" s="1102">
        <f t="shared" si="952"/>
        <v>15000</v>
      </c>
      <c r="P407" s="1071">
        <f t="shared" si="952"/>
        <v>1786733.23</v>
      </c>
      <c r="Q407" s="1071">
        <f>(P407/H406)*100</f>
        <v>74.447217916666659</v>
      </c>
      <c r="R407" s="1071">
        <f>(P407/J406)*100</f>
        <v>78.696847692036641</v>
      </c>
      <c r="S407" s="1071">
        <f>(P407/D407)*100</f>
        <v>74.447217916666659</v>
      </c>
      <c r="T407" s="1071">
        <f>T409+T415</f>
        <v>122096.3</v>
      </c>
      <c r="U407" s="1071">
        <f>(T407/H406)*100</f>
        <v>5.0873458333333339</v>
      </c>
      <c r="V407" s="1071">
        <f>(T407/J406)*100</f>
        <v>5.3777440098661033</v>
      </c>
      <c r="W407" s="1071">
        <f>(T407/D407)*100</f>
        <v>5.0873458333333339</v>
      </c>
      <c r="X407" s="1071">
        <f>X409+X415</f>
        <v>1908829.53</v>
      </c>
      <c r="Y407" s="1075">
        <f>(X407/H406)*100</f>
        <v>79.534563750000004</v>
      </c>
      <c r="Z407" s="1071">
        <f>(X407/J406)*100</f>
        <v>84.074591701902747</v>
      </c>
      <c r="AA407" s="1071">
        <f>(X407/D407)*100</f>
        <v>79.534563750000004</v>
      </c>
      <c r="AB407" s="1071">
        <f>AB409+AB415</f>
        <v>491170.47</v>
      </c>
      <c r="AC407" s="1071">
        <f>(AB407/H406)*100</f>
        <v>20.46543625</v>
      </c>
      <c r="AD407" s="1071">
        <f>(AB407/D407)*100</f>
        <v>20.46543625</v>
      </c>
      <c r="AE407" s="1071">
        <f>AE409+AE415</f>
        <v>361570.47</v>
      </c>
      <c r="AF407" s="1071">
        <f>(AE407/J406)*100</f>
        <v>15.925408298097251</v>
      </c>
      <c r="AG407" s="1071">
        <f>(AE407/D407)*100</f>
        <v>15.065436249999999</v>
      </c>
      <c r="AH407" s="1071">
        <f>AH409+AH415</f>
        <v>491170.47</v>
      </c>
      <c r="AI407" s="1071">
        <f>(AH407/D407)*100</f>
        <v>20.46543625</v>
      </c>
    </row>
    <row r="408" spans="1:35" ht="32.450000000000003" hidden="1" customHeight="1">
      <c r="A408" s="1105"/>
      <c r="B408" s="1106"/>
      <c r="C408" s="1108"/>
      <c r="D408" s="1108"/>
      <c r="E408" s="1110"/>
      <c r="F408" s="1110"/>
      <c r="G408" s="1110"/>
      <c r="H408" s="1110"/>
      <c r="I408" s="1112"/>
      <c r="J408" s="1106"/>
      <c r="K408" s="1115"/>
      <c r="L408" s="1117"/>
      <c r="M408" s="1119"/>
      <c r="N408" s="1101"/>
      <c r="O408" s="1103"/>
      <c r="P408" s="1072"/>
      <c r="Q408" s="1072"/>
      <c r="R408" s="1072"/>
      <c r="S408" s="1072"/>
      <c r="T408" s="1072"/>
      <c r="U408" s="1072"/>
      <c r="V408" s="1072"/>
      <c r="W408" s="1072"/>
      <c r="X408" s="1072"/>
      <c r="Y408" s="1076"/>
      <c r="Z408" s="1072"/>
      <c r="AA408" s="1072"/>
      <c r="AB408" s="1072"/>
      <c r="AC408" s="1072"/>
      <c r="AD408" s="1072"/>
      <c r="AE408" s="1072"/>
      <c r="AF408" s="1072"/>
      <c r="AG408" s="1072"/>
      <c r="AH408" s="1072"/>
      <c r="AI408" s="1072"/>
    </row>
    <row r="409" spans="1:35" ht="18.75" hidden="1">
      <c r="A409" s="38"/>
      <c r="B409" s="39"/>
      <c r="C409" s="40" t="s">
        <v>55</v>
      </c>
      <c r="D409" s="40">
        <f>SUM(D410:D414)</f>
        <v>2400000</v>
      </c>
      <c r="E409" s="41">
        <f>SUM(E410:E414)</f>
        <v>1512000</v>
      </c>
      <c r="F409" s="41">
        <f>SUM(F410:F414)</f>
        <v>648000</v>
      </c>
      <c r="G409" s="41">
        <f>SUM(G410:G414)</f>
        <v>240000</v>
      </c>
      <c r="H409" s="41">
        <f>SUM(H410:H414)</f>
        <v>2400000</v>
      </c>
      <c r="I409" s="42">
        <f>SUM(I410:I412)</f>
        <v>-129600</v>
      </c>
      <c r="J409" s="41">
        <f t="shared" ref="J409:P409" si="953">SUM(J410:J414)</f>
        <v>2270400</v>
      </c>
      <c r="K409" s="43">
        <f t="shared" si="953"/>
        <v>1786733.23</v>
      </c>
      <c r="L409" s="44">
        <f t="shared" si="953"/>
        <v>0</v>
      </c>
      <c r="M409" s="45">
        <f t="shared" si="953"/>
        <v>0</v>
      </c>
      <c r="N409" s="46">
        <f t="shared" si="953"/>
        <v>107096.3</v>
      </c>
      <c r="O409" s="80">
        <f t="shared" si="953"/>
        <v>15000</v>
      </c>
      <c r="P409" s="47">
        <f t="shared" si="953"/>
        <v>1786733.23</v>
      </c>
      <c r="Q409" s="48">
        <f>P409/H409*100</f>
        <v>74.447217916666659</v>
      </c>
      <c r="R409" s="48">
        <f>P409/J409*100</f>
        <v>78.696847692036641</v>
      </c>
      <c r="S409" s="48">
        <f t="shared" ref="S409:S414" si="954">P409/D409*100</f>
        <v>74.447217916666659</v>
      </c>
      <c r="T409" s="47">
        <f>SUM(T410:T414)</f>
        <v>122096.3</v>
      </c>
      <c r="U409" s="48">
        <f>T409/H409*100</f>
        <v>5.0873458333333339</v>
      </c>
      <c r="V409" s="48">
        <f>T409/J409*100</f>
        <v>5.3777440098661033</v>
      </c>
      <c r="W409" s="48">
        <f>T409/D409*100</f>
        <v>5.0873458333333339</v>
      </c>
      <c r="X409" s="48">
        <f>SUM(X410:X414)</f>
        <v>1908829.53</v>
      </c>
      <c r="Y409" s="226">
        <f>X409/H409*100</f>
        <v>79.534563750000004</v>
      </c>
      <c r="Z409" s="48">
        <f>X409/J409*100</f>
        <v>84.074591701902747</v>
      </c>
      <c r="AA409" s="48">
        <f>X409/D409*100</f>
        <v>79.534563750000004</v>
      </c>
      <c r="AB409" s="47">
        <f>SUM(AB410:AB414)</f>
        <v>491170.47</v>
      </c>
      <c r="AC409" s="47">
        <f>(AB409/H409)*100</f>
        <v>20.46543625</v>
      </c>
      <c r="AD409" s="47">
        <f>(AB409/D409)*100</f>
        <v>20.46543625</v>
      </c>
      <c r="AE409" s="47">
        <f>SUM(AE410:AE414)</f>
        <v>361570.47</v>
      </c>
      <c r="AF409" s="47">
        <f>(AE409/J409)*100</f>
        <v>15.925408298097251</v>
      </c>
      <c r="AG409" s="47">
        <f t="shared" ref="AG409:AG414" si="955">(AE409/D409)*100</f>
        <v>15.065436249999999</v>
      </c>
      <c r="AH409" s="47">
        <f>SUM(AH410:AH414)</f>
        <v>491170.47</v>
      </c>
      <c r="AI409" s="47">
        <f>(AH409/D409)*100</f>
        <v>20.46543625</v>
      </c>
    </row>
    <row r="410" spans="1:35" ht="18.75" hidden="1">
      <c r="A410" s="38"/>
      <c r="B410" s="39" t="s">
        <v>68</v>
      </c>
      <c r="C410" s="49" t="s">
        <v>56</v>
      </c>
      <c r="D410" s="49">
        <v>360000</v>
      </c>
      <c r="E410" s="57">
        <v>240000</v>
      </c>
      <c r="F410" s="49">
        <v>120000</v>
      </c>
      <c r="G410" s="49">
        <v>0</v>
      </c>
      <c r="H410" s="41">
        <f>SUM(E410:G410)</f>
        <v>360000</v>
      </c>
      <c r="I410" s="50">
        <v>0</v>
      </c>
      <c r="J410" s="51">
        <f>SUM(E410:G410,I410)</f>
        <v>360000</v>
      </c>
      <c r="K410" s="52">
        <v>42500</v>
      </c>
      <c r="L410" s="53"/>
      <c r="M410" s="54">
        <v>0</v>
      </c>
      <c r="N410" s="55">
        <v>0</v>
      </c>
      <c r="O410" s="81">
        <v>15000</v>
      </c>
      <c r="P410" s="56">
        <f>K410+L410</f>
        <v>42500</v>
      </c>
      <c r="Q410" s="56">
        <f>P410/H410*100</f>
        <v>11.805555555555555</v>
      </c>
      <c r="R410" s="56">
        <f>P410/J410*100</f>
        <v>11.805555555555555</v>
      </c>
      <c r="S410" s="56">
        <f t="shared" si="954"/>
        <v>11.805555555555555</v>
      </c>
      <c r="T410" s="57">
        <f>M410+N410+O410</f>
        <v>15000</v>
      </c>
      <c r="U410" s="56">
        <f>T410/H410*100</f>
        <v>4.1666666666666661</v>
      </c>
      <c r="V410" s="56">
        <f>T410/J410*100</f>
        <v>4.1666666666666661</v>
      </c>
      <c r="W410" s="56">
        <f>T410/D410*100</f>
        <v>4.1666666666666661</v>
      </c>
      <c r="X410" s="56">
        <f>SUM(K410:O410)</f>
        <v>57500</v>
      </c>
      <c r="Y410" s="226">
        <f>X410/H410*100</f>
        <v>15.972222222222221</v>
      </c>
      <c r="Z410" s="56">
        <f>X410/J410*100</f>
        <v>15.972222222222221</v>
      </c>
      <c r="AA410" s="56">
        <f>X410/D410*100</f>
        <v>15.972222222222221</v>
      </c>
      <c r="AB410" s="57">
        <f>H410-X410</f>
        <v>302500</v>
      </c>
      <c r="AC410" s="57">
        <f>(AB410/H410)*100</f>
        <v>84.027777777777786</v>
      </c>
      <c r="AD410" s="57">
        <f>(AB410/D410)*100</f>
        <v>84.027777777777786</v>
      </c>
      <c r="AE410" s="34">
        <f>J410-X410</f>
        <v>302500</v>
      </c>
      <c r="AF410" s="57">
        <f>(AE410/J410)*100</f>
        <v>84.027777777777786</v>
      </c>
      <c r="AG410" s="63">
        <f t="shared" si="955"/>
        <v>84.027777777777786</v>
      </c>
      <c r="AH410" s="34">
        <f>D410-X410</f>
        <v>302500</v>
      </c>
      <c r="AI410" s="57">
        <f>(AH410/D410)*100</f>
        <v>84.027777777777786</v>
      </c>
    </row>
    <row r="411" spans="1:35" ht="18.75" hidden="1">
      <c r="A411" s="38"/>
      <c r="B411" s="38"/>
      <c r="C411" s="49" t="s">
        <v>57</v>
      </c>
      <c r="D411" s="49">
        <v>1500000</v>
      </c>
      <c r="E411" s="49">
        <v>832000</v>
      </c>
      <c r="F411" s="49">
        <v>428000</v>
      </c>
      <c r="G411" s="49">
        <v>240000</v>
      </c>
      <c r="H411" s="41">
        <f>SUM(E411:G411)</f>
        <v>1500000</v>
      </c>
      <c r="I411" s="78">
        <v>-63600</v>
      </c>
      <c r="J411" s="51">
        <f>SUM(E411:G411,I411)</f>
        <v>1436400</v>
      </c>
      <c r="K411" s="52">
        <v>212190</v>
      </c>
      <c r="L411" s="53"/>
      <c r="M411" s="54"/>
      <c r="N411" s="55"/>
      <c r="O411" s="81"/>
      <c r="P411" s="56">
        <f>K411+L411</f>
        <v>212190</v>
      </c>
      <c r="Q411" s="56">
        <f t="shared" ref="Q411:Q414" si="956">P411/H411*100</f>
        <v>14.146000000000001</v>
      </c>
      <c r="R411" s="56">
        <f t="shared" ref="R411:R416" si="957">P411/J411*100</f>
        <v>14.772347535505432</v>
      </c>
      <c r="S411" s="56">
        <f t="shared" si="954"/>
        <v>14.146000000000001</v>
      </c>
      <c r="T411" s="57">
        <f>M411+N411+O411</f>
        <v>0</v>
      </c>
      <c r="U411" s="56">
        <f>T411/H411*100</f>
        <v>0</v>
      </c>
      <c r="V411" s="56">
        <f>T411/J411*100</f>
        <v>0</v>
      </c>
      <c r="W411" s="56">
        <f>T411/D411*100</f>
        <v>0</v>
      </c>
      <c r="X411" s="56">
        <f t="shared" ref="X411:X414" si="958">SUM(K411:O411)</f>
        <v>212190</v>
      </c>
      <c r="Y411" s="226">
        <f t="shared" ref="Y411:Y414" si="959">X411/H411*100</f>
        <v>14.146000000000001</v>
      </c>
      <c r="Z411" s="56">
        <f t="shared" ref="Z411:Z416" si="960">X411/J411*100</f>
        <v>14.772347535505432</v>
      </c>
      <c r="AA411" s="56">
        <f t="shared" ref="AA411:AA414" si="961">X411/D411*100</f>
        <v>14.146000000000001</v>
      </c>
      <c r="AB411" s="57">
        <f t="shared" ref="AB411:AB414" si="962">H411-X411</f>
        <v>1287810</v>
      </c>
      <c r="AC411" s="57">
        <f t="shared" ref="AC411:AC414" si="963">(AB411/H411)*100</f>
        <v>85.853999999999999</v>
      </c>
      <c r="AD411" s="57">
        <f t="shared" ref="AD411:AD414" si="964">(AB411/D411)*100</f>
        <v>85.853999999999999</v>
      </c>
      <c r="AE411" s="34">
        <f>J411-X411</f>
        <v>1224210</v>
      </c>
      <c r="AF411" s="57">
        <f t="shared" ref="AF411:AF414" si="965">(AE411/J411)*100</f>
        <v>85.227652464494568</v>
      </c>
      <c r="AG411" s="63">
        <f t="shared" si="955"/>
        <v>81.614000000000004</v>
      </c>
      <c r="AH411" s="34">
        <f t="shared" ref="AH411:AH414" si="966">D411-X411</f>
        <v>1287810</v>
      </c>
      <c r="AI411" s="57">
        <f t="shared" ref="AI411:AI414" si="967">(AH411/D411)*100</f>
        <v>85.853999999999999</v>
      </c>
    </row>
    <row r="412" spans="1:35" ht="18.75" hidden="1">
      <c r="A412" s="38"/>
      <c r="B412" s="38"/>
      <c r="C412" s="49" t="s">
        <v>58</v>
      </c>
      <c r="D412" s="49">
        <v>440000</v>
      </c>
      <c r="E412" s="49">
        <v>440000</v>
      </c>
      <c r="F412" s="49">
        <v>0</v>
      </c>
      <c r="G412" s="49">
        <v>0</v>
      </c>
      <c r="H412" s="41">
        <f>SUM(E412:G412)</f>
        <v>440000</v>
      </c>
      <c r="I412" s="59">
        <v>-66000</v>
      </c>
      <c r="J412" s="51">
        <f>SUM(E412:G412,I412)</f>
        <v>374000</v>
      </c>
      <c r="K412" s="52">
        <v>1532043.23</v>
      </c>
      <c r="L412" s="53"/>
      <c r="M412" s="54"/>
      <c r="N412" s="55">
        <v>107096.3</v>
      </c>
      <c r="O412" s="81"/>
      <c r="P412" s="56">
        <f>K412+L412</f>
        <v>1532043.23</v>
      </c>
      <c r="Q412" s="56">
        <f>P412/H412*100</f>
        <v>348.19164318181816</v>
      </c>
      <c r="R412" s="56">
        <f>P412/J412*100</f>
        <v>409.63722727272727</v>
      </c>
      <c r="S412" s="56">
        <f t="shared" si="954"/>
        <v>348.19164318181816</v>
      </c>
      <c r="T412" s="57">
        <f t="shared" ref="T412:T414" si="968">M412+N412+O412</f>
        <v>107096.3</v>
      </c>
      <c r="U412" s="56">
        <f t="shared" ref="U412:U414" si="969">T412/H412*100</f>
        <v>24.340068181818182</v>
      </c>
      <c r="V412" s="56">
        <f t="shared" ref="V412:V416" si="970">T412/J412*100</f>
        <v>28.6353743315508</v>
      </c>
      <c r="W412" s="56">
        <f t="shared" ref="W412:W414" si="971">T412/D412*100</f>
        <v>24.340068181818182</v>
      </c>
      <c r="X412" s="56">
        <f>SUM(K412:O412)</f>
        <v>1639139.53</v>
      </c>
      <c r="Y412" s="226">
        <f t="shared" si="959"/>
        <v>372.53171136363636</v>
      </c>
      <c r="Z412" s="56">
        <f t="shared" si="960"/>
        <v>438.27260160427812</v>
      </c>
      <c r="AA412" s="56">
        <f t="shared" si="961"/>
        <v>372.53171136363636</v>
      </c>
      <c r="AB412" s="57">
        <f>H412-X412</f>
        <v>-1199139.53</v>
      </c>
      <c r="AC412" s="57">
        <f>(AB412/H412)*100</f>
        <v>-272.53171136363636</v>
      </c>
      <c r="AD412" s="57">
        <f t="shared" si="964"/>
        <v>-272.53171136363636</v>
      </c>
      <c r="AE412" s="34">
        <f>J412-X412</f>
        <v>-1265139.53</v>
      </c>
      <c r="AF412" s="57">
        <f t="shared" si="965"/>
        <v>-338.27260160427807</v>
      </c>
      <c r="AG412" s="63">
        <f t="shared" si="955"/>
        <v>-287.53171136363636</v>
      </c>
      <c r="AH412" s="34">
        <f>D412-X412</f>
        <v>-1199139.53</v>
      </c>
      <c r="AI412" s="57">
        <f t="shared" si="967"/>
        <v>-272.53171136363636</v>
      </c>
    </row>
    <row r="413" spans="1:35" ht="18" hidden="1" customHeight="1">
      <c r="A413" s="38"/>
      <c r="B413" s="38"/>
      <c r="C413" s="49" t="s">
        <v>69</v>
      </c>
      <c r="D413" s="49">
        <v>0</v>
      </c>
      <c r="E413" s="49">
        <v>0</v>
      </c>
      <c r="F413" s="49">
        <v>0</v>
      </c>
      <c r="G413" s="49"/>
      <c r="H413" s="41">
        <f>SUM(E413:G413)</f>
        <v>0</v>
      </c>
      <c r="I413" s="59">
        <v>0</v>
      </c>
      <c r="J413" s="51">
        <f>SUM(E413:G413,I413)</f>
        <v>0</v>
      </c>
      <c r="K413" s="52"/>
      <c r="L413" s="53"/>
      <c r="M413" s="54"/>
      <c r="N413" s="55"/>
      <c r="O413" s="81"/>
      <c r="P413" s="56">
        <f>K413+L413</f>
        <v>0</v>
      </c>
      <c r="Q413" s="56" t="e">
        <f t="shared" si="956"/>
        <v>#DIV/0!</v>
      </c>
      <c r="R413" s="56" t="e">
        <f t="shared" si="957"/>
        <v>#DIV/0!</v>
      </c>
      <c r="S413" s="56" t="e">
        <f t="shared" si="954"/>
        <v>#DIV/0!</v>
      </c>
      <c r="T413" s="57">
        <f t="shared" si="968"/>
        <v>0</v>
      </c>
      <c r="U413" s="56" t="e">
        <f t="shared" si="969"/>
        <v>#DIV/0!</v>
      </c>
      <c r="V413" s="56" t="e">
        <f t="shared" si="970"/>
        <v>#DIV/0!</v>
      </c>
      <c r="W413" s="56" t="e">
        <f t="shared" si="971"/>
        <v>#DIV/0!</v>
      </c>
      <c r="X413" s="56">
        <f t="shared" si="958"/>
        <v>0</v>
      </c>
      <c r="Y413" s="226" t="e">
        <f t="shared" si="959"/>
        <v>#DIV/0!</v>
      </c>
      <c r="Z413" s="56" t="e">
        <f t="shared" si="960"/>
        <v>#DIV/0!</v>
      </c>
      <c r="AA413" s="56" t="e">
        <f t="shared" si="961"/>
        <v>#DIV/0!</v>
      </c>
      <c r="AB413" s="57">
        <f t="shared" si="962"/>
        <v>0</v>
      </c>
      <c r="AC413" s="57" t="e">
        <f t="shared" si="963"/>
        <v>#DIV/0!</v>
      </c>
      <c r="AD413" s="57" t="e">
        <f t="shared" si="964"/>
        <v>#DIV/0!</v>
      </c>
      <c r="AE413" s="34">
        <f>J413-X413</f>
        <v>0</v>
      </c>
      <c r="AF413" s="57" t="e">
        <f t="shared" si="965"/>
        <v>#DIV/0!</v>
      </c>
      <c r="AG413" s="63" t="e">
        <f t="shared" si="955"/>
        <v>#DIV/0!</v>
      </c>
      <c r="AH413" s="34">
        <f t="shared" si="966"/>
        <v>0</v>
      </c>
      <c r="AI413" s="57" t="e">
        <f t="shared" si="967"/>
        <v>#DIV/0!</v>
      </c>
    </row>
    <row r="414" spans="1:35" ht="18" hidden="1" customHeight="1">
      <c r="A414" s="38"/>
      <c r="B414" s="38"/>
      <c r="C414" s="49" t="s">
        <v>60</v>
      </c>
      <c r="D414" s="57">
        <v>100000</v>
      </c>
      <c r="E414" s="57">
        <v>0</v>
      </c>
      <c r="F414" s="57">
        <v>100000</v>
      </c>
      <c r="G414" s="49">
        <v>0</v>
      </c>
      <c r="H414" s="41">
        <f>SUM(E414:G414)</f>
        <v>100000</v>
      </c>
      <c r="I414" s="49">
        <v>0</v>
      </c>
      <c r="J414" s="51">
        <f>SUM(E414:G414,I414)</f>
        <v>100000</v>
      </c>
      <c r="K414" s="52"/>
      <c r="L414" s="53"/>
      <c r="M414" s="54"/>
      <c r="N414" s="55"/>
      <c r="O414" s="81"/>
      <c r="P414" s="56">
        <f>K414+L414</f>
        <v>0</v>
      </c>
      <c r="Q414" s="56">
        <f t="shared" si="956"/>
        <v>0</v>
      </c>
      <c r="R414" s="56">
        <f t="shared" si="957"/>
        <v>0</v>
      </c>
      <c r="S414" s="56">
        <f t="shared" si="954"/>
        <v>0</v>
      </c>
      <c r="T414" s="57">
        <f t="shared" si="968"/>
        <v>0</v>
      </c>
      <c r="U414" s="56">
        <f t="shared" si="969"/>
        <v>0</v>
      </c>
      <c r="V414" s="56">
        <f t="shared" si="970"/>
        <v>0</v>
      </c>
      <c r="W414" s="56">
        <f t="shared" si="971"/>
        <v>0</v>
      </c>
      <c r="X414" s="56">
        <f t="shared" si="958"/>
        <v>0</v>
      </c>
      <c r="Y414" s="226">
        <f t="shared" si="959"/>
        <v>0</v>
      </c>
      <c r="Z414" s="56">
        <f t="shared" si="960"/>
        <v>0</v>
      </c>
      <c r="AA414" s="56">
        <f t="shared" si="961"/>
        <v>0</v>
      </c>
      <c r="AB414" s="57">
        <f t="shared" si="962"/>
        <v>100000</v>
      </c>
      <c r="AC414" s="57">
        <f t="shared" si="963"/>
        <v>100</v>
      </c>
      <c r="AD414" s="57">
        <f t="shared" si="964"/>
        <v>100</v>
      </c>
      <c r="AE414" s="34">
        <f>J414-X414</f>
        <v>100000</v>
      </c>
      <c r="AF414" s="57">
        <f t="shared" si="965"/>
        <v>100</v>
      </c>
      <c r="AG414" s="63">
        <f t="shared" si="955"/>
        <v>100</v>
      </c>
      <c r="AH414" s="34">
        <f t="shared" si="966"/>
        <v>100000</v>
      </c>
      <c r="AI414" s="57">
        <f t="shared" si="967"/>
        <v>100</v>
      </c>
    </row>
    <row r="415" spans="1:35" ht="18" hidden="1" customHeight="1">
      <c r="A415" s="61"/>
      <c r="B415" s="62"/>
      <c r="C415" s="63" t="s">
        <v>61</v>
      </c>
      <c r="D415" s="63">
        <f>D416</f>
        <v>0</v>
      </c>
      <c r="E415" s="63">
        <f>SUM(E416:E416)</f>
        <v>0</v>
      </c>
      <c r="F415" s="63">
        <f>F416</f>
        <v>0</v>
      </c>
      <c r="G415" s="63">
        <f>G416</f>
        <v>0</v>
      </c>
      <c r="H415" s="63">
        <f>H416</f>
        <v>0</v>
      </c>
      <c r="I415" s="63">
        <f>I416</f>
        <v>0</v>
      </c>
      <c r="J415" s="63">
        <f>SUM(J416:J416)</f>
        <v>0</v>
      </c>
      <c r="K415" s="64">
        <f t="shared" ref="K415:AH415" si="972">K416</f>
        <v>0</v>
      </c>
      <c r="L415" s="65">
        <f t="shared" si="972"/>
        <v>0</v>
      </c>
      <c r="M415" s="66">
        <f t="shared" si="972"/>
        <v>0</v>
      </c>
      <c r="N415" s="46">
        <f t="shared" si="972"/>
        <v>0</v>
      </c>
      <c r="O415" s="82">
        <f t="shared" si="972"/>
        <v>0</v>
      </c>
      <c r="P415" s="67">
        <f t="shared" si="972"/>
        <v>0</v>
      </c>
      <c r="Q415" s="67" t="e">
        <f t="shared" si="972"/>
        <v>#DIV/0!</v>
      </c>
      <c r="R415" s="56" t="e">
        <f t="shared" si="957"/>
        <v>#DIV/0!</v>
      </c>
      <c r="S415" s="67" t="e">
        <f t="shared" si="972"/>
        <v>#DIV/0!</v>
      </c>
      <c r="T415" s="63">
        <f t="shared" si="972"/>
        <v>0</v>
      </c>
      <c r="U415" s="67" t="e">
        <f t="shared" si="972"/>
        <v>#DIV/0!</v>
      </c>
      <c r="V415" s="56" t="e">
        <f t="shared" si="970"/>
        <v>#DIV/0!</v>
      </c>
      <c r="W415" s="67" t="e">
        <f t="shared" si="972"/>
        <v>#DIV/0!</v>
      </c>
      <c r="X415" s="67">
        <f>X416</f>
        <v>0</v>
      </c>
      <c r="Y415" s="227" t="e">
        <f t="shared" si="972"/>
        <v>#DIV/0!</v>
      </c>
      <c r="Z415" s="56" t="e">
        <f t="shared" si="960"/>
        <v>#DIV/0!</v>
      </c>
      <c r="AA415" s="67" t="e">
        <f t="shared" si="972"/>
        <v>#DIV/0!</v>
      </c>
      <c r="AB415" s="63">
        <f t="shared" si="972"/>
        <v>0</v>
      </c>
      <c r="AC415" s="63" t="e">
        <f t="shared" si="972"/>
        <v>#DIV/0!</v>
      </c>
      <c r="AD415" s="63" t="e">
        <f t="shared" si="972"/>
        <v>#DIV/0!</v>
      </c>
      <c r="AE415" s="63">
        <f t="shared" si="972"/>
        <v>0</v>
      </c>
      <c r="AF415" s="63" t="e">
        <f t="shared" si="972"/>
        <v>#DIV/0!</v>
      </c>
      <c r="AG415" s="63" t="e">
        <f t="shared" si="972"/>
        <v>#DIV/0!</v>
      </c>
      <c r="AH415" s="63">
        <f t="shared" si="972"/>
        <v>0</v>
      </c>
      <c r="AI415" s="57" t="e">
        <f>(AH415/D415)*100</f>
        <v>#DIV/0!</v>
      </c>
    </row>
    <row r="416" spans="1:35" ht="18" hidden="1" customHeight="1">
      <c r="A416" s="38"/>
      <c r="B416" s="38"/>
      <c r="C416" s="49" t="s">
        <v>70</v>
      </c>
      <c r="D416" s="57">
        <v>0</v>
      </c>
      <c r="E416" s="57">
        <v>0</v>
      </c>
      <c r="F416" s="49"/>
      <c r="G416" s="49"/>
      <c r="H416" s="49">
        <f>SUM(E416:G416)</f>
        <v>0</v>
      </c>
      <c r="I416" s="57">
        <v>0</v>
      </c>
      <c r="J416" s="51">
        <f>SUM(E416:G416,I416)</f>
        <v>0</v>
      </c>
      <c r="K416" s="52"/>
      <c r="L416" s="53"/>
      <c r="M416" s="54"/>
      <c r="N416" s="55"/>
      <c r="O416" s="81"/>
      <c r="P416" s="57">
        <f>K416+L416</f>
        <v>0</v>
      </c>
      <c r="Q416" s="56" t="e">
        <f>P416/J416*100</f>
        <v>#DIV/0!</v>
      </c>
      <c r="R416" s="56" t="e">
        <f t="shared" si="957"/>
        <v>#DIV/0!</v>
      </c>
      <c r="S416" s="56" t="e">
        <f>P416/D416*100</f>
        <v>#DIV/0!</v>
      </c>
      <c r="T416" s="57">
        <f>M416+N416+O416</f>
        <v>0</v>
      </c>
      <c r="U416" s="56" t="e">
        <f>T416/J416*100</f>
        <v>#DIV/0!</v>
      </c>
      <c r="V416" s="56" t="e">
        <f t="shared" si="970"/>
        <v>#DIV/0!</v>
      </c>
      <c r="W416" s="56" t="e">
        <f>T416/D416*100</f>
        <v>#DIV/0!</v>
      </c>
      <c r="X416" s="56">
        <f>SUM(K416:O416)</f>
        <v>0</v>
      </c>
      <c r="Y416" s="226" t="e">
        <f t="shared" ref="Y416" si="973">X416/H416*100</f>
        <v>#DIV/0!</v>
      </c>
      <c r="Z416" s="56" t="e">
        <f t="shared" si="960"/>
        <v>#DIV/0!</v>
      </c>
      <c r="AA416" s="56" t="e">
        <f>X416/D416*100</f>
        <v>#DIV/0!</v>
      </c>
      <c r="AB416" s="57">
        <f>H416-X416</f>
        <v>0</v>
      </c>
      <c r="AC416" s="57" t="e">
        <f t="shared" ref="AC416" si="974">(AB416/H416)*100</f>
        <v>#DIV/0!</v>
      </c>
      <c r="AD416" s="57" t="e">
        <f>(AB416/D416)*100</f>
        <v>#DIV/0!</v>
      </c>
      <c r="AE416" s="34">
        <f>J416-X416</f>
        <v>0</v>
      </c>
      <c r="AF416" s="57" t="e">
        <f>(AE416/J416)*100</f>
        <v>#DIV/0!</v>
      </c>
      <c r="AG416" s="63" t="e">
        <f>(AE416/D416)*100</f>
        <v>#DIV/0!</v>
      </c>
      <c r="AH416" s="34">
        <f t="shared" ref="AH416" si="975">D416-X416</f>
        <v>0</v>
      </c>
      <c r="AI416" s="57" t="e">
        <f t="shared" ref="AI416" si="976">(AH416/D416)*100</f>
        <v>#DIV/0!</v>
      </c>
    </row>
    <row r="417" spans="1:35" ht="18.75" hidden="1">
      <c r="A417" s="69"/>
      <c r="B417" s="69"/>
      <c r="C417" s="70"/>
      <c r="D417" s="70"/>
      <c r="E417" s="71"/>
      <c r="F417" s="71"/>
      <c r="G417" s="71"/>
      <c r="H417" s="71"/>
      <c r="I417" s="71"/>
      <c r="J417" s="71"/>
      <c r="K417" s="72"/>
      <c r="L417" s="73"/>
      <c r="M417" s="74"/>
      <c r="N417" s="75"/>
      <c r="O417" s="83"/>
      <c r="P417" s="71"/>
      <c r="Q417" s="71"/>
      <c r="R417" s="71"/>
      <c r="S417" s="71"/>
      <c r="T417" s="71"/>
      <c r="U417" s="71"/>
      <c r="V417" s="71"/>
      <c r="W417" s="71"/>
      <c r="X417" s="71"/>
      <c r="Y417" s="228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</row>
  </sheetData>
  <mergeCells count="920">
    <mergeCell ref="AF311:AF312"/>
    <mergeCell ref="T323:T324"/>
    <mergeCell ref="Y323:Y324"/>
    <mergeCell ref="J322:J324"/>
    <mergeCell ref="D323:D324"/>
    <mergeCell ref="U323:U324"/>
    <mergeCell ref="Y311:Y312"/>
    <mergeCell ref="Z311:Z312"/>
    <mergeCell ref="O311:O312"/>
    <mergeCell ref="P311:P312"/>
    <mergeCell ref="N311:N312"/>
    <mergeCell ref="Q311:Q312"/>
    <mergeCell ref="S311:S312"/>
    <mergeCell ref="T311:T312"/>
    <mergeCell ref="I310:I312"/>
    <mergeCell ref="J310:J312"/>
    <mergeCell ref="AA311:AA312"/>
    <mergeCell ref="X323:X324"/>
    <mergeCell ref="L311:L312"/>
    <mergeCell ref="M311:M312"/>
    <mergeCell ref="Q323:Q324"/>
    <mergeCell ref="S323:S324"/>
    <mergeCell ref="K323:K324"/>
    <mergeCell ref="L323:L324"/>
    <mergeCell ref="AF179:AF180"/>
    <mergeCell ref="AE383:AE384"/>
    <mergeCell ref="AF383:AF384"/>
    <mergeCell ref="AE203:AE204"/>
    <mergeCell ref="AF203:AF204"/>
    <mergeCell ref="AE215:AE216"/>
    <mergeCell ref="AF215:AF216"/>
    <mergeCell ref="AE227:AE228"/>
    <mergeCell ref="AF227:AF228"/>
    <mergeCell ref="AE251:AE252"/>
    <mergeCell ref="AF251:AF252"/>
    <mergeCell ref="AE263:AE264"/>
    <mergeCell ref="AF263:AF264"/>
    <mergeCell ref="AE275:AE276"/>
    <mergeCell ref="AF275:AF276"/>
    <mergeCell ref="AE347:AE348"/>
    <mergeCell ref="AF347:AF348"/>
    <mergeCell ref="AE359:AE360"/>
    <mergeCell ref="AF359:AF360"/>
    <mergeCell ref="AE287:AE288"/>
    <mergeCell ref="AF287:AF288"/>
    <mergeCell ref="AE323:AE324"/>
    <mergeCell ref="AF323:AF324"/>
    <mergeCell ref="AE311:AE312"/>
    <mergeCell ref="AF131:AF132"/>
    <mergeCell ref="AE143:AE144"/>
    <mergeCell ref="AF143:AF144"/>
    <mergeCell ref="AE155:AE156"/>
    <mergeCell ref="AF155:AF156"/>
    <mergeCell ref="J118:J120"/>
    <mergeCell ref="D119:D120"/>
    <mergeCell ref="K119:K120"/>
    <mergeCell ref="L119:L120"/>
    <mergeCell ref="M119:M120"/>
    <mergeCell ref="N119:N120"/>
    <mergeCell ref="O119:O120"/>
    <mergeCell ref="N155:N156"/>
    <mergeCell ref="Z143:Z144"/>
    <mergeCell ref="E154:E156"/>
    <mergeCell ref="F154:F156"/>
    <mergeCell ref="J142:J144"/>
    <mergeCell ref="R155:R156"/>
    <mergeCell ref="Q155:Q156"/>
    <mergeCell ref="S155:S156"/>
    <mergeCell ref="T155:T156"/>
    <mergeCell ref="I154:I156"/>
    <mergeCell ref="J154:J156"/>
    <mergeCell ref="D143:D144"/>
    <mergeCell ref="AE131:AE132"/>
    <mergeCell ref="M107:M108"/>
    <mergeCell ref="A154:A156"/>
    <mergeCell ref="B154:B156"/>
    <mergeCell ref="C154:C156"/>
    <mergeCell ref="AE179:AE180"/>
    <mergeCell ref="Z359:Z360"/>
    <mergeCell ref="D359:D360"/>
    <mergeCell ref="A358:A360"/>
    <mergeCell ref="B358:B360"/>
    <mergeCell ref="C358:C360"/>
    <mergeCell ref="O359:O360"/>
    <mergeCell ref="E358:E360"/>
    <mergeCell ref="F358:F360"/>
    <mergeCell ref="G358:G360"/>
    <mergeCell ref="H358:H360"/>
    <mergeCell ref="I358:I360"/>
    <mergeCell ref="J358:J360"/>
    <mergeCell ref="Q359:Q360"/>
    <mergeCell ref="P359:P360"/>
    <mergeCell ref="R347:R348"/>
    <mergeCell ref="S359:S360"/>
    <mergeCell ref="T359:T360"/>
    <mergeCell ref="P323:P324"/>
    <mergeCell ref="D383:D384"/>
    <mergeCell ref="K383:K384"/>
    <mergeCell ref="L383:L384"/>
    <mergeCell ref="M383:M384"/>
    <mergeCell ref="N383:N384"/>
    <mergeCell ref="O383:O384"/>
    <mergeCell ref="X383:X384"/>
    <mergeCell ref="A382:A384"/>
    <mergeCell ref="B382:B384"/>
    <mergeCell ref="C382:C384"/>
    <mergeCell ref="E382:E384"/>
    <mergeCell ref="F382:F384"/>
    <mergeCell ref="G382:G384"/>
    <mergeCell ref="H382:H384"/>
    <mergeCell ref="I382:I384"/>
    <mergeCell ref="J382:J384"/>
    <mergeCell ref="V383:V384"/>
    <mergeCell ref="W383:W384"/>
    <mergeCell ref="R383:R384"/>
    <mergeCell ref="AE8:AE9"/>
    <mergeCell ref="AF8:AF9"/>
    <mergeCell ref="AE35:AE36"/>
    <mergeCell ref="AF35:AF36"/>
    <mergeCell ref="AE47:AE48"/>
    <mergeCell ref="AF47:AF48"/>
    <mergeCell ref="P383:P384"/>
    <mergeCell ref="Q383:Q384"/>
    <mergeCell ref="S383:S384"/>
    <mergeCell ref="T383:T384"/>
    <mergeCell ref="Y383:Y384"/>
    <mergeCell ref="Z383:Z384"/>
    <mergeCell ref="AE59:AE60"/>
    <mergeCell ref="AF59:AF60"/>
    <mergeCell ref="AE71:AE72"/>
    <mergeCell ref="AF71:AF72"/>
    <mergeCell ref="AE95:AE96"/>
    <mergeCell ref="AF95:AF96"/>
    <mergeCell ref="AE107:AE108"/>
    <mergeCell ref="AF107:AF108"/>
    <mergeCell ref="AE119:AE120"/>
    <mergeCell ref="AF119:AF120"/>
    <mergeCell ref="Z95:Z96"/>
    <mergeCell ref="AE167:AE168"/>
    <mergeCell ref="M323:M324"/>
    <mergeCell ref="N323:N324"/>
    <mergeCell ref="R323:R324"/>
    <mergeCell ref="R359:R360"/>
    <mergeCell ref="N359:N360"/>
    <mergeCell ref="K311:K312"/>
    <mergeCell ref="U359:U360"/>
    <mergeCell ref="U383:U384"/>
    <mergeCell ref="W323:W324"/>
    <mergeCell ref="K359:K360"/>
    <mergeCell ref="L359:L360"/>
    <mergeCell ref="M359:M360"/>
    <mergeCell ref="L347:L348"/>
    <mergeCell ref="M347:M348"/>
    <mergeCell ref="N347:N348"/>
    <mergeCell ref="O347:O348"/>
    <mergeCell ref="P347:P348"/>
    <mergeCell ref="Q347:Q348"/>
    <mergeCell ref="S347:S348"/>
    <mergeCell ref="T347:T348"/>
    <mergeCell ref="U347:U348"/>
    <mergeCell ref="A322:A324"/>
    <mergeCell ref="B322:B324"/>
    <mergeCell ref="C322:C324"/>
    <mergeCell ref="E322:E324"/>
    <mergeCell ref="F322:F324"/>
    <mergeCell ref="G322:G324"/>
    <mergeCell ref="H322:H324"/>
    <mergeCell ref="I322:I324"/>
    <mergeCell ref="K347:K348"/>
    <mergeCell ref="H286:H288"/>
    <mergeCell ref="A310:A312"/>
    <mergeCell ref="B310:B312"/>
    <mergeCell ref="C310:C312"/>
    <mergeCell ref="E310:E312"/>
    <mergeCell ref="F310:F312"/>
    <mergeCell ref="G310:G312"/>
    <mergeCell ref="H310:H312"/>
    <mergeCell ref="D311:D312"/>
    <mergeCell ref="A274:A276"/>
    <mergeCell ref="B274:B276"/>
    <mergeCell ref="C274:C276"/>
    <mergeCell ref="A250:A252"/>
    <mergeCell ref="B250:B252"/>
    <mergeCell ref="C250:C252"/>
    <mergeCell ref="E250:E252"/>
    <mergeCell ref="F250:F252"/>
    <mergeCell ref="G250:G252"/>
    <mergeCell ref="E274:E276"/>
    <mergeCell ref="F274:F276"/>
    <mergeCell ref="G274:G276"/>
    <mergeCell ref="D263:D264"/>
    <mergeCell ref="A262:A264"/>
    <mergeCell ref="B262:B264"/>
    <mergeCell ref="C262:C264"/>
    <mergeCell ref="E262:E264"/>
    <mergeCell ref="F262:F264"/>
    <mergeCell ref="G262:G264"/>
    <mergeCell ref="H250:H252"/>
    <mergeCell ref="I250:I252"/>
    <mergeCell ref="J250:J252"/>
    <mergeCell ref="Y251:Y252"/>
    <mergeCell ref="T263:T264"/>
    <mergeCell ref="Y263:Y264"/>
    <mergeCell ref="V263:V264"/>
    <mergeCell ref="W263:W264"/>
    <mergeCell ref="X263:X264"/>
    <mergeCell ref="O263:O264"/>
    <mergeCell ref="P263:P264"/>
    <mergeCell ref="Q263:Q264"/>
    <mergeCell ref="S263:S264"/>
    <mergeCell ref="P251:P252"/>
    <mergeCell ref="Q251:Q252"/>
    <mergeCell ref="S251:S252"/>
    <mergeCell ref="M263:M264"/>
    <mergeCell ref="N263:N264"/>
    <mergeCell ref="H262:H264"/>
    <mergeCell ref="I262:I264"/>
    <mergeCell ref="J262:J264"/>
    <mergeCell ref="K263:K264"/>
    <mergeCell ref="L263:L264"/>
    <mergeCell ref="K227:K228"/>
    <mergeCell ref="L227:L228"/>
    <mergeCell ref="M227:M228"/>
    <mergeCell ref="N227:N228"/>
    <mergeCell ref="O227:O228"/>
    <mergeCell ref="W227:W228"/>
    <mergeCell ref="X227:X228"/>
    <mergeCell ref="Z251:Z252"/>
    <mergeCell ref="D251:D252"/>
    <mergeCell ref="K251:K252"/>
    <mergeCell ref="L251:L252"/>
    <mergeCell ref="M251:M252"/>
    <mergeCell ref="N251:N252"/>
    <mergeCell ref="O251:O252"/>
    <mergeCell ref="V251:V252"/>
    <mergeCell ref="W251:W252"/>
    <mergeCell ref="X251:X252"/>
    <mergeCell ref="V227:V228"/>
    <mergeCell ref="S227:S228"/>
    <mergeCell ref="T227:T228"/>
    <mergeCell ref="P227:P228"/>
    <mergeCell ref="Q227:Q228"/>
    <mergeCell ref="Y227:Y228"/>
    <mergeCell ref="Z227:Z228"/>
    <mergeCell ref="Q215:Q216"/>
    <mergeCell ref="S215:S216"/>
    <mergeCell ref="T215:T216"/>
    <mergeCell ref="Y215:Y216"/>
    <mergeCell ref="J214:J216"/>
    <mergeCell ref="D215:D216"/>
    <mergeCell ref="K215:K216"/>
    <mergeCell ref="L215:L216"/>
    <mergeCell ref="M215:M216"/>
    <mergeCell ref="N215:N216"/>
    <mergeCell ref="V215:V216"/>
    <mergeCell ref="W215:W216"/>
    <mergeCell ref="X215:X216"/>
    <mergeCell ref="O215:O216"/>
    <mergeCell ref="P215:P216"/>
    <mergeCell ref="R215:R216"/>
    <mergeCell ref="Q203:Q204"/>
    <mergeCell ref="S203:S204"/>
    <mergeCell ref="T203:T204"/>
    <mergeCell ref="I202:I204"/>
    <mergeCell ref="J202:J204"/>
    <mergeCell ref="D203:D204"/>
    <mergeCell ref="K203:K204"/>
    <mergeCell ref="L203:L204"/>
    <mergeCell ref="M203:M204"/>
    <mergeCell ref="O203:O204"/>
    <mergeCell ref="P203:P204"/>
    <mergeCell ref="R203:R204"/>
    <mergeCell ref="A214:A216"/>
    <mergeCell ref="B214:B216"/>
    <mergeCell ref="C214:C216"/>
    <mergeCell ref="E214:E216"/>
    <mergeCell ref="F214:F216"/>
    <mergeCell ref="G214:G216"/>
    <mergeCell ref="H214:H216"/>
    <mergeCell ref="I214:I216"/>
    <mergeCell ref="N203:N204"/>
    <mergeCell ref="A202:A204"/>
    <mergeCell ref="B202:B204"/>
    <mergeCell ref="C202:C204"/>
    <mergeCell ref="E202:E204"/>
    <mergeCell ref="F202:F204"/>
    <mergeCell ref="G202:G204"/>
    <mergeCell ref="H202:H204"/>
    <mergeCell ref="Z179:Z180"/>
    <mergeCell ref="D167:D168"/>
    <mergeCell ref="K167:K168"/>
    <mergeCell ref="L167:L168"/>
    <mergeCell ref="M167:M168"/>
    <mergeCell ref="N167:N168"/>
    <mergeCell ref="I166:I168"/>
    <mergeCell ref="O167:O168"/>
    <mergeCell ref="P167:P168"/>
    <mergeCell ref="Q167:Q168"/>
    <mergeCell ref="S167:S168"/>
    <mergeCell ref="T167:T168"/>
    <mergeCell ref="Y167:Y168"/>
    <mergeCell ref="J166:J168"/>
    <mergeCell ref="D179:D180"/>
    <mergeCell ref="K179:K180"/>
    <mergeCell ref="L179:L180"/>
    <mergeCell ref="M179:M180"/>
    <mergeCell ref="N179:N180"/>
    <mergeCell ref="O179:O180"/>
    <mergeCell ref="I178:I180"/>
    <mergeCell ref="J178:J180"/>
    <mergeCell ref="F178:F180"/>
    <mergeCell ref="G178:G180"/>
    <mergeCell ref="A178:A180"/>
    <mergeCell ref="B178:B180"/>
    <mergeCell ref="C178:C180"/>
    <mergeCell ref="E178:E180"/>
    <mergeCell ref="P179:P180"/>
    <mergeCell ref="Q179:Q180"/>
    <mergeCell ref="S179:S180"/>
    <mergeCell ref="T179:T180"/>
    <mergeCell ref="Y179:Y180"/>
    <mergeCell ref="H178:H180"/>
    <mergeCell ref="A142:A144"/>
    <mergeCell ref="B142:B144"/>
    <mergeCell ref="C142:C144"/>
    <mergeCell ref="E142:E144"/>
    <mergeCell ref="F142:F144"/>
    <mergeCell ref="G142:G144"/>
    <mergeCell ref="G154:G156"/>
    <mergeCell ref="H154:H156"/>
    <mergeCell ref="A166:A168"/>
    <mergeCell ref="B166:B168"/>
    <mergeCell ref="C166:C168"/>
    <mergeCell ref="E166:E168"/>
    <mergeCell ref="F166:F168"/>
    <mergeCell ref="G166:G168"/>
    <mergeCell ref="H166:H168"/>
    <mergeCell ref="M143:M144"/>
    <mergeCell ref="N143:N144"/>
    <mergeCell ref="O143:O144"/>
    <mergeCell ref="P143:P144"/>
    <mergeCell ref="Q143:Q144"/>
    <mergeCell ref="S143:S144"/>
    <mergeCell ref="H142:H144"/>
    <mergeCell ref="I142:I144"/>
    <mergeCell ref="D155:D156"/>
    <mergeCell ref="K155:K156"/>
    <mergeCell ref="L155:L156"/>
    <mergeCell ref="M155:M156"/>
    <mergeCell ref="K143:K144"/>
    <mergeCell ref="L143:L144"/>
    <mergeCell ref="N131:N132"/>
    <mergeCell ref="V155:V156"/>
    <mergeCell ref="W155:W156"/>
    <mergeCell ref="X155:X156"/>
    <mergeCell ref="O155:O156"/>
    <mergeCell ref="P155:P156"/>
    <mergeCell ref="U155:U156"/>
    <mergeCell ref="O131:O132"/>
    <mergeCell ref="R143:R144"/>
    <mergeCell ref="V143:V144"/>
    <mergeCell ref="W143:W144"/>
    <mergeCell ref="X143:X144"/>
    <mergeCell ref="R131:R132"/>
    <mergeCell ref="P131:P132"/>
    <mergeCell ref="Q131:Q132"/>
    <mergeCell ref="S131:S132"/>
    <mergeCell ref="T131:T132"/>
    <mergeCell ref="T143:T144"/>
    <mergeCell ref="I130:I132"/>
    <mergeCell ref="J130:J132"/>
    <mergeCell ref="D131:D132"/>
    <mergeCell ref="Y143:Y144"/>
    <mergeCell ref="Z131:Z132"/>
    <mergeCell ref="P119:P120"/>
    <mergeCell ref="Q119:Q120"/>
    <mergeCell ref="S119:S120"/>
    <mergeCell ref="T119:T120"/>
    <mergeCell ref="Y119:Y120"/>
    <mergeCell ref="R119:R120"/>
    <mergeCell ref="Z119:Z120"/>
    <mergeCell ref="V119:V120"/>
    <mergeCell ref="W119:W120"/>
    <mergeCell ref="X119:X120"/>
    <mergeCell ref="V131:V132"/>
    <mergeCell ref="W131:W132"/>
    <mergeCell ref="X131:X132"/>
    <mergeCell ref="U119:U120"/>
    <mergeCell ref="U131:U132"/>
    <mergeCell ref="U143:U144"/>
    <mergeCell ref="K131:K132"/>
    <mergeCell ref="L131:L132"/>
    <mergeCell ref="M131:M132"/>
    <mergeCell ref="G106:G108"/>
    <mergeCell ref="H106:H108"/>
    <mergeCell ref="A130:A132"/>
    <mergeCell ref="B130:B132"/>
    <mergeCell ref="C130:C132"/>
    <mergeCell ref="E130:E132"/>
    <mergeCell ref="F130:F132"/>
    <mergeCell ref="G130:G132"/>
    <mergeCell ref="H130:H132"/>
    <mergeCell ref="A106:A108"/>
    <mergeCell ref="B106:B108"/>
    <mergeCell ref="C106:C108"/>
    <mergeCell ref="M71:M72"/>
    <mergeCell ref="V71:V72"/>
    <mergeCell ref="Z107:Z108"/>
    <mergeCell ref="A118:A120"/>
    <mergeCell ref="B118:B120"/>
    <mergeCell ref="C118:C120"/>
    <mergeCell ref="E118:E120"/>
    <mergeCell ref="F118:F120"/>
    <mergeCell ref="G118:G120"/>
    <mergeCell ref="H118:H120"/>
    <mergeCell ref="I118:I120"/>
    <mergeCell ref="N107:N108"/>
    <mergeCell ref="O107:O108"/>
    <mergeCell ref="P107:P108"/>
    <mergeCell ref="Q107:Q108"/>
    <mergeCell ref="S107:S108"/>
    <mergeCell ref="T107:T108"/>
    <mergeCell ref="I106:I108"/>
    <mergeCell ref="J106:J108"/>
    <mergeCell ref="D107:D108"/>
    <mergeCell ref="K107:K108"/>
    <mergeCell ref="L107:L108"/>
    <mergeCell ref="E106:E108"/>
    <mergeCell ref="F106:F108"/>
    <mergeCell ref="C94:C96"/>
    <mergeCell ref="E94:E96"/>
    <mergeCell ref="F94:F96"/>
    <mergeCell ref="G94:G96"/>
    <mergeCell ref="M95:M96"/>
    <mergeCell ref="N95:N96"/>
    <mergeCell ref="O95:O96"/>
    <mergeCell ref="P95:P96"/>
    <mergeCell ref="Q95:Q96"/>
    <mergeCell ref="H94:H96"/>
    <mergeCell ref="I94:I96"/>
    <mergeCell ref="J94:J96"/>
    <mergeCell ref="D95:D96"/>
    <mergeCell ref="K95:K96"/>
    <mergeCell ref="L95:L96"/>
    <mergeCell ref="Z59:Z60"/>
    <mergeCell ref="O59:O60"/>
    <mergeCell ref="P59:P60"/>
    <mergeCell ref="Q59:Q60"/>
    <mergeCell ref="S59:S60"/>
    <mergeCell ref="R71:R72"/>
    <mergeCell ref="R95:R96"/>
    <mergeCell ref="Y71:Y72"/>
    <mergeCell ref="Z71:Z72"/>
    <mergeCell ref="V95:V96"/>
    <mergeCell ref="W95:W96"/>
    <mergeCell ref="T95:T96"/>
    <mergeCell ref="N71:N72"/>
    <mergeCell ref="O71:O72"/>
    <mergeCell ref="P71:P72"/>
    <mergeCell ref="Q71:Q72"/>
    <mergeCell ref="S71:S72"/>
    <mergeCell ref="T71:T72"/>
    <mergeCell ref="Y95:Y96"/>
    <mergeCell ref="A70:A72"/>
    <mergeCell ref="B70:B72"/>
    <mergeCell ref="C70:C72"/>
    <mergeCell ref="E70:E72"/>
    <mergeCell ref="F70:F72"/>
    <mergeCell ref="G70:G72"/>
    <mergeCell ref="H70:H72"/>
    <mergeCell ref="D71:D72"/>
    <mergeCell ref="K71:K72"/>
    <mergeCell ref="L71:L72"/>
    <mergeCell ref="W71:W72"/>
    <mergeCell ref="X71:X72"/>
    <mergeCell ref="S95:S96"/>
    <mergeCell ref="I70:I72"/>
    <mergeCell ref="J70:J72"/>
    <mergeCell ref="A94:A96"/>
    <mergeCell ref="B94:B96"/>
    <mergeCell ref="H58:H60"/>
    <mergeCell ref="I58:I60"/>
    <mergeCell ref="J58:J60"/>
    <mergeCell ref="D59:D60"/>
    <mergeCell ref="K59:K60"/>
    <mergeCell ref="L59:L60"/>
    <mergeCell ref="A58:A60"/>
    <mergeCell ref="B58:B60"/>
    <mergeCell ref="C58:C60"/>
    <mergeCell ref="E58:E60"/>
    <mergeCell ref="F58:F60"/>
    <mergeCell ref="G58:G60"/>
    <mergeCell ref="Q47:Q48"/>
    <mergeCell ref="S47:S48"/>
    <mergeCell ref="T47:T48"/>
    <mergeCell ref="Y47:Y48"/>
    <mergeCell ref="T59:T60"/>
    <mergeCell ref="Y59:Y60"/>
    <mergeCell ref="X59:X60"/>
    <mergeCell ref="L47:L48"/>
    <mergeCell ref="M47:M48"/>
    <mergeCell ref="N47:N48"/>
    <mergeCell ref="O47:O48"/>
    <mergeCell ref="R59:R60"/>
    <mergeCell ref="M59:M60"/>
    <mergeCell ref="N59:N60"/>
    <mergeCell ref="Z35:Z36"/>
    <mergeCell ref="A46:A48"/>
    <mergeCell ref="B46:B48"/>
    <mergeCell ref="C46:C48"/>
    <mergeCell ref="E46:E48"/>
    <mergeCell ref="F46:F48"/>
    <mergeCell ref="G46:G48"/>
    <mergeCell ref="H46:H48"/>
    <mergeCell ref="I46:I48"/>
    <mergeCell ref="J46:J48"/>
    <mergeCell ref="O35:O36"/>
    <mergeCell ref="P35:P36"/>
    <mergeCell ref="Q35:Q36"/>
    <mergeCell ref="S35:S36"/>
    <mergeCell ref="T35:T36"/>
    <mergeCell ref="Y35:Y36"/>
    <mergeCell ref="J34:J36"/>
    <mergeCell ref="K35:K36"/>
    <mergeCell ref="L35:L36"/>
    <mergeCell ref="M35:M36"/>
    <mergeCell ref="N35:N36"/>
    <mergeCell ref="A34:A36"/>
    <mergeCell ref="B34:B36"/>
    <mergeCell ref="P47:P48"/>
    <mergeCell ref="A1:Z1"/>
    <mergeCell ref="E7:H8"/>
    <mergeCell ref="K7:K8"/>
    <mergeCell ref="M7:M9"/>
    <mergeCell ref="N7:N9"/>
    <mergeCell ref="O7:O9"/>
    <mergeCell ref="C8:C10"/>
    <mergeCell ref="P8:P9"/>
    <mergeCell ref="R8:R9"/>
    <mergeCell ref="U8:U9"/>
    <mergeCell ref="Q8:Q9"/>
    <mergeCell ref="S8:S9"/>
    <mergeCell ref="T8:T9"/>
    <mergeCell ref="Y8:Y9"/>
    <mergeCell ref="Z8:Z9"/>
    <mergeCell ref="K9:K10"/>
    <mergeCell ref="J9:J10"/>
    <mergeCell ref="A9:A10"/>
    <mergeCell ref="B9:B10"/>
    <mergeCell ref="D9:D10"/>
    <mergeCell ref="I9:I10"/>
    <mergeCell ref="H274:H276"/>
    <mergeCell ref="I274:I276"/>
    <mergeCell ref="J274:J276"/>
    <mergeCell ref="D275:D276"/>
    <mergeCell ref="Y347:Y348"/>
    <mergeCell ref="Z347:Z348"/>
    <mergeCell ref="K275:K276"/>
    <mergeCell ref="L275:L276"/>
    <mergeCell ref="M275:M276"/>
    <mergeCell ref="N275:N276"/>
    <mergeCell ref="O275:O276"/>
    <mergeCell ref="P275:P276"/>
    <mergeCell ref="Q275:Q276"/>
    <mergeCell ref="S275:S276"/>
    <mergeCell ref="T275:T276"/>
    <mergeCell ref="Y287:Y288"/>
    <mergeCell ref="Z287:Z288"/>
    <mergeCell ref="R311:R312"/>
    <mergeCell ref="Z323:Z324"/>
    <mergeCell ref="P287:P288"/>
    <mergeCell ref="Q287:Q288"/>
    <mergeCell ref="U287:U288"/>
    <mergeCell ref="U311:U312"/>
    <mergeCell ref="O323:O324"/>
    <mergeCell ref="N287:N288"/>
    <mergeCell ref="O287:O288"/>
    <mergeCell ref="A346:A348"/>
    <mergeCell ref="B346:B348"/>
    <mergeCell ref="C346:C348"/>
    <mergeCell ref="E346:E348"/>
    <mergeCell ref="F346:F348"/>
    <mergeCell ref="G346:G348"/>
    <mergeCell ref="H346:H348"/>
    <mergeCell ref="I346:I348"/>
    <mergeCell ref="J346:J348"/>
    <mergeCell ref="D347:D348"/>
    <mergeCell ref="I286:I288"/>
    <mergeCell ref="J286:J288"/>
    <mergeCell ref="D287:D288"/>
    <mergeCell ref="K287:K288"/>
    <mergeCell ref="L287:L288"/>
    <mergeCell ref="M287:M288"/>
    <mergeCell ref="A286:A288"/>
    <mergeCell ref="B286:B288"/>
    <mergeCell ref="C286:C288"/>
    <mergeCell ref="E286:E288"/>
    <mergeCell ref="F286:F288"/>
    <mergeCell ref="G286:G288"/>
    <mergeCell ref="R107:R108"/>
    <mergeCell ref="V8:V9"/>
    <mergeCell ref="W8:W9"/>
    <mergeCell ref="X8:X9"/>
    <mergeCell ref="V35:V36"/>
    <mergeCell ref="W35:W36"/>
    <mergeCell ref="X35:X36"/>
    <mergeCell ref="V47:V48"/>
    <mergeCell ref="W47:W48"/>
    <mergeCell ref="X47:X48"/>
    <mergeCell ref="V59:V60"/>
    <mergeCell ref="W59:W60"/>
    <mergeCell ref="V107:V108"/>
    <mergeCell ref="W107:W108"/>
    <mergeCell ref="X107:X108"/>
    <mergeCell ref="X95:X96"/>
    <mergeCell ref="U35:U36"/>
    <mergeCell ref="U47:U48"/>
    <mergeCell ref="U59:U60"/>
    <mergeCell ref="U71:U72"/>
    <mergeCell ref="U95:U96"/>
    <mergeCell ref="U107:U108"/>
    <mergeCell ref="R227:R228"/>
    <mergeCell ref="R251:R252"/>
    <mergeCell ref="R263:R264"/>
    <mergeCell ref="R275:R276"/>
    <mergeCell ref="R287:R288"/>
    <mergeCell ref="V167:V168"/>
    <mergeCell ref="W167:W168"/>
    <mergeCell ref="V179:V180"/>
    <mergeCell ref="W179:W180"/>
    <mergeCell ref="V203:V204"/>
    <mergeCell ref="W203:W204"/>
    <mergeCell ref="T251:T252"/>
    <mergeCell ref="U167:U168"/>
    <mergeCell ref="U179:U180"/>
    <mergeCell ref="U203:U204"/>
    <mergeCell ref="U215:U216"/>
    <mergeCell ref="U227:U228"/>
    <mergeCell ref="U251:U252"/>
    <mergeCell ref="U263:U264"/>
    <mergeCell ref="U275:U276"/>
    <mergeCell ref="R167:R168"/>
    <mergeCell ref="R179:R180"/>
    <mergeCell ref="S287:S288"/>
    <mergeCell ref="T287:T288"/>
    <mergeCell ref="AA35:AA36"/>
    <mergeCell ref="AA47:AA48"/>
    <mergeCell ref="AA59:AA60"/>
    <mergeCell ref="AA71:AA72"/>
    <mergeCell ref="AA95:AA96"/>
    <mergeCell ref="AA107:AA108"/>
    <mergeCell ref="AA119:AA120"/>
    <mergeCell ref="AA131:AA132"/>
    <mergeCell ref="AA143:AA144"/>
    <mergeCell ref="AA155:AA156"/>
    <mergeCell ref="AA167:AA168"/>
    <mergeCell ref="AA179:AA180"/>
    <mergeCell ref="AA203:AA204"/>
    <mergeCell ref="AA215:AA216"/>
    <mergeCell ref="AA227:AA228"/>
    <mergeCell ref="AA251:AA252"/>
    <mergeCell ref="AA263:AA264"/>
    <mergeCell ref="AA275:AA276"/>
    <mergeCell ref="AA287:AA288"/>
    <mergeCell ref="V311:V312"/>
    <mergeCell ref="W311:W312"/>
    <mergeCell ref="X311:X312"/>
    <mergeCell ref="V347:V348"/>
    <mergeCell ref="W347:W348"/>
    <mergeCell ref="X347:X348"/>
    <mergeCell ref="V359:V360"/>
    <mergeCell ref="W359:W360"/>
    <mergeCell ref="X359:X360"/>
    <mergeCell ref="AA323:AA324"/>
    <mergeCell ref="AA347:AA348"/>
    <mergeCell ref="AA359:AA360"/>
    <mergeCell ref="Y359:Y360"/>
    <mergeCell ref="AG95:AG96"/>
    <mergeCell ref="AH95:AH96"/>
    <mergeCell ref="AI95:AI96"/>
    <mergeCell ref="V275:V276"/>
    <mergeCell ref="W275:W276"/>
    <mergeCell ref="X275:X276"/>
    <mergeCell ref="V287:V288"/>
    <mergeCell ref="W287:W288"/>
    <mergeCell ref="X287:X288"/>
    <mergeCell ref="X167:X168"/>
    <mergeCell ref="X179:X180"/>
    <mergeCell ref="X203:X204"/>
    <mergeCell ref="Y275:Y276"/>
    <mergeCell ref="Z275:Z276"/>
    <mergeCell ref="Y107:Y108"/>
    <mergeCell ref="Y131:Y132"/>
    <mergeCell ref="Y155:Y156"/>
    <mergeCell ref="Z155:Z156"/>
    <mergeCell ref="Z167:Z168"/>
    <mergeCell ref="Y203:Y204"/>
    <mergeCell ref="Z203:Z204"/>
    <mergeCell ref="Z215:Z216"/>
    <mergeCell ref="Z263:Z264"/>
    <mergeCell ref="AF167:AF168"/>
    <mergeCell ref="AB7:AD7"/>
    <mergeCell ref="AB8:AB9"/>
    <mergeCell ref="AC8:AC9"/>
    <mergeCell ref="AD8:AD9"/>
    <mergeCell ref="AB35:AB36"/>
    <mergeCell ref="AC35:AC36"/>
    <mergeCell ref="AD35:AD36"/>
    <mergeCell ref="AB47:AB48"/>
    <mergeCell ref="AC47:AC48"/>
    <mergeCell ref="AD47:AD48"/>
    <mergeCell ref="A22:AI22"/>
    <mergeCell ref="AA8:AA9"/>
    <mergeCell ref="R35:R36"/>
    <mergeCell ref="R47:R48"/>
    <mergeCell ref="C34:C36"/>
    <mergeCell ref="E34:E36"/>
    <mergeCell ref="F34:F36"/>
    <mergeCell ref="G34:G36"/>
    <mergeCell ref="H34:H36"/>
    <mergeCell ref="I34:I36"/>
    <mergeCell ref="D35:D36"/>
    <mergeCell ref="Z47:Z48"/>
    <mergeCell ref="D47:D48"/>
    <mergeCell ref="K47:K48"/>
    <mergeCell ref="AC119:AC120"/>
    <mergeCell ref="AD119:AD120"/>
    <mergeCell ref="AB131:AB132"/>
    <mergeCell ref="AC131:AC132"/>
    <mergeCell ref="AD131:AD132"/>
    <mergeCell ref="AB59:AB60"/>
    <mergeCell ref="AC59:AC60"/>
    <mergeCell ref="AD59:AD60"/>
    <mergeCell ref="AB71:AB72"/>
    <mergeCell ref="AC71:AC72"/>
    <mergeCell ref="AD71:AD72"/>
    <mergeCell ref="AB107:AB108"/>
    <mergeCell ref="AC107:AC108"/>
    <mergeCell ref="AD107:AD108"/>
    <mergeCell ref="AB119:AB120"/>
    <mergeCell ref="AB95:AB96"/>
    <mergeCell ref="AC95:AC96"/>
    <mergeCell ref="AD95:AD96"/>
    <mergeCell ref="AB179:AB180"/>
    <mergeCell ref="AC179:AC180"/>
    <mergeCell ref="AD179:AD180"/>
    <mergeCell ref="AB203:AB204"/>
    <mergeCell ref="AC203:AC204"/>
    <mergeCell ref="AD203:AD204"/>
    <mergeCell ref="AB215:AB216"/>
    <mergeCell ref="AC215:AC216"/>
    <mergeCell ref="AD215:AD216"/>
    <mergeCell ref="AB143:AB144"/>
    <mergeCell ref="AC143:AC144"/>
    <mergeCell ref="AD143:AD144"/>
    <mergeCell ref="AB155:AB156"/>
    <mergeCell ref="AC155:AC156"/>
    <mergeCell ref="AD155:AD156"/>
    <mergeCell ref="AB167:AB168"/>
    <mergeCell ref="AC167:AC168"/>
    <mergeCell ref="AD167:AD168"/>
    <mergeCell ref="AB227:AB228"/>
    <mergeCell ref="AC227:AC228"/>
    <mergeCell ref="AD227:AD228"/>
    <mergeCell ref="AB251:AB252"/>
    <mergeCell ref="AC251:AC252"/>
    <mergeCell ref="AD251:AD252"/>
    <mergeCell ref="AB263:AB264"/>
    <mergeCell ref="AC263:AC264"/>
    <mergeCell ref="AD263:AD264"/>
    <mergeCell ref="A226:A228"/>
    <mergeCell ref="B226:B228"/>
    <mergeCell ref="C226:C228"/>
    <mergeCell ref="E226:E228"/>
    <mergeCell ref="F226:F228"/>
    <mergeCell ref="G226:G228"/>
    <mergeCell ref="H226:H228"/>
    <mergeCell ref="I226:I228"/>
    <mergeCell ref="J226:J228"/>
    <mergeCell ref="D227:D228"/>
    <mergeCell ref="AB275:AB276"/>
    <mergeCell ref="AC275:AC276"/>
    <mergeCell ref="AD275:AD276"/>
    <mergeCell ref="AB287:AB288"/>
    <mergeCell ref="AC287:AC288"/>
    <mergeCell ref="AD287:AD288"/>
    <mergeCell ref="AB311:AB312"/>
    <mergeCell ref="AC311:AC312"/>
    <mergeCell ref="AD311:AD312"/>
    <mergeCell ref="AC359:AC360"/>
    <mergeCell ref="AD359:AD360"/>
    <mergeCell ref="AB383:AB384"/>
    <mergeCell ref="AC383:AC384"/>
    <mergeCell ref="AD383:AD384"/>
    <mergeCell ref="AB323:AB324"/>
    <mergeCell ref="AC323:AC324"/>
    <mergeCell ref="AD323:AD324"/>
    <mergeCell ref="AB347:AB348"/>
    <mergeCell ref="AC347:AC348"/>
    <mergeCell ref="AD347:AD348"/>
    <mergeCell ref="AA383:AA384"/>
    <mergeCell ref="V323:V324"/>
    <mergeCell ref="P7:AA7"/>
    <mergeCell ref="AE7:AG7"/>
    <mergeCell ref="AH7:AI7"/>
    <mergeCell ref="AG8:AG9"/>
    <mergeCell ref="AH8:AH9"/>
    <mergeCell ref="AI8:AI9"/>
    <mergeCell ref="AG35:AG36"/>
    <mergeCell ref="AH35:AH36"/>
    <mergeCell ref="AI35:AI36"/>
    <mergeCell ref="AG47:AG48"/>
    <mergeCell ref="AH47:AH48"/>
    <mergeCell ref="AI47:AI48"/>
    <mergeCell ref="AG59:AG60"/>
    <mergeCell ref="AH59:AH60"/>
    <mergeCell ref="AI59:AI60"/>
    <mergeCell ref="AG71:AG72"/>
    <mergeCell ref="AH71:AH72"/>
    <mergeCell ref="AI71:AI72"/>
    <mergeCell ref="AB359:AB360"/>
    <mergeCell ref="AG107:AG108"/>
    <mergeCell ref="AH107:AH108"/>
    <mergeCell ref="AI107:AI108"/>
    <mergeCell ref="AG119:AG120"/>
    <mergeCell ref="AH119:AH120"/>
    <mergeCell ref="AI119:AI120"/>
    <mergeCell ref="AG131:AG132"/>
    <mergeCell ref="AH131:AH132"/>
    <mergeCell ref="AI131:AI132"/>
    <mergeCell ref="AG143:AG144"/>
    <mergeCell ref="AH143:AH144"/>
    <mergeCell ref="AI143:AI144"/>
    <mergeCell ref="AG155:AG156"/>
    <mergeCell ref="AH155:AH156"/>
    <mergeCell ref="AI155:AI156"/>
    <mergeCell ref="AG167:AG168"/>
    <mergeCell ref="AH167:AH168"/>
    <mergeCell ref="AI167:AI168"/>
    <mergeCell ref="AG179:AG180"/>
    <mergeCell ref="AH179:AH180"/>
    <mergeCell ref="AI179:AI180"/>
    <mergeCell ref="AG203:AG204"/>
    <mergeCell ref="AH203:AH204"/>
    <mergeCell ref="AI203:AI204"/>
    <mergeCell ref="AG215:AG216"/>
    <mergeCell ref="AH215:AH216"/>
    <mergeCell ref="AI215:AI216"/>
    <mergeCell ref="AG227:AG228"/>
    <mergeCell ref="AH227:AH228"/>
    <mergeCell ref="AI227:AI228"/>
    <mergeCell ref="AG251:AG252"/>
    <mergeCell ref="AH251:AH252"/>
    <mergeCell ref="AI251:AI252"/>
    <mergeCell ref="AG263:AG264"/>
    <mergeCell ref="AH263:AH264"/>
    <mergeCell ref="AI263:AI264"/>
    <mergeCell ref="AG323:AG324"/>
    <mergeCell ref="AH323:AH324"/>
    <mergeCell ref="AI323:AI324"/>
    <mergeCell ref="AG347:AG348"/>
    <mergeCell ref="AH347:AH348"/>
    <mergeCell ref="AI347:AI348"/>
    <mergeCell ref="AG275:AG276"/>
    <mergeCell ref="AH275:AH276"/>
    <mergeCell ref="AI275:AI276"/>
    <mergeCell ref="AG287:AG288"/>
    <mergeCell ref="AH287:AH288"/>
    <mergeCell ref="AI287:AI288"/>
    <mergeCell ref="AG311:AG312"/>
    <mergeCell ref="AH311:AH312"/>
    <mergeCell ref="AI311:AI312"/>
    <mergeCell ref="Y407:Y408"/>
    <mergeCell ref="AG359:AG360"/>
    <mergeCell ref="AH359:AH360"/>
    <mergeCell ref="AI359:AI360"/>
    <mergeCell ref="AG383:AG384"/>
    <mergeCell ref="AH383:AH384"/>
    <mergeCell ref="AI383:AI384"/>
    <mergeCell ref="A82:AI82"/>
    <mergeCell ref="A406:A408"/>
    <mergeCell ref="B406:B408"/>
    <mergeCell ref="C406:C408"/>
    <mergeCell ref="E406:E408"/>
    <mergeCell ref="F406:F408"/>
    <mergeCell ref="G406:G408"/>
    <mergeCell ref="H406:H408"/>
    <mergeCell ref="I406:I408"/>
    <mergeCell ref="J406:J408"/>
    <mergeCell ref="D407:D408"/>
    <mergeCell ref="K407:K408"/>
    <mergeCell ref="L407:L408"/>
    <mergeCell ref="M407:M408"/>
    <mergeCell ref="N407:N408"/>
    <mergeCell ref="O407:O408"/>
    <mergeCell ref="P407:P408"/>
    <mergeCell ref="AI407:AI408"/>
    <mergeCell ref="A394:AI394"/>
    <mergeCell ref="A370:AI370"/>
    <mergeCell ref="A334:AI334"/>
    <mergeCell ref="A298:AI298"/>
    <mergeCell ref="A238:AI238"/>
    <mergeCell ref="A190:AI190"/>
    <mergeCell ref="Z407:Z408"/>
    <mergeCell ref="AA407:AA408"/>
    <mergeCell ref="AB407:AB408"/>
    <mergeCell ref="AC407:AC408"/>
    <mergeCell ref="AD407:AD408"/>
    <mergeCell ref="AE407:AE408"/>
    <mergeCell ref="AF407:AF408"/>
    <mergeCell ref="AG407:AG408"/>
    <mergeCell ref="AH407:AH408"/>
    <mergeCell ref="Q407:Q408"/>
    <mergeCell ref="R407:R408"/>
    <mergeCell ref="S407:S408"/>
    <mergeCell ref="T407:T408"/>
    <mergeCell ref="U407:U408"/>
    <mergeCell ref="V407:V408"/>
    <mergeCell ref="W407:W408"/>
    <mergeCell ref="X407:X40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</sheetPr>
  <dimension ref="A1:AM417"/>
  <sheetViews>
    <sheetView zoomScale="115" zoomScaleNormal="115" workbookViewId="0">
      <selection activeCell="H133" sqref="H133"/>
    </sheetView>
  </sheetViews>
  <sheetFormatPr defaultRowHeight="15"/>
  <cols>
    <col min="2" max="2" width="14.42578125" customWidth="1"/>
    <col min="3" max="3" width="35.140625" customWidth="1"/>
    <col min="4" max="4" width="26.42578125" customWidth="1"/>
    <col min="5" max="5" width="14.42578125" customWidth="1"/>
    <col min="6" max="6" width="14.85546875" customWidth="1"/>
    <col min="7" max="7" width="14.42578125" customWidth="1"/>
    <col min="8" max="8" width="15.140625" customWidth="1"/>
    <col min="9" max="9" width="12.42578125" hidden="1" customWidth="1"/>
    <col min="10" max="10" width="14" hidden="1" customWidth="1"/>
    <col min="11" max="11" width="13" hidden="1" customWidth="1"/>
    <col min="12" max="12" width="11.85546875" hidden="1" customWidth="1"/>
    <col min="13" max="13" width="12.42578125" hidden="1" customWidth="1"/>
    <col min="14" max="14" width="15" hidden="1" customWidth="1"/>
    <col min="15" max="15" width="16.140625" hidden="1" customWidth="1"/>
    <col min="16" max="16" width="13.42578125" hidden="1" customWidth="1"/>
    <col min="17" max="17" width="24.85546875" hidden="1" customWidth="1"/>
    <col min="18" max="18" width="20.42578125" hidden="1" customWidth="1"/>
    <col min="19" max="19" width="16.85546875" hidden="1" customWidth="1"/>
    <col min="20" max="20" width="17.42578125" hidden="1" customWidth="1"/>
    <col min="21" max="21" width="18.42578125" hidden="1" customWidth="1"/>
    <col min="22" max="22" width="18.85546875" hidden="1" customWidth="1"/>
    <col min="23" max="23" width="18" hidden="1" customWidth="1"/>
    <col min="24" max="24" width="19.42578125" hidden="1" customWidth="1"/>
    <col min="25" max="25" width="16.85546875" style="229" hidden="1" customWidth="1"/>
    <col min="26" max="26" width="16.85546875" hidden="1" customWidth="1"/>
    <col min="27" max="27" width="14.42578125" hidden="1" customWidth="1"/>
    <col min="28" max="28" width="19.42578125" customWidth="1"/>
    <col min="29" max="29" width="17.42578125" customWidth="1"/>
    <col min="30" max="30" width="16.42578125" hidden="1" customWidth="1"/>
    <col min="31" max="31" width="15.85546875" hidden="1" customWidth="1"/>
    <col min="32" max="33" width="14.140625" hidden="1" customWidth="1"/>
    <col min="34" max="34" width="14.140625" customWidth="1"/>
    <col min="35" max="35" width="14" customWidth="1"/>
    <col min="36" max="36" width="11.42578125" customWidth="1"/>
    <col min="37" max="37" width="24.42578125" customWidth="1"/>
    <col min="38" max="38" width="19.140625" customWidth="1"/>
    <col min="39" max="39" width="18.42578125" customWidth="1"/>
  </cols>
  <sheetData>
    <row r="1" spans="1:39" ht="21">
      <c r="A1" s="1120" t="s">
        <v>396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  <c r="X1" s="1120"/>
      <c r="Y1" s="1120"/>
      <c r="Z1" s="1120"/>
    </row>
    <row r="2" spans="1:39" ht="21">
      <c r="A2" s="1"/>
      <c r="B2" s="1"/>
      <c r="C2" s="1"/>
      <c r="D2" s="1"/>
      <c r="E2" s="1"/>
      <c r="F2" s="1"/>
      <c r="G2" s="1"/>
      <c r="H2" s="1"/>
      <c r="I2" s="1"/>
      <c r="J2" s="1"/>
      <c r="K2" s="2"/>
      <c r="L2" s="2"/>
      <c r="M2" s="2"/>
      <c r="N2" s="2"/>
      <c r="O2" s="3"/>
      <c r="Q2" s="3"/>
      <c r="R2" s="3"/>
      <c r="S2" s="1"/>
      <c r="T2" s="1"/>
      <c r="U2" s="1"/>
      <c r="V2" s="1"/>
      <c r="W2" s="1"/>
      <c r="X2" s="1"/>
      <c r="Y2" s="213"/>
      <c r="Z2" s="1"/>
    </row>
    <row r="3" spans="1:39" ht="21">
      <c r="A3" s="1"/>
      <c r="B3" s="1"/>
      <c r="C3" s="1"/>
      <c r="D3" s="1"/>
      <c r="E3" s="1"/>
      <c r="F3" s="1"/>
      <c r="G3" s="1"/>
      <c r="H3" s="1"/>
      <c r="I3" s="1"/>
      <c r="J3" s="1"/>
      <c r="K3" s="2"/>
      <c r="L3" s="2"/>
      <c r="M3" s="2"/>
      <c r="N3" s="3" t="s">
        <v>1</v>
      </c>
      <c r="Q3" s="3"/>
      <c r="R3" s="3"/>
      <c r="S3" s="1"/>
      <c r="T3" s="1"/>
      <c r="U3" s="1"/>
      <c r="V3" s="1"/>
      <c r="W3" s="1"/>
      <c r="X3" s="1"/>
      <c r="Y3" s="213"/>
      <c r="Z3" s="1"/>
    </row>
    <row r="4" spans="1:39" ht="21">
      <c r="A4" s="1"/>
      <c r="B4" s="1"/>
      <c r="C4" s="1"/>
      <c r="D4" s="1"/>
      <c r="E4" s="1"/>
      <c r="F4" s="1"/>
      <c r="G4" s="1"/>
      <c r="H4" s="1"/>
      <c r="I4" s="1"/>
      <c r="J4" s="1"/>
      <c r="K4" s="4"/>
      <c r="L4" s="4"/>
      <c r="M4" s="3" t="s">
        <v>2</v>
      </c>
      <c r="N4" s="3" t="s">
        <v>3</v>
      </c>
      <c r="Q4" s="3"/>
      <c r="R4" s="3"/>
      <c r="S4" s="1"/>
      <c r="T4" s="1"/>
      <c r="U4" s="1"/>
      <c r="V4" s="1"/>
      <c r="W4" s="1"/>
      <c r="X4" s="1"/>
      <c r="Y4" s="213"/>
      <c r="Z4" s="1"/>
    </row>
    <row r="5" spans="1:39" ht="21">
      <c r="A5" s="1"/>
      <c r="B5" s="1"/>
      <c r="C5" s="1"/>
      <c r="D5" s="1"/>
      <c r="E5" s="1"/>
      <c r="F5" s="1"/>
      <c r="G5" s="1"/>
      <c r="H5" s="1"/>
      <c r="I5" s="1"/>
      <c r="J5" s="1"/>
      <c r="L5" s="3"/>
      <c r="M5" s="3" t="s">
        <v>4</v>
      </c>
      <c r="N5" s="3" t="s">
        <v>5</v>
      </c>
      <c r="S5" s="1"/>
      <c r="T5" s="1"/>
      <c r="U5" s="1"/>
      <c r="V5" s="1"/>
      <c r="W5" s="1"/>
      <c r="X5" s="1"/>
      <c r="Y5" s="213"/>
      <c r="Z5" s="1"/>
    </row>
    <row r="6" spans="1:39" ht="21">
      <c r="A6" s="1"/>
      <c r="B6" s="1"/>
      <c r="C6" s="1"/>
      <c r="D6" s="1"/>
      <c r="E6" s="1"/>
      <c r="F6" s="1"/>
      <c r="G6" s="1"/>
      <c r="H6" s="1"/>
      <c r="I6" s="1"/>
      <c r="J6" s="1"/>
      <c r="K6" s="3" t="s">
        <v>6</v>
      </c>
      <c r="L6" s="3" t="s">
        <v>7</v>
      </c>
      <c r="M6" s="3" t="s">
        <v>8</v>
      </c>
      <c r="N6" s="3" t="s">
        <v>9</v>
      </c>
      <c r="O6" s="3" t="s">
        <v>10</v>
      </c>
      <c r="P6" s="1"/>
      <c r="Q6" s="1"/>
      <c r="R6" s="1"/>
      <c r="S6" s="1"/>
      <c r="T6" s="1"/>
      <c r="U6" s="1"/>
      <c r="V6" s="1"/>
      <c r="W6" s="1"/>
      <c r="X6" s="1"/>
      <c r="Y6" s="213"/>
      <c r="Z6" s="1"/>
    </row>
    <row r="7" spans="1:39" ht="18" customHeight="1">
      <c r="A7" s="5" t="s">
        <v>11</v>
      </c>
      <c r="B7" s="5" t="s">
        <v>12</v>
      </c>
      <c r="C7" s="5" t="s">
        <v>13</v>
      </c>
      <c r="D7" s="5" t="s">
        <v>14</v>
      </c>
      <c r="E7" s="1121" t="s">
        <v>15</v>
      </c>
      <c r="F7" s="1122"/>
      <c r="G7" s="1122"/>
      <c r="H7" s="1123"/>
      <c r="I7" s="6" t="s">
        <v>16</v>
      </c>
      <c r="J7" s="6" t="s">
        <v>17</v>
      </c>
      <c r="K7" s="1127" t="s">
        <v>18</v>
      </c>
      <c r="L7" s="7" t="s">
        <v>19</v>
      </c>
      <c r="M7" s="1167" t="s">
        <v>20</v>
      </c>
      <c r="N7" s="1169" t="s">
        <v>21</v>
      </c>
      <c r="O7" s="1131" t="s">
        <v>22</v>
      </c>
      <c r="P7" s="1087" t="s">
        <v>23</v>
      </c>
      <c r="Q7" s="1088"/>
      <c r="R7" s="1088"/>
      <c r="S7" s="1088"/>
      <c r="T7" s="1088"/>
      <c r="U7" s="1088"/>
      <c r="V7" s="1088"/>
      <c r="W7" s="1088"/>
      <c r="X7" s="1088"/>
      <c r="Y7" s="1088"/>
      <c r="Z7" s="1088"/>
      <c r="AA7" s="1089"/>
      <c r="AB7" s="1090" t="s">
        <v>410</v>
      </c>
      <c r="AC7" s="1090"/>
      <c r="AD7" s="1090"/>
      <c r="AE7" s="1077" t="s">
        <v>408</v>
      </c>
      <c r="AF7" s="1077"/>
      <c r="AG7" s="1077"/>
      <c r="AH7" s="243"/>
      <c r="AI7" s="1078" t="s">
        <v>416</v>
      </c>
      <c r="AJ7" s="1078"/>
    </row>
    <row r="8" spans="1:39" ht="18" customHeight="1">
      <c r="A8" s="8" t="s">
        <v>24</v>
      </c>
      <c r="B8" s="8" t="s">
        <v>25</v>
      </c>
      <c r="C8" s="1133" t="s">
        <v>26</v>
      </c>
      <c r="D8" s="8" t="s">
        <v>27</v>
      </c>
      <c r="E8" s="1124"/>
      <c r="F8" s="1125"/>
      <c r="G8" s="1125"/>
      <c r="H8" s="1126"/>
      <c r="I8" s="9" t="s">
        <v>28</v>
      </c>
      <c r="J8" s="10" t="s">
        <v>29</v>
      </c>
      <c r="K8" s="1128"/>
      <c r="L8" s="11" t="s">
        <v>30</v>
      </c>
      <c r="M8" s="1168"/>
      <c r="N8" s="1170"/>
      <c r="O8" s="1132"/>
      <c r="P8" s="1135" t="s">
        <v>31</v>
      </c>
      <c r="Q8" s="1139" t="s">
        <v>412</v>
      </c>
      <c r="R8" s="1139" t="s">
        <v>419</v>
      </c>
      <c r="S8" s="1139" t="s">
        <v>398</v>
      </c>
      <c r="T8" s="1141" t="s">
        <v>418</v>
      </c>
      <c r="U8" s="1141" t="s">
        <v>412</v>
      </c>
      <c r="V8" s="1141" t="s">
        <v>419</v>
      </c>
      <c r="W8" s="1141" t="s">
        <v>398</v>
      </c>
      <c r="X8" s="1091" t="s">
        <v>413</v>
      </c>
      <c r="Y8" s="1093" t="s">
        <v>412</v>
      </c>
      <c r="Z8" s="1091" t="s">
        <v>420</v>
      </c>
      <c r="AA8" s="1091" t="s">
        <v>398</v>
      </c>
      <c r="AB8" s="1095" t="s">
        <v>411</v>
      </c>
      <c r="AC8" s="1097" t="s">
        <v>412</v>
      </c>
      <c r="AD8" s="1097" t="s">
        <v>399</v>
      </c>
      <c r="AE8" s="1146" t="s">
        <v>33</v>
      </c>
      <c r="AF8" s="1079" t="s">
        <v>409</v>
      </c>
      <c r="AG8" s="1079" t="s">
        <v>399</v>
      </c>
      <c r="AH8" s="244"/>
      <c r="AI8" s="1081" t="s">
        <v>33</v>
      </c>
      <c r="AJ8" s="1083" t="s">
        <v>399</v>
      </c>
    </row>
    <row r="9" spans="1:39" ht="18.75">
      <c r="A9" s="1133" t="s">
        <v>34</v>
      </c>
      <c r="B9" s="1133" t="s">
        <v>35</v>
      </c>
      <c r="C9" s="1133"/>
      <c r="D9" s="1133" t="s">
        <v>36</v>
      </c>
      <c r="E9" s="12" t="s">
        <v>37</v>
      </c>
      <c r="F9" s="12" t="s">
        <v>38</v>
      </c>
      <c r="G9" s="12" t="s">
        <v>39</v>
      </c>
      <c r="H9" s="12" t="s">
        <v>40</v>
      </c>
      <c r="I9" s="1143" t="s">
        <v>41</v>
      </c>
      <c r="J9" s="1133" t="s">
        <v>42</v>
      </c>
      <c r="K9" s="1137" t="s">
        <v>43</v>
      </c>
      <c r="L9" s="13"/>
      <c r="M9" s="1168"/>
      <c r="N9" s="1170"/>
      <c r="O9" s="1132"/>
      <c r="P9" s="1136"/>
      <c r="Q9" s="1140"/>
      <c r="R9" s="1140"/>
      <c r="S9" s="1140"/>
      <c r="T9" s="1142"/>
      <c r="U9" s="1142"/>
      <c r="V9" s="1142"/>
      <c r="W9" s="1142"/>
      <c r="X9" s="1092"/>
      <c r="Y9" s="1094"/>
      <c r="Z9" s="1092"/>
      <c r="AA9" s="1092"/>
      <c r="AB9" s="1096"/>
      <c r="AC9" s="1098"/>
      <c r="AD9" s="1099"/>
      <c r="AE9" s="1147"/>
      <c r="AF9" s="1148"/>
      <c r="AG9" s="1080"/>
      <c r="AH9" s="245" t="s">
        <v>457</v>
      </c>
      <c r="AI9" s="1082"/>
      <c r="AJ9" s="1084"/>
    </row>
    <row r="10" spans="1:39" ht="19.5" hidden="1" customHeight="1">
      <c r="A10" s="1134"/>
      <c r="B10" s="1134"/>
      <c r="C10" s="1134"/>
      <c r="D10" s="1134"/>
      <c r="E10" s="14" t="s">
        <v>44</v>
      </c>
      <c r="F10" s="15" t="s">
        <v>45</v>
      </c>
      <c r="G10" s="15" t="s">
        <v>46</v>
      </c>
      <c r="H10" s="16" t="s">
        <v>47</v>
      </c>
      <c r="I10" s="1144"/>
      <c r="J10" s="1134"/>
      <c r="K10" s="1138"/>
      <c r="L10" s="17" t="s">
        <v>48</v>
      </c>
      <c r="M10" s="100" t="s">
        <v>49</v>
      </c>
      <c r="N10" s="100" t="s">
        <v>50</v>
      </c>
      <c r="O10" s="100" t="s">
        <v>51</v>
      </c>
      <c r="P10" s="129" t="s">
        <v>52</v>
      </c>
      <c r="Q10" s="128" t="s">
        <v>53</v>
      </c>
      <c r="R10" s="128"/>
      <c r="S10" s="128" t="s">
        <v>400</v>
      </c>
      <c r="T10" s="136" t="s">
        <v>401</v>
      </c>
      <c r="U10" s="137" t="s">
        <v>402</v>
      </c>
      <c r="V10" s="137" t="s">
        <v>421</v>
      </c>
      <c r="W10" s="137" t="s">
        <v>422</v>
      </c>
      <c r="X10" s="145" t="s">
        <v>423</v>
      </c>
      <c r="Y10" s="214" t="s">
        <v>424</v>
      </c>
      <c r="Z10" s="127" t="s">
        <v>425</v>
      </c>
      <c r="AA10" s="145" t="s">
        <v>426</v>
      </c>
      <c r="AB10" s="153" t="s">
        <v>427</v>
      </c>
      <c r="AC10" s="154" t="s">
        <v>428</v>
      </c>
      <c r="AD10" s="155" t="s">
        <v>429</v>
      </c>
      <c r="AE10" s="164" t="s">
        <v>430</v>
      </c>
      <c r="AF10" s="165" t="s">
        <v>406</v>
      </c>
      <c r="AG10" s="166" t="s">
        <v>407</v>
      </c>
      <c r="AH10" s="166"/>
      <c r="AI10" s="173" t="s">
        <v>431</v>
      </c>
      <c r="AJ10" s="174" t="s">
        <v>432</v>
      </c>
    </row>
    <row r="11" spans="1:39" ht="48">
      <c r="A11" s="18"/>
      <c r="B11" s="18"/>
      <c r="C11" s="18"/>
      <c r="D11" s="18" t="s">
        <v>32</v>
      </c>
      <c r="E11" s="19"/>
      <c r="F11" s="19"/>
      <c r="G11" s="19"/>
      <c r="H11" s="19"/>
      <c r="I11" s="19"/>
      <c r="J11" s="19"/>
      <c r="K11" s="20">
        <f>(K12/H12)</f>
        <v>0.79207164548517273</v>
      </c>
      <c r="L11" s="20">
        <f>(L12/H12)</f>
        <v>2.9483172665310156E-2</v>
      </c>
      <c r="M11" s="20">
        <f>(M12/H12)</f>
        <v>1.4730216707250629E-2</v>
      </c>
      <c r="N11" s="20">
        <f>(N12/H12)</f>
        <v>1.5422293160768092E-2</v>
      </c>
      <c r="O11" s="20">
        <f>(O12/H12)</f>
        <v>1.3009106374462123E-3</v>
      </c>
      <c r="P11" s="130"/>
      <c r="Q11" s="131"/>
      <c r="R11" s="131"/>
      <c r="S11" s="131"/>
      <c r="T11" s="138"/>
      <c r="U11" s="139"/>
      <c r="V11" s="139"/>
      <c r="W11" s="139"/>
      <c r="X11" s="146"/>
      <c r="Y11" s="215"/>
      <c r="Z11" s="147"/>
      <c r="AA11" s="147"/>
      <c r="AB11" s="156"/>
      <c r="AC11" s="156"/>
      <c r="AD11" s="156"/>
      <c r="AE11" s="167"/>
      <c r="AF11" s="167"/>
      <c r="AG11" s="167"/>
      <c r="AH11" s="167"/>
      <c r="AI11" s="175"/>
      <c r="AJ11" s="175"/>
      <c r="AK11" s="253" t="s">
        <v>456</v>
      </c>
      <c r="AL11" s="253" t="s">
        <v>455</v>
      </c>
      <c r="AM11" s="254" t="s">
        <v>32</v>
      </c>
    </row>
    <row r="12" spans="1:39" ht="24">
      <c r="A12" s="21"/>
      <c r="B12" s="21"/>
      <c r="C12" s="22" t="s">
        <v>54</v>
      </c>
      <c r="D12" s="22">
        <f t="shared" ref="D12:P12" si="0">D13+D19</f>
        <v>49965000</v>
      </c>
      <c r="E12" s="22">
        <f t="shared" si="0"/>
        <v>31475300</v>
      </c>
      <c r="F12" s="22">
        <f t="shared" si="0"/>
        <v>13493200</v>
      </c>
      <c r="G12" s="22">
        <f t="shared" si="0"/>
        <v>0</v>
      </c>
      <c r="H12" s="22">
        <f t="shared" si="0"/>
        <v>44968500</v>
      </c>
      <c r="I12" s="93">
        <f t="shared" si="0"/>
        <v>-2630706</v>
      </c>
      <c r="J12" s="22">
        <f t="shared" si="0"/>
        <v>42337794</v>
      </c>
      <c r="K12" s="22">
        <f t="shared" si="0"/>
        <v>35618273.789999992</v>
      </c>
      <c r="L12" s="22">
        <f t="shared" si="0"/>
        <v>1325814.0499999998</v>
      </c>
      <c r="M12" s="22">
        <f t="shared" si="0"/>
        <v>662395.74999999988</v>
      </c>
      <c r="N12" s="22">
        <f t="shared" si="0"/>
        <v>693517.3899999999</v>
      </c>
      <c r="O12" s="22">
        <f t="shared" si="0"/>
        <v>58500</v>
      </c>
      <c r="P12" s="132">
        <f t="shared" si="0"/>
        <v>36944087.839999989</v>
      </c>
      <c r="Q12" s="133">
        <f t="shared" ref="Q12:Q13" si="1">(P12/H12)*100</f>
        <v>82.155481815048276</v>
      </c>
      <c r="R12" s="133">
        <f>(P12/J12)*100</f>
        <v>87.2603042095202</v>
      </c>
      <c r="S12" s="132">
        <f>(P12/D12)*100</f>
        <v>73.939933633543447</v>
      </c>
      <c r="T12" s="140">
        <f>T13+T19</f>
        <v>1414413.14</v>
      </c>
      <c r="U12" s="140">
        <f>(T12/H12)*100</f>
        <v>3.1453420505464935</v>
      </c>
      <c r="V12" s="141">
        <f>(T12/J12)*100</f>
        <v>3.3407813831774038</v>
      </c>
      <c r="W12" s="140">
        <f>(T12/D12)*100</f>
        <v>2.8308078454918442</v>
      </c>
      <c r="X12" s="148">
        <f>X13+X19</f>
        <v>38358500.979999989</v>
      </c>
      <c r="Y12" s="216">
        <f>(X12/H12)*100</f>
        <v>85.300823865594779</v>
      </c>
      <c r="Z12" s="149">
        <f>(X12/J12)*100</f>
        <v>90.601085592697601</v>
      </c>
      <c r="AA12" s="148">
        <f>(X12/D12)*100</f>
        <v>76.770741479035294</v>
      </c>
      <c r="AB12" s="157">
        <f>AB13+AB19</f>
        <v>6609999.0200000051</v>
      </c>
      <c r="AC12" s="158">
        <f>(AB12/H12)*100</f>
        <v>14.699176134405207</v>
      </c>
      <c r="AD12" s="158">
        <f>(AB12/D12)*100</f>
        <v>13.229258520964684</v>
      </c>
      <c r="AE12" s="168">
        <f>AE13+AE19</f>
        <v>3979293.0200000056</v>
      </c>
      <c r="AF12" s="168">
        <f>(AE12/J12)*100</f>
        <v>9.3989144073023869</v>
      </c>
      <c r="AG12" s="168">
        <f>(AE12/D12)*100</f>
        <v>7.9641609526668784</v>
      </c>
      <c r="AH12" s="249">
        <f t="shared" ref="AH12" si="2">AH13+AH19</f>
        <v>4996500</v>
      </c>
      <c r="AI12" s="176">
        <f>AI13+AI19</f>
        <v>11606499.020000005</v>
      </c>
      <c r="AJ12" s="176">
        <f>(AI12/D12)*100</f>
        <v>23.229258520964684</v>
      </c>
      <c r="AK12" s="255">
        <v>10629500</v>
      </c>
      <c r="AL12" s="255">
        <f>AK12-AH12</f>
        <v>5633000</v>
      </c>
      <c r="AM12" s="255">
        <f>(AL12/AK12)*100</f>
        <v>52.994026059551246</v>
      </c>
    </row>
    <row r="13" spans="1:39" ht="18.75">
      <c r="A13" s="23"/>
      <c r="B13" s="24" t="s">
        <v>34</v>
      </c>
      <c r="C13" s="25" t="s">
        <v>55</v>
      </c>
      <c r="D13" s="25">
        <f t="shared" ref="D13:J13" si="3">SUM(D14:D18)</f>
        <v>45375000</v>
      </c>
      <c r="E13" s="25">
        <f t="shared" si="3"/>
        <v>27185300</v>
      </c>
      <c r="F13" s="25">
        <f t="shared" si="3"/>
        <v>13193200</v>
      </c>
      <c r="G13" s="25">
        <f t="shared" si="3"/>
        <v>0</v>
      </c>
      <c r="H13" s="25">
        <f t="shared" si="3"/>
        <v>40378500</v>
      </c>
      <c r="I13" s="85">
        <f t="shared" si="3"/>
        <v>-2630706</v>
      </c>
      <c r="J13" s="26">
        <f t="shared" si="3"/>
        <v>37747794</v>
      </c>
      <c r="K13" s="25">
        <f t="shared" ref="K13:P13" si="4">SUM(K14:K18)</f>
        <v>32134634.559999995</v>
      </c>
      <c r="L13" s="25">
        <f t="shared" si="4"/>
        <v>1325814.0499999998</v>
      </c>
      <c r="M13" s="25">
        <f t="shared" si="4"/>
        <v>662395.74999999988</v>
      </c>
      <c r="N13" s="25">
        <f t="shared" si="4"/>
        <v>693517.3899999999</v>
      </c>
      <c r="O13" s="25">
        <f t="shared" si="4"/>
        <v>58500</v>
      </c>
      <c r="P13" s="45">
        <f t="shared" si="4"/>
        <v>33460448.609999992</v>
      </c>
      <c r="Q13" s="54">
        <f t="shared" si="1"/>
        <v>82.866992607451962</v>
      </c>
      <c r="R13" s="54">
        <f>(P13/J13)*100</f>
        <v>88.642129948044087</v>
      </c>
      <c r="S13" s="54">
        <f>(P13/D13)*100</f>
        <v>73.742035504132204</v>
      </c>
      <c r="T13" s="142">
        <f>SUM(T14:T18)</f>
        <v>1414413.14</v>
      </c>
      <c r="U13" s="142">
        <f>(T13/H13)*100</f>
        <v>3.5028867838082145</v>
      </c>
      <c r="V13" s="143">
        <f>(T13/J13)*100</f>
        <v>3.7470087391067142</v>
      </c>
      <c r="W13" s="142">
        <f>(T13/D13)*100</f>
        <v>3.1171639449035808</v>
      </c>
      <c r="X13" s="150">
        <f>SUM(X14:X18)</f>
        <v>34874861.749999993</v>
      </c>
      <c r="Y13" s="217">
        <f>(X13/H13)*100</f>
        <v>86.369879391260184</v>
      </c>
      <c r="Z13" s="151">
        <f>(X13/J13)*100</f>
        <v>92.389138687150805</v>
      </c>
      <c r="AA13" s="151">
        <f>(X13/D13)*100</f>
        <v>76.859199449035799</v>
      </c>
      <c r="AB13" s="159">
        <f>SUM(AB14:AB18)</f>
        <v>5503638.2500000056</v>
      </c>
      <c r="AC13" s="159">
        <f>(AB13/H13)*100</f>
        <v>13.630120608739812</v>
      </c>
      <c r="AD13" s="159">
        <f>(AB13/D13)*100</f>
        <v>12.129230303030315</v>
      </c>
      <c r="AE13" s="169">
        <f>SUM(AE14:AE18)</f>
        <v>2872932.2500000056</v>
      </c>
      <c r="AF13" s="170">
        <f>(AE13/J13)*100</f>
        <v>7.6108613128491847</v>
      </c>
      <c r="AG13" s="169">
        <f>(AE13/D13)*100</f>
        <v>6.3315311294765957</v>
      </c>
      <c r="AH13" s="250">
        <f t="shared" ref="AH13" si="5">SUM(AH14:AH18)</f>
        <v>4996500</v>
      </c>
      <c r="AI13" s="177">
        <f>SUM(AI14:AI18)</f>
        <v>10500138.250000006</v>
      </c>
      <c r="AJ13" s="177">
        <f>(AI13/D13)*100</f>
        <v>23.140800550964201</v>
      </c>
    </row>
    <row r="14" spans="1:39" ht="18.75">
      <c r="A14" s="23"/>
      <c r="B14" s="28"/>
      <c r="C14" s="29" t="s">
        <v>56</v>
      </c>
      <c r="D14" s="29">
        <f>D26+D86+D194+D242+D302+D338+D374+D398</f>
        <v>6106000</v>
      </c>
      <c r="E14" s="29">
        <f t="shared" ref="E14:G14" si="6">E26+E86+E194+E242+E302+E338+E374+E398</f>
        <v>4075600</v>
      </c>
      <c r="F14" s="29">
        <f t="shared" si="6"/>
        <v>2030400</v>
      </c>
      <c r="G14" s="29">
        <f t="shared" si="6"/>
        <v>0</v>
      </c>
      <c r="H14" s="29">
        <f>E14+F14+G14</f>
        <v>6106000</v>
      </c>
      <c r="I14" s="86">
        <f>I26+I86+I194+I242+I302+I338+I374+I398</f>
        <v>0</v>
      </c>
      <c r="J14" s="27">
        <f>H14+I14</f>
        <v>6106000</v>
      </c>
      <c r="K14" s="29">
        <f>K26+K86+K194+K242+K302+K338+K374+K398</f>
        <v>4690000</v>
      </c>
      <c r="L14" s="29">
        <f t="shared" ref="L14:O14" si="7">L26+L86+L194+L242+L302+L338+L374+L398</f>
        <v>0</v>
      </c>
      <c r="M14" s="29">
        <f t="shared" si="7"/>
        <v>6900</v>
      </c>
      <c r="N14" s="29">
        <f t="shared" si="7"/>
        <v>0</v>
      </c>
      <c r="O14" s="29">
        <f t="shared" si="7"/>
        <v>58500</v>
      </c>
      <c r="P14" s="134">
        <f>K14+L14</f>
        <v>4690000</v>
      </c>
      <c r="Q14" s="54">
        <f>(P14/H14)*100</f>
        <v>76.809695381591879</v>
      </c>
      <c r="R14" s="54">
        <f>(P14/J14)*100</f>
        <v>76.809695381591879</v>
      </c>
      <c r="S14" s="54">
        <f>(P14/D14)*100</f>
        <v>76.809695381591879</v>
      </c>
      <c r="T14" s="143">
        <f>M14+N14+O14</f>
        <v>65400</v>
      </c>
      <c r="U14" s="143">
        <f>(T14/H14)*100</f>
        <v>1.07107762856207</v>
      </c>
      <c r="V14" s="143">
        <f t="shared" ref="V14:V19" si="8">(T14/J14)*100</f>
        <v>1.07107762856207</v>
      </c>
      <c r="W14" s="143">
        <f t="shared" ref="W14:W20" si="9">(T14/D14)*100</f>
        <v>1.07107762856207</v>
      </c>
      <c r="X14" s="151">
        <f>SUM(K14:O14)</f>
        <v>4755400</v>
      </c>
      <c r="Y14" s="217">
        <f>(X14/H14)*100</f>
        <v>77.880773010153945</v>
      </c>
      <c r="Z14" s="151">
        <f t="shared" ref="Z14:Z20" si="10">(X14/J14)*100</f>
        <v>77.880773010153945</v>
      </c>
      <c r="AA14" s="151">
        <f t="shared" ref="AA14:AA20" si="11">(X14/D14)*100</f>
        <v>77.880773010153945</v>
      </c>
      <c r="AB14" s="160">
        <f>H14-X14</f>
        <v>1350600</v>
      </c>
      <c r="AC14" s="160">
        <f t="shared" ref="AC14:AC15" si="12">(AB14/H14)*100</f>
        <v>22.119226989846052</v>
      </c>
      <c r="AD14" s="160">
        <f>(AB14/D14)*100</f>
        <v>22.119226989846052</v>
      </c>
      <c r="AE14" s="170">
        <f>J14-X14</f>
        <v>1350600</v>
      </c>
      <c r="AF14" s="170">
        <f>(AE14/J14)*100</f>
        <v>22.119226989846052</v>
      </c>
      <c r="AG14" s="170">
        <f>(AE14/D14)*100</f>
        <v>22.119226989846052</v>
      </c>
      <c r="AH14" s="251">
        <f t="shared" ref="AH14" si="13">AH26+AH86+AH194+AH242+AH302+AH338+AH374+AH398</f>
        <v>0</v>
      </c>
      <c r="AI14" s="178">
        <f>AB14+AH14</f>
        <v>1350600</v>
      </c>
      <c r="AJ14" s="178">
        <f t="shared" ref="AJ14:AJ20" si="14">(AI14/D14)*100</f>
        <v>22.119226989846052</v>
      </c>
    </row>
    <row r="15" spans="1:39" ht="18.75">
      <c r="A15" s="23"/>
      <c r="B15" s="23"/>
      <c r="C15" s="29" t="s">
        <v>57</v>
      </c>
      <c r="D15" s="29">
        <f t="shared" ref="D15:G20" si="15">D27+D87+D195+D243+D303+D339+D375+D399</f>
        <v>16882880</v>
      </c>
      <c r="E15" s="29">
        <f t="shared" si="15"/>
        <v>10357500</v>
      </c>
      <c r="F15" s="29">
        <f t="shared" si="15"/>
        <v>4524426</v>
      </c>
      <c r="G15" s="29">
        <f t="shared" si="15"/>
        <v>0</v>
      </c>
      <c r="H15" s="29">
        <f t="shared" ref="H15:H20" si="16">E15+F15+G15</f>
        <v>14881926</v>
      </c>
      <c r="I15" s="86">
        <f t="shared" ref="I15:I20" si="17">I27+I87+I195+I243+I303+I339+I375+I399</f>
        <v>-899260</v>
      </c>
      <c r="J15" s="27">
        <f t="shared" ref="J15:J20" si="18">H15+I15</f>
        <v>13982666</v>
      </c>
      <c r="K15" s="29">
        <f t="shared" ref="K15:O18" si="19">K27+K87+K195+K243+K303+K339+K375+K399</f>
        <v>11717246.009999998</v>
      </c>
      <c r="L15" s="29">
        <f t="shared" si="19"/>
        <v>1028505.45</v>
      </c>
      <c r="M15" s="29">
        <f t="shared" si="19"/>
        <v>112521.2</v>
      </c>
      <c r="N15" s="29">
        <f t="shared" si="19"/>
        <v>25134</v>
      </c>
      <c r="O15" s="29">
        <f t="shared" si="19"/>
        <v>0</v>
      </c>
      <c r="P15" s="134">
        <f t="shared" ref="P15:P20" si="20">K15+L15</f>
        <v>12745751.459999997</v>
      </c>
      <c r="Q15" s="54">
        <f t="shared" ref="Q15:Q17" si="21">(P15/H15)*100</f>
        <v>85.645846243288645</v>
      </c>
      <c r="R15" s="54">
        <f t="shared" ref="R15:R20" si="22">(P15/J15)*100</f>
        <v>91.153943461139647</v>
      </c>
      <c r="S15" s="54">
        <f>(P15/D15)*100</f>
        <v>75.495125594685248</v>
      </c>
      <c r="T15" s="143">
        <f t="shared" ref="T15:T20" si="23">M15+N15+O15</f>
        <v>137655.20000000001</v>
      </c>
      <c r="U15" s="143">
        <f t="shared" ref="U15:U20" si="24">(T15/H15)*100</f>
        <v>0.92498242498988381</v>
      </c>
      <c r="V15" s="143">
        <f t="shared" si="8"/>
        <v>0.98447034349529638</v>
      </c>
      <c r="W15" s="143">
        <f t="shared" si="9"/>
        <v>0.81535377850224611</v>
      </c>
      <c r="X15" s="151">
        <f t="shared" ref="X15:X20" si="25">SUM(K15:O15)</f>
        <v>12883406.659999996</v>
      </c>
      <c r="Y15" s="217">
        <f t="shared" ref="Y15:Y20" si="26">(X15/H15)*100</f>
        <v>86.570828668278537</v>
      </c>
      <c r="Z15" s="151">
        <f t="shared" si="10"/>
        <v>92.138413804634951</v>
      </c>
      <c r="AA15" s="151">
        <f t="shared" si="11"/>
        <v>76.310479373187491</v>
      </c>
      <c r="AB15" s="160">
        <f>H15-X15</f>
        <v>1998519.3400000036</v>
      </c>
      <c r="AC15" s="160">
        <f t="shared" si="12"/>
        <v>13.42917133172147</v>
      </c>
      <c r="AD15" s="160">
        <f t="shared" ref="AD15:AD20" si="27">(AB15/D15)*100</f>
        <v>11.83754987300747</v>
      </c>
      <c r="AE15" s="170">
        <f>J15-X15</f>
        <v>1099259.3400000036</v>
      </c>
      <c r="AF15" s="170">
        <f t="shared" ref="AF15:AF20" si="28">(AE15/J15)*100</f>
        <v>7.8615861953650583</v>
      </c>
      <c r="AG15" s="170">
        <f>(AE15/D15)*100</f>
        <v>6.5110889848177766</v>
      </c>
      <c r="AH15" s="251">
        <f>AH27+AH87+AH195+AH243+AH303+AH339+AH375+AH399</f>
        <v>2000954</v>
      </c>
      <c r="AI15" s="178">
        <f t="shared" ref="AI15:AI20" si="29">AB15+AH15</f>
        <v>3999473.3400000036</v>
      </c>
      <c r="AJ15" s="178">
        <f t="shared" si="14"/>
        <v>23.689520626812506</v>
      </c>
    </row>
    <row r="16" spans="1:39" ht="18.75">
      <c r="A16" s="23"/>
      <c r="B16" s="23"/>
      <c r="C16" s="29" t="s">
        <v>58</v>
      </c>
      <c r="D16" s="29">
        <f t="shared" si="15"/>
        <v>19595120</v>
      </c>
      <c r="E16" s="29">
        <f t="shared" si="15"/>
        <v>10968900</v>
      </c>
      <c r="F16" s="29">
        <f t="shared" si="15"/>
        <v>5711774</v>
      </c>
      <c r="G16" s="29">
        <f t="shared" si="15"/>
        <v>0</v>
      </c>
      <c r="H16" s="29">
        <f t="shared" si="16"/>
        <v>16680674</v>
      </c>
      <c r="I16" s="86">
        <f t="shared" si="17"/>
        <v>-1731446</v>
      </c>
      <c r="J16" s="27">
        <f t="shared" si="18"/>
        <v>14949228</v>
      </c>
      <c r="K16" s="29">
        <f t="shared" si="19"/>
        <v>14040170.869999997</v>
      </c>
      <c r="L16" s="29">
        <f t="shared" si="19"/>
        <v>297308.59999999998</v>
      </c>
      <c r="M16" s="29">
        <f t="shared" si="19"/>
        <v>450224.54999999993</v>
      </c>
      <c r="N16" s="29">
        <f t="shared" si="19"/>
        <v>390928.38999999996</v>
      </c>
      <c r="O16" s="29">
        <f t="shared" si="19"/>
        <v>0</v>
      </c>
      <c r="P16" s="134">
        <f t="shared" si="20"/>
        <v>14337479.469999997</v>
      </c>
      <c r="Q16" s="54">
        <f t="shared" si="21"/>
        <v>85.952638784260131</v>
      </c>
      <c r="R16" s="54">
        <f t="shared" si="22"/>
        <v>95.907825273652904</v>
      </c>
      <c r="S16" s="54">
        <f t="shared" ref="S16:S20" si="30">(P16/D16)*100</f>
        <v>73.168622953061771</v>
      </c>
      <c r="T16" s="143">
        <f t="shared" si="23"/>
        <v>841152.94</v>
      </c>
      <c r="U16" s="143">
        <f t="shared" si="24"/>
        <v>5.0426795703818676</v>
      </c>
      <c r="V16" s="143">
        <f t="shared" si="8"/>
        <v>5.6267316278807167</v>
      </c>
      <c r="W16" s="143">
        <f t="shared" si="9"/>
        <v>4.2926654187369095</v>
      </c>
      <c r="X16" s="151">
        <f t="shared" si="25"/>
        <v>15178632.409999998</v>
      </c>
      <c r="Y16" s="217">
        <f t="shared" si="26"/>
        <v>90.995318354642023</v>
      </c>
      <c r="Z16" s="151">
        <f t="shared" si="10"/>
        <v>101.53455690153363</v>
      </c>
      <c r="AA16" s="151">
        <f t="shared" si="11"/>
        <v>77.461288371798688</v>
      </c>
      <c r="AB16" s="160">
        <f>H16-X16</f>
        <v>1502041.5900000017</v>
      </c>
      <c r="AC16" s="160">
        <f>(AB16/H16)*100</f>
        <v>9.0046816453579854</v>
      </c>
      <c r="AD16" s="160">
        <f t="shared" si="27"/>
        <v>7.6653860246837056</v>
      </c>
      <c r="AE16" s="170">
        <f t="shared" ref="AE16:AE20" si="31">J16-X16</f>
        <v>-229404.40999999829</v>
      </c>
      <c r="AF16" s="170">
        <f t="shared" si="28"/>
        <v>-1.5345569015336329</v>
      </c>
      <c r="AG16" s="170">
        <f t="shared" ref="AG16:AG20" si="32">(AE16/D16)*100</f>
        <v>-1.1707221491881565</v>
      </c>
      <c r="AH16" s="251">
        <f t="shared" ref="AH16" si="33">AH28+AH88+AH196+AH244+AH304+AH340+AH376+AH400</f>
        <v>2914446</v>
      </c>
      <c r="AI16" s="178">
        <f t="shared" si="29"/>
        <v>4416487.5900000017</v>
      </c>
      <c r="AJ16" s="178">
        <f t="shared" si="14"/>
        <v>22.538711628201316</v>
      </c>
    </row>
    <row r="17" spans="1:36" ht="18.75">
      <c r="A17" s="23"/>
      <c r="B17" s="23"/>
      <c r="C17" s="29" t="s">
        <v>59</v>
      </c>
      <c r="D17" s="29">
        <f t="shared" si="15"/>
        <v>340000</v>
      </c>
      <c r="E17" s="29">
        <f t="shared" si="15"/>
        <v>0</v>
      </c>
      <c r="F17" s="29">
        <f t="shared" si="15"/>
        <v>340000</v>
      </c>
      <c r="G17" s="29">
        <f t="shared" si="15"/>
        <v>0</v>
      </c>
      <c r="H17" s="29">
        <f t="shared" si="16"/>
        <v>340000</v>
      </c>
      <c r="I17" s="86">
        <f t="shared" si="17"/>
        <v>0</v>
      </c>
      <c r="J17" s="27">
        <f t="shared" si="18"/>
        <v>340000</v>
      </c>
      <c r="K17" s="29">
        <f t="shared" si="19"/>
        <v>225181.5</v>
      </c>
      <c r="L17" s="29">
        <f t="shared" si="19"/>
        <v>0</v>
      </c>
      <c r="M17" s="29">
        <f t="shared" si="19"/>
        <v>0</v>
      </c>
      <c r="N17" s="29">
        <f t="shared" si="19"/>
        <v>0</v>
      </c>
      <c r="O17" s="29">
        <f t="shared" si="19"/>
        <v>0</v>
      </c>
      <c r="P17" s="134">
        <f>K17+L17</f>
        <v>225181.5</v>
      </c>
      <c r="Q17" s="54">
        <f t="shared" si="21"/>
        <v>66.229852941176475</v>
      </c>
      <c r="R17" s="54">
        <f t="shared" si="22"/>
        <v>66.229852941176475</v>
      </c>
      <c r="S17" s="54">
        <f t="shared" si="30"/>
        <v>66.229852941176475</v>
      </c>
      <c r="T17" s="143">
        <f t="shared" si="23"/>
        <v>0</v>
      </c>
      <c r="U17" s="143">
        <f t="shared" si="24"/>
        <v>0</v>
      </c>
      <c r="V17" s="143">
        <f t="shared" si="8"/>
        <v>0</v>
      </c>
      <c r="W17" s="143">
        <f t="shared" si="9"/>
        <v>0</v>
      </c>
      <c r="X17" s="151">
        <f t="shared" si="25"/>
        <v>225181.5</v>
      </c>
      <c r="Y17" s="217">
        <f t="shared" si="26"/>
        <v>66.229852941176475</v>
      </c>
      <c r="Z17" s="151">
        <f t="shared" si="10"/>
        <v>66.229852941176475</v>
      </c>
      <c r="AA17" s="151">
        <f t="shared" si="11"/>
        <v>66.229852941176475</v>
      </c>
      <c r="AB17" s="160">
        <f>H17-X17</f>
        <v>114818.5</v>
      </c>
      <c r="AC17" s="160">
        <f t="shared" ref="AC17:AC20" si="34">(AB17/H17)*100</f>
        <v>33.770147058823532</v>
      </c>
      <c r="AD17" s="160">
        <f t="shared" si="27"/>
        <v>33.770147058823532</v>
      </c>
      <c r="AE17" s="170">
        <f t="shared" si="31"/>
        <v>114818.5</v>
      </c>
      <c r="AF17" s="170">
        <f t="shared" si="28"/>
        <v>33.770147058823532</v>
      </c>
      <c r="AG17" s="170">
        <f t="shared" si="32"/>
        <v>33.770147058823532</v>
      </c>
      <c r="AH17" s="251">
        <f t="shared" ref="AH17" si="35">AH29+AH89+AH197+AH245+AH305+AH341+AH377+AH401</f>
        <v>0</v>
      </c>
      <c r="AI17" s="178">
        <f t="shared" si="29"/>
        <v>114818.5</v>
      </c>
      <c r="AJ17" s="178">
        <f t="shared" si="14"/>
        <v>33.770147058823532</v>
      </c>
    </row>
    <row r="18" spans="1:36" ht="18.75">
      <c r="A18" s="23"/>
      <c r="B18" s="23"/>
      <c r="C18" s="29" t="s">
        <v>60</v>
      </c>
      <c r="D18" s="29">
        <f t="shared" si="15"/>
        <v>2451000</v>
      </c>
      <c r="E18" s="29">
        <f t="shared" si="15"/>
        <v>1783300</v>
      </c>
      <c r="F18" s="29">
        <f t="shared" si="15"/>
        <v>586600</v>
      </c>
      <c r="G18" s="29">
        <f t="shared" si="15"/>
        <v>0</v>
      </c>
      <c r="H18" s="29">
        <f t="shared" si="16"/>
        <v>2369900</v>
      </c>
      <c r="I18" s="86">
        <f t="shared" si="17"/>
        <v>0</v>
      </c>
      <c r="J18" s="27">
        <f t="shared" si="18"/>
        <v>2369900</v>
      </c>
      <c r="K18" s="29">
        <f t="shared" si="19"/>
        <v>1462036.18</v>
      </c>
      <c r="L18" s="29">
        <f t="shared" si="19"/>
        <v>0</v>
      </c>
      <c r="M18" s="29">
        <f t="shared" si="19"/>
        <v>92750</v>
      </c>
      <c r="N18" s="29">
        <f t="shared" si="19"/>
        <v>277455</v>
      </c>
      <c r="O18" s="29">
        <f t="shared" si="19"/>
        <v>0</v>
      </c>
      <c r="P18" s="134">
        <f t="shared" si="20"/>
        <v>1462036.18</v>
      </c>
      <c r="Q18" s="54">
        <f>(P18/H18)*100</f>
        <v>61.691893328832435</v>
      </c>
      <c r="R18" s="54">
        <f t="shared" si="22"/>
        <v>61.691893328832435</v>
      </c>
      <c r="S18" s="54">
        <f t="shared" si="30"/>
        <v>59.650598939208486</v>
      </c>
      <c r="T18" s="143">
        <f>M18+N18+O18</f>
        <v>370205</v>
      </c>
      <c r="U18" s="143">
        <f t="shared" si="24"/>
        <v>15.621123254145743</v>
      </c>
      <c r="V18" s="143">
        <f t="shared" si="8"/>
        <v>15.621123254145743</v>
      </c>
      <c r="W18" s="143">
        <f t="shared" si="9"/>
        <v>15.104243166054671</v>
      </c>
      <c r="X18" s="151">
        <f t="shared" si="25"/>
        <v>1832241.18</v>
      </c>
      <c r="Y18" s="217">
        <f t="shared" si="26"/>
        <v>77.313016582978179</v>
      </c>
      <c r="Z18" s="151">
        <f t="shared" si="10"/>
        <v>77.313016582978179</v>
      </c>
      <c r="AA18" s="151">
        <f t="shared" si="11"/>
        <v>74.754842105263151</v>
      </c>
      <c r="AB18" s="160">
        <f>H18-X18</f>
        <v>537658.82000000007</v>
      </c>
      <c r="AC18" s="160">
        <f t="shared" si="34"/>
        <v>22.686983417021818</v>
      </c>
      <c r="AD18" s="160">
        <f t="shared" si="27"/>
        <v>21.936304365565078</v>
      </c>
      <c r="AE18" s="170">
        <f t="shared" si="31"/>
        <v>537658.82000000007</v>
      </c>
      <c r="AF18" s="170">
        <f t="shared" si="28"/>
        <v>22.686983417021818</v>
      </c>
      <c r="AG18" s="170">
        <f t="shared" si="32"/>
        <v>21.936304365565078</v>
      </c>
      <c r="AH18" s="251">
        <f t="shared" ref="AH18" si="36">AH30+AH90+AH198+AH246+AH306+AH342+AH378+AH402</f>
        <v>81100</v>
      </c>
      <c r="AI18" s="178">
        <f t="shared" si="29"/>
        <v>618758.82000000007</v>
      </c>
      <c r="AJ18" s="178">
        <f t="shared" si="14"/>
        <v>25.245157894736849</v>
      </c>
    </row>
    <row r="19" spans="1:36" ht="18.75">
      <c r="A19" s="30"/>
      <c r="B19" s="24" t="s">
        <v>35</v>
      </c>
      <c r="C19" s="26" t="s">
        <v>61</v>
      </c>
      <c r="D19" s="26">
        <f>D20</f>
        <v>4590000</v>
      </c>
      <c r="E19" s="26">
        <f t="shared" ref="E19:AI19" si="37">E20</f>
        <v>4290000</v>
      </c>
      <c r="F19" s="26">
        <f t="shared" si="37"/>
        <v>300000</v>
      </c>
      <c r="G19" s="26">
        <f t="shared" si="37"/>
        <v>0</v>
      </c>
      <c r="H19" s="26">
        <f t="shared" si="37"/>
        <v>4590000</v>
      </c>
      <c r="I19" s="94">
        <f t="shared" si="37"/>
        <v>0</v>
      </c>
      <c r="J19" s="26">
        <f t="shared" si="37"/>
        <v>4590000</v>
      </c>
      <c r="K19" s="26">
        <f>K20</f>
        <v>3483639.23</v>
      </c>
      <c r="L19" s="26">
        <f t="shared" ref="L19:O19" si="38">L20</f>
        <v>0</v>
      </c>
      <c r="M19" s="26">
        <f t="shared" si="38"/>
        <v>0</v>
      </c>
      <c r="N19" s="26">
        <f t="shared" si="38"/>
        <v>0</v>
      </c>
      <c r="O19" s="26">
        <f t="shared" si="38"/>
        <v>0</v>
      </c>
      <c r="P19" s="45">
        <f t="shared" si="37"/>
        <v>3483639.23</v>
      </c>
      <c r="Q19" s="45">
        <f t="shared" si="37"/>
        <v>75.896279520697163</v>
      </c>
      <c r="R19" s="54">
        <f t="shared" si="22"/>
        <v>75.896279520697163</v>
      </c>
      <c r="S19" s="45">
        <f t="shared" si="37"/>
        <v>75.896279520697163</v>
      </c>
      <c r="T19" s="142">
        <f t="shared" si="37"/>
        <v>0</v>
      </c>
      <c r="U19" s="142">
        <f t="shared" si="37"/>
        <v>0</v>
      </c>
      <c r="V19" s="143">
        <f t="shared" si="8"/>
        <v>0</v>
      </c>
      <c r="W19" s="142">
        <f t="shared" si="37"/>
        <v>0</v>
      </c>
      <c r="X19" s="150">
        <f t="shared" si="37"/>
        <v>3483639.23</v>
      </c>
      <c r="Y19" s="218">
        <f t="shared" si="37"/>
        <v>75.896279520697163</v>
      </c>
      <c r="Z19" s="151">
        <f t="shared" si="10"/>
        <v>75.896279520697163</v>
      </c>
      <c r="AA19" s="150">
        <f t="shared" si="37"/>
        <v>75.896279520697163</v>
      </c>
      <c r="AB19" s="159">
        <f t="shared" si="37"/>
        <v>1106360.77</v>
      </c>
      <c r="AC19" s="161">
        <f t="shared" si="37"/>
        <v>24.103720479302833</v>
      </c>
      <c r="AD19" s="161">
        <f t="shared" si="37"/>
        <v>24.103720479302833</v>
      </c>
      <c r="AE19" s="169">
        <f t="shared" si="37"/>
        <v>1106360.77</v>
      </c>
      <c r="AF19" s="171">
        <f t="shared" si="37"/>
        <v>24.103720479302833</v>
      </c>
      <c r="AG19" s="169">
        <f t="shared" si="32"/>
        <v>24.103720479302833</v>
      </c>
      <c r="AH19" s="252">
        <f t="shared" si="37"/>
        <v>0</v>
      </c>
      <c r="AI19" s="177">
        <f t="shared" si="37"/>
        <v>1106360.77</v>
      </c>
      <c r="AJ19" s="177">
        <f t="shared" si="14"/>
        <v>24.103720479302833</v>
      </c>
    </row>
    <row r="20" spans="1:36" ht="18.75">
      <c r="A20" s="23"/>
      <c r="B20" s="24"/>
      <c r="C20" s="31" t="s">
        <v>62</v>
      </c>
      <c r="D20" s="29">
        <f t="shared" si="15"/>
        <v>4590000</v>
      </c>
      <c r="E20" s="29">
        <f t="shared" si="15"/>
        <v>4290000</v>
      </c>
      <c r="F20" s="29">
        <f t="shared" si="15"/>
        <v>300000</v>
      </c>
      <c r="G20" s="29">
        <f t="shared" si="15"/>
        <v>0</v>
      </c>
      <c r="H20" s="29">
        <f t="shared" si="16"/>
        <v>4590000</v>
      </c>
      <c r="I20" s="86">
        <f t="shared" si="17"/>
        <v>0</v>
      </c>
      <c r="J20" s="27">
        <f t="shared" si="18"/>
        <v>4590000</v>
      </c>
      <c r="K20" s="29">
        <f t="shared" ref="K20:O20" si="39">K32+K92+K200+K248+K308+K344+K380+K404</f>
        <v>3483639.23</v>
      </c>
      <c r="L20" s="29">
        <f t="shared" si="39"/>
        <v>0</v>
      </c>
      <c r="M20" s="29">
        <f t="shared" si="39"/>
        <v>0</v>
      </c>
      <c r="N20" s="29">
        <f t="shared" si="39"/>
        <v>0</v>
      </c>
      <c r="O20" s="29">
        <f t="shared" si="39"/>
        <v>0</v>
      </c>
      <c r="P20" s="134">
        <f t="shared" si="20"/>
        <v>3483639.23</v>
      </c>
      <c r="Q20" s="54">
        <f>(P20/H20)*100</f>
        <v>75.896279520697163</v>
      </c>
      <c r="R20" s="54">
        <f t="shared" si="22"/>
        <v>75.896279520697163</v>
      </c>
      <c r="S20" s="54">
        <f t="shared" si="30"/>
        <v>75.896279520697163</v>
      </c>
      <c r="T20" s="143">
        <f t="shared" si="23"/>
        <v>0</v>
      </c>
      <c r="U20" s="143">
        <f t="shared" si="24"/>
        <v>0</v>
      </c>
      <c r="V20" s="143">
        <f>(T20/J20)*100</f>
        <v>0</v>
      </c>
      <c r="W20" s="143">
        <f t="shared" si="9"/>
        <v>0</v>
      </c>
      <c r="X20" s="151">
        <f t="shared" si="25"/>
        <v>3483639.23</v>
      </c>
      <c r="Y20" s="217">
        <f t="shared" si="26"/>
        <v>75.896279520697163</v>
      </c>
      <c r="Z20" s="151">
        <f t="shared" si="10"/>
        <v>75.896279520697163</v>
      </c>
      <c r="AA20" s="151">
        <f t="shared" si="11"/>
        <v>75.896279520697163</v>
      </c>
      <c r="AB20" s="160">
        <f>H20-X20</f>
        <v>1106360.77</v>
      </c>
      <c r="AC20" s="160">
        <f t="shared" si="34"/>
        <v>24.103720479302833</v>
      </c>
      <c r="AD20" s="160">
        <f t="shared" si="27"/>
        <v>24.103720479302833</v>
      </c>
      <c r="AE20" s="170">
        <f t="shared" si="31"/>
        <v>1106360.77</v>
      </c>
      <c r="AF20" s="170">
        <f t="shared" si="28"/>
        <v>24.103720479302833</v>
      </c>
      <c r="AG20" s="170">
        <f t="shared" si="32"/>
        <v>24.103720479302833</v>
      </c>
      <c r="AH20" s="251">
        <f t="shared" ref="AH20" si="40">AH32+AH92+AH200+AH248+AH308+AH344+AH380+AH404</f>
        <v>0</v>
      </c>
      <c r="AI20" s="178">
        <f t="shared" si="29"/>
        <v>1106360.77</v>
      </c>
      <c r="AJ20" s="178">
        <f t="shared" si="14"/>
        <v>24.103720479302833</v>
      </c>
    </row>
    <row r="21" spans="1:36" ht="19.5" thickBot="1">
      <c r="A21" s="32"/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135"/>
      <c r="Q21" s="135"/>
      <c r="R21" s="135"/>
      <c r="S21" s="135"/>
      <c r="T21" s="144"/>
      <c r="U21" s="144"/>
      <c r="V21" s="144"/>
      <c r="W21" s="144"/>
      <c r="X21" s="152"/>
      <c r="Y21" s="219"/>
      <c r="Z21" s="152"/>
      <c r="AA21" s="152"/>
      <c r="AB21" s="162"/>
      <c r="AC21" s="162"/>
      <c r="AD21" s="163"/>
      <c r="AE21" s="172"/>
      <c r="AF21" s="172"/>
      <c r="AG21" s="72"/>
      <c r="AH21" s="52"/>
      <c r="AI21" s="179"/>
      <c r="AJ21" s="180"/>
    </row>
    <row r="22" spans="1:36" s="34" customFormat="1" ht="18.95" customHeight="1">
      <c r="A22" s="1085" t="s">
        <v>63</v>
      </c>
      <c r="B22" s="1086"/>
      <c r="C22" s="1086"/>
      <c r="D22" s="1086"/>
      <c r="E22" s="1086"/>
      <c r="F22" s="1086"/>
      <c r="G22" s="1086"/>
      <c r="H22" s="1086"/>
      <c r="I22" s="1086"/>
      <c r="J22" s="1086"/>
      <c r="K22" s="1086"/>
      <c r="L22" s="1086"/>
      <c r="M22" s="1086"/>
      <c r="N22" s="1086"/>
      <c r="O22" s="1086"/>
      <c r="P22" s="1086"/>
      <c r="Q22" s="1086"/>
      <c r="R22" s="1086"/>
      <c r="S22" s="1086"/>
      <c r="T22" s="1086"/>
      <c r="U22" s="1086"/>
      <c r="V22" s="1086"/>
      <c r="W22" s="1086"/>
      <c r="X22" s="1086"/>
      <c r="Y22" s="1086"/>
      <c r="Z22" s="1086"/>
      <c r="AA22" s="1086"/>
      <c r="AB22" s="1086"/>
      <c r="AC22" s="1086"/>
      <c r="AD22" s="1086"/>
      <c r="AE22" s="1086"/>
      <c r="AF22" s="1086"/>
      <c r="AG22" s="1086"/>
      <c r="AH22" s="1086"/>
      <c r="AI22" s="1086"/>
      <c r="AJ22" s="1086"/>
    </row>
    <row r="23" spans="1:36" s="35" customFormat="1" ht="36.950000000000003" customHeight="1">
      <c r="A23" s="182"/>
      <c r="B23" s="183"/>
      <c r="C23" s="184"/>
      <c r="D23" s="184"/>
      <c r="E23" s="184"/>
      <c r="F23" s="184"/>
      <c r="G23" s="184"/>
      <c r="H23" s="184"/>
      <c r="I23" s="185"/>
      <c r="J23" s="184"/>
      <c r="K23" s="186" t="s">
        <v>435</v>
      </c>
      <c r="L23" s="186" t="s">
        <v>436</v>
      </c>
      <c r="M23" s="186" t="s">
        <v>20</v>
      </c>
      <c r="N23" s="186" t="s">
        <v>21</v>
      </c>
      <c r="O23" s="186" t="s">
        <v>437</v>
      </c>
      <c r="P23" s="187" t="s">
        <v>417</v>
      </c>
      <c r="Q23" s="188" t="s">
        <v>433</v>
      </c>
      <c r="R23" s="188" t="s">
        <v>434</v>
      </c>
      <c r="S23" s="188" t="s">
        <v>403</v>
      </c>
      <c r="T23" s="188" t="s">
        <v>438</v>
      </c>
      <c r="U23" s="188" t="s">
        <v>433</v>
      </c>
      <c r="V23" s="188" t="s">
        <v>434</v>
      </c>
      <c r="W23" s="188" t="s">
        <v>403</v>
      </c>
      <c r="X23" s="187" t="s">
        <v>439</v>
      </c>
      <c r="Y23" s="220" t="s">
        <v>433</v>
      </c>
      <c r="Z23" s="188" t="s">
        <v>434</v>
      </c>
      <c r="AA23" s="188" t="s">
        <v>403</v>
      </c>
      <c r="AB23" s="188" t="s">
        <v>440</v>
      </c>
      <c r="AC23" s="188" t="s">
        <v>433</v>
      </c>
      <c r="AD23" s="188" t="s">
        <v>403</v>
      </c>
      <c r="AE23" s="188" t="s">
        <v>408</v>
      </c>
      <c r="AF23" s="188" t="s">
        <v>433</v>
      </c>
      <c r="AG23" s="188" t="s">
        <v>403</v>
      </c>
      <c r="AH23" s="188" t="s">
        <v>39</v>
      </c>
      <c r="AI23" s="188" t="s">
        <v>441</v>
      </c>
      <c r="AJ23" s="188" t="s">
        <v>403</v>
      </c>
    </row>
    <row r="24" spans="1:36" s="35" customFormat="1" ht="18.95" customHeight="1">
      <c r="A24" s="205"/>
      <c r="B24" s="206"/>
      <c r="C24" s="184" t="s">
        <v>54</v>
      </c>
      <c r="D24" s="184">
        <f>D25+D31</f>
        <v>7730000</v>
      </c>
      <c r="E24" s="184">
        <f>E25+E31</f>
        <v>4869900</v>
      </c>
      <c r="F24" s="184">
        <f>F25+F31</f>
        <v>2087100</v>
      </c>
      <c r="G24" s="184">
        <f>G25+G31</f>
        <v>0</v>
      </c>
      <c r="H24" s="184">
        <f t="shared" ref="H24:H30" si="41">SUM(E24:G24)</f>
        <v>6957000</v>
      </c>
      <c r="I24" s="185">
        <f>I25+I31</f>
        <v>-371568</v>
      </c>
      <c r="J24" s="184">
        <f>J25+J31</f>
        <v>6585432</v>
      </c>
      <c r="K24" s="184">
        <f>K25+K31</f>
        <v>5789466.5</v>
      </c>
      <c r="L24" s="184">
        <f t="shared" ref="L24:P24" si="42">L25+L31</f>
        <v>0</v>
      </c>
      <c r="M24" s="184">
        <f t="shared" si="42"/>
        <v>240155.93</v>
      </c>
      <c r="N24" s="184">
        <f t="shared" si="42"/>
        <v>83000</v>
      </c>
      <c r="O24" s="184">
        <f t="shared" si="42"/>
        <v>43500</v>
      </c>
      <c r="P24" s="184">
        <f t="shared" si="42"/>
        <v>5789466.5</v>
      </c>
      <c r="Q24" s="207">
        <f>(P24/H24)*100</f>
        <v>83.217859709644955</v>
      </c>
      <c r="R24" s="207">
        <f>(P24/J24)*100</f>
        <v>87.913237886292052</v>
      </c>
      <c r="S24" s="198">
        <f>(P24/D24)*100</f>
        <v>74.896073738680471</v>
      </c>
      <c r="T24" s="184">
        <f>T25+T31</f>
        <v>323155.93</v>
      </c>
      <c r="U24" s="198">
        <f>(T24/H24)*100</f>
        <v>4.6450471467586603</v>
      </c>
      <c r="V24" s="207">
        <f>(T24/J24)*100</f>
        <v>4.907133351312412</v>
      </c>
      <c r="W24" s="198">
        <f>(T24/D24)*100</f>
        <v>4.1805424320827944</v>
      </c>
      <c r="X24" s="184">
        <f>X25+X31</f>
        <v>6156122.4299999997</v>
      </c>
      <c r="Y24" s="221">
        <f>(X24/H24)*100</f>
        <v>88.488176369124616</v>
      </c>
      <c r="Z24" s="207">
        <f>(X24/J24)*100</f>
        <v>93.480920158313069</v>
      </c>
      <c r="AA24" s="198">
        <f t="shared" ref="AA24:AA30" si="43">(X24/D24)*100</f>
        <v>79.639358732212159</v>
      </c>
      <c r="AB24" s="184">
        <f>AB25+AB31</f>
        <v>800877.57000000007</v>
      </c>
      <c r="AC24" s="198">
        <f t="shared" ref="AC24:AC25" si="44">(AB24/H24)*100</f>
        <v>11.511823630875378</v>
      </c>
      <c r="AD24" s="198">
        <f>(AB24/D24)*100</f>
        <v>10.360641267787841</v>
      </c>
      <c r="AE24" s="184">
        <f>AE25+AE31</f>
        <v>429309.57000000007</v>
      </c>
      <c r="AF24" s="198">
        <f>(AE24/J24)*100</f>
        <v>6.5190798416869242</v>
      </c>
      <c r="AG24" s="198">
        <f>(AE24/D24)*100</f>
        <v>5.5538107373868062</v>
      </c>
      <c r="AH24" s="184">
        <f>AH25+AH31</f>
        <v>773000</v>
      </c>
      <c r="AI24" s="184">
        <f>AI25+AI31</f>
        <v>1573877.57</v>
      </c>
      <c r="AJ24" s="198">
        <f>(AI24/D24)*100</f>
        <v>20.360641267787841</v>
      </c>
    </row>
    <row r="25" spans="1:36" s="35" customFormat="1" ht="18.95" customHeight="1">
      <c r="A25" s="182"/>
      <c r="B25" s="192" t="s">
        <v>34</v>
      </c>
      <c r="C25" s="193" t="s">
        <v>55</v>
      </c>
      <c r="D25" s="193">
        <f>SUM(D26:D30)</f>
        <v>6090000</v>
      </c>
      <c r="E25" s="190">
        <f>SUM(E26:E30)</f>
        <v>3229900</v>
      </c>
      <c r="F25" s="190">
        <f>SUM(F26:F30)</f>
        <v>2087100</v>
      </c>
      <c r="G25" s="190">
        <f>SUM(G26:G30)</f>
        <v>0</v>
      </c>
      <c r="H25" s="190">
        <f t="shared" si="41"/>
        <v>5317000</v>
      </c>
      <c r="I25" s="194">
        <f t="shared" ref="I25:P25" si="45">SUM(I26:I30)</f>
        <v>-371568</v>
      </c>
      <c r="J25" s="190">
        <f t="shared" si="45"/>
        <v>4945432</v>
      </c>
      <c r="K25" s="193">
        <f>SUM(K26:K30)</f>
        <v>4173566.5</v>
      </c>
      <c r="L25" s="193">
        <f t="shared" ref="L25:O25" si="46">SUM(L26:L30)</f>
        <v>0</v>
      </c>
      <c r="M25" s="193">
        <f t="shared" si="46"/>
        <v>240155.93</v>
      </c>
      <c r="N25" s="193">
        <f t="shared" si="46"/>
        <v>83000</v>
      </c>
      <c r="O25" s="193">
        <f t="shared" si="46"/>
        <v>43500</v>
      </c>
      <c r="P25" s="190">
        <f t="shared" si="45"/>
        <v>4173566.5</v>
      </c>
      <c r="Q25" s="189">
        <f t="shared" ref="Q25:Q32" si="47">(P25/H25)*100</f>
        <v>78.494762083881881</v>
      </c>
      <c r="R25" s="189">
        <f t="shared" ref="R25:R32" si="48">(P25/J25)*100</f>
        <v>84.392354398968578</v>
      </c>
      <c r="S25" s="190">
        <f>(P25/D25)*100</f>
        <v>68.531469622331684</v>
      </c>
      <c r="T25" s="190">
        <f>SUM(T26:T30)</f>
        <v>323155.93</v>
      </c>
      <c r="U25" s="190">
        <f t="shared" ref="U25:U32" si="49">(T25/H25)*100</f>
        <v>6.0777869099116044</v>
      </c>
      <c r="V25" s="189">
        <f t="shared" ref="V25:V32" si="50">(T25/J25)*100</f>
        <v>6.5344327856494635</v>
      </c>
      <c r="W25" s="189">
        <f>(T25/D25)*100</f>
        <v>5.3063371100164201</v>
      </c>
      <c r="X25" s="190">
        <f>SUM(X26:X30)</f>
        <v>4540222.43</v>
      </c>
      <c r="Y25" s="218">
        <f t="shared" ref="Y25:Y32" si="51">(X25/H25)*100</f>
        <v>85.390679518525474</v>
      </c>
      <c r="Z25" s="189">
        <f t="shared" ref="Z25:Z32" si="52">(X25/J25)*100</f>
        <v>91.806386782792686</v>
      </c>
      <c r="AA25" s="189">
        <f t="shared" si="43"/>
        <v>74.552092446633822</v>
      </c>
      <c r="AB25" s="191">
        <f>SUM(AB26:AB30)</f>
        <v>776777.57000000007</v>
      </c>
      <c r="AC25" s="191">
        <f t="shared" si="44"/>
        <v>14.609320481474516</v>
      </c>
      <c r="AD25" s="191">
        <f t="shared" ref="AD25:AD30" si="53">(AB25/D25)*100</f>
        <v>12.754968308702793</v>
      </c>
      <c r="AE25" s="191">
        <f>SUM(AE26:AE30)</f>
        <v>405209.57000000007</v>
      </c>
      <c r="AF25" s="191">
        <f t="shared" ref="AF25:AF32" si="54">(AE25/J25)*100</f>
        <v>8.1936132172073162</v>
      </c>
      <c r="AG25" s="191">
        <f t="shared" ref="AG25:AG32" si="55">(AE25/D25)*100</f>
        <v>6.6536875205254535</v>
      </c>
      <c r="AH25" s="191">
        <f>SUM(AH26:AH30)</f>
        <v>773000</v>
      </c>
      <c r="AI25" s="191">
        <f>SUM(AI26:AI30)</f>
        <v>1549777.57</v>
      </c>
      <c r="AJ25" s="191">
        <f t="shared" ref="AJ25:AJ32" si="56">(AI25/D25)*100</f>
        <v>25.447907553366171</v>
      </c>
    </row>
    <row r="26" spans="1:36" s="35" customFormat="1" ht="18.95" customHeight="1">
      <c r="A26" s="183"/>
      <c r="B26" s="183"/>
      <c r="C26" s="189" t="s">
        <v>56</v>
      </c>
      <c r="D26" s="189">
        <f>D38+D50+D62+D74</f>
        <v>1080000</v>
      </c>
      <c r="E26" s="189">
        <f t="shared" ref="E26:G26" si="57">E38+E50+E62+E74</f>
        <v>720000</v>
      </c>
      <c r="F26" s="189">
        <f t="shared" si="57"/>
        <v>360000</v>
      </c>
      <c r="G26" s="189">
        <f t="shared" si="57"/>
        <v>0</v>
      </c>
      <c r="H26" s="189">
        <f t="shared" si="41"/>
        <v>1080000</v>
      </c>
      <c r="I26" s="195">
        <f>I38+I50+I62+I74</f>
        <v>0</v>
      </c>
      <c r="J26" s="196">
        <f>H26+(I26)</f>
        <v>1080000</v>
      </c>
      <c r="K26" s="189">
        <f>K38+K50+K62+K74</f>
        <v>950500</v>
      </c>
      <c r="L26" s="189">
        <f t="shared" ref="L26:O26" si="58">L38+L50+L62+L74</f>
        <v>0</v>
      </c>
      <c r="M26" s="189">
        <f t="shared" si="58"/>
        <v>0</v>
      </c>
      <c r="N26" s="189">
        <f t="shared" si="58"/>
        <v>0</v>
      </c>
      <c r="O26" s="189">
        <f t="shared" si="58"/>
        <v>43500</v>
      </c>
      <c r="P26" s="189">
        <f>K26+L26</f>
        <v>950500</v>
      </c>
      <c r="Q26" s="189">
        <f t="shared" si="47"/>
        <v>88.009259259259252</v>
      </c>
      <c r="R26" s="189">
        <f t="shared" si="48"/>
        <v>88.009259259259252</v>
      </c>
      <c r="S26" s="189">
        <f>(P26/D26)*100</f>
        <v>88.009259259259252</v>
      </c>
      <c r="T26" s="189">
        <f>M26+N26</f>
        <v>0</v>
      </c>
      <c r="U26" s="189">
        <f t="shared" si="49"/>
        <v>0</v>
      </c>
      <c r="V26" s="189">
        <f t="shared" si="50"/>
        <v>0</v>
      </c>
      <c r="W26" s="189">
        <f>(T26/D26)*100</f>
        <v>0</v>
      </c>
      <c r="X26" s="189">
        <f>SUM(K26:O26)</f>
        <v>994000</v>
      </c>
      <c r="Y26" s="217">
        <f t="shared" si="51"/>
        <v>92.037037037037038</v>
      </c>
      <c r="Z26" s="189">
        <f t="shared" si="52"/>
        <v>92.037037037037038</v>
      </c>
      <c r="AA26" s="189">
        <f t="shared" si="43"/>
        <v>92.037037037037038</v>
      </c>
      <c r="AB26" s="197">
        <f>H26-X26</f>
        <v>86000</v>
      </c>
      <c r="AC26" s="197">
        <f>(AB26/H26)*100</f>
        <v>7.9629629629629637</v>
      </c>
      <c r="AD26" s="197">
        <f t="shared" si="53"/>
        <v>7.9629629629629637</v>
      </c>
      <c r="AE26" s="197">
        <f>J26-X26</f>
        <v>86000</v>
      </c>
      <c r="AF26" s="197">
        <f t="shared" si="54"/>
        <v>7.9629629629629637</v>
      </c>
      <c r="AG26" s="197">
        <f t="shared" si="55"/>
        <v>7.9629629629629637</v>
      </c>
      <c r="AH26" s="189">
        <f t="shared" ref="AH26" si="59">AH38+AH50+AH62+AH74</f>
        <v>0</v>
      </c>
      <c r="AI26" s="197">
        <f>AB26+AH26</f>
        <v>86000</v>
      </c>
      <c r="AJ26" s="197">
        <f t="shared" si="56"/>
        <v>7.9629629629629637</v>
      </c>
    </row>
    <row r="27" spans="1:36" s="35" customFormat="1" ht="18.95" customHeight="1">
      <c r="A27" s="183"/>
      <c r="B27" s="183"/>
      <c r="C27" s="189" t="s">
        <v>57</v>
      </c>
      <c r="D27" s="189">
        <f t="shared" ref="D27:G32" si="60">D39+D51+D63+D75</f>
        <v>2044360</v>
      </c>
      <c r="E27" s="189">
        <f t="shared" si="60"/>
        <v>1011500</v>
      </c>
      <c r="F27" s="189">
        <f t="shared" si="60"/>
        <v>673360</v>
      </c>
      <c r="G27" s="189">
        <f t="shared" si="60"/>
        <v>0</v>
      </c>
      <c r="H27" s="189">
        <f t="shared" si="41"/>
        <v>1684860</v>
      </c>
      <c r="I27" s="195">
        <f t="shared" ref="I27:I32" si="61">I39+I51+I63+I75</f>
        <v>-122664</v>
      </c>
      <c r="J27" s="196">
        <f>H27+(I27)</f>
        <v>1562196</v>
      </c>
      <c r="K27" s="189">
        <f t="shared" ref="K27:O30" si="62">K39+K51+K63+K75</f>
        <v>1560989.85</v>
      </c>
      <c r="L27" s="189">
        <f t="shared" si="62"/>
        <v>0</v>
      </c>
      <c r="M27" s="189">
        <f t="shared" si="62"/>
        <v>0</v>
      </c>
      <c r="N27" s="189">
        <f t="shared" si="62"/>
        <v>0</v>
      </c>
      <c r="O27" s="189">
        <f t="shared" si="62"/>
        <v>0</v>
      </c>
      <c r="P27" s="189">
        <f>K27+L27</f>
        <v>1560989.85</v>
      </c>
      <c r="Q27" s="189">
        <f t="shared" si="47"/>
        <v>92.648044941419471</v>
      </c>
      <c r="R27" s="189">
        <f t="shared" si="48"/>
        <v>99.922791378290569</v>
      </c>
      <c r="S27" s="189">
        <f t="shared" ref="S27:S30" si="63">(P27/D27)*100</f>
        <v>76.355918233579217</v>
      </c>
      <c r="T27" s="189">
        <f>M27+N27</f>
        <v>0</v>
      </c>
      <c r="U27" s="189">
        <f t="shared" si="49"/>
        <v>0</v>
      </c>
      <c r="V27" s="189">
        <f t="shared" si="50"/>
        <v>0</v>
      </c>
      <c r="W27" s="189">
        <f t="shared" ref="W27:W30" si="64">(T27/D27)*100</f>
        <v>0</v>
      </c>
      <c r="X27" s="189">
        <f>SUM(K27:O27)</f>
        <v>1560989.85</v>
      </c>
      <c r="Y27" s="217">
        <f t="shared" si="51"/>
        <v>92.648044941419471</v>
      </c>
      <c r="Z27" s="189">
        <f t="shared" si="52"/>
        <v>99.922791378290569</v>
      </c>
      <c r="AA27" s="189">
        <f t="shared" si="43"/>
        <v>76.355918233579217</v>
      </c>
      <c r="AB27" s="197">
        <f t="shared" ref="AB27:AB30" si="65">H27-X27</f>
        <v>123870.14999999991</v>
      </c>
      <c r="AC27" s="197">
        <f t="shared" ref="AC27:AC32" si="66">(AB27/H27)*100</f>
        <v>7.35195505858053</v>
      </c>
      <c r="AD27" s="197">
        <f t="shared" si="53"/>
        <v>6.0591163004558837</v>
      </c>
      <c r="AE27" s="197">
        <f t="shared" ref="AE27:AE30" si="67">J27-X27</f>
        <v>1206.1499999999069</v>
      </c>
      <c r="AF27" s="197">
        <f t="shared" si="54"/>
        <v>7.7208621709433822E-2</v>
      </c>
      <c r="AG27" s="197">
        <f t="shared" si="55"/>
        <v>5.8998904302564464E-2</v>
      </c>
      <c r="AH27" s="189">
        <f>AH39+AH51+AH63+AH75</f>
        <v>359500</v>
      </c>
      <c r="AI27" s="197">
        <f t="shared" ref="AI27:AI32" si="68">AB27+AH27</f>
        <v>483370.14999999991</v>
      </c>
      <c r="AJ27" s="197">
        <f t="shared" si="56"/>
        <v>23.644081766420783</v>
      </c>
    </row>
    <row r="28" spans="1:36" s="35" customFormat="1" ht="18.95" customHeight="1">
      <c r="A28" s="183"/>
      <c r="B28" s="183"/>
      <c r="C28" s="189" t="s">
        <v>58</v>
      </c>
      <c r="D28" s="189">
        <f t="shared" si="60"/>
        <v>2765640</v>
      </c>
      <c r="E28" s="189">
        <f t="shared" si="60"/>
        <v>1398400</v>
      </c>
      <c r="F28" s="189">
        <f t="shared" si="60"/>
        <v>953740</v>
      </c>
      <c r="G28" s="189">
        <f t="shared" si="60"/>
        <v>0</v>
      </c>
      <c r="H28" s="189">
        <f t="shared" si="41"/>
        <v>2352140</v>
      </c>
      <c r="I28" s="195">
        <f t="shared" si="61"/>
        <v>-248904</v>
      </c>
      <c r="J28" s="196">
        <f>H28+(I28)</f>
        <v>2103236</v>
      </c>
      <c r="K28" s="189">
        <f t="shared" si="62"/>
        <v>1504491.65</v>
      </c>
      <c r="L28" s="189">
        <f t="shared" si="62"/>
        <v>0</v>
      </c>
      <c r="M28" s="189">
        <f t="shared" si="62"/>
        <v>176655.93</v>
      </c>
      <c r="N28" s="189">
        <f t="shared" si="62"/>
        <v>83000</v>
      </c>
      <c r="O28" s="189">
        <f t="shared" si="62"/>
        <v>0</v>
      </c>
      <c r="P28" s="189">
        <f>K28+L28</f>
        <v>1504491.65</v>
      </c>
      <c r="Q28" s="189">
        <f t="shared" si="47"/>
        <v>63.962674415638517</v>
      </c>
      <c r="R28" s="189">
        <f t="shared" si="48"/>
        <v>71.532231760962631</v>
      </c>
      <c r="S28" s="189">
        <f t="shared" si="63"/>
        <v>54.399403031486379</v>
      </c>
      <c r="T28" s="189">
        <f>M28+N28</f>
        <v>259655.93</v>
      </c>
      <c r="U28" s="189">
        <f t="shared" si="49"/>
        <v>11.039135850757182</v>
      </c>
      <c r="V28" s="189">
        <f t="shared" si="50"/>
        <v>12.345544199509707</v>
      </c>
      <c r="W28" s="189">
        <f t="shared" si="64"/>
        <v>9.3886380729234453</v>
      </c>
      <c r="X28" s="189">
        <f>SUM(K28:O28)</f>
        <v>1764147.5799999998</v>
      </c>
      <c r="Y28" s="217">
        <f t="shared" si="51"/>
        <v>75.001810266395694</v>
      </c>
      <c r="Z28" s="189">
        <f t="shared" si="52"/>
        <v>83.877775960472334</v>
      </c>
      <c r="AA28" s="189">
        <f t="shared" si="43"/>
        <v>63.788041104409821</v>
      </c>
      <c r="AB28" s="197">
        <f t="shared" si="65"/>
        <v>587992.42000000016</v>
      </c>
      <c r="AC28" s="197">
        <f t="shared" si="66"/>
        <v>24.998189733604299</v>
      </c>
      <c r="AD28" s="197">
        <f t="shared" si="53"/>
        <v>21.260627558178221</v>
      </c>
      <c r="AE28" s="197">
        <f t="shared" si="67"/>
        <v>339088.42000000016</v>
      </c>
      <c r="AF28" s="197">
        <f t="shared" si="54"/>
        <v>16.122224039527669</v>
      </c>
      <c r="AG28" s="197">
        <f t="shared" si="55"/>
        <v>12.260757726963746</v>
      </c>
      <c r="AH28" s="189">
        <f t="shared" ref="AH28" si="69">AH40+AH52+AH64+AH76</f>
        <v>413500</v>
      </c>
      <c r="AI28" s="197">
        <f t="shared" si="68"/>
        <v>1001492.4200000002</v>
      </c>
      <c r="AJ28" s="197">
        <f t="shared" si="56"/>
        <v>36.211958895590172</v>
      </c>
    </row>
    <row r="29" spans="1:36" s="35" customFormat="1" ht="18.95" customHeight="1">
      <c r="A29" s="183"/>
      <c r="B29" s="183"/>
      <c r="C29" s="189" t="s">
        <v>59</v>
      </c>
      <c r="D29" s="189">
        <f t="shared" si="60"/>
        <v>0</v>
      </c>
      <c r="E29" s="189">
        <f t="shared" si="60"/>
        <v>0</v>
      </c>
      <c r="F29" s="189">
        <f t="shared" si="60"/>
        <v>0</v>
      </c>
      <c r="G29" s="189">
        <f t="shared" si="60"/>
        <v>0</v>
      </c>
      <c r="H29" s="189">
        <f t="shared" si="41"/>
        <v>0</v>
      </c>
      <c r="I29" s="195">
        <f t="shared" si="61"/>
        <v>0</v>
      </c>
      <c r="J29" s="196">
        <f>H29+(I29)</f>
        <v>0</v>
      </c>
      <c r="K29" s="189">
        <f t="shared" si="62"/>
        <v>0</v>
      </c>
      <c r="L29" s="189">
        <f t="shared" si="62"/>
        <v>0</v>
      </c>
      <c r="M29" s="189">
        <f t="shared" si="62"/>
        <v>0</v>
      </c>
      <c r="N29" s="189">
        <f t="shared" si="62"/>
        <v>0</v>
      </c>
      <c r="O29" s="189">
        <f t="shared" si="62"/>
        <v>0</v>
      </c>
      <c r="P29" s="189">
        <f>K29+L29</f>
        <v>0</v>
      </c>
      <c r="Q29" s="189" t="e">
        <f t="shared" si="47"/>
        <v>#DIV/0!</v>
      </c>
      <c r="R29" s="189" t="e">
        <f t="shared" si="48"/>
        <v>#DIV/0!</v>
      </c>
      <c r="S29" s="189" t="e">
        <f t="shared" si="63"/>
        <v>#DIV/0!</v>
      </c>
      <c r="T29" s="189">
        <f>M29+N29</f>
        <v>0</v>
      </c>
      <c r="U29" s="189" t="e">
        <f t="shared" si="49"/>
        <v>#DIV/0!</v>
      </c>
      <c r="V29" s="189" t="e">
        <f t="shared" si="50"/>
        <v>#DIV/0!</v>
      </c>
      <c r="W29" s="189" t="e">
        <f t="shared" si="64"/>
        <v>#DIV/0!</v>
      </c>
      <c r="X29" s="189">
        <f>SUM(K29:O29)</f>
        <v>0</v>
      </c>
      <c r="Y29" s="217" t="e">
        <f t="shared" si="51"/>
        <v>#DIV/0!</v>
      </c>
      <c r="Z29" s="189" t="e">
        <f t="shared" si="52"/>
        <v>#DIV/0!</v>
      </c>
      <c r="AA29" s="189" t="e">
        <f t="shared" si="43"/>
        <v>#DIV/0!</v>
      </c>
      <c r="AB29" s="197">
        <f t="shared" si="65"/>
        <v>0</v>
      </c>
      <c r="AC29" s="197" t="e">
        <f t="shared" si="66"/>
        <v>#DIV/0!</v>
      </c>
      <c r="AD29" s="197" t="e">
        <f t="shared" si="53"/>
        <v>#DIV/0!</v>
      </c>
      <c r="AE29" s="197">
        <f t="shared" si="67"/>
        <v>0</v>
      </c>
      <c r="AF29" s="197" t="e">
        <f t="shared" si="54"/>
        <v>#DIV/0!</v>
      </c>
      <c r="AG29" s="197" t="e">
        <f t="shared" si="55"/>
        <v>#DIV/0!</v>
      </c>
      <c r="AH29" s="189">
        <f t="shared" ref="AH29" si="70">AH41+AH53+AH65+AH77</f>
        <v>0</v>
      </c>
      <c r="AI29" s="197">
        <f t="shared" si="68"/>
        <v>0</v>
      </c>
      <c r="AJ29" s="197" t="e">
        <f t="shared" si="56"/>
        <v>#DIV/0!</v>
      </c>
    </row>
    <row r="30" spans="1:36" s="35" customFormat="1" ht="18.95" customHeight="1">
      <c r="A30" s="183"/>
      <c r="B30" s="183"/>
      <c r="C30" s="189" t="s">
        <v>60</v>
      </c>
      <c r="D30" s="189">
        <f t="shared" si="60"/>
        <v>200000</v>
      </c>
      <c r="E30" s="189">
        <f t="shared" si="60"/>
        <v>100000</v>
      </c>
      <c r="F30" s="189">
        <f t="shared" si="60"/>
        <v>100000</v>
      </c>
      <c r="G30" s="189">
        <f t="shared" si="60"/>
        <v>0</v>
      </c>
      <c r="H30" s="189">
        <f t="shared" si="41"/>
        <v>200000</v>
      </c>
      <c r="I30" s="195">
        <f t="shared" si="61"/>
        <v>0</v>
      </c>
      <c r="J30" s="196">
        <f>H30+(I30)</f>
        <v>200000</v>
      </c>
      <c r="K30" s="189">
        <f t="shared" si="62"/>
        <v>157585</v>
      </c>
      <c r="L30" s="189">
        <f t="shared" si="62"/>
        <v>0</v>
      </c>
      <c r="M30" s="189">
        <f t="shared" si="62"/>
        <v>63500</v>
      </c>
      <c r="N30" s="189">
        <f t="shared" si="62"/>
        <v>0</v>
      </c>
      <c r="O30" s="189">
        <f t="shared" si="62"/>
        <v>0</v>
      </c>
      <c r="P30" s="189">
        <f>K30+L30</f>
        <v>157585</v>
      </c>
      <c r="Q30" s="189">
        <f t="shared" si="47"/>
        <v>78.792500000000004</v>
      </c>
      <c r="R30" s="189">
        <f t="shared" si="48"/>
        <v>78.792500000000004</v>
      </c>
      <c r="S30" s="189">
        <f t="shared" si="63"/>
        <v>78.792500000000004</v>
      </c>
      <c r="T30" s="189">
        <f>M30+N30</f>
        <v>63500</v>
      </c>
      <c r="U30" s="189">
        <f t="shared" si="49"/>
        <v>31.75</v>
      </c>
      <c r="V30" s="189">
        <f t="shared" si="50"/>
        <v>31.75</v>
      </c>
      <c r="W30" s="189">
        <f t="shared" si="64"/>
        <v>31.75</v>
      </c>
      <c r="X30" s="189">
        <f>SUM(K30:O30)</f>
        <v>221085</v>
      </c>
      <c r="Y30" s="217">
        <f t="shared" si="51"/>
        <v>110.5425</v>
      </c>
      <c r="Z30" s="189">
        <f t="shared" si="52"/>
        <v>110.5425</v>
      </c>
      <c r="AA30" s="189">
        <f t="shared" si="43"/>
        <v>110.5425</v>
      </c>
      <c r="AB30" s="197">
        <f t="shared" si="65"/>
        <v>-21085</v>
      </c>
      <c r="AC30" s="197">
        <f t="shared" si="66"/>
        <v>-10.5425</v>
      </c>
      <c r="AD30" s="197">
        <f t="shared" si="53"/>
        <v>-10.5425</v>
      </c>
      <c r="AE30" s="197">
        <f t="shared" si="67"/>
        <v>-21085</v>
      </c>
      <c r="AF30" s="197">
        <f t="shared" si="54"/>
        <v>-10.5425</v>
      </c>
      <c r="AG30" s="197">
        <f t="shared" si="55"/>
        <v>-10.5425</v>
      </c>
      <c r="AH30" s="189">
        <f t="shared" ref="AH30" si="71">AH42+AH54+AH66+AH78</f>
        <v>0</v>
      </c>
      <c r="AI30" s="197">
        <f t="shared" si="68"/>
        <v>-21085</v>
      </c>
      <c r="AJ30" s="197">
        <f t="shared" si="56"/>
        <v>-10.5425</v>
      </c>
    </row>
    <row r="31" spans="1:36" s="35" customFormat="1" ht="18.95" customHeight="1">
      <c r="A31" s="182"/>
      <c r="B31" s="192" t="s">
        <v>35</v>
      </c>
      <c r="C31" s="190" t="s">
        <v>64</v>
      </c>
      <c r="D31" s="190">
        <f t="shared" ref="D31:AE31" si="72">D32</f>
        <v>1640000</v>
      </c>
      <c r="E31" s="190">
        <f t="shared" si="72"/>
        <v>1640000</v>
      </c>
      <c r="F31" s="190">
        <f t="shared" si="72"/>
        <v>0</v>
      </c>
      <c r="G31" s="190">
        <f t="shared" si="72"/>
        <v>0</v>
      </c>
      <c r="H31" s="190">
        <f t="shared" si="72"/>
        <v>1640000</v>
      </c>
      <c r="I31" s="194">
        <f t="shared" si="72"/>
        <v>0</v>
      </c>
      <c r="J31" s="190">
        <f t="shared" si="72"/>
        <v>1640000</v>
      </c>
      <c r="K31" s="190">
        <f t="shared" si="72"/>
        <v>1615900</v>
      </c>
      <c r="L31" s="190">
        <f t="shared" si="72"/>
        <v>0</v>
      </c>
      <c r="M31" s="190">
        <f t="shared" si="72"/>
        <v>0</v>
      </c>
      <c r="N31" s="190">
        <f t="shared" si="72"/>
        <v>0</v>
      </c>
      <c r="O31" s="190">
        <f t="shared" si="72"/>
        <v>0</v>
      </c>
      <c r="P31" s="198">
        <f t="shared" si="72"/>
        <v>1615900</v>
      </c>
      <c r="Q31" s="189">
        <f t="shared" ref="Q31" si="73">(P31/J31)*100</f>
        <v>98.530487804878049</v>
      </c>
      <c r="R31" s="189">
        <f t="shared" si="48"/>
        <v>98.530487804878049</v>
      </c>
      <c r="S31" s="198">
        <f t="shared" si="72"/>
        <v>98.530487804878049</v>
      </c>
      <c r="T31" s="198">
        <f t="shared" si="72"/>
        <v>0</v>
      </c>
      <c r="U31" s="190">
        <f t="shared" si="49"/>
        <v>0</v>
      </c>
      <c r="V31" s="189">
        <f t="shared" si="50"/>
        <v>0</v>
      </c>
      <c r="W31" s="198">
        <f t="shared" si="72"/>
        <v>0</v>
      </c>
      <c r="X31" s="198">
        <f>X32</f>
        <v>1615900</v>
      </c>
      <c r="Y31" s="218">
        <f t="shared" si="51"/>
        <v>98.530487804878049</v>
      </c>
      <c r="Z31" s="189">
        <f t="shared" si="52"/>
        <v>98.530487804878049</v>
      </c>
      <c r="AA31" s="198">
        <f>AA32</f>
        <v>98.530487804878049</v>
      </c>
      <c r="AB31" s="199">
        <f t="shared" si="72"/>
        <v>24100</v>
      </c>
      <c r="AC31" s="191">
        <f t="shared" si="66"/>
        <v>1.4695121951219512</v>
      </c>
      <c r="AD31" s="199">
        <f t="shared" si="72"/>
        <v>1.4695121951219512</v>
      </c>
      <c r="AE31" s="199">
        <f t="shared" si="72"/>
        <v>24100</v>
      </c>
      <c r="AF31" s="191">
        <f t="shared" si="54"/>
        <v>1.4695121951219512</v>
      </c>
      <c r="AG31" s="191">
        <f t="shared" si="55"/>
        <v>1.4695121951219512</v>
      </c>
      <c r="AH31" s="190">
        <f t="shared" ref="AH31" si="74">AH32</f>
        <v>0</v>
      </c>
      <c r="AI31" s="199">
        <f t="shared" ref="AI31" si="75">AI32</f>
        <v>24100</v>
      </c>
      <c r="AJ31" s="191">
        <f t="shared" si="56"/>
        <v>1.4695121951219512</v>
      </c>
    </row>
    <row r="32" spans="1:36" s="35" customFormat="1" ht="18.95" customHeight="1">
      <c r="A32" s="183"/>
      <c r="B32" s="183"/>
      <c r="C32" s="189" t="s">
        <v>62</v>
      </c>
      <c r="D32" s="189">
        <f t="shared" si="60"/>
        <v>1640000</v>
      </c>
      <c r="E32" s="189">
        <f t="shared" si="60"/>
        <v>1640000</v>
      </c>
      <c r="F32" s="189">
        <f t="shared" si="60"/>
        <v>0</v>
      </c>
      <c r="G32" s="189">
        <f t="shared" si="60"/>
        <v>0</v>
      </c>
      <c r="H32" s="189">
        <f>SUM(E32:G32)</f>
        <v>1640000</v>
      </c>
      <c r="I32" s="195">
        <f t="shared" si="61"/>
        <v>0</v>
      </c>
      <c r="J32" s="196">
        <f>H32+(I32)</f>
        <v>1640000</v>
      </c>
      <c r="K32" s="189">
        <f t="shared" ref="K32:O32" si="76">K44+K56+K68+K80</f>
        <v>1615900</v>
      </c>
      <c r="L32" s="189">
        <f t="shared" si="76"/>
        <v>0</v>
      </c>
      <c r="M32" s="189">
        <f t="shared" si="76"/>
        <v>0</v>
      </c>
      <c r="N32" s="189">
        <f t="shared" si="76"/>
        <v>0</v>
      </c>
      <c r="O32" s="189">
        <f t="shared" si="76"/>
        <v>0</v>
      </c>
      <c r="P32" s="189">
        <f>K32+L32</f>
        <v>1615900</v>
      </c>
      <c r="Q32" s="189">
        <f t="shared" si="47"/>
        <v>98.530487804878049</v>
      </c>
      <c r="R32" s="189">
        <f t="shared" si="48"/>
        <v>98.530487804878049</v>
      </c>
      <c r="S32" s="189">
        <f>(P32/D32)*100</f>
        <v>98.530487804878049</v>
      </c>
      <c r="T32" s="189">
        <f>M32+N32</f>
        <v>0</v>
      </c>
      <c r="U32" s="189">
        <f t="shared" si="49"/>
        <v>0</v>
      </c>
      <c r="V32" s="189">
        <f t="shared" si="50"/>
        <v>0</v>
      </c>
      <c r="W32" s="189">
        <f>(T32/D32)*100</f>
        <v>0</v>
      </c>
      <c r="X32" s="189">
        <f>SUM(K32:O32)</f>
        <v>1615900</v>
      </c>
      <c r="Y32" s="217">
        <f t="shared" si="51"/>
        <v>98.530487804878049</v>
      </c>
      <c r="Z32" s="189">
        <f t="shared" si="52"/>
        <v>98.530487804878049</v>
      </c>
      <c r="AA32" s="189">
        <f>(X32/D32)*100</f>
        <v>98.530487804878049</v>
      </c>
      <c r="AB32" s="197">
        <f>H32-X32</f>
        <v>24100</v>
      </c>
      <c r="AC32" s="197">
        <f t="shared" si="66"/>
        <v>1.4695121951219512</v>
      </c>
      <c r="AD32" s="197">
        <f>(AB32/D32)*100</f>
        <v>1.4695121951219512</v>
      </c>
      <c r="AE32" s="197">
        <f>J32-X32</f>
        <v>24100</v>
      </c>
      <c r="AF32" s="197">
        <f t="shared" si="54"/>
        <v>1.4695121951219512</v>
      </c>
      <c r="AG32" s="197">
        <f t="shared" si="55"/>
        <v>1.4695121951219512</v>
      </c>
      <c r="AH32" s="189">
        <f t="shared" ref="AH32" si="77">AH44+AH56+AH68+AH80</f>
        <v>0</v>
      </c>
      <c r="AI32" s="197">
        <f t="shared" si="68"/>
        <v>24100</v>
      </c>
      <c r="AJ32" s="197">
        <f t="shared" si="56"/>
        <v>1.4695121951219512</v>
      </c>
    </row>
    <row r="33" spans="1:36" s="35" customFormat="1" ht="18.95" customHeight="1">
      <c r="A33" s="200"/>
      <c r="B33" s="200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2"/>
      <c r="V33" s="202"/>
      <c r="W33" s="202"/>
      <c r="X33" s="202"/>
      <c r="Y33" s="22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</row>
    <row r="34" spans="1:36" s="34" customFormat="1" ht="35.450000000000003" customHeight="1">
      <c r="A34" s="1104">
        <v>1.1000000000000001</v>
      </c>
      <c r="B34" s="1106" t="s">
        <v>284</v>
      </c>
      <c r="C34" s="1107" t="s">
        <v>285</v>
      </c>
      <c r="D34" s="36" t="s">
        <v>286</v>
      </c>
      <c r="E34" s="1109">
        <f>SUM(E37,E43)</f>
        <v>1764000</v>
      </c>
      <c r="F34" s="1109">
        <f>F37+F43</f>
        <v>756000</v>
      </c>
      <c r="G34" s="1109">
        <f>G37+G43</f>
        <v>0</v>
      </c>
      <c r="H34" s="1109">
        <f>SUM(E34:G36)</f>
        <v>2520000</v>
      </c>
      <c r="I34" s="1111">
        <f>SUM(I37,I43)</f>
        <v>-157200</v>
      </c>
      <c r="J34" s="1113">
        <f>SUM(J37,J43)</f>
        <v>2362800</v>
      </c>
      <c r="K34" s="37"/>
      <c r="L34" s="37"/>
      <c r="M34" s="37"/>
      <c r="N34" s="37"/>
      <c r="O34" s="37"/>
      <c r="P34" s="203" t="s">
        <v>417</v>
      </c>
      <c r="Q34" s="204" t="s">
        <v>433</v>
      </c>
      <c r="R34" s="204" t="s">
        <v>434</v>
      </c>
      <c r="S34" s="204" t="s">
        <v>403</v>
      </c>
      <c r="T34" s="204" t="s">
        <v>438</v>
      </c>
      <c r="U34" s="204" t="s">
        <v>433</v>
      </c>
      <c r="V34" s="204" t="s">
        <v>434</v>
      </c>
      <c r="W34" s="204" t="s">
        <v>403</v>
      </c>
      <c r="X34" s="203" t="s">
        <v>439</v>
      </c>
      <c r="Y34" s="223" t="s">
        <v>433</v>
      </c>
      <c r="Z34" s="204" t="s">
        <v>434</v>
      </c>
      <c r="AA34" s="204" t="s">
        <v>403</v>
      </c>
      <c r="AB34" s="204" t="s">
        <v>440</v>
      </c>
      <c r="AC34" s="204" t="s">
        <v>433</v>
      </c>
      <c r="AD34" s="204" t="s">
        <v>403</v>
      </c>
      <c r="AE34" s="204" t="s">
        <v>408</v>
      </c>
      <c r="AF34" s="204" t="s">
        <v>408</v>
      </c>
      <c r="AG34" s="204" t="s">
        <v>403</v>
      </c>
      <c r="AH34" s="204" t="s">
        <v>39</v>
      </c>
      <c r="AI34" s="204" t="s">
        <v>441</v>
      </c>
      <c r="AJ34" s="204" t="s">
        <v>403</v>
      </c>
    </row>
    <row r="35" spans="1:36" s="34" customFormat="1" ht="23.1" customHeight="1">
      <c r="A35" s="1105"/>
      <c r="B35" s="1106"/>
      <c r="C35" s="1108"/>
      <c r="D35" s="1108">
        <f>D37+D43</f>
        <v>2800000</v>
      </c>
      <c r="E35" s="1110"/>
      <c r="F35" s="1110"/>
      <c r="G35" s="1110"/>
      <c r="H35" s="1110"/>
      <c r="I35" s="1112"/>
      <c r="J35" s="1106"/>
      <c r="K35" s="1114">
        <f t="shared" ref="K35:P35" si="78">K37+K43</f>
        <v>2055216.9</v>
      </c>
      <c r="L35" s="1116">
        <f t="shared" si="78"/>
        <v>0</v>
      </c>
      <c r="M35" s="1118">
        <f t="shared" si="78"/>
        <v>176655.93</v>
      </c>
      <c r="N35" s="1100">
        <f t="shared" si="78"/>
        <v>0</v>
      </c>
      <c r="O35" s="1102">
        <f t="shared" si="78"/>
        <v>0</v>
      </c>
      <c r="P35" s="1071">
        <f t="shared" si="78"/>
        <v>2055216.9</v>
      </c>
      <c r="Q35" s="1071">
        <f>(P35/H34)*100</f>
        <v>81.556226190476195</v>
      </c>
      <c r="R35" s="1071">
        <f>(P35/J34)*100</f>
        <v>86.9822625698324</v>
      </c>
      <c r="S35" s="1071">
        <f>(P35/D35)*100</f>
        <v>73.400603571428576</v>
      </c>
      <c r="T35" s="1071">
        <f>T37+T43</f>
        <v>176655.93</v>
      </c>
      <c r="U35" s="1071">
        <f>(T35/H34)*100</f>
        <v>7.010155952380952</v>
      </c>
      <c r="V35" s="1071">
        <f>(T35/J34)*100</f>
        <v>7.4765502793296097</v>
      </c>
      <c r="W35" s="1071">
        <f>(T35/D35)*100</f>
        <v>6.3091403571428577</v>
      </c>
      <c r="X35" s="1071">
        <f>X37+X43</f>
        <v>2231872.83</v>
      </c>
      <c r="Y35" s="1075">
        <f>(X35/H34)*100</f>
        <v>88.566382142857151</v>
      </c>
      <c r="Z35" s="1071">
        <f>(X35/J34)*100</f>
        <v>94.458812849162015</v>
      </c>
      <c r="AA35" s="1071">
        <f>(X35/D35)*100</f>
        <v>79.709743928571427</v>
      </c>
      <c r="AB35" s="1071">
        <f>AB37+AB43</f>
        <v>288127.16999999993</v>
      </c>
      <c r="AC35" s="1071">
        <f>(AB35/H34)*100</f>
        <v>11.433617857142854</v>
      </c>
      <c r="AD35" s="1071">
        <f>(AB35/D35)*100</f>
        <v>10.290256071428569</v>
      </c>
      <c r="AE35" s="1071">
        <f>AE37+AE43</f>
        <v>130927.16999999993</v>
      </c>
      <c r="AF35" s="1071">
        <f>(AE35/J34)*100</f>
        <v>5.5411871508379855</v>
      </c>
      <c r="AG35" s="1071">
        <f>(AE35/D35)*100</f>
        <v>4.6759703571428544</v>
      </c>
      <c r="AH35" s="1071">
        <f>AH37+AH43</f>
        <v>280000</v>
      </c>
      <c r="AI35" s="1071">
        <f>AI37+AI43</f>
        <v>568127.16999999993</v>
      </c>
      <c r="AJ35" s="1071">
        <f>(AI35/D35)*100</f>
        <v>20.290256071428569</v>
      </c>
    </row>
    <row r="36" spans="1:36" s="34" customFormat="1" ht="13.5" customHeight="1">
      <c r="A36" s="1105"/>
      <c r="B36" s="1106"/>
      <c r="C36" s="1108"/>
      <c r="D36" s="1108"/>
      <c r="E36" s="1110"/>
      <c r="F36" s="1110"/>
      <c r="G36" s="1110"/>
      <c r="H36" s="1110"/>
      <c r="I36" s="1112"/>
      <c r="J36" s="1106"/>
      <c r="K36" s="1115"/>
      <c r="L36" s="1117"/>
      <c r="M36" s="1119"/>
      <c r="N36" s="1101"/>
      <c r="O36" s="1103"/>
      <c r="P36" s="1072"/>
      <c r="Q36" s="1072"/>
      <c r="R36" s="1072"/>
      <c r="S36" s="1072"/>
      <c r="T36" s="1072"/>
      <c r="U36" s="1072"/>
      <c r="V36" s="1072"/>
      <c r="W36" s="1072"/>
      <c r="X36" s="1072"/>
      <c r="Y36" s="1076"/>
      <c r="Z36" s="1072"/>
      <c r="AA36" s="1072"/>
      <c r="AB36" s="1072"/>
      <c r="AC36" s="1072"/>
      <c r="AD36" s="1072"/>
      <c r="AE36" s="1072"/>
      <c r="AF36" s="1072"/>
      <c r="AG36" s="1072"/>
      <c r="AH36" s="1072"/>
      <c r="AI36" s="1072"/>
      <c r="AJ36" s="1072"/>
    </row>
    <row r="37" spans="1:36" s="34" customFormat="1" ht="20.100000000000001" customHeight="1">
      <c r="A37" s="38"/>
      <c r="B37" s="39"/>
      <c r="C37" s="40" t="s">
        <v>55</v>
      </c>
      <c r="D37" s="40">
        <f>SUM(D38:D42)</f>
        <v>2300000</v>
      </c>
      <c r="E37" s="41">
        <f>SUM(E38:E42)</f>
        <v>1264000</v>
      </c>
      <c r="F37" s="41">
        <f>SUM(F38:F42)</f>
        <v>756000</v>
      </c>
      <c r="G37" s="41">
        <f>SUM(G38:G42)</f>
        <v>0</v>
      </c>
      <c r="H37" s="41">
        <f>SUM(H38:H42)</f>
        <v>2020000</v>
      </c>
      <c r="I37" s="42">
        <f>SUM(I38:I40)</f>
        <v>-157200</v>
      </c>
      <c r="J37" s="41">
        <f t="shared" ref="J37:P37" si="79">SUM(J38:J42)</f>
        <v>1862800</v>
      </c>
      <c r="K37" s="43">
        <f t="shared" si="79"/>
        <v>1555216.9</v>
      </c>
      <c r="L37" s="44">
        <f t="shared" si="79"/>
        <v>0</v>
      </c>
      <c r="M37" s="45">
        <f t="shared" si="79"/>
        <v>176655.93</v>
      </c>
      <c r="N37" s="46">
        <f t="shared" si="79"/>
        <v>0</v>
      </c>
      <c r="O37" s="80">
        <f t="shared" si="79"/>
        <v>0</v>
      </c>
      <c r="P37" s="47">
        <f t="shared" si="79"/>
        <v>1555216.9</v>
      </c>
      <c r="Q37" s="48">
        <f>P37/H37*100</f>
        <v>76.990935643564356</v>
      </c>
      <c r="R37" s="48">
        <f>P37/J37*100</f>
        <v>83.488130770882535</v>
      </c>
      <c r="S37" s="48">
        <f t="shared" ref="S37:S42" si="80">P37/D37*100</f>
        <v>67.618126086956522</v>
      </c>
      <c r="T37" s="47">
        <f>SUM(T38:T42)</f>
        <v>176655.93</v>
      </c>
      <c r="U37" s="48">
        <f>T37/H37*100</f>
        <v>8.7453430693069301</v>
      </c>
      <c r="V37" s="48">
        <f>T37/J37*100</f>
        <v>9.4833546274425604</v>
      </c>
      <c r="W37" s="48">
        <f>T37/D37*100</f>
        <v>7.6806926086956526</v>
      </c>
      <c r="X37" s="48">
        <f>SUM(X38:X42)</f>
        <v>1731872.83</v>
      </c>
      <c r="Y37" s="226">
        <f>X37/H37*100</f>
        <v>85.736278712871297</v>
      </c>
      <c r="Z37" s="48">
        <f>X37/J37*100</f>
        <v>92.9714853983251</v>
      </c>
      <c r="AA37" s="48">
        <f>X37/D37*100</f>
        <v>75.298818695652187</v>
      </c>
      <c r="AB37" s="47">
        <f>SUM(AB38:AB42)</f>
        <v>288127.16999999993</v>
      </c>
      <c r="AC37" s="47">
        <f>(AB37/H37)*100</f>
        <v>14.263721287128709</v>
      </c>
      <c r="AD37" s="47">
        <f>(AB37/D37)*100</f>
        <v>12.527268260869562</v>
      </c>
      <c r="AE37" s="47">
        <f>SUM(AE38:AE42)</f>
        <v>130927.16999999993</v>
      </c>
      <c r="AF37" s="47">
        <f>(AE37/J37)*100</f>
        <v>7.0285146016748943</v>
      </c>
      <c r="AG37" s="47">
        <f t="shared" ref="AG37:AG42" si="81">(AE37/D37)*100</f>
        <v>5.69248565217391</v>
      </c>
      <c r="AH37" s="47">
        <f>SUM(AH38:AH42)</f>
        <v>280000</v>
      </c>
      <c r="AI37" s="47">
        <f>SUM(AI38:AI42)</f>
        <v>568127.16999999993</v>
      </c>
      <c r="AJ37" s="47">
        <f>(AI37/D37)*100</f>
        <v>24.701181304347823</v>
      </c>
    </row>
    <row r="38" spans="1:36" s="34" customFormat="1" ht="20.100000000000001" customHeight="1">
      <c r="A38" s="38"/>
      <c r="B38" s="39" t="s">
        <v>68</v>
      </c>
      <c r="C38" s="49" t="s">
        <v>56</v>
      </c>
      <c r="D38" s="49">
        <v>180000</v>
      </c>
      <c r="E38" s="49">
        <v>120000</v>
      </c>
      <c r="F38" s="49">
        <v>60000</v>
      </c>
      <c r="G38" s="49"/>
      <c r="H38" s="41">
        <f>SUM(E38:G38)</f>
        <v>180000</v>
      </c>
      <c r="I38" s="50">
        <v>0</v>
      </c>
      <c r="J38" s="51">
        <f>SUM(E38:G38,I38)</f>
        <v>180000</v>
      </c>
      <c r="K38" s="52">
        <v>180000</v>
      </c>
      <c r="L38" s="53"/>
      <c r="M38" s="54"/>
      <c r="N38" s="55"/>
      <c r="O38" s="212"/>
      <c r="P38" s="56">
        <f>K38+L38</f>
        <v>180000</v>
      </c>
      <c r="Q38" s="56">
        <f>P38/H38*100</f>
        <v>100</v>
      </c>
      <c r="R38" s="56">
        <f>P38/J38*100</f>
        <v>100</v>
      </c>
      <c r="S38" s="56">
        <f t="shared" si="80"/>
        <v>100</v>
      </c>
      <c r="T38" s="57">
        <f>M38+N38+O38</f>
        <v>0</v>
      </c>
      <c r="U38" s="56">
        <f>T38/H38*100</f>
        <v>0</v>
      </c>
      <c r="V38" s="56">
        <f>T38/J38*100</f>
        <v>0</v>
      </c>
      <c r="W38" s="56">
        <f>T38/D38*100</f>
        <v>0</v>
      </c>
      <c r="X38" s="56">
        <f>SUM(K38:O38)</f>
        <v>180000</v>
      </c>
      <c r="Y38" s="226">
        <f>X38/H38*100</f>
        <v>100</v>
      </c>
      <c r="Z38" s="56">
        <f>X38/J38*100</f>
        <v>100</v>
      </c>
      <c r="AA38" s="56">
        <f>X38/D38*100</f>
        <v>100</v>
      </c>
      <c r="AB38" s="57">
        <f>H38-X38</f>
        <v>0</v>
      </c>
      <c r="AC38" s="57">
        <f>(AB38/H38)*100</f>
        <v>0</v>
      </c>
      <c r="AD38" s="57">
        <f>(AB38/D38)*100</f>
        <v>0</v>
      </c>
      <c r="AE38" s="34">
        <f>J38-X38</f>
        <v>0</v>
      </c>
      <c r="AF38" s="57">
        <f>(AE38/J38)*100</f>
        <v>0</v>
      </c>
      <c r="AG38" s="63">
        <f t="shared" si="81"/>
        <v>0</v>
      </c>
      <c r="AH38" s="63"/>
      <c r="AI38" s="34">
        <f>D38-X38</f>
        <v>0</v>
      </c>
      <c r="AJ38" s="57">
        <f>(AI38/D38)*100</f>
        <v>0</v>
      </c>
    </row>
    <row r="39" spans="1:36" s="34" customFormat="1" ht="20.100000000000001" customHeight="1">
      <c r="A39" s="38"/>
      <c r="B39" s="38"/>
      <c r="C39" s="49" t="s">
        <v>57</v>
      </c>
      <c r="D39" s="49">
        <v>940000</v>
      </c>
      <c r="E39" s="49">
        <v>540000</v>
      </c>
      <c r="F39" s="49">
        <v>306000</v>
      </c>
      <c r="G39" s="49"/>
      <c r="H39" s="41">
        <f>SUM(E39:G39)</f>
        <v>846000</v>
      </c>
      <c r="I39" s="58">
        <v>-56400</v>
      </c>
      <c r="J39" s="51">
        <f>SUM(E39:G39,I39)</f>
        <v>789600</v>
      </c>
      <c r="K39" s="52">
        <v>610627</v>
      </c>
      <c r="L39" s="53"/>
      <c r="M39" s="54"/>
      <c r="N39" s="55"/>
      <c r="O39" s="81"/>
      <c r="P39" s="56">
        <f>K39+L39</f>
        <v>610627</v>
      </c>
      <c r="Q39" s="56">
        <f t="shared" ref="Q39:Q42" si="82">P39/H39*100</f>
        <v>72.178132387706853</v>
      </c>
      <c r="R39" s="56">
        <f t="shared" ref="R39:R44" si="83">P39/J39*100</f>
        <v>77.333713272543065</v>
      </c>
      <c r="S39" s="56">
        <f t="shared" si="80"/>
        <v>64.960319148936179</v>
      </c>
      <c r="T39" s="57">
        <f t="shared" ref="T39:T42" si="84">M39+N39+O39</f>
        <v>0</v>
      </c>
      <c r="U39" s="56">
        <f t="shared" ref="U39:U42" si="85">T39/H39*100</f>
        <v>0</v>
      </c>
      <c r="V39" s="56">
        <f t="shared" ref="V39:V44" si="86">T39/J39*100</f>
        <v>0</v>
      </c>
      <c r="W39" s="56">
        <f t="shared" ref="W39:W42" si="87">T39/D39*100</f>
        <v>0</v>
      </c>
      <c r="X39" s="56">
        <f t="shared" ref="X39:X42" si="88">SUM(K39:O39)</f>
        <v>610627</v>
      </c>
      <c r="Y39" s="226">
        <f t="shared" ref="Y39:Y42" si="89">X39/H39*100</f>
        <v>72.178132387706853</v>
      </c>
      <c r="Z39" s="56">
        <f t="shared" ref="Z39:Z44" si="90">X39/J39*100</f>
        <v>77.333713272543065</v>
      </c>
      <c r="AA39" s="56">
        <f t="shared" ref="AA39:AA42" si="91">X39/D39*100</f>
        <v>64.960319148936179</v>
      </c>
      <c r="AB39" s="57">
        <f t="shared" ref="AB39:AB42" si="92">H39-X39</f>
        <v>235373</v>
      </c>
      <c r="AC39" s="57">
        <f t="shared" ref="AC39:AC42" si="93">(AB39/H39)*100</f>
        <v>27.821867612293143</v>
      </c>
      <c r="AD39" s="57">
        <f t="shared" ref="AD39:AD42" si="94">(AB39/D39)*100</f>
        <v>25.039680851063828</v>
      </c>
      <c r="AE39" s="34">
        <f>J39-X39</f>
        <v>178973</v>
      </c>
      <c r="AF39" s="57">
        <f t="shared" ref="AF39:AF42" si="95">(AE39/J39)*100</f>
        <v>22.666286727456942</v>
      </c>
      <c r="AG39" s="63">
        <f t="shared" si="81"/>
        <v>19.039680851063832</v>
      </c>
      <c r="AH39" s="49">
        <v>94000</v>
      </c>
      <c r="AI39" s="34">
        <f>AH39+AB39</f>
        <v>329373</v>
      </c>
      <c r="AJ39" s="57">
        <f t="shared" ref="AJ39:AJ42" si="96">(AI39/D39)*100</f>
        <v>35.039680851063828</v>
      </c>
    </row>
    <row r="40" spans="1:36" s="34" customFormat="1" ht="20.25" customHeight="1">
      <c r="A40" s="38"/>
      <c r="B40" s="38"/>
      <c r="C40" s="49" t="s">
        <v>58</v>
      </c>
      <c r="D40" s="49">
        <v>1120000</v>
      </c>
      <c r="E40" s="49">
        <v>544000</v>
      </c>
      <c r="F40" s="49">
        <v>390000</v>
      </c>
      <c r="G40" s="49"/>
      <c r="H40" s="41">
        <f>SUM(E40:G40)</f>
        <v>934000</v>
      </c>
      <c r="I40" s="58">
        <v>-100800</v>
      </c>
      <c r="J40" s="51">
        <f>SUM(E40:G40,I40)</f>
        <v>833200</v>
      </c>
      <c r="K40" s="52">
        <v>707879.9</v>
      </c>
      <c r="L40" s="53"/>
      <c r="M40" s="211">
        <v>176655.93</v>
      </c>
      <c r="N40" s="55"/>
      <c r="O40" s="81"/>
      <c r="P40" s="56">
        <f>K40+L40</f>
        <v>707879.9</v>
      </c>
      <c r="Q40" s="56">
        <f t="shared" si="82"/>
        <v>75.790139186295505</v>
      </c>
      <c r="R40" s="56">
        <f t="shared" si="83"/>
        <v>84.959181469035045</v>
      </c>
      <c r="S40" s="56">
        <f t="shared" si="80"/>
        <v>63.203562499999997</v>
      </c>
      <c r="T40" s="57">
        <f t="shared" si="84"/>
        <v>176655.93</v>
      </c>
      <c r="U40" s="56">
        <f t="shared" si="85"/>
        <v>18.913911134903639</v>
      </c>
      <c r="V40" s="56">
        <f t="shared" si="86"/>
        <v>21.202103936629861</v>
      </c>
      <c r="W40" s="56">
        <f t="shared" si="87"/>
        <v>15.772850892857143</v>
      </c>
      <c r="X40" s="56">
        <f t="shared" si="88"/>
        <v>884535.83000000007</v>
      </c>
      <c r="Y40" s="226">
        <f t="shared" si="89"/>
        <v>94.704050321199148</v>
      </c>
      <c r="Z40" s="56">
        <f t="shared" si="90"/>
        <v>106.16128540566491</v>
      </c>
      <c r="AA40" s="56">
        <f t="shared" si="91"/>
        <v>78.976413392857154</v>
      </c>
      <c r="AB40" s="57">
        <f t="shared" si="92"/>
        <v>49464.169999999925</v>
      </c>
      <c r="AC40" s="57">
        <f t="shared" si="93"/>
        <v>5.2959496788008487</v>
      </c>
      <c r="AD40" s="57">
        <f t="shared" si="94"/>
        <v>4.4164437499999929</v>
      </c>
      <c r="AE40" s="34">
        <f>J40-X40</f>
        <v>-51335.830000000075</v>
      </c>
      <c r="AF40" s="57">
        <f t="shared" si="95"/>
        <v>-6.1612854056649153</v>
      </c>
      <c r="AG40" s="63">
        <f t="shared" si="81"/>
        <v>-4.5835562500000062</v>
      </c>
      <c r="AH40" s="49">
        <v>186000</v>
      </c>
      <c r="AI40" s="34">
        <f t="shared" ref="AI40:AI44" si="97">AH40+AB40</f>
        <v>235464.16999999993</v>
      </c>
      <c r="AJ40" s="57">
        <f t="shared" si="96"/>
        <v>21.02358660714285</v>
      </c>
    </row>
    <row r="41" spans="1:36" s="60" customFormat="1" ht="18" hidden="1" customHeight="1">
      <c r="A41" s="38"/>
      <c r="B41" s="38"/>
      <c r="C41" s="49" t="s">
        <v>69</v>
      </c>
      <c r="D41" s="49">
        <v>0</v>
      </c>
      <c r="E41" s="49">
        <v>0</v>
      </c>
      <c r="F41" s="49">
        <v>0</v>
      </c>
      <c r="G41" s="49"/>
      <c r="H41" s="41">
        <f>SUM(E41:G41)</f>
        <v>0</v>
      </c>
      <c r="I41" s="59">
        <v>0</v>
      </c>
      <c r="J41" s="51">
        <f>SUM(E41:G41,I41)</f>
        <v>0</v>
      </c>
      <c r="K41" s="52"/>
      <c r="L41" s="53"/>
      <c r="M41" s="54"/>
      <c r="N41" s="55"/>
      <c r="O41" s="81"/>
      <c r="P41" s="56">
        <f>K41+L41</f>
        <v>0</v>
      </c>
      <c r="Q41" s="56" t="e">
        <f t="shared" si="82"/>
        <v>#DIV/0!</v>
      </c>
      <c r="R41" s="56" t="e">
        <f t="shared" si="83"/>
        <v>#DIV/0!</v>
      </c>
      <c r="S41" s="56" t="e">
        <f t="shared" si="80"/>
        <v>#DIV/0!</v>
      </c>
      <c r="T41" s="57">
        <f t="shared" si="84"/>
        <v>0</v>
      </c>
      <c r="U41" s="56" t="e">
        <f t="shared" si="85"/>
        <v>#DIV/0!</v>
      </c>
      <c r="V41" s="56" t="e">
        <f t="shared" si="86"/>
        <v>#DIV/0!</v>
      </c>
      <c r="W41" s="56" t="e">
        <f t="shared" si="87"/>
        <v>#DIV/0!</v>
      </c>
      <c r="X41" s="56">
        <f t="shared" si="88"/>
        <v>0</v>
      </c>
      <c r="Y41" s="226" t="e">
        <f t="shared" si="89"/>
        <v>#DIV/0!</v>
      </c>
      <c r="Z41" s="56" t="e">
        <f t="shared" si="90"/>
        <v>#DIV/0!</v>
      </c>
      <c r="AA41" s="56" t="e">
        <f t="shared" si="91"/>
        <v>#DIV/0!</v>
      </c>
      <c r="AB41" s="57">
        <f t="shared" si="92"/>
        <v>0</v>
      </c>
      <c r="AC41" s="57" t="e">
        <f t="shared" si="93"/>
        <v>#DIV/0!</v>
      </c>
      <c r="AD41" s="57" t="e">
        <f t="shared" si="94"/>
        <v>#DIV/0!</v>
      </c>
      <c r="AE41" s="34">
        <f>J41-X41</f>
        <v>0</v>
      </c>
      <c r="AF41" s="57" t="e">
        <f t="shared" si="95"/>
        <v>#DIV/0!</v>
      </c>
      <c r="AG41" s="63" t="e">
        <f t="shared" si="81"/>
        <v>#DIV/0!</v>
      </c>
      <c r="AH41" s="63"/>
      <c r="AI41" s="34">
        <f t="shared" si="97"/>
        <v>0</v>
      </c>
      <c r="AJ41" s="57" t="e">
        <f t="shared" si="96"/>
        <v>#DIV/0!</v>
      </c>
    </row>
    <row r="42" spans="1:36" s="34" customFormat="1" ht="20.25" customHeight="1">
      <c r="A42" s="38"/>
      <c r="B42" s="38"/>
      <c r="C42" s="49" t="s">
        <v>60</v>
      </c>
      <c r="D42" s="49">
        <v>60000</v>
      </c>
      <c r="E42" s="49">
        <v>60000</v>
      </c>
      <c r="F42" s="49">
        <v>0</v>
      </c>
      <c r="G42" s="49"/>
      <c r="H42" s="41">
        <f>SUM(E42:G42)</f>
        <v>60000</v>
      </c>
      <c r="I42" s="49">
        <v>0</v>
      </c>
      <c r="J42" s="51">
        <f>SUM(E42:G42,I42)</f>
        <v>60000</v>
      </c>
      <c r="K42" s="52">
        <v>56710</v>
      </c>
      <c r="L42" s="53"/>
      <c r="M42" s="54"/>
      <c r="N42" s="55"/>
      <c r="O42" s="81"/>
      <c r="P42" s="56">
        <f>K42+L42</f>
        <v>56710</v>
      </c>
      <c r="Q42" s="56">
        <f t="shared" si="82"/>
        <v>94.516666666666666</v>
      </c>
      <c r="R42" s="56">
        <f t="shared" si="83"/>
        <v>94.516666666666666</v>
      </c>
      <c r="S42" s="56">
        <f t="shared" si="80"/>
        <v>94.516666666666666</v>
      </c>
      <c r="T42" s="57">
        <f t="shared" si="84"/>
        <v>0</v>
      </c>
      <c r="U42" s="56">
        <f t="shared" si="85"/>
        <v>0</v>
      </c>
      <c r="V42" s="56">
        <f t="shared" si="86"/>
        <v>0</v>
      </c>
      <c r="W42" s="56">
        <f t="shared" si="87"/>
        <v>0</v>
      </c>
      <c r="X42" s="56">
        <f t="shared" si="88"/>
        <v>56710</v>
      </c>
      <c r="Y42" s="226">
        <f t="shared" si="89"/>
        <v>94.516666666666666</v>
      </c>
      <c r="Z42" s="56">
        <f t="shared" si="90"/>
        <v>94.516666666666666</v>
      </c>
      <c r="AA42" s="56">
        <f t="shared" si="91"/>
        <v>94.516666666666666</v>
      </c>
      <c r="AB42" s="57">
        <f t="shared" si="92"/>
        <v>3290</v>
      </c>
      <c r="AC42" s="57">
        <f t="shared" si="93"/>
        <v>5.4833333333333334</v>
      </c>
      <c r="AD42" s="57">
        <f t="shared" si="94"/>
        <v>5.4833333333333334</v>
      </c>
      <c r="AE42" s="34">
        <f>J42-X42</f>
        <v>3290</v>
      </c>
      <c r="AF42" s="57">
        <f t="shared" si="95"/>
        <v>5.4833333333333334</v>
      </c>
      <c r="AG42" s="63">
        <f t="shared" si="81"/>
        <v>5.4833333333333334</v>
      </c>
      <c r="AH42" s="63">
        <v>0</v>
      </c>
      <c r="AI42" s="34">
        <f t="shared" si="97"/>
        <v>3290</v>
      </c>
      <c r="AJ42" s="57">
        <f t="shared" si="96"/>
        <v>5.4833333333333334</v>
      </c>
    </row>
    <row r="43" spans="1:36" s="68" customFormat="1" ht="20.100000000000001" customHeight="1">
      <c r="A43" s="61"/>
      <c r="B43" s="62"/>
      <c r="C43" s="63" t="s">
        <v>61</v>
      </c>
      <c r="D43" s="63">
        <f>D44</f>
        <v>500000</v>
      </c>
      <c r="E43" s="63">
        <f>SUM(E44:E44)</f>
        <v>500000</v>
      </c>
      <c r="F43" s="63">
        <f>F44</f>
        <v>0</v>
      </c>
      <c r="G43" s="63">
        <f>G44</f>
        <v>0</v>
      </c>
      <c r="H43" s="63">
        <f>H44</f>
        <v>500000</v>
      </c>
      <c r="I43" s="63">
        <f>I44</f>
        <v>0</v>
      </c>
      <c r="J43" s="63">
        <f>SUM(J44:J44)</f>
        <v>500000</v>
      </c>
      <c r="K43" s="64">
        <f t="shared" ref="K43:AI43" si="98">K44</f>
        <v>500000</v>
      </c>
      <c r="L43" s="65">
        <f t="shared" si="98"/>
        <v>0</v>
      </c>
      <c r="M43" s="66">
        <f t="shared" si="98"/>
        <v>0</v>
      </c>
      <c r="N43" s="46">
        <f t="shared" si="98"/>
        <v>0</v>
      </c>
      <c r="O43" s="82">
        <f t="shared" si="98"/>
        <v>0</v>
      </c>
      <c r="P43" s="67">
        <f t="shared" si="98"/>
        <v>500000</v>
      </c>
      <c r="Q43" s="67">
        <f t="shared" si="98"/>
        <v>100</v>
      </c>
      <c r="R43" s="56">
        <f t="shared" si="83"/>
        <v>100</v>
      </c>
      <c r="S43" s="67">
        <f t="shared" si="98"/>
        <v>100</v>
      </c>
      <c r="T43" s="63">
        <f t="shared" si="98"/>
        <v>0</v>
      </c>
      <c r="U43" s="67">
        <f t="shared" si="98"/>
        <v>0</v>
      </c>
      <c r="V43" s="56">
        <f t="shared" si="86"/>
        <v>0</v>
      </c>
      <c r="W43" s="67">
        <f t="shared" si="98"/>
        <v>0</v>
      </c>
      <c r="X43" s="67">
        <f>X44</f>
        <v>500000</v>
      </c>
      <c r="Y43" s="227">
        <f t="shared" si="98"/>
        <v>100</v>
      </c>
      <c r="Z43" s="56">
        <f t="shared" si="90"/>
        <v>100</v>
      </c>
      <c r="AA43" s="67">
        <f t="shared" si="98"/>
        <v>100</v>
      </c>
      <c r="AB43" s="63">
        <f t="shared" si="98"/>
        <v>0</v>
      </c>
      <c r="AC43" s="63">
        <f t="shared" si="98"/>
        <v>0</v>
      </c>
      <c r="AD43" s="63">
        <f t="shared" si="98"/>
        <v>0</v>
      </c>
      <c r="AE43" s="63">
        <f t="shared" si="98"/>
        <v>0</v>
      </c>
      <c r="AF43" s="63">
        <f t="shared" si="98"/>
        <v>0</v>
      </c>
      <c r="AG43" s="63">
        <f t="shared" si="98"/>
        <v>0</v>
      </c>
      <c r="AH43" s="63">
        <f>AH44</f>
        <v>0</v>
      </c>
      <c r="AI43" s="247">
        <f t="shared" si="98"/>
        <v>0</v>
      </c>
      <c r="AJ43" s="57">
        <f>(AI43/D43)*100</f>
        <v>0</v>
      </c>
    </row>
    <row r="44" spans="1:36" s="34" customFormat="1" ht="20.100000000000001" customHeight="1">
      <c r="A44" s="38"/>
      <c r="B44" s="38"/>
      <c r="C44" s="49" t="s">
        <v>70</v>
      </c>
      <c r="D44" s="49">
        <v>500000</v>
      </c>
      <c r="E44" s="49">
        <v>500000</v>
      </c>
      <c r="F44" s="49">
        <v>0</v>
      </c>
      <c r="G44" s="49"/>
      <c r="H44" s="49">
        <f>SUM(E44:G44)</f>
        <v>500000</v>
      </c>
      <c r="I44" s="57">
        <v>0</v>
      </c>
      <c r="J44" s="51">
        <f>SUM(E44:G44,I44)</f>
        <v>500000</v>
      </c>
      <c r="K44" s="52">
        <v>500000</v>
      </c>
      <c r="L44" s="53"/>
      <c r="M44" s="54"/>
      <c r="N44" s="55"/>
      <c r="O44" s="81"/>
      <c r="P44" s="57">
        <f>K44+L44</f>
        <v>500000</v>
      </c>
      <c r="Q44" s="56">
        <f>P44/J44*100</f>
        <v>100</v>
      </c>
      <c r="R44" s="56">
        <f t="shared" si="83"/>
        <v>100</v>
      </c>
      <c r="S44" s="56">
        <f>P44/D44*100</f>
        <v>100</v>
      </c>
      <c r="T44" s="57">
        <f>M44+N44+O44</f>
        <v>0</v>
      </c>
      <c r="U44" s="56">
        <f>T44/J44*100</f>
        <v>0</v>
      </c>
      <c r="V44" s="56">
        <f t="shared" si="86"/>
        <v>0</v>
      </c>
      <c r="W44" s="56">
        <f>T44/D44*100</f>
        <v>0</v>
      </c>
      <c r="X44" s="56">
        <f>SUM(K44:O44)</f>
        <v>500000</v>
      </c>
      <c r="Y44" s="226">
        <f t="shared" ref="Y44" si="99">X44/H44*100</f>
        <v>100</v>
      </c>
      <c r="Z44" s="56">
        <f t="shared" si="90"/>
        <v>100</v>
      </c>
      <c r="AA44" s="56">
        <f>X44/D44*100</f>
        <v>100</v>
      </c>
      <c r="AB44" s="57">
        <f>H44-X44</f>
        <v>0</v>
      </c>
      <c r="AC44" s="57">
        <f t="shared" ref="AC44" si="100">(AB44/H44)*100</f>
        <v>0</v>
      </c>
      <c r="AD44" s="57">
        <f>(AB44/D44)*100</f>
        <v>0</v>
      </c>
      <c r="AE44" s="34">
        <f>J44-X44</f>
        <v>0</v>
      </c>
      <c r="AF44" s="57">
        <f>(AE44/J44)*100</f>
        <v>0</v>
      </c>
      <c r="AG44" s="63">
        <f>(AE44/D44)*100</f>
        <v>0</v>
      </c>
      <c r="AH44" s="49">
        <v>0</v>
      </c>
      <c r="AI44" s="34">
        <f t="shared" si="97"/>
        <v>0</v>
      </c>
      <c r="AJ44" s="57">
        <f t="shared" ref="AJ44" si="101">(AI44/D44)*100</f>
        <v>0</v>
      </c>
    </row>
    <row r="45" spans="1:36" s="34" customFormat="1" ht="17.25" customHeight="1">
      <c r="A45" s="69"/>
      <c r="B45" s="69"/>
      <c r="C45" s="70"/>
      <c r="D45" s="70"/>
      <c r="E45" s="71"/>
      <c r="F45" s="71"/>
      <c r="G45" s="71"/>
      <c r="H45" s="71"/>
      <c r="I45" s="71"/>
      <c r="J45" s="71"/>
      <c r="K45" s="72"/>
      <c r="L45" s="73"/>
      <c r="M45" s="74"/>
      <c r="N45" s="75"/>
      <c r="O45" s="83"/>
      <c r="P45" s="71"/>
      <c r="Q45" s="71"/>
      <c r="R45" s="71"/>
      <c r="S45" s="71"/>
      <c r="T45" s="71"/>
      <c r="U45" s="71"/>
      <c r="V45" s="71"/>
      <c r="W45" s="71"/>
      <c r="X45" s="71"/>
      <c r="Y45" s="228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</row>
    <row r="46" spans="1:36" s="34" customFormat="1" ht="60" customHeight="1">
      <c r="A46" s="1104" t="s">
        <v>71</v>
      </c>
      <c r="B46" s="1106" t="s">
        <v>287</v>
      </c>
      <c r="C46" s="1107" t="s">
        <v>288</v>
      </c>
      <c r="D46" s="36" t="s">
        <v>289</v>
      </c>
      <c r="E46" s="1109">
        <f>SUM(E49,E55)</f>
        <v>819000</v>
      </c>
      <c r="F46" s="1109">
        <f>F49+F55</f>
        <v>351000</v>
      </c>
      <c r="G46" s="1109">
        <f>G49+G55</f>
        <v>0</v>
      </c>
      <c r="H46" s="1109">
        <f>SUM(E46:G48)</f>
        <v>1170000</v>
      </c>
      <c r="I46" s="1111">
        <f>SUM(I49,I55)</f>
        <v>-22818</v>
      </c>
      <c r="J46" s="1113">
        <f>SUM(J49,J55)</f>
        <v>1147182</v>
      </c>
      <c r="K46" s="37"/>
      <c r="L46" s="37"/>
      <c r="M46" s="37"/>
      <c r="N46" s="37"/>
      <c r="O46" s="37"/>
      <c r="P46" s="203" t="s">
        <v>417</v>
      </c>
      <c r="Q46" s="204" t="s">
        <v>433</v>
      </c>
      <c r="R46" s="204" t="s">
        <v>434</v>
      </c>
      <c r="S46" s="204" t="s">
        <v>403</v>
      </c>
      <c r="T46" s="204" t="s">
        <v>438</v>
      </c>
      <c r="U46" s="204" t="s">
        <v>433</v>
      </c>
      <c r="V46" s="204" t="s">
        <v>434</v>
      </c>
      <c r="W46" s="204" t="s">
        <v>403</v>
      </c>
      <c r="X46" s="203" t="s">
        <v>439</v>
      </c>
      <c r="Y46" s="223" t="s">
        <v>433</v>
      </c>
      <c r="Z46" s="204" t="s">
        <v>434</v>
      </c>
      <c r="AA46" s="204" t="s">
        <v>403</v>
      </c>
      <c r="AB46" s="204" t="s">
        <v>440</v>
      </c>
      <c r="AC46" s="204" t="s">
        <v>433</v>
      </c>
      <c r="AD46" s="204" t="s">
        <v>403</v>
      </c>
      <c r="AE46" s="204" t="s">
        <v>408</v>
      </c>
      <c r="AF46" s="204" t="s">
        <v>408</v>
      </c>
      <c r="AG46" s="204" t="s">
        <v>403</v>
      </c>
      <c r="AH46" s="204" t="s">
        <v>39</v>
      </c>
      <c r="AI46" s="204" t="s">
        <v>441</v>
      </c>
      <c r="AJ46" s="204" t="s">
        <v>403</v>
      </c>
    </row>
    <row r="47" spans="1:36" s="34" customFormat="1" ht="23.1" customHeight="1">
      <c r="A47" s="1105"/>
      <c r="B47" s="1106"/>
      <c r="C47" s="1108"/>
      <c r="D47" s="1108">
        <f>D49+D55</f>
        <v>1300000</v>
      </c>
      <c r="E47" s="1110"/>
      <c r="F47" s="1110"/>
      <c r="G47" s="1110"/>
      <c r="H47" s="1110"/>
      <c r="I47" s="1112"/>
      <c r="J47" s="1106"/>
      <c r="K47" s="1114">
        <f t="shared" ref="K47:P47" si="102">K49+K55</f>
        <v>1083185.8500000001</v>
      </c>
      <c r="L47" s="1116">
        <f t="shared" si="102"/>
        <v>0</v>
      </c>
      <c r="M47" s="1118">
        <f t="shared" si="102"/>
        <v>63500</v>
      </c>
      <c r="N47" s="1100">
        <f t="shared" si="102"/>
        <v>0</v>
      </c>
      <c r="O47" s="1102">
        <f t="shared" si="102"/>
        <v>0</v>
      </c>
      <c r="P47" s="1071">
        <f t="shared" si="102"/>
        <v>1083185.8500000001</v>
      </c>
      <c r="Q47" s="1071">
        <f>(P47/H46)*100</f>
        <v>92.57998717948719</v>
      </c>
      <c r="R47" s="1071">
        <f>(P47/J46)*100</f>
        <v>94.42144751225176</v>
      </c>
      <c r="S47" s="1071">
        <f>(P47/D47)*100</f>
        <v>83.321988461538467</v>
      </c>
      <c r="T47" s="1071">
        <f>T49+T55</f>
        <v>63500</v>
      </c>
      <c r="U47" s="1071">
        <f>(T47/H46)*100</f>
        <v>5.4273504273504276</v>
      </c>
      <c r="V47" s="1071">
        <f>(T47/J46)*100</f>
        <v>5.5353030295105743</v>
      </c>
      <c r="W47" s="1071">
        <f>(T47/D47)*100</f>
        <v>4.8846153846153841</v>
      </c>
      <c r="X47" s="1071">
        <f>X49+X55</f>
        <v>1146685.8500000001</v>
      </c>
      <c r="Y47" s="1075">
        <f>(X47/H46)*100</f>
        <v>98.007337606837623</v>
      </c>
      <c r="Z47" s="1071">
        <f>(X47/J46)*100</f>
        <v>99.956750541762347</v>
      </c>
      <c r="AA47" s="1071">
        <f>(X47/D47)*100</f>
        <v>88.206603846153854</v>
      </c>
      <c r="AB47" s="1071">
        <f>AB49+AB55</f>
        <v>23314.149999999994</v>
      </c>
      <c r="AC47" s="1071">
        <f>(AB47/H46)*100</f>
        <v>1.9926623931623928</v>
      </c>
      <c r="AD47" s="1071">
        <f>(AB47/D47)*100</f>
        <v>1.7933961538461534</v>
      </c>
      <c r="AE47" s="1071">
        <f>AE49+AE55</f>
        <v>496.14999999999418</v>
      </c>
      <c r="AF47" s="1071">
        <f>(AE47/J46)*100</f>
        <v>4.3249458237663616E-2</v>
      </c>
      <c r="AG47" s="1071">
        <f>(AE47/D47)*100</f>
        <v>3.8165384615384171E-2</v>
      </c>
      <c r="AH47" s="1071">
        <f>AH49+AH55</f>
        <v>130000</v>
      </c>
      <c r="AI47" s="1071">
        <f>AI49+AI55</f>
        <v>153314.15</v>
      </c>
      <c r="AJ47" s="1071">
        <f>(AI47/D47)*100</f>
        <v>11.793396153846153</v>
      </c>
    </row>
    <row r="48" spans="1:36" s="34" customFormat="1" ht="21.6" customHeight="1">
      <c r="A48" s="1105"/>
      <c r="B48" s="1106"/>
      <c r="C48" s="1108"/>
      <c r="D48" s="1108"/>
      <c r="E48" s="1110"/>
      <c r="F48" s="1110"/>
      <c r="G48" s="1110"/>
      <c r="H48" s="1110"/>
      <c r="I48" s="1112"/>
      <c r="J48" s="1106"/>
      <c r="K48" s="1115"/>
      <c r="L48" s="1117"/>
      <c r="M48" s="1119"/>
      <c r="N48" s="1101"/>
      <c r="O48" s="1103"/>
      <c r="P48" s="1072"/>
      <c r="Q48" s="1072"/>
      <c r="R48" s="1072"/>
      <c r="S48" s="1072"/>
      <c r="T48" s="1072"/>
      <c r="U48" s="1072"/>
      <c r="V48" s="1072"/>
      <c r="W48" s="1072"/>
      <c r="X48" s="1072"/>
      <c r="Y48" s="1076"/>
      <c r="Z48" s="1072"/>
      <c r="AA48" s="1072"/>
      <c r="AB48" s="1072"/>
      <c r="AC48" s="1072"/>
      <c r="AD48" s="1072"/>
      <c r="AE48" s="1072"/>
      <c r="AF48" s="1072"/>
      <c r="AG48" s="1072"/>
      <c r="AH48" s="1072"/>
      <c r="AI48" s="1072"/>
      <c r="AJ48" s="1072"/>
    </row>
    <row r="49" spans="1:36" s="34" customFormat="1" ht="20.100000000000001" customHeight="1">
      <c r="A49" s="38"/>
      <c r="B49" s="39"/>
      <c r="C49" s="40" t="s">
        <v>55</v>
      </c>
      <c r="D49" s="40">
        <f>SUM(D50:D54)</f>
        <v>810000</v>
      </c>
      <c r="E49" s="41">
        <f>SUM(E50:E54)</f>
        <v>329000</v>
      </c>
      <c r="F49" s="41">
        <f>SUM(F50:F54)</f>
        <v>351000</v>
      </c>
      <c r="G49" s="41">
        <f>SUM(G50:G54)</f>
        <v>0</v>
      </c>
      <c r="H49" s="41">
        <f>SUM(H50:H54)</f>
        <v>680000</v>
      </c>
      <c r="I49" s="42">
        <f>SUM(I50:I52)</f>
        <v>-22818</v>
      </c>
      <c r="J49" s="41">
        <f t="shared" ref="J49:P49" si="103">SUM(J50:J54)</f>
        <v>657182</v>
      </c>
      <c r="K49" s="43">
        <f t="shared" si="103"/>
        <v>593185.85</v>
      </c>
      <c r="L49" s="44">
        <f t="shared" si="103"/>
        <v>0</v>
      </c>
      <c r="M49" s="45">
        <f t="shared" si="103"/>
        <v>63500</v>
      </c>
      <c r="N49" s="46">
        <f t="shared" si="103"/>
        <v>0</v>
      </c>
      <c r="O49" s="80">
        <f t="shared" si="103"/>
        <v>0</v>
      </c>
      <c r="P49" s="47">
        <f t="shared" si="103"/>
        <v>593185.85</v>
      </c>
      <c r="Q49" s="48">
        <f>P49/H49*100</f>
        <v>87.233213235294116</v>
      </c>
      <c r="R49" s="48">
        <f>P49/J49*100</f>
        <v>90.26203547875626</v>
      </c>
      <c r="S49" s="48">
        <f t="shared" ref="S49:S54" si="104">P49/D49*100</f>
        <v>73.232820987654321</v>
      </c>
      <c r="T49" s="47">
        <f>SUM(T50:T54)</f>
        <v>63500</v>
      </c>
      <c r="U49" s="48">
        <f>T49/H49*100</f>
        <v>9.3382352941176467</v>
      </c>
      <c r="V49" s="48">
        <f>T49/J49*100</f>
        <v>9.6624679312580071</v>
      </c>
      <c r="W49" s="48">
        <f>T49/D49*100</f>
        <v>7.8395061728395072</v>
      </c>
      <c r="X49" s="48">
        <f>SUM(X50:X54)</f>
        <v>656685.85</v>
      </c>
      <c r="Y49" s="226">
        <f>X49/H49*100</f>
        <v>96.571448529411768</v>
      </c>
      <c r="Z49" s="48">
        <f>X49/J49*100</f>
        <v>99.924503410014268</v>
      </c>
      <c r="AA49" s="48">
        <f>X49/D49*100</f>
        <v>81.072327160493828</v>
      </c>
      <c r="AB49" s="47">
        <f>SUM(AB50:AB54)</f>
        <v>23314.149999999994</v>
      </c>
      <c r="AC49" s="47">
        <f>(AB49/H49)*100</f>
        <v>3.4285514705882343</v>
      </c>
      <c r="AD49" s="47">
        <f>(AB49/D49)*100</f>
        <v>2.8782901234567895</v>
      </c>
      <c r="AE49" s="47">
        <f>SUM(AE50:AE54)</f>
        <v>496.14999999999418</v>
      </c>
      <c r="AF49" s="47">
        <f>(AE49/J49)*100</f>
        <v>7.5496589985726059E-2</v>
      </c>
      <c r="AG49" s="47">
        <f t="shared" ref="AG49:AG54" si="105">(AE49/D49)*100</f>
        <v>6.125308641975237E-2</v>
      </c>
      <c r="AH49" s="47">
        <f>SUM(AH50:AH54)</f>
        <v>130000</v>
      </c>
      <c r="AI49" s="47">
        <f>SUM(AI50:AI54)</f>
        <v>153314.15</v>
      </c>
      <c r="AJ49" s="47">
        <f>(AI49/D49)*100</f>
        <v>18.927672839506172</v>
      </c>
    </row>
    <row r="50" spans="1:36" s="34" customFormat="1" ht="20.100000000000001" customHeight="1">
      <c r="A50" s="38"/>
      <c r="B50" s="39" t="s">
        <v>68</v>
      </c>
      <c r="C50" s="49" t="s">
        <v>56</v>
      </c>
      <c r="D50" s="49">
        <v>360000</v>
      </c>
      <c r="E50" s="49">
        <v>240000</v>
      </c>
      <c r="F50" s="49">
        <v>120000</v>
      </c>
      <c r="G50" s="49">
        <v>0</v>
      </c>
      <c r="H50" s="41">
        <f>SUM(E50:G50)</f>
        <v>360000</v>
      </c>
      <c r="I50" s="50">
        <v>0</v>
      </c>
      <c r="J50" s="51">
        <f>SUM(E50:G50,I50)</f>
        <v>360000</v>
      </c>
      <c r="K50" s="52">
        <v>274000</v>
      </c>
      <c r="L50" s="53"/>
      <c r="M50" s="54"/>
      <c r="N50" s="55"/>
      <c r="O50" s="81"/>
      <c r="P50" s="56">
        <f>K50+L50</f>
        <v>274000</v>
      </c>
      <c r="Q50" s="56">
        <f>P50/H50*100</f>
        <v>76.111111111111114</v>
      </c>
      <c r="R50" s="56">
        <f>P50/J50*100</f>
        <v>76.111111111111114</v>
      </c>
      <c r="S50" s="56">
        <f t="shared" si="104"/>
        <v>76.111111111111114</v>
      </c>
      <c r="T50" s="57">
        <f>M50+N50+O50</f>
        <v>0</v>
      </c>
      <c r="U50" s="56">
        <f>T50/H50*100</f>
        <v>0</v>
      </c>
      <c r="V50" s="56">
        <f>T50/J50*100</f>
        <v>0</v>
      </c>
      <c r="W50" s="56">
        <f>T50/D50*100</f>
        <v>0</v>
      </c>
      <c r="X50" s="56">
        <f>SUM(K50:O50)</f>
        <v>274000</v>
      </c>
      <c r="Y50" s="226">
        <f>X50/H50*100</f>
        <v>76.111111111111114</v>
      </c>
      <c r="Z50" s="56">
        <f>X50/J50*100</f>
        <v>76.111111111111114</v>
      </c>
      <c r="AA50" s="56">
        <f>X50/D50*100</f>
        <v>76.111111111111114</v>
      </c>
      <c r="AB50" s="57">
        <f>H50-X50</f>
        <v>86000</v>
      </c>
      <c r="AC50" s="57">
        <f>(AB50/H50)*100</f>
        <v>23.888888888888889</v>
      </c>
      <c r="AD50" s="57">
        <f>(AB50/D50)*100</f>
        <v>23.888888888888889</v>
      </c>
      <c r="AE50" s="34">
        <f>J50-X50</f>
        <v>86000</v>
      </c>
      <c r="AF50" s="57">
        <f>(AE50/J50)*100</f>
        <v>23.888888888888889</v>
      </c>
      <c r="AG50" s="63">
        <f t="shared" si="105"/>
        <v>23.888888888888889</v>
      </c>
      <c r="AH50" s="63">
        <v>0</v>
      </c>
      <c r="AI50" s="34">
        <f>AB50+AH50</f>
        <v>86000</v>
      </c>
      <c r="AJ50" s="57">
        <f>(AI50/D50)*100</f>
        <v>23.888888888888889</v>
      </c>
    </row>
    <row r="51" spans="1:36" s="34" customFormat="1" ht="20.100000000000001" customHeight="1">
      <c r="A51" s="38"/>
      <c r="B51" s="38"/>
      <c r="C51" s="49" t="s">
        <v>57</v>
      </c>
      <c r="D51" s="49">
        <v>289360</v>
      </c>
      <c r="E51" s="49">
        <v>74000</v>
      </c>
      <c r="F51" s="49">
        <v>85360</v>
      </c>
      <c r="G51" s="49"/>
      <c r="H51" s="41">
        <f>SUM(E51:G51)</f>
        <v>159360</v>
      </c>
      <c r="I51" s="76">
        <v>-17364</v>
      </c>
      <c r="J51" s="51">
        <f>SUM(E51:G51,I51)</f>
        <v>141996</v>
      </c>
      <c r="K51" s="52">
        <v>82550.5</v>
      </c>
      <c r="L51" s="53"/>
      <c r="M51" s="54"/>
      <c r="N51" s="55"/>
      <c r="O51" s="81"/>
      <c r="P51" s="56">
        <f>K51+L51</f>
        <v>82550.5</v>
      </c>
      <c r="Q51" s="56">
        <f t="shared" ref="Q51:Q54" si="106">P51/H51*100</f>
        <v>51.801267570281126</v>
      </c>
      <c r="R51" s="56">
        <f t="shared" ref="R51:R56" si="107">P51/J51*100</f>
        <v>58.135792557536838</v>
      </c>
      <c r="S51" s="56">
        <f t="shared" si="104"/>
        <v>28.528649433231962</v>
      </c>
      <c r="T51" s="57">
        <f t="shared" ref="T51:T54" si="108">M51+N51+O51</f>
        <v>0</v>
      </c>
      <c r="U51" s="56">
        <f t="shared" ref="U51:U54" si="109">T51/H51*100</f>
        <v>0</v>
      </c>
      <c r="V51" s="56">
        <f t="shared" ref="V51:V56" si="110">T51/J51*100</f>
        <v>0</v>
      </c>
      <c r="W51" s="56">
        <f t="shared" ref="W51:W54" si="111">T51/D51*100</f>
        <v>0</v>
      </c>
      <c r="X51" s="56">
        <f t="shared" ref="X51:X54" si="112">SUM(K51:O51)</f>
        <v>82550.5</v>
      </c>
      <c r="Y51" s="226">
        <f t="shared" ref="Y51:Y54" si="113">X51/H51*100</f>
        <v>51.801267570281126</v>
      </c>
      <c r="Z51" s="56">
        <f t="shared" ref="Z51:Z56" si="114">X51/J51*100</f>
        <v>58.135792557536838</v>
      </c>
      <c r="AA51" s="56">
        <f t="shared" ref="AA51:AA54" si="115">X51/D51*100</f>
        <v>28.528649433231962</v>
      </c>
      <c r="AB51" s="57">
        <f t="shared" ref="AB51:AB54" si="116">H51-X51</f>
        <v>76809.5</v>
      </c>
      <c r="AC51" s="57">
        <f t="shared" ref="AC51:AC54" si="117">(AB51/H51)*100</f>
        <v>48.198732429718874</v>
      </c>
      <c r="AD51" s="57">
        <f t="shared" ref="AD51:AD54" si="118">(AB51/D51)*100</f>
        <v>26.544615703621787</v>
      </c>
      <c r="AE51" s="34">
        <f>J51-X51</f>
        <v>59445.5</v>
      </c>
      <c r="AF51" s="57">
        <f t="shared" ref="AF51:AF54" si="119">(AE51/J51)*100</f>
        <v>41.864207442463169</v>
      </c>
      <c r="AG51" s="63">
        <f t="shared" si="105"/>
        <v>20.543786286978158</v>
      </c>
      <c r="AH51" s="49">
        <v>130000</v>
      </c>
      <c r="AI51" s="34">
        <f t="shared" ref="AI51:AI56" si="120">AB51+AH51</f>
        <v>206809.5</v>
      </c>
      <c r="AJ51" s="57">
        <f t="shared" ref="AJ51:AJ54" si="121">(AI51/D51)*100</f>
        <v>71.471350566768038</v>
      </c>
    </row>
    <row r="52" spans="1:36" s="34" customFormat="1" ht="20.25" customHeight="1">
      <c r="A52" s="38"/>
      <c r="B52" s="38"/>
      <c r="C52" s="49" t="s">
        <v>58</v>
      </c>
      <c r="D52" s="49">
        <v>60640</v>
      </c>
      <c r="E52" s="49">
        <v>15000</v>
      </c>
      <c r="F52" s="49">
        <v>45640</v>
      </c>
      <c r="G52" s="49">
        <v>0</v>
      </c>
      <c r="H52" s="41">
        <f>SUM(E52:G52)</f>
        <v>60640</v>
      </c>
      <c r="I52" s="58">
        <v>-5454</v>
      </c>
      <c r="J52" s="51">
        <f>SUM(E52:G52,I52)</f>
        <v>55186</v>
      </c>
      <c r="K52" s="52">
        <v>149135.35</v>
      </c>
      <c r="L52" s="53"/>
      <c r="M52" s="211"/>
      <c r="N52" s="55"/>
      <c r="O52" s="81"/>
      <c r="P52" s="56">
        <f>K52+L52</f>
        <v>149135.35</v>
      </c>
      <c r="Q52" s="56">
        <f t="shared" si="106"/>
        <v>245.93560356200527</v>
      </c>
      <c r="R52" s="56">
        <f t="shared" si="107"/>
        <v>270.24127496104086</v>
      </c>
      <c r="S52" s="56">
        <f t="shared" si="104"/>
        <v>245.93560356200527</v>
      </c>
      <c r="T52" s="57">
        <f t="shared" si="108"/>
        <v>0</v>
      </c>
      <c r="U52" s="56">
        <f t="shared" si="109"/>
        <v>0</v>
      </c>
      <c r="V52" s="56">
        <f t="shared" si="110"/>
        <v>0</v>
      </c>
      <c r="W52" s="56">
        <f t="shared" si="111"/>
        <v>0</v>
      </c>
      <c r="X52" s="56">
        <f t="shared" si="112"/>
        <v>149135.35</v>
      </c>
      <c r="Y52" s="226">
        <f t="shared" si="113"/>
        <v>245.93560356200527</v>
      </c>
      <c r="Z52" s="56">
        <f t="shared" si="114"/>
        <v>270.24127496104086</v>
      </c>
      <c r="AA52" s="56">
        <f t="shared" si="115"/>
        <v>245.93560356200527</v>
      </c>
      <c r="AB52" s="57">
        <f t="shared" si="116"/>
        <v>-88495.35</v>
      </c>
      <c r="AC52" s="57">
        <f t="shared" si="117"/>
        <v>-145.93560356200527</v>
      </c>
      <c r="AD52" s="57">
        <f t="shared" si="118"/>
        <v>-145.93560356200527</v>
      </c>
      <c r="AE52" s="34">
        <f>J52-X52</f>
        <v>-93949.35</v>
      </c>
      <c r="AF52" s="57">
        <f t="shared" si="119"/>
        <v>-170.24127496104086</v>
      </c>
      <c r="AG52" s="63">
        <f t="shared" si="105"/>
        <v>-154.92966688654354</v>
      </c>
      <c r="AH52" s="63">
        <v>0</v>
      </c>
      <c r="AI52" s="34">
        <f t="shared" si="120"/>
        <v>-88495.35</v>
      </c>
      <c r="AJ52" s="57">
        <f t="shared" si="121"/>
        <v>-145.93560356200527</v>
      </c>
    </row>
    <row r="53" spans="1:36" s="60" customFormat="1" ht="18" hidden="1" customHeight="1">
      <c r="A53" s="38"/>
      <c r="B53" s="38"/>
      <c r="C53" s="49" t="s">
        <v>69</v>
      </c>
      <c r="D53" s="49">
        <v>0</v>
      </c>
      <c r="E53" s="49">
        <v>0</v>
      </c>
      <c r="F53" s="49">
        <v>0</v>
      </c>
      <c r="G53" s="49">
        <v>0</v>
      </c>
      <c r="H53" s="41">
        <f>SUM(E53:G53)</f>
        <v>0</v>
      </c>
      <c r="I53" s="59">
        <v>0</v>
      </c>
      <c r="J53" s="51">
        <f>SUM(E53:G53,I53)</f>
        <v>0</v>
      </c>
      <c r="K53" s="52"/>
      <c r="L53" s="53"/>
      <c r="M53" s="211"/>
      <c r="N53" s="55"/>
      <c r="O53" s="81"/>
      <c r="P53" s="56">
        <f>K53+L53</f>
        <v>0</v>
      </c>
      <c r="Q53" s="56" t="e">
        <f t="shared" si="106"/>
        <v>#DIV/0!</v>
      </c>
      <c r="R53" s="56" t="e">
        <f t="shared" si="107"/>
        <v>#DIV/0!</v>
      </c>
      <c r="S53" s="56" t="e">
        <f t="shared" si="104"/>
        <v>#DIV/0!</v>
      </c>
      <c r="T53" s="57">
        <f t="shared" si="108"/>
        <v>0</v>
      </c>
      <c r="U53" s="56" t="e">
        <f t="shared" si="109"/>
        <v>#DIV/0!</v>
      </c>
      <c r="V53" s="56" t="e">
        <f t="shared" si="110"/>
        <v>#DIV/0!</v>
      </c>
      <c r="W53" s="56" t="e">
        <f t="shared" si="111"/>
        <v>#DIV/0!</v>
      </c>
      <c r="X53" s="56">
        <f t="shared" si="112"/>
        <v>0</v>
      </c>
      <c r="Y53" s="226" t="e">
        <f t="shared" si="113"/>
        <v>#DIV/0!</v>
      </c>
      <c r="Z53" s="56" t="e">
        <f t="shared" si="114"/>
        <v>#DIV/0!</v>
      </c>
      <c r="AA53" s="56" t="e">
        <f t="shared" si="115"/>
        <v>#DIV/0!</v>
      </c>
      <c r="AB53" s="57">
        <f t="shared" si="116"/>
        <v>0</v>
      </c>
      <c r="AC53" s="57" t="e">
        <f t="shared" si="117"/>
        <v>#DIV/0!</v>
      </c>
      <c r="AD53" s="57" t="e">
        <f t="shared" si="118"/>
        <v>#DIV/0!</v>
      </c>
      <c r="AE53" s="34">
        <f>J53-X53</f>
        <v>0</v>
      </c>
      <c r="AF53" s="57" t="e">
        <f t="shared" si="119"/>
        <v>#DIV/0!</v>
      </c>
      <c r="AG53" s="63" t="e">
        <f t="shared" si="105"/>
        <v>#DIV/0!</v>
      </c>
      <c r="AH53" s="63"/>
      <c r="AI53" s="34">
        <f t="shared" si="120"/>
        <v>0</v>
      </c>
      <c r="AJ53" s="57" t="e">
        <f t="shared" si="121"/>
        <v>#DIV/0!</v>
      </c>
    </row>
    <row r="54" spans="1:36" s="34" customFormat="1" ht="20.25" customHeight="1">
      <c r="A54" s="38"/>
      <c r="B54" s="38"/>
      <c r="C54" s="49" t="s">
        <v>60</v>
      </c>
      <c r="D54" s="49">
        <v>100000</v>
      </c>
      <c r="E54" s="49">
        <v>0</v>
      </c>
      <c r="F54" s="49">
        <v>100000</v>
      </c>
      <c r="G54" s="49">
        <v>0</v>
      </c>
      <c r="H54" s="41">
        <f>SUM(E54:G54)</f>
        <v>100000</v>
      </c>
      <c r="I54" s="49">
        <v>0</v>
      </c>
      <c r="J54" s="51">
        <f>SUM(E54:G54,I54)</f>
        <v>100000</v>
      </c>
      <c r="K54" s="52">
        <v>87500</v>
      </c>
      <c r="L54" s="53"/>
      <c r="M54" s="211">
        <v>63500</v>
      </c>
      <c r="N54" s="55"/>
      <c r="O54" s="81"/>
      <c r="P54" s="56">
        <f>K54+L54</f>
        <v>87500</v>
      </c>
      <c r="Q54" s="56">
        <f t="shared" si="106"/>
        <v>87.5</v>
      </c>
      <c r="R54" s="56">
        <f t="shared" si="107"/>
        <v>87.5</v>
      </c>
      <c r="S54" s="56">
        <f t="shared" si="104"/>
        <v>87.5</v>
      </c>
      <c r="T54" s="57">
        <f t="shared" si="108"/>
        <v>63500</v>
      </c>
      <c r="U54" s="56">
        <f t="shared" si="109"/>
        <v>63.5</v>
      </c>
      <c r="V54" s="56">
        <f t="shared" si="110"/>
        <v>63.5</v>
      </c>
      <c r="W54" s="56">
        <f t="shared" si="111"/>
        <v>63.5</v>
      </c>
      <c r="X54" s="56">
        <f t="shared" si="112"/>
        <v>151000</v>
      </c>
      <c r="Y54" s="226">
        <f t="shared" si="113"/>
        <v>151</v>
      </c>
      <c r="Z54" s="56">
        <f t="shared" si="114"/>
        <v>151</v>
      </c>
      <c r="AA54" s="56">
        <f t="shared" si="115"/>
        <v>151</v>
      </c>
      <c r="AB54" s="57">
        <f t="shared" si="116"/>
        <v>-51000</v>
      </c>
      <c r="AC54" s="57">
        <f t="shared" si="117"/>
        <v>-51</v>
      </c>
      <c r="AD54" s="57">
        <f t="shared" si="118"/>
        <v>-51</v>
      </c>
      <c r="AE54" s="34">
        <f>J54-X54</f>
        <v>-51000</v>
      </c>
      <c r="AF54" s="57">
        <f t="shared" si="119"/>
        <v>-51</v>
      </c>
      <c r="AG54" s="63">
        <f t="shared" si="105"/>
        <v>-51</v>
      </c>
      <c r="AH54" s="63">
        <v>0</v>
      </c>
      <c r="AI54" s="34">
        <f t="shared" si="120"/>
        <v>-51000</v>
      </c>
      <c r="AJ54" s="57">
        <f t="shared" si="121"/>
        <v>-51</v>
      </c>
    </row>
    <row r="55" spans="1:36" s="68" customFormat="1" ht="20.100000000000001" customHeight="1">
      <c r="A55" s="61"/>
      <c r="B55" s="62"/>
      <c r="C55" s="63" t="s">
        <v>61</v>
      </c>
      <c r="D55" s="63">
        <f>D56</f>
        <v>490000</v>
      </c>
      <c r="E55" s="63">
        <f>SUM(E56:E56)</f>
        <v>490000</v>
      </c>
      <c r="F55" s="63">
        <f>F56</f>
        <v>0</v>
      </c>
      <c r="G55" s="63">
        <f>G56</f>
        <v>0</v>
      </c>
      <c r="H55" s="63">
        <f>H56</f>
        <v>490000</v>
      </c>
      <c r="I55" s="63">
        <f>I56</f>
        <v>0</v>
      </c>
      <c r="J55" s="63">
        <f>SUM(J56:J56)</f>
        <v>490000</v>
      </c>
      <c r="K55" s="64">
        <f t="shared" ref="K55:AI55" si="122">K56</f>
        <v>490000</v>
      </c>
      <c r="L55" s="65">
        <f t="shared" si="122"/>
        <v>0</v>
      </c>
      <c r="M55" s="66">
        <f t="shared" si="122"/>
        <v>0</v>
      </c>
      <c r="N55" s="46">
        <f t="shared" si="122"/>
        <v>0</v>
      </c>
      <c r="O55" s="82">
        <f t="shared" si="122"/>
        <v>0</v>
      </c>
      <c r="P55" s="67">
        <f t="shared" si="122"/>
        <v>490000</v>
      </c>
      <c r="Q55" s="67">
        <f t="shared" si="122"/>
        <v>100</v>
      </c>
      <c r="R55" s="56">
        <f t="shared" si="107"/>
        <v>100</v>
      </c>
      <c r="S55" s="67">
        <f t="shared" si="122"/>
        <v>100</v>
      </c>
      <c r="T55" s="63">
        <f t="shared" si="122"/>
        <v>0</v>
      </c>
      <c r="U55" s="67">
        <f t="shared" si="122"/>
        <v>0</v>
      </c>
      <c r="V55" s="56">
        <f t="shared" si="110"/>
        <v>0</v>
      </c>
      <c r="W55" s="67">
        <f t="shared" si="122"/>
        <v>0</v>
      </c>
      <c r="X55" s="67">
        <f>X56</f>
        <v>490000</v>
      </c>
      <c r="Y55" s="227">
        <f t="shared" si="122"/>
        <v>100</v>
      </c>
      <c r="Z55" s="56">
        <f t="shared" si="114"/>
        <v>100</v>
      </c>
      <c r="AA55" s="67">
        <f t="shared" si="122"/>
        <v>100</v>
      </c>
      <c r="AB55" s="63">
        <f t="shared" si="122"/>
        <v>0</v>
      </c>
      <c r="AC55" s="63">
        <f t="shared" si="122"/>
        <v>0</v>
      </c>
      <c r="AD55" s="63">
        <f t="shared" si="122"/>
        <v>0</v>
      </c>
      <c r="AE55" s="63">
        <f t="shared" si="122"/>
        <v>0</v>
      </c>
      <c r="AF55" s="63">
        <f t="shared" si="122"/>
        <v>0</v>
      </c>
      <c r="AG55" s="63">
        <f t="shared" si="122"/>
        <v>0</v>
      </c>
      <c r="AH55" s="63">
        <f t="shared" si="122"/>
        <v>0</v>
      </c>
      <c r="AI55" s="247">
        <f t="shared" si="122"/>
        <v>0</v>
      </c>
      <c r="AJ55" s="57">
        <f>(AI55/D55)*100</f>
        <v>0</v>
      </c>
    </row>
    <row r="56" spans="1:36" s="34" customFormat="1" ht="20.100000000000001" customHeight="1">
      <c r="A56" s="38"/>
      <c r="B56" s="38"/>
      <c r="C56" s="49" t="s">
        <v>70</v>
      </c>
      <c r="D56" s="57">
        <v>490000</v>
      </c>
      <c r="E56" s="57">
        <v>490000</v>
      </c>
      <c r="F56" s="49"/>
      <c r="G56" s="49"/>
      <c r="H56" s="49">
        <f>SUM(E56:G56)</f>
        <v>490000</v>
      </c>
      <c r="I56" s="57">
        <v>0</v>
      </c>
      <c r="J56" s="51">
        <f>SUM(E56:G56,I56)</f>
        <v>490000</v>
      </c>
      <c r="K56" s="52">
        <v>490000</v>
      </c>
      <c r="L56" s="53"/>
      <c r="M56" s="54"/>
      <c r="N56" s="55"/>
      <c r="O56" s="81"/>
      <c r="P56" s="57">
        <f>K56+L56</f>
        <v>490000</v>
      </c>
      <c r="Q56" s="56">
        <f>P56/J56*100</f>
        <v>100</v>
      </c>
      <c r="R56" s="56">
        <f t="shared" si="107"/>
        <v>100</v>
      </c>
      <c r="S56" s="56">
        <f>P56/D56*100</f>
        <v>100</v>
      </c>
      <c r="T56" s="57">
        <f>M56+N56+O56</f>
        <v>0</v>
      </c>
      <c r="U56" s="56">
        <f>T56/J56*100</f>
        <v>0</v>
      </c>
      <c r="V56" s="56">
        <f t="shared" si="110"/>
        <v>0</v>
      </c>
      <c r="W56" s="56">
        <f>T56/D56*100</f>
        <v>0</v>
      </c>
      <c r="X56" s="56">
        <f>SUM(K56:O56)</f>
        <v>490000</v>
      </c>
      <c r="Y56" s="226">
        <f t="shared" ref="Y56" si="123">X56/H56*100</f>
        <v>100</v>
      </c>
      <c r="Z56" s="56">
        <f t="shared" si="114"/>
        <v>100</v>
      </c>
      <c r="AA56" s="56">
        <f>X56/D56*100</f>
        <v>100</v>
      </c>
      <c r="AB56" s="57">
        <f>H56-X56</f>
        <v>0</v>
      </c>
      <c r="AC56" s="57">
        <f t="shared" ref="AC56" si="124">(AB56/H56)*100</f>
        <v>0</v>
      </c>
      <c r="AD56" s="57">
        <f>(AB56/D56)*100</f>
        <v>0</v>
      </c>
      <c r="AE56" s="34">
        <f>J56-X56</f>
        <v>0</v>
      </c>
      <c r="AF56" s="57">
        <f>(AE56/J56)*100</f>
        <v>0</v>
      </c>
      <c r="AG56" s="63">
        <f>(AE56/D56)*100</f>
        <v>0</v>
      </c>
      <c r="AH56" s="63">
        <v>0</v>
      </c>
      <c r="AI56" s="34">
        <f t="shared" si="120"/>
        <v>0</v>
      </c>
      <c r="AJ56" s="57">
        <f t="shared" ref="AJ56" si="125">(AI56/D56)*100</f>
        <v>0</v>
      </c>
    </row>
    <row r="57" spans="1:36" s="34" customFormat="1" ht="17.25" customHeight="1">
      <c r="A57" s="69"/>
      <c r="B57" s="69"/>
      <c r="C57" s="70"/>
      <c r="D57" s="70"/>
      <c r="E57" s="71"/>
      <c r="F57" s="71"/>
      <c r="G57" s="71"/>
      <c r="H57" s="71"/>
      <c r="I57" s="71"/>
      <c r="J57" s="71"/>
      <c r="K57" s="72"/>
      <c r="L57" s="73"/>
      <c r="M57" s="74"/>
      <c r="N57" s="75"/>
      <c r="O57" s="83"/>
      <c r="P57" s="71"/>
      <c r="Q57" s="71"/>
      <c r="R57" s="71"/>
      <c r="S57" s="71"/>
      <c r="T57" s="71"/>
      <c r="U57" s="71"/>
      <c r="V57" s="71"/>
      <c r="W57" s="71"/>
      <c r="X57" s="71"/>
      <c r="Y57" s="228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</row>
    <row r="58" spans="1:36" ht="37.5">
      <c r="A58" s="1104" t="s">
        <v>74</v>
      </c>
      <c r="B58" s="1106" t="s">
        <v>290</v>
      </c>
      <c r="C58" s="1107" t="s">
        <v>344</v>
      </c>
      <c r="D58" s="77" t="s">
        <v>81</v>
      </c>
      <c r="E58" s="1109">
        <f>SUM(E61,E67)</f>
        <v>239400</v>
      </c>
      <c r="F58" s="1109">
        <f>F61+F67</f>
        <v>102600</v>
      </c>
      <c r="G58" s="1109">
        <f>G61+G67</f>
        <v>0</v>
      </c>
      <c r="H58" s="1109">
        <f>SUM(E58:G60)</f>
        <v>342000</v>
      </c>
      <c r="I58" s="1111">
        <f>SUM(I61,I67)</f>
        <v>-30600</v>
      </c>
      <c r="J58" s="1113">
        <f>SUM(J61,J67)</f>
        <v>311400</v>
      </c>
      <c r="K58" s="37"/>
      <c r="L58" s="37"/>
      <c r="M58" s="37"/>
      <c r="N58" s="37"/>
      <c r="O58" s="37"/>
      <c r="P58" s="203" t="s">
        <v>417</v>
      </c>
      <c r="Q58" s="204" t="s">
        <v>433</v>
      </c>
      <c r="R58" s="204" t="s">
        <v>434</v>
      </c>
      <c r="S58" s="204" t="s">
        <v>403</v>
      </c>
      <c r="T58" s="204" t="s">
        <v>438</v>
      </c>
      <c r="U58" s="204" t="s">
        <v>433</v>
      </c>
      <c r="V58" s="204" t="s">
        <v>434</v>
      </c>
      <c r="W58" s="204" t="s">
        <v>403</v>
      </c>
      <c r="X58" s="203" t="s">
        <v>439</v>
      </c>
      <c r="Y58" s="223" t="s">
        <v>433</v>
      </c>
      <c r="Z58" s="204" t="s">
        <v>434</v>
      </c>
      <c r="AA58" s="204" t="s">
        <v>403</v>
      </c>
      <c r="AB58" s="204" t="s">
        <v>440</v>
      </c>
      <c r="AC58" s="204" t="s">
        <v>433</v>
      </c>
      <c r="AD58" s="204" t="s">
        <v>403</v>
      </c>
      <c r="AE58" s="204" t="s">
        <v>408</v>
      </c>
      <c r="AF58" s="204" t="s">
        <v>408</v>
      </c>
      <c r="AG58" s="204" t="s">
        <v>403</v>
      </c>
      <c r="AH58" s="204" t="s">
        <v>39</v>
      </c>
      <c r="AI58" s="204" t="s">
        <v>441</v>
      </c>
      <c r="AJ58" s="204" t="s">
        <v>403</v>
      </c>
    </row>
    <row r="59" spans="1:36" ht="14.45" customHeight="1">
      <c r="A59" s="1105"/>
      <c r="B59" s="1106"/>
      <c r="C59" s="1108"/>
      <c r="D59" s="1108">
        <f>D61+D67</f>
        <v>380000</v>
      </c>
      <c r="E59" s="1110"/>
      <c r="F59" s="1110"/>
      <c r="G59" s="1110"/>
      <c r="H59" s="1110"/>
      <c r="I59" s="1112"/>
      <c r="J59" s="1106"/>
      <c r="K59" s="1114">
        <f t="shared" ref="K59:P59" si="126">K61+K67</f>
        <v>191337.4</v>
      </c>
      <c r="L59" s="1116">
        <f t="shared" si="126"/>
        <v>0</v>
      </c>
      <c r="M59" s="1118">
        <f t="shared" si="126"/>
        <v>0</v>
      </c>
      <c r="N59" s="1100">
        <f t="shared" si="126"/>
        <v>83000</v>
      </c>
      <c r="O59" s="1102">
        <f t="shared" si="126"/>
        <v>0</v>
      </c>
      <c r="P59" s="1071">
        <f t="shared" si="126"/>
        <v>191337.4</v>
      </c>
      <c r="Q59" s="1071">
        <f>(P59/H58)*100</f>
        <v>55.946608187134508</v>
      </c>
      <c r="R59" s="1071">
        <f>(P59/J58)*100</f>
        <v>61.444251766217086</v>
      </c>
      <c r="S59" s="1071">
        <f>(P59/D59)*100</f>
        <v>50.351947368421044</v>
      </c>
      <c r="T59" s="1071">
        <f>T61+T67</f>
        <v>83000</v>
      </c>
      <c r="U59" s="1071">
        <f>(T59/H58)*100</f>
        <v>24.269005847953213</v>
      </c>
      <c r="V59" s="1071">
        <f>(T59/J58)*100</f>
        <v>26.653821451509312</v>
      </c>
      <c r="W59" s="1071">
        <f>(T59/D59)*100</f>
        <v>21.842105263157897</v>
      </c>
      <c r="X59" s="1071">
        <f>X61+X67</f>
        <v>274337.40000000002</v>
      </c>
      <c r="Y59" s="1075">
        <f>(X59/H58)*100</f>
        <v>80.215614035087725</v>
      </c>
      <c r="Z59" s="1071">
        <f>(X59/J58)*100</f>
        <v>88.098073217726409</v>
      </c>
      <c r="AA59" s="1071">
        <f>(X59/D59)*100</f>
        <v>72.194052631578955</v>
      </c>
      <c r="AB59" s="1071">
        <f>AB61+AB67</f>
        <v>67662.600000000006</v>
      </c>
      <c r="AC59" s="1071">
        <f>(AB59/H58)*100</f>
        <v>19.784385964912282</v>
      </c>
      <c r="AD59" s="1071">
        <f>(AB59/D59)*100</f>
        <v>17.805947368421055</v>
      </c>
      <c r="AE59" s="1071">
        <f>AE61+AE67</f>
        <v>37062.600000000006</v>
      </c>
      <c r="AF59" s="1071">
        <f>(AE59/J58)*100</f>
        <v>11.901926782273604</v>
      </c>
      <c r="AG59" s="1071">
        <f>(AE59/D59)*100</f>
        <v>9.753315789473687</v>
      </c>
      <c r="AH59" s="1071">
        <f>AH61+AH67</f>
        <v>38000</v>
      </c>
      <c r="AI59" s="1071">
        <f>AI61+AI67</f>
        <v>105662.6</v>
      </c>
      <c r="AJ59" s="1071">
        <f>(AI59/D59)*100</f>
        <v>27.805947368421052</v>
      </c>
    </row>
    <row r="60" spans="1:36" ht="14.45" customHeight="1">
      <c r="A60" s="1105"/>
      <c r="B60" s="1106"/>
      <c r="C60" s="1108"/>
      <c r="D60" s="1108"/>
      <c r="E60" s="1110"/>
      <c r="F60" s="1110"/>
      <c r="G60" s="1110"/>
      <c r="H60" s="1110"/>
      <c r="I60" s="1112"/>
      <c r="J60" s="1106"/>
      <c r="K60" s="1115"/>
      <c r="L60" s="1117"/>
      <c r="M60" s="1119"/>
      <c r="N60" s="1101"/>
      <c r="O60" s="1103"/>
      <c r="P60" s="1072"/>
      <c r="Q60" s="1072"/>
      <c r="R60" s="1072"/>
      <c r="S60" s="1072"/>
      <c r="T60" s="1072"/>
      <c r="U60" s="1072"/>
      <c r="V60" s="1072"/>
      <c r="W60" s="1072"/>
      <c r="X60" s="1072"/>
      <c r="Y60" s="1076"/>
      <c r="Z60" s="1072"/>
      <c r="AA60" s="1072"/>
      <c r="AB60" s="1072"/>
      <c r="AC60" s="1072"/>
      <c r="AD60" s="1072"/>
      <c r="AE60" s="1072"/>
      <c r="AF60" s="1072"/>
      <c r="AG60" s="1072"/>
      <c r="AH60" s="1072"/>
      <c r="AI60" s="1072"/>
      <c r="AJ60" s="1072"/>
    </row>
    <row r="61" spans="1:36" ht="18.75">
      <c r="A61" s="38"/>
      <c r="B61" s="39"/>
      <c r="C61" s="40" t="s">
        <v>55</v>
      </c>
      <c r="D61" s="40">
        <f>SUM(D62:D66)</f>
        <v>380000</v>
      </c>
      <c r="E61" s="41">
        <f>SUM(E62:E66)</f>
        <v>239400</v>
      </c>
      <c r="F61" s="41">
        <f>SUM(F62:F66)</f>
        <v>102600</v>
      </c>
      <c r="G61" s="41">
        <f>SUM(G62:G66)</f>
        <v>0</v>
      </c>
      <c r="H61" s="41">
        <f>SUM(H62:H66)</f>
        <v>342000</v>
      </c>
      <c r="I61" s="42">
        <f>SUM(I62:I64)</f>
        <v>-30600</v>
      </c>
      <c r="J61" s="41">
        <f t="shared" ref="J61:P61" si="127">SUM(J62:J66)</f>
        <v>311400</v>
      </c>
      <c r="K61" s="43">
        <f t="shared" si="127"/>
        <v>191337.4</v>
      </c>
      <c r="L61" s="44">
        <f t="shared" si="127"/>
        <v>0</v>
      </c>
      <c r="M61" s="45">
        <f t="shared" si="127"/>
        <v>0</v>
      </c>
      <c r="N61" s="46">
        <f t="shared" si="127"/>
        <v>83000</v>
      </c>
      <c r="O61" s="80">
        <f t="shared" si="127"/>
        <v>0</v>
      </c>
      <c r="P61" s="47">
        <f t="shared" si="127"/>
        <v>191337.4</v>
      </c>
      <c r="Q61" s="48">
        <f>P61/H61*100</f>
        <v>55.946608187134508</v>
      </c>
      <c r="R61" s="48">
        <f>P61/J61*100</f>
        <v>61.444251766217086</v>
      </c>
      <c r="S61" s="48">
        <f t="shared" ref="S61:S66" si="128">P61/D61*100</f>
        <v>50.351947368421044</v>
      </c>
      <c r="T61" s="47">
        <f>SUM(T62:T66)</f>
        <v>83000</v>
      </c>
      <c r="U61" s="48">
        <f>T61/H61*100</f>
        <v>24.269005847953213</v>
      </c>
      <c r="V61" s="48">
        <f>T61/J61*100</f>
        <v>26.653821451509312</v>
      </c>
      <c r="W61" s="48">
        <f>T61/D61*100</f>
        <v>21.842105263157897</v>
      </c>
      <c r="X61" s="48">
        <f>SUM(X62:X66)</f>
        <v>274337.40000000002</v>
      </c>
      <c r="Y61" s="226">
        <f>X61/H61*100</f>
        <v>80.215614035087725</v>
      </c>
      <c r="Z61" s="48">
        <f>X61/J61*100</f>
        <v>88.098073217726409</v>
      </c>
      <c r="AA61" s="48">
        <f>X61/D61*100</f>
        <v>72.194052631578955</v>
      </c>
      <c r="AB61" s="47">
        <f>SUM(AB62:AB66)</f>
        <v>67662.600000000006</v>
      </c>
      <c r="AC61" s="47">
        <f>(AB61/H61)*100</f>
        <v>19.784385964912282</v>
      </c>
      <c r="AD61" s="47">
        <f>(AB61/D61)*100</f>
        <v>17.805947368421055</v>
      </c>
      <c r="AE61" s="47">
        <f>SUM(AE62:AE66)</f>
        <v>37062.600000000006</v>
      </c>
      <c r="AF61" s="47">
        <f>(AE61/J61)*100</f>
        <v>11.901926782273604</v>
      </c>
      <c r="AG61" s="47">
        <f t="shared" ref="AG61:AG66" si="129">(AE61/D61)*100</f>
        <v>9.753315789473687</v>
      </c>
      <c r="AH61" s="47">
        <f>SUM(AH62:AH66)</f>
        <v>38000</v>
      </c>
      <c r="AI61" s="47">
        <f>SUM(AI62:AI66)</f>
        <v>105662.6</v>
      </c>
      <c r="AJ61" s="47">
        <f>(AI61/D61)*100</f>
        <v>27.805947368421052</v>
      </c>
    </row>
    <row r="62" spans="1:36" ht="18" hidden="1" customHeight="1">
      <c r="A62" s="38"/>
      <c r="B62" s="39" t="s">
        <v>68</v>
      </c>
      <c r="C62" s="49" t="s">
        <v>56</v>
      </c>
      <c r="D62" s="49">
        <v>0</v>
      </c>
      <c r="E62" s="49">
        <v>0</v>
      </c>
      <c r="F62" s="49">
        <v>0</v>
      </c>
      <c r="G62" s="49">
        <v>0</v>
      </c>
      <c r="H62" s="41">
        <f>SUM(E62:G62)</f>
        <v>0</v>
      </c>
      <c r="I62" s="50">
        <v>0</v>
      </c>
      <c r="J62" s="51">
        <f>SUM(E62:G62,I62)</f>
        <v>0</v>
      </c>
      <c r="K62" s="52"/>
      <c r="L62" s="53"/>
      <c r="M62" s="54"/>
      <c r="N62" s="55"/>
      <c r="O62" s="81"/>
      <c r="P62" s="56">
        <f>K62+L62</f>
        <v>0</v>
      </c>
      <c r="Q62" s="56" t="e">
        <f>P62/H62*100</f>
        <v>#DIV/0!</v>
      </c>
      <c r="R62" s="56" t="e">
        <f>P62/J62*100</f>
        <v>#DIV/0!</v>
      </c>
      <c r="S62" s="56" t="e">
        <f t="shared" si="128"/>
        <v>#DIV/0!</v>
      </c>
      <c r="T62" s="57">
        <f>M62+N62+O62</f>
        <v>0</v>
      </c>
      <c r="U62" s="56" t="e">
        <f>T62/H62*100</f>
        <v>#DIV/0!</v>
      </c>
      <c r="V62" s="56" t="e">
        <f>T62/J62*100</f>
        <v>#DIV/0!</v>
      </c>
      <c r="W62" s="56" t="e">
        <f>T62/D62*100</f>
        <v>#DIV/0!</v>
      </c>
      <c r="X62" s="56">
        <f>SUM(K62:O62)</f>
        <v>0</v>
      </c>
      <c r="Y62" s="226" t="e">
        <f>X62/H62*100</f>
        <v>#DIV/0!</v>
      </c>
      <c r="Z62" s="56" t="e">
        <f>X62/J62*100</f>
        <v>#DIV/0!</v>
      </c>
      <c r="AA62" s="56" t="e">
        <f>X62/D62*100</f>
        <v>#DIV/0!</v>
      </c>
      <c r="AB62" s="57">
        <f>H62-X62</f>
        <v>0</v>
      </c>
      <c r="AC62" s="57" t="e">
        <f>(AB62/H62)*100</f>
        <v>#DIV/0!</v>
      </c>
      <c r="AD62" s="57" t="e">
        <f>(AB62/D62)*100</f>
        <v>#DIV/0!</v>
      </c>
      <c r="AE62" s="34">
        <f>J62-X62</f>
        <v>0</v>
      </c>
      <c r="AF62" s="57" t="e">
        <f>(AE62/J62)*100</f>
        <v>#DIV/0!</v>
      </c>
      <c r="AG62" s="63" t="e">
        <f t="shared" si="129"/>
        <v>#DIV/0!</v>
      </c>
      <c r="AH62" s="246"/>
      <c r="AI62" s="34">
        <f>D62-X62</f>
        <v>0</v>
      </c>
      <c r="AJ62" s="57" t="e">
        <f>(AI62/D62)*100</f>
        <v>#DIV/0!</v>
      </c>
    </row>
    <row r="63" spans="1:36" ht="18" hidden="1" customHeight="1">
      <c r="A63" s="38"/>
      <c r="B63" s="38"/>
      <c r="C63" s="49" t="s">
        <v>57</v>
      </c>
      <c r="D63" s="49">
        <v>0</v>
      </c>
      <c r="E63" s="49">
        <v>0</v>
      </c>
      <c r="F63" s="49">
        <v>0</v>
      </c>
      <c r="G63" s="49">
        <v>0</v>
      </c>
      <c r="H63" s="41">
        <f>SUM(E63:G63)</f>
        <v>0</v>
      </c>
      <c r="I63" s="76"/>
      <c r="J63" s="51">
        <f>SUM(E63:G63,I63)</f>
        <v>0</v>
      </c>
      <c r="K63" s="52"/>
      <c r="L63" s="53"/>
      <c r="M63" s="54"/>
      <c r="N63" s="55"/>
      <c r="O63" s="81"/>
      <c r="P63" s="56">
        <f>K63+L63</f>
        <v>0</v>
      </c>
      <c r="Q63" s="56" t="e">
        <f t="shared" ref="Q63:Q66" si="130">P63/H63*100</f>
        <v>#DIV/0!</v>
      </c>
      <c r="R63" s="56" t="e">
        <f t="shared" ref="R63:R68" si="131">P63/J63*100</f>
        <v>#DIV/0!</v>
      </c>
      <c r="S63" s="56" t="e">
        <f t="shared" si="128"/>
        <v>#DIV/0!</v>
      </c>
      <c r="T63" s="57">
        <f t="shared" ref="T63:T66" si="132">M63+N63+O63</f>
        <v>0</v>
      </c>
      <c r="U63" s="56" t="e">
        <f t="shared" ref="U63:U66" si="133">T63/H63*100</f>
        <v>#DIV/0!</v>
      </c>
      <c r="V63" s="56" t="e">
        <f t="shared" ref="V63:V68" si="134">T63/J63*100</f>
        <v>#DIV/0!</v>
      </c>
      <c r="W63" s="56" t="e">
        <f t="shared" ref="W63:W66" si="135">T63/D63*100</f>
        <v>#DIV/0!</v>
      </c>
      <c r="X63" s="56">
        <f t="shared" ref="X63:X66" si="136">SUM(K63:O63)</f>
        <v>0</v>
      </c>
      <c r="Y63" s="226" t="e">
        <f t="shared" ref="Y63:Y66" si="137">X63/H63*100</f>
        <v>#DIV/0!</v>
      </c>
      <c r="Z63" s="56" t="e">
        <f t="shared" ref="Z63:Z68" si="138">X63/J63*100</f>
        <v>#DIV/0!</v>
      </c>
      <c r="AA63" s="56" t="e">
        <f t="shared" ref="AA63:AA66" si="139">X63/D63*100</f>
        <v>#DIV/0!</v>
      </c>
      <c r="AB63" s="57">
        <f t="shared" ref="AB63:AB66" si="140">H63-X63</f>
        <v>0</v>
      </c>
      <c r="AC63" s="57" t="e">
        <f t="shared" ref="AC63:AC66" si="141">(AB63/H63)*100</f>
        <v>#DIV/0!</v>
      </c>
      <c r="AD63" s="57" t="e">
        <f t="shared" ref="AD63:AD66" si="142">(AB63/D63)*100</f>
        <v>#DIV/0!</v>
      </c>
      <c r="AE63" s="34">
        <f>J63-X63</f>
        <v>0</v>
      </c>
      <c r="AF63" s="57" t="e">
        <f t="shared" ref="AF63:AF66" si="143">(AE63/J63)*100</f>
        <v>#DIV/0!</v>
      </c>
      <c r="AG63" s="63" t="e">
        <f t="shared" si="129"/>
        <v>#DIV/0!</v>
      </c>
      <c r="AH63" s="246"/>
      <c r="AI63" s="34">
        <f t="shared" ref="AI63" si="144">D63-X63</f>
        <v>0</v>
      </c>
      <c r="AJ63" s="57" t="e">
        <f t="shared" ref="AJ63:AJ66" si="145">(AI63/D63)*100</f>
        <v>#DIV/0!</v>
      </c>
    </row>
    <row r="64" spans="1:36" ht="18.75">
      <c r="A64" s="38"/>
      <c r="B64" s="38"/>
      <c r="C64" s="49" t="s">
        <v>58</v>
      </c>
      <c r="D64" s="49">
        <v>340000</v>
      </c>
      <c r="E64" s="49">
        <v>199400</v>
      </c>
      <c r="F64" s="49">
        <v>102600</v>
      </c>
      <c r="G64" s="49"/>
      <c r="H64" s="41">
        <f>SUM(E64:G64)</f>
        <v>302000</v>
      </c>
      <c r="I64" s="59">
        <v>-30600</v>
      </c>
      <c r="J64" s="51">
        <f>SUM(E64:G64,I64)</f>
        <v>271400</v>
      </c>
      <c r="K64" s="52">
        <v>177962.4</v>
      </c>
      <c r="L64" s="53"/>
      <c r="M64" s="54"/>
      <c r="N64" s="55">
        <v>83000</v>
      </c>
      <c r="O64" s="81"/>
      <c r="P64" s="56">
        <f>K64+L64</f>
        <v>177962.4</v>
      </c>
      <c r="Q64" s="56">
        <f t="shared" si="130"/>
        <v>58.927947019867545</v>
      </c>
      <c r="R64" s="56">
        <f t="shared" si="131"/>
        <v>65.571997052321294</v>
      </c>
      <c r="S64" s="56">
        <f t="shared" si="128"/>
        <v>52.34188235294117</v>
      </c>
      <c r="T64" s="57">
        <f t="shared" si="132"/>
        <v>83000</v>
      </c>
      <c r="U64" s="56">
        <f t="shared" si="133"/>
        <v>27.483443708609272</v>
      </c>
      <c r="V64" s="56">
        <f t="shared" si="134"/>
        <v>30.582166543846721</v>
      </c>
      <c r="W64" s="56">
        <f t="shared" si="135"/>
        <v>24.411764705882351</v>
      </c>
      <c r="X64" s="56">
        <f t="shared" si="136"/>
        <v>260962.4</v>
      </c>
      <c r="Y64" s="226">
        <f t="shared" si="137"/>
        <v>86.411390728476817</v>
      </c>
      <c r="Z64" s="56">
        <f t="shared" si="138"/>
        <v>96.154163596168019</v>
      </c>
      <c r="AA64" s="56">
        <f t="shared" si="139"/>
        <v>76.753647058823532</v>
      </c>
      <c r="AB64" s="57">
        <f t="shared" si="140"/>
        <v>41037.600000000006</v>
      </c>
      <c r="AC64" s="57">
        <f t="shared" si="141"/>
        <v>13.588609271523181</v>
      </c>
      <c r="AD64" s="57">
        <f t="shared" si="142"/>
        <v>12.069882352941178</v>
      </c>
      <c r="AE64" s="34">
        <f>J64-X64</f>
        <v>10437.600000000006</v>
      </c>
      <c r="AF64" s="57">
        <f t="shared" si="143"/>
        <v>3.8458364038319841</v>
      </c>
      <c r="AG64" s="63">
        <f t="shared" si="129"/>
        <v>3.0698823529411783</v>
      </c>
      <c r="AH64" s="49">
        <v>38000</v>
      </c>
      <c r="AI64" s="34">
        <f>AB64+AH64</f>
        <v>79037.600000000006</v>
      </c>
      <c r="AJ64" s="57">
        <f t="shared" si="145"/>
        <v>23.246352941176475</v>
      </c>
    </row>
    <row r="65" spans="1:36" ht="18" hidden="1" customHeight="1">
      <c r="A65" s="38"/>
      <c r="B65" s="38"/>
      <c r="C65" s="49" t="s">
        <v>69</v>
      </c>
      <c r="D65" s="49">
        <v>0</v>
      </c>
      <c r="E65" s="49">
        <v>0</v>
      </c>
      <c r="F65" s="49">
        <v>0</v>
      </c>
      <c r="G65" s="49">
        <v>0</v>
      </c>
      <c r="H65" s="41">
        <f>SUM(E65:G65)</f>
        <v>0</v>
      </c>
      <c r="I65" s="59">
        <v>0</v>
      </c>
      <c r="J65" s="51">
        <f>SUM(E65:G65,I65)</f>
        <v>0</v>
      </c>
      <c r="K65" s="52"/>
      <c r="L65" s="53"/>
      <c r="M65" s="54"/>
      <c r="N65" s="55"/>
      <c r="O65" s="81"/>
      <c r="P65" s="56">
        <f>K65+L65</f>
        <v>0</v>
      </c>
      <c r="Q65" s="56" t="e">
        <f t="shared" si="130"/>
        <v>#DIV/0!</v>
      </c>
      <c r="R65" s="56" t="e">
        <f t="shared" si="131"/>
        <v>#DIV/0!</v>
      </c>
      <c r="S65" s="56" t="e">
        <f t="shared" si="128"/>
        <v>#DIV/0!</v>
      </c>
      <c r="T65" s="57">
        <f t="shared" si="132"/>
        <v>0</v>
      </c>
      <c r="U65" s="56" t="e">
        <f t="shared" si="133"/>
        <v>#DIV/0!</v>
      </c>
      <c r="V65" s="56" t="e">
        <f t="shared" si="134"/>
        <v>#DIV/0!</v>
      </c>
      <c r="W65" s="56" t="e">
        <f t="shared" si="135"/>
        <v>#DIV/0!</v>
      </c>
      <c r="X65" s="56">
        <f t="shared" si="136"/>
        <v>0</v>
      </c>
      <c r="Y65" s="226" t="e">
        <f t="shared" si="137"/>
        <v>#DIV/0!</v>
      </c>
      <c r="Z65" s="56" t="e">
        <f t="shared" si="138"/>
        <v>#DIV/0!</v>
      </c>
      <c r="AA65" s="56" t="e">
        <f t="shared" si="139"/>
        <v>#DIV/0!</v>
      </c>
      <c r="AB65" s="57">
        <f t="shared" si="140"/>
        <v>0</v>
      </c>
      <c r="AC65" s="57" t="e">
        <f t="shared" si="141"/>
        <v>#DIV/0!</v>
      </c>
      <c r="AD65" s="57" t="e">
        <f t="shared" si="142"/>
        <v>#DIV/0!</v>
      </c>
      <c r="AE65" s="34">
        <f>J65-X65</f>
        <v>0</v>
      </c>
      <c r="AF65" s="57" t="e">
        <f t="shared" si="143"/>
        <v>#DIV/0!</v>
      </c>
      <c r="AG65" s="63" t="e">
        <f t="shared" si="129"/>
        <v>#DIV/0!</v>
      </c>
      <c r="AH65" s="246"/>
      <c r="AI65" s="34">
        <f t="shared" ref="AI65:AI68" si="146">AB65+AH65</f>
        <v>0</v>
      </c>
      <c r="AJ65" s="57" t="e">
        <f t="shared" si="145"/>
        <v>#DIV/0!</v>
      </c>
    </row>
    <row r="66" spans="1:36" ht="18.75">
      <c r="A66" s="38"/>
      <c r="B66" s="38"/>
      <c r="C66" s="49" t="s">
        <v>60</v>
      </c>
      <c r="D66" s="57">
        <v>40000</v>
      </c>
      <c r="E66" s="57">
        <v>40000</v>
      </c>
      <c r="F66" s="63">
        <v>0</v>
      </c>
      <c r="G66" s="63">
        <v>0</v>
      </c>
      <c r="H66" s="41">
        <f>SUM(E66:G66)</f>
        <v>40000</v>
      </c>
      <c r="I66" s="49">
        <v>0</v>
      </c>
      <c r="J66" s="51">
        <f>SUM(E66:G66,I66)</f>
        <v>40000</v>
      </c>
      <c r="K66" s="52">
        <v>13375</v>
      </c>
      <c r="L66" s="53"/>
      <c r="M66" s="54"/>
      <c r="N66" s="55"/>
      <c r="O66" s="81"/>
      <c r="P66" s="56">
        <f>K66+L66</f>
        <v>13375</v>
      </c>
      <c r="Q66" s="56">
        <f t="shared" si="130"/>
        <v>33.4375</v>
      </c>
      <c r="R66" s="56">
        <f t="shared" si="131"/>
        <v>33.4375</v>
      </c>
      <c r="S66" s="56">
        <f t="shared" si="128"/>
        <v>33.4375</v>
      </c>
      <c r="T66" s="57">
        <f t="shared" si="132"/>
        <v>0</v>
      </c>
      <c r="U66" s="56">
        <f t="shared" si="133"/>
        <v>0</v>
      </c>
      <c r="V66" s="56">
        <f t="shared" si="134"/>
        <v>0</v>
      </c>
      <c r="W66" s="56">
        <f t="shared" si="135"/>
        <v>0</v>
      </c>
      <c r="X66" s="56">
        <f t="shared" si="136"/>
        <v>13375</v>
      </c>
      <c r="Y66" s="226">
        <f t="shared" si="137"/>
        <v>33.4375</v>
      </c>
      <c r="Z66" s="56">
        <f t="shared" si="138"/>
        <v>33.4375</v>
      </c>
      <c r="AA66" s="56">
        <f t="shared" si="139"/>
        <v>33.4375</v>
      </c>
      <c r="AB66" s="57">
        <f t="shared" si="140"/>
        <v>26625</v>
      </c>
      <c r="AC66" s="57">
        <f t="shared" si="141"/>
        <v>66.5625</v>
      </c>
      <c r="AD66" s="57">
        <f t="shared" si="142"/>
        <v>66.5625</v>
      </c>
      <c r="AE66" s="34">
        <f>J66-X66</f>
        <v>26625</v>
      </c>
      <c r="AF66" s="57">
        <f t="shared" si="143"/>
        <v>66.5625</v>
      </c>
      <c r="AG66" s="63">
        <f t="shared" si="129"/>
        <v>66.5625</v>
      </c>
      <c r="AH66" s="63"/>
      <c r="AI66" s="34">
        <f t="shared" si="146"/>
        <v>26625</v>
      </c>
      <c r="AJ66" s="57">
        <f t="shared" si="145"/>
        <v>66.5625</v>
      </c>
    </row>
    <row r="67" spans="1:36" ht="20.100000000000001" hidden="1" customHeight="1">
      <c r="A67" s="61"/>
      <c r="B67" s="62"/>
      <c r="C67" s="63" t="s">
        <v>61</v>
      </c>
      <c r="D67" s="63">
        <f>D68</f>
        <v>0</v>
      </c>
      <c r="E67" s="63">
        <f>SUM(E68:E68)</f>
        <v>0</v>
      </c>
      <c r="F67" s="63">
        <f>F68</f>
        <v>0</v>
      </c>
      <c r="G67" s="63">
        <f>G68</f>
        <v>0</v>
      </c>
      <c r="H67" s="63">
        <f>H68</f>
        <v>0</v>
      </c>
      <c r="I67" s="63">
        <f>I68</f>
        <v>0</v>
      </c>
      <c r="J67" s="63">
        <f>SUM(J68:J68)</f>
        <v>0</v>
      </c>
      <c r="K67" s="64">
        <f t="shared" ref="K67:AG67" si="147">K68</f>
        <v>0</v>
      </c>
      <c r="L67" s="65">
        <f t="shared" si="147"/>
        <v>0</v>
      </c>
      <c r="M67" s="66">
        <f t="shared" si="147"/>
        <v>0</v>
      </c>
      <c r="N67" s="46">
        <f t="shared" si="147"/>
        <v>0</v>
      </c>
      <c r="O67" s="82">
        <f t="shared" si="147"/>
        <v>0</v>
      </c>
      <c r="P67" s="67">
        <f t="shared" si="147"/>
        <v>0</v>
      </c>
      <c r="Q67" s="67" t="e">
        <f t="shared" si="147"/>
        <v>#DIV/0!</v>
      </c>
      <c r="R67" s="56" t="e">
        <f t="shared" si="131"/>
        <v>#DIV/0!</v>
      </c>
      <c r="S67" s="67" t="e">
        <f t="shared" si="147"/>
        <v>#DIV/0!</v>
      </c>
      <c r="T67" s="63">
        <f t="shared" si="147"/>
        <v>0</v>
      </c>
      <c r="U67" s="67" t="e">
        <f t="shared" si="147"/>
        <v>#DIV/0!</v>
      </c>
      <c r="V67" s="56" t="e">
        <f t="shared" si="134"/>
        <v>#DIV/0!</v>
      </c>
      <c r="W67" s="67" t="e">
        <f t="shared" si="147"/>
        <v>#DIV/0!</v>
      </c>
      <c r="X67" s="67">
        <f>X68</f>
        <v>0</v>
      </c>
      <c r="Y67" s="227" t="e">
        <f t="shared" si="147"/>
        <v>#DIV/0!</v>
      </c>
      <c r="Z67" s="56" t="e">
        <f t="shared" si="138"/>
        <v>#DIV/0!</v>
      </c>
      <c r="AA67" s="67" t="e">
        <f t="shared" si="147"/>
        <v>#DIV/0!</v>
      </c>
      <c r="AB67" s="63">
        <f t="shared" si="147"/>
        <v>0</v>
      </c>
      <c r="AC67" s="63" t="e">
        <f t="shared" si="147"/>
        <v>#DIV/0!</v>
      </c>
      <c r="AD67" s="63" t="e">
        <f t="shared" si="147"/>
        <v>#DIV/0!</v>
      </c>
      <c r="AE67" s="63">
        <f t="shared" si="147"/>
        <v>0</v>
      </c>
      <c r="AF67" s="63" t="e">
        <f t="shared" si="147"/>
        <v>#DIV/0!</v>
      </c>
      <c r="AG67" s="63" t="e">
        <f t="shared" si="147"/>
        <v>#DIV/0!</v>
      </c>
      <c r="AH67" s="63"/>
      <c r="AI67" s="34">
        <f t="shared" si="146"/>
        <v>0</v>
      </c>
      <c r="AJ67" s="57" t="e">
        <f>(AI67/D67)*100</f>
        <v>#DIV/0!</v>
      </c>
    </row>
    <row r="68" spans="1:36" ht="18" hidden="1" customHeight="1">
      <c r="A68" s="38"/>
      <c r="B68" s="38"/>
      <c r="C68" s="49" t="s">
        <v>70</v>
      </c>
      <c r="D68" s="49">
        <v>0</v>
      </c>
      <c r="E68" s="49">
        <v>0</v>
      </c>
      <c r="F68" s="49"/>
      <c r="G68" s="49"/>
      <c r="H68" s="49">
        <f>SUM(E68:G68)</f>
        <v>0</v>
      </c>
      <c r="I68" s="57">
        <v>0</v>
      </c>
      <c r="J68" s="51">
        <f>SUM(E68:G68,I68)</f>
        <v>0</v>
      </c>
      <c r="K68" s="52"/>
      <c r="L68" s="53"/>
      <c r="M68" s="54"/>
      <c r="N68" s="55"/>
      <c r="O68" s="81"/>
      <c r="P68" s="57">
        <f>K68+L68</f>
        <v>0</v>
      </c>
      <c r="Q68" s="56" t="e">
        <f>P68/J68*100</f>
        <v>#DIV/0!</v>
      </c>
      <c r="R68" s="56" t="e">
        <f t="shared" si="131"/>
        <v>#DIV/0!</v>
      </c>
      <c r="S68" s="56" t="e">
        <f>P68/D68*100</f>
        <v>#DIV/0!</v>
      </c>
      <c r="T68" s="57">
        <f>M68+N68+O68</f>
        <v>0</v>
      </c>
      <c r="U68" s="56" t="e">
        <f>T68/J68*100</f>
        <v>#DIV/0!</v>
      </c>
      <c r="V68" s="56" t="e">
        <f t="shared" si="134"/>
        <v>#DIV/0!</v>
      </c>
      <c r="W68" s="56" t="e">
        <f>T68/D68*100</f>
        <v>#DIV/0!</v>
      </c>
      <c r="X68" s="56">
        <f>SUM(K68:O68)</f>
        <v>0</v>
      </c>
      <c r="Y68" s="226" t="e">
        <f t="shared" ref="Y68" si="148">X68/H68*100</f>
        <v>#DIV/0!</v>
      </c>
      <c r="Z68" s="56" t="e">
        <f t="shared" si="138"/>
        <v>#DIV/0!</v>
      </c>
      <c r="AA68" s="56" t="e">
        <f>X68/D68*100</f>
        <v>#DIV/0!</v>
      </c>
      <c r="AB68" s="57">
        <f>H68-X68</f>
        <v>0</v>
      </c>
      <c r="AC68" s="57" t="e">
        <f t="shared" ref="AC68" si="149">(AB68/H68)*100</f>
        <v>#DIV/0!</v>
      </c>
      <c r="AD68" s="57" t="e">
        <f>(AB68/D68)*100</f>
        <v>#DIV/0!</v>
      </c>
      <c r="AE68" s="34">
        <f>J68-X68</f>
        <v>0</v>
      </c>
      <c r="AF68" s="57" t="e">
        <f>(AE68/J68)*100</f>
        <v>#DIV/0!</v>
      </c>
      <c r="AG68" s="63" t="e">
        <f>(AE68/D68)*100</f>
        <v>#DIV/0!</v>
      </c>
      <c r="AH68" s="246"/>
      <c r="AI68" s="34">
        <f t="shared" si="146"/>
        <v>0</v>
      </c>
      <c r="AJ68" s="57" t="e">
        <f t="shared" ref="AJ68" si="150">(AI68/D68)*100</f>
        <v>#DIV/0!</v>
      </c>
    </row>
    <row r="69" spans="1:36" ht="18.75">
      <c r="A69" s="69"/>
      <c r="B69" s="69"/>
      <c r="C69" s="70"/>
      <c r="D69" s="70"/>
      <c r="E69" s="71"/>
      <c r="F69" s="71"/>
      <c r="G69" s="71"/>
      <c r="H69" s="71"/>
      <c r="I69" s="71"/>
      <c r="J69" s="71"/>
      <c r="K69" s="72"/>
      <c r="L69" s="73"/>
      <c r="M69" s="74"/>
      <c r="N69" s="75"/>
      <c r="O69" s="83"/>
      <c r="P69" s="71"/>
      <c r="Q69" s="71"/>
      <c r="R69" s="71"/>
      <c r="S69" s="71"/>
      <c r="T69" s="71"/>
      <c r="U69" s="71"/>
      <c r="V69" s="71"/>
      <c r="W69" s="71"/>
      <c r="X69" s="71"/>
      <c r="Y69" s="228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</row>
    <row r="70" spans="1:36" ht="37.5">
      <c r="A70" s="1104" t="s">
        <v>78</v>
      </c>
      <c r="B70" s="1106" t="s">
        <v>291</v>
      </c>
      <c r="C70" s="1107" t="s">
        <v>292</v>
      </c>
      <c r="D70" s="77" t="s">
        <v>81</v>
      </c>
      <c r="E70" s="1109">
        <f>SUM(E73,E79)</f>
        <v>2047500</v>
      </c>
      <c r="F70" s="1109">
        <f>F73+F79</f>
        <v>877500</v>
      </c>
      <c r="G70" s="1109">
        <f>G73+G79</f>
        <v>0</v>
      </c>
      <c r="H70" s="1109">
        <f>SUM(E70:G72)</f>
        <v>2925000</v>
      </c>
      <c r="I70" s="1111">
        <f>SUM(I73,I79)</f>
        <v>-160950</v>
      </c>
      <c r="J70" s="1113">
        <f>SUM(J73,J79)</f>
        <v>2764050</v>
      </c>
      <c r="K70" s="37"/>
      <c r="L70" s="37"/>
      <c r="M70" s="37"/>
      <c r="N70" s="37"/>
      <c r="O70" s="37"/>
      <c r="P70" s="203" t="s">
        <v>417</v>
      </c>
      <c r="Q70" s="204" t="s">
        <v>433</v>
      </c>
      <c r="R70" s="204" t="s">
        <v>434</v>
      </c>
      <c r="S70" s="204" t="s">
        <v>403</v>
      </c>
      <c r="T70" s="204" t="s">
        <v>438</v>
      </c>
      <c r="U70" s="204" t="s">
        <v>433</v>
      </c>
      <c r="V70" s="204" t="s">
        <v>434</v>
      </c>
      <c r="W70" s="204" t="s">
        <v>403</v>
      </c>
      <c r="X70" s="203" t="s">
        <v>439</v>
      </c>
      <c r="Y70" s="223" t="s">
        <v>433</v>
      </c>
      <c r="Z70" s="204" t="s">
        <v>434</v>
      </c>
      <c r="AA70" s="204" t="s">
        <v>403</v>
      </c>
      <c r="AB70" s="204" t="s">
        <v>440</v>
      </c>
      <c r="AC70" s="204" t="s">
        <v>433</v>
      </c>
      <c r="AD70" s="204" t="s">
        <v>403</v>
      </c>
      <c r="AE70" s="204" t="s">
        <v>408</v>
      </c>
      <c r="AF70" s="204" t="s">
        <v>408</v>
      </c>
      <c r="AG70" s="204" t="s">
        <v>403</v>
      </c>
      <c r="AH70" s="204" t="s">
        <v>39</v>
      </c>
      <c r="AI70" s="204" t="s">
        <v>441</v>
      </c>
      <c r="AJ70" s="204" t="s">
        <v>403</v>
      </c>
    </row>
    <row r="71" spans="1:36" ht="14.45" customHeight="1">
      <c r="A71" s="1105"/>
      <c r="B71" s="1106"/>
      <c r="C71" s="1108"/>
      <c r="D71" s="1108">
        <f>D73+D79</f>
        <v>3250000</v>
      </c>
      <c r="E71" s="1110"/>
      <c r="F71" s="1110"/>
      <c r="G71" s="1110"/>
      <c r="H71" s="1110"/>
      <c r="I71" s="1112"/>
      <c r="J71" s="1106"/>
      <c r="K71" s="1114">
        <f t="shared" ref="K71:P71" si="151">K73+K79</f>
        <v>2459726.35</v>
      </c>
      <c r="L71" s="1116">
        <f t="shared" si="151"/>
        <v>0</v>
      </c>
      <c r="M71" s="1118">
        <f t="shared" si="151"/>
        <v>0</v>
      </c>
      <c r="N71" s="1100">
        <f t="shared" si="151"/>
        <v>0</v>
      </c>
      <c r="O71" s="1102">
        <f t="shared" si="151"/>
        <v>43500</v>
      </c>
      <c r="P71" s="1071">
        <f t="shared" si="151"/>
        <v>2459726.35</v>
      </c>
      <c r="Q71" s="1071">
        <f>(P71/H70)*100</f>
        <v>84.093208547008544</v>
      </c>
      <c r="R71" s="1071">
        <f>(P71/J70)*100</f>
        <v>88.989936868001664</v>
      </c>
      <c r="S71" s="1071">
        <f>(P71/D71)*100</f>
        <v>75.683887692307692</v>
      </c>
      <c r="T71" s="1071">
        <f>T73+T79</f>
        <v>43500</v>
      </c>
      <c r="U71" s="1071">
        <f>(T71/H70)*100</f>
        <v>1.4871794871794872</v>
      </c>
      <c r="V71" s="1071">
        <f>(T71/J70)*100</f>
        <v>1.5737776089433984</v>
      </c>
      <c r="W71" s="1071">
        <f>(T71/D71)*100</f>
        <v>1.3384615384615386</v>
      </c>
      <c r="X71" s="1071">
        <f>X73+X79</f>
        <v>2503226.35</v>
      </c>
      <c r="Y71" s="1075">
        <f>(X71/H70)*100</f>
        <v>85.580388034188033</v>
      </c>
      <c r="Z71" s="1071">
        <f>(X71/J70)*100</f>
        <v>90.563714476945066</v>
      </c>
      <c r="AA71" s="1071">
        <f>(X71/D71)*100</f>
        <v>77.022349230769237</v>
      </c>
      <c r="AB71" s="1071">
        <f>AB73+AB79</f>
        <v>421773.65</v>
      </c>
      <c r="AC71" s="1071">
        <f>(AB71/H70)*100</f>
        <v>14.419611965811965</v>
      </c>
      <c r="AD71" s="1071">
        <f>(AB71/D71)*100</f>
        <v>12.97765076923077</v>
      </c>
      <c r="AE71" s="1071">
        <f>AE73+AE79</f>
        <v>260823.65000000002</v>
      </c>
      <c r="AF71" s="1071">
        <f>(AE71/J70)*100</f>
        <v>9.4362855230549378</v>
      </c>
      <c r="AG71" s="1071">
        <f>(AE71/D71)*100</f>
        <v>8.0253430769230771</v>
      </c>
      <c r="AH71" s="1071">
        <f>AH73+AH79</f>
        <v>325000</v>
      </c>
      <c r="AI71" s="1071">
        <f>AI73+AI79</f>
        <v>746773.65</v>
      </c>
      <c r="AJ71" s="1071">
        <f>(AI71/D71)*100</f>
        <v>22.97765076923077</v>
      </c>
    </row>
    <row r="72" spans="1:36" ht="14.45" customHeight="1">
      <c r="A72" s="1105"/>
      <c r="B72" s="1106"/>
      <c r="C72" s="1108"/>
      <c r="D72" s="1108"/>
      <c r="E72" s="1110"/>
      <c r="F72" s="1110"/>
      <c r="G72" s="1110"/>
      <c r="H72" s="1110"/>
      <c r="I72" s="1112"/>
      <c r="J72" s="1106"/>
      <c r="K72" s="1115"/>
      <c r="L72" s="1117"/>
      <c r="M72" s="1119"/>
      <c r="N72" s="1101"/>
      <c r="O72" s="1103"/>
      <c r="P72" s="1072"/>
      <c r="Q72" s="1072"/>
      <c r="R72" s="1072"/>
      <c r="S72" s="1072"/>
      <c r="T72" s="1072"/>
      <c r="U72" s="1072"/>
      <c r="V72" s="1072"/>
      <c r="W72" s="1072"/>
      <c r="X72" s="1072"/>
      <c r="Y72" s="1076"/>
      <c r="Z72" s="1072"/>
      <c r="AA72" s="1072"/>
      <c r="AB72" s="1072"/>
      <c r="AC72" s="1072"/>
      <c r="AD72" s="1072"/>
      <c r="AE72" s="1072"/>
      <c r="AF72" s="1072"/>
      <c r="AG72" s="1072"/>
      <c r="AH72" s="1072"/>
      <c r="AI72" s="1072"/>
      <c r="AJ72" s="1072"/>
    </row>
    <row r="73" spans="1:36" ht="18.75">
      <c r="A73" s="38"/>
      <c r="B73" s="39"/>
      <c r="C73" s="40" t="s">
        <v>55</v>
      </c>
      <c r="D73" s="40">
        <f>SUM(D74:D78)</f>
        <v>2600000</v>
      </c>
      <c r="E73" s="41">
        <f>SUM(E74:E78)</f>
        <v>1397500</v>
      </c>
      <c r="F73" s="41">
        <f>SUM(F74:F78)</f>
        <v>877500</v>
      </c>
      <c r="G73" s="41">
        <f>SUM(G74:G78)</f>
        <v>0</v>
      </c>
      <c r="H73" s="41">
        <f>SUM(H74:H78)</f>
        <v>2275000</v>
      </c>
      <c r="I73" s="42">
        <f>SUM(I74:I76)</f>
        <v>-160950</v>
      </c>
      <c r="J73" s="41">
        <f t="shared" ref="J73:P73" si="152">SUM(J74:J78)</f>
        <v>2114050</v>
      </c>
      <c r="K73" s="43">
        <f t="shared" si="152"/>
        <v>1833826.35</v>
      </c>
      <c r="L73" s="44">
        <f t="shared" si="152"/>
        <v>0</v>
      </c>
      <c r="M73" s="45">
        <f t="shared" si="152"/>
        <v>0</v>
      </c>
      <c r="N73" s="46">
        <f t="shared" si="152"/>
        <v>0</v>
      </c>
      <c r="O73" s="80">
        <f t="shared" si="152"/>
        <v>43500</v>
      </c>
      <c r="P73" s="47">
        <f t="shared" si="152"/>
        <v>1833826.35</v>
      </c>
      <c r="Q73" s="48">
        <f>P73/H73*100</f>
        <v>80.607751648351652</v>
      </c>
      <c r="R73" s="48">
        <f>P73/J73*100</f>
        <v>86.744700929495522</v>
      </c>
      <c r="S73" s="48">
        <f t="shared" ref="S73:S78" si="153">P73/D73*100</f>
        <v>70.531782692307701</v>
      </c>
      <c r="T73" s="47">
        <f>SUM(T74:T78)</f>
        <v>43500</v>
      </c>
      <c r="U73" s="48">
        <f>T73/H73*100</f>
        <v>1.912087912087912</v>
      </c>
      <c r="V73" s="48">
        <f>T73/J73*100</f>
        <v>2.0576618339206738</v>
      </c>
      <c r="W73" s="48">
        <f>T73/D73*100</f>
        <v>1.6730769230769229</v>
      </c>
      <c r="X73" s="48">
        <f>SUM(X74:X78)</f>
        <v>1877326.35</v>
      </c>
      <c r="Y73" s="226">
        <f>X73/H73*100</f>
        <v>82.519839560439564</v>
      </c>
      <c r="Z73" s="48">
        <f>X73/J73*100</f>
        <v>88.802362763416198</v>
      </c>
      <c r="AA73" s="48">
        <f>X73/D73*100</f>
        <v>72.20485961538462</v>
      </c>
      <c r="AB73" s="47">
        <f>SUM(AB74:AB78)</f>
        <v>397673.65</v>
      </c>
      <c r="AC73" s="47">
        <f>(AB73/H73)*100</f>
        <v>17.480160439560439</v>
      </c>
      <c r="AD73" s="47">
        <f>(AB73/D73)*100</f>
        <v>15.295140384615385</v>
      </c>
      <c r="AE73" s="47">
        <f>SUM(AE74:AE78)</f>
        <v>236723.65000000002</v>
      </c>
      <c r="AF73" s="47">
        <f>(AE73/J73)*100</f>
        <v>11.197637236583811</v>
      </c>
      <c r="AG73" s="47">
        <f t="shared" ref="AG73:AG78" si="154">(AE73/D73)*100</f>
        <v>9.1047557692307706</v>
      </c>
      <c r="AH73" s="47">
        <f>SUM(AH74:AH78)</f>
        <v>325000</v>
      </c>
      <c r="AI73" s="47">
        <f>SUM(AI74:AI78)</f>
        <v>722673.65</v>
      </c>
      <c r="AJ73" s="47">
        <f>(AI73/D73)*100</f>
        <v>27.795140384615387</v>
      </c>
    </row>
    <row r="74" spans="1:36" ht="18.75">
      <c r="A74" s="38"/>
      <c r="B74" s="39" t="s">
        <v>68</v>
      </c>
      <c r="C74" s="49" t="s">
        <v>56</v>
      </c>
      <c r="D74" s="49">
        <v>540000</v>
      </c>
      <c r="E74" s="49">
        <v>360000</v>
      </c>
      <c r="F74" s="49">
        <v>180000</v>
      </c>
      <c r="G74" s="49">
        <v>0</v>
      </c>
      <c r="H74" s="41">
        <f>SUM(E74:G74)</f>
        <v>540000</v>
      </c>
      <c r="I74" s="50">
        <v>0</v>
      </c>
      <c r="J74" s="51">
        <f>SUM(E74:G74,I74)</f>
        <v>540000</v>
      </c>
      <c r="K74" s="52">
        <v>496500</v>
      </c>
      <c r="L74" s="53"/>
      <c r="M74" s="54"/>
      <c r="N74" s="55"/>
      <c r="O74" s="81">
        <v>43500</v>
      </c>
      <c r="P74" s="56">
        <f>K74+L74</f>
        <v>496500</v>
      </c>
      <c r="Q74" s="56">
        <f>P74/H74*100</f>
        <v>91.944444444444443</v>
      </c>
      <c r="R74" s="56">
        <f>P74/J74*100</f>
        <v>91.944444444444443</v>
      </c>
      <c r="S74" s="56">
        <f t="shared" si="153"/>
        <v>91.944444444444443</v>
      </c>
      <c r="T74" s="57">
        <f>M74+N74+O74</f>
        <v>43500</v>
      </c>
      <c r="U74" s="56">
        <f>T74/H74*100</f>
        <v>8.0555555555555554</v>
      </c>
      <c r="V74" s="56">
        <f>T74/J74*100</f>
        <v>8.0555555555555554</v>
      </c>
      <c r="W74" s="56">
        <f>T74/D74*100</f>
        <v>8.0555555555555554</v>
      </c>
      <c r="X74" s="56">
        <f>SUM(K74:O74)</f>
        <v>540000</v>
      </c>
      <c r="Y74" s="226">
        <f>X74/H74*100</f>
        <v>100</v>
      </c>
      <c r="Z74" s="56">
        <f>X74/J74*100</f>
        <v>100</v>
      </c>
      <c r="AA74" s="56">
        <f>X74/D74*100</f>
        <v>100</v>
      </c>
      <c r="AB74" s="57">
        <f>H74-X74</f>
        <v>0</v>
      </c>
      <c r="AC74" s="57">
        <f>(AB74/H74)*100</f>
        <v>0</v>
      </c>
      <c r="AD74" s="57">
        <f>(AB74/D74)*100</f>
        <v>0</v>
      </c>
      <c r="AE74" s="34">
        <f>J74-X74</f>
        <v>0</v>
      </c>
      <c r="AF74" s="57">
        <f>(AE74/J74)*100</f>
        <v>0</v>
      </c>
      <c r="AG74" s="63">
        <f t="shared" si="154"/>
        <v>0</v>
      </c>
      <c r="AH74" s="63">
        <v>0</v>
      </c>
      <c r="AI74" s="34">
        <f>D74-X74</f>
        <v>0</v>
      </c>
      <c r="AJ74" s="57">
        <f>(AI74/D74)*100</f>
        <v>0</v>
      </c>
    </row>
    <row r="75" spans="1:36" ht="18.75">
      <c r="A75" s="38"/>
      <c r="B75" s="38"/>
      <c r="C75" s="49" t="s">
        <v>57</v>
      </c>
      <c r="D75" s="49">
        <v>815000</v>
      </c>
      <c r="E75" s="49">
        <v>397500</v>
      </c>
      <c r="F75" s="49">
        <v>282000</v>
      </c>
      <c r="G75" s="49"/>
      <c r="H75" s="41">
        <f>SUM(E75:G75)</f>
        <v>679500</v>
      </c>
      <c r="I75" s="78">
        <v>-48900</v>
      </c>
      <c r="J75" s="51">
        <f>SUM(E75:G75,I75)</f>
        <v>630600</v>
      </c>
      <c r="K75" s="52">
        <v>867812.35</v>
      </c>
      <c r="L75" s="53"/>
      <c r="M75" s="54"/>
      <c r="N75" s="55"/>
      <c r="O75" s="81"/>
      <c r="P75" s="56">
        <f>K75+L75</f>
        <v>867812.35</v>
      </c>
      <c r="Q75" s="56">
        <f t="shared" ref="Q75:Q78" si="155">P75/H75*100</f>
        <v>127.71337012509198</v>
      </c>
      <c r="R75" s="56">
        <f t="shared" ref="R75:R80" si="156">P75/J75*100</f>
        <v>137.61692832223281</v>
      </c>
      <c r="S75" s="56">
        <f t="shared" si="153"/>
        <v>106.48004294478528</v>
      </c>
      <c r="T75" s="57">
        <f t="shared" ref="T75:T78" si="157">M75+N75+O75</f>
        <v>0</v>
      </c>
      <c r="U75" s="56">
        <f t="shared" ref="U75:U78" si="158">T75/H75*100</f>
        <v>0</v>
      </c>
      <c r="V75" s="56">
        <f t="shared" ref="V75:V80" si="159">T75/J75*100</f>
        <v>0</v>
      </c>
      <c r="W75" s="56">
        <f t="shared" ref="W75:W78" si="160">T75/D75*100</f>
        <v>0</v>
      </c>
      <c r="X75" s="56">
        <f t="shared" ref="X75:X78" si="161">SUM(K75:O75)</f>
        <v>867812.35</v>
      </c>
      <c r="Y75" s="226">
        <f t="shared" ref="Y75:Y78" si="162">X75/H75*100</f>
        <v>127.71337012509198</v>
      </c>
      <c r="Z75" s="56">
        <f t="shared" ref="Z75:Z80" si="163">X75/J75*100</f>
        <v>137.61692832223281</v>
      </c>
      <c r="AA75" s="56">
        <f t="shared" ref="AA75:AA78" si="164">X75/D75*100</f>
        <v>106.48004294478528</v>
      </c>
      <c r="AB75" s="57">
        <f t="shared" ref="AB75:AB78" si="165">H75-X75</f>
        <v>-188312.34999999998</v>
      </c>
      <c r="AC75" s="57">
        <f t="shared" ref="AC75:AC78" si="166">(AB75/H75)*100</f>
        <v>-27.713370125091974</v>
      </c>
      <c r="AD75" s="57">
        <f t="shared" ref="AD75:AD78" si="167">(AB75/D75)*100</f>
        <v>-23.105809815950916</v>
      </c>
      <c r="AE75" s="34">
        <f>J75-X75</f>
        <v>-237212.34999999998</v>
      </c>
      <c r="AF75" s="57">
        <f t="shared" ref="AF75:AF78" si="168">(AE75/J75)*100</f>
        <v>-37.616928322232788</v>
      </c>
      <c r="AG75" s="63">
        <f t="shared" si="154"/>
        <v>-29.105809815950916</v>
      </c>
      <c r="AH75" s="49">
        <v>135500</v>
      </c>
      <c r="AI75" s="34">
        <f t="shared" ref="AI75:AI78" si="169">D75-X75</f>
        <v>-52812.349999999977</v>
      </c>
      <c r="AJ75" s="57">
        <f t="shared" ref="AJ75:AJ78" si="170">(AI75/D75)*100</f>
        <v>-6.4800429447852732</v>
      </c>
    </row>
    <row r="76" spans="1:36" ht="18.75">
      <c r="A76" s="38"/>
      <c r="B76" s="38"/>
      <c r="C76" s="49" t="s">
        <v>58</v>
      </c>
      <c r="D76" s="49">
        <v>1245000</v>
      </c>
      <c r="E76" s="49">
        <v>640000</v>
      </c>
      <c r="F76" s="49">
        <v>415500</v>
      </c>
      <c r="G76" s="49"/>
      <c r="H76" s="41">
        <f>SUM(E76:G76)</f>
        <v>1055500</v>
      </c>
      <c r="I76" s="59">
        <v>-112050</v>
      </c>
      <c r="J76" s="51">
        <f>SUM(E76:G76,I76)</f>
        <v>943450</v>
      </c>
      <c r="K76" s="52">
        <v>469514</v>
      </c>
      <c r="L76" s="53"/>
      <c r="M76" s="54"/>
      <c r="N76" s="55"/>
      <c r="O76" s="81"/>
      <c r="P76" s="56">
        <f>K76+L76</f>
        <v>469514</v>
      </c>
      <c r="Q76" s="56">
        <f t="shared" si="155"/>
        <v>44.482614874467075</v>
      </c>
      <c r="R76" s="56">
        <f t="shared" si="156"/>
        <v>49.765647358100587</v>
      </c>
      <c r="S76" s="56">
        <f t="shared" si="153"/>
        <v>37.711967871485946</v>
      </c>
      <c r="T76" s="57">
        <f t="shared" si="157"/>
        <v>0</v>
      </c>
      <c r="U76" s="56">
        <f t="shared" si="158"/>
        <v>0</v>
      </c>
      <c r="V76" s="56">
        <f t="shared" si="159"/>
        <v>0</v>
      </c>
      <c r="W76" s="56">
        <f t="shared" si="160"/>
        <v>0</v>
      </c>
      <c r="X76" s="56">
        <f t="shared" si="161"/>
        <v>469514</v>
      </c>
      <c r="Y76" s="226">
        <f t="shared" si="162"/>
        <v>44.482614874467075</v>
      </c>
      <c r="Z76" s="56">
        <f t="shared" si="163"/>
        <v>49.765647358100587</v>
      </c>
      <c r="AA76" s="56">
        <f t="shared" si="164"/>
        <v>37.711967871485946</v>
      </c>
      <c r="AB76" s="57">
        <f t="shared" si="165"/>
        <v>585986</v>
      </c>
      <c r="AC76" s="57">
        <f t="shared" si="166"/>
        <v>55.517385125532925</v>
      </c>
      <c r="AD76" s="57">
        <f t="shared" si="167"/>
        <v>47.067148594377514</v>
      </c>
      <c r="AE76" s="34">
        <f>J76-X76</f>
        <v>473936</v>
      </c>
      <c r="AF76" s="57">
        <f t="shared" si="168"/>
        <v>50.234352641899413</v>
      </c>
      <c r="AG76" s="63">
        <f t="shared" si="154"/>
        <v>38.067148594377507</v>
      </c>
      <c r="AH76" s="49">
        <v>189500</v>
      </c>
      <c r="AI76" s="34">
        <f t="shared" si="169"/>
        <v>775486</v>
      </c>
      <c r="AJ76" s="57">
        <f t="shared" si="170"/>
        <v>62.288032128514061</v>
      </c>
    </row>
    <row r="77" spans="1:36" ht="18" hidden="1" customHeight="1">
      <c r="A77" s="38"/>
      <c r="B77" s="38"/>
      <c r="C77" s="49" t="s">
        <v>69</v>
      </c>
      <c r="D77" s="49">
        <v>0</v>
      </c>
      <c r="E77" s="49">
        <v>0</v>
      </c>
      <c r="F77" s="49">
        <v>0</v>
      </c>
      <c r="G77" s="49">
        <v>0</v>
      </c>
      <c r="H77" s="41">
        <f>SUM(E77:G77)</f>
        <v>0</v>
      </c>
      <c r="I77" s="59">
        <v>0</v>
      </c>
      <c r="J77" s="51">
        <f>SUM(E77:G77,I77)</f>
        <v>0</v>
      </c>
      <c r="K77" s="52"/>
      <c r="L77" s="53"/>
      <c r="M77" s="54"/>
      <c r="N77" s="55"/>
      <c r="O77" s="81"/>
      <c r="P77" s="56">
        <f>K77+L77</f>
        <v>0</v>
      </c>
      <c r="Q77" s="56" t="e">
        <f t="shared" si="155"/>
        <v>#DIV/0!</v>
      </c>
      <c r="R77" s="56" t="e">
        <f t="shared" si="156"/>
        <v>#DIV/0!</v>
      </c>
      <c r="S77" s="56" t="e">
        <f t="shared" si="153"/>
        <v>#DIV/0!</v>
      </c>
      <c r="T77" s="57">
        <f t="shared" si="157"/>
        <v>0</v>
      </c>
      <c r="U77" s="56" t="e">
        <f t="shared" si="158"/>
        <v>#DIV/0!</v>
      </c>
      <c r="V77" s="56" t="e">
        <f t="shared" si="159"/>
        <v>#DIV/0!</v>
      </c>
      <c r="W77" s="56" t="e">
        <f t="shared" si="160"/>
        <v>#DIV/0!</v>
      </c>
      <c r="X77" s="56">
        <f t="shared" si="161"/>
        <v>0</v>
      </c>
      <c r="Y77" s="226" t="e">
        <f t="shared" si="162"/>
        <v>#DIV/0!</v>
      </c>
      <c r="Z77" s="56" t="e">
        <f t="shared" si="163"/>
        <v>#DIV/0!</v>
      </c>
      <c r="AA77" s="56" t="e">
        <f t="shared" si="164"/>
        <v>#DIV/0!</v>
      </c>
      <c r="AB77" s="57">
        <f t="shared" si="165"/>
        <v>0</v>
      </c>
      <c r="AC77" s="57" t="e">
        <f t="shared" si="166"/>
        <v>#DIV/0!</v>
      </c>
      <c r="AD77" s="57" t="e">
        <f t="shared" si="167"/>
        <v>#DIV/0!</v>
      </c>
      <c r="AE77" s="34">
        <f>J77-X77</f>
        <v>0</v>
      </c>
      <c r="AF77" s="57" t="e">
        <f t="shared" si="168"/>
        <v>#DIV/0!</v>
      </c>
      <c r="AG77" s="63" t="e">
        <f t="shared" si="154"/>
        <v>#DIV/0!</v>
      </c>
      <c r="AH77" s="63"/>
      <c r="AI77" s="34">
        <f t="shared" si="169"/>
        <v>0</v>
      </c>
      <c r="AJ77" s="57" t="e">
        <f t="shared" si="170"/>
        <v>#DIV/0!</v>
      </c>
    </row>
    <row r="78" spans="1:36" ht="18" hidden="1" customHeight="1">
      <c r="A78" s="38"/>
      <c r="B78" s="38"/>
      <c r="C78" s="49" t="s">
        <v>60</v>
      </c>
      <c r="D78" s="57">
        <v>0</v>
      </c>
      <c r="E78" s="57">
        <v>0</v>
      </c>
      <c r="F78" s="63">
        <v>0</v>
      </c>
      <c r="G78" s="63">
        <v>0</v>
      </c>
      <c r="H78" s="41">
        <f>SUM(E78:G78)</f>
        <v>0</v>
      </c>
      <c r="I78" s="49">
        <v>0</v>
      </c>
      <c r="J78" s="51">
        <f>SUM(E78:G78,I78)</f>
        <v>0</v>
      </c>
      <c r="K78" s="52"/>
      <c r="L78" s="53"/>
      <c r="M78" s="54"/>
      <c r="N78" s="55"/>
      <c r="O78" s="81"/>
      <c r="P78" s="56">
        <f>K78+L78</f>
        <v>0</v>
      </c>
      <c r="Q78" s="56" t="e">
        <f t="shared" si="155"/>
        <v>#DIV/0!</v>
      </c>
      <c r="R78" s="56" t="e">
        <f t="shared" si="156"/>
        <v>#DIV/0!</v>
      </c>
      <c r="S78" s="56" t="e">
        <f t="shared" si="153"/>
        <v>#DIV/0!</v>
      </c>
      <c r="T78" s="57">
        <f t="shared" si="157"/>
        <v>0</v>
      </c>
      <c r="U78" s="56" t="e">
        <f t="shared" si="158"/>
        <v>#DIV/0!</v>
      </c>
      <c r="V78" s="56" t="e">
        <f t="shared" si="159"/>
        <v>#DIV/0!</v>
      </c>
      <c r="W78" s="56" t="e">
        <f t="shared" si="160"/>
        <v>#DIV/0!</v>
      </c>
      <c r="X78" s="56">
        <f t="shared" si="161"/>
        <v>0</v>
      </c>
      <c r="Y78" s="226" t="e">
        <f t="shared" si="162"/>
        <v>#DIV/0!</v>
      </c>
      <c r="Z78" s="56" t="e">
        <f t="shared" si="163"/>
        <v>#DIV/0!</v>
      </c>
      <c r="AA78" s="56" t="e">
        <f t="shared" si="164"/>
        <v>#DIV/0!</v>
      </c>
      <c r="AB78" s="57">
        <f t="shared" si="165"/>
        <v>0</v>
      </c>
      <c r="AC78" s="57" t="e">
        <f t="shared" si="166"/>
        <v>#DIV/0!</v>
      </c>
      <c r="AD78" s="57" t="e">
        <f t="shared" si="167"/>
        <v>#DIV/0!</v>
      </c>
      <c r="AE78" s="34">
        <f>J78-X78</f>
        <v>0</v>
      </c>
      <c r="AF78" s="57" t="e">
        <f t="shared" si="168"/>
        <v>#DIV/0!</v>
      </c>
      <c r="AG78" s="63" t="e">
        <f t="shared" si="154"/>
        <v>#DIV/0!</v>
      </c>
      <c r="AH78" s="63"/>
      <c r="AI78" s="34">
        <f t="shared" si="169"/>
        <v>0</v>
      </c>
      <c r="AJ78" s="57" t="e">
        <f t="shared" si="170"/>
        <v>#DIV/0!</v>
      </c>
    </row>
    <row r="79" spans="1:36" ht="18.75">
      <c r="A79" s="61"/>
      <c r="B79" s="62">
        <f>O74-K74</f>
        <v>-453000</v>
      </c>
      <c r="C79" s="63" t="s">
        <v>61</v>
      </c>
      <c r="D79" s="63">
        <f>D80</f>
        <v>650000</v>
      </c>
      <c r="E79" s="63">
        <f>SUM(E80:E80)</f>
        <v>650000</v>
      </c>
      <c r="F79" s="63">
        <f>F80</f>
        <v>0</v>
      </c>
      <c r="G79" s="63">
        <f>G80</f>
        <v>0</v>
      </c>
      <c r="H79" s="63">
        <f>H80</f>
        <v>650000</v>
      </c>
      <c r="I79" s="63">
        <f>I80</f>
        <v>0</v>
      </c>
      <c r="J79" s="63">
        <f>SUM(J80:J80)</f>
        <v>650000</v>
      </c>
      <c r="K79" s="64">
        <f t="shared" ref="K79:AI79" si="171">K80</f>
        <v>625900</v>
      </c>
      <c r="L79" s="65">
        <f t="shared" si="171"/>
        <v>0</v>
      </c>
      <c r="M79" s="66">
        <f t="shared" si="171"/>
        <v>0</v>
      </c>
      <c r="N79" s="46">
        <f t="shared" si="171"/>
        <v>0</v>
      </c>
      <c r="O79" s="82">
        <f t="shared" si="171"/>
        <v>0</v>
      </c>
      <c r="P79" s="67">
        <f t="shared" si="171"/>
        <v>625900</v>
      </c>
      <c r="Q79" s="67">
        <f t="shared" si="171"/>
        <v>96.292307692307688</v>
      </c>
      <c r="R79" s="56">
        <f t="shared" si="156"/>
        <v>96.292307692307688</v>
      </c>
      <c r="S79" s="67">
        <f t="shared" si="171"/>
        <v>96.292307692307688</v>
      </c>
      <c r="T79" s="63">
        <f t="shared" si="171"/>
        <v>0</v>
      </c>
      <c r="U79" s="67">
        <f t="shared" si="171"/>
        <v>0</v>
      </c>
      <c r="V79" s="56">
        <f t="shared" si="159"/>
        <v>0</v>
      </c>
      <c r="W79" s="67">
        <f t="shared" si="171"/>
        <v>0</v>
      </c>
      <c r="X79" s="67">
        <f>X80</f>
        <v>625900</v>
      </c>
      <c r="Y79" s="227">
        <f t="shared" si="171"/>
        <v>96.292307692307688</v>
      </c>
      <c r="Z79" s="56">
        <f t="shared" si="163"/>
        <v>96.292307692307688</v>
      </c>
      <c r="AA79" s="67">
        <f t="shared" si="171"/>
        <v>96.292307692307688</v>
      </c>
      <c r="AB79" s="63">
        <f t="shared" si="171"/>
        <v>24100</v>
      </c>
      <c r="AC79" s="63">
        <f t="shared" si="171"/>
        <v>3.7076923076923078</v>
      </c>
      <c r="AD79" s="63">
        <f t="shared" si="171"/>
        <v>3.7076923076923078</v>
      </c>
      <c r="AE79" s="63">
        <f t="shared" si="171"/>
        <v>24100</v>
      </c>
      <c r="AF79" s="63">
        <f t="shared" si="171"/>
        <v>3.7076923076923078</v>
      </c>
      <c r="AG79" s="63">
        <f t="shared" si="171"/>
        <v>3.7076923076923078</v>
      </c>
      <c r="AH79" s="63">
        <f t="shared" si="171"/>
        <v>0</v>
      </c>
      <c r="AI79" s="247">
        <f t="shared" si="171"/>
        <v>24100</v>
      </c>
      <c r="AJ79" s="57">
        <f>(AI79/D79)*100</f>
        <v>3.7076923076923078</v>
      </c>
    </row>
    <row r="80" spans="1:36" ht="18.75">
      <c r="A80" s="38"/>
      <c r="B80" s="38"/>
      <c r="C80" s="49" t="s">
        <v>70</v>
      </c>
      <c r="D80" s="57">
        <v>650000</v>
      </c>
      <c r="E80" s="57">
        <v>650000</v>
      </c>
      <c r="F80" s="49"/>
      <c r="G80" s="49"/>
      <c r="H80" s="49">
        <f>SUM(E80:G80)</f>
        <v>650000</v>
      </c>
      <c r="I80" s="57">
        <v>0</v>
      </c>
      <c r="J80" s="51">
        <f>SUM(E80:G80,I80)</f>
        <v>650000</v>
      </c>
      <c r="K80" s="52">
        <v>625900</v>
      </c>
      <c r="L80" s="53"/>
      <c r="M80" s="54"/>
      <c r="N80" s="55"/>
      <c r="O80" s="81"/>
      <c r="P80" s="57">
        <f>K80+L80</f>
        <v>625900</v>
      </c>
      <c r="Q80" s="56">
        <f>P80/J80*100</f>
        <v>96.292307692307688</v>
      </c>
      <c r="R80" s="56">
        <f t="shared" si="156"/>
        <v>96.292307692307688</v>
      </c>
      <c r="S80" s="56">
        <f>P80/D80*100</f>
        <v>96.292307692307688</v>
      </c>
      <c r="T80" s="57">
        <f>M80+N80+O80</f>
        <v>0</v>
      </c>
      <c r="U80" s="56">
        <f>T80/J80*100</f>
        <v>0</v>
      </c>
      <c r="V80" s="56">
        <f t="shared" si="159"/>
        <v>0</v>
      </c>
      <c r="W80" s="56">
        <f>T80/D80*100</f>
        <v>0</v>
      </c>
      <c r="X80" s="56">
        <f>SUM(K80:O80)</f>
        <v>625900</v>
      </c>
      <c r="Y80" s="226">
        <f t="shared" ref="Y80" si="172">X80/H80*100</f>
        <v>96.292307692307688</v>
      </c>
      <c r="Z80" s="56">
        <f t="shared" si="163"/>
        <v>96.292307692307688</v>
      </c>
      <c r="AA80" s="56">
        <f>X80/D80*100</f>
        <v>96.292307692307688</v>
      </c>
      <c r="AB80" s="57">
        <f>H80-X80</f>
        <v>24100</v>
      </c>
      <c r="AC80" s="57">
        <f t="shared" ref="AC80" si="173">(AB80/H80)*100</f>
        <v>3.7076923076923078</v>
      </c>
      <c r="AD80" s="57">
        <f>(AB80/D80)*100</f>
        <v>3.7076923076923078</v>
      </c>
      <c r="AE80" s="34">
        <f>J80-X80</f>
        <v>24100</v>
      </c>
      <c r="AF80" s="57">
        <f>(AE80/J80)*100</f>
        <v>3.7076923076923078</v>
      </c>
      <c r="AG80" s="63">
        <f>(AE80/D80)*100</f>
        <v>3.7076923076923078</v>
      </c>
      <c r="AH80" s="49">
        <v>0</v>
      </c>
      <c r="AI80" s="34">
        <f t="shared" ref="AI80" si="174">D80-X80</f>
        <v>24100</v>
      </c>
      <c r="AJ80" s="57">
        <f t="shared" ref="AJ80" si="175">(AI80/D80)*100</f>
        <v>3.7076923076923078</v>
      </c>
    </row>
    <row r="81" spans="1:36" ht="18.75">
      <c r="A81" s="69"/>
      <c r="B81" s="69"/>
      <c r="C81" s="70"/>
      <c r="D81" s="70"/>
      <c r="E81" s="71"/>
      <c r="F81" s="71"/>
      <c r="G81" s="71"/>
      <c r="H81" s="71"/>
      <c r="I81" s="71"/>
      <c r="J81" s="71"/>
      <c r="K81" s="72"/>
      <c r="L81" s="73"/>
      <c r="M81" s="74"/>
      <c r="N81" s="75"/>
      <c r="O81" s="83"/>
      <c r="P81" s="71"/>
      <c r="Q81" s="71"/>
      <c r="R81" s="71"/>
      <c r="S81" s="71"/>
      <c r="T81" s="71"/>
      <c r="U81" s="71"/>
      <c r="V81" s="71"/>
      <c r="W81" s="71"/>
      <c r="X81" s="71"/>
      <c r="Y81" s="228"/>
      <c r="Z81" s="71"/>
      <c r="AA81" s="71"/>
      <c r="AB81" s="71"/>
      <c r="AC81" s="71"/>
      <c r="AD81" s="71"/>
      <c r="AE81" s="71"/>
      <c r="AF81" s="71"/>
      <c r="AG81" s="71"/>
      <c r="AH81" s="71"/>
      <c r="AI81" s="248"/>
      <c r="AJ81" s="71"/>
    </row>
    <row r="82" spans="1:36" s="34" customFormat="1" ht="18.95" customHeight="1">
      <c r="A82" s="1073" t="s">
        <v>91</v>
      </c>
      <c r="B82" s="1074"/>
      <c r="C82" s="1074"/>
      <c r="D82" s="1074"/>
      <c r="E82" s="1074"/>
      <c r="F82" s="1074"/>
      <c r="G82" s="1074"/>
      <c r="H82" s="1074"/>
      <c r="I82" s="1074"/>
      <c r="J82" s="1074"/>
      <c r="K82" s="1074"/>
      <c r="L82" s="1074"/>
      <c r="M82" s="1074"/>
      <c r="N82" s="1074"/>
      <c r="O82" s="1074"/>
      <c r="P82" s="1074"/>
      <c r="Q82" s="1074"/>
      <c r="R82" s="1074"/>
      <c r="S82" s="1074"/>
      <c r="T82" s="1074"/>
      <c r="U82" s="1074"/>
      <c r="V82" s="1074"/>
      <c r="W82" s="1074"/>
      <c r="X82" s="1074"/>
      <c r="Y82" s="1074"/>
      <c r="Z82" s="1074"/>
      <c r="AA82" s="1074"/>
      <c r="AB82" s="1074"/>
      <c r="AC82" s="1074"/>
      <c r="AD82" s="1074"/>
      <c r="AE82" s="1074"/>
      <c r="AF82" s="1074"/>
      <c r="AG82" s="1074"/>
      <c r="AH82" s="1074"/>
      <c r="AI82" s="1074"/>
      <c r="AJ82" s="1074"/>
    </row>
    <row r="83" spans="1:36" s="35" customFormat="1" ht="36.950000000000003" customHeight="1">
      <c r="A83" s="182"/>
      <c r="B83" s="183"/>
      <c r="C83" s="184"/>
      <c r="D83" s="184"/>
      <c r="E83" s="184"/>
      <c r="F83" s="184"/>
      <c r="G83" s="184"/>
      <c r="H83" s="184"/>
      <c r="I83" s="185"/>
      <c r="J83" s="184"/>
      <c r="K83" s="186" t="s">
        <v>435</v>
      </c>
      <c r="L83" s="186" t="s">
        <v>436</v>
      </c>
      <c r="M83" s="186" t="s">
        <v>20</v>
      </c>
      <c r="N83" s="186" t="s">
        <v>21</v>
      </c>
      <c r="O83" s="186" t="s">
        <v>437</v>
      </c>
      <c r="P83" s="187" t="s">
        <v>417</v>
      </c>
      <c r="Q83" s="188" t="s">
        <v>433</v>
      </c>
      <c r="R83" s="188" t="s">
        <v>434</v>
      </c>
      <c r="S83" s="188" t="s">
        <v>403</v>
      </c>
      <c r="T83" s="188" t="s">
        <v>438</v>
      </c>
      <c r="U83" s="188" t="s">
        <v>433</v>
      </c>
      <c r="V83" s="188" t="s">
        <v>434</v>
      </c>
      <c r="W83" s="188" t="s">
        <v>403</v>
      </c>
      <c r="X83" s="187" t="s">
        <v>439</v>
      </c>
      <c r="Y83" s="220" t="s">
        <v>433</v>
      </c>
      <c r="Z83" s="188" t="s">
        <v>434</v>
      </c>
      <c r="AA83" s="188" t="s">
        <v>403</v>
      </c>
      <c r="AB83" s="188" t="s">
        <v>440</v>
      </c>
      <c r="AC83" s="188" t="s">
        <v>433</v>
      </c>
      <c r="AD83" s="188" t="s">
        <v>403</v>
      </c>
      <c r="AE83" s="188" t="s">
        <v>408</v>
      </c>
      <c r="AF83" s="188" t="s">
        <v>433</v>
      </c>
      <c r="AG83" s="188" t="s">
        <v>403</v>
      </c>
      <c r="AH83" s="188" t="s">
        <v>39</v>
      </c>
      <c r="AI83" s="188" t="s">
        <v>441</v>
      </c>
      <c r="AJ83" s="188" t="s">
        <v>403</v>
      </c>
    </row>
    <row r="84" spans="1:36" s="35" customFormat="1" ht="18.95" customHeight="1">
      <c r="A84" s="205"/>
      <c r="B84" s="206"/>
      <c r="C84" s="184" t="s">
        <v>54</v>
      </c>
      <c r="D84" s="184">
        <f>D85+D91</f>
        <v>13600000</v>
      </c>
      <c r="E84" s="184">
        <f>E85+E91</f>
        <v>8568000</v>
      </c>
      <c r="F84" s="184">
        <f>F85+F91</f>
        <v>3672000</v>
      </c>
      <c r="G84" s="184">
        <f>G85+G91</f>
        <v>0</v>
      </c>
      <c r="H84" s="184">
        <f t="shared" ref="H84:H90" si="176">SUM(E84:G84)</f>
        <v>12240000</v>
      </c>
      <c r="I84" s="185">
        <f>I85+I91</f>
        <v>-919860</v>
      </c>
      <c r="J84" s="184">
        <f>J85+J91</f>
        <v>11320140</v>
      </c>
      <c r="K84" s="184">
        <f>K85+K91</f>
        <v>9881600.8300000019</v>
      </c>
      <c r="L84" s="184">
        <f t="shared" ref="L84:P84" si="177">L85+L91</f>
        <v>285348.59999999998</v>
      </c>
      <c r="M84" s="184">
        <f t="shared" si="177"/>
        <v>402947.72</v>
      </c>
      <c r="N84" s="184">
        <f t="shared" si="177"/>
        <v>121136.4</v>
      </c>
      <c r="O84" s="184">
        <f t="shared" si="177"/>
        <v>0</v>
      </c>
      <c r="P84" s="184">
        <f t="shared" si="177"/>
        <v>10166949.43</v>
      </c>
      <c r="Q84" s="207">
        <f>(P84/H84)*100</f>
        <v>83.0633123366013</v>
      </c>
      <c r="R84" s="207">
        <f>(P84/J84)*100</f>
        <v>89.81293014043996</v>
      </c>
      <c r="S84" s="198">
        <f>(P84/D84)*100</f>
        <v>74.756981102941182</v>
      </c>
      <c r="T84" s="184">
        <f>T85+T91</f>
        <v>524084.12</v>
      </c>
      <c r="U84" s="198">
        <f>(T84/H84)*100</f>
        <v>4.2817330065359478</v>
      </c>
      <c r="V84" s="207">
        <f>(T84/J84)*100</f>
        <v>4.6296611172653348</v>
      </c>
      <c r="W84" s="198">
        <f>(T84/D84)*100</f>
        <v>3.8535597058823527</v>
      </c>
      <c r="X84" s="184">
        <f>X85+X91</f>
        <v>10691033.550000001</v>
      </c>
      <c r="Y84" s="221">
        <f>(X84/H84)*100</f>
        <v>87.345045343137258</v>
      </c>
      <c r="Z84" s="207">
        <f>(X84/J84)*100</f>
        <v>94.442591257705303</v>
      </c>
      <c r="AA84" s="198">
        <f t="shared" ref="AA84:AA90" si="178">(X84/D84)*100</f>
        <v>78.610540808823544</v>
      </c>
      <c r="AB84" s="184">
        <f>AB85+AB91</f>
        <v>1548966.4500000002</v>
      </c>
      <c r="AC84" s="198">
        <f t="shared" ref="AC84:AC85" si="179">(AB84/H84)*100</f>
        <v>12.654954656862746</v>
      </c>
      <c r="AD84" s="198">
        <f>(AB84/D84)*100</f>
        <v>11.389459191176472</v>
      </c>
      <c r="AE84" s="184">
        <f>AE85+AE91</f>
        <v>629106.4500000003</v>
      </c>
      <c r="AF84" s="198">
        <f>(AE84/J84)*100</f>
        <v>5.5574087422947098</v>
      </c>
      <c r="AG84" s="198">
        <f>(AE84/D84)*100</f>
        <v>4.6257827205882371</v>
      </c>
      <c r="AH84" s="184">
        <f>AH85+AH91</f>
        <v>1360000</v>
      </c>
      <c r="AI84" s="184">
        <f>AI85+AI91</f>
        <v>2908966.45</v>
      </c>
      <c r="AJ84" s="198">
        <f>(AI84/D84)*100</f>
        <v>21.389459191176471</v>
      </c>
    </row>
    <row r="85" spans="1:36" s="35" customFormat="1" ht="18.95" customHeight="1">
      <c r="A85" s="182"/>
      <c r="B85" s="192" t="s">
        <v>34</v>
      </c>
      <c r="C85" s="193" t="s">
        <v>55</v>
      </c>
      <c r="D85" s="193">
        <f>SUM(D86:D90)</f>
        <v>13300000</v>
      </c>
      <c r="E85" s="190">
        <f>SUM(E86:E90)</f>
        <v>8568000</v>
      </c>
      <c r="F85" s="190">
        <f>SUM(F86:F90)</f>
        <v>3372000</v>
      </c>
      <c r="G85" s="190">
        <f>SUM(G86:G90)</f>
        <v>0</v>
      </c>
      <c r="H85" s="190">
        <f t="shared" si="176"/>
        <v>11940000</v>
      </c>
      <c r="I85" s="194">
        <f t="shared" ref="I85:P85" si="180">SUM(I86:I90)</f>
        <v>-919860</v>
      </c>
      <c r="J85" s="190">
        <f t="shared" si="180"/>
        <v>11020140</v>
      </c>
      <c r="K85" s="193">
        <f>SUM(K86:K90)</f>
        <v>9582000.8300000019</v>
      </c>
      <c r="L85" s="193">
        <f t="shared" ref="L85:O85" si="181">SUM(L86:L90)</f>
        <v>285348.59999999998</v>
      </c>
      <c r="M85" s="193">
        <f t="shared" si="181"/>
        <v>402947.72</v>
      </c>
      <c r="N85" s="193">
        <f t="shared" si="181"/>
        <v>121136.4</v>
      </c>
      <c r="O85" s="193">
        <f t="shared" si="181"/>
        <v>0</v>
      </c>
      <c r="P85" s="190">
        <f t="shared" si="180"/>
        <v>9867349.4299999997</v>
      </c>
      <c r="Q85" s="189">
        <f t="shared" ref="Q85:Q90" si="182">(P85/H85)*100</f>
        <v>82.641117504187605</v>
      </c>
      <c r="R85" s="189">
        <f t="shared" ref="R85:R92" si="183">(P85/J85)*100</f>
        <v>89.539238430727735</v>
      </c>
      <c r="S85" s="190">
        <f>(P85/D85)*100</f>
        <v>74.190597218045113</v>
      </c>
      <c r="T85" s="190">
        <f>SUM(T86:T90)</f>
        <v>524084.12</v>
      </c>
      <c r="U85" s="190">
        <f t="shared" ref="U85:U92" si="184">(T85/H85)*100</f>
        <v>4.3893142378559462</v>
      </c>
      <c r="V85" s="189">
        <f t="shared" ref="V85:V92" si="185">(T85/J85)*100</f>
        <v>4.7556938478095558</v>
      </c>
      <c r="W85" s="189">
        <f>(T85/D85)*100</f>
        <v>3.940482105263158</v>
      </c>
      <c r="X85" s="190">
        <f>SUM(X86:X90)</f>
        <v>10391433.550000001</v>
      </c>
      <c r="Y85" s="218">
        <f t="shared" ref="Y85:Y92" si="186">(X85/H85)*100</f>
        <v>87.030431742043561</v>
      </c>
      <c r="Z85" s="189">
        <f t="shared" ref="Z85:Z92" si="187">(X85/J85)*100</f>
        <v>94.294932278537303</v>
      </c>
      <c r="AA85" s="189">
        <f t="shared" si="178"/>
        <v>78.131079323308271</v>
      </c>
      <c r="AB85" s="191">
        <f>SUM(AB86:AB90)</f>
        <v>1548566.4500000002</v>
      </c>
      <c r="AC85" s="191">
        <f t="shared" si="179"/>
        <v>12.969568257956452</v>
      </c>
      <c r="AD85" s="191">
        <f t="shared" ref="AD85:AD90" si="188">(AB85/D85)*100</f>
        <v>11.643356766917295</v>
      </c>
      <c r="AE85" s="191">
        <f>SUM(AE86:AE90)</f>
        <v>628706.4500000003</v>
      </c>
      <c r="AF85" s="191">
        <f t="shared" ref="AF85:AF92" si="189">(AE85/J85)*100</f>
        <v>5.705067721462707</v>
      </c>
      <c r="AG85" s="191">
        <f t="shared" ref="AG85:AG92" si="190">(AE85/D85)*100</f>
        <v>4.7271161654135359</v>
      </c>
      <c r="AH85" s="191">
        <f>SUM(AH86:AH90)</f>
        <v>1360000</v>
      </c>
      <c r="AI85" s="191">
        <f>SUM(AI86:AI90)</f>
        <v>2908566.45</v>
      </c>
      <c r="AJ85" s="191">
        <f t="shared" ref="AJ85:AJ92" si="191">(AI85/D85)*100</f>
        <v>21.868920676691729</v>
      </c>
    </row>
    <row r="86" spans="1:36" s="35" customFormat="1" ht="18.95" customHeight="1">
      <c r="A86" s="183"/>
      <c r="B86" s="183"/>
      <c r="C86" s="189" t="s">
        <v>56</v>
      </c>
      <c r="D86" s="189">
        <f>D98+D110+D122+D134+D146+D158+D170+D182</f>
        <v>1080000</v>
      </c>
      <c r="E86" s="189">
        <f t="shared" ref="E86:G86" si="192">E98+E110+E122+E134+E146+E158+E170+E182</f>
        <v>720000</v>
      </c>
      <c r="F86" s="189">
        <f t="shared" si="192"/>
        <v>360000</v>
      </c>
      <c r="G86" s="189">
        <f t="shared" si="192"/>
        <v>0</v>
      </c>
      <c r="H86" s="189">
        <f t="shared" si="176"/>
        <v>1080000</v>
      </c>
      <c r="I86" s="195">
        <f>I98+I110+I122+I134+I146+I158+I170+I182</f>
        <v>0</v>
      </c>
      <c r="J86" s="196">
        <f>H86+(I86)</f>
        <v>1080000</v>
      </c>
      <c r="K86" s="189">
        <f>K98+K110+K122+K134+K146+K158+K170+K182</f>
        <v>1042000</v>
      </c>
      <c r="L86" s="189">
        <f t="shared" ref="L86:O86" si="193">L98+L110+L122+L134+L146+L158+L170+L182</f>
        <v>0</v>
      </c>
      <c r="M86" s="189">
        <f t="shared" si="193"/>
        <v>6900</v>
      </c>
      <c r="N86" s="189">
        <f t="shared" si="193"/>
        <v>0</v>
      </c>
      <c r="O86" s="189">
        <f t="shared" si="193"/>
        <v>0</v>
      </c>
      <c r="P86" s="189">
        <f>K86+L86</f>
        <v>1042000</v>
      </c>
      <c r="Q86" s="189">
        <f t="shared" si="182"/>
        <v>96.481481481481481</v>
      </c>
      <c r="R86" s="189">
        <f t="shared" si="183"/>
        <v>96.481481481481481</v>
      </c>
      <c r="S86" s="189">
        <f>(P86/D86)*100</f>
        <v>96.481481481481481</v>
      </c>
      <c r="T86" s="189">
        <f>M86+N86</f>
        <v>6900</v>
      </c>
      <c r="U86" s="189">
        <f t="shared" si="184"/>
        <v>0.63888888888888895</v>
      </c>
      <c r="V86" s="189">
        <f t="shared" si="185"/>
        <v>0.63888888888888895</v>
      </c>
      <c r="W86" s="189">
        <f>(T86/D86)*100</f>
        <v>0.63888888888888895</v>
      </c>
      <c r="X86" s="189">
        <f>SUM(K86:O86)</f>
        <v>1048900</v>
      </c>
      <c r="Y86" s="217">
        <f t="shared" si="186"/>
        <v>97.120370370370367</v>
      </c>
      <c r="Z86" s="189">
        <f t="shared" si="187"/>
        <v>97.120370370370367</v>
      </c>
      <c r="AA86" s="189">
        <f t="shared" si="178"/>
        <v>97.120370370370367</v>
      </c>
      <c r="AB86" s="197">
        <f>H86-X86</f>
        <v>31100</v>
      </c>
      <c r="AC86" s="197">
        <f>(AB86/H86)*100</f>
        <v>2.8796296296296298</v>
      </c>
      <c r="AD86" s="197">
        <f t="shared" si="188"/>
        <v>2.8796296296296298</v>
      </c>
      <c r="AE86" s="197">
        <f>J86-X86</f>
        <v>31100</v>
      </c>
      <c r="AF86" s="197">
        <f t="shared" si="189"/>
        <v>2.8796296296296298</v>
      </c>
      <c r="AG86" s="197">
        <f t="shared" si="190"/>
        <v>2.8796296296296298</v>
      </c>
      <c r="AH86" s="189">
        <f t="shared" ref="AH86" si="194">AH98+AH110+AH122+AH134+AH146+AH158+AH170+AH182</f>
        <v>0</v>
      </c>
      <c r="AI86" s="197">
        <f>AB86+AH86</f>
        <v>31100</v>
      </c>
      <c r="AJ86" s="197">
        <f t="shared" si="191"/>
        <v>2.8796296296296298</v>
      </c>
    </row>
    <row r="87" spans="1:36" s="35" customFormat="1" ht="18.95" customHeight="1">
      <c r="A87" s="183"/>
      <c r="B87" s="183"/>
      <c r="C87" s="189" t="s">
        <v>57</v>
      </c>
      <c r="D87" s="189">
        <f t="shared" ref="D87:G92" si="195">D99+D111+D123+D135+D147+D159+D171+D183</f>
        <v>2258200</v>
      </c>
      <c r="E87" s="189">
        <f t="shared" si="195"/>
        <v>1645700</v>
      </c>
      <c r="F87" s="189">
        <f t="shared" si="195"/>
        <v>432736</v>
      </c>
      <c r="G87" s="189">
        <f t="shared" si="195"/>
        <v>0</v>
      </c>
      <c r="H87" s="189">
        <f t="shared" si="176"/>
        <v>2078436</v>
      </c>
      <c r="I87" s="195">
        <f>I99+I111+I123+I135+I147+I159+I171+I183</f>
        <v>-140480</v>
      </c>
      <c r="J87" s="196">
        <f>H87+(I87)</f>
        <v>1937956</v>
      </c>
      <c r="K87" s="189">
        <f t="shared" ref="K87:O90" si="196">K99+K111+K123+K135+K147+K159+K171+K183</f>
        <v>1981486.5899999999</v>
      </c>
      <c r="L87" s="189">
        <f t="shared" si="196"/>
        <v>0</v>
      </c>
      <c r="M87" s="189">
        <f t="shared" si="196"/>
        <v>112521.2</v>
      </c>
      <c r="N87" s="189">
        <f t="shared" si="196"/>
        <v>0</v>
      </c>
      <c r="O87" s="189">
        <f t="shared" si="196"/>
        <v>0</v>
      </c>
      <c r="P87" s="189">
        <f>K87+L87</f>
        <v>1981486.5899999999</v>
      </c>
      <c r="Q87" s="189">
        <f t="shared" si="182"/>
        <v>95.335463300289248</v>
      </c>
      <c r="R87" s="189">
        <f t="shared" si="183"/>
        <v>102.2462114722935</v>
      </c>
      <c r="S87" s="189">
        <f t="shared" ref="S87:S90" si="197">(P87/D87)*100</f>
        <v>87.746284208661763</v>
      </c>
      <c r="T87" s="189">
        <f>M87+N87</f>
        <v>112521.2</v>
      </c>
      <c r="U87" s="189">
        <f t="shared" si="184"/>
        <v>5.4137437958156998</v>
      </c>
      <c r="V87" s="189">
        <f t="shared" si="185"/>
        <v>5.8061792940603398</v>
      </c>
      <c r="W87" s="189">
        <f t="shared" ref="W87:W90" si="198">(T87/D87)*100</f>
        <v>4.9827827473208748</v>
      </c>
      <c r="X87" s="189">
        <f>SUM(K87:O87)</f>
        <v>2094007.7899999998</v>
      </c>
      <c r="Y87" s="217">
        <f t="shared" si="186"/>
        <v>100.74920709610495</v>
      </c>
      <c r="Z87" s="189">
        <f t="shared" si="187"/>
        <v>108.05239076635382</v>
      </c>
      <c r="AA87" s="189">
        <f t="shared" si="178"/>
        <v>92.729066955982631</v>
      </c>
      <c r="AB87" s="197">
        <f t="shared" ref="AB87:AB90" si="199">H87-X87</f>
        <v>-15571.789999999804</v>
      </c>
      <c r="AC87" s="197">
        <f t="shared" ref="AC87:AC92" si="200">(AB87/H87)*100</f>
        <v>-0.7492070961049464</v>
      </c>
      <c r="AD87" s="197">
        <f t="shared" si="188"/>
        <v>-0.68956646886900208</v>
      </c>
      <c r="AE87" s="197">
        <f t="shared" ref="AE87:AE90" si="201">J87-X87</f>
        <v>-156051.7899999998</v>
      </c>
      <c r="AF87" s="197">
        <f t="shared" si="189"/>
        <v>-8.0523907663538186</v>
      </c>
      <c r="AG87" s="197">
        <f t="shared" si="190"/>
        <v>-6.9104503586927564</v>
      </c>
      <c r="AH87" s="189">
        <f t="shared" ref="AH87" si="202">AH99+AH111+AH123+AH135+AH147+AH159+AH171+AH183</f>
        <v>179764</v>
      </c>
      <c r="AI87" s="197">
        <f t="shared" ref="AI87:AI92" si="203">AB87+AH87</f>
        <v>164192.2100000002</v>
      </c>
      <c r="AJ87" s="197">
        <f t="shared" si="191"/>
        <v>7.2709330440173678</v>
      </c>
    </row>
    <row r="88" spans="1:36" s="35" customFormat="1" ht="18.95" customHeight="1">
      <c r="A88" s="183"/>
      <c r="B88" s="183"/>
      <c r="C88" s="189" t="s">
        <v>58</v>
      </c>
      <c r="D88" s="189">
        <f t="shared" si="195"/>
        <v>8741800</v>
      </c>
      <c r="E88" s="189">
        <f t="shared" si="195"/>
        <v>5294000</v>
      </c>
      <c r="F88" s="189">
        <f t="shared" si="195"/>
        <v>2339564</v>
      </c>
      <c r="G88" s="189">
        <f t="shared" si="195"/>
        <v>0</v>
      </c>
      <c r="H88" s="189">
        <f t="shared" si="176"/>
        <v>7633564</v>
      </c>
      <c r="I88" s="195">
        <f>I100+I112+I124+I136+I148+I160+I172+I184</f>
        <v>-779380</v>
      </c>
      <c r="J88" s="196">
        <f>H88+(I88)</f>
        <v>6854184</v>
      </c>
      <c r="K88" s="189">
        <f t="shared" si="196"/>
        <v>5797963.1900000004</v>
      </c>
      <c r="L88" s="189">
        <f t="shared" si="196"/>
        <v>285348.59999999998</v>
      </c>
      <c r="M88" s="189">
        <f t="shared" si="196"/>
        <v>254276.52</v>
      </c>
      <c r="N88" s="189">
        <f t="shared" si="196"/>
        <v>115251.4</v>
      </c>
      <c r="O88" s="189">
        <f t="shared" si="196"/>
        <v>0</v>
      </c>
      <c r="P88" s="189">
        <f>K88+L88</f>
        <v>6083311.79</v>
      </c>
      <c r="Q88" s="189">
        <f t="shared" si="182"/>
        <v>79.691632768127704</v>
      </c>
      <c r="R88" s="189">
        <f t="shared" si="183"/>
        <v>88.753260636131159</v>
      </c>
      <c r="S88" s="189">
        <f t="shared" si="197"/>
        <v>69.588777940469924</v>
      </c>
      <c r="T88" s="189">
        <f>M88+N88</f>
        <v>369527.92</v>
      </c>
      <c r="U88" s="189">
        <f t="shared" si="184"/>
        <v>4.8408308360288848</v>
      </c>
      <c r="V88" s="189">
        <f t="shared" si="185"/>
        <v>5.39127516856857</v>
      </c>
      <c r="W88" s="189">
        <f t="shared" si="198"/>
        <v>4.2271376604360658</v>
      </c>
      <c r="X88" s="189">
        <f>SUM(K88:O88)</f>
        <v>6452839.71</v>
      </c>
      <c r="Y88" s="217">
        <f t="shared" si="186"/>
        <v>84.53246360415659</v>
      </c>
      <c r="Z88" s="189">
        <f t="shared" si="187"/>
        <v>94.144535804699728</v>
      </c>
      <c r="AA88" s="189">
        <f t="shared" si="178"/>
        <v>73.815915600905996</v>
      </c>
      <c r="AB88" s="197">
        <f t="shared" si="199"/>
        <v>1180724.29</v>
      </c>
      <c r="AC88" s="197">
        <f t="shared" si="200"/>
        <v>15.467536395843409</v>
      </c>
      <c r="AD88" s="197">
        <f t="shared" si="188"/>
        <v>13.506649545860123</v>
      </c>
      <c r="AE88" s="197">
        <f t="shared" si="201"/>
        <v>401344.29000000004</v>
      </c>
      <c r="AF88" s="197">
        <f t="shared" si="189"/>
        <v>5.8554641953002724</v>
      </c>
      <c r="AG88" s="197">
        <f t="shared" si="190"/>
        <v>4.5910943970349356</v>
      </c>
      <c r="AH88" s="189">
        <f t="shared" ref="AH88" si="204">AH100+AH112+AH124+AH136+AH148+AH160+AH172+AH184</f>
        <v>1108236</v>
      </c>
      <c r="AI88" s="197">
        <f t="shared" si="203"/>
        <v>2288960.29</v>
      </c>
      <c r="AJ88" s="197">
        <f t="shared" si="191"/>
        <v>26.184084399094012</v>
      </c>
    </row>
    <row r="89" spans="1:36" s="35" customFormat="1" ht="18.95" customHeight="1">
      <c r="A89" s="183"/>
      <c r="B89" s="183"/>
      <c r="C89" s="189" t="s">
        <v>59</v>
      </c>
      <c r="D89" s="189">
        <f t="shared" si="195"/>
        <v>0</v>
      </c>
      <c r="E89" s="189">
        <f t="shared" si="195"/>
        <v>0</v>
      </c>
      <c r="F89" s="189">
        <f t="shared" si="195"/>
        <v>0</v>
      </c>
      <c r="G89" s="189">
        <f t="shared" si="195"/>
        <v>0</v>
      </c>
      <c r="H89" s="189">
        <f t="shared" si="176"/>
        <v>0</v>
      </c>
      <c r="I89" s="195">
        <f t="shared" ref="I89:I92" si="205">I101+I113+I125+I137+I149+I161+I173+I185</f>
        <v>0</v>
      </c>
      <c r="J89" s="196">
        <f>H89+(I89)</f>
        <v>0</v>
      </c>
      <c r="K89" s="189">
        <f t="shared" si="196"/>
        <v>0</v>
      </c>
      <c r="L89" s="189">
        <f t="shared" si="196"/>
        <v>0</v>
      </c>
      <c r="M89" s="189">
        <f t="shared" si="196"/>
        <v>0</v>
      </c>
      <c r="N89" s="189">
        <f t="shared" si="196"/>
        <v>0</v>
      </c>
      <c r="O89" s="189">
        <f t="shared" si="196"/>
        <v>0</v>
      </c>
      <c r="P89" s="189">
        <f>K89+L89</f>
        <v>0</v>
      </c>
      <c r="Q89" s="189" t="e">
        <f t="shared" si="182"/>
        <v>#DIV/0!</v>
      </c>
      <c r="R89" s="189" t="e">
        <f t="shared" si="183"/>
        <v>#DIV/0!</v>
      </c>
      <c r="S89" s="189" t="e">
        <f t="shared" si="197"/>
        <v>#DIV/0!</v>
      </c>
      <c r="T89" s="189">
        <f>M89+N89</f>
        <v>0</v>
      </c>
      <c r="U89" s="189" t="e">
        <f t="shared" si="184"/>
        <v>#DIV/0!</v>
      </c>
      <c r="V89" s="189" t="e">
        <f t="shared" si="185"/>
        <v>#DIV/0!</v>
      </c>
      <c r="W89" s="189" t="e">
        <f t="shared" si="198"/>
        <v>#DIV/0!</v>
      </c>
      <c r="X89" s="189">
        <f>SUM(K89:O89)</f>
        <v>0</v>
      </c>
      <c r="Y89" s="217" t="e">
        <f t="shared" si="186"/>
        <v>#DIV/0!</v>
      </c>
      <c r="Z89" s="189" t="e">
        <f t="shared" si="187"/>
        <v>#DIV/0!</v>
      </c>
      <c r="AA89" s="189" t="e">
        <f t="shared" si="178"/>
        <v>#DIV/0!</v>
      </c>
      <c r="AB89" s="197">
        <f t="shared" si="199"/>
        <v>0</v>
      </c>
      <c r="AC89" s="197" t="e">
        <f t="shared" si="200"/>
        <v>#DIV/0!</v>
      </c>
      <c r="AD89" s="197" t="e">
        <f t="shared" si="188"/>
        <v>#DIV/0!</v>
      </c>
      <c r="AE89" s="197">
        <f t="shared" si="201"/>
        <v>0</v>
      </c>
      <c r="AF89" s="197" t="e">
        <f t="shared" si="189"/>
        <v>#DIV/0!</v>
      </c>
      <c r="AG89" s="197" t="e">
        <f t="shared" si="190"/>
        <v>#DIV/0!</v>
      </c>
      <c r="AH89" s="189">
        <f t="shared" ref="AH89" si="206">AH101+AH113+AH125+AH137+AH149+AH161+AH173+AH185</f>
        <v>0</v>
      </c>
      <c r="AI89" s="197">
        <f t="shared" si="203"/>
        <v>0</v>
      </c>
      <c r="AJ89" s="197" t="e">
        <f t="shared" si="191"/>
        <v>#DIV/0!</v>
      </c>
    </row>
    <row r="90" spans="1:36" s="35" customFormat="1" ht="18.95" customHeight="1">
      <c r="A90" s="183"/>
      <c r="B90" s="183"/>
      <c r="C90" s="189" t="s">
        <v>60</v>
      </c>
      <c r="D90" s="189">
        <f t="shared" si="195"/>
        <v>1220000</v>
      </c>
      <c r="E90" s="189">
        <f t="shared" si="195"/>
        <v>908300</v>
      </c>
      <c r="F90" s="189">
        <f t="shared" si="195"/>
        <v>239700</v>
      </c>
      <c r="G90" s="189">
        <f t="shared" si="195"/>
        <v>0</v>
      </c>
      <c r="H90" s="189">
        <f t="shared" si="176"/>
        <v>1148000</v>
      </c>
      <c r="I90" s="195">
        <f t="shared" si="205"/>
        <v>0</v>
      </c>
      <c r="J90" s="196">
        <f>H90+(I90)</f>
        <v>1148000</v>
      </c>
      <c r="K90" s="189">
        <f t="shared" si="196"/>
        <v>760551.04999999993</v>
      </c>
      <c r="L90" s="189">
        <f t="shared" si="196"/>
        <v>0</v>
      </c>
      <c r="M90" s="189">
        <f t="shared" si="196"/>
        <v>29250</v>
      </c>
      <c r="N90" s="189">
        <f t="shared" si="196"/>
        <v>5885</v>
      </c>
      <c r="O90" s="189">
        <f t="shared" si="196"/>
        <v>0</v>
      </c>
      <c r="P90" s="189">
        <f>K90+L90</f>
        <v>760551.04999999993</v>
      </c>
      <c r="Q90" s="189">
        <f t="shared" si="182"/>
        <v>66.250091463414634</v>
      </c>
      <c r="R90" s="189">
        <f t="shared" si="183"/>
        <v>66.250091463414634</v>
      </c>
      <c r="S90" s="189">
        <f t="shared" si="197"/>
        <v>62.340249999999997</v>
      </c>
      <c r="T90" s="189">
        <f>M90+N90</f>
        <v>35135</v>
      </c>
      <c r="U90" s="189">
        <f t="shared" si="184"/>
        <v>3.0605400696864113</v>
      </c>
      <c r="V90" s="189">
        <f t="shared" si="185"/>
        <v>3.0605400696864113</v>
      </c>
      <c r="W90" s="189">
        <f t="shared" si="198"/>
        <v>2.8799180327868852</v>
      </c>
      <c r="X90" s="189">
        <f>SUM(K90:O90)</f>
        <v>795686.04999999993</v>
      </c>
      <c r="Y90" s="217">
        <f t="shared" si="186"/>
        <v>69.310631533101045</v>
      </c>
      <c r="Z90" s="189">
        <f t="shared" si="187"/>
        <v>69.310631533101045</v>
      </c>
      <c r="AA90" s="189">
        <f t="shared" si="178"/>
        <v>65.220168032786887</v>
      </c>
      <c r="AB90" s="197">
        <f t="shared" si="199"/>
        <v>352313.95000000007</v>
      </c>
      <c r="AC90" s="197">
        <f t="shared" si="200"/>
        <v>30.689368466898959</v>
      </c>
      <c r="AD90" s="197">
        <f t="shared" si="188"/>
        <v>28.878192622950827</v>
      </c>
      <c r="AE90" s="197">
        <f t="shared" si="201"/>
        <v>352313.95000000007</v>
      </c>
      <c r="AF90" s="197">
        <f t="shared" si="189"/>
        <v>30.689368466898959</v>
      </c>
      <c r="AG90" s="197">
        <f t="shared" si="190"/>
        <v>28.878192622950827</v>
      </c>
      <c r="AH90" s="189">
        <f t="shared" ref="AH90" si="207">AH102+AH114+AH126+AH138+AH150+AH162+AH174+AH186</f>
        <v>72000</v>
      </c>
      <c r="AI90" s="197">
        <f t="shared" si="203"/>
        <v>424313.95000000007</v>
      </c>
      <c r="AJ90" s="197">
        <f t="shared" si="191"/>
        <v>34.77983196721312</v>
      </c>
    </row>
    <row r="91" spans="1:36" s="35" customFormat="1" ht="18.95" customHeight="1">
      <c r="A91" s="182"/>
      <c r="B91" s="192" t="s">
        <v>35</v>
      </c>
      <c r="C91" s="190" t="s">
        <v>64</v>
      </c>
      <c r="D91" s="190">
        <f t="shared" ref="D91:AE91" si="208">D92</f>
        <v>300000</v>
      </c>
      <c r="E91" s="190">
        <f t="shared" si="208"/>
        <v>0</v>
      </c>
      <c r="F91" s="190">
        <f t="shared" si="208"/>
        <v>300000</v>
      </c>
      <c r="G91" s="190">
        <f t="shared" si="208"/>
        <v>0</v>
      </c>
      <c r="H91" s="190">
        <f t="shared" si="208"/>
        <v>300000</v>
      </c>
      <c r="I91" s="194">
        <f t="shared" si="208"/>
        <v>0</v>
      </c>
      <c r="J91" s="190">
        <f t="shared" si="208"/>
        <v>300000</v>
      </c>
      <c r="K91" s="190">
        <f t="shared" si="208"/>
        <v>299600</v>
      </c>
      <c r="L91" s="190">
        <f t="shared" si="208"/>
        <v>0</v>
      </c>
      <c r="M91" s="190">
        <f t="shared" si="208"/>
        <v>0</v>
      </c>
      <c r="N91" s="190">
        <f t="shared" si="208"/>
        <v>0</v>
      </c>
      <c r="O91" s="190">
        <f t="shared" si="208"/>
        <v>0</v>
      </c>
      <c r="P91" s="198">
        <f t="shared" si="208"/>
        <v>299600</v>
      </c>
      <c r="Q91" s="189">
        <f t="shared" ref="Q91" si="209">(P91/J91)*100</f>
        <v>99.866666666666674</v>
      </c>
      <c r="R91" s="189">
        <f t="shared" si="183"/>
        <v>99.866666666666674</v>
      </c>
      <c r="S91" s="198">
        <f t="shared" si="208"/>
        <v>99.866666666666674</v>
      </c>
      <c r="T91" s="198">
        <f t="shared" si="208"/>
        <v>0</v>
      </c>
      <c r="U91" s="190">
        <f t="shared" si="184"/>
        <v>0</v>
      </c>
      <c r="V91" s="189">
        <f t="shared" si="185"/>
        <v>0</v>
      </c>
      <c r="W91" s="198">
        <f t="shared" si="208"/>
        <v>0</v>
      </c>
      <c r="X91" s="198">
        <f>X92</f>
        <v>299600</v>
      </c>
      <c r="Y91" s="218">
        <f t="shared" si="186"/>
        <v>99.866666666666674</v>
      </c>
      <c r="Z91" s="189">
        <f t="shared" si="187"/>
        <v>99.866666666666674</v>
      </c>
      <c r="AA91" s="198">
        <f>AA92</f>
        <v>99.866666666666674</v>
      </c>
      <c r="AB91" s="199">
        <f t="shared" si="208"/>
        <v>400</v>
      </c>
      <c r="AC91" s="191">
        <f t="shared" si="200"/>
        <v>0.13333333333333333</v>
      </c>
      <c r="AD91" s="199">
        <f t="shared" si="208"/>
        <v>0.13333333333333333</v>
      </c>
      <c r="AE91" s="199">
        <f t="shared" si="208"/>
        <v>400</v>
      </c>
      <c r="AF91" s="191">
        <f t="shared" si="189"/>
        <v>0.13333333333333333</v>
      </c>
      <c r="AG91" s="191">
        <f t="shared" si="190"/>
        <v>0.13333333333333333</v>
      </c>
      <c r="AH91" s="190">
        <f t="shared" ref="AH91" si="210">AH92</f>
        <v>0</v>
      </c>
      <c r="AI91" s="199">
        <f t="shared" ref="AI91" si="211">AI92</f>
        <v>400</v>
      </c>
      <c r="AJ91" s="191">
        <f t="shared" si="191"/>
        <v>0.13333333333333333</v>
      </c>
    </row>
    <row r="92" spans="1:36" s="35" customFormat="1" ht="18.95" customHeight="1">
      <c r="A92" s="183"/>
      <c r="B92" s="183"/>
      <c r="C92" s="189" t="s">
        <v>62</v>
      </c>
      <c r="D92" s="189">
        <f t="shared" si="195"/>
        <v>300000</v>
      </c>
      <c r="E92" s="189">
        <f t="shared" si="195"/>
        <v>0</v>
      </c>
      <c r="F92" s="189">
        <f t="shared" si="195"/>
        <v>300000</v>
      </c>
      <c r="G92" s="189">
        <f t="shared" si="195"/>
        <v>0</v>
      </c>
      <c r="H92" s="189">
        <f>SUM(E92:G92)</f>
        <v>300000</v>
      </c>
      <c r="I92" s="195">
        <f t="shared" si="205"/>
        <v>0</v>
      </c>
      <c r="J92" s="196">
        <f>H92+(I92)</f>
        <v>300000</v>
      </c>
      <c r="K92" s="189">
        <f t="shared" ref="K92:O92" si="212">K104+K116+K128+K140+K152+K164+K176+K188</f>
        <v>299600</v>
      </c>
      <c r="L92" s="189">
        <f t="shared" si="212"/>
        <v>0</v>
      </c>
      <c r="M92" s="189">
        <f t="shared" si="212"/>
        <v>0</v>
      </c>
      <c r="N92" s="189">
        <f t="shared" si="212"/>
        <v>0</v>
      </c>
      <c r="O92" s="189">
        <f t="shared" si="212"/>
        <v>0</v>
      </c>
      <c r="P92" s="189">
        <f>K92+L92</f>
        <v>299600</v>
      </c>
      <c r="Q92" s="189">
        <f t="shared" ref="Q92" si="213">(P92/H92)*100</f>
        <v>99.866666666666674</v>
      </c>
      <c r="R92" s="189">
        <f t="shared" si="183"/>
        <v>99.866666666666674</v>
      </c>
      <c r="S92" s="189">
        <f>(P92/D92)*100</f>
        <v>99.866666666666674</v>
      </c>
      <c r="T92" s="189">
        <f>M92+N92</f>
        <v>0</v>
      </c>
      <c r="U92" s="189">
        <f t="shared" si="184"/>
        <v>0</v>
      </c>
      <c r="V92" s="189">
        <f t="shared" si="185"/>
        <v>0</v>
      </c>
      <c r="W92" s="189">
        <f>(T92/D92)*100</f>
        <v>0</v>
      </c>
      <c r="X92" s="189">
        <f>SUM(K92:O92)</f>
        <v>299600</v>
      </c>
      <c r="Y92" s="217">
        <f t="shared" si="186"/>
        <v>99.866666666666674</v>
      </c>
      <c r="Z92" s="189">
        <f t="shared" si="187"/>
        <v>99.866666666666674</v>
      </c>
      <c r="AA92" s="189">
        <f>(X92/D92)*100</f>
        <v>99.866666666666674</v>
      </c>
      <c r="AB92" s="197">
        <f>H92-X92</f>
        <v>400</v>
      </c>
      <c r="AC92" s="197">
        <f t="shared" si="200"/>
        <v>0.13333333333333333</v>
      </c>
      <c r="AD92" s="197">
        <f>(AB92/D92)*100</f>
        <v>0.13333333333333333</v>
      </c>
      <c r="AE92" s="197">
        <f>J92-X92</f>
        <v>400</v>
      </c>
      <c r="AF92" s="197">
        <f t="shared" si="189"/>
        <v>0.13333333333333333</v>
      </c>
      <c r="AG92" s="197">
        <f t="shared" si="190"/>
        <v>0.13333333333333333</v>
      </c>
      <c r="AH92" s="189">
        <f t="shared" ref="AH92" si="214">AH104+AH116+AH128+AH140+AH152+AH164+AH176+AH188</f>
        <v>0</v>
      </c>
      <c r="AI92" s="197">
        <f t="shared" si="203"/>
        <v>400</v>
      </c>
      <c r="AJ92" s="197">
        <f t="shared" si="191"/>
        <v>0.13333333333333333</v>
      </c>
    </row>
    <row r="93" spans="1:36" s="35" customFormat="1" ht="18.95" customHeight="1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2"/>
      <c r="V93" s="202"/>
      <c r="W93" s="202"/>
      <c r="X93" s="202"/>
      <c r="Y93" s="22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</row>
    <row r="94" spans="1:36" ht="31.5" customHeight="1">
      <c r="A94" s="1104" t="s">
        <v>92</v>
      </c>
      <c r="B94" s="1106" t="s">
        <v>293</v>
      </c>
      <c r="C94" s="1107" t="s">
        <v>345</v>
      </c>
      <c r="D94" s="77" t="s">
        <v>294</v>
      </c>
      <c r="E94" s="1109">
        <f>SUM(E97,E103)</f>
        <v>1480500</v>
      </c>
      <c r="F94" s="1109">
        <f>F97+F103</f>
        <v>634500</v>
      </c>
      <c r="G94" s="1109">
        <f>G97+G103</f>
        <v>0</v>
      </c>
      <c r="H94" s="1109">
        <f>SUM(E94:G96)</f>
        <v>2115000</v>
      </c>
      <c r="I94" s="1111">
        <f>SUM(I97,I103)</f>
        <v>-294000</v>
      </c>
      <c r="J94" s="1113">
        <f>SUM(J97,J103)</f>
        <v>1821000</v>
      </c>
      <c r="K94" s="37"/>
      <c r="L94" s="37"/>
      <c r="M94" s="37"/>
      <c r="N94" s="37"/>
      <c r="O94" s="37"/>
      <c r="P94" s="203" t="s">
        <v>417</v>
      </c>
      <c r="Q94" s="204" t="s">
        <v>433</v>
      </c>
      <c r="R94" s="204" t="s">
        <v>434</v>
      </c>
      <c r="S94" s="204" t="s">
        <v>403</v>
      </c>
      <c r="T94" s="204" t="s">
        <v>438</v>
      </c>
      <c r="U94" s="204" t="s">
        <v>433</v>
      </c>
      <c r="V94" s="204" t="s">
        <v>434</v>
      </c>
      <c r="W94" s="204" t="s">
        <v>403</v>
      </c>
      <c r="X94" s="203" t="s">
        <v>439</v>
      </c>
      <c r="Y94" s="223" t="s">
        <v>433</v>
      </c>
      <c r="Z94" s="204" t="s">
        <v>434</v>
      </c>
      <c r="AA94" s="204" t="s">
        <v>403</v>
      </c>
      <c r="AB94" s="204" t="s">
        <v>440</v>
      </c>
      <c r="AC94" s="204" t="s">
        <v>433</v>
      </c>
      <c r="AD94" s="204" t="s">
        <v>403</v>
      </c>
      <c r="AE94" s="204" t="s">
        <v>408</v>
      </c>
      <c r="AF94" s="204" t="s">
        <v>408</v>
      </c>
      <c r="AG94" s="204" t="s">
        <v>403</v>
      </c>
      <c r="AH94" s="204" t="s">
        <v>39</v>
      </c>
      <c r="AI94" s="204" t="s">
        <v>441</v>
      </c>
      <c r="AJ94" s="204" t="s">
        <v>403</v>
      </c>
    </row>
    <row r="95" spans="1:36" ht="14.45" customHeight="1">
      <c r="A95" s="1105"/>
      <c r="B95" s="1106"/>
      <c r="C95" s="1108"/>
      <c r="D95" s="1108">
        <f>D97+D103</f>
        <v>2350000</v>
      </c>
      <c r="E95" s="1110"/>
      <c r="F95" s="1110"/>
      <c r="G95" s="1110"/>
      <c r="H95" s="1110"/>
      <c r="I95" s="1112"/>
      <c r="J95" s="1106"/>
      <c r="K95" s="1114">
        <f t="shared" ref="K95:P95" si="215">K97+K103</f>
        <v>1529367.85</v>
      </c>
      <c r="L95" s="1116">
        <f t="shared" si="215"/>
        <v>75756</v>
      </c>
      <c r="M95" s="1118">
        <f t="shared" si="215"/>
        <v>79450</v>
      </c>
      <c r="N95" s="1100">
        <f t="shared" si="215"/>
        <v>34306.400000000001</v>
      </c>
      <c r="O95" s="1102">
        <f t="shared" si="215"/>
        <v>0</v>
      </c>
      <c r="P95" s="1071">
        <f t="shared" si="215"/>
        <v>1605123.85</v>
      </c>
      <c r="Q95" s="1071">
        <f>(P95/H94)*100</f>
        <v>75.892380614657213</v>
      </c>
      <c r="R95" s="1071">
        <f>(P95/J94)*100</f>
        <v>88.14518671059858</v>
      </c>
      <c r="S95" s="1071">
        <f>(P95/D95)*100</f>
        <v>68.303142553191492</v>
      </c>
      <c r="T95" s="1071">
        <f>T97+T103</f>
        <v>113756.4</v>
      </c>
      <c r="U95" s="1071">
        <f>(T95/H94)*100</f>
        <v>5.3785531914893614</v>
      </c>
      <c r="V95" s="1071">
        <f>(T95/J94)*100</f>
        <v>6.2469192751235578</v>
      </c>
      <c r="W95" s="1071">
        <f>(T95/D95)*100</f>
        <v>4.8406978723404253</v>
      </c>
      <c r="X95" s="1071">
        <f>X97+X103</f>
        <v>1718880.25</v>
      </c>
      <c r="Y95" s="1075">
        <f>(X95/H94)*100</f>
        <v>81.270933806146573</v>
      </c>
      <c r="Z95" s="1071">
        <f>(X95/J94)*100</f>
        <v>94.392105985722125</v>
      </c>
      <c r="AA95" s="1071">
        <f>(X95/D95)*100</f>
        <v>73.14384042553192</v>
      </c>
      <c r="AB95" s="1071">
        <f>AB97+AB103</f>
        <v>396119.75</v>
      </c>
      <c r="AC95" s="1071">
        <f>(AB95/H94)*100</f>
        <v>18.729066193853427</v>
      </c>
      <c r="AD95" s="1071">
        <f>(AB95/D95)*100</f>
        <v>16.856159574468084</v>
      </c>
      <c r="AE95" s="1071">
        <f>AE97+AE103</f>
        <v>102119.75</v>
      </c>
      <c r="AF95" s="1071">
        <f>(AE95/J94)*100</f>
        <v>5.6078940142778695</v>
      </c>
      <c r="AG95" s="1071">
        <f>(AE95/D95)*100</f>
        <v>4.3455212765957452</v>
      </c>
      <c r="AH95" s="1071">
        <f>AH97+AH103</f>
        <v>235000</v>
      </c>
      <c r="AI95" s="1071">
        <f>AI97+AI103</f>
        <v>631119.75</v>
      </c>
      <c r="AJ95" s="1071">
        <f>(AI95/D95)*100</f>
        <v>26.856159574468087</v>
      </c>
    </row>
    <row r="96" spans="1:36" ht="33.950000000000003" customHeight="1">
      <c r="A96" s="1105"/>
      <c r="B96" s="1106"/>
      <c r="C96" s="1108"/>
      <c r="D96" s="1108"/>
      <c r="E96" s="1110"/>
      <c r="F96" s="1110"/>
      <c r="G96" s="1110"/>
      <c r="H96" s="1110"/>
      <c r="I96" s="1112"/>
      <c r="J96" s="1106"/>
      <c r="K96" s="1115"/>
      <c r="L96" s="1117"/>
      <c r="M96" s="1119"/>
      <c r="N96" s="1101"/>
      <c r="O96" s="1103"/>
      <c r="P96" s="1072"/>
      <c r="Q96" s="1072"/>
      <c r="R96" s="1072"/>
      <c r="S96" s="1072"/>
      <c r="T96" s="1072"/>
      <c r="U96" s="1072"/>
      <c r="V96" s="1072"/>
      <c r="W96" s="1072"/>
      <c r="X96" s="1072"/>
      <c r="Y96" s="1076"/>
      <c r="Z96" s="1072"/>
      <c r="AA96" s="1072"/>
      <c r="AB96" s="1072"/>
      <c r="AC96" s="1072"/>
      <c r="AD96" s="1072"/>
      <c r="AE96" s="1072"/>
      <c r="AF96" s="1072"/>
      <c r="AG96" s="1072"/>
      <c r="AH96" s="1072"/>
      <c r="AI96" s="1072"/>
      <c r="AJ96" s="1072"/>
    </row>
    <row r="97" spans="1:36" ht="18.75">
      <c r="A97" s="38"/>
      <c r="B97" s="39"/>
      <c r="C97" s="40" t="s">
        <v>55</v>
      </c>
      <c r="D97" s="40">
        <f>SUM(D98:D102)</f>
        <v>2350000</v>
      </c>
      <c r="E97" s="41">
        <f>SUM(E98:E102)</f>
        <v>1480500</v>
      </c>
      <c r="F97" s="41">
        <f>SUM(F98:F102)</f>
        <v>634500</v>
      </c>
      <c r="G97" s="41">
        <f>SUM(G98:G102)</f>
        <v>0</v>
      </c>
      <c r="H97" s="41">
        <f>SUM(H98:H102)</f>
        <v>2115000</v>
      </c>
      <c r="I97" s="42">
        <f>SUM(I98:I100)</f>
        <v>-294000</v>
      </c>
      <c r="J97" s="41">
        <f t="shared" ref="J97:P97" si="216">SUM(J98:J102)</f>
        <v>1821000</v>
      </c>
      <c r="K97" s="43">
        <f t="shared" si="216"/>
        <v>1529367.85</v>
      </c>
      <c r="L97" s="44">
        <f t="shared" si="216"/>
        <v>75756</v>
      </c>
      <c r="M97" s="45">
        <f t="shared" si="216"/>
        <v>79450</v>
      </c>
      <c r="N97" s="46">
        <f t="shared" si="216"/>
        <v>34306.400000000001</v>
      </c>
      <c r="O97" s="80">
        <f t="shared" si="216"/>
        <v>0</v>
      </c>
      <c r="P97" s="47">
        <f t="shared" si="216"/>
        <v>1605123.85</v>
      </c>
      <c r="Q97" s="48">
        <f>P97/H97*100</f>
        <v>75.892380614657213</v>
      </c>
      <c r="R97" s="48">
        <f>P97/J97*100</f>
        <v>88.14518671059858</v>
      </c>
      <c r="S97" s="48">
        <f t="shared" ref="S97:S102" si="217">P97/D97*100</f>
        <v>68.303142553191492</v>
      </c>
      <c r="T97" s="47">
        <f>SUM(T98:T102)</f>
        <v>113756.4</v>
      </c>
      <c r="U97" s="48">
        <f>T97/H97*100</f>
        <v>5.3785531914893614</v>
      </c>
      <c r="V97" s="48">
        <f>T97/J97*100</f>
        <v>6.2469192751235578</v>
      </c>
      <c r="W97" s="48">
        <f>T97/D97*100</f>
        <v>4.8406978723404253</v>
      </c>
      <c r="X97" s="48">
        <f>SUM(X98:X102)</f>
        <v>1718880.25</v>
      </c>
      <c r="Y97" s="226">
        <f>X97/H97*100</f>
        <v>81.270933806146573</v>
      </c>
      <c r="Z97" s="48">
        <f>X97/J97*100</f>
        <v>94.392105985722125</v>
      </c>
      <c r="AA97" s="48">
        <f>X97/D97*100</f>
        <v>73.14384042553192</v>
      </c>
      <c r="AB97" s="47">
        <f>SUM(AB98:AB102)</f>
        <v>396119.75</v>
      </c>
      <c r="AC97" s="47">
        <f>(AB97/H97)*100</f>
        <v>18.729066193853427</v>
      </c>
      <c r="AD97" s="47">
        <f>(AB97/D97)*100</f>
        <v>16.856159574468084</v>
      </c>
      <c r="AE97" s="47">
        <f>SUM(AE98:AE102)</f>
        <v>102119.75</v>
      </c>
      <c r="AF97" s="47">
        <f>(AE97/J97)*100</f>
        <v>5.6078940142778695</v>
      </c>
      <c r="AG97" s="47">
        <f t="shared" ref="AG97:AG102" si="218">(AE97/D97)*100</f>
        <v>4.3455212765957452</v>
      </c>
      <c r="AH97" s="47">
        <f>SUM(AH98:AH102)</f>
        <v>235000</v>
      </c>
      <c r="AI97" s="47">
        <f>SUM(AI98:AI102)</f>
        <v>631119.75</v>
      </c>
      <c r="AJ97" s="47">
        <f>(AI97/D97)*100</f>
        <v>26.856159574468087</v>
      </c>
    </row>
    <row r="98" spans="1:36" ht="18" hidden="1" customHeight="1">
      <c r="A98" s="38"/>
      <c r="B98" s="39" t="s">
        <v>68</v>
      </c>
      <c r="C98" s="49" t="s">
        <v>56</v>
      </c>
      <c r="D98" s="49">
        <v>0</v>
      </c>
      <c r="E98" s="49">
        <v>0</v>
      </c>
      <c r="F98" s="49">
        <v>0</v>
      </c>
      <c r="G98" s="49">
        <v>0</v>
      </c>
      <c r="H98" s="41">
        <f>SUM(E98:G98)</f>
        <v>0</v>
      </c>
      <c r="I98" s="50">
        <v>0</v>
      </c>
      <c r="J98" s="51">
        <f>SUM(E98:G98,I98)</f>
        <v>0</v>
      </c>
      <c r="K98" s="52"/>
      <c r="L98" s="53"/>
      <c r="M98" s="54"/>
      <c r="N98" s="55"/>
      <c r="O98" s="81"/>
      <c r="P98" s="56">
        <f>K98+L98</f>
        <v>0</v>
      </c>
      <c r="Q98" s="56" t="e">
        <f>P98/H98*100</f>
        <v>#DIV/0!</v>
      </c>
      <c r="R98" s="56" t="e">
        <f>P98/J98*100</f>
        <v>#DIV/0!</v>
      </c>
      <c r="S98" s="56" t="e">
        <f t="shared" si="217"/>
        <v>#DIV/0!</v>
      </c>
      <c r="T98" s="57">
        <f>M98+N98+O98</f>
        <v>0</v>
      </c>
      <c r="U98" s="56" t="e">
        <f>T98/H98*100</f>
        <v>#DIV/0!</v>
      </c>
      <c r="V98" s="56" t="e">
        <f>T98/J98*100</f>
        <v>#DIV/0!</v>
      </c>
      <c r="W98" s="56" t="e">
        <f>T98/D98*100</f>
        <v>#DIV/0!</v>
      </c>
      <c r="X98" s="56">
        <f>SUM(K98:O98)</f>
        <v>0</v>
      </c>
      <c r="Y98" s="226" t="e">
        <f>X98/H98*100</f>
        <v>#DIV/0!</v>
      </c>
      <c r="Z98" s="56" t="e">
        <f>X98/J98*100</f>
        <v>#DIV/0!</v>
      </c>
      <c r="AA98" s="56" t="e">
        <f>X98/D98*100</f>
        <v>#DIV/0!</v>
      </c>
      <c r="AB98" s="57">
        <f>H98-X98</f>
        <v>0</v>
      </c>
      <c r="AC98" s="57" t="e">
        <f>(AB98/H98)*100</f>
        <v>#DIV/0!</v>
      </c>
      <c r="AD98" s="57" t="e">
        <f>(AB98/D98)*100</f>
        <v>#DIV/0!</v>
      </c>
      <c r="AE98" s="34">
        <f>J98-X98</f>
        <v>0</v>
      </c>
      <c r="AF98" s="57" t="e">
        <f>(AE98/J98)*100</f>
        <v>#DIV/0!</v>
      </c>
      <c r="AG98" s="63" t="e">
        <f t="shared" si="218"/>
        <v>#DIV/0!</v>
      </c>
      <c r="AH98" s="246"/>
      <c r="AI98" s="34">
        <f>D98-X98</f>
        <v>0</v>
      </c>
      <c r="AJ98" s="57" t="e">
        <f>(AI98/D98)*100</f>
        <v>#DIV/0!</v>
      </c>
    </row>
    <row r="99" spans="1:36" ht="18.75">
      <c r="A99" s="38"/>
      <c r="B99" s="38"/>
      <c r="C99" s="49" t="s">
        <v>57</v>
      </c>
      <c r="D99" s="49">
        <v>730080</v>
      </c>
      <c r="E99" s="49">
        <v>460000</v>
      </c>
      <c r="F99" s="49">
        <v>197100</v>
      </c>
      <c r="G99" s="49"/>
      <c r="H99" s="41">
        <f>SUM(E99:G99)</f>
        <v>657100</v>
      </c>
      <c r="I99" s="78">
        <v>-12000</v>
      </c>
      <c r="J99" s="51">
        <f>SUM(E99:G99,I99)</f>
        <v>645100</v>
      </c>
      <c r="K99" s="52">
        <v>529167</v>
      </c>
      <c r="L99" s="53"/>
      <c r="M99" s="54">
        <v>71690</v>
      </c>
      <c r="N99" s="55"/>
      <c r="O99" s="81"/>
      <c r="P99" s="56">
        <f>K99+L99</f>
        <v>529167</v>
      </c>
      <c r="Q99" s="56">
        <f t="shared" ref="Q99:Q102" si="219">P99/H99*100</f>
        <v>80.530665043372395</v>
      </c>
      <c r="R99" s="56">
        <f t="shared" ref="R99:R104" si="220">P99/J99*100</f>
        <v>82.028677724383812</v>
      </c>
      <c r="S99" s="56">
        <f t="shared" si="217"/>
        <v>72.480687047994735</v>
      </c>
      <c r="T99" s="57">
        <f t="shared" ref="T99:T102" si="221">M99+N99+O99</f>
        <v>71690</v>
      </c>
      <c r="U99" s="56">
        <f t="shared" ref="U99:U102" si="222">T99/H99*100</f>
        <v>10.91005935169685</v>
      </c>
      <c r="V99" s="56">
        <f t="shared" ref="V99:V104" si="223">T99/J99*100</f>
        <v>11.113005735544878</v>
      </c>
      <c r="W99" s="56">
        <f t="shared" ref="W99:W102" si="224">T99/D99*100</f>
        <v>9.8194718387026079</v>
      </c>
      <c r="X99" s="56">
        <f t="shared" ref="X99:X102" si="225">SUM(K99:O99)</f>
        <v>600857</v>
      </c>
      <c r="Y99" s="226">
        <f t="shared" ref="Y99:Y102" si="226">X99/H99*100</f>
        <v>91.440724395069239</v>
      </c>
      <c r="Z99" s="56">
        <f t="shared" ref="Z99:Z104" si="227">X99/J99*100</f>
        <v>93.141683459928686</v>
      </c>
      <c r="AA99" s="56">
        <f t="shared" ref="AA99:AA102" si="228">X99/D99*100</f>
        <v>82.300158886697346</v>
      </c>
      <c r="AB99" s="57">
        <f t="shared" ref="AB99:AB102" si="229">H99-X99</f>
        <v>56243</v>
      </c>
      <c r="AC99" s="57">
        <f t="shared" ref="AC99:AC102" si="230">(AB99/H99)*100</f>
        <v>8.5592756049307557</v>
      </c>
      <c r="AD99" s="57">
        <f t="shared" ref="AD99:AD102" si="231">(AB99/D99)*100</f>
        <v>7.7036763094455392</v>
      </c>
      <c r="AE99" s="34">
        <f>J99-X99</f>
        <v>44243</v>
      </c>
      <c r="AF99" s="57">
        <f t="shared" ref="AF99:AF102" si="232">(AE99/J99)*100</f>
        <v>6.8583165400713062</v>
      </c>
      <c r="AG99" s="63">
        <f t="shared" si="218"/>
        <v>6.060020819636204</v>
      </c>
      <c r="AH99" s="49">
        <v>72980</v>
      </c>
      <c r="AI99" s="34">
        <f>AB99+AH99</f>
        <v>129223</v>
      </c>
      <c r="AJ99" s="57">
        <f t="shared" ref="AJ99:AJ102" si="233">(AI99/D99)*100</f>
        <v>17.699841113302654</v>
      </c>
    </row>
    <row r="100" spans="1:36" ht="18.75">
      <c r="A100" s="38"/>
      <c r="B100" s="38"/>
      <c r="C100" s="49" t="s">
        <v>58</v>
      </c>
      <c r="D100" s="49">
        <v>1619920</v>
      </c>
      <c r="E100" s="49">
        <v>1020500</v>
      </c>
      <c r="F100" s="49">
        <v>437400</v>
      </c>
      <c r="G100" s="49"/>
      <c r="H100" s="41">
        <f>SUM(E100:G100)</f>
        <v>1457900</v>
      </c>
      <c r="I100" s="59">
        <v>-282000</v>
      </c>
      <c r="J100" s="51">
        <f>SUM(E100:G100,I100)</f>
        <v>1175900</v>
      </c>
      <c r="K100" s="52">
        <v>1000200.85</v>
      </c>
      <c r="L100" s="53">
        <v>75756</v>
      </c>
      <c r="M100" s="54">
        <v>7760</v>
      </c>
      <c r="N100" s="55">
        <v>34306.400000000001</v>
      </c>
      <c r="O100" s="81"/>
      <c r="P100" s="56">
        <f>K100+L100</f>
        <v>1075956.8500000001</v>
      </c>
      <c r="Q100" s="56">
        <f t="shared" si="219"/>
        <v>73.801827971740181</v>
      </c>
      <c r="R100" s="56">
        <f t="shared" si="220"/>
        <v>91.500710094395785</v>
      </c>
      <c r="S100" s="56">
        <f t="shared" si="217"/>
        <v>66.420369524420963</v>
      </c>
      <c r="T100" s="57">
        <f t="shared" si="221"/>
        <v>42066.400000000001</v>
      </c>
      <c r="U100" s="56">
        <f t="shared" si="222"/>
        <v>2.8854105219836752</v>
      </c>
      <c r="V100" s="56">
        <f t="shared" si="223"/>
        <v>3.5773790288289824</v>
      </c>
      <c r="W100" s="56">
        <f t="shared" si="224"/>
        <v>2.5968195960294338</v>
      </c>
      <c r="X100" s="56">
        <f t="shared" si="225"/>
        <v>1118023.25</v>
      </c>
      <c r="Y100" s="226">
        <f t="shared" si="226"/>
        <v>76.687238493723854</v>
      </c>
      <c r="Z100" s="56">
        <f t="shared" si="227"/>
        <v>95.078089123224757</v>
      </c>
      <c r="AA100" s="56">
        <f t="shared" si="228"/>
        <v>69.017189120450396</v>
      </c>
      <c r="AB100" s="57">
        <f t="shared" si="229"/>
        <v>339876.75</v>
      </c>
      <c r="AC100" s="57">
        <f t="shared" si="230"/>
        <v>23.31276150627615</v>
      </c>
      <c r="AD100" s="57">
        <f t="shared" si="231"/>
        <v>20.98108239913082</v>
      </c>
      <c r="AE100" s="34">
        <f>J100-X100</f>
        <v>57876.75</v>
      </c>
      <c r="AF100" s="57">
        <f t="shared" si="232"/>
        <v>4.921910876775236</v>
      </c>
      <c r="AG100" s="63">
        <f t="shared" si="218"/>
        <v>3.5728153242135416</v>
      </c>
      <c r="AH100" s="49">
        <v>162020</v>
      </c>
      <c r="AI100" s="34">
        <f t="shared" ref="AI100:AI104" si="234">AB100+AH100</f>
        <v>501896.75</v>
      </c>
      <c r="AJ100" s="57">
        <f t="shared" si="233"/>
        <v>30.982810879549604</v>
      </c>
    </row>
    <row r="101" spans="1:36" ht="18" hidden="1" customHeight="1">
      <c r="A101" s="38"/>
      <c r="B101" s="38"/>
      <c r="C101" s="49" t="s">
        <v>69</v>
      </c>
      <c r="D101" s="49">
        <v>0</v>
      </c>
      <c r="E101" s="49">
        <v>0</v>
      </c>
      <c r="F101" s="49">
        <v>0</v>
      </c>
      <c r="G101" s="49">
        <v>0</v>
      </c>
      <c r="H101" s="41">
        <f>SUM(E101:G101)</f>
        <v>0</v>
      </c>
      <c r="I101" s="59">
        <v>0</v>
      </c>
      <c r="J101" s="51">
        <f>SUM(E101:G101,I101)</f>
        <v>0</v>
      </c>
      <c r="K101" s="52"/>
      <c r="L101" s="53"/>
      <c r="M101" s="54"/>
      <c r="N101" s="55"/>
      <c r="O101" s="81"/>
      <c r="P101" s="56">
        <f>K101+L101</f>
        <v>0</v>
      </c>
      <c r="Q101" s="56" t="e">
        <f t="shared" si="219"/>
        <v>#DIV/0!</v>
      </c>
      <c r="R101" s="56" t="e">
        <f t="shared" si="220"/>
        <v>#DIV/0!</v>
      </c>
      <c r="S101" s="56" t="e">
        <f t="shared" si="217"/>
        <v>#DIV/0!</v>
      </c>
      <c r="T101" s="57">
        <f t="shared" si="221"/>
        <v>0</v>
      </c>
      <c r="U101" s="56" t="e">
        <f t="shared" si="222"/>
        <v>#DIV/0!</v>
      </c>
      <c r="V101" s="56" t="e">
        <f t="shared" si="223"/>
        <v>#DIV/0!</v>
      </c>
      <c r="W101" s="56" t="e">
        <f t="shared" si="224"/>
        <v>#DIV/0!</v>
      </c>
      <c r="X101" s="56">
        <f t="shared" si="225"/>
        <v>0</v>
      </c>
      <c r="Y101" s="226" t="e">
        <f t="shared" si="226"/>
        <v>#DIV/0!</v>
      </c>
      <c r="Z101" s="56" t="e">
        <f t="shared" si="227"/>
        <v>#DIV/0!</v>
      </c>
      <c r="AA101" s="56" t="e">
        <f t="shared" si="228"/>
        <v>#DIV/0!</v>
      </c>
      <c r="AB101" s="57">
        <f t="shared" si="229"/>
        <v>0</v>
      </c>
      <c r="AC101" s="57" t="e">
        <f t="shared" si="230"/>
        <v>#DIV/0!</v>
      </c>
      <c r="AD101" s="57" t="e">
        <f t="shared" si="231"/>
        <v>#DIV/0!</v>
      </c>
      <c r="AE101" s="34">
        <f>J101-X101</f>
        <v>0</v>
      </c>
      <c r="AF101" s="57" t="e">
        <f t="shared" si="232"/>
        <v>#DIV/0!</v>
      </c>
      <c r="AG101" s="63" t="e">
        <f t="shared" si="218"/>
        <v>#DIV/0!</v>
      </c>
      <c r="AH101" s="246"/>
      <c r="AI101" s="34">
        <f t="shared" si="234"/>
        <v>0</v>
      </c>
      <c r="AJ101" s="57" t="e">
        <f t="shared" si="233"/>
        <v>#DIV/0!</v>
      </c>
    </row>
    <row r="102" spans="1:36" ht="18" hidden="1" customHeight="1">
      <c r="A102" s="38"/>
      <c r="B102" s="38"/>
      <c r="C102" s="49" t="s">
        <v>60</v>
      </c>
      <c r="D102" s="57">
        <v>0</v>
      </c>
      <c r="E102" s="57">
        <v>0</v>
      </c>
      <c r="F102" s="63">
        <v>0</v>
      </c>
      <c r="G102" s="63">
        <v>0</v>
      </c>
      <c r="H102" s="41">
        <f>SUM(E102:G102)</f>
        <v>0</v>
      </c>
      <c r="I102" s="49">
        <v>0</v>
      </c>
      <c r="J102" s="51">
        <f>SUM(E102:G102,I102)</f>
        <v>0</v>
      </c>
      <c r="K102" s="52"/>
      <c r="L102" s="53"/>
      <c r="M102" s="54"/>
      <c r="N102" s="55"/>
      <c r="O102" s="81"/>
      <c r="P102" s="56">
        <f>K102+L102</f>
        <v>0</v>
      </c>
      <c r="Q102" s="56" t="e">
        <f t="shared" si="219"/>
        <v>#DIV/0!</v>
      </c>
      <c r="R102" s="56" t="e">
        <f t="shared" si="220"/>
        <v>#DIV/0!</v>
      </c>
      <c r="S102" s="56" t="e">
        <f t="shared" si="217"/>
        <v>#DIV/0!</v>
      </c>
      <c r="T102" s="57">
        <f t="shared" si="221"/>
        <v>0</v>
      </c>
      <c r="U102" s="56" t="e">
        <f t="shared" si="222"/>
        <v>#DIV/0!</v>
      </c>
      <c r="V102" s="56" t="e">
        <f t="shared" si="223"/>
        <v>#DIV/0!</v>
      </c>
      <c r="W102" s="56" t="e">
        <f t="shared" si="224"/>
        <v>#DIV/0!</v>
      </c>
      <c r="X102" s="56">
        <f t="shared" si="225"/>
        <v>0</v>
      </c>
      <c r="Y102" s="226" t="e">
        <f t="shared" si="226"/>
        <v>#DIV/0!</v>
      </c>
      <c r="Z102" s="56" t="e">
        <f t="shared" si="227"/>
        <v>#DIV/0!</v>
      </c>
      <c r="AA102" s="56" t="e">
        <f t="shared" si="228"/>
        <v>#DIV/0!</v>
      </c>
      <c r="AB102" s="57">
        <f t="shared" si="229"/>
        <v>0</v>
      </c>
      <c r="AC102" s="57" t="e">
        <f t="shared" si="230"/>
        <v>#DIV/0!</v>
      </c>
      <c r="AD102" s="57" t="e">
        <f t="shared" si="231"/>
        <v>#DIV/0!</v>
      </c>
      <c r="AE102" s="34">
        <f>J102-X102</f>
        <v>0</v>
      </c>
      <c r="AF102" s="57" t="e">
        <f t="shared" si="232"/>
        <v>#DIV/0!</v>
      </c>
      <c r="AG102" s="63" t="e">
        <f t="shared" si="218"/>
        <v>#DIV/0!</v>
      </c>
      <c r="AH102" s="246"/>
      <c r="AI102" s="34">
        <f t="shared" si="234"/>
        <v>0</v>
      </c>
      <c r="AJ102" s="57" t="e">
        <f t="shared" si="233"/>
        <v>#DIV/0!</v>
      </c>
    </row>
    <row r="103" spans="1:36" ht="18" hidden="1" customHeight="1">
      <c r="A103" s="61"/>
      <c r="B103" s="62"/>
      <c r="C103" s="63" t="s">
        <v>61</v>
      </c>
      <c r="D103" s="63">
        <f>D104</f>
        <v>0</v>
      </c>
      <c r="E103" s="63">
        <f>SUM(E104:E104)</f>
        <v>0</v>
      </c>
      <c r="F103" s="63">
        <f>F104</f>
        <v>0</v>
      </c>
      <c r="G103" s="63">
        <f>G104</f>
        <v>0</v>
      </c>
      <c r="H103" s="63">
        <f>H104</f>
        <v>0</v>
      </c>
      <c r="I103" s="63">
        <f>I104</f>
        <v>0</v>
      </c>
      <c r="J103" s="63">
        <f>SUM(J104:J104)</f>
        <v>0</v>
      </c>
      <c r="K103" s="64">
        <f t="shared" ref="K103:AG103" si="235">K104</f>
        <v>0</v>
      </c>
      <c r="L103" s="65">
        <f t="shared" si="235"/>
        <v>0</v>
      </c>
      <c r="M103" s="66">
        <f t="shared" si="235"/>
        <v>0</v>
      </c>
      <c r="N103" s="46">
        <f t="shared" si="235"/>
        <v>0</v>
      </c>
      <c r="O103" s="82">
        <f t="shared" si="235"/>
        <v>0</v>
      </c>
      <c r="P103" s="67">
        <f t="shared" si="235"/>
        <v>0</v>
      </c>
      <c r="Q103" s="67" t="e">
        <f t="shared" si="235"/>
        <v>#DIV/0!</v>
      </c>
      <c r="R103" s="56" t="e">
        <f t="shared" si="220"/>
        <v>#DIV/0!</v>
      </c>
      <c r="S103" s="67" t="e">
        <f t="shared" si="235"/>
        <v>#DIV/0!</v>
      </c>
      <c r="T103" s="63">
        <f t="shared" si="235"/>
        <v>0</v>
      </c>
      <c r="U103" s="67" t="e">
        <f t="shared" si="235"/>
        <v>#DIV/0!</v>
      </c>
      <c r="V103" s="56" t="e">
        <f t="shared" si="223"/>
        <v>#DIV/0!</v>
      </c>
      <c r="W103" s="67" t="e">
        <f t="shared" si="235"/>
        <v>#DIV/0!</v>
      </c>
      <c r="X103" s="67">
        <f>X104</f>
        <v>0</v>
      </c>
      <c r="Y103" s="227" t="e">
        <f t="shared" si="235"/>
        <v>#DIV/0!</v>
      </c>
      <c r="Z103" s="56" t="e">
        <f t="shared" si="227"/>
        <v>#DIV/0!</v>
      </c>
      <c r="AA103" s="67" t="e">
        <f t="shared" si="235"/>
        <v>#DIV/0!</v>
      </c>
      <c r="AB103" s="63">
        <f t="shared" si="235"/>
        <v>0</v>
      </c>
      <c r="AC103" s="63" t="e">
        <f t="shared" si="235"/>
        <v>#DIV/0!</v>
      </c>
      <c r="AD103" s="63" t="e">
        <f t="shared" si="235"/>
        <v>#DIV/0!</v>
      </c>
      <c r="AE103" s="63">
        <f t="shared" si="235"/>
        <v>0</v>
      </c>
      <c r="AF103" s="63" t="e">
        <f t="shared" si="235"/>
        <v>#DIV/0!</v>
      </c>
      <c r="AG103" s="63" t="e">
        <f t="shared" si="235"/>
        <v>#DIV/0!</v>
      </c>
      <c r="AH103" s="63"/>
      <c r="AI103" s="34">
        <f t="shared" si="234"/>
        <v>0</v>
      </c>
      <c r="AJ103" s="57" t="e">
        <f>(AI103/D103)*100</f>
        <v>#DIV/0!</v>
      </c>
    </row>
    <row r="104" spans="1:36" ht="18" hidden="1" customHeight="1">
      <c r="A104" s="38"/>
      <c r="B104" s="38"/>
      <c r="C104" s="49" t="s">
        <v>70</v>
      </c>
      <c r="D104" s="57">
        <v>0</v>
      </c>
      <c r="E104" s="57">
        <v>0</v>
      </c>
      <c r="F104" s="49">
        <v>0</v>
      </c>
      <c r="G104" s="49">
        <v>0</v>
      </c>
      <c r="H104" s="49">
        <f>SUM(E104:G104)</f>
        <v>0</v>
      </c>
      <c r="I104" s="57">
        <v>0</v>
      </c>
      <c r="J104" s="51">
        <f>SUM(E104:G104,I104)</f>
        <v>0</v>
      </c>
      <c r="K104" s="52"/>
      <c r="L104" s="53"/>
      <c r="M104" s="54"/>
      <c r="N104" s="55"/>
      <c r="O104" s="81"/>
      <c r="P104" s="57">
        <f>K104+L104</f>
        <v>0</v>
      </c>
      <c r="Q104" s="56" t="e">
        <f>P104/J104*100</f>
        <v>#DIV/0!</v>
      </c>
      <c r="R104" s="56" t="e">
        <f t="shared" si="220"/>
        <v>#DIV/0!</v>
      </c>
      <c r="S104" s="56" t="e">
        <f>P104/D104*100</f>
        <v>#DIV/0!</v>
      </c>
      <c r="T104" s="57">
        <f>M104+N104+O104</f>
        <v>0</v>
      </c>
      <c r="U104" s="56" t="e">
        <f>T104/J104*100</f>
        <v>#DIV/0!</v>
      </c>
      <c r="V104" s="56" t="e">
        <f t="shared" si="223"/>
        <v>#DIV/0!</v>
      </c>
      <c r="W104" s="56" t="e">
        <f>T104/D104*100</f>
        <v>#DIV/0!</v>
      </c>
      <c r="X104" s="56">
        <f>SUM(K104:O104)</f>
        <v>0</v>
      </c>
      <c r="Y104" s="226" t="e">
        <f t="shared" ref="Y104" si="236">X104/H104*100</f>
        <v>#DIV/0!</v>
      </c>
      <c r="Z104" s="56" t="e">
        <f t="shared" si="227"/>
        <v>#DIV/0!</v>
      </c>
      <c r="AA104" s="56" t="e">
        <f>X104/D104*100</f>
        <v>#DIV/0!</v>
      </c>
      <c r="AB104" s="57">
        <f>H104-X104</f>
        <v>0</v>
      </c>
      <c r="AC104" s="57" t="e">
        <f t="shared" ref="AC104" si="237">(AB104/H104)*100</f>
        <v>#DIV/0!</v>
      </c>
      <c r="AD104" s="57" t="e">
        <f>(AB104/D104)*100</f>
        <v>#DIV/0!</v>
      </c>
      <c r="AE104" s="34">
        <f>J104-X104</f>
        <v>0</v>
      </c>
      <c r="AF104" s="57" t="e">
        <f>(AE104/J104)*100</f>
        <v>#DIV/0!</v>
      </c>
      <c r="AG104" s="63" t="e">
        <f>(AE104/D104)*100</f>
        <v>#DIV/0!</v>
      </c>
      <c r="AH104" s="246"/>
      <c r="AI104" s="34">
        <f t="shared" si="234"/>
        <v>0</v>
      </c>
      <c r="AJ104" s="57" t="e">
        <f t="shared" ref="AJ104" si="238">(AI104/D104)*100</f>
        <v>#DIV/0!</v>
      </c>
    </row>
    <row r="105" spans="1:36" ht="18.75">
      <c r="A105" s="69"/>
      <c r="B105" s="69"/>
      <c r="C105" s="70"/>
      <c r="D105" s="70"/>
      <c r="E105" s="71"/>
      <c r="F105" s="71"/>
      <c r="G105" s="71"/>
      <c r="H105" s="71"/>
      <c r="I105" s="71"/>
      <c r="J105" s="71"/>
      <c r="K105" s="72"/>
      <c r="L105" s="73"/>
      <c r="M105" s="74"/>
      <c r="N105" s="75"/>
      <c r="O105" s="83"/>
      <c r="P105" s="71"/>
      <c r="Q105" s="71"/>
      <c r="R105" s="71"/>
      <c r="S105" s="71"/>
      <c r="T105" s="71"/>
      <c r="U105" s="71"/>
      <c r="V105" s="71"/>
      <c r="W105" s="71"/>
      <c r="X105" s="71"/>
      <c r="Y105" s="228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</row>
    <row r="106" spans="1:36" ht="37.5">
      <c r="A106" s="1104" t="s">
        <v>96</v>
      </c>
      <c r="B106" s="1106" t="s">
        <v>295</v>
      </c>
      <c r="C106" s="1107" t="s">
        <v>296</v>
      </c>
      <c r="D106" s="77" t="s">
        <v>294</v>
      </c>
      <c r="E106" s="1109">
        <f>SUM(E109,E115)</f>
        <v>573300</v>
      </c>
      <c r="F106" s="1109">
        <f>F109+F115</f>
        <v>245700</v>
      </c>
      <c r="G106" s="1109">
        <f>G109+G115</f>
        <v>0</v>
      </c>
      <c r="H106" s="1109">
        <f>SUM(E106:G108)</f>
        <v>819000</v>
      </c>
      <c r="I106" s="1111">
        <f>SUM(I109,I115)</f>
        <v>-108000</v>
      </c>
      <c r="J106" s="1113">
        <f>SUM(J109,J115)</f>
        <v>711000</v>
      </c>
      <c r="K106" s="37"/>
      <c r="L106" s="37"/>
      <c r="M106" s="37"/>
      <c r="N106" s="37"/>
      <c r="O106" s="37"/>
      <c r="P106" s="203" t="s">
        <v>417</v>
      </c>
      <c r="Q106" s="204" t="s">
        <v>433</v>
      </c>
      <c r="R106" s="204" t="s">
        <v>434</v>
      </c>
      <c r="S106" s="204" t="s">
        <v>403</v>
      </c>
      <c r="T106" s="204" t="s">
        <v>438</v>
      </c>
      <c r="U106" s="204" t="s">
        <v>433</v>
      </c>
      <c r="V106" s="204" t="s">
        <v>434</v>
      </c>
      <c r="W106" s="204" t="s">
        <v>403</v>
      </c>
      <c r="X106" s="203" t="s">
        <v>439</v>
      </c>
      <c r="Y106" s="223" t="s">
        <v>433</v>
      </c>
      <c r="Z106" s="204" t="s">
        <v>434</v>
      </c>
      <c r="AA106" s="204" t="s">
        <v>403</v>
      </c>
      <c r="AB106" s="204" t="s">
        <v>440</v>
      </c>
      <c r="AC106" s="204" t="s">
        <v>433</v>
      </c>
      <c r="AD106" s="204" t="s">
        <v>403</v>
      </c>
      <c r="AE106" s="204" t="s">
        <v>408</v>
      </c>
      <c r="AF106" s="204" t="s">
        <v>408</v>
      </c>
      <c r="AG106" s="204" t="s">
        <v>403</v>
      </c>
      <c r="AH106" s="204" t="s">
        <v>39</v>
      </c>
      <c r="AI106" s="204" t="s">
        <v>441</v>
      </c>
      <c r="AJ106" s="204" t="s">
        <v>403</v>
      </c>
    </row>
    <row r="107" spans="1:36" ht="14.45" customHeight="1">
      <c r="A107" s="1105"/>
      <c r="B107" s="1106"/>
      <c r="C107" s="1108"/>
      <c r="D107" s="1108">
        <f>D109+D115</f>
        <v>910000</v>
      </c>
      <c r="E107" s="1110"/>
      <c r="F107" s="1110"/>
      <c r="G107" s="1110"/>
      <c r="H107" s="1110"/>
      <c r="I107" s="1112"/>
      <c r="J107" s="1106"/>
      <c r="K107" s="1114">
        <f t="shared" ref="K107:P107" si="239">K109+K115</f>
        <v>697845</v>
      </c>
      <c r="L107" s="1116">
        <f t="shared" si="239"/>
        <v>0</v>
      </c>
      <c r="M107" s="1118">
        <f t="shared" si="239"/>
        <v>0</v>
      </c>
      <c r="N107" s="1100">
        <f t="shared" si="239"/>
        <v>0</v>
      </c>
      <c r="O107" s="1102">
        <f t="shared" si="239"/>
        <v>0</v>
      </c>
      <c r="P107" s="1071">
        <f t="shared" si="239"/>
        <v>697845</v>
      </c>
      <c r="Q107" s="1071">
        <f>(P107/H106)*100</f>
        <v>85.206959706959708</v>
      </c>
      <c r="R107" s="1071">
        <f>(P107/J106)*100</f>
        <v>98.149789029535867</v>
      </c>
      <c r="S107" s="1071">
        <f>(P107/D107)*100</f>
        <v>76.68626373626374</v>
      </c>
      <c r="T107" s="1071">
        <f>T109+T115</f>
        <v>0</v>
      </c>
      <c r="U107" s="1071">
        <f>(T107/H106)*100</f>
        <v>0</v>
      </c>
      <c r="V107" s="1071">
        <f>(T107/J106)*100</f>
        <v>0</v>
      </c>
      <c r="W107" s="1071">
        <f>(T107/D107)*100</f>
        <v>0</v>
      </c>
      <c r="X107" s="1071">
        <f>X109+X115</f>
        <v>697845</v>
      </c>
      <c r="Y107" s="1075">
        <f>(X107/H106)*100</f>
        <v>85.206959706959708</v>
      </c>
      <c r="Z107" s="1071">
        <f>(X107/J106)*100</f>
        <v>98.149789029535867</v>
      </c>
      <c r="AA107" s="1071">
        <f>(X107/D107)*100</f>
        <v>76.68626373626374</v>
      </c>
      <c r="AB107" s="1071">
        <f>AB109+AB115</f>
        <v>121155</v>
      </c>
      <c r="AC107" s="1071">
        <f>(AB107/H106)*100</f>
        <v>14.793040293040294</v>
      </c>
      <c r="AD107" s="1071">
        <f>(AB107/D107)*100</f>
        <v>13.313736263736264</v>
      </c>
      <c r="AE107" s="1071">
        <f>AE109+AE115</f>
        <v>13155</v>
      </c>
      <c r="AF107" s="1071">
        <f>(AE107/J106)*100</f>
        <v>1.8502109704641352</v>
      </c>
      <c r="AG107" s="1071">
        <f>(AE107/D107)*100</f>
        <v>1.4456043956043956</v>
      </c>
      <c r="AH107" s="1071">
        <f>AH109+AH115</f>
        <v>91000</v>
      </c>
      <c r="AI107" s="1071">
        <f>AI109+AI115</f>
        <v>212155</v>
      </c>
      <c r="AJ107" s="1071">
        <f>(AI107/D107)*100</f>
        <v>23.313736263736264</v>
      </c>
    </row>
    <row r="108" spans="1:36" ht="33" customHeight="1">
      <c r="A108" s="1105"/>
      <c r="B108" s="1106"/>
      <c r="C108" s="1108"/>
      <c r="D108" s="1108"/>
      <c r="E108" s="1110"/>
      <c r="F108" s="1110"/>
      <c r="G108" s="1110"/>
      <c r="H108" s="1110"/>
      <c r="I108" s="1112"/>
      <c r="J108" s="1106"/>
      <c r="K108" s="1115"/>
      <c r="L108" s="1117"/>
      <c r="M108" s="1119"/>
      <c r="N108" s="1101"/>
      <c r="O108" s="1103"/>
      <c r="P108" s="1072"/>
      <c r="Q108" s="1072"/>
      <c r="R108" s="1072"/>
      <c r="S108" s="1072"/>
      <c r="T108" s="1072"/>
      <c r="U108" s="1072"/>
      <c r="V108" s="1072"/>
      <c r="W108" s="1072"/>
      <c r="X108" s="1072"/>
      <c r="Y108" s="1076"/>
      <c r="Z108" s="1072"/>
      <c r="AA108" s="1072"/>
      <c r="AB108" s="1072"/>
      <c r="AC108" s="1072"/>
      <c r="AD108" s="1072"/>
      <c r="AE108" s="1072"/>
      <c r="AF108" s="1072"/>
      <c r="AG108" s="1072"/>
      <c r="AH108" s="1072"/>
      <c r="AI108" s="1072"/>
      <c r="AJ108" s="1072"/>
    </row>
    <row r="109" spans="1:36" ht="18.75">
      <c r="A109" s="38"/>
      <c r="B109" s="39"/>
      <c r="C109" s="40" t="s">
        <v>55</v>
      </c>
      <c r="D109" s="40">
        <f>SUM(D110:D114)</f>
        <v>910000</v>
      </c>
      <c r="E109" s="41">
        <f>SUM(E110:E114)</f>
        <v>573300</v>
      </c>
      <c r="F109" s="41">
        <f>SUM(F110:F114)</f>
        <v>245700</v>
      </c>
      <c r="G109" s="41">
        <f>SUM(G110:G114)</f>
        <v>0</v>
      </c>
      <c r="H109" s="41">
        <f>SUM(H110:H114)</f>
        <v>819000</v>
      </c>
      <c r="I109" s="42">
        <f>SUM(I110:I112)</f>
        <v>-108000</v>
      </c>
      <c r="J109" s="41">
        <f t="shared" ref="J109:P109" si="240">SUM(J110:J114)</f>
        <v>711000</v>
      </c>
      <c r="K109" s="43">
        <f t="shared" si="240"/>
        <v>697845</v>
      </c>
      <c r="L109" s="44">
        <f t="shared" si="240"/>
        <v>0</v>
      </c>
      <c r="M109" s="45">
        <f t="shared" si="240"/>
        <v>0</v>
      </c>
      <c r="N109" s="46">
        <f t="shared" si="240"/>
        <v>0</v>
      </c>
      <c r="O109" s="80">
        <f t="shared" si="240"/>
        <v>0</v>
      </c>
      <c r="P109" s="47">
        <f t="shared" si="240"/>
        <v>697845</v>
      </c>
      <c r="Q109" s="48">
        <f>P109/H109*100</f>
        <v>85.206959706959708</v>
      </c>
      <c r="R109" s="48">
        <f>P109/J109*100</f>
        <v>98.149789029535867</v>
      </c>
      <c r="S109" s="48">
        <f t="shared" ref="S109:S114" si="241">P109/D109*100</f>
        <v>76.68626373626374</v>
      </c>
      <c r="T109" s="47">
        <f>SUM(T110:T114)</f>
        <v>0</v>
      </c>
      <c r="U109" s="48">
        <f>T109/H109*100</f>
        <v>0</v>
      </c>
      <c r="V109" s="48">
        <f>T109/J109*100</f>
        <v>0</v>
      </c>
      <c r="W109" s="48">
        <f>T109/D109*100</f>
        <v>0</v>
      </c>
      <c r="X109" s="48">
        <f>SUM(X110:X114)</f>
        <v>697845</v>
      </c>
      <c r="Y109" s="226">
        <f>X109/H109*100</f>
        <v>85.206959706959708</v>
      </c>
      <c r="Z109" s="48">
        <f>X109/J109*100</f>
        <v>98.149789029535867</v>
      </c>
      <c r="AA109" s="48">
        <f>X109/D109*100</f>
        <v>76.68626373626374</v>
      </c>
      <c r="AB109" s="47">
        <f>SUM(AB110:AB114)</f>
        <v>121155</v>
      </c>
      <c r="AC109" s="47">
        <f>(AB109/H109)*100</f>
        <v>14.793040293040294</v>
      </c>
      <c r="AD109" s="47">
        <f>(AB109/D109)*100</f>
        <v>13.313736263736264</v>
      </c>
      <c r="AE109" s="47">
        <f>SUM(AE110:AE114)</f>
        <v>13155</v>
      </c>
      <c r="AF109" s="47">
        <f>(AE109/J109)*100</f>
        <v>1.8502109704641352</v>
      </c>
      <c r="AG109" s="47">
        <f t="shared" ref="AG109:AG114" si="242">(AE109/D109)*100</f>
        <v>1.4456043956043956</v>
      </c>
      <c r="AH109" s="47">
        <f>SUM(AH110:AH114)</f>
        <v>91000</v>
      </c>
      <c r="AI109" s="47">
        <f>SUM(AI110:AI114)</f>
        <v>212155</v>
      </c>
      <c r="AJ109" s="47">
        <f>(AI109/D109)*100</f>
        <v>23.313736263736264</v>
      </c>
    </row>
    <row r="110" spans="1:36" ht="18.75">
      <c r="A110" s="38"/>
      <c r="B110" s="39" t="s">
        <v>68</v>
      </c>
      <c r="C110" s="49" t="s">
        <v>56</v>
      </c>
      <c r="D110" s="49">
        <v>180000</v>
      </c>
      <c r="E110" s="49">
        <v>120000</v>
      </c>
      <c r="F110" s="49">
        <v>60000</v>
      </c>
      <c r="G110" s="49">
        <v>0</v>
      </c>
      <c r="H110" s="41">
        <f>SUM(E110:G110)</f>
        <v>180000</v>
      </c>
      <c r="I110" s="50">
        <v>0</v>
      </c>
      <c r="J110" s="51">
        <f>SUM(E110:G110,I110)</f>
        <v>180000</v>
      </c>
      <c r="K110" s="52">
        <v>142000</v>
      </c>
      <c r="L110" s="53"/>
      <c r="M110" s="54"/>
      <c r="N110" s="55"/>
      <c r="O110" s="81"/>
      <c r="P110" s="56">
        <f>K110+L110</f>
        <v>142000</v>
      </c>
      <c r="Q110" s="56">
        <f>P110/H110*100</f>
        <v>78.888888888888886</v>
      </c>
      <c r="R110" s="56">
        <f>P110/J110*100</f>
        <v>78.888888888888886</v>
      </c>
      <c r="S110" s="56">
        <f t="shared" si="241"/>
        <v>78.888888888888886</v>
      </c>
      <c r="T110" s="57">
        <f>M110+N110+O110</f>
        <v>0</v>
      </c>
      <c r="U110" s="56">
        <f>T110/H110*100</f>
        <v>0</v>
      </c>
      <c r="V110" s="56">
        <f>T110/J110*100</f>
        <v>0</v>
      </c>
      <c r="W110" s="56">
        <f>T110/D110*100</f>
        <v>0</v>
      </c>
      <c r="X110" s="56">
        <f>SUM(K110:O110)</f>
        <v>142000</v>
      </c>
      <c r="Y110" s="226">
        <f>X110/H110*100</f>
        <v>78.888888888888886</v>
      </c>
      <c r="Z110" s="56">
        <f>X110/J110*100</f>
        <v>78.888888888888886</v>
      </c>
      <c r="AA110" s="56">
        <f>X110/D110*100</f>
        <v>78.888888888888886</v>
      </c>
      <c r="AB110" s="57">
        <f>H110-X110</f>
        <v>38000</v>
      </c>
      <c r="AC110" s="57">
        <f>(AB110/H110)*100</f>
        <v>21.111111111111111</v>
      </c>
      <c r="AD110" s="57">
        <f>(AB110/D110)*100</f>
        <v>21.111111111111111</v>
      </c>
      <c r="AE110" s="34">
        <f>J110-X110</f>
        <v>38000</v>
      </c>
      <c r="AF110" s="57">
        <f>(AE110/J110)*100</f>
        <v>21.111111111111111</v>
      </c>
      <c r="AG110" s="63">
        <f t="shared" si="242"/>
        <v>21.111111111111111</v>
      </c>
      <c r="AH110" s="246">
        <v>0</v>
      </c>
      <c r="AI110" s="34">
        <f>AB110+AH110</f>
        <v>38000</v>
      </c>
      <c r="AJ110" s="57">
        <f>(AI110/D110)*100</f>
        <v>21.111111111111111</v>
      </c>
    </row>
    <row r="111" spans="1:36" ht="18.75">
      <c r="A111" s="38"/>
      <c r="B111" s="38"/>
      <c r="C111" s="49" t="s">
        <v>57</v>
      </c>
      <c r="D111" s="49">
        <v>278080</v>
      </c>
      <c r="E111" s="49">
        <v>200000</v>
      </c>
      <c r="F111" s="49">
        <v>64700</v>
      </c>
      <c r="G111" s="49"/>
      <c r="H111" s="41">
        <f>SUM(E111:G111)</f>
        <v>264700</v>
      </c>
      <c r="I111" s="78">
        <v>-54000</v>
      </c>
      <c r="J111" s="51">
        <f>SUM(E111:G111,I111)</f>
        <v>210700</v>
      </c>
      <c r="K111" s="52">
        <v>547686</v>
      </c>
      <c r="L111" s="53"/>
      <c r="M111" s="54"/>
      <c r="N111" s="55"/>
      <c r="O111" s="81"/>
      <c r="P111" s="56">
        <f>K111+L111</f>
        <v>547686</v>
      </c>
      <c r="Q111" s="56">
        <f t="shared" ref="Q111:Q114" si="243">P111/H111*100</f>
        <v>206.90819795995466</v>
      </c>
      <c r="R111" s="56">
        <f t="shared" ref="R111:R116" si="244">P111/J111*100</f>
        <v>259.93640246796394</v>
      </c>
      <c r="S111" s="56">
        <f t="shared" si="241"/>
        <v>196.9526754890679</v>
      </c>
      <c r="T111" s="57">
        <f t="shared" ref="T111:T114" si="245">M111+N111+O111</f>
        <v>0</v>
      </c>
      <c r="U111" s="56">
        <f t="shared" ref="U111:U114" si="246">T111/H111*100</f>
        <v>0</v>
      </c>
      <c r="V111" s="56">
        <f t="shared" ref="V111:V116" si="247">T111/J111*100</f>
        <v>0</v>
      </c>
      <c r="W111" s="56">
        <f t="shared" ref="W111:W114" si="248">T111/D111*100</f>
        <v>0</v>
      </c>
      <c r="X111" s="56">
        <f t="shared" ref="X111:X114" si="249">SUM(K111:O111)</f>
        <v>547686</v>
      </c>
      <c r="Y111" s="226">
        <f t="shared" ref="Y111:Y114" si="250">X111/H111*100</f>
        <v>206.90819795995466</v>
      </c>
      <c r="Z111" s="56">
        <f t="shared" ref="Z111:Z116" si="251">X111/J111*100</f>
        <v>259.93640246796394</v>
      </c>
      <c r="AA111" s="56">
        <f t="shared" ref="AA111:AA114" si="252">X111/D111*100</f>
        <v>196.9526754890679</v>
      </c>
      <c r="AB111" s="57">
        <f t="shared" ref="AB111:AB114" si="253">H111-X111</f>
        <v>-282986</v>
      </c>
      <c r="AC111" s="57">
        <f t="shared" ref="AC111:AC114" si="254">(AB111/H111)*100</f>
        <v>-106.90819795995468</v>
      </c>
      <c r="AD111" s="57">
        <f t="shared" ref="AD111:AD114" si="255">(AB111/D111)*100</f>
        <v>-101.7642405063291</v>
      </c>
      <c r="AE111" s="34">
        <f>J111-X111</f>
        <v>-336986</v>
      </c>
      <c r="AF111" s="57">
        <f t="shared" ref="AF111:AF114" si="256">(AE111/J111)*100</f>
        <v>-159.93640246796392</v>
      </c>
      <c r="AG111" s="63">
        <f t="shared" si="242"/>
        <v>-121.18311277330265</v>
      </c>
      <c r="AH111" s="49">
        <v>13380</v>
      </c>
      <c r="AI111" s="34">
        <f t="shared" ref="AI111:AI114" si="257">AB111+AH111</f>
        <v>-269606</v>
      </c>
      <c r="AJ111" s="57">
        <f t="shared" ref="AJ111:AJ114" si="258">(AI111/D111)*100</f>
        <v>-96.9526754890679</v>
      </c>
    </row>
    <row r="112" spans="1:36" ht="18.75">
      <c r="A112" s="38"/>
      <c r="B112" s="38"/>
      <c r="C112" s="49" t="s">
        <v>58</v>
      </c>
      <c r="D112" s="49">
        <v>391920</v>
      </c>
      <c r="E112" s="49">
        <v>213300</v>
      </c>
      <c r="F112" s="49">
        <v>101000</v>
      </c>
      <c r="G112" s="49"/>
      <c r="H112" s="41">
        <f>SUM(E112:G112)</f>
        <v>314300</v>
      </c>
      <c r="I112" s="59">
        <v>-54000</v>
      </c>
      <c r="J112" s="51">
        <f>SUM(E112:G112,I112)</f>
        <v>260300</v>
      </c>
      <c r="K112" s="52">
        <v>8159</v>
      </c>
      <c r="L112" s="53"/>
      <c r="M112" s="54"/>
      <c r="N112" s="55"/>
      <c r="O112" s="81"/>
      <c r="P112" s="56">
        <f>K112+L112</f>
        <v>8159</v>
      </c>
      <c r="Q112" s="56">
        <f t="shared" si="243"/>
        <v>2.5959274578428255</v>
      </c>
      <c r="R112" s="56">
        <f t="shared" si="244"/>
        <v>3.1344602381867079</v>
      </c>
      <c r="S112" s="56">
        <f t="shared" si="241"/>
        <v>2.0818024086548275</v>
      </c>
      <c r="T112" s="57">
        <f t="shared" si="245"/>
        <v>0</v>
      </c>
      <c r="U112" s="56">
        <f t="shared" si="246"/>
        <v>0</v>
      </c>
      <c r="V112" s="56">
        <f t="shared" si="247"/>
        <v>0</v>
      </c>
      <c r="W112" s="56">
        <f t="shared" si="248"/>
        <v>0</v>
      </c>
      <c r="X112" s="56">
        <f t="shared" si="249"/>
        <v>8159</v>
      </c>
      <c r="Y112" s="226">
        <f t="shared" si="250"/>
        <v>2.5959274578428255</v>
      </c>
      <c r="Z112" s="56">
        <f t="shared" si="251"/>
        <v>3.1344602381867079</v>
      </c>
      <c r="AA112" s="56">
        <f t="shared" si="252"/>
        <v>2.0818024086548275</v>
      </c>
      <c r="AB112" s="57">
        <f t="shared" si="253"/>
        <v>306141</v>
      </c>
      <c r="AC112" s="57">
        <f t="shared" si="254"/>
        <v>97.404072542157166</v>
      </c>
      <c r="AD112" s="57">
        <f t="shared" si="255"/>
        <v>78.113135333741582</v>
      </c>
      <c r="AE112" s="34">
        <f>J112-X112</f>
        <v>252141</v>
      </c>
      <c r="AF112" s="57">
        <f t="shared" si="256"/>
        <v>96.865539761813295</v>
      </c>
      <c r="AG112" s="63">
        <f t="shared" si="242"/>
        <v>64.33481322718923</v>
      </c>
      <c r="AH112" s="49">
        <v>77620</v>
      </c>
      <c r="AI112" s="34">
        <f t="shared" si="257"/>
        <v>383761</v>
      </c>
      <c r="AJ112" s="57">
        <f t="shared" si="258"/>
        <v>97.918197591345162</v>
      </c>
    </row>
    <row r="113" spans="1:36" ht="18" hidden="1" customHeight="1">
      <c r="A113" s="38"/>
      <c r="B113" s="38"/>
      <c r="C113" s="49" t="s">
        <v>69</v>
      </c>
      <c r="D113" s="49">
        <v>0</v>
      </c>
      <c r="E113" s="49">
        <v>0</v>
      </c>
      <c r="F113" s="49">
        <v>0</v>
      </c>
      <c r="G113" s="49">
        <v>0</v>
      </c>
      <c r="H113" s="41">
        <f>SUM(E113:G113)</f>
        <v>0</v>
      </c>
      <c r="I113" s="59">
        <v>0</v>
      </c>
      <c r="J113" s="51">
        <f>SUM(E113:G113,I113)</f>
        <v>0</v>
      </c>
      <c r="K113" s="52"/>
      <c r="L113" s="53"/>
      <c r="M113" s="54"/>
      <c r="N113" s="55"/>
      <c r="O113" s="81"/>
      <c r="P113" s="56">
        <f>K113+L113</f>
        <v>0</v>
      </c>
      <c r="Q113" s="56" t="e">
        <f t="shared" si="243"/>
        <v>#DIV/0!</v>
      </c>
      <c r="R113" s="56" t="e">
        <f t="shared" si="244"/>
        <v>#DIV/0!</v>
      </c>
      <c r="S113" s="56" t="e">
        <f t="shared" si="241"/>
        <v>#DIV/0!</v>
      </c>
      <c r="T113" s="57">
        <f t="shared" si="245"/>
        <v>0</v>
      </c>
      <c r="U113" s="56" t="e">
        <f t="shared" si="246"/>
        <v>#DIV/0!</v>
      </c>
      <c r="V113" s="56" t="e">
        <f t="shared" si="247"/>
        <v>#DIV/0!</v>
      </c>
      <c r="W113" s="56" t="e">
        <f t="shared" si="248"/>
        <v>#DIV/0!</v>
      </c>
      <c r="X113" s="56">
        <f t="shared" si="249"/>
        <v>0</v>
      </c>
      <c r="Y113" s="226" t="e">
        <f t="shared" si="250"/>
        <v>#DIV/0!</v>
      </c>
      <c r="Z113" s="56" t="e">
        <f t="shared" si="251"/>
        <v>#DIV/0!</v>
      </c>
      <c r="AA113" s="56" t="e">
        <f t="shared" si="252"/>
        <v>#DIV/0!</v>
      </c>
      <c r="AB113" s="57">
        <f t="shared" si="253"/>
        <v>0</v>
      </c>
      <c r="AC113" s="57" t="e">
        <f t="shared" si="254"/>
        <v>#DIV/0!</v>
      </c>
      <c r="AD113" s="57" t="e">
        <f t="shared" si="255"/>
        <v>#DIV/0!</v>
      </c>
      <c r="AE113" s="34">
        <f>J113-X113</f>
        <v>0</v>
      </c>
      <c r="AF113" s="57" t="e">
        <f t="shared" si="256"/>
        <v>#DIV/0!</v>
      </c>
      <c r="AG113" s="63" t="e">
        <f t="shared" si="242"/>
        <v>#DIV/0!</v>
      </c>
      <c r="AH113" s="246"/>
      <c r="AI113" s="34">
        <f t="shared" si="257"/>
        <v>0</v>
      </c>
      <c r="AJ113" s="57" t="e">
        <f t="shared" si="258"/>
        <v>#DIV/0!</v>
      </c>
    </row>
    <row r="114" spans="1:36" ht="18.75">
      <c r="A114" s="38"/>
      <c r="B114" s="38"/>
      <c r="C114" s="49" t="s">
        <v>60</v>
      </c>
      <c r="D114" s="57">
        <v>60000</v>
      </c>
      <c r="E114" s="57">
        <v>40000</v>
      </c>
      <c r="F114" s="57">
        <v>20000</v>
      </c>
      <c r="G114" s="63">
        <v>0</v>
      </c>
      <c r="H114" s="41">
        <f>SUM(E114:G114)</f>
        <v>60000</v>
      </c>
      <c r="I114" s="49">
        <v>0</v>
      </c>
      <c r="J114" s="51">
        <f>SUM(E114:G114,I114)</f>
        <v>60000</v>
      </c>
      <c r="K114" s="52"/>
      <c r="L114" s="53"/>
      <c r="M114" s="54"/>
      <c r="N114" s="55"/>
      <c r="O114" s="81"/>
      <c r="P114" s="56">
        <f>K114+L114</f>
        <v>0</v>
      </c>
      <c r="Q114" s="56">
        <f t="shared" si="243"/>
        <v>0</v>
      </c>
      <c r="R114" s="56">
        <f t="shared" si="244"/>
        <v>0</v>
      </c>
      <c r="S114" s="56">
        <f t="shared" si="241"/>
        <v>0</v>
      </c>
      <c r="T114" s="57">
        <f t="shared" si="245"/>
        <v>0</v>
      </c>
      <c r="U114" s="56">
        <f t="shared" si="246"/>
        <v>0</v>
      </c>
      <c r="V114" s="56">
        <f t="shared" si="247"/>
        <v>0</v>
      </c>
      <c r="W114" s="56">
        <f t="shared" si="248"/>
        <v>0</v>
      </c>
      <c r="X114" s="56">
        <f t="shared" si="249"/>
        <v>0</v>
      </c>
      <c r="Y114" s="226">
        <f t="shared" si="250"/>
        <v>0</v>
      </c>
      <c r="Z114" s="56">
        <f t="shared" si="251"/>
        <v>0</v>
      </c>
      <c r="AA114" s="56">
        <f t="shared" si="252"/>
        <v>0</v>
      </c>
      <c r="AB114" s="57">
        <f t="shared" si="253"/>
        <v>60000</v>
      </c>
      <c r="AC114" s="57">
        <f t="shared" si="254"/>
        <v>100</v>
      </c>
      <c r="AD114" s="57">
        <f t="shared" si="255"/>
        <v>100</v>
      </c>
      <c r="AE114" s="34">
        <f>J114-X114</f>
        <v>60000</v>
      </c>
      <c r="AF114" s="57">
        <f t="shared" si="256"/>
        <v>100</v>
      </c>
      <c r="AG114" s="63">
        <f t="shared" si="242"/>
        <v>100</v>
      </c>
      <c r="AH114" s="246">
        <v>0</v>
      </c>
      <c r="AI114" s="34">
        <f t="shared" si="257"/>
        <v>60000</v>
      </c>
      <c r="AJ114" s="57">
        <f t="shared" si="258"/>
        <v>100</v>
      </c>
    </row>
    <row r="115" spans="1:36" ht="18" hidden="1" customHeight="1">
      <c r="A115" s="61"/>
      <c r="B115" s="62"/>
      <c r="C115" s="63" t="s">
        <v>61</v>
      </c>
      <c r="D115" s="63">
        <f>D116</f>
        <v>0</v>
      </c>
      <c r="E115" s="63">
        <f>SUM(E116:E116)</f>
        <v>0</v>
      </c>
      <c r="F115" s="63">
        <f>F116</f>
        <v>0</v>
      </c>
      <c r="G115" s="63">
        <f>G116</f>
        <v>0</v>
      </c>
      <c r="H115" s="63">
        <f>H116</f>
        <v>0</v>
      </c>
      <c r="I115" s="63">
        <f>I116</f>
        <v>0</v>
      </c>
      <c r="J115" s="63">
        <f>SUM(J116:J116)</f>
        <v>0</v>
      </c>
      <c r="K115" s="64">
        <f t="shared" ref="K115:AI115" si="259">K116</f>
        <v>0</v>
      </c>
      <c r="L115" s="65">
        <f t="shared" si="259"/>
        <v>0</v>
      </c>
      <c r="M115" s="66">
        <f t="shared" si="259"/>
        <v>0</v>
      </c>
      <c r="N115" s="46">
        <f t="shared" si="259"/>
        <v>0</v>
      </c>
      <c r="O115" s="82">
        <f t="shared" si="259"/>
        <v>0</v>
      </c>
      <c r="P115" s="67">
        <f t="shared" si="259"/>
        <v>0</v>
      </c>
      <c r="Q115" s="67" t="e">
        <f t="shared" si="259"/>
        <v>#DIV/0!</v>
      </c>
      <c r="R115" s="56" t="e">
        <f t="shared" si="244"/>
        <v>#DIV/0!</v>
      </c>
      <c r="S115" s="67" t="e">
        <f t="shared" si="259"/>
        <v>#DIV/0!</v>
      </c>
      <c r="T115" s="63">
        <f t="shared" si="259"/>
        <v>0</v>
      </c>
      <c r="U115" s="67" t="e">
        <f t="shared" si="259"/>
        <v>#DIV/0!</v>
      </c>
      <c r="V115" s="56" t="e">
        <f t="shared" si="247"/>
        <v>#DIV/0!</v>
      </c>
      <c r="W115" s="67" t="e">
        <f t="shared" si="259"/>
        <v>#DIV/0!</v>
      </c>
      <c r="X115" s="67">
        <f>X116</f>
        <v>0</v>
      </c>
      <c r="Y115" s="227" t="e">
        <f t="shared" si="259"/>
        <v>#DIV/0!</v>
      </c>
      <c r="Z115" s="56" t="e">
        <f t="shared" si="251"/>
        <v>#DIV/0!</v>
      </c>
      <c r="AA115" s="67" t="e">
        <f t="shared" si="259"/>
        <v>#DIV/0!</v>
      </c>
      <c r="AB115" s="63">
        <f t="shared" si="259"/>
        <v>0</v>
      </c>
      <c r="AC115" s="63" t="e">
        <f t="shared" si="259"/>
        <v>#DIV/0!</v>
      </c>
      <c r="AD115" s="63" t="e">
        <f t="shared" si="259"/>
        <v>#DIV/0!</v>
      </c>
      <c r="AE115" s="63">
        <f t="shared" si="259"/>
        <v>0</v>
      </c>
      <c r="AF115" s="63" t="e">
        <f t="shared" si="259"/>
        <v>#DIV/0!</v>
      </c>
      <c r="AG115" s="63" t="e">
        <f t="shared" si="259"/>
        <v>#DIV/0!</v>
      </c>
      <c r="AH115" s="63"/>
      <c r="AI115" s="63">
        <f t="shared" si="259"/>
        <v>0</v>
      </c>
      <c r="AJ115" s="57" t="e">
        <f>(AI115/D115)*100</f>
        <v>#DIV/0!</v>
      </c>
    </row>
    <row r="116" spans="1:36" ht="18" hidden="1" customHeight="1">
      <c r="A116" s="38"/>
      <c r="B116" s="38"/>
      <c r="C116" s="49" t="s">
        <v>70</v>
      </c>
      <c r="D116" s="57">
        <v>0</v>
      </c>
      <c r="E116" s="57">
        <v>0</v>
      </c>
      <c r="F116" s="49"/>
      <c r="G116" s="49"/>
      <c r="H116" s="49">
        <f>SUM(E116:G116)</f>
        <v>0</v>
      </c>
      <c r="I116" s="57">
        <v>0</v>
      </c>
      <c r="J116" s="51">
        <f>SUM(E116:G116,I116)</f>
        <v>0</v>
      </c>
      <c r="K116" s="52"/>
      <c r="L116" s="53"/>
      <c r="M116" s="54"/>
      <c r="N116" s="55"/>
      <c r="O116" s="81"/>
      <c r="P116" s="57">
        <f>K116+L116</f>
        <v>0</v>
      </c>
      <c r="Q116" s="56" t="e">
        <f>P116/J116*100</f>
        <v>#DIV/0!</v>
      </c>
      <c r="R116" s="56" t="e">
        <f t="shared" si="244"/>
        <v>#DIV/0!</v>
      </c>
      <c r="S116" s="56" t="e">
        <f>P116/D116*100</f>
        <v>#DIV/0!</v>
      </c>
      <c r="T116" s="57">
        <f>M116+N116+O116</f>
        <v>0</v>
      </c>
      <c r="U116" s="56" t="e">
        <f>T116/J116*100</f>
        <v>#DIV/0!</v>
      </c>
      <c r="V116" s="56" t="e">
        <f t="shared" si="247"/>
        <v>#DIV/0!</v>
      </c>
      <c r="W116" s="56" t="e">
        <f>T116/D116*100</f>
        <v>#DIV/0!</v>
      </c>
      <c r="X116" s="56">
        <f>SUM(K116:O116)</f>
        <v>0</v>
      </c>
      <c r="Y116" s="226" t="e">
        <f t="shared" ref="Y116" si="260">X116/H116*100</f>
        <v>#DIV/0!</v>
      </c>
      <c r="Z116" s="56" t="e">
        <f t="shared" si="251"/>
        <v>#DIV/0!</v>
      </c>
      <c r="AA116" s="56" t="e">
        <f>X116/D116*100</f>
        <v>#DIV/0!</v>
      </c>
      <c r="AB116" s="57">
        <f>H116-X116</f>
        <v>0</v>
      </c>
      <c r="AC116" s="57" t="e">
        <f t="shared" ref="AC116" si="261">(AB116/H116)*100</f>
        <v>#DIV/0!</v>
      </c>
      <c r="AD116" s="57" t="e">
        <f>(AB116/D116)*100</f>
        <v>#DIV/0!</v>
      </c>
      <c r="AE116" s="34">
        <f>J116-X116</f>
        <v>0</v>
      </c>
      <c r="AF116" s="57" t="e">
        <f>(AE116/J116)*100</f>
        <v>#DIV/0!</v>
      </c>
      <c r="AG116" s="63" t="e">
        <f>(AE116/D116)*100</f>
        <v>#DIV/0!</v>
      </c>
      <c r="AH116" s="246"/>
      <c r="AI116" s="34">
        <f t="shared" ref="AI116" si="262">D116-X116</f>
        <v>0</v>
      </c>
      <c r="AJ116" s="57" t="e">
        <f t="shared" ref="AJ116" si="263">(AI116/D116)*100</f>
        <v>#DIV/0!</v>
      </c>
    </row>
    <row r="117" spans="1:36" ht="18.75">
      <c r="A117" s="69"/>
      <c r="B117" s="69"/>
      <c r="C117" s="70"/>
      <c r="D117" s="70"/>
      <c r="E117" s="71"/>
      <c r="F117" s="71"/>
      <c r="G117" s="71"/>
      <c r="H117" s="71"/>
      <c r="I117" s="71"/>
      <c r="J117" s="71"/>
      <c r="K117" s="72"/>
      <c r="L117" s="73"/>
      <c r="M117" s="74"/>
      <c r="N117" s="75"/>
      <c r="O117" s="83"/>
      <c r="P117" s="71"/>
      <c r="Q117" s="71"/>
      <c r="R117" s="71"/>
      <c r="S117" s="71"/>
      <c r="T117" s="71"/>
      <c r="U117" s="71"/>
      <c r="V117" s="71"/>
      <c r="W117" s="71"/>
      <c r="X117" s="71"/>
      <c r="Y117" s="228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</row>
    <row r="118" spans="1:36" ht="37.5">
      <c r="A118" s="1104" t="s">
        <v>99</v>
      </c>
      <c r="B118" s="1106" t="s">
        <v>297</v>
      </c>
      <c r="C118" s="1107" t="s">
        <v>298</v>
      </c>
      <c r="D118" s="79" t="s">
        <v>299</v>
      </c>
      <c r="E118" s="1109">
        <f>SUM(E121,E127)</f>
        <v>529200</v>
      </c>
      <c r="F118" s="1109">
        <f>F121+F127</f>
        <v>226800</v>
      </c>
      <c r="G118" s="1109">
        <f>G121+G127</f>
        <v>0</v>
      </c>
      <c r="H118" s="1109">
        <f>SUM(E118:G120)</f>
        <v>756000</v>
      </c>
      <c r="I118" s="1111">
        <f>SUM(I121,I127)</f>
        <v>-40680</v>
      </c>
      <c r="J118" s="1113">
        <f>SUM(J121,J127)</f>
        <v>715320</v>
      </c>
      <c r="K118" s="37"/>
      <c r="L118" s="37"/>
      <c r="M118" s="37"/>
      <c r="N118" s="37"/>
      <c r="O118" s="37"/>
      <c r="P118" s="203" t="s">
        <v>417</v>
      </c>
      <c r="Q118" s="204" t="s">
        <v>433</v>
      </c>
      <c r="R118" s="204" t="s">
        <v>434</v>
      </c>
      <c r="S118" s="204" t="s">
        <v>403</v>
      </c>
      <c r="T118" s="204" t="s">
        <v>438</v>
      </c>
      <c r="U118" s="204" t="s">
        <v>433</v>
      </c>
      <c r="V118" s="204" t="s">
        <v>434</v>
      </c>
      <c r="W118" s="204" t="s">
        <v>403</v>
      </c>
      <c r="X118" s="203" t="s">
        <v>439</v>
      </c>
      <c r="Y118" s="223" t="s">
        <v>433</v>
      </c>
      <c r="Z118" s="204" t="s">
        <v>434</v>
      </c>
      <c r="AA118" s="204" t="s">
        <v>403</v>
      </c>
      <c r="AB118" s="204" t="s">
        <v>440</v>
      </c>
      <c r="AC118" s="204" t="s">
        <v>433</v>
      </c>
      <c r="AD118" s="204" t="s">
        <v>403</v>
      </c>
      <c r="AE118" s="204" t="s">
        <v>408</v>
      </c>
      <c r="AF118" s="204" t="s">
        <v>408</v>
      </c>
      <c r="AG118" s="204" t="s">
        <v>403</v>
      </c>
      <c r="AH118" s="204" t="s">
        <v>39</v>
      </c>
      <c r="AI118" s="204" t="s">
        <v>441</v>
      </c>
      <c r="AJ118" s="204" t="s">
        <v>403</v>
      </c>
    </row>
    <row r="119" spans="1:36" ht="14.45" customHeight="1">
      <c r="A119" s="1105"/>
      <c r="B119" s="1106"/>
      <c r="C119" s="1108"/>
      <c r="D119" s="1108">
        <f>D121+D127</f>
        <v>840000</v>
      </c>
      <c r="E119" s="1110"/>
      <c r="F119" s="1110"/>
      <c r="G119" s="1110"/>
      <c r="H119" s="1110"/>
      <c r="I119" s="1112"/>
      <c r="J119" s="1106"/>
      <c r="K119" s="1114">
        <f t="shared" ref="K119:P119" si="264">K121+K127</f>
        <v>552460.01</v>
      </c>
      <c r="L119" s="1116">
        <f t="shared" si="264"/>
        <v>0</v>
      </c>
      <c r="M119" s="1118">
        <f t="shared" si="264"/>
        <v>6900</v>
      </c>
      <c r="N119" s="1100">
        <f t="shared" si="264"/>
        <v>0</v>
      </c>
      <c r="O119" s="1102">
        <f t="shared" si="264"/>
        <v>0</v>
      </c>
      <c r="P119" s="1071">
        <f t="shared" si="264"/>
        <v>552460.01</v>
      </c>
      <c r="Q119" s="1071">
        <f>(P119/H118)*100</f>
        <v>73.076720899470899</v>
      </c>
      <c r="R119" s="1071">
        <f>(P119/J118)*100</f>
        <v>77.232568640608406</v>
      </c>
      <c r="S119" s="1071">
        <f>(P119/D119)*100</f>
        <v>65.769048809523809</v>
      </c>
      <c r="T119" s="1071">
        <f>T121+T127</f>
        <v>6900</v>
      </c>
      <c r="U119" s="1071">
        <f>(T119/H118)*100</f>
        <v>0.91269841269841279</v>
      </c>
      <c r="V119" s="1071">
        <f>(T119/J118)*100</f>
        <v>0.96460325448750206</v>
      </c>
      <c r="W119" s="1071">
        <f>(T119/D119)*100</f>
        <v>0.8214285714285714</v>
      </c>
      <c r="X119" s="1071">
        <f>X121+X127</f>
        <v>559360.01</v>
      </c>
      <c r="Y119" s="1075">
        <f>(X119/H118)*100</f>
        <v>73.989419312169318</v>
      </c>
      <c r="Z119" s="1071">
        <f>(X119/J118)*100</f>
        <v>78.197171895095906</v>
      </c>
      <c r="AA119" s="1071">
        <f>(X119/D119)*100</f>
        <v>66.590477380952379</v>
      </c>
      <c r="AB119" s="1071">
        <f>AB121+AB127</f>
        <v>196639.99</v>
      </c>
      <c r="AC119" s="1071">
        <f>(AB119/H118)*100</f>
        <v>26.010580687830686</v>
      </c>
      <c r="AD119" s="1071">
        <f>(AB119/D119)*100</f>
        <v>23.409522619047618</v>
      </c>
      <c r="AE119" s="1071">
        <f>AE121+AE127</f>
        <v>155959.99</v>
      </c>
      <c r="AF119" s="1071">
        <f>(AE119/J118)*100</f>
        <v>21.802828104904098</v>
      </c>
      <c r="AG119" s="1071">
        <f>(AE119/D119)*100</f>
        <v>18.566665476190476</v>
      </c>
      <c r="AH119" s="1071">
        <f>AH121+AH127</f>
        <v>84000</v>
      </c>
      <c r="AI119" s="1071">
        <f>AI121+AI127</f>
        <v>280639.99</v>
      </c>
      <c r="AJ119" s="1071">
        <f>(AI119/D119)*100</f>
        <v>33.409522619047614</v>
      </c>
    </row>
    <row r="120" spans="1:36" ht="60" customHeight="1">
      <c r="A120" s="1105"/>
      <c r="B120" s="1106"/>
      <c r="C120" s="1108"/>
      <c r="D120" s="1108"/>
      <c r="E120" s="1110"/>
      <c r="F120" s="1110"/>
      <c r="G120" s="1110"/>
      <c r="H120" s="1110"/>
      <c r="I120" s="1112"/>
      <c r="J120" s="1106"/>
      <c r="K120" s="1115"/>
      <c r="L120" s="1117"/>
      <c r="M120" s="1119"/>
      <c r="N120" s="1101"/>
      <c r="O120" s="1103"/>
      <c r="P120" s="1072"/>
      <c r="Q120" s="1072"/>
      <c r="R120" s="1072"/>
      <c r="S120" s="1072"/>
      <c r="T120" s="1072"/>
      <c r="U120" s="1072"/>
      <c r="V120" s="1072"/>
      <c r="W120" s="1072"/>
      <c r="X120" s="1072"/>
      <c r="Y120" s="1076"/>
      <c r="Z120" s="1072"/>
      <c r="AA120" s="1072"/>
      <c r="AB120" s="1072"/>
      <c r="AC120" s="1072"/>
      <c r="AD120" s="1072"/>
      <c r="AE120" s="1072"/>
      <c r="AF120" s="1072"/>
      <c r="AG120" s="1072"/>
      <c r="AH120" s="1072"/>
      <c r="AI120" s="1072"/>
      <c r="AJ120" s="1072"/>
    </row>
    <row r="121" spans="1:36" ht="18.75">
      <c r="A121" s="38"/>
      <c r="B121" s="39"/>
      <c r="C121" s="40" t="s">
        <v>55</v>
      </c>
      <c r="D121" s="40">
        <f>SUM(D122:D126)</f>
        <v>840000</v>
      </c>
      <c r="E121" s="41">
        <f>SUM(E122:E126)</f>
        <v>529200</v>
      </c>
      <c r="F121" s="41">
        <f>SUM(F122:F126)</f>
        <v>226800</v>
      </c>
      <c r="G121" s="41">
        <f>SUM(G122:G126)</f>
        <v>0</v>
      </c>
      <c r="H121" s="41">
        <f>SUM(H122:H126)</f>
        <v>756000</v>
      </c>
      <c r="I121" s="42">
        <f>SUM(I122:I124)</f>
        <v>-40680</v>
      </c>
      <c r="J121" s="41">
        <f t="shared" ref="J121:P121" si="265">SUM(J122:J126)</f>
        <v>715320</v>
      </c>
      <c r="K121" s="43">
        <f t="shared" si="265"/>
        <v>552460.01</v>
      </c>
      <c r="L121" s="44">
        <f t="shared" si="265"/>
        <v>0</v>
      </c>
      <c r="M121" s="45">
        <f t="shared" si="265"/>
        <v>6900</v>
      </c>
      <c r="N121" s="46">
        <f t="shared" si="265"/>
        <v>0</v>
      </c>
      <c r="O121" s="80">
        <f t="shared" si="265"/>
        <v>0</v>
      </c>
      <c r="P121" s="47">
        <f t="shared" si="265"/>
        <v>552460.01</v>
      </c>
      <c r="Q121" s="48">
        <f>P121/H121*100</f>
        <v>73.076720899470899</v>
      </c>
      <c r="R121" s="48">
        <f>P121/J121*100</f>
        <v>77.232568640608406</v>
      </c>
      <c r="S121" s="48">
        <f t="shared" ref="S121:S126" si="266">P121/D121*100</f>
        <v>65.769048809523809</v>
      </c>
      <c r="T121" s="47">
        <f>SUM(T122:T126)</f>
        <v>6900</v>
      </c>
      <c r="U121" s="48">
        <f>T121/H121*100</f>
        <v>0.91269841269841279</v>
      </c>
      <c r="V121" s="48">
        <f>T121/J121*100</f>
        <v>0.96460325448750206</v>
      </c>
      <c r="W121" s="48">
        <f>T121/D121*100</f>
        <v>0.8214285714285714</v>
      </c>
      <c r="X121" s="48">
        <f>SUM(X122:X126)</f>
        <v>559360.01</v>
      </c>
      <c r="Y121" s="226">
        <f>X121/H121*100</f>
        <v>73.989419312169318</v>
      </c>
      <c r="Z121" s="48">
        <f>X121/J121*100</f>
        <v>78.197171895095906</v>
      </c>
      <c r="AA121" s="48">
        <f>X121/D121*100</f>
        <v>66.590477380952379</v>
      </c>
      <c r="AB121" s="47">
        <f>SUM(AB122:AB126)</f>
        <v>196639.99</v>
      </c>
      <c r="AC121" s="47">
        <f>(AB121/H121)*100</f>
        <v>26.010580687830686</v>
      </c>
      <c r="AD121" s="47">
        <f>(AB121/D121)*100</f>
        <v>23.409522619047618</v>
      </c>
      <c r="AE121" s="47">
        <f>SUM(AE122:AE126)</f>
        <v>155959.99</v>
      </c>
      <c r="AF121" s="47">
        <f>(AE121/J121)*100</f>
        <v>21.802828104904098</v>
      </c>
      <c r="AG121" s="47">
        <f t="shared" ref="AG121:AG126" si="267">(AE121/D121)*100</f>
        <v>18.566665476190476</v>
      </c>
      <c r="AH121" s="47">
        <f>SUM(AH122:AH126)</f>
        <v>84000</v>
      </c>
      <c r="AI121" s="47">
        <f>SUM(AI122:AI126)</f>
        <v>280639.99</v>
      </c>
      <c r="AJ121" s="47">
        <f>(AI121/D121)*100</f>
        <v>33.409522619047614</v>
      </c>
    </row>
    <row r="122" spans="1:36" ht="18.75">
      <c r="A122" s="38"/>
      <c r="B122" s="39" t="s">
        <v>68</v>
      </c>
      <c r="C122" s="49" t="s">
        <v>56</v>
      </c>
      <c r="D122" s="49">
        <v>180000</v>
      </c>
      <c r="E122" s="49">
        <v>120000</v>
      </c>
      <c r="F122" s="49">
        <v>60000</v>
      </c>
      <c r="G122" s="49">
        <v>0</v>
      </c>
      <c r="H122" s="41">
        <f>SUM(E122:G122)</f>
        <v>180000</v>
      </c>
      <c r="I122" s="50">
        <v>0</v>
      </c>
      <c r="J122" s="51">
        <f>SUM(E122:G122,I122)</f>
        <v>180000</v>
      </c>
      <c r="K122" s="52">
        <v>180000</v>
      </c>
      <c r="L122" s="53"/>
      <c r="M122" s="54">
        <v>6900</v>
      </c>
      <c r="N122" s="55"/>
      <c r="O122" s="81"/>
      <c r="P122" s="56">
        <f>K122+L122</f>
        <v>180000</v>
      </c>
      <c r="Q122" s="56">
        <f>P122/H122*100</f>
        <v>100</v>
      </c>
      <c r="R122" s="56">
        <f>P122/J122*100</f>
        <v>100</v>
      </c>
      <c r="S122" s="56">
        <f t="shared" si="266"/>
        <v>100</v>
      </c>
      <c r="T122" s="57">
        <f>M122+N122+O122</f>
        <v>6900</v>
      </c>
      <c r="U122" s="56">
        <f>T122/H122*100</f>
        <v>3.833333333333333</v>
      </c>
      <c r="V122" s="56">
        <f>T122/J122*100</f>
        <v>3.833333333333333</v>
      </c>
      <c r="W122" s="56">
        <f>T122/D122*100</f>
        <v>3.833333333333333</v>
      </c>
      <c r="X122" s="56">
        <f>SUM(K122:O122)</f>
        <v>186900</v>
      </c>
      <c r="Y122" s="226">
        <f>X122/H122*100</f>
        <v>103.83333333333333</v>
      </c>
      <c r="Z122" s="56">
        <f>X122/J122*100</f>
        <v>103.83333333333333</v>
      </c>
      <c r="AA122" s="56">
        <f>X122/D122*100</f>
        <v>103.83333333333333</v>
      </c>
      <c r="AB122" s="57">
        <f>H122-X122</f>
        <v>-6900</v>
      </c>
      <c r="AC122" s="57">
        <f>(AB122/H122)*100</f>
        <v>-3.833333333333333</v>
      </c>
      <c r="AD122" s="57">
        <f>(AB122/D122)*100</f>
        <v>-3.833333333333333</v>
      </c>
      <c r="AE122" s="34">
        <f>J122-X122</f>
        <v>-6900</v>
      </c>
      <c r="AF122" s="57">
        <f>(AE122/J122)*100</f>
        <v>-3.833333333333333</v>
      </c>
      <c r="AG122" s="63">
        <f t="shared" si="267"/>
        <v>-3.833333333333333</v>
      </c>
      <c r="AH122" s="63"/>
      <c r="AI122" s="34">
        <f>AB122+AH122</f>
        <v>-6900</v>
      </c>
      <c r="AJ122" s="57">
        <f>(AI122/D122)*100</f>
        <v>-3.833333333333333</v>
      </c>
    </row>
    <row r="123" spans="1:36" ht="18.75">
      <c r="A123" s="38"/>
      <c r="B123" s="38"/>
      <c r="C123" s="49" t="s">
        <v>57</v>
      </c>
      <c r="D123" s="49">
        <v>347040</v>
      </c>
      <c r="E123" s="49">
        <v>221200</v>
      </c>
      <c r="F123" s="49">
        <v>91136</v>
      </c>
      <c r="G123" s="49"/>
      <c r="H123" s="41">
        <f>SUM(E123:G123)</f>
        <v>312336</v>
      </c>
      <c r="I123" s="78">
        <v>-22680</v>
      </c>
      <c r="J123" s="51">
        <f>SUM(E123:G123,I123)</f>
        <v>289656</v>
      </c>
      <c r="K123" s="52">
        <v>162690</v>
      </c>
      <c r="L123" s="53"/>
      <c r="M123" s="54"/>
      <c r="N123" s="55"/>
      <c r="O123" s="81"/>
      <c r="P123" s="56">
        <f>K123+L123</f>
        <v>162690</v>
      </c>
      <c r="Q123" s="56">
        <f t="shared" ref="Q123:Q126" si="268">P123/H123*100</f>
        <v>52.088135853696016</v>
      </c>
      <c r="R123" s="56">
        <f t="shared" ref="R123:R128" si="269">P123/J123*100</f>
        <v>56.166625238213605</v>
      </c>
      <c r="S123" s="56">
        <f t="shared" si="266"/>
        <v>46.879322268326419</v>
      </c>
      <c r="T123" s="57">
        <f t="shared" ref="T123:T126" si="270">M123+N123+O123</f>
        <v>0</v>
      </c>
      <c r="U123" s="56">
        <f t="shared" ref="U123:U126" si="271">T123/H123*100</f>
        <v>0</v>
      </c>
      <c r="V123" s="56">
        <f t="shared" ref="V123:V128" si="272">T123/J123*100</f>
        <v>0</v>
      </c>
      <c r="W123" s="56">
        <f t="shared" ref="W123:W126" si="273">T123/D123*100</f>
        <v>0</v>
      </c>
      <c r="X123" s="56">
        <f t="shared" ref="X123:X126" si="274">SUM(K123:O123)</f>
        <v>162690</v>
      </c>
      <c r="Y123" s="226">
        <f t="shared" ref="Y123:Y126" si="275">X123/H123*100</f>
        <v>52.088135853696016</v>
      </c>
      <c r="Z123" s="56">
        <f t="shared" ref="Z123:Z128" si="276">X123/J123*100</f>
        <v>56.166625238213605</v>
      </c>
      <c r="AA123" s="56">
        <f t="shared" ref="AA123:AA126" si="277">X123/D123*100</f>
        <v>46.879322268326419</v>
      </c>
      <c r="AB123" s="57">
        <f t="shared" ref="AB123:AB126" si="278">H123-X123</f>
        <v>149646</v>
      </c>
      <c r="AC123" s="57">
        <f t="shared" ref="AC123:AC126" si="279">(AB123/H123)*100</f>
        <v>47.911864146303976</v>
      </c>
      <c r="AD123" s="57">
        <f t="shared" ref="AD123:AD126" si="280">(AB123/D123)*100</f>
        <v>43.120677731673581</v>
      </c>
      <c r="AE123" s="34">
        <f>J123-X123</f>
        <v>126966</v>
      </c>
      <c r="AF123" s="57">
        <f t="shared" ref="AF123:AF126" si="281">(AE123/J123)*100</f>
        <v>43.833374761786395</v>
      </c>
      <c r="AG123" s="63">
        <f t="shared" si="267"/>
        <v>36.585408022130011</v>
      </c>
      <c r="AH123" s="49">
        <v>34704</v>
      </c>
      <c r="AI123" s="34">
        <f t="shared" ref="AI123:AI124" si="282">AB123+AH123</f>
        <v>184350</v>
      </c>
      <c r="AJ123" s="57">
        <f t="shared" ref="AJ123:AJ126" si="283">(AI123/D123)*100</f>
        <v>53.120677731673581</v>
      </c>
    </row>
    <row r="124" spans="1:36" ht="18.75">
      <c r="A124" s="38"/>
      <c r="B124" s="38"/>
      <c r="C124" s="49" t="s">
        <v>58</v>
      </c>
      <c r="D124" s="49">
        <v>312960</v>
      </c>
      <c r="E124" s="49">
        <v>188000</v>
      </c>
      <c r="F124" s="49">
        <v>75664</v>
      </c>
      <c r="G124" s="49"/>
      <c r="H124" s="41">
        <f>SUM(E124:G124)</f>
        <v>263664</v>
      </c>
      <c r="I124" s="59">
        <v>-18000</v>
      </c>
      <c r="J124" s="51">
        <f>SUM(E124:G124,I124)</f>
        <v>245664</v>
      </c>
      <c r="K124" s="52">
        <v>209770.01</v>
      </c>
      <c r="L124" s="53"/>
      <c r="M124" s="54"/>
      <c r="N124" s="55"/>
      <c r="O124" s="81"/>
      <c r="P124" s="56">
        <f>K124+L124</f>
        <v>209770.01</v>
      </c>
      <c r="Q124" s="56">
        <f t="shared" si="268"/>
        <v>79.559594787305059</v>
      </c>
      <c r="R124" s="56">
        <f t="shared" si="269"/>
        <v>85.38899065390126</v>
      </c>
      <c r="S124" s="56">
        <f t="shared" si="266"/>
        <v>67.027738369120655</v>
      </c>
      <c r="T124" s="57">
        <f t="shared" si="270"/>
        <v>0</v>
      </c>
      <c r="U124" s="56">
        <f t="shared" si="271"/>
        <v>0</v>
      </c>
      <c r="V124" s="56">
        <f t="shared" si="272"/>
        <v>0</v>
      </c>
      <c r="W124" s="56">
        <f t="shared" si="273"/>
        <v>0</v>
      </c>
      <c r="X124" s="56">
        <f t="shared" si="274"/>
        <v>209770.01</v>
      </c>
      <c r="Y124" s="226">
        <f t="shared" si="275"/>
        <v>79.559594787305059</v>
      </c>
      <c r="Z124" s="56">
        <f t="shared" si="276"/>
        <v>85.38899065390126</v>
      </c>
      <c r="AA124" s="56">
        <f t="shared" si="277"/>
        <v>67.027738369120655</v>
      </c>
      <c r="AB124" s="57">
        <f t="shared" si="278"/>
        <v>53893.989999999991</v>
      </c>
      <c r="AC124" s="57">
        <f t="shared" si="279"/>
        <v>20.440405212694941</v>
      </c>
      <c r="AD124" s="57">
        <f t="shared" si="280"/>
        <v>17.220727888548055</v>
      </c>
      <c r="AE124" s="34">
        <f>J124-X124</f>
        <v>35893.989999999991</v>
      </c>
      <c r="AF124" s="57">
        <f t="shared" si="281"/>
        <v>14.611009346098733</v>
      </c>
      <c r="AG124" s="63">
        <f t="shared" si="267"/>
        <v>11.469194146216765</v>
      </c>
      <c r="AH124" s="49">
        <v>49296</v>
      </c>
      <c r="AI124" s="34">
        <f t="shared" si="282"/>
        <v>103189.98999999999</v>
      </c>
      <c r="AJ124" s="57">
        <f t="shared" si="283"/>
        <v>32.972261630879338</v>
      </c>
    </row>
    <row r="125" spans="1:36" ht="18" hidden="1" customHeight="1">
      <c r="A125" s="38"/>
      <c r="B125" s="38"/>
      <c r="C125" s="49" t="s">
        <v>69</v>
      </c>
      <c r="D125" s="49">
        <v>0</v>
      </c>
      <c r="E125" s="49">
        <v>0</v>
      </c>
      <c r="F125" s="49">
        <v>0</v>
      </c>
      <c r="G125" s="49">
        <v>0</v>
      </c>
      <c r="H125" s="41">
        <f>SUM(E125:G125)</f>
        <v>0</v>
      </c>
      <c r="I125" s="59">
        <v>0</v>
      </c>
      <c r="J125" s="51">
        <f>SUM(E125:G125,I125)</f>
        <v>0</v>
      </c>
      <c r="K125" s="52"/>
      <c r="L125" s="53"/>
      <c r="M125" s="54"/>
      <c r="N125" s="55"/>
      <c r="O125" s="81"/>
      <c r="P125" s="56">
        <f>K125+L125</f>
        <v>0</v>
      </c>
      <c r="Q125" s="56" t="e">
        <f t="shared" si="268"/>
        <v>#DIV/0!</v>
      </c>
      <c r="R125" s="56" t="e">
        <f t="shared" si="269"/>
        <v>#DIV/0!</v>
      </c>
      <c r="S125" s="56" t="e">
        <f t="shared" si="266"/>
        <v>#DIV/0!</v>
      </c>
      <c r="T125" s="57">
        <f t="shared" si="270"/>
        <v>0</v>
      </c>
      <c r="U125" s="56" t="e">
        <f t="shared" si="271"/>
        <v>#DIV/0!</v>
      </c>
      <c r="V125" s="56" t="e">
        <f t="shared" si="272"/>
        <v>#DIV/0!</v>
      </c>
      <c r="W125" s="56" t="e">
        <f t="shared" si="273"/>
        <v>#DIV/0!</v>
      </c>
      <c r="X125" s="56">
        <f t="shared" si="274"/>
        <v>0</v>
      </c>
      <c r="Y125" s="226" t="e">
        <f t="shared" si="275"/>
        <v>#DIV/0!</v>
      </c>
      <c r="Z125" s="56" t="e">
        <f t="shared" si="276"/>
        <v>#DIV/0!</v>
      </c>
      <c r="AA125" s="56" t="e">
        <f t="shared" si="277"/>
        <v>#DIV/0!</v>
      </c>
      <c r="AB125" s="57">
        <f t="shared" si="278"/>
        <v>0</v>
      </c>
      <c r="AC125" s="57" t="e">
        <f t="shared" si="279"/>
        <v>#DIV/0!</v>
      </c>
      <c r="AD125" s="57" t="e">
        <f t="shared" si="280"/>
        <v>#DIV/0!</v>
      </c>
      <c r="AE125" s="34">
        <f>J125-X125</f>
        <v>0</v>
      </c>
      <c r="AF125" s="57" t="e">
        <f t="shared" si="281"/>
        <v>#DIV/0!</v>
      </c>
      <c r="AG125" s="63" t="e">
        <f t="shared" si="267"/>
        <v>#DIV/0!</v>
      </c>
      <c r="AH125" s="246"/>
      <c r="AI125" s="34">
        <f t="shared" ref="AI125:AI126" si="284">D125-X125</f>
        <v>0</v>
      </c>
      <c r="AJ125" s="57" t="e">
        <f t="shared" si="283"/>
        <v>#DIV/0!</v>
      </c>
    </row>
    <row r="126" spans="1:36" ht="18" hidden="1" customHeight="1">
      <c r="A126" s="38"/>
      <c r="B126" s="38"/>
      <c r="C126" s="49" t="s">
        <v>60</v>
      </c>
      <c r="D126" s="57">
        <v>0</v>
      </c>
      <c r="E126" s="57">
        <v>0</v>
      </c>
      <c r="F126" s="57">
        <v>0</v>
      </c>
      <c r="G126" s="63">
        <v>0</v>
      </c>
      <c r="H126" s="41">
        <f>SUM(E126:G126)</f>
        <v>0</v>
      </c>
      <c r="I126" s="49">
        <v>0</v>
      </c>
      <c r="J126" s="51">
        <f>SUM(E126:G126,I126)</f>
        <v>0</v>
      </c>
      <c r="K126" s="52"/>
      <c r="L126" s="53"/>
      <c r="M126" s="54"/>
      <c r="N126" s="55"/>
      <c r="O126" s="81"/>
      <c r="P126" s="56">
        <f>K126+L126</f>
        <v>0</v>
      </c>
      <c r="Q126" s="56" t="e">
        <f t="shared" si="268"/>
        <v>#DIV/0!</v>
      </c>
      <c r="R126" s="56" t="e">
        <f t="shared" si="269"/>
        <v>#DIV/0!</v>
      </c>
      <c r="S126" s="56" t="e">
        <f t="shared" si="266"/>
        <v>#DIV/0!</v>
      </c>
      <c r="T126" s="57">
        <f t="shared" si="270"/>
        <v>0</v>
      </c>
      <c r="U126" s="56" t="e">
        <f t="shared" si="271"/>
        <v>#DIV/0!</v>
      </c>
      <c r="V126" s="56" t="e">
        <f t="shared" si="272"/>
        <v>#DIV/0!</v>
      </c>
      <c r="W126" s="56" t="e">
        <f t="shared" si="273"/>
        <v>#DIV/0!</v>
      </c>
      <c r="X126" s="56">
        <f t="shared" si="274"/>
        <v>0</v>
      </c>
      <c r="Y126" s="226" t="e">
        <f t="shared" si="275"/>
        <v>#DIV/0!</v>
      </c>
      <c r="Z126" s="56" t="e">
        <f t="shared" si="276"/>
        <v>#DIV/0!</v>
      </c>
      <c r="AA126" s="56" t="e">
        <f t="shared" si="277"/>
        <v>#DIV/0!</v>
      </c>
      <c r="AB126" s="57">
        <f t="shared" si="278"/>
        <v>0</v>
      </c>
      <c r="AC126" s="57" t="e">
        <f t="shared" si="279"/>
        <v>#DIV/0!</v>
      </c>
      <c r="AD126" s="57" t="e">
        <f t="shared" si="280"/>
        <v>#DIV/0!</v>
      </c>
      <c r="AE126" s="34">
        <f>J126-X126</f>
        <v>0</v>
      </c>
      <c r="AF126" s="57" t="e">
        <f t="shared" si="281"/>
        <v>#DIV/0!</v>
      </c>
      <c r="AG126" s="63" t="e">
        <f t="shared" si="267"/>
        <v>#DIV/0!</v>
      </c>
      <c r="AH126" s="246"/>
      <c r="AI126" s="34">
        <f t="shared" si="284"/>
        <v>0</v>
      </c>
      <c r="AJ126" s="57" t="e">
        <f t="shared" si="283"/>
        <v>#DIV/0!</v>
      </c>
    </row>
    <row r="127" spans="1:36" ht="18" hidden="1" customHeight="1">
      <c r="A127" s="61"/>
      <c r="B127" s="62"/>
      <c r="C127" s="63" t="s">
        <v>61</v>
      </c>
      <c r="D127" s="63">
        <f>D128</f>
        <v>0</v>
      </c>
      <c r="E127" s="63">
        <f>SUM(E128:E128)</f>
        <v>0</v>
      </c>
      <c r="F127" s="63">
        <f>F128</f>
        <v>0</v>
      </c>
      <c r="G127" s="63">
        <f>G128</f>
        <v>0</v>
      </c>
      <c r="H127" s="63">
        <f>H128</f>
        <v>0</v>
      </c>
      <c r="I127" s="63">
        <f>I128</f>
        <v>0</v>
      </c>
      <c r="J127" s="63">
        <f>SUM(J128:J128)</f>
        <v>0</v>
      </c>
      <c r="K127" s="64">
        <f t="shared" ref="K127:AI127" si="285">K128</f>
        <v>0</v>
      </c>
      <c r="L127" s="65">
        <f t="shared" si="285"/>
        <v>0</v>
      </c>
      <c r="M127" s="66">
        <f t="shared" si="285"/>
        <v>0</v>
      </c>
      <c r="N127" s="46">
        <f t="shared" si="285"/>
        <v>0</v>
      </c>
      <c r="O127" s="82">
        <f t="shared" si="285"/>
        <v>0</v>
      </c>
      <c r="P127" s="67">
        <f t="shared" si="285"/>
        <v>0</v>
      </c>
      <c r="Q127" s="67" t="e">
        <f t="shared" si="285"/>
        <v>#DIV/0!</v>
      </c>
      <c r="R127" s="56" t="e">
        <f t="shared" si="269"/>
        <v>#DIV/0!</v>
      </c>
      <c r="S127" s="67" t="e">
        <f t="shared" si="285"/>
        <v>#DIV/0!</v>
      </c>
      <c r="T127" s="63">
        <f t="shared" si="285"/>
        <v>0</v>
      </c>
      <c r="U127" s="67" t="e">
        <f t="shared" si="285"/>
        <v>#DIV/0!</v>
      </c>
      <c r="V127" s="56" t="e">
        <f t="shared" si="272"/>
        <v>#DIV/0!</v>
      </c>
      <c r="W127" s="67" t="e">
        <f t="shared" si="285"/>
        <v>#DIV/0!</v>
      </c>
      <c r="X127" s="67">
        <f>X128</f>
        <v>0</v>
      </c>
      <c r="Y127" s="227" t="e">
        <f t="shared" si="285"/>
        <v>#DIV/0!</v>
      </c>
      <c r="Z127" s="56" t="e">
        <f t="shared" si="276"/>
        <v>#DIV/0!</v>
      </c>
      <c r="AA127" s="67" t="e">
        <f t="shared" si="285"/>
        <v>#DIV/0!</v>
      </c>
      <c r="AB127" s="63">
        <f t="shared" si="285"/>
        <v>0</v>
      </c>
      <c r="AC127" s="63" t="e">
        <f t="shared" si="285"/>
        <v>#DIV/0!</v>
      </c>
      <c r="AD127" s="63" t="e">
        <f t="shared" si="285"/>
        <v>#DIV/0!</v>
      </c>
      <c r="AE127" s="63">
        <f t="shared" si="285"/>
        <v>0</v>
      </c>
      <c r="AF127" s="63" t="e">
        <f t="shared" si="285"/>
        <v>#DIV/0!</v>
      </c>
      <c r="AG127" s="63" t="e">
        <f t="shared" si="285"/>
        <v>#DIV/0!</v>
      </c>
      <c r="AH127" s="63"/>
      <c r="AI127" s="63">
        <f t="shared" si="285"/>
        <v>0</v>
      </c>
      <c r="AJ127" s="57" t="e">
        <f>(AI127/D127)*100</f>
        <v>#DIV/0!</v>
      </c>
    </row>
    <row r="128" spans="1:36" ht="18" hidden="1" customHeight="1">
      <c r="A128" s="38"/>
      <c r="B128" s="38"/>
      <c r="C128" s="49" t="s">
        <v>70</v>
      </c>
      <c r="D128" s="57">
        <v>0</v>
      </c>
      <c r="E128" s="57">
        <v>0</v>
      </c>
      <c r="F128" s="49"/>
      <c r="G128" s="49"/>
      <c r="H128" s="49">
        <f>SUM(E128:G128)</f>
        <v>0</v>
      </c>
      <c r="I128" s="57">
        <v>0</v>
      </c>
      <c r="J128" s="51">
        <f>SUM(E128:G128,I128)</f>
        <v>0</v>
      </c>
      <c r="K128" s="52"/>
      <c r="L128" s="53"/>
      <c r="M128" s="54"/>
      <c r="N128" s="55"/>
      <c r="O128" s="81"/>
      <c r="P128" s="57">
        <f>K128+L128</f>
        <v>0</v>
      </c>
      <c r="Q128" s="56" t="e">
        <f>P128/J128*100</f>
        <v>#DIV/0!</v>
      </c>
      <c r="R128" s="56" t="e">
        <f t="shared" si="269"/>
        <v>#DIV/0!</v>
      </c>
      <c r="S128" s="56" t="e">
        <f>P128/D128*100</f>
        <v>#DIV/0!</v>
      </c>
      <c r="T128" s="57">
        <f>M128+N128+O128</f>
        <v>0</v>
      </c>
      <c r="U128" s="56" t="e">
        <f>T128/J128*100</f>
        <v>#DIV/0!</v>
      </c>
      <c r="V128" s="56" t="e">
        <f t="shared" si="272"/>
        <v>#DIV/0!</v>
      </c>
      <c r="W128" s="56" t="e">
        <f>T128/D128*100</f>
        <v>#DIV/0!</v>
      </c>
      <c r="X128" s="56">
        <f>SUM(K128:O128)</f>
        <v>0</v>
      </c>
      <c r="Y128" s="226" t="e">
        <f t="shared" ref="Y128" si="286">X128/H128*100</f>
        <v>#DIV/0!</v>
      </c>
      <c r="Z128" s="56" t="e">
        <f t="shared" si="276"/>
        <v>#DIV/0!</v>
      </c>
      <c r="AA128" s="56" t="e">
        <f>X128/D128*100</f>
        <v>#DIV/0!</v>
      </c>
      <c r="AB128" s="57">
        <f>H128-X128</f>
        <v>0</v>
      </c>
      <c r="AC128" s="57" t="e">
        <f t="shared" ref="AC128" si="287">(AB128/H128)*100</f>
        <v>#DIV/0!</v>
      </c>
      <c r="AD128" s="57" t="e">
        <f>(AB128/D128)*100</f>
        <v>#DIV/0!</v>
      </c>
      <c r="AE128" s="34">
        <f>J128-X128</f>
        <v>0</v>
      </c>
      <c r="AF128" s="57" t="e">
        <f>(AE128/J128)*100</f>
        <v>#DIV/0!</v>
      </c>
      <c r="AG128" s="63" t="e">
        <f>(AE128/D128)*100</f>
        <v>#DIV/0!</v>
      </c>
      <c r="AH128" s="246"/>
      <c r="AI128" s="34">
        <f t="shared" ref="AI128" si="288">D128-X128</f>
        <v>0</v>
      </c>
      <c r="AJ128" s="57" t="e">
        <f t="shared" ref="AJ128" si="289">(AI128/D128)*100</f>
        <v>#DIV/0!</v>
      </c>
    </row>
    <row r="129" spans="1:36" ht="18.75">
      <c r="A129" s="69"/>
      <c r="B129" s="69"/>
      <c r="C129" s="70"/>
      <c r="D129" s="70"/>
      <c r="E129" s="71"/>
      <c r="F129" s="71"/>
      <c r="G129" s="71"/>
      <c r="H129" s="71"/>
      <c r="I129" s="71"/>
      <c r="J129" s="71"/>
      <c r="K129" s="72"/>
      <c r="L129" s="73"/>
      <c r="M129" s="74"/>
      <c r="N129" s="75"/>
      <c r="O129" s="83"/>
      <c r="P129" s="71"/>
      <c r="Q129" s="71"/>
      <c r="R129" s="71"/>
      <c r="S129" s="71"/>
      <c r="T129" s="71"/>
      <c r="U129" s="71"/>
      <c r="V129" s="71"/>
      <c r="W129" s="71"/>
      <c r="X129" s="71"/>
      <c r="Y129" s="228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</row>
    <row r="130" spans="1:36" ht="37.5">
      <c r="A130" s="1104" t="s">
        <v>103</v>
      </c>
      <c r="B130" s="1106" t="s">
        <v>300</v>
      </c>
      <c r="C130" s="1107" t="s">
        <v>301</v>
      </c>
      <c r="D130" s="79" t="s">
        <v>302</v>
      </c>
      <c r="E130" s="1109">
        <f>SUM(E133,E139)</f>
        <v>661500</v>
      </c>
      <c r="F130" s="1109">
        <f>F133+F139</f>
        <v>283500</v>
      </c>
      <c r="G130" s="1109">
        <f>G133+G139</f>
        <v>0</v>
      </c>
      <c r="H130" s="1109">
        <f>SUM(E130:G132)</f>
        <v>945000</v>
      </c>
      <c r="I130" s="1111">
        <f>SUM(I133,I139)</f>
        <v>-72000</v>
      </c>
      <c r="J130" s="1113">
        <f>SUM(J133,J139)</f>
        <v>873000</v>
      </c>
      <c r="K130" s="37"/>
      <c r="L130" s="37"/>
      <c r="M130" s="37"/>
      <c r="N130" s="37"/>
      <c r="O130" s="37"/>
      <c r="P130" s="203" t="s">
        <v>417</v>
      </c>
      <c r="Q130" s="204" t="s">
        <v>433</v>
      </c>
      <c r="R130" s="204" t="s">
        <v>434</v>
      </c>
      <c r="S130" s="204" t="s">
        <v>403</v>
      </c>
      <c r="T130" s="204" t="s">
        <v>438</v>
      </c>
      <c r="U130" s="204" t="s">
        <v>433</v>
      </c>
      <c r="V130" s="204" t="s">
        <v>434</v>
      </c>
      <c r="W130" s="204" t="s">
        <v>403</v>
      </c>
      <c r="X130" s="203" t="s">
        <v>439</v>
      </c>
      <c r="Y130" s="223" t="s">
        <v>433</v>
      </c>
      <c r="Z130" s="204" t="s">
        <v>434</v>
      </c>
      <c r="AA130" s="204" t="s">
        <v>403</v>
      </c>
      <c r="AB130" s="204" t="s">
        <v>440</v>
      </c>
      <c r="AC130" s="204" t="s">
        <v>433</v>
      </c>
      <c r="AD130" s="204" t="s">
        <v>403</v>
      </c>
      <c r="AE130" s="204" t="s">
        <v>408</v>
      </c>
      <c r="AF130" s="204" t="s">
        <v>408</v>
      </c>
      <c r="AG130" s="204" t="s">
        <v>403</v>
      </c>
      <c r="AH130" s="204" t="s">
        <v>39</v>
      </c>
      <c r="AI130" s="204" t="s">
        <v>441</v>
      </c>
      <c r="AJ130" s="204" t="s">
        <v>403</v>
      </c>
    </row>
    <row r="131" spans="1:36" ht="14.45" customHeight="1">
      <c r="A131" s="1105"/>
      <c r="B131" s="1106"/>
      <c r="C131" s="1108"/>
      <c r="D131" s="1108">
        <f>D133+D139</f>
        <v>1050000</v>
      </c>
      <c r="E131" s="1110"/>
      <c r="F131" s="1110"/>
      <c r="G131" s="1110"/>
      <c r="H131" s="1110"/>
      <c r="I131" s="1112"/>
      <c r="J131" s="1106"/>
      <c r="K131" s="1114">
        <f t="shared" ref="K131:P131" si="290">K133+K139</f>
        <v>802179.3</v>
      </c>
      <c r="L131" s="1116">
        <f t="shared" si="290"/>
        <v>0</v>
      </c>
      <c r="M131" s="1118">
        <f t="shared" si="290"/>
        <v>0</v>
      </c>
      <c r="N131" s="1100">
        <f t="shared" si="290"/>
        <v>0</v>
      </c>
      <c r="O131" s="1102">
        <f t="shared" si="290"/>
        <v>0</v>
      </c>
      <c r="P131" s="1071">
        <f t="shared" si="290"/>
        <v>802179.3</v>
      </c>
      <c r="Q131" s="1071">
        <f>(P131/H130)*100</f>
        <v>84.886698412698408</v>
      </c>
      <c r="R131" s="1071">
        <f>(P131/J130)*100</f>
        <v>91.887663230240562</v>
      </c>
      <c r="S131" s="1071">
        <f>(P131/D131)*100</f>
        <v>76.398028571428583</v>
      </c>
      <c r="T131" s="1071">
        <f>T133+T139</f>
        <v>0</v>
      </c>
      <c r="U131" s="1071">
        <f>(T131/H130)*100</f>
        <v>0</v>
      </c>
      <c r="V131" s="1071">
        <f>(T131/J130)*100</f>
        <v>0</v>
      </c>
      <c r="W131" s="1071">
        <f>(T131/D131)*100</f>
        <v>0</v>
      </c>
      <c r="X131" s="1071">
        <f>X133+X139</f>
        <v>802179.3</v>
      </c>
      <c r="Y131" s="1075">
        <f>(X131/H130)*100</f>
        <v>84.886698412698408</v>
      </c>
      <c r="Z131" s="1071">
        <f>(X131/J130)*100</f>
        <v>91.887663230240562</v>
      </c>
      <c r="AA131" s="1071">
        <f>(X131/D131)*100</f>
        <v>76.398028571428583</v>
      </c>
      <c r="AB131" s="1071">
        <f>AB133+AB139</f>
        <v>142820.69999999995</v>
      </c>
      <c r="AC131" s="1071">
        <f>(AB131/H130)*100</f>
        <v>15.113301587301583</v>
      </c>
      <c r="AD131" s="1071">
        <f>(AB131/D131)*100</f>
        <v>13.601971428571424</v>
      </c>
      <c r="AE131" s="1071">
        <f>AE133+AE139</f>
        <v>70820.699999999953</v>
      </c>
      <c r="AF131" s="1071">
        <f>(AE131/J130)*100</f>
        <v>8.1123367697594446</v>
      </c>
      <c r="AG131" s="1071">
        <f>(AE131/D131)*100</f>
        <v>6.7448285714285667</v>
      </c>
      <c r="AH131" s="1071">
        <f>AH133+AH139</f>
        <v>105000</v>
      </c>
      <c r="AI131" s="1071">
        <f>AI133+AI139</f>
        <v>247820.69999999995</v>
      </c>
      <c r="AJ131" s="1071">
        <f>(AI131/D131)*100</f>
        <v>23.601971428571424</v>
      </c>
    </row>
    <row r="132" spans="1:36" ht="17.45" customHeight="1">
      <c r="A132" s="1105"/>
      <c r="B132" s="1106"/>
      <c r="C132" s="1108"/>
      <c r="D132" s="1108"/>
      <c r="E132" s="1110"/>
      <c r="F132" s="1110"/>
      <c r="G132" s="1110"/>
      <c r="H132" s="1110"/>
      <c r="I132" s="1112"/>
      <c r="J132" s="1106"/>
      <c r="K132" s="1115"/>
      <c r="L132" s="1117"/>
      <c r="M132" s="1119"/>
      <c r="N132" s="1101"/>
      <c r="O132" s="1103"/>
      <c r="P132" s="1072"/>
      <c r="Q132" s="1072"/>
      <c r="R132" s="1072"/>
      <c r="S132" s="1072"/>
      <c r="T132" s="1072"/>
      <c r="U132" s="1072"/>
      <c r="V132" s="1072"/>
      <c r="W132" s="1072"/>
      <c r="X132" s="1072"/>
      <c r="Y132" s="1076"/>
      <c r="Z132" s="1072"/>
      <c r="AA132" s="1072"/>
      <c r="AB132" s="1072"/>
      <c r="AC132" s="1072"/>
      <c r="AD132" s="1072"/>
      <c r="AE132" s="1072"/>
      <c r="AF132" s="1072"/>
      <c r="AG132" s="1072"/>
      <c r="AH132" s="1072"/>
      <c r="AI132" s="1072"/>
      <c r="AJ132" s="1072"/>
    </row>
    <row r="133" spans="1:36" ht="18.75">
      <c r="A133" s="38"/>
      <c r="B133" s="39"/>
      <c r="C133" s="40" t="s">
        <v>55</v>
      </c>
      <c r="D133" s="40">
        <f>SUM(D134:D138)</f>
        <v>1050000</v>
      </c>
      <c r="E133" s="41">
        <f>SUM(E134:E138)</f>
        <v>661500</v>
      </c>
      <c r="F133" s="41">
        <f>SUM(F134:F138)</f>
        <v>283500</v>
      </c>
      <c r="G133" s="41">
        <f>SUM(G134:G138)</f>
        <v>0</v>
      </c>
      <c r="H133" s="41">
        <f>SUM(H134:H138)</f>
        <v>945000</v>
      </c>
      <c r="I133" s="42">
        <f>SUM(I134:I136)</f>
        <v>-72000</v>
      </c>
      <c r="J133" s="41">
        <f t="shared" ref="J133:P133" si="291">SUM(J134:J138)</f>
        <v>873000</v>
      </c>
      <c r="K133" s="43">
        <f t="shared" si="291"/>
        <v>802179.3</v>
      </c>
      <c r="L133" s="44">
        <f t="shared" si="291"/>
        <v>0</v>
      </c>
      <c r="M133" s="45">
        <f t="shared" si="291"/>
        <v>0</v>
      </c>
      <c r="N133" s="46">
        <f t="shared" si="291"/>
        <v>0</v>
      </c>
      <c r="O133" s="80">
        <f t="shared" si="291"/>
        <v>0</v>
      </c>
      <c r="P133" s="47">
        <f t="shared" si="291"/>
        <v>802179.3</v>
      </c>
      <c r="Q133" s="48">
        <f>P133/H133*100</f>
        <v>84.886698412698408</v>
      </c>
      <c r="R133" s="48">
        <f>P133/J133*100</f>
        <v>91.887663230240562</v>
      </c>
      <c r="S133" s="48">
        <f t="shared" ref="S133:S138" si="292">P133/D133*100</f>
        <v>76.398028571428583</v>
      </c>
      <c r="T133" s="47">
        <f>SUM(T134:T138)</f>
        <v>0</v>
      </c>
      <c r="U133" s="48">
        <f>T133/H133*100</f>
        <v>0</v>
      </c>
      <c r="V133" s="48">
        <f>T133/J133*100</f>
        <v>0</v>
      </c>
      <c r="W133" s="48">
        <f>T133/D133*100</f>
        <v>0</v>
      </c>
      <c r="X133" s="48">
        <f>SUM(X134:X138)</f>
        <v>802179.3</v>
      </c>
      <c r="Y133" s="226">
        <f>X133/H133*100</f>
        <v>84.886698412698408</v>
      </c>
      <c r="Z133" s="48">
        <f>X133/J133*100</f>
        <v>91.887663230240562</v>
      </c>
      <c r="AA133" s="48">
        <f>X133/D133*100</f>
        <v>76.398028571428583</v>
      </c>
      <c r="AB133" s="47">
        <f>SUM(AB134:AB138)</f>
        <v>142820.69999999995</v>
      </c>
      <c r="AC133" s="47">
        <f>(AB133/H133)*100</f>
        <v>15.113301587301583</v>
      </c>
      <c r="AD133" s="47">
        <f>(AB133/D133)*100</f>
        <v>13.601971428571424</v>
      </c>
      <c r="AE133" s="47">
        <f>SUM(AE134:AE138)</f>
        <v>70820.699999999953</v>
      </c>
      <c r="AF133" s="47">
        <f>(AE133/J133)*100</f>
        <v>8.1123367697594446</v>
      </c>
      <c r="AG133" s="47">
        <f t="shared" ref="AG133:AG138" si="293">(AE133/D133)*100</f>
        <v>6.7448285714285667</v>
      </c>
      <c r="AH133" s="47">
        <f>SUM(AH134:AH138)</f>
        <v>105000</v>
      </c>
      <c r="AI133" s="47">
        <f>SUM(AI134:AI138)</f>
        <v>247820.69999999995</v>
      </c>
      <c r="AJ133" s="47">
        <f>(AI133/D133)*100</f>
        <v>23.601971428571424</v>
      </c>
    </row>
    <row r="134" spans="1:36" ht="18.75">
      <c r="A134" s="38"/>
      <c r="B134" s="39" t="s">
        <v>68</v>
      </c>
      <c r="C134" s="49" t="s">
        <v>56</v>
      </c>
      <c r="D134" s="49">
        <v>180000</v>
      </c>
      <c r="E134" s="49">
        <v>120000</v>
      </c>
      <c r="F134" s="49">
        <v>60000</v>
      </c>
      <c r="G134" s="49">
        <v>0</v>
      </c>
      <c r="H134" s="41">
        <f>SUM(E134:G134)</f>
        <v>180000</v>
      </c>
      <c r="I134" s="50">
        <v>0</v>
      </c>
      <c r="J134" s="51">
        <f>SUM(E134:G134,I134)</f>
        <v>180000</v>
      </c>
      <c r="K134" s="52">
        <v>180000</v>
      </c>
      <c r="L134" s="53"/>
      <c r="M134" s="54"/>
      <c r="N134" s="55"/>
      <c r="O134" s="81"/>
      <c r="P134" s="56">
        <f>K134+L134</f>
        <v>180000</v>
      </c>
      <c r="Q134" s="56">
        <f>P134/H134*100</f>
        <v>100</v>
      </c>
      <c r="R134" s="56">
        <f>P134/J134*100</f>
        <v>100</v>
      </c>
      <c r="S134" s="56">
        <f t="shared" si="292"/>
        <v>100</v>
      </c>
      <c r="T134" s="57">
        <f>M134+N134+O134</f>
        <v>0</v>
      </c>
      <c r="U134" s="56">
        <f>T134/H134*100</f>
        <v>0</v>
      </c>
      <c r="V134" s="56">
        <f>T134/J134*100</f>
        <v>0</v>
      </c>
      <c r="W134" s="56">
        <f>T134/D134*100</f>
        <v>0</v>
      </c>
      <c r="X134" s="56">
        <f>SUM(K134:O134)</f>
        <v>180000</v>
      </c>
      <c r="Y134" s="226">
        <f>X134/H134*100</f>
        <v>100</v>
      </c>
      <c r="Z134" s="56">
        <f>X134/J134*100</f>
        <v>100</v>
      </c>
      <c r="AA134" s="56">
        <f>X134/D134*100</f>
        <v>100</v>
      </c>
      <c r="AB134" s="57">
        <f>H134-X134</f>
        <v>0</v>
      </c>
      <c r="AC134" s="57">
        <f>(AB134/H134)*100</f>
        <v>0</v>
      </c>
      <c r="AD134" s="57">
        <f>(AB134/D134)*100</f>
        <v>0</v>
      </c>
      <c r="AE134" s="34">
        <f>J134-X134</f>
        <v>0</v>
      </c>
      <c r="AF134" s="57">
        <f>(AE134/J134)*100</f>
        <v>0</v>
      </c>
      <c r="AG134" s="63">
        <f t="shared" si="293"/>
        <v>0</v>
      </c>
      <c r="AH134" s="63"/>
      <c r="AI134" s="34">
        <f>AB134+AH134</f>
        <v>0</v>
      </c>
      <c r="AJ134" s="57">
        <f>(AI134/D134)*100</f>
        <v>0</v>
      </c>
    </row>
    <row r="135" spans="1:36" ht="18.75">
      <c r="A135" s="38"/>
      <c r="B135" s="38"/>
      <c r="C135" s="49" t="s">
        <v>57</v>
      </c>
      <c r="D135" s="49">
        <v>220000</v>
      </c>
      <c r="E135" s="49">
        <v>220000</v>
      </c>
      <c r="F135" s="49">
        <v>0</v>
      </c>
      <c r="G135" s="49">
        <v>0</v>
      </c>
      <c r="H135" s="41">
        <f>SUM(E135:G135)</f>
        <v>220000</v>
      </c>
      <c r="I135" s="78">
        <v>-20000</v>
      </c>
      <c r="J135" s="51">
        <f>SUM(E135:G135,I135)</f>
        <v>200000</v>
      </c>
      <c r="K135" s="52">
        <v>50310</v>
      </c>
      <c r="L135" s="53"/>
      <c r="M135" s="54"/>
      <c r="N135" s="55"/>
      <c r="O135" s="81"/>
      <c r="P135" s="56">
        <f>K135+L135</f>
        <v>50310</v>
      </c>
      <c r="Q135" s="56">
        <f t="shared" ref="Q135:Q138" si="294">P135/H135*100</f>
        <v>22.868181818181817</v>
      </c>
      <c r="R135" s="56">
        <f t="shared" ref="R135:R140" si="295">P135/J135*100</f>
        <v>25.155000000000001</v>
      </c>
      <c r="S135" s="56">
        <f t="shared" si="292"/>
        <v>22.868181818181817</v>
      </c>
      <c r="T135" s="57">
        <f t="shared" ref="T135:T138" si="296">M135+N135+O135</f>
        <v>0</v>
      </c>
      <c r="U135" s="56">
        <f t="shared" ref="U135:U138" si="297">T135/H135*100</f>
        <v>0</v>
      </c>
      <c r="V135" s="56">
        <f t="shared" ref="V135:V140" si="298">T135/J135*100</f>
        <v>0</v>
      </c>
      <c r="W135" s="56">
        <f t="shared" ref="W135:W138" si="299">T135/D135*100</f>
        <v>0</v>
      </c>
      <c r="X135" s="56">
        <f t="shared" ref="X135:X138" si="300">SUM(K135:O135)</f>
        <v>50310</v>
      </c>
      <c r="Y135" s="226">
        <f t="shared" ref="Y135:Y138" si="301">X135/H135*100</f>
        <v>22.868181818181817</v>
      </c>
      <c r="Z135" s="56">
        <f t="shared" ref="Z135:Z140" si="302">X135/J135*100</f>
        <v>25.155000000000001</v>
      </c>
      <c r="AA135" s="56">
        <f t="shared" ref="AA135:AA138" si="303">X135/D135*100</f>
        <v>22.868181818181817</v>
      </c>
      <c r="AB135" s="57">
        <f t="shared" ref="AB135:AB138" si="304">H135-X135</f>
        <v>169690</v>
      </c>
      <c r="AC135" s="57">
        <f t="shared" ref="AC135:AC138" si="305">(AB135/H135)*100</f>
        <v>77.131818181818176</v>
      </c>
      <c r="AD135" s="57">
        <f t="shared" ref="AD135:AD138" si="306">(AB135/D135)*100</f>
        <v>77.131818181818176</v>
      </c>
      <c r="AE135" s="34">
        <f>J135-X135</f>
        <v>149690</v>
      </c>
      <c r="AF135" s="57">
        <f t="shared" ref="AF135:AF138" si="307">(AE135/J135)*100</f>
        <v>74.844999999999999</v>
      </c>
      <c r="AG135" s="63">
        <f t="shared" si="293"/>
        <v>68.040909090909096</v>
      </c>
      <c r="AH135" s="63"/>
      <c r="AI135" s="34">
        <f t="shared" ref="AI135:AI140" si="308">AB135+AH135</f>
        <v>169690</v>
      </c>
      <c r="AJ135" s="57">
        <f t="shared" ref="AJ135:AJ138" si="309">(AI135/D135)*100</f>
        <v>77.131818181818176</v>
      </c>
    </row>
    <row r="136" spans="1:36" ht="18.75">
      <c r="A136" s="38"/>
      <c r="B136" s="38"/>
      <c r="C136" s="49" t="s">
        <v>58</v>
      </c>
      <c r="D136" s="49">
        <v>650000</v>
      </c>
      <c r="E136" s="49">
        <v>321500</v>
      </c>
      <c r="F136" s="49">
        <v>223500</v>
      </c>
      <c r="G136" s="49"/>
      <c r="H136" s="41">
        <f>SUM(E136:G136)</f>
        <v>545000</v>
      </c>
      <c r="I136" s="59">
        <v>-52000</v>
      </c>
      <c r="J136" s="51">
        <f>SUM(E136:G136,I136)</f>
        <v>493000</v>
      </c>
      <c r="K136" s="52">
        <v>571869.30000000005</v>
      </c>
      <c r="L136" s="53"/>
      <c r="M136" s="54"/>
      <c r="N136" s="55"/>
      <c r="O136" s="81"/>
      <c r="P136" s="56">
        <f>K136+L136</f>
        <v>571869.30000000005</v>
      </c>
      <c r="Q136" s="56">
        <f t="shared" si="294"/>
        <v>104.93014678899084</v>
      </c>
      <c r="R136" s="56">
        <f t="shared" si="295"/>
        <v>115.99782961460447</v>
      </c>
      <c r="S136" s="56">
        <f t="shared" si="292"/>
        <v>87.979892307692324</v>
      </c>
      <c r="T136" s="57">
        <f t="shared" si="296"/>
        <v>0</v>
      </c>
      <c r="U136" s="56">
        <f t="shared" si="297"/>
        <v>0</v>
      </c>
      <c r="V136" s="56">
        <f t="shared" si="298"/>
        <v>0</v>
      </c>
      <c r="W136" s="56">
        <f t="shared" si="299"/>
        <v>0</v>
      </c>
      <c r="X136" s="56">
        <f t="shared" si="300"/>
        <v>571869.30000000005</v>
      </c>
      <c r="Y136" s="226">
        <f t="shared" si="301"/>
        <v>104.93014678899084</v>
      </c>
      <c r="Z136" s="56">
        <f t="shared" si="302"/>
        <v>115.99782961460447</v>
      </c>
      <c r="AA136" s="56">
        <f t="shared" si="303"/>
        <v>87.979892307692324</v>
      </c>
      <c r="AB136" s="57">
        <f t="shared" si="304"/>
        <v>-26869.300000000047</v>
      </c>
      <c r="AC136" s="57">
        <f t="shared" si="305"/>
        <v>-4.9301467889908341</v>
      </c>
      <c r="AD136" s="57">
        <f t="shared" si="306"/>
        <v>-4.1337384615384689</v>
      </c>
      <c r="AE136" s="34">
        <f>J136-X136</f>
        <v>-78869.300000000047</v>
      </c>
      <c r="AF136" s="57">
        <f t="shared" si="307"/>
        <v>-15.997829614604472</v>
      </c>
      <c r="AG136" s="63">
        <f t="shared" si="293"/>
        <v>-12.133738461538467</v>
      </c>
      <c r="AH136" s="49">
        <v>105000</v>
      </c>
      <c r="AI136" s="34">
        <f t="shared" si="308"/>
        <v>78130.699999999953</v>
      </c>
      <c r="AJ136" s="57">
        <f t="shared" si="309"/>
        <v>12.020107692307686</v>
      </c>
    </row>
    <row r="137" spans="1:36" ht="18" hidden="1" customHeight="1">
      <c r="A137" s="38"/>
      <c r="B137" s="38"/>
      <c r="C137" s="49" t="s">
        <v>69</v>
      </c>
      <c r="D137" s="49">
        <v>0</v>
      </c>
      <c r="E137" s="49">
        <v>0</v>
      </c>
      <c r="F137" s="49">
        <v>0</v>
      </c>
      <c r="G137" s="49">
        <v>0</v>
      </c>
      <c r="H137" s="41">
        <f>SUM(E137:G137)</f>
        <v>0</v>
      </c>
      <c r="I137" s="59">
        <v>0</v>
      </c>
      <c r="J137" s="51">
        <f>SUM(E137:G137,I137)</f>
        <v>0</v>
      </c>
      <c r="K137" s="52"/>
      <c r="L137" s="53"/>
      <c r="M137" s="54"/>
      <c r="N137" s="55"/>
      <c r="O137" s="81"/>
      <c r="P137" s="56">
        <f>K137+L137</f>
        <v>0</v>
      </c>
      <c r="Q137" s="56" t="e">
        <f t="shared" si="294"/>
        <v>#DIV/0!</v>
      </c>
      <c r="R137" s="56" t="e">
        <f t="shared" si="295"/>
        <v>#DIV/0!</v>
      </c>
      <c r="S137" s="56" t="e">
        <f t="shared" si="292"/>
        <v>#DIV/0!</v>
      </c>
      <c r="T137" s="57">
        <f t="shared" si="296"/>
        <v>0</v>
      </c>
      <c r="U137" s="56" t="e">
        <f t="shared" si="297"/>
        <v>#DIV/0!</v>
      </c>
      <c r="V137" s="56" t="e">
        <f t="shared" si="298"/>
        <v>#DIV/0!</v>
      </c>
      <c r="W137" s="56" t="e">
        <f t="shared" si="299"/>
        <v>#DIV/0!</v>
      </c>
      <c r="X137" s="56">
        <f t="shared" si="300"/>
        <v>0</v>
      </c>
      <c r="Y137" s="226" t="e">
        <f t="shared" si="301"/>
        <v>#DIV/0!</v>
      </c>
      <c r="Z137" s="56" t="e">
        <f t="shared" si="302"/>
        <v>#DIV/0!</v>
      </c>
      <c r="AA137" s="56" t="e">
        <f t="shared" si="303"/>
        <v>#DIV/0!</v>
      </c>
      <c r="AB137" s="57">
        <f t="shared" si="304"/>
        <v>0</v>
      </c>
      <c r="AC137" s="57" t="e">
        <f t="shared" si="305"/>
        <v>#DIV/0!</v>
      </c>
      <c r="AD137" s="57" t="e">
        <f t="shared" si="306"/>
        <v>#DIV/0!</v>
      </c>
      <c r="AE137" s="34">
        <f>J137-X137</f>
        <v>0</v>
      </c>
      <c r="AF137" s="57" t="e">
        <f t="shared" si="307"/>
        <v>#DIV/0!</v>
      </c>
      <c r="AG137" s="63" t="e">
        <f t="shared" si="293"/>
        <v>#DIV/0!</v>
      </c>
      <c r="AH137" s="246"/>
      <c r="AI137" s="34">
        <f t="shared" si="308"/>
        <v>0</v>
      </c>
      <c r="AJ137" s="57" t="e">
        <f t="shared" si="309"/>
        <v>#DIV/0!</v>
      </c>
    </row>
    <row r="138" spans="1:36" ht="18" hidden="1" customHeight="1">
      <c r="A138" s="38"/>
      <c r="B138" s="38"/>
      <c r="C138" s="49" t="s">
        <v>60</v>
      </c>
      <c r="D138" s="57">
        <v>0</v>
      </c>
      <c r="E138" s="57">
        <v>0</v>
      </c>
      <c r="F138" s="57">
        <v>0</v>
      </c>
      <c r="G138" s="63">
        <v>0</v>
      </c>
      <c r="H138" s="41">
        <f>SUM(E138:G138)</f>
        <v>0</v>
      </c>
      <c r="I138" s="49">
        <v>0</v>
      </c>
      <c r="J138" s="51">
        <f>SUM(E138:G138,I138)</f>
        <v>0</v>
      </c>
      <c r="K138" s="52"/>
      <c r="L138" s="53"/>
      <c r="M138" s="54"/>
      <c r="N138" s="55"/>
      <c r="O138" s="81"/>
      <c r="P138" s="56">
        <f>K138+L138</f>
        <v>0</v>
      </c>
      <c r="Q138" s="56" t="e">
        <f t="shared" si="294"/>
        <v>#DIV/0!</v>
      </c>
      <c r="R138" s="56" t="e">
        <f t="shared" si="295"/>
        <v>#DIV/0!</v>
      </c>
      <c r="S138" s="56" t="e">
        <f t="shared" si="292"/>
        <v>#DIV/0!</v>
      </c>
      <c r="T138" s="57">
        <f t="shared" si="296"/>
        <v>0</v>
      </c>
      <c r="U138" s="56" t="e">
        <f t="shared" si="297"/>
        <v>#DIV/0!</v>
      </c>
      <c r="V138" s="56" t="e">
        <f t="shared" si="298"/>
        <v>#DIV/0!</v>
      </c>
      <c r="W138" s="56" t="e">
        <f t="shared" si="299"/>
        <v>#DIV/0!</v>
      </c>
      <c r="X138" s="56">
        <f t="shared" si="300"/>
        <v>0</v>
      </c>
      <c r="Y138" s="226" t="e">
        <f t="shared" si="301"/>
        <v>#DIV/0!</v>
      </c>
      <c r="Z138" s="56" t="e">
        <f t="shared" si="302"/>
        <v>#DIV/0!</v>
      </c>
      <c r="AA138" s="56" t="e">
        <f t="shared" si="303"/>
        <v>#DIV/0!</v>
      </c>
      <c r="AB138" s="57">
        <f t="shared" si="304"/>
        <v>0</v>
      </c>
      <c r="AC138" s="57" t="e">
        <f t="shared" si="305"/>
        <v>#DIV/0!</v>
      </c>
      <c r="AD138" s="57" t="e">
        <f t="shared" si="306"/>
        <v>#DIV/0!</v>
      </c>
      <c r="AE138" s="34">
        <f>J138-X138</f>
        <v>0</v>
      </c>
      <c r="AF138" s="57" t="e">
        <f t="shared" si="307"/>
        <v>#DIV/0!</v>
      </c>
      <c r="AG138" s="63" t="e">
        <f t="shared" si="293"/>
        <v>#DIV/0!</v>
      </c>
      <c r="AH138" s="246"/>
      <c r="AI138" s="34">
        <f t="shared" si="308"/>
        <v>0</v>
      </c>
      <c r="AJ138" s="57" t="e">
        <f t="shared" si="309"/>
        <v>#DIV/0!</v>
      </c>
    </row>
    <row r="139" spans="1:36" ht="18" hidden="1" customHeight="1">
      <c r="A139" s="61"/>
      <c r="B139" s="62"/>
      <c r="C139" s="63" t="s">
        <v>61</v>
      </c>
      <c r="D139" s="63">
        <f>D140</f>
        <v>0</v>
      </c>
      <c r="E139" s="63">
        <f>SUM(E140:E140)</f>
        <v>0</v>
      </c>
      <c r="F139" s="63">
        <f>F140</f>
        <v>0</v>
      </c>
      <c r="G139" s="63">
        <f>G140</f>
        <v>0</v>
      </c>
      <c r="H139" s="63">
        <f>H140</f>
        <v>0</v>
      </c>
      <c r="I139" s="63">
        <f>I140</f>
        <v>0</v>
      </c>
      <c r="J139" s="63">
        <f>SUM(J140:J140)</f>
        <v>0</v>
      </c>
      <c r="K139" s="64">
        <f t="shared" ref="K139:AG139" si="310">K140</f>
        <v>0</v>
      </c>
      <c r="L139" s="65">
        <f t="shared" si="310"/>
        <v>0</v>
      </c>
      <c r="M139" s="66">
        <f t="shared" si="310"/>
        <v>0</v>
      </c>
      <c r="N139" s="46">
        <f t="shared" si="310"/>
        <v>0</v>
      </c>
      <c r="O139" s="82">
        <f t="shared" si="310"/>
        <v>0</v>
      </c>
      <c r="P139" s="67">
        <f t="shared" si="310"/>
        <v>0</v>
      </c>
      <c r="Q139" s="67" t="e">
        <f t="shared" si="310"/>
        <v>#DIV/0!</v>
      </c>
      <c r="R139" s="56" t="e">
        <f t="shared" si="295"/>
        <v>#DIV/0!</v>
      </c>
      <c r="S139" s="67" t="e">
        <f t="shared" si="310"/>
        <v>#DIV/0!</v>
      </c>
      <c r="T139" s="63">
        <f t="shared" si="310"/>
        <v>0</v>
      </c>
      <c r="U139" s="67" t="e">
        <f t="shared" si="310"/>
        <v>#DIV/0!</v>
      </c>
      <c r="V139" s="56" t="e">
        <f t="shared" si="298"/>
        <v>#DIV/0!</v>
      </c>
      <c r="W139" s="67" t="e">
        <f t="shared" si="310"/>
        <v>#DIV/0!</v>
      </c>
      <c r="X139" s="67">
        <f>X140</f>
        <v>0</v>
      </c>
      <c r="Y139" s="227" t="e">
        <f t="shared" si="310"/>
        <v>#DIV/0!</v>
      </c>
      <c r="Z139" s="56" t="e">
        <f t="shared" si="302"/>
        <v>#DIV/0!</v>
      </c>
      <c r="AA139" s="67" t="e">
        <f t="shared" si="310"/>
        <v>#DIV/0!</v>
      </c>
      <c r="AB139" s="63">
        <f t="shared" si="310"/>
        <v>0</v>
      </c>
      <c r="AC139" s="63" t="e">
        <f t="shared" si="310"/>
        <v>#DIV/0!</v>
      </c>
      <c r="AD139" s="63" t="e">
        <f t="shared" si="310"/>
        <v>#DIV/0!</v>
      </c>
      <c r="AE139" s="63">
        <f t="shared" si="310"/>
        <v>0</v>
      </c>
      <c r="AF139" s="63" t="e">
        <f t="shared" si="310"/>
        <v>#DIV/0!</v>
      </c>
      <c r="AG139" s="63" t="e">
        <f t="shared" si="310"/>
        <v>#DIV/0!</v>
      </c>
      <c r="AH139" s="63"/>
      <c r="AI139" s="34">
        <f t="shared" si="308"/>
        <v>0</v>
      </c>
      <c r="AJ139" s="57" t="e">
        <f>(AI139/D139)*100</f>
        <v>#DIV/0!</v>
      </c>
    </row>
    <row r="140" spans="1:36" ht="18" hidden="1" customHeight="1">
      <c r="A140" s="38"/>
      <c r="B140" s="38"/>
      <c r="C140" s="49" t="s">
        <v>70</v>
      </c>
      <c r="D140" s="57">
        <v>0</v>
      </c>
      <c r="E140" s="57">
        <v>0</v>
      </c>
      <c r="F140" s="49"/>
      <c r="G140" s="49"/>
      <c r="H140" s="49">
        <f>SUM(E140:G140)</f>
        <v>0</v>
      </c>
      <c r="I140" s="57">
        <v>0</v>
      </c>
      <c r="J140" s="51">
        <f>SUM(E140:G140,I140)</f>
        <v>0</v>
      </c>
      <c r="K140" s="52"/>
      <c r="L140" s="53"/>
      <c r="M140" s="54"/>
      <c r="N140" s="55"/>
      <c r="O140" s="81"/>
      <c r="P140" s="57">
        <f>K140+L140</f>
        <v>0</v>
      </c>
      <c r="Q140" s="56" t="e">
        <f>P140/J140*100</f>
        <v>#DIV/0!</v>
      </c>
      <c r="R140" s="56" t="e">
        <f t="shared" si="295"/>
        <v>#DIV/0!</v>
      </c>
      <c r="S140" s="56" t="e">
        <f>P140/D140*100</f>
        <v>#DIV/0!</v>
      </c>
      <c r="T140" s="57">
        <f>M140+N140+O140</f>
        <v>0</v>
      </c>
      <c r="U140" s="56" t="e">
        <f>T140/J140*100</f>
        <v>#DIV/0!</v>
      </c>
      <c r="V140" s="56" t="e">
        <f t="shared" si="298"/>
        <v>#DIV/0!</v>
      </c>
      <c r="W140" s="56" t="e">
        <f>T140/D140*100</f>
        <v>#DIV/0!</v>
      </c>
      <c r="X140" s="56">
        <f>SUM(K140:O140)</f>
        <v>0</v>
      </c>
      <c r="Y140" s="226" t="e">
        <f t="shared" ref="Y140" si="311">X140/H140*100</f>
        <v>#DIV/0!</v>
      </c>
      <c r="Z140" s="56" t="e">
        <f t="shared" si="302"/>
        <v>#DIV/0!</v>
      </c>
      <c r="AA140" s="56" t="e">
        <f>X140/D140*100</f>
        <v>#DIV/0!</v>
      </c>
      <c r="AB140" s="57">
        <f>H140-X140</f>
        <v>0</v>
      </c>
      <c r="AC140" s="57" t="e">
        <f t="shared" ref="AC140" si="312">(AB140/H140)*100</f>
        <v>#DIV/0!</v>
      </c>
      <c r="AD140" s="57" t="e">
        <f>(AB140/D140)*100</f>
        <v>#DIV/0!</v>
      </c>
      <c r="AE140" s="34">
        <f>J140-X140</f>
        <v>0</v>
      </c>
      <c r="AF140" s="57" t="e">
        <f>(AE140/J140)*100</f>
        <v>#DIV/0!</v>
      </c>
      <c r="AG140" s="63" t="e">
        <f>(AE140/D140)*100</f>
        <v>#DIV/0!</v>
      </c>
      <c r="AH140" s="246"/>
      <c r="AI140" s="34">
        <f t="shared" si="308"/>
        <v>0</v>
      </c>
      <c r="AJ140" s="57" t="e">
        <f t="shared" ref="AJ140" si="313">(AI140/D140)*100</f>
        <v>#DIV/0!</v>
      </c>
    </row>
    <row r="141" spans="1:36" ht="18.75">
      <c r="A141" s="69"/>
      <c r="B141" s="69"/>
      <c r="C141" s="70"/>
      <c r="D141" s="70"/>
      <c r="E141" s="71"/>
      <c r="F141" s="71"/>
      <c r="G141" s="71"/>
      <c r="H141" s="71"/>
      <c r="I141" s="71"/>
      <c r="J141" s="71"/>
      <c r="K141" s="72"/>
      <c r="L141" s="73"/>
      <c r="M141" s="74"/>
      <c r="N141" s="75"/>
      <c r="O141" s="83"/>
      <c r="P141" s="71"/>
      <c r="Q141" s="71"/>
      <c r="R141" s="71"/>
      <c r="S141" s="71"/>
      <c r="T141" s="71"/>
      <c r="U141" s="71"/>
      <c r="V141" s="71"/>
      <c r="W141" s="71"/>
      <c r="X141" s="71"/>
      <c r="Y141" s="228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</row>
    <row r="142" spans="1:36" ht="37.5">
      <c r="A142" s="1104" t="s">
        <v>106</v>
      </c>
      <c r="B142" s="1106" t="s">
        <v>303</v>
      </c>
      <c r="C142" s="1107" t="s">
        <v>304</v>
      </c>
      <c r="D142" s="79" t="s">
        <v>305</v>
      </c>
      <c r="E142" s="1109">
        <f>SUM(E145,E151)</f>
        <v>409500</v>
      </c>
      <c r="F142" s="1109">
        <f>F145+F151</f>
        <v>175500</v>
      </c>
      <c r="G142" s="1109">
        <f>G145+G151</f>
        <v>0</v>
      </c>
      <c r="H142" s="1109">
        <f>SUM(E142:G144)</f>
        <v>585000</v>
      </c>
      <c r="I142" s="1111">
        <f>SUM(I145,I151)</f>
        <v>-34380</v>
      </c>
      <c r="J142" s="1113">
        <f>SUM(J145,J151)</f>
        <v>550620</v>
      </c>
      <c r="K142" s="37"/>
      <c r="L142" s="37"/>
      <c r="M142" s="37"/>
      <c r="N142" s="37"/>
      <c r="O142" s="37"/>
      <c r="P142" s="203" t="s">
        <v>417</v>
      </c>
      <c r="Q142" s="204" t="s">
        <v>433</v>
      </c>
      <c r="R142" s="204" t="s">
        <v>434</v>
      </c>
      <c r="S142" s="204" t="s">
        <v>403</v>
      </c>
      <c r="T142" s="204" t="s">
        <v>438</v>
      </c>
      <c r="U142" s="204" t="s">
        <v>433</v>
      </c>
      <c r="V142" s="204" t="s">
        <v>434</v>
      </c>
      <c r="W142" s="204" t="s">
        <v>403</v>
      </c>
      <c r="X142" s="203" t="s">
        <v>439</v>
      </c>
      <c r="Y142" s="223" t="s">
        <v>433</v>
      </c>
      <c r="Z142" s="204" t="s">
        <v>434</v>
      </c>
      <c r="AA142" s="204" t="s">
        <v>403</v>
      </c>
      <c r="AB142" s="204" t="s">
        <v>440</v>
      </c>
      <c r="AC142" s="204" t="s">
        <v>433</v>
      </c>
      <c r="AD142" s="204" t="s">
        <v>403</v>
      </c>
      <c r="AE142" s="204" t="s">
        <v>408</v>
      </c>
      <c r="AF142" s="204" t="s">
        <v>408</v>
      </c>
      <c r="AG142" s="204" t="s">
        <v>403</v>
      </c>
      <c r="AH142" s="204" t="s">
        <v>39</v>
      </c>
      <c r="AI142" s="204" t="s">
        <v>441</v>
      </c>
      <c r="AJ142" s="204" t="s">
        <v>403</v>
      </c>
    </row>
    <row r="143" spans="1:36" ht="14.45" customHeight="1">
      <c r="A143" s="1105"/>
      <c r="B143" s="1106"/>
      <c r="C143" s="1108"/>
      <c r="D143" s="1108">
        <f>D145+D151</f>
        <v>650000</v>
      </c>
      <c r="E143" s="1110"/>
      <c r="F143" s="1110"/>
      <c r="G143" s="1110"/>
      <c r="H143" s="1110"/>
      <c r="I143" s="1112"/>
      <c r="J143" s="1106"/>
      <c r="K143" s="1114">
        <f t="shared" ref="K143:P143" si="314">K145+K151</f>
        <v>550606.57000000007</v>
      </c>
      <c r="L143" s="1116">
        <f t="shared" si="314"/>
        <v>0</v>
      </c>
      <c r="M143" s="1118">
        <f t="shared" si="314"/>
        <v>0</v>
      </c>
      <c r="N143" s="1100">
        <f t="shared" si="314"/>
        <v>0</v>
      </c>
      <c r="O143" s="1102">
        <f t="shared" si="314"/>
        <v>0</v>
      </c>
      <c r="P143" s="1071">
        <f t="shared" si="314"/>
        <v>550606.57000000007</v>
      </c>
      <c r="Q143" s="1071">
        <f>(P143/H142)*100</f>
        <v>94.120781196581206</v>
      </c>
      <c r="R143" s="1071">
        <f>(P143/J142)*100</f>
        <v>99.997560931313799</v>
      </c>
      <c r="S143" s="1071">
        <f>(P143/D143)*100</f>
        <v>84.708703076923086</v>
      </c>
      <c r="T143" s="1071">
        <f>T145+T151</f>
        <v>0</v>
      </c>
      <c r="U143" s="1071">
        <f>(T143/H142)*100</f>
        <v>0</v>
      </c>
      <c r="V143" s="1071">
        <f>(T143/J142)*100</f>
        <v>0</v>
      </c>
      <c r="W143" s="1071">
        <f>(T143/D143)*100</f>
        <v>0</v>
      </c>
      <c r="X143" s="1071">
        <f>X145+X151</f>
        <v>550606.57000000007</v>
      </c>
      <c r="Y143" s="1075">
        <f>(X143/H142)*100</f>
        <v>94.120781196581206</v>
      </c>
      <c r="Z143" s="1071">
        <f>(X143/J142)*100</f>
        <v>99.997560931313799</v>
      </c>
      <c r="AA143" s="1071">
        <f>(X143/D143)*100</f>
        <v>84.708703076923086</v>
      </c>
      <c r="AB143" s="1071">
        <f>AB145+AB151</f>
        <v>34393.429999999993</v>
      </c>
      <c r="AC143" s="1071">
        <f>(AB143/H142)*100</f>
        <v>5.8792188034188024</v>
      </c>
      <c r="AD143" s="1071">
        <f>(AB143/D143)*100</f>
        <v>5.2912969230769225</v>
      </c>
      <c r="AE143" s="1071">
        <f>AE145+AE151</f>
        <v>13.429999999993015</v>
      </c>
      <c r="AF143" s="1071">
        <f>(AE143/J142)*100</f>
        <v>2.4390686862070057E-3</v>
      </c>
      <c r="AG143" s="1071">
        <f>(AE143/D143)*100</f>
        <v>2.0661538461527718E-3</v>
      </c>
      <c r="AH143" s="1071">
        <f>AH145+AH151</f>
        <v>65000</v>
      </c>
      <c r="AI143" s="1071">
        <f>AI145+AI151</f>
        <v>99393.43</v>
      </c>
      <c r="AJ143" s="1071">
        <f>(AI143/D143)*100</f>
        <v>15.291296923076922</v>
      </c>
    </row>
    <row r="144" spans="1:36" ht="18.600000000000001" customHeight="1">
      <c r="A144" s="1105"/>
      <c r="B144" s="1106"/>
      <c r="C144" s="1108"/>
      <c r="D144" s="1108"/>
      <c r="E144" s="1110"/>
      <c r="F144" s="1110"/>
      <c r="G144" s="1110"/>
      <c r="H144" s="1110"/>
      <c r="I144" s="1112"/>
      <c r="J144" s="1106"/>
      <c r="K144" s="1115"/>
      <c r="L144" s="1117"/>
      <c r="M144" s="1119"/>
      <c r="N144" s="1101"/>
      <c r="O144" s="1103"/>
      <c r="P144" s="1072"/>
      <c r="Q144" s="1072"/>
      <c r="R144" s="1072"/>
      <c r="S144" s="1072"/>
      <c r="T144" s="1072"/>
      <c r="U144" s="1072"/>
      <c r="V144" s="1072"/>
      <c r="W144" s="1072"/>
      <c r="X144" s="1072"/>
      <c r="Y144" s="1076"/>
      <c r="Z144" s="1072"/>
      <c r="AA144" s="1072"/>
      <c r="AB144" s="1072"/>
      <c r="AC144" s="1072"/>
      <c r="AD144" s="1072"/>
      <c r="AE144" s="1072"/>
      <c r="AF144" s="1072"/>
      <c r="AG144" s="1072"/>
      <c r="AH144" s="1072"/>
      <c r="AI144" s="1072"/>
      <c r="AJ144" s="1072"/>
    </row>
    <row r="145" spans="1:36" ht="18.75">
      <c r="A145" s="38"/>
      <c r="B145" s="39"/>
      <c r="C145" s="40" t="s">
        <v>55</v>
      </c>
      <c r="D145" s="40">
        <f>SUM(D146:D150)</f>
        <v>650000</v>
      </c>
      <c r="E145" s="41">
        <f>SUM(E146:E150)</f>
        <v>409500</v>
      </c>
      <c r="F145" s="41">
        <f>SUM(F146:F150)</f>
        <v>175500</v>
      </c>
      <c r="G145" s="41">
        <f>SUM(G146:G150)</f>
        <v>0</v>
      </c>
      <c r="H145" s="41">
        <f>SUM(H146:H150)</f>
        <v>585000</v>
      </c>
      <c r="I145" s="42">
        <f>SUM(I146:I148)</f>
        <v>-34380</v>
      </c>
      <c r="J145" s="41">
        <f t="shared" ref="J145:P145" si="315">SUM(J146:J150)</f>
        <v>550620</v>
      </c>
      <c r="K145" s="43">
        <f t="shared" si="315"/>
        <v>550606.57000000007</v>
      </c>
      <c r="L145" s="44">
        <f t="shared" si="315"/>
        <v>0</v>
      </c>
      <c r="M145" s="45">
        <f t="shared" si="315"/>
        <v>0</v>
      </c>
      <c r="N145" s="46">
        <f t="shared" si="315"/>
        <v>0</v>
      </c>
      <c r="O145" s="80">
        <f t="shared" si="315"/>
        <v>0</v>
      </c>
      <c r="P145" s="47">
        <f t="shared" si="315"/>
        <v>550606.57000000007</v>
      </c>
      <c r="Q145" s="48">
        <f>P145/H145*100</f>
        <v>94.120781196581206</v>
      </c>
      <c r="R145" s="48">
        <f>P145/J145*100</f>
        <v>99.997560931313799</v>
      </c>
      <c r="S145" s="48">
        <f t="shared" ref="S145:S150" si="316">P145/D145*100</f>
        <v>84.708703076923086</v>
      </c>
      <c r="T145" s="47">
        <f>SUM(T146:T150)</f>
        <v>0</v>
      </c>
      <c r="U145" s="48">
        <f>T145/H145*100</f>
        <v>0</v>
      </c>
      <c r="V145" s="48">
        <f>T145/J145*100</f>
        <v>0</v>
      </c>
      <c r="W145" s="48">
        <f>T145/D145*100</f>
        <v>0</v>
      </c>
      <c r="X145" s="48">
        <f>SUM(X146:X150)</f>
        <v>550606.57000000007</v>
      </c>
      <c r="Y145" s="226">
        <f>X145/H145*100</f>
        <v>94.120781196581206</v>
      </c>
      <c r="Z145" s="48">
        <f>X145/J145*100</f>
        <v>99.997560931313799</v>
      </c>
      <c r="AA145" s="48">
        <f>X145/D145*100</f>
        <v>84.708703076923086</v>
      </c>
      <c r="AB145" s="47">
        <f>SUM(AB146:AB150)</f>
        <v>34393.429999999993</v>
      </c>
      <c r="AC145" s="47">
        <f>(AB145/H145)*100</f>
        <v>5.8792188034188024</v>
      </c>
      <c r="AD145" s="47">
        <f>(AB145/D145)*100</f>
        <v>5.2912969230769225</v>
      </c>
      <c r="AE145" s="47">
        <f>SUM(AE146:AE150)</f>
        <v>13.429999999993015</v>
      </c>
      <c r="AF145" s="47">
        <f>(AE145/J145)*100</f>
        <v>2.4390686862070057E-3</v>
      </c>
      <c r="AG145" s="47">
        <f t="shared" ref="AG145:AG150" si="317">(AE145/D145)*100</f>
        <v>2.0661538461527718E-3</v>
      </c>
      <c r="AH145" s="47">
        <f>SUM(AH146:AH150)</f>
        <v>65000</v>
      </c>
      <c r="AI145" s="47">
        <f>SUM(AI146:AI150)</f>
        <v>99393.43</v>
      </c>
      <c r="AJ145" s="47">
        <f>(AI145/D145)*100</f>
        <v>15.291296923076922</v>
      </c>
    </row>
    <row r="146" spans="1:36" ht="18.75">
      <c r="A146" s="38"/>
      <c r="B146" s="39" t="s">
        <v>68</v>
      </c>
      <c r="C146" s="49" t="s">
        <v>56</v>
      </c>
      <c r="D146" s="49">
        <v>180000</v>
      </c>
      <c r="E146" s="49">
        <v>120000</v>
      </c>
      <c r="F146" s="49">
        <v>60000</v>
      </c>
      <c r="G146" s="49">
        <v>0</v>
      </c>
      <c r="H146" s="41">
        <f>SUM(E146:G146)</f>
        <v>180000</v>
      </c>
      <c r="I146" s="50">
        <v>0</v>
      </c>
      <c r="J146" s="51">
        <f>SUM(E146:G146,I146)</f>
        <v>180000</v>
      </c>
      <c r="K146" s="52">
        <v>180000</v>
      </c>
      <c r="L146" s="53"/>
      <c r="M146" s="54"/>
      <c r="N146" s="55"/>
      <c r="O146" s="81"/>
      <c r="P146" s="56">
        <f>K146+L146</f>
        <v>180000</v>
      </c>
      <c r="Q146" s="56">
        <f>P146/H146*100</f>
        <v>100</v>
      </c>
      <c r="R146" s="56">
        <f>P146/J146*100</f>
        <v>100</v>
      </c>
      <c r="S146" s="56">
        <f t="shared" si="316"/>
        <v>100</v>
      </c>
      <c r="T146" s="57">
        <f>M146+N146+O146</f>
        <v>0</v>
      </c>
      <c r="U146" s="56">
        <f>T146/H146*100</f>
        <v>0</v>
      </c>
      <c r="V146" s="56">
        <f>T146/J146*100</f>
        <v>0</v>
      </c>
      <c r="W146" s="56">
        <f>T146/D146*100</f>
        <v>0</v>
      </c>
      <c r="X146" s="56">
        <f>SUM(K146:O146)</f>
        <v>180000</v>
      </c>
      <c r="Y146" s="226">
        <f>X146/H146*100</f>
        <v>100</v>
      </c>
      <c r="Z146" s="56">
        <f>X146/J146*100</f>
        <v>100</v>
      </c>
      <c r="AA146" s="56">
        <f>X146/D146*100</f>
        <v>100</v>
      </c>
      <c r="AB146" s="57">
        <f>H146-X146</f>
        <v>0</v>
      </c>
      <c r="AC146" s="57">
        <f>(AB146/H146)*100</f>
        <v>0</v>
      </c>
      <c r="AD146" s="57">
        <f>(AB146/D146)*100</f>
        <v>0</v>
      </c>
      <c r="AE146" s="34">
        <f>J146-X146</f>
        <v>0</v>
      </c>
      <c r="AF146" s="57">
        <f>(AE146/J146)*100</f>
        <v>0</v>
      </c>
      <c r="AG146" s="63">
        <f t="shared" si="317"/>
        <v>0</v>
      </c>
      <c r="AH146" s="63"/>
      <c r="AI146" s="34">
        <f>AB146+AH146</f>
        <v>0</v>
      </c>
      <c r="AJ146" s="57">
        <f>(AI146/D146)*100</f>
        <v>0</v>
      </c>
    </row>
    <row r="147" spans="1:36" ht="18.75">
      <c r="A147" s="38"/>
      <c r="B147" s="38"/>
      <c r="C147" s="49" t="s">
        <v>57</v>
      </c>
      <c r="D147" s="49">
        <v>24000</v>
      </c>
      <c r="E147" s="49">
        <v>24000</v>
      </c>
      <c r="F147" s="49">
        <v>0</v>
      </c>
      <c r="G147" s="49">
        <v>0</v>
      </c>
      <c r="H147" s="41">
        <f>SUM(E147:G147)</f>
        <v>24000</v>
      </c>
      <c r="I147" s="78">
        <v>-2400</v>
      </c>
      <c r="J147" s="51">
        <f>SUM(E147:G147,I147)</f>
        <v>21600</v>
      </c>
      <c r="K147" s="52">
        <v>17490</v>
      </c>
      <c r="L147" s="53"/>
      <c r="M147" s="54"/>
      <c r="N147" s="55"/>
      <c r="O147" s="81"/>
      <c r="P147" s="56">
        <f>K147+L147</f>
        <v>17490</v>
      </c>
      <c r="Q147" s="56">
        <f t="shared" ref="Q147:Q150" si="318">P147/H147*100</f>
        <v>72.875</v>
      </c>
      <c r="R147" s="56">
        <f t="shared" ref="R147:R152" si="319">P147/J147*100</f>
        <v>80.972222222222229</v>
      </c>
      <c r="S147" s="56">
        <f t="shared" si="316"/>
        <v>72.875</v>
      </c>
      <c r="T147" s="57">
        <f t="shared" ref="T147:T150" si="320">M147+N147+O147</f>
        <v>0</v>
      </c>
      <c r="U147" s="56">
        <f t="shared" ref="U147:U150" si="321">T147/H147*100</f>
        <v>0</v>
      </c>
      <c r="V147" s="56">
        <f t="shared" ref="V147:V152" si="322">T147/J147*100</f>
        <v>0</v>
      </c>
      <c r="W147" s="56">
        <f t="shared" ref="W147:W150" si="323">T147/D147*100</f>
        <v>0</v>
      </c>
      <c r="X147" s="56">
        <f t="shared" ref="X147:X150" si="324">SUM(K147:O147)</f>
        <v>17490</v>
      </c>
      <c r="Y147" s="226">
        <f t="shared" ref="Y147:Y150" si="325">X147/H147*100</f>
        <v>72.875</v>
      </c>
      <c r="Z147" s="56">
        <f t="shared" ref="Z147:Z152" si="326">X147/J147*100</f>
        <v>80.972222222222229</v>
      </c>
      <c r="AA147" s="56">
        <f t="shared" ref="AA147:AA150" si="327">X147/D147*100</f>
        <v>72.875</v>
      </c>
      <c r="AB147" s="57">
        <f t="shared" ref="AB147:AB150" si="328">H147-X147</f>
        <v>6510</v>
      </c>
      <c r="AC147" s="57">
        <f t="shared" ref="AC147:AC150" si="329">(AB147/H147)*100</f>
        <v>27.125</v>
      </c>
      <c r="AD147" s="57">
        <f t="shared" ref="AD147:AD150" si="330">(AB147/D147)*100</f>
        <v>27.125</v>
      </c>
      <c r="AE147" s="34">
        <f>J147-X147</f>
        <v>4110</v>
      </c>
      <c r="AF147" s="57">
        <f t="shared" ref="AF147:AF150" si="331">(AE147/J147)*100</f>
        <v>19.027777777777779</v>
      </c>
      <c r="AG147" s="63">
        <f t="shared" si="317"/>
        <v>17.125</v>
      </c>
      <c r="AH147" s="63"/>
      <c r="AI147" s="34">
        <f t="shared" ref="AI147:AI150" si="332">AB147+AH147</f>
        <v>6510</v>
      </c>
      <c r="AJ147" s="57">
        <f t="shared" ref="AJ147:AJ150" si="333">(AI147/D147)*100</f>
        <v>27.125</v>
      </c>
    </row>
    <row r="148" spans="1:36" ht="18.75">
      <c r="A148" s="38"/>
      <c r="B148" s="38"/>
      <c r="C148" s="49" t="s">
        <v>58</v>
      </c>
      <c r="D148" s="49">
        <v>366000</v>
      </c>
      <c r="E148" s="49">
        <v>201500</v>
      </c>
      <c r="F148" s="49">
        <v>99500</v>
      </c>
      <c r="G148" s="49"/>
      <c r="H148" s="41">
        <f>SUM(E148:G148)</f>
        <v>301000</v>
      </c>
      <c r="I148" s="59">
        <v>-31980</v>
      </c>
      <c r="J148" s="51">
        <f>SUM(E148:G148,I148)</f>
        <v>269020</v>
      </c>
      <c r="K148" s="52">
        <v>274760.07</v>
      </c>
      <c r="L148" s="53"/>
      <c r="M148" s="54"/>
      <c r="N148" s="55"/>
      <c r="O148" s="81"/>
      <c r="P148" s="56">
        <f>K148+L148</f>
        <v>274760.07</v>
      </c>
      <c r="Q148" s="56">
        <f t="shared" si="318"/>
        <v>91.282415282392023</v>
      </c>
      <c r="R148" s="56">
        <f t="shared" si="319"/>
        <v>102.13369637945135</v>
      </c>
      <c r="S148" s="56">
        <f t="shared" si="316"/>
        <v>75.071057377049172</v>
      </c>
      <c r="T148" s="57">
        <f t="shared" si="320"/>
        <v>0</v>
      </c>
      <c r="U148" s="56">
        <f t="shared" si="321"/>
        <v>0</v>
      </c>
      <c r="V148" s="56">
        <f t="shared" si="322"/>
        <v>0</v>
      </c>
      <c r="W148" s="56">
        <f t="shared" si="323"/>
        <v>0</v>
      </c>
      <c r="X148" s="56">
        <f t="shared" si="324"/>
        <v>274760.07</v>
      </c>
      <c r="Y148" s="226">
        <f t="shared" si="325"/>
        <v>91.282415282392023</v>
      </c>
      <c r="Z148" s="56">
        <f t="shared" si="326"/>
        <v>102.13369637945135</v>
      </c>
      <c r="AA148" s="56">
        <f t="shared" si="327"/>
        <v>75.071057377049172</v>
      </c>
      <c r="AB148" s="57">
        <f t="shared" si="328"/>
        <v>26239.929999999993</v>
      </c>
      <c r="AC148" s="57">
        <f t="shared" si="329"/>
        <v>8.7175847176079699</v>
      </c>
      <c r="AD148" s="57">
        <f t="shared" si="330"/>
        <v>7.1693797814207638</v>
      </c>
      <c r="AE148" s="34">
        <f>J148-X148</f>
        <v>-5740.070000000007</v>
      </c>
      <c r="AF148" s="57">
        <f t="shared" si="331"/>
        <v>-2.1336963794513446</v>
      </c>
      <c r="AG148" s="63">
        <f t="shared" si="317"/>
        <v>-1.5683251366120237</v>
      </c>
      <c r="AH148" s="49">
        <v>65000</v>
      </c>
      <c r="AI148" s="34">
        <f t="shared" si="332"/>
        <v>91239.93</v>
      </c>
      <c r="AJ148" s="57">
        <f t="shared" si="333"/>
        <v>24.928942622950817</v>
      </c>
    </row>
    <row r="149" spans="1:36" ht="18" hidden="1" customHeight="1">
      <c r="A149" s="38"/>
      <c r="B149" s="38"/>
      <c r="C149" s="49" t="s">
        <v>69</v>
      </c>
      <c r="D149" s="49">
        <v>0</v>
      </c>
      <c r="E149" s="49">
        <v>0</v>
      </c>
      <c r="F149" s="49">
        <v>0</v>
      </c>
      <c r="G149" s="49">
        <v>0</v>
      </c>
      <c r="H149" s="41">
        <f>SUM(E149:G149)</f>
        <v>0</v>
      </c>
      <c r="I149" s="59">
        <v>0</v>
      </c>
      <c r="J149" s="51">
        <f>SUM(E149:G149,I149)</f>
        <v>0</v>
      </c>
      <c r="K149" s="52"/>
      <c r="L149" s="53"/>
      <c r="M149" s="54"/>
      <c r="N149" s="55"/>
      <c r="O149" s="81"/>
      <c r="P149" s="56">
        <f>K149+L149</f>
        <v>0</v>
      </c>
      <c r="Q149" s="56" t="e">
        <f t="shared" si="318"/>
        <v>#DIV/0!</v>
      </c>
      <c r="R149" s="56" t="e">
        <f t="shared" si="319"/>
        <v>#DIV/0!</v>
      </c>
      <c r="S149" s="56" t="e">
        <f t="shared" si="316"/>
        <v>#DIV/0!</v>
      </c>
      <c r="T149" s="57">
        <f t="shared" si="320"/>
        <v>0</v>
      </c>
      <c r="U149" s="56" t="e">
        <f t="shared" si="321"/>
        <v>#DIV/0!</v>
      </c>
      <c r="V149" s="56" t="e">
        <f t="shared" si="322"/>
        <v>#DIV/0!</v>
      </c>
      <c r="W149" s="56" t="e">
        <f t="shared" si="323"/>
        <v>#DIV/0!</v>
      </c>
      <c r="X149" s="56">
        <f t="shared" si="324"/>
        <v>0</v>
      </c>
      <c r="Y149" s="226" t="e">
        <f t="shared" si="325"/>
        <v>#DIV/0!</v>
      </c>
      <c r="Z149" s="56" t="e">
        <f t="shared" si="326"/>
        <v>#DIV/0!</v>
      </c>
      <c r="AA149" s="56" t="e">
        <f t="shared" si="327"/>
        <v>#DIV/0!</v>
      </c>
      <c r="AB149" s="57">
        <f t="shared" si="328"/>
        <v>0</v>
      </c>
      <c r="AC149" s="57" t="e">
        <f t="shared" si="329"/>
        <v>#DIV/0!</v>
      </c>
      <c r="AD149" s="57" t="e">
        <f t="shared" si="330"/>
        <v>#DIV/0!</v>
      </c>
      <c r="AE149" s="34">
        <f>J149-X149</f>
        <v>0</v>
      </c>
      <c r="AF149" s="57" t="e">
        <f t="shared" si="331"/>
        <v>#DIV/0!</v>
      </c>
      <c r="AG149" s="63" t="e">
        <f t="shared" si="317"/>
        <v>#DIV/0!</v>
      </c>
      <c r="AH149" s="63"/>
      <c r="AI149" s="34">
        <f t="shared" si="332"/>
        <v>0</v>
      </c>
      <c r="AJ149" s="57" t="e">
        <f t="shared" si="333"/>
        <v>#DIV/0!</v>
      </c>
    </row>
    <row r="150" spans="1:36" ht="18.75">
      <c r="A150" s="38"/>
      <c r="B150" s="38"/>
      <c r="C150" s="49" t="s">
        <v>60</v>
      </c>
      <c r="D150" s="57">
        <v>80000</v>
      </c>
      <c r="E150" s="57">
        <v>64000</v>
      </c>
      <c r="F150" s="57">
        <v>16000</v>
      </c>
      <c r="G150" s="63">
        <v>0</v>
      </c>
      <c r="H150" s="41">
        <f>SUM(E150:G150)</f>
        <v>80000</v>
      </c>
      <c r="I150" s="49">
        <v>0</v>
      </c>
      <c r="J150" s="51">
        <f>SUM(E150:G150,I150)</f>
        <v>80000</v>
      </c>
      <c r="K150" s="52">
        <v>78356.5</v>
      </c>
      <c r="L150" s="53"/>
      <c r="M150" s="54"/>
      <c r="N150" s="55"/>
      <c r="O150" s="81"/>
      <c r="P150" s="56">
        <f>K150+L150</f>
        <v>78356.5</v>
      </c>
      <c r="Q150" s="56">
        <f t="shared" si="318"/>
        <v>97.945625000000007</v>
      </c>
      <c r="R150" s="56">
        <f t="shared" si="319"/>
        <v>97.945625000000007</v>
      </c>
      <c r="S150" s="56">
        <f t="shared" si="316"/>
        <v>97.945625000000007</v>
      </c>
      <c r="T150" s="57">
        <f t="shared" si="320"/>
        <v>0</v>
      </c>
      <c r="U150" s="56">
        <f t="shared" si="321"/>
        <v>0</v>
      </c>
      <c r="V150" s="56">
        <f t="shared" si="322"/>
        <v>0</v>
      </c>
      <c r="W150" s="56">
        <f t="shared" si="323"/>
        <v>0</v>
      </c>
      <c r="X150" s="56">
        <f t="shared" si="324"/>
        <v>78356.5</v>
      </c>
      <c r="Y150" s="226">
        <f t="shared" si="325"/>
        <v>97.945625000000007</v>
      </c>
      <c r="Z150" s="56">
        <f t="shared" si="326"/>
        <v>97.945625000000007</v>
      </c>
      <c r="AA150" s="56">
        <f t="shared" si="327"/>
        <v>97.945625000000007</v>
      </c>
      <c r="AB150" s="57">
        <f t="shared" si="328"/>
        <v>1643.5</v>
      </c>
      <c r="AC150" s="57">
        <f t="shared" si="329"/>
        <v>2.0543749999999998</v>
      </c>
      <c r="AD150" s="57">
        <f t="shared" si="330"/>
        <v>2.0543749999999998</v>
      </c>
      <c r="AE150" s="34">
        <f>J150-X150</f>
        <v>1643.5</v>
      </c>
      <c r="AF150" s="57">
        <f t="shared" si="331"/>
        <v>2.0543749999999998</v>
      </c>
      <c r="AG150" s="63">
        <f t="shared" si="317"/>
        <v>2.0543749999999998</v>
      </c>
      <c r="AH150" s="63"/>
      <c r="AI150" s="34">
        <f t="shared" si="332"/>
        <v>1643.5</v>
      </c>
      <c r="AJ150" s="57">
        <f t="shared" si="333"/>
        <v>2.0543749999999998</v>
      </c>
    </row>
    <row r="151" spans="1:36" ht="18" hidden="1" customHeight="1">
      <c r="A151" s="61"/>
      <c r="B151" s="62"/>
      <c r="C151" s="63" t="s">
        <v>61</v>
      </c>
      <c r="D151" s="63">
        <f>D152</f>
        <v>0</v>
      </c>
      <c r="E151" s="63">
        <f>SUM(E152:E152)</f>
        <v>0</v>
      </c>
      <c r="F151" s="63">
        <f>F152</f>
        <v>0</v>
      </c>
      <c r="G151" s="63">
        <f>G152</f>
        <v>0</v>
      </c>
      <c r="H151" s="63">
        <f>H152</f>
        <v>0</v>
      </c>
      <c r="I151" s="63">
        <f>I152</f>
        <v>0</v>
      </c>
      <c r="J151" s="63">
        <f>SUM(J152:J152)</f>
        <v>0</v>
      </c>
      <c r="K151" s="64">
        <f t="shared" ref="K151:AI151" si="334">K152</f>
        <v>0</v>
      </c>
      <c r="L151" s="65">
        <f t="shared" si="334"/>
        <v>0</v>
      </c>
      <c r="M151" s="66">
        <f t="shared" si="334"/>
        <v>0</v>
      </c>
      <c r="N151" s="46">
        <f t="shared" si="334"/>
        <v>0</v>
      </c>
      <c r="O151" s="82">
        <f t="shared" si="334"/>
        <v>0</v>
      </c>
      <c r="P151" s="67">
        <f t="shared" si="334"/>
        <v>0</v>
      </c>
      <c r="Q151" s="67" t="e">
        <f t="shared" si="334"/>
        <v>#DIV/0!</v>
      </c>
      <c r="R151" s="56" t="e">
        <f t="shared" si="319"/>
        <v>#DIV/0!</v>
      </c>
      <c r="S151" s="67" t="e">
        <f t="shared" si="334"/>
        <v>#DIV/0!</v>
      </c>
      <c r="T151" s="63">
        <f t="shared" si="334"/>
        <v>0</v>
      </c>
      <c r="U151" s="67" t="e">
        <f t="shared" si="334"/>
        <v>#DIV/0!</v>
      </c>
      <c r="V151" s="56" t="e">
        <f t="shared" si="322"/>
        <v>#DIV/0!</v>
      </c>
      <c r="W151" s="67" t="e">
        <f t="shared" si="334"/>
        <v>#DIV/0!</v>
      </c>
      <c r="X151" s="67">
        <f>X152</f>
        <v>0</v>
      </c>
      <c r="Y151" s="227" t="e">
        <f t="shared" si="334"/>
        <v>#DIV/0!</v>
      </c>
      <c r="Z151" s="56" t="e">
        <f t="shared" si="326"/>
        <v>#DIV/0!</v>
      </c>
      <c r="AA151" s="67" t="e">
        <f t="shared" si="334"/>
        <v>#DIV/0!</v>
      </c>
      <c r="AB151" s="63">
        <f t="shared" si="334"/>
        <v>0</v>
      </c>
      <c r="AC151" s="63" t="e">
        <f t="shared" si="334"/>
        <v>#DIV/0!</v>
      </c>
      <c r="AD151" s="63" t="e">
        <f t="shared" si="334"/>
        <v>#DIV/0!</v>
      </c>
      <c r="AE151" s="63">
        <f t="shared" si="334"/>
        <v>0</v>
      </c>
      <c r="AF151" s="63" t="e">
        <f t="shared" si="334"/>
        <v>#DIV/0!</v>
      </c>
      <c r="AG151" s="63" t="e">
        <f t="shared" si="334"/>
        <v>#DIV/0!</v>
      </c>
      <c r="AH151" s="63"/>
      <c r="AI151" s="63">
        <f t="shared" si="334"/>
        <v>0</v>
      </c>
      <c r="AJ151" s="57" t="e">
        <f>(AI151/D151)*100</f>
        <v>#DIV/0!</v>
      </c>
    </row>
    <row r="152" spans="1:36" ht="18" hidden="1" customHeight="1">
      <c r="A152" s="38"/>
      <c r="B152" s="38"/>
      <c r="C152" s="49" t="s">
        <v>70</v>
      </c>
      <c r="D152" s="57">
        <v>0</v>
      </c>
      <c r="E152" s="57">
        <v>0</v>
      </c>
      <c r="F152" s="49"/>
      <c r="G152" s="49"/>
      <c r="H152" s="49">
        <f>SUM(E152:G152)</f>
        <v>0</v>
      </c>
      <c r="I152" s="57">
        <v>0</v>
      </c>
      <c r="J152" s="51">
        <f>SUM(E152:G152,I152)</f>
        <v>0</v>
      </c>
      <c r="K152" s="52"/>
      <c r="L152" s="53"/>
      <c r="M152" s="54"/>
      <c r="N152" s="55"/>
      <c r="O152" s="81"/>
      <c r="P152" s="57">
        <f>K152+L152</f>
        <v>0</v>
      </c>
      <c r="Q152" s="56" t="e">
        <f>P152/J152*100</f>
        <v>#DIV/0!</v>
      </c>
      <c r="R152" s="56" t="e">
        <f t="shared" si="319"/>
        <v>#DIV/0!</v>
      </c>
      <c r="S152" s="56" t="e">
        <f>P152/D152*100</f>
        <v>#DIV/0!</v>
      </c>
      <c r="T152" s="57">
        <f>M152+N152+O152</f>
        <v>0</v>
      </c>
      <c r="U152" s="56" t="e">
        <f>T152/J152*100</f>
        <v>#DIV/0!</v>
      </c>
      <c r="V152" s="56" t="e">
        <f t="shared" si="322"/>
        <v>#DIV/0!</v>
      </c>
      <c r="W152" s="56" t="e">
        <f>T152/D152*100</f>
        <v>#DIV/0!</v>
      </c>
      <c r="X152" s="56">
        <f>SUM(K152:O152)</f>
        <v>0</v>
      </c>
      <c r="Y152" s="226" t="e">
        <f t="shared" ref="Y152" si="335">X152/H152*100</f>
        <v>#DIV/0!</v>
      </c>
      <c r="Z152" s="56" t="e">
        <f t="shared" si="326"/>
        <v>#DIV/0!</v>
      </c>
      <c r="AA152" s="56" t="e">
        <f>X152/D152*100</f>
        <v>#DIV/0!</v>
      </c>
      <c r="AB152" s="57">
        <f>H152-X152</f>
        <v>0</v>
      </c>
      <c r="AC152" s="57" t="e">
        <f t="shared" ref="AC152" si="336">(AB152/H152)*100</f>
        <v>#DIV/0!</v>
      </c>
      <c r="AD152" s="57" t="e">
        <f>(AB152/D152)*100</f>
        <v>#DIV/0!</v>
      </c>
      <c r="AE152" s="34">
        <f>J152-X152</f>
        <v>0</v>
      </c>
      <c r="AF152" s="57" t="e">
        <f>(AE152/J152)*100</f>
        <v>#DIV/0!</v>
      </c>
      <c r="AG152" s="63" t="e">
        <f>(AE152/D152)*100</f>
        <v>#DIV/0!</v>
      </c>
      <c r="AH152" s="246"/>
      <c r="AI152" s="34">
        <f t="shared" ref="AI152" si="337">D152-X152</f>
        <v>0</v>
      </c>
      <c r="AJ152" s="57" t="e">
        <f t="shared" ref="AJ152" si="338">(AI152/D152)*100</f>
        <v>#DIV/0!</v>
      </c>
    </row>
    <row r="153" spans="1:36" ht="18.75">
      <c r="A153" s="69"/>
      <c r="B153" s="69"/>
      <c r="C153" s="70"/>
      <c r="D153" s="70"/>
      <c r="E153" s="71"/>
      <c r="F153" s="71"/>
      <c r="G153" s="71"/>
      <c r="H153" s="71"/>
      <c r="I153" s="71"/>
      <c r="J153" s="71"/>
      <c r="K153" s="72"/>
      <c r="L153" s="73"/>
      <c r="M153" s="74"/>
      <c r="N153" s="75"/>
      <c r="O153" s="83"/>
      <c r="P153" s="71"/>
      <c r="Q153" s="71"/>
      <c r="R153" s="71"/>
      <c r="S153" s="71"/>
      <c r="T153" s="71"/>
      <c r="U153" s="71"/>
      <c r="V153" s="71"/>
      <c r="W153" s="71"/>
      <c r="X153" s="71"/>
      <c r="Y153" s="228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</row>
    <row r="154" spans="1:36" ht="37.5">
      <c r="A154" s="1104" t="s">
        <v>110</v>
      </c>
      <c r="B154" s="1106" t="s">
        <v>306</v>
      </c>
      <c r="C154" s="1107" t="s">
        <v>346</v>
      </c>
      <c r="D154" s="79" t="s">
        <v>307</v>
      </c>
      <c r="E154" s="1109">
        <f>SUM(E157,E163)</f>
        <v>3181500</v>
      </c>
      <c r="F154" s="1109">
        <f>F157+F163</f>
        <v>1363500</v>
      </c>
      <c r="G154" s="1109">
        <f>G157+G163</f>
        <v>0</v>
      </c>
      <c r="H154" s="1109">
        <f>SUM(E154:G156)</f>
        <v>4545000</v>
      </c>
      <c r="I154" s="1111">
        <f>SUM(I157,I163)</f>
        <v>-240000</v>
      </c>
      <c r="J154" s="1113">
        <f>SUM(J157,J163)</f>
        <v>4305000</v>
      </c>
      <c r="K154" s="37"/>
      <c r="L154" s="37"/>
      <c r="M154" s="37"/>
      <c r="N154" s="37"/>
      <c r="O154" s="37"/>
      <c r="P154" s="203" t="s">
        <v>417</v>
      </c>
      <c r="Q154" s="204" t="s">
        <v>433</v>
      </c>
      <c r="R154" s="204" t="s">
        <v>434</v>
      </c>
      <c r="S154" s="204" t="s">
        <v>403</v>
      </c>
      <c r="T154" s="204" t="s">
        <v>438</v>
      </c>
      <c r="U154" s="204" t="s">
        <v>433</v>
      </c>
      <c r="V154" s="204" t="s">
        <v>434</v>
      </c>
      <c r="W154" s="204" t="s">
        <v>403</v>
      </c>
      <c r="X154" s="203" t="s">
        <v>439</v>
      </c>
      <c r="Y154" s="223" t="s">
        <v>433</v>
      </c>
      <c r="Z154" s="204" t="s">
        <v>434</v>
      </c>
      <c r="AA154" s="204" t="s">
        <v>403</v>
      </c>
      <c r="AB154" s="204" t="s">
        <v>440</v>
      </c>
      <c r="AC154" s="204" t="s">
        <v>433</v>
      </c>
      <c r="AD154" s="204" t="s">
        <v>403</v>
      </c>
      <c r="AE154" s="204" t="s">
        <v>408</v>
      </c>
      <c r="AF154" s="204" t="s">
        <v>408</v>
      </c>
      <c r="AG154" s="204" t="s">
        <v>403</v>
      </c>
      <c r="AH154" s="204" t="s">
        <v>39</v>
      </c>
      <c r="AI154" s="204" t="s">
        <v>441</v>
      </c>
      <c r="AJ154" s="204" t="s">
        <v>403</v>
      </c>
    </row>
    <row r="155" spans="1:36" ht="14.45" customHeight="1">
      <c r="A155" s="1105"/>
      <c r="B155" s="1106"/>
      <c r="C155" s="1108"/>
      <c r="D155" s="1108">
        <f>D157+D163</f>
        <v>5050000</v>
      </c>
      <c r="E155" s="1110"/>
      <c r="F155" s="1110"/>
      <c r="G155" s="1110"/>
      <c r="H155" s="1110"/>
      <c r="I155" s="1112"/>
      <c r="J155" s="1106"/>
      <c r="K155" s="1114">
        <f t="shared" ref="K155:P155" si="339">K157+K163</f>
        <v>3768169.8200000003</v>
      </c>
      <c r="L155" s="1116">
        <f t="shared" si="339"/>
        <v>0</v>
      </c>
      <c r="M155" s="1118">
        <f t="shared" si="339"/>
        <v>275766.52</v>
      </c>
      <c r="N155" s="1100">
        <f t="shared" si="339"/>
        <v>86830</v>
      </c>
      <c r="O155" s="1102">
        <f t="shared" si="339"/>
        <v>0</v>
      </c>
      <c r="P155" s="1071">
        <f t="shared" si="339"/>
        <v>3768169.8200000003</v>
      </c>
      <c r="Q155" s="1071">
        <f>(P155/H154)*100</f>
        <v>82.908026842684279</v>
      </c>
      <c r="R155" s="1071">
        <f>(P155/J154)*100</f>
        <v>87.530077119628345</v>
      </c>
      <c r="S155" s="1071">
        <f>(P155/D155)*100</f>
        <v>74.617224158415851</v>
      </c>
      <c r="T155" s="1071">
        <f>T157+T163</f>
        <v>362596.52</v>
      </c>
      <c r="U155" s="1071">
        <f>(T155/H154)*100</f>
        <v>7.9779212321232125</v>
      </c>
      <c r="V155" s="1071">
        <f>(T155/J154)*100</f>
        <v>8.4226833914053429</v>
      </c>
      <c r="W155" s="1071">
        <f>(T155/D155)*100</f>
        <v>7.1801291089108918</v>
      </c>
      <c r="X155" s="1071">
        <f>X157+X163</f>
        <v>4130766.3400000003</v>
      </c>
      <c r="Y155" s="1075">
        <f>(X155/H154)*100</f>
        <v>90.885948074807487</v>
      </c>
      <c r="Z155" s="1071">
        <f>(X155/J154)*100</f>
        <v>95.952760511033688</v>
      </c>
      <c r="AA155" s="1071">
        <f>(X155/D155)*100</f>
        <v>81.797353267326727</v>
      </c>
      <c r="AB155" s="1071">
        <f>AB157+AB163</f>
        <v>414233.65999999974</v>
      </c>
      <c r="AC155" s="1071">
        <f>(AB155/H154)*100</f>
        <v>9.1140519251925145</v>
      </c>
      <c r="AD155" s="1071">
        <f>(AB155/D155)*100</f>
        <v>8.2026467326732622</v>
      </c>
      <c r="AE155" s="1071">
        <f>AE157+AE163</f>
        <v>174233.65999999977</v>
      </c>
      <c r="AF155" s="1071">
        <f>(AE155/J154)*100</f>
        <v>4.047239488966313</v>
      </c>
      <c r="AG155" s="1071">
        <f>(AE155/D155)*100</f>
        <v>3.4501714851485099</v>
      </c>
      <c r="AH155" s="1071">
        <f>AH157+AH163</f>
        <v>505000</v>
      </c>
      <c r="AI155" s="1071">
        <f>AI157+AI163</f>
        <v>919233.65999999968</v>
      </c>
      <c r="AJ155" s="1071">
        <f>(AI155/D155)*100</f>
        <v>18.202646732673262</v>
      </c>
    </row>
    <row r="156" spans="1:36" ht="12" customHeight="1">
      <c r="A156" s="1105"/>
      <c r="B156" s="1106"/>
      <c r="C156" s="1108"/>
      <c r="D156" s="1108"/>
      <c r="E156" s="1110"/>
      <c r="F156" s="1110"/>
      <c r="G156" s="1110"/>
      <c r="H156" s="1110"/>
      <c r="I156" s="1112"/>
      <c r="J156" s="1106"/>
      <c r="K156" s="1115"/>
      <c r="L156" s="1117"/>
      <c r="M156" s="1119"/>
      <c r="N156" s="1101"/>
      <c r="O156" s="1103"/>
      <c r="P156" s="1072"/>
      <c r="Q156" s="1072"/>
      <c r="R156" s="1072"/>
      <c r="S156" s="1072"/>
      <c r="T156" s="1072"/>
      <c r="U156" s="1072"/>
      <c r="V156" s="1072"/>
      <c r="W156" s="1072"/>
      <c r="X156" s="1072"/>
      <c r="Y156" s="1076"/>
      <c r="Z156" s="1072"/>
      <c r="AA156" s="1072"/>
      <c r="AB156" s="1072"/>
      <c r="AC156" s="1072"/>
      <c r="AD156" s="1072"/>
      <c r="AE156" s="1072"/>
      <c r="AF156" s="1072"/>
      <c r="AG156" s="1072"/>
      <c r="AH156" s="1072"/>
      <c r="AI156" s="1072"/>
      <c r="AJ156" s="1072"/>
    </row>
    <row r="157" spans="1:36" ht="18.75">
      <c r="A157" s="38"/>
      <c r="B157" s="39"/>
      <c r="C157" s="40" t="s">
        <v>55</v>
      </c>
      <c r="D157" s="40">
        <f>SUM(D158:D162)</f>
        <v>4750000</v>
      </c>
      <c r="E157" s="41">
        <f>SUM(E158:E162)</f>
        <v>3181500</v>
      </c>
      <c r="F157" s="41">
        <f>SUM(F158:F162)</f>
        <v>1063500</v>
      </c>
      <c r="G157" s="41">
        <f>SUM(G158:G162)</f>
        <v>0</v>
      </c>
      <c r="H157" s="41">
        <f>SUM(H158:H162)</f>
        <v>4245000</v>
      </c>
      <c r="I157" s="42">
        <f>SUM(I158:I160)</f>
        <v>-240000</v>
      </c>
      <c r="J157" s="41">
        <f t="shared" ref="J157:P157" si="340">SUM(J158:J162)</f>
        <v>4005000</v>
      </c>
      <c r="K157" s="43">
        <f t="shared" si="340"/>
        <v>3468569.8200000003</v>
      </c>
      <c r="L157" s="44">
        <f t="shared" si="340"/>
        <v>0</v>
      </c>
      <c r="M157" s="45">
        <f t="shared" si="340"/>
        <v>275766.52</v>
      </c>
      <c r="N157" s="46">
        <f t="shared" si="340"/>
        <v>86830</v>
      </c>
      <c r="O157" s="80">
        <f t="shared" si="340"/>
        <v>0</v>
      </c>
      <c r="P157" s="47">
        <f t="shared" si="340"/>
        <v>3468569.8200000003</v>
      </c>
      <c r="Q157" s="48">
        <f>P157/H157*100</f>
        <v>81.709536395759727</v>
      </c>
      <c r="R157" s="48">
        <f>P157/J157*100</f>
        <v>86.605988014981278</v>
      </c>
      <c r="S157" s="48">
        <f t="shared" ref="S157:S162" si="341">P157/D157*100</f>
        <v>73.022522526315797</v>
      </c>
      <c r="T157" s="47">
        <f>SUM(T158:T162)</f>
        <v>362596.52</v>
      </c>
      <c r="U157" s="48">
        <f>T157/H157*100</f>
        <v>8.5417319199057715</v>
      </c>
      <c r="V157" s="48">
        <f>T157/J157*100</f>
        <v>9.0535960049937572</v>
      </c>
      <c r="W157" s="48">
        <f>T157/D157*100</f>
        <v>7.6336109473684219</v>
      </c>
      <c r="X157" s="48">
        <f>SUM(X158:X162)</f>
        <v>3831166.3400000003</v>
      </c>
      <c r="Y157" s="226">
        <f>X157/H157*100</f>
        <v>90.251268315665499</v>
      </c>
      <c r="Z157" s="48">
        <f>X157/J157*100</f>
        <v>95.659584019975043</v>
      </c>
      <c r="AA157" s="48">
        <f>X157/D157*100</f>
        <v>80.656133473684221</v>
      </c>
      <c r="AB157" s="47">
        <f>SUM(AB158:AB162)</f>
        <v>413833.65999999974</v>
      </c>
      <c r="AC157" s="47">
        <f>(AB157/H157)*100</f>
        <v>9.7487316843345049</v>
      </c>
      <c r="AD157" s="47">
        <f>(AB157/D157)*100</f>
        <v>8.7122875789473628</v>
      </c>
      <c r="AE157" s="47">
        <f>SUM(AE158:AE162)</f>
        <v>173833.65999999977</v>
      </c>
      <c r="AF157" s="47">
        <f>(AE157/J157)*100</f>
        <v>4.3404159800249626</v>
      </c>
      <c r="AG157" s="47">
        <f t="shared" ref="AG157:AG162" si="342">(AE157/D157)*100</f>
        <v>3.6596559999999951</v>
      </c>
      <c r="AH157" s="47">
        <f>SUM(AH158:AH162)</f>
        <v>505000</v>
      </c>
      <c r="AI157" s="47">
        <f>SUM(AI158:AI162)</f>
        <v>918833.65999999968</v>
      </c>
      <c r="AJ157" s="47">
        <f>(AI157/D157)*100</f>
        <v>19.343866526315782</v>
      </c>
    </row>
    <row r="158" spans="1:36" ht="18" hidden="1" customHeight="1">
      <c r="A158" s="38"/>
      <c r="B158" s="39" t="s">
        <v>68</v>
      </c>
      <c r="C158" s="49" t="s">
        <v>56</v>
      </c>
      <c r="D158" s="49">
        <v>0</v>
      </c>
      <c r="E158" s="49">
        <v>0</v>
      </c>
      <c r="F158" s="49">
        <v>0</v>
      </c>
      <c r="G158" s="49">
        <v>0</v>
      </c>
      <c r="H158" s="41">
        <f>SUM(E158:G158)</f>
        <v>0</v>
      </c>
      <c r="I158" s="50">
        <v>0</v>
      </c>
      <c r="J158" s="51">
        <f>SUM(E158:G158,I158)</f>
        <v>0</v>
      </c>
      <c r="K158" s="52"/>
      <c r="L158" s="53"/>
      <c r="M158" s="54"/>
      <c r="N158" s="55"/>
      <c r="O158" s="81"/>
      <c r="P158" s="56">
        <f>K158+L158</f>
        <v>0</v>
      </c>
      <c r="Q158" s="56" t="e">
        <f>P158/H158*100</f>
        <v>#DIV/0!</v>
      </c>
      <c r="R158" s="56" t="e">
        <f>P158/J158*100</f>
        <v>#DIV/0!</v>
      </c>
      <c r="S158" s="56" t="e">
        <f t="shared" si="341"/>
        <v>#DIV/0!</v>
      </c>
      <c r="T158" s="57">
        <f>M158+N158+O158</f>
        <v>0</v>
      </c>
      <c r="U158" s="56" t="e">
        <f>T158/H158*100</f>
        <v>#DIV/0!</v>
      </c>
      <c r="V158" s="56" t="e">
        <f>T158/J158*100</f>
        <v>#DIV/0!</v>
      </c>
      <c r="W158" s="56" t="e">
        <f>T158/D158*100</f>
        <v>#DIV/0!</v>
      </c>
      <c r="X158" s="56">
        <f>SUM(K158:O158)</f>
        <v>0</v>
      </c>
      <c r="Y158" s="226" t="e">
        <f>X158/H158*100</f>
        <v>#DIV/0!</v>
      </c>
      <c r="Z158" s="56" t="e">
        <f>X158/J158*100</f>
        <v>#DIV/0!</v>
      </c>
      <c r="AA158" s="56" t="e">
        <f>X158/D158*100</f>
        <v>#DIV/0!</v>
      </c>
      <c r="AB158" s="57">
        <f>H158-X158</f>
        <v>0</v>
      </c>
      <c r="AC158" s="57" t="e">
        <f>(AB158/H158)*100</f>
        <v>#DIV/0!</v>
      </c>
      <c r="AD158" s="57" t="e">
        <f>(AB158/D158)*100</f>
        <v>#DIV/0!</v>
      </c>
      <c r="AE158" s="34">
        <f>J158-X158</f>
        <v>0</v>
      </c>
      <c r="AF158" s="57" t="e">
        <f>(AE158/J158)*100</f>
        <v>#DIV/0!</v>
      </c>
      <c r="AG158" s="63" t="e">
        <f t="shared" si="342"/>
        <v>#DIV/0!</v>
      </c>
      <c r="AH158" s="246"/>
      <c r="AI158" s="34">
        <f>D158-X158</f>
        <v>0</v>
      </c>
      <c r="AJ158" s="57" t="e">
        <f>(AI158/D158)*100</f>
        <v>#DIV/0!</v>
      </c>
    </row>
    <row r="159" spans="1:36" ht="18.75">
      <c r="A159" s="38"/>
      <c r="B159" s="38"/>
      <c r="C159" s="49" t="s">
        <v>57</v>
      </c>
      <c r="D159" s="49">
        <v>200000</v>
      </c>
      <c r="E159" s="49">
        <v>136500</v>
      </c>
      <c r="F159" s="49">
        <v>43500</v>
      </c>
      <c r="G159" s="49"/>
      <c r="H159" s="41">
        <f>SUM(E159:G159)</f>
        <v>180000</v>
      </c>
      <c r="I159" s="78">
        <v>0</v>
      </c>
      <c r="J159" s="51">
        <f>SUM(E159:G159,I159)</f>
        <v>180000</v>
      </c>
      <c r="K159" s="52">
        <v>178515.65</v>
      </c>
      <c r="L159" s="53"/>
      <c r="M159" s="54"/>
      <c r="N159" s="55"/>
      <c r="O159" s="81"/>
      <c r="P159" s="56">
        <f>K159+L159</f>
        <v>178515.65</v>
      </c>
      <c r="Q159" s="56">
        <f t="shared" ref="Q159:Q162" si="343">P159/H159*100</f>
        <v>99.175361111111101</v>
      </c>
      <c r="R159" s="56">
        <f t="shared" ref="R159:R164" si="344">P159/J159*100</f>
        <v>99.175361111111101</v>
      </c>
      <c r="S159" s="56">
        <f t="shared" si="341"/>
        <v>89.257824999999997</v>
      </c>
      <c r="T159" s="57">
        <f t="shared" ref="T159:T162" si="345">M159+N159+O159</f>
        <v>0</v>
      </c>
      <c r="U159" s="56">
        <f t="shared" ref="U159:U162" si="346">T159/H159*100</f>
        <v>0</v>
      </c>
      <c r="V159" s="56">
        <f t="shared" ref="V159:V164" si="347">T159/J159*100</f>
        <v>0</v>
      </c>
      <c r="W159" s="56">
        <f t="shared" ref="W159:W162" si="348">T159/D159*100</f>
        <v>0</v>
      </c>
      <c r="X159" s="56">
        <f t="shared" ref="X159:X162" si="349">SUM(K159:O159)</f>
        <v>178515.65</v>
      </c>
      <c r="Y159" s="226">
        <f t="shared" ref="Y159:Y162" si="350">X159/H159*100</f>
        <v>99.175361111111101</v>
      </c>
      <c r="Z159" s="56">
        <f t="shared" ref="Z159:Z164" si="351">X159/J159*100</f>
        <v>99.175361111111101</v>
      </c>
      <c r="AA159" s="56">
        <f t="shared" ref="AA159:AA162" si="352">X159/D159*100</f>
        <v>89.257824999999997</v>
      </c>
      <c r="AB159" s="57">
        <f t="shared" ref="AB159:AB162" si="353">H159-X159</f>
        <v>1484.3500000000058</v>
      </c>
      <c r="AC159" s="57">
        <f t="shared" ref="AC159:AC162" si="354">(AB159/H159)*100</f>
        <v>0.82463888888889214</v>
      </c>
      <c r="AD159" s="57">
        <f t="shared" ref="AD159:AD162" si="355">(AB159/D159)*100</f>
        <v>0.74217500000000292</v>
      </c>
      <c r="AE159" s="34">
        <f>J159-X159</f>
        <v>1484.3500000000058</v>
      </c>
      <c r="AF159" s="57">
        <f t="shared" ref="AF159:AF162" si="356">(AE159/J159)*100</f>
        <v>0.82463888888889214</v>
      </c>
      <c r="AG159" s="63">
        <f t="shared" si="342"/>
        <v>0.74217500000000292</v>
      </c>
      <c r="AH159" s="49">
        <v>20000</v>
      </c>
      <c r="AI159" s="34">
        <f>AB159+AH159</f>
        <v>21484.350000000006</v>
      </c>
      <c r="AJ159" s="57">
        <f t="shared" ref="AJ159:AJ162" si="357">(AI159/D159)*100</f>
        <v>10.742175000000003</v>
      </c>
    </row>
    <row r="160" spans="1:36" ht="18.75">
      <c r="A160" s="38"/>
      <c r="B160" s="38"/>
      <c r="C160" s="49" t="s">
        <v>58</v>
      </c>
      <c r="D160" s="49">
        <v>3830000</v>
      </c>
      <c r="E160" s="49">
        <v>2559700</v>
      </c>
      <c r="F160" s="49">
        <v>857300</v>
      </c>
      <c r="G160" s="49"/>
      <c r="H160" s="41">
        <f>SUM(E160:G160)</f>
        <v>3417000</v>
      </c>
      <c r="I160" s="59">
        <v>-240000</v>
      </c>
      <c r="J160" s="51">
        <f>SUM(E160:G160,I160)</f>
        <v>3177000</v>
      </c>
      <c r="K160" s="52">
        <v>2806109.22</v>
      </c>
      <c r="L160" s="53"/>
      <c r="M160" s="54">
        <v>246516.52</v>
      </c>
      <c r="N160" s="55">
        <v>80945</v>
      </c>
      <c r="O160" s="81"/>
      <c r="P160" s="56">
        <f>K160+L160</f>
        <v>2806109.22</v>
      </c>
      <c r="Q160" s="56">
        <f t="shared" si="343"/>
        <v>82.122014047410019</v>
      </c>
      <c r="R160" s="56">
        <f t="shared" si="344"/>
        <v>88.325754485363561</v>
      </c>
      <c r="S160" s="56">
        <f t="shared" si="341"/>
        <v>73.266559268929512</v>
      </c>
      <c r="T160" s="57">
        <f t="shared" si="345"/>
        <v>327461.52</v>
      </c>
      <c r="U160" s="56">
        <f t="shared" si="346"/>
        <v>9.583304653204566</v>
      </c>
      <c r="V160" s="56">
        <f t="shared" si="347"/>
        <v>10.307255901794147</v>
      </c>
      <c r="W160" s="56">
        <f t="shared" si="348"/>
        <v>8.5499091383812011</v>
      </c>
      <c r="X160" s="56">
        <f t="shared" si="349"/>
        <v>3133570.74</v>
      </c>
      <c r="Y160" s="226">
        <f t="shared" si="350"/>
        <v>91.705318700614583</v>
      </c>
      <c r="Z160" s="56">
        <f t="shared" si="351"/>
        <v>98.633010387157711</v>
      </c>
      <c r="AA160" s="56">
        <f t="shared" si="352"/>
        <v>81.816468407310722</v>
      </c>
      <c r="AB160" s="57">
        <f t="shared" si="353"/>
        <v>283429.25999999978</v>
      </c>
      <c r="AC160" s="57">
        <f t="shared" si="354"/>
        <v>8.2946812993854184</v>
      </c>
      <c r="AD160" s="57">
        <f t="shared" si="355"/>
        <v>7.4002417754569132</v>
      </c>
      <c r="AE160" s="34">
        <f>J160-X160</f>
        <v>43429.259999999776</v>
      </c>
      <c r="AF160" s="57">
        <f t="shared" si="356"/>
        <v>1.3669896128422971</v>
      </c>
      <c r="AG160" s="63">
        <f t="shared" si="342"/>
        <v>1.1339232375979054</v>
      </c>
      <c r="AH160" s="49">
        <v>413000</v>
      </c>
      <c r="AI160" s="34">
        <f t="shared" ref="AI160:AI164" si="358">AB160+AH160</f>
        <v>696429.25999999978</v>
      </c>
      <c r="AJ160" s="57">
        <f t="shared" si="357"/>
        <v>18.183531592689288</v>
      </c>
    </row>
    <row r="161" spans="1:36" ht="18" hidden="1" customHeight="1">
      <c r="A161" s="38"/>
      <c r="B161" s="38"/>
      <c r="C161" s="49" t="s">
        <v>69</v>
      </c>
      <c r="D161" s="49">
        <v>0</v>
      </c>
      <c r="E161" s="49">
        <v>0</v>
      </c>
      <c r="F161" s="49">
        <v>0</v>
      </c>
      <c r="G161" s="49"/>
      <c r="H161" s="41">
        <f>SUM(E161:G161)</f>
        <v>0</v>
      </c>
      <c r="I161" s="59">
        <v>0</v>
      </c>
      <c r="J161" s="51">
        <f>SUM(E161:G161,I161)</f>
        <v>0</v>
      </c>
      <c r="K161" s="52"/>
      <c r="L161" s="53"/>
      <c r="M161" s="54"/>
      <c r="N161" s="55"/>
      <c r="O161" s="81"/>
      <c r="P161" s="56">
        <f>K161+L161</f>
        <v>0</v>
      </c>
      <c r="Q161" s="56" t="e">
        <f t="shared" si="343"/>
        <v>#DIV/0!</v>
      </c>
      <c r="R161" s="56" t="e">
        <f t="shared" si="344"/>
        <v>#DIV/0!</v>
      </c>
      <c r="S161" s="56" t="e">
        <f t="shared" si="341"/>
        <v>#DIV/0!</v>
      </c>
      <c r="T161" s="57">
        <f t="shared" si="345"/>
        <v>0</v>
      </c>
      <c r="U161" s="56" t="e">
        <f t="shared" si="346"/>
        <v>#DIV/0!</v>
      </c>
      <c r="V161" s="56" t="e">
        <f t="shared" si="347"/>
        <v>#DIV/0!</v>
      </c>
      <c r="W161" s="56" t="e">
        <f t="shared" si="348"/>
        <v>#DIV/0!</v>
      </c>
      <c r="X161" s="56">
        <f t="shared" si="349"/>
        <v>0</v>
      </c>
      <c r="Y161" s="226" t="e">
        <f t="shared" si="350"/>
        <v>#DIV/0!</v>
      </c>
      <c r="Z161" s="56" t="e">
        <f t="shared" si="351"/>
        <v>#DIV/0!</v>
      </c>
      <c r="AA161" s="56" t="e">
        <f t="shared" si="352"/>
        <v>#DIV/0!</v>
      </c>
      <c r="AB161" s="57">
        <f t="shared" si="353"/>
        <v>0</v>
      </c>
      <c r="AC161" s="57" t="e">
        <f t="shared" si="354"/>
        <v>#DIV/0!</v>
      </c>
      <c r="AD161" s="57" t="e">
        <f t="shared" si="355"/>
        <v>#DIV/0!</v>
      </c>
      <c r="AE161" s="34">
        <f>J161-X161</f>
        <v>0</v>
      </c>
      <c r="AF161" s="57" t="e">
        <f t="shared" si="356"/>
        <v>#DIV/0!</v>
      </c>
      <c r="AG161" s="63" t="e">
        <f t="shared" si="342"/>
        <v>#DIV/0!</v>
      </c>
      <c r="AH161" s="49"/>
      <c r="AI161" s="34">
        <f t="shared" si="358"/>
        <v>0</v>
      </c>
      <c r="AJ161" s="57" t="e">
        <f t="shared" si="357"/>
        <v>#DIV/0!</v>
      </c>
    </row>
    <row r="162" spans="1:36" ht="18.75">
      <c r="A162" s="38"/>
      <c r="B162" s="38"/>
      <c r="C162" s="49" t="s">
        <v>60</v>
      </c>
      <c r="D162" s="57">
        <v>720000</v>
      </c>
      <c r="E162" s="57">
        <v>485300</v>
      </c>
      <c r="F162" s="57">
        <v>162700</v>
      </c>
      <c r="G162" s="57"/>
      <c r="H162" s="41">
        <f>SUM(E162:G162)</f>
        <v>648000</v>
      </c>
      <c r="I162" s="49">
        <v>0</v>
      </c>
      <c r="J162" s="51">
        <f>SUM(E162:G162,I162)</f>
        <v>648000</v>
      </c>
      <c r="K162" s="52">
        <v>483944.95</v>
      </c>
      <c r="L162" s="53"/>
      <c r="M162" s="54">
        <v>29250</v>
      </c>
      <c r="N162" s="55">
        <v>5885</v>
      </c>
      <c r="O162" s="81"/>
      <c r="P162" s="56">
        <f>K162+L162</f>
        <v>483944.95</v>
      </c>
      <c r="Q162" s="56">
        <f t="shared" si="343"/>
        <v>74.682862654320985</v>
      </c>
      <c r="R162" s="56">
        <f t="shared" si="344"/>
        <v>74.682862654320985</v>
      </c>
      <c r="S162" s="56">
        <f t="shared" si="341"/>
        <v>67.214576388888887</v>
      </c>
      <c r="T162" s="57">
        <f t="shared" si="345"/>
        <v>35135</v>
      </c>
      <c r="U162" s="56">
        <f t="shared" si="346"/>
        <v>5.4220679012345681</v>
      </c>
      <c r="V162" s="56">
        <f t="shared" si="347"/>
        <v>5.4220679012345681</v>
      </c>
      <c r="W162" s="56">
        <f t="shared" si="348"/>
        <v>4.8798611111111114</v>
      </c>
      <c r="X162" s="56">
        <f t="shared" si="349"/>
        <v>519079.95</v>
      </c>
      <c r="Y162" s="226">
        <f t="shared" si="350"/>
        <v>80.104930555555555</v>
      </c>
      <c r="Z162" s="56">
        <f t="shared" si="351"/>
        <v>80.104930555555555</v>
      </c>
      <c r="AA162" s="56">
        <f t="shared" si="352"/>
        <v>72.094437499999998</v>
      </c>
      <c r="AB162" s="57">
        <f t="shared" si="353"/>
        <v>128920.04999999999</v>
      </c>
      <c r="AC162" s="57">
        <f t="shared" si="354"/>
        <v>19.895069444444445</v>
      </c>
      <c r="AD162" s="57">
        <f t="shared" si="355"/>
        <v>17.905562499999998</v>
      </c>
      <c r="AE162" s="34">
        <f>J162-X162</f>
        <v>128920.04999999999</v>
      </c>
      <c r="AF162" s="57">
        <f t="shared" si="356"/>
        <v>19.895069444444445</v>
      </c>
      <c r="AG162" s="63">
        <f t="shared" si="342"/>
        <v>17.905562499999998</v>
      </c>
      <c r="AH162" s="57">
        <v>72000</v>
      </c>
      <c r="AI162" s="34">
        <f t="shared" si="358"/>
        <v>200920.05</v>
      </c>
      <c r="AJ162" s="57">
        <f t="shared" si="357"/>
        <v>27.905562499999998</v>
      </c>
    </row>
    <row r="163" spans="1:36" ht="18.75">
      <c r="A163" s="61"/>
      <c r="B163" s="62"/>
      <c r="C163" s="63" t="s">
        <v>61</v>
      </c>
      <c r="D163" s="63">
        <f>D164</f>
        <v>300000</v>
      </c>
      <c r="E163" s="63">
        <f>SUM(E164:E164)</f>
        <v>0</v>
      </c>
      <c r="F163" s="63">
        <f>F164</f>
        <v>300000</v>
      </c>
      <c r="G163" s="63">
        <f>G164</f>
        <v>0</v>
      </c>
      <c r="H163" s="63">
        <f>H164</f>
        <v>300000</v>
      </c>
      <c r="I163" s="63">
        <f>I164</f>
        <v>0</v>
      </c>
      <c r="J163" s="63">
        <f>SUM(J164:J164)</f>
        <v>300000</v>
      </c>
      <c r="K163" s="64">
        <f t="shared" ref="K163:AI163" si="359">K164</f>
        <v>299600</v>
      </c>
      <c r="L163" s="65">
        <f t="shared" si="359"/>
        <v>0</v>
      </c>
      <c r="M163" s="66">
        <f t="shared" si="359"/>
        <v>0</v>
      </c>
      <c r="N163" s="46">
        <f t="shared" si="359"/>
        <v>0</v>
      </c>
      <c r="O163" s="82">
        <f t="shared" si="359"/>
        <v>0</v>
      </c>
      <c r="P163" s="67">
        <f t="shared" si="359"/>
        <v>299600</v>
      </c>
      <c r="Q163" s="67">
        <f t="shared" si="359"/>
        <v>99.866666666666674</v>
      </c>
      <c r="R163" s="56">
        <f t="shared" si="344"/>
        <v>99.866666666666674</v>
      </c>
      <c r="S163" s="67">
        <f t="shared" si="359"/>
        <v>99.866666666666674</v>
      </c>
      <c r="T163" s="63">
        <f t="shared" si="359"/>
        <v>0</v>
      </c>
      <c r="U163" s="67">
        <f t="shared" si="359"/>
        <v>0</v>
      </c>
      <c r="V163" s="56">
        <f t="shared" si="347"/>
        <v>0</v>
      </c>
      <c r="W163" s="67">
        <f t="shared" si="359"/>
        <v>0</v>
      </c>
      <c r="X163" s="67">
        <f>X164</f>
        <v>299600</v>
      </c>
      <c r="Y163" s="227">
        <f t="shared" si="359"/>
        <v>99.866666666666674</v>
      </c>
      <c r="Z163" s="56">
        <f t="shared" si="351"/>
        <v>99.866666666666674</v>
      </c>
      <c r="AA163" s="67">
        <f t="shared" si="359"/>
        <v>99.866666666666674</v>
      </c>
      <c r="AB163" s="63">
        <f t="shared" si="359"/>
        <v>400</v>
      </c>
      <c r="AC163" s="63">
        <f t="shared" si="359"/>
        <v>0.13333333333333333</v>
      </c>
      <c r="AD163" s="63">
        <f t="shared" si="359"/>
        <v>0.13333333333333333</v>
      </c>
      <c r="AE163" s="63">
        <f t="shared" si="359"/>
        <v>400</v>
      </c>
      <c r="AF163" s="63">
        <f t="shared" si="359"/>
        <v>0.13333333333333333</v>
      </c>
      <c r="AG163" s="63">
        <f t="shared" si="359"/>
        <v>0.13333333333333333</v>
      </c>
      <c r="AH163" s="63">
        <f t="shared" si="359"/>
        <v>0</v>
      </c>
      <c r="AI163" s="247">
        <f t="shared" si="359"/>
        <v>400</v>
      </c>
      <c r="AJ163" s="57">
        <f>(AI163/D163)*100</f>
        <v>0.13333333333333333</v>
      </c>
    </row>
    <row r="164" spans="1:36" ht="18.75">
      <c r="A164" s="38"/>
      <c r="B164" s="38"/>
      <c r="C164" s="49" t="s">
        <v>70</v>
      </c>
      <c r="D164" s="57">
        <v>300000</v>
      </c>
      <c r="E164" s="57">
        <v>0</v>
      </c>
      <c r="F164" s="57">
        <v>300000</v>
      </c>
      <c r="G164" s="49">
        <v>0</v>
      </c>
      <c r="H164" s="49">
        <f>SUM(E164:G164)</f>
        <v>300000</v>
      </c>
      <c r="I164" s="57">
        <v>0</v>
      </c>
      <c r="J164" s="51">
        <f>SUM(E164:G164,I164)</f>
        <v>300000</v>
      </c>
      <c r="K164" s="52">
        <v>299600</v>
      </c>
      <c r="L164" s="53"/>
      <c r="M164" s="54"/>
      <c r="N164" s="55"/>
      <c r="O164" s="81"/>
      <c r="P164" s="57">
        <f>K164+L164</f>
        <v>299600</v>
      </c>
      <c r="Q164" s="56">
        <f>P164/J164*100</f>
        <v>99.866666666666674</v>
      </c>
      <c r="R164" s="56">
        <f t="shared" si="344"/>
        <v>99.866666666666674</v>
      </c>
      <c r="S164" s="56">
        <f>P164/D164*100</f>
        <v>99.866666666666674</v>
      </c>
      <c r="T164" s="57">
        <f>M164+N164+O164</f>
        <v>0</v>
      </c>
      <c r="U164" s="56">
        <f>T164/J164*100</f>
        <v>0</v>
      </c>
      <c r="V164" s="56">
        <f t="shared" si="347"/>
        <v>0</v>
      </c>
      <c r="W164" s="56">
        <f>T164/D164*100</f>
        <v>0</v>
      </c>
      <c r="X164" s="56">
        <f>SUM(K164:O164)</f>
        <v>299600</v>
      </c>
      <c r="Y164" s="226">
        <f t="shared" ref="Y164" si="360">X164/H164*100</f>
        <v>99.866666666666674</v>
      </c>
      <c r="Z164" s="56">
        <f t="shared" si="351"/>
        <v>99.866666666666674</v>
      </c>
      <c r="AA164" s="56">
        <f>X164/D164*100</f>
        <v>99.866666666666674</v>
      </c>
      <c r="AB164" s="57">
        <f>H164-X164</f>
        <v>400</v>
      </c>
      <c r="AC164" s="57">
        <f t="shared" ref="AC164" si="361">(AB164/H164)*100</f>
        <v>0.13333333333333333</v>
      </c>
      <c r="AD164" s="57">
        <f>(AB164/D164)*100</f>
        <v>0.13333333333333333</v>
      </c>
      <c r="AE164" s="34">
        <f>J164-X164</f>
        <v>400</v>
      </c>
      <c r="AF164" s="57">
        <f>(AE164/J164)*100</f>
        <v>0.13333333333333333</v>
      </c>
      <c r="AG164" s="63">
        <f>(AE164/D164)*100</f>
        <v>0.13333333333333333</v>
      </c>
      <c r="AH164" s="63">
        <v>0</v>
      </c>
      <c r="AI164" s="34">
        <f t="shared" si="358"/>
        <v>400</v>
      </c>
      <c r="AJ164" s="57">
        <f t="shared" ref="AJ164" si="362">(AI164/D164)*100</f>
        <v>0.13333333333333333</v>
      </c>
    </row>
    <row r="165" spans="1:36" ht="18.75">
      <c r="A165" s="69"/>
      <c r="B165" s="69"/>
      <c r="C165" s="70"/>
      <c r="D165" s="70"/>
      <c r="E165" s="71"/>
      <c r="F165" s="71"/>
      <c r="G165" s="71"/>
      <c r="H165" s="71"/>
      <c r="I165" s="71"/>
      <c r="J165" s="71"/>
      <c r="K165" s="72"/>
      <c r="L165" s="73"/>
      <c r="M165" s="74"/>
      <c r="N165" s="75"/>
      <c r="O165" s="83"/>
      <c r="P165" s="71"/>
      <c r="Q165" s="71"/>
      <c r="R165" s="71"/>
      <c r="S165" s="71"/>
      <c r="T165" s="71"/>
      <c r="U165" s="71"/>
      <c r="V165" s="71"/>
      <c r="W165" s="71"/>
      <c r="X165" s="71"/>
      <c r="Y165" s="228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</row>
    <row r="166" spans="1:36" ht="37.5">
      <c r="A166" s="1104" t="s">
        <v>114</v>
      </c>
      <c r="B166" s="1106" t="s">
        <v>308</v>
      </c>
      <c r="C166" s="1107" t="s">
        <v>309</v>
      </c>
      <c r="D166" s="79" t="s">
        <v>310</v>
      </c>
      <c r="E166" s="1109">
        <f>SUM(E169,E175)</f>
        <v>1102500</v>
      </c>
      <c r="F166" s="1109">
        <f>F169+F175</f>
        <v>472500</v>
      </c>
      <c r="G166" s="1109">
        <f>G169+G175</f>
        <v>0</v>
      </c>
      <c r="H166" s="1109">
        <f>SUM(E166:G168)</f>
        <v>1575000</v>
      </c>
      <c r="I166" s="1111">
        <f>SUM(I169,I175)</f>
        <v>-87600</v>
      </c>
      <c r="J166" s="1113">
        <f>SUM(J169,J175)</f>
        <v>1487400</v>
      </c>
      <c r="K166" s="37"/>
      <c r="L166" s="37"/>
      <c r="M166" s="37"/>
      <c r="N166" s="37"/>
      <c r="O166" s="37"/>
      <c r="P166" s="203" t="s">
        <v>417</v>
      </c>
      <c r="Q166" s="204" t="s">
        <v>433</v>
      </c>
      <c r="R166" s="204" t="s">
        <v>434</v>
      </c>
      <c r="S166" s="204" t="s">
        <v>403</v>
      </c>
      <c r="T166" s="204" t="s">
        <v>438</v>
      </c>
      <c r="U166" s="204" t="s">
        <v>433</v>
      </c>
      <c r="V166" s="204" t="s">
        <v>434</v>
      </c>
      <c r="W166" s="204" t="s">
        <v>403</v>
      </c>
      <c r="X166" s="203" t="s">
        <v>439</v>
      </c>
      <c r="Y166" s="223" t="s">
        <v>433</v>
      </c>
      <c r="Z166" s="204" t="s">
        <v>434</v>
      </c>
      <c r="AA166" s="204" t="s">
        <v>403</v>
      </c>
      <c r="AB166" s="204" t="s">
        <v>440</v>
      </c>
      <c r="AC166" s="204" t="s">
        <v>433</v>
      </c>
      <c r="AD166" s="204" t="s">
        <v>403</v>
      </c>
      <c r="AE166" s="204" t="s">
        <v>408</v>
      </c>
      <c r="AF166" s="204" t="s">
        <v>408</v>
      </c>
      <c r="AG166" s="204" t="s">
        <v>403</v>
      </c>
      <c r="AH166" s="204" t="s">
        <v>39</v>
      </c>
      <c r="AI166" s="204" t="s">
        <v>441</v>
      </c>
      <c r="AJ166" s="204" t="s">
        <v>403</v>
      </c>
    </row>
    <row r="167" spans="1:36" ht="14.45" customHeight="1">
      <c r="A167" s="1105"/>
      <c r="B167" s="1106"/>
      <c r="C167" s="1108"/>
      <c r="D167" s="1108">
        <f>D169+D175</f>
        <v>1750000</v>
      </c>
      <c r="E167" s="1110"/>
      <c r="F167" s="1110"/>
      <c r="G167" s="1110"/>
      <c r="H167" s="1110"/>
      <c r="I167" s="1112"/>
      <c r="J167" s="1106"/>
      <c r="K167" s="1114">
        <f t="shared" ref="K167:P167" si="363">K169+K175</f>
        <v>1167336.1499999999</v>
      </c>
      <c r="L167" s="1116">
        <f t="shared" si="363"/>
        <v>209592.6</v>
      </c>
      <c r="M167" s="1118">
        <f t="shared" si="363"/>
        <v>40831.199999999997</v>
      </c>
      <c r="N167" s="1100">
        <f t="shared" si="363"/>
        <v>0</v>
      </c>
      <c r="O167" s="1102">
        <f t="shared" si="363"/>
        <v>0</v>
      </c>
      <c r="P167" s="1071">
        <f t="shared" si="363"/>
        <v>1376928.75</v>
      </c>
      <c r="Q167" s="1071">
        <f>(P167/H166)*100</f>
        <v>87.424047619047613</v>
      </c>
      <c r="R167" s="1071">
        <f>(P167/J166)*100</f>
        <v>92.572862041145626</v>
      </c>
      <c r="S167" s="1071">
        <f>(P167/D167)*100</f>
        <v>78.681642857142847</v>
      </c>
      <c r="T167" s="1071">
        <f>T169+T175</f>
        <v>40831.199999999997</v>
      </c>
      <c r="U167" s="1071">
        <f>(T167/H166)*100</f>
        <v>2.5924571428571426</v>
      </c>
      <c r="V167" s="1071">
        <f>(T167/J166)*100</f>
        <v>2.7451391690197657</v>
      </c>
      <c r="W167" s="1071">
        <f>(T167/D167)*100</f>
        <v>2.3332114285714285</v>
      </c>
      <c r="X167" s="1071">
        <f>X169+X175</f>
        <v>1417759.95</v>
      </c>
      <c r="Y167" s="1075">
        <f>(X167/H166)*100</f>
        <v>90.016504761904756</v>
      </c>
      <c r="Z167" s="1071">
        <f>(X167/J166)*100</f>
        <v>95.318001210165377</v>
      </c>
      <c r="AA167" s="1071">
        <f>(X167/D167)*100</f>
        <v>81.014854285714293</v>
      </c>
      <c r="AB167" s="1071">
        <f>AB169+AB175</f>
        <v>157240.05000000005</v>
      </c>
      <c r="AC167" s="1071">
        <f>(AB167/H166)*100</f>
        <v>9.9834952380952409</v>
      </c>
      <c r="AD167" s="1071">
        <f>(AB167/D167)*100</f>
        <v>8.9851457142857161</v>
      </c>
      <c r="AE167" s="1071">
        <f>AE169+AE175</f>
        <v>69640.050000000047</v>
      </c>
      <c r="AF167" s="1071">
        <f>(AE167/J166)*100</f>
        <v>4.6819987898346138</v>
      </c>
      <c r="AG167" s="1071">
        <f>(AE167/D167)*100</f>
        <v>3.9794314285714312</v>
      </c>
      <c r="AH167" s="1071">
        <f>AH169+AH175</f>
        <v>175000</v>
      </c>
      <c r="AI167" s="1071">
        <f>AI169+AI175</f>
        <v>332240.05000000005</v>
      </c>
      <c r="AJ167" s="1071">
        <f>(AI167/D167)*100</f>
        <v>18.985145714285718</v>
      </c>
    </row>
    <row r="168" spans="1:36" ht="47.1" customHeight="1">
      <c r="A168" s="1105"/>
      <c r="B168" s="1106"/>
      <c r="C168" s="1108"/>
      <c r="D168" s="1108"/>
      <c r="E168" s="1110"/>
      <c r="F168" s="1110"/>
      <c r="G168" s="1110"/>
      <c r="H168" s="1110"/>
      <c r="I168" s="1112"/>
      <c r="J168" s="1106"/>
      <c r="K168" s="1115"/>
      <c r="L168" s="1117"/>
      <c r="M168" s="1119"/>
      <c r="N168" s="1101"/>
      <c r="O168" s="1103"/>
      <c r="P168" s="1072"/>
      <c r="Q168" s="1072"/>
      <c r="R168" s="1072"/>
      <c r="S168" s="1072"/>
      <c r="T168" s="1072"/>
      <c r="U168" s="1072"/>
      <c r="V168" s="1072"/>
      <c r="W168" s="1072"/>
      <c r="X168" s="1072"/>
      <c r="Y168" s="1076"/>
      <c r="Z168" s="1072"/>
      <c r="AA168" s="1072"/>
      <c r="AB168" s="1072"/>
      <c r="AC168" s="1072"/>
      <c r="AD168" s="1072"/>
      <c r="AE168" s="1072"/>
      <c r="AF168" s="1072"/>
      <c r="AG168" s="1072"/>
      <c r="AH168" s="1072"/>
      <c r="AI168" s="1072"/>
      <c r="AJ168" s="1072"/>
    </row>
    <row r="169" spans="1:36" ht="18.75">
      <c r="A169" s="38"/>
      <c r="B169" s="39"/>
      <c r="C169" s="40" t="s">
        <v>55</v>
      </c>
      <c r="D169" s="40">
        <f>SUM(D170:D174)</f>
        <v>1750000</v>
      </c>
      <c r="E169" s="41">
        <f>SUM(E170:E174)</f>
        <v>1102500</v>
      </c>
      <c r="F169" s="41">
        <f>SUM(F170:F174)</f>
        <v>472500</v>
      </c>
      <c r="G169" s="41">
        <f>SUM(G170:G174)</f>
        <v>0</v>
      </c>
      <c r="H169" s="41">
        <f>SUM(H170:H174)</f>
        <v>1575000</v>
      </c>
      <c r="I169" s="42">
        <f>SUM(I170:I172)</f>
        <v>-87600</v>
      </c>
      <c r="J169" s="41">
        <f t="shared" ref="J169:P169" si="364">SUM(J170:J174)</f>
        <v>1487400</v>
      </c>
      <c r="K169" s="43">
        <f t="shared" si="364"/>
        <v>1167336.1499999999</v>
      </c>
      <c r="L169" s="44">
        <f t="shared" si="364"/>
        <v>209592.6</v>
      </c>
      <c r="M169" s="45">
        <f t="shared" si="364"/>
        <v>40831.199999999997</v>
      </c>
      <c r="N169" s="46">
        <f t="shared" si="364"/>
        <v>0</v>
      </c>
      <c r="O169" s="80">
        <f t="shared" si="364"/>
        <v>0</v>
      </c>
      <c r="P169" s="47">
        <f t="shared" si="364"/>
        <v>1376928.75</v>
      </c>
      <c r="Q169" s="48">
        <f>P169/H169*100</f>
        <v>87.424047619047613</v>
      </c>
      <c r="R169" s="48">
        <f>P169/J169*100</f>
        <v>92.572862041145626</v>
      </c>
      <c r="S169" s="48">
        <f t="shared" ref="S169:S174" si="365">P169/D169*100</f>
        <v>78.681642857142847</v>
      </c>
      <c r="T169" s="47">
        <f>SUM(T170:T174)</f>
        <v>40831.199999999997</v>
      </c>
      <c r="U169" s="48">
        <f>T169/H169*100</f>
        <v>2.5924571428571426</v>
      </c>
      <c r="V169" s="48">
        <f>T169/J169*100</f>
        <v>2.7451391690197657</v>
      </c>
      <c r="W169" s="48">
        <f>T169/D169*100</f>
        <v>2.3332114285714285</v>
      </c>
      <c r="X169" s="48">
        <f>SUM(X170:X174)</f>
        <v>1417759.95</v>
      </c>
      <c r="Y169" s="226">
        <f>X169/H169*100</f>
        <v>90.016504761904756</v>
      </c>
      <c r="Z169" s="48">
        <f>X169/J169*100</f>
        <v>95.318001210165377</v>
      </c>
      <c r="AA169" s="48">
        <f>X169/D169*100</f>
        <v>81.014854285714293</v>
      </c>
      <c r="AB169" s="47">
        <f>SUM(AB170:AB174)</f>
        <v>157240.05000000005</v>
      </c>
      <c r="AC169" s="47">
        <f>(AB169/H169)*100</f>
        <v>9.9834952380952409</v>
      </c>
      <c r="AD169" s="47">
        <f>(AB169/D169)*100</f>
        <v>8.9851457142857161</v>
      </c>
      <c r="AE169" s="47">
        <f>SUM(AE170:AE174)</f>
        <v>69640.050000000047</v>
      </c>
      <c r="AF169" s="47">
        <f>(AE169/J169)*100</f>
        <v>4.6819987898346138</v>
      </c>
      <c r="AG169" s="47">
        <f t="shared" ref="AG169:AG174" si="366">(AE169/D169)*100</f>
        <v>3.9794314285714312</v>
      </c>
      <c r="AH169" s="47">
        <f>SUM(AH170:AH174)</f>
        <v>175000</v>
      </c>
      <c r="AI169" s="47">
        <f>SUM(AI170:AI174)</f>
        <v>332240.05000000005</v>
      </c>
      <c r="AJ169" s="47">
        <f>(AI169/D169)*100</f>
        <v>18.985145714285718</v>
      </c>
    </row>
    <row r="170" spans="1:36" ht="18" hidden="1" customHeight="1">
      <c r="A170" s="38"/>
      <c r="B170" s="39" t="s">
        <v>68</v>
      </c>
      <c r="C170" s="49" t="s">
        <v>56</v>
      </c>
      <c r="D170" s="49">
        <v>0</v>
      </c>
      <c r="E170" s="49">
        <v>0</v>
      </c>
      <c r="F170" s="49">
        <v>0</v>
      </c>
      <c r="G170" s="49">
        <v>0</v>
      </c>
      <c r="H170" s="41">
        <f>SUM(E170:G170)</f>
        <v>0</v>
      </c>
      <c r="I170" s="50">
        <v>0</v>
      </c>
      <c r="J170" s="51">
        <f>SUM(E170:G170,I170)</f>
        <v>0</v>
      </c>
      <c r="K170" s="52"/>
      <c r="L170" s="53"/>
      <c r="M170" s="54"/>
      <c r="N170" s="55"/>
      <c r="O170" s="81"/>
      <c r="P170" s="56">
        <f>K170+L170</f>
        <v>0</v>
      </c>
      <c r="Q170" s="56" t="e">
        <f>P170/H170*100</f>
        <v>#DIV/0!</v>
      </c>
      <c r="R170" s="56" t="e">
        <f>P170/J170*100</f>
        <v>#DIV/0!</v>
      </c>
      <c r="S170" s="56" t="e">
        <f t="shared" si="365"/>
        <v>#DIV/0!</v>
      </c>
      <c r="T170" s="57">
        <f>M170+N170+O170</f>
        <v>0</v>
      </c>
      <c r="U170" s="56" t="e">
        <f>T170/H170*100</f>
        <v>#DIV/0!</v>
      </c>
      <c r="V170" s="56" t="e">
        <f>T170/J170*100</f>
        <v>#DIV/0!</v>
      </c>
      <c r="W170" s="56" t="e">
        <f>T170/D170*100</f>
        <v>#DIV/0!</v>
      </c>
      <c r="X170" s="56">
        <f>SUM(K170:O170)</f>
        <v>0</v>
      </c>
      <c r="Y170" s="226" t="e">
        <f>X170/H170*100</f>
        <v>#DIV/0!</v>
      </c>
      <c r="Z170" s="56" t="e">
        <f>X170/J170*100</f>
        <v>#DIV/0!</v>
      </c>
      <c r="AA170" s="56" t="e">
        <f>X170/D170*100</f>
        <v>#DIV/0!</v>
      </c>
      <c r="AB170" s="57">
        <f>H170-X170</f>
        <v>0</v>
      </c>
      <c r="AC170" s="57" t="e">
        <f>(AB170/H170)*100</f>
        <v>#DIV/0!</v>
      </c>
      <c r="AD170" s="57" t="e">
        <f>(AB170/D170)*100</f>
        <v>#DIV/0!</v>
      </c>
      <c r="AE170" s="34">
        <f>J170-X170</f>
        <v>0</v>
      </c>
      <c r="AF170" s="57" t="e">
        <f>(AE170/J170)*100</f>
        <v>#DIV/0!</v>
      </c>
      <c r="AG170" s="63" t="e">
        <f t="shared" si="366"/>
        <v>#DIV/0!</v>
      </c>
      <c r="AH170" s="246"/>
      <c r="AI170" s="34">
        <f>D170-X170</f>
        <v>0</v>
      </c>
      <c r="AJ170" s="57" t="e">
        <f>(AI170/D170)*100</f>
        <v>#DIV/0!</v>
      </c>
    </row>
    <row r="171" spans="1:36" ht="18.75">
      <c r="A171" s="38"/>
      <c r="B171" s="38"/>
      <c r="C171" s="49" t="s">
        <v>57</v>
      </c>
      <c r="D171" s="49">
        <v>387000</v>
      </c>
      <c r="E171" s="49">
        <v>312000</v>
      </c>
      <c r="F171" s="49">
        <v>36300</v>
      </c>
      <c r="G171" s="49"/>
      <c r="H171" s="41">
        <f>SUM(E171:G171)</f>
        <v>348300</v>
      </c>
      <c r="I171" s="78">
        <v>-22200</v>
      </c>
      <c r="J171" s="51">
        <f>SUM(E171:G171,I171)</f>
        <v>326100</v>
      </c>
      <c r="K171" s="52">
        <v>454753.94</v>
      </c>
      <c r="L171" s="53"/>
      <c r="M171" s="54">
        <v>40831.199999999997</v>
      </c>
      <c r="N171" s="55"/>
      <c r="O171" s="81"/>
      <c r="P171" s="56">
        <f>K171+L171</f>
        <v>454753.94</v>
      </c>
      <c r="Q171" s="56">
        <f t="shared" ref="Q171:Q174" si="367">P171/H171*100</f>
        <v>130.56386448463968</v>
      </c>
      <c r="R171" s="56">
        <f t="shared" ref="R171:R176" si="368">P171/J171*100</f>
        <v>139.45229684145968</v>
      </c>
      <c r="S171" s="56">
        <f t="shared" si="365"/>
        <v>117.50747803617571</v>
      </c>
      <c r="T171" s="57">
        <f t="shared" ref="T171:T174" si="369">M171+N171+O171</f>
        <v>40831.199999999997</v>
      </c>
      <c r="U171" s="56">
        <f t="shared" ref="U171:U174" si="370">T171/H171*100</f>
        <v>11.722997416020672</v>
      </c>
      <c r="V171" s="56">
        <f t="shared" ref="V171:V176" si="371">T171/J171*100</f>
        <v>12.521067157313706</v>
      </c>
      <c r="W171" s="56">
        <f t="shared" ref="W171:W174" si="372">T171/D171*100</f>
        <v>10.550697674418604</v>
      </c>
      <c r="X171" s="56">
        <f t="shared" ref="X171:X174" si="373">SUM(K171:O171)</f>
        <v>495585.14</v>
      </c>
      <c r="Y171" s="226">
        <f t="shared" ref="Y171:Y174" si="374">X171/H171*100</f>
        <v>142.28686190066037</v>
      </c>
      <c r="Z171" s="56">
        <f t="shared" ref="Z171:Z176" si="375">X171/J171*100</f>
        <v>151.97336399877338</v>
      </c>
      <c r="AA171" s="56">
        <f t="shared" ref="AA171:AA174" si="376">X171/D171*100</f>
        <v>128.05817571059433</v>
      </c>
      <c r="AB171" s="57">
        <f t="shared" ref="AB171:AB174" si="377">H171-X171</f>
        <v>-147285.14000000001</v>
      </c>
      <c r="AC171" s="57">
        <f t="shared" ref="AC171:AC174" si="378">(AB171/H171)*100</f>
        <v>-42.286861900660355</v>
      </c>
      <c r="AD171" s="57">
        <f t="shared" ref="AD171:AD174" si="379">(AB171/D171)*100</f>
        <v>-38.05817571059432</v>
      </c>
      <c r="AE171" s="34">
        <f>J171-X171</f>
        <v>-169485.14</v>
      </c>
      <c r="AF171" s="57">
        <f t="shared" ref="AF171:AF174" si="380">(AE171/J171)*100</f>
        <v>-51.973363998773394</v>
      </c>
      <c r="AG171" s="63">
        <f t="shared" si="366"/>
        <v>-43.794609819121447</v>
      </c>
      <c r="AH171" s="49">
        <v>38700</v>
      </c>
      <c r="AI171" s="34">
        <f>AB171+AH171</f>
        <v>-108585.14000000001</v>
      </c>
      <c r="AJ171" s="57">
        <f t="shared" ref="AJ171:AJ174" si="381">(AI171/D171)*100</f>
        <v>-28.05817571059432</v>
      </c>
    </row>
    <row r="172" spans="1:36" ht="18.75">
      <c r="A172" s="38"/>
      <c r="B172" s="38"/>
      <c r="C172" s="49" t="s">
        <v>58</v>
      </c>
      <c r="D172" s="49">
        <v>1139000</v>
      </c>
      <c r="E172" s="49">
        <v>571500</v>
      </c>
      <c r="F172" s="49">
        <v>431200</v>
      </c>
      <c r="G172" s="49"/>
      <c r="H172" s="41">
        <f>SUM(E172:G172)</f>
        <v>1002700</v>
      </c>
      <c r="I172" s="59">
        <v>-65400</v>
      </c>
      <c r="J172" s="51">
        <f>SUM(E172:G172,I172)</f>
        <v>937300</v>
      </c>
      <c r="K172" s="52">
        <v>651806.21</v>
      </c>
      <c r="L172" s="53">
        <v>209592.6</v>
      </c>
      <c r="M172" s="54"/>
      <c r="N172" s="55"/>
      <c r="O172" s="81"/>
      <c r="P172" s="56">
        <f>K172+L172</f>
        <v>861398.80999999994</v>
      </c>
      <c r="Q172" s="56">
        <f t="shared" si="367"/>
        <v>85.907929590106704</v>
      </c>
      <c r="R172" s="56">
        <f t="shared" si="368"/>
        <v>91.902145524378525</v>
      </c>
      <c r="S172" s="56">
        <f t="shared" si="365"/>
        <v>75.627639157155386</v>
      </c>
      <c r="T172" s="57">
        <f t="shared" si="369"/>
        <v>0</v>
      </c>
      <c r="U172" s="56">
        <f t="shared" si="370"/>
        <v>0</v>
      </c>
      <c r="V172" s="56">
        <f t="shared" si="371"/>
        <v>0</v>
      </c>
      <c r="W172" s="56">
        <f t="shared" si="372"/>
        <v>0</v>
      </c>
      <c r="X172" s="56">
        <f t="shared" si="373"/>
        <v>861398.80999999994</v>
      </c>
      <c r="Y172" s="226">
        <f t="shared" si="374"/>
        <v>85.907929590106704</v>
      </c>
      <c r="Z172" s="56">
        <f t="shared" si="375"/>
        <v>91.902145524378525</v>
      </c>
      <c r="AA172" s="56">
        <f t="shared" si="376"/>
        <v>75.627639157155386</v>
      </c>
      <c r="AB172" s="57">
        <f t="shared" si="377"/>
        <v>141301.19000000006</v>
      </c>
      <c r="AC172" s="57">
        <f t="shared" si="378"/>
        <v>14.092070409893296</v>
      </c>
      <c r="AD172" s="57">
        <f t="shared" si="379"/>
        <v>12.405723441615457</v>
      </c>
      <c r="AE172" s="34">
        <f>J172-X172</f>
        <v>75901.190000000061</v>
      </c>
      <c r="AF172" s="57">
        <f t="shared" si="380"/>
        <v>8.0978544756214728</v>
      </c>
      <c r="AG172" s="63">
        <f t="shared" si="366"/>
        <v>6.6638446005267831</v>
      </c>
      <c r="AH172" s="49">
        <v>136300</v>
      </c>
      <c r="AI172" s="34">
        <f t="shared" ref="AI172:AI174" si="382">AB172+AH172</f>
        <v>277601.19000000006</v>
      </c>
      <c r="AJ172" s="57">
        <f t="shared" si="381"/>
        <v>24.372360842844607</v>
      </c>
    </row>
    <row r="173" spans="1:36" ht="18" hidden="1" customHeight="1">
      <c r="A173" s="38"/>
      <c r="B173" s="38"/>
      <c r="C173" s="49" t="s">
        <v>69</v>
      </c>
      <c r="D173" s="49">
        <v>0</v>
      </c>
      <c r="E173" s="49">
        <v>0</v>
      </c>
      <c r="F173" s="49">
        <v>0</v>
      </c>
      <c r="G173" s="49">
        <v>0</v>
      </c>
      <c r="H173" s="41">
        <f>SUM(E173:G173)</f>
        <v>0</v>
      </c>
      <c r="I173" s="59">
        <v>0</v>
      </c>
      <c r="J173" s="51">
        <f>SUM(E173:G173,I173)</f>
        <v>0</v>
      </c>
      <c r="K173" s="52"/>
      <c r="L173" s="53"/>
      <c r="M173" s="54"/>
      <c r="N173" s="55"/>
      <c r="O173" s="81"/>
      <c r="P173" s="56">
        <f>K173+L173</f>
        <v>0</v>
      </c>
      <c r="Q173" s="56" t="e">
        <f t="shared" si="367"/>
        <v>#DIV/0!</v>
      </c>
      <c r="R173" s="56" t="e">
        <f t="shared" si="368"/>
        <v>#DIV/0!</v>
      </c>
      <c r="S173" s="56" t="e">
        <f t="shared" si="365"/>
        <v>#DIV/0!</v>
      </c>
      <c r="T173" s="57">
        <f t="shared" si="369"/>
        <v>0</v>
      </c>
      <c r="U173" s="56" t="e">
        <f t="shared" si="370"/>
        <v>#DIV/0!</v>
      </c>
      <c r="V173" s="56" t="e">
        <f t="shared" si="371"/>
        <v>#DIV/0!</v>
      </c>
      <c r="W173" s="56" t="e">
        <f t="shared" si="372"/>
        <v>#DIV/0!</v>
      </c>
      <c r="X173" s="56">
        <f t="shared" si="373"/>
        <v>0</v>
      </c>
      <c r="Y173" s="226" t="e">
        <f t="shared" si="374"/>
        <v>#DIV/0!</v>
      </c>
      <c r="Z173" s="56" t="e">
        <f t="shared" si="375"/>
        <v>#DIV/0!</v>
      </c>
      <c r="AA173" s="56" t="e">
        <f t="shared" si="376"/>
        <v>#DIV/0!</v>
      </c>
      <c r="AB173" s="57">
        <f t="shared" si="377"/>
        <v>0</v>
      </c>
      <c r="AC173" s="57" t="e">
        <f t="shared" si="378"/>
        <v>#DIV/0!</v>
      </c>
      <c r="AD173" s="57" t="e">
        <f t="shared" si="379"/>
        <v>#DIV/0!</v>
      </c>
      <c r="AE173" s="34">
        <f>J173-X173</f>
        <v>0</v>
      </c>
      <c r="AF173" s="57" t="e">
        <f t="shared" si="380"/>
        <v>#DIV/0!</v>
      </c>
      <c r="AG173" s="63" t="e">
        <f t="shared" si="366"/>
        <v>#DIV/0!</v>
      </c>
      <c r="AH173" s="246"/>
      <c r="AI173" s="34">
        <f t="shared" si="382"/>
        <v>0</v>
      </c>
      <c r="AJ173" s="57" t="e">
        <f t="shared" si="381"/>
        <v>#DIV/0!</v>
      </c>
    </row>
    <row r="174" spans="1:36" ht="18.75">
      <c r="A174" s="38"/>
      <c r="B174" s="38"/>
      <c r="C174" s="49" t="s">
        <v>60</v>
      </c>
      <c r="D174" s="57">
        <v>224000</v>
      </c>
      <c r="E174" s="57">
        <v>219000</v>
      </c>
      <c r="F174" s="57">
        <v>5000</v>
      </c>
      <c r="G174" s="63">
        <v>0</v>
      </c>
      <c r="H174" s="41">
        <f>SUM(E174:G174)</f>
        <v>224000</v>
      </c>
      <c r="I174" s="49">
        <v>0</v>
      </c>
      <c r="J174" s="51">
        <f>SUM(E174:G174,I174)</f>
        <v>224000</v>
      </c>
      <c r="K174" s="52">
        <v>60776</v>
      </c>
      <c r="L174" s="53"/>
      <c r="M174" s="54"/>
      <c r="N174" s="55"/>
      <c r="O174" s="81"/>
      <c r="P174" s="56">
        <f>K174+L174</f>
        <v>60776</v>
      </c>
      <c r="Q174" s="56">
        <f t="shared" si="367"/>
        <v>27.132142857142856</v>
      </c>
      <c r="R174" s="56">
        <f t="shared" si="368"/>
        <v>27.132142857142856</v>
      </c>
      <c r="S174" s="56">
        <f t="shared" si="365"/>
        <v>27.132142857142856</v>
      </c>
      <c r="T174" s="57">
        <f t="shared" si="369"/>
        <v>0</v>
      </c>
      <c r="U174" s="56">
        <f t="shared" si="370"/>
        <v>0</v>
      </c>
      <c r="V174" s="56">
        <f t="shared" si="371"/>
        <v>0</v>
      </c>
      <c r="W174" s="56">
        <f t="shared" si="372"/>
        <v>0</v>
      </c>
      <c r="X174" s="56">
        <f t="shared" si="373"/>
        <v>60776</v>
      </c>
      <c r="Y174" s="226">
        <f t="shared" si="374"/>
        <v>27.132142857142856</v>
      </c>
      <c r="Z174" s="56">
        <f t="shared" si="375"/>
        <v>27.132142857142856</v>
      </c>
      <c r="AA174" s="56">
        <f t="shared" si="376"/>
        <v>27.132142857142856</v>
      </c>
      <c r="AB174" s="57">
        <f t="shared" si="377"/>
        <v>163224</v>
      </c>
      <c r="AC174" s="57">
        <f t="shared" si="378"/>
        <v>72.867857142857133</v>
      </c>
      <c r="AD174" s="57">
        <f t="shared" si="379"/>
        <v>72.867857142857133</v>
      </c>
      <c r="AE174" s="34">
        <f>J174-X174</f>
        <v>163224</v>
      </c>
      <c r="AF174" s="57">
        <f t="shared" si="380"/>
        <v>72.867857142857133</v>
      </c>
      <c r="AG174" s="63">
        <f t="shared" si="366"/>
        <v>72.867857142857133</v>
      </c>
      <c r="AH174" s="63"/>
      <c r="AI174" s="34">
        <f t="shared" si="382"/>
        <v>163224</v>
      </c>
      <c r="AJ174" s="57">
        <f t="shared" si="381"/>
        <v>72.867857142857133</v>
      </c>
    </row>
    <row r="175" spans="1:36" ht="18" hidden="1" customHeight="1">
      <c r="A175" s="61"/>
      <c r="B175" s="62"/>
      <c r="C175" s="63" t="s">
        <v>61</v>
      </c>
      <c r="D175" s="63">
        <f>D176</f>
        <v>0</v>
      </c>
      <c r="E175" s="63">
        <f>SUM(E176:E176)</f>
        <v>0</v>
      </c>
      <c r="F175" s="63">
        <f>F176</f>
        <v>0</v>
      </c>
      <c r="G175" s="63">
        <f>G176</f>
        <v>0</v>
      </c>
      <c r="H175" s="63">
        <f>H176</f>
        <v>0</v>
      </c>
      <c r="I175" s="63">
        <f>I176</f>
        <v>0</v>
      </c>
      <c r="J175" s="63">
        <f>SUM(J176:J176)</f>
        <v>0</v>
      </c>
      <c r="K175" s="64">
        <f t="shared" ref="K175:AI175" si="383">K176</f>
        <v>0</v>
      </c>
      <c r="L175" s="65">
        <f t="shared" si="383"/>
        <v>0</v>
      </c>
      <c r="M175" s="66">
        <f t="shared" si="383"/>
        <v>0</v>
      </c>
      <c r="N175" s="46">
        <f t="shared" si="383"/>
        <v>0</v>
      </c>
      <c r="O175" s="82">
        <f t="shared" si="383"/>
        <v>0</v>
      </c>
      <c r="P175" s="67">
        <f t="shared" si="383"/>
        <v>0</v>
      </c>
      <c r="Q175" s="67" t="e">
        <f t="shared" si="383"/>
        <v>#DIV/0!</v>
      </c>
      <c r="R175" s="56" t="e">
        <f t="shared" si="368"/>
        <v>#DIV/0!</v>
      </c>
      <c r="S175" s="67" t="e">
        <f t="shared" si="383"/>
        <v>#DIV/0!</v>
      </c>
      <c r="T175" s="63">
        <f t="shared" si="383"/>
        <v>0</v>
      </c>
      <c r="U175" s="67" t="e">
        <f t="shared" si="383"/>
        <v>#DIV/0!</v>
      </c>
      <c r="V175" s="56" t="e">
        <f t="shared" si="371"/>
        <v>#DIV/0!</v>
      </c>
      <c r="W175" s="67" t="e">
        <f t="shared" si="383"/>
        <v>#DIV/0!</v>
      </c>
      <c r="X175" s="67">
        <f>X176</f>
        <v>0</v>
      </c>
      <c r="Y175" s="227" t="e">
        <f t="shared" si="383"/>
        <v>#DIV/0!</v>
      </c>
      <c r="Z175" s="56" t="e">
        <f t="shared" si="375"/>
        <v>#DIV/0!</v>
      </c>
      <c r="AA175" s="67" t="e">
        <f t="shared" si="383"/>
        <v>#DIV/0!</v>
      </c>
      <c r="AB175" s="63">
        <f t="shared" si="383"/>
        <v>0</v>
      </c>
      <c r="AC175" s="63" t="e">
        <f t="shared" si="383"/>
        <v>#DIV/0!</v>
      </c>
      <c r="AD175" s="63" t="e">
        <f t="shared" si="383"/>
        <v>#DIV/0!</v>
      </c>
      <c r="AE175" s="63">
        <f t="shared" si="383"/>
        <v>0</v>
      </c>
      <c r="AF175" s="63" t="e">
        <f t="shared" si="383"/>
        <v>#DIV/0!</v>
      </c>
      <c r="AG175" s="63" t="e">
        <f t="shared" si="383"/>
        <v>#DIV/0!</v>
      </c>
      <c r="AH175" s="63"/>
      <c r="AI175" s="63">
        <f t="shared" si="383"/>
        <v>0</v>
      </c>
      <c r="AJ175" s="57" t="e">
        <f>(AI175/D175)*100</f>
        <v>#DIV/0!</v>
      </c>
    </row>
    <row r="176" spans="1:36" ht="18" hidden="1" customHeight="1">
      <c r="A176" s="38"/>
      <c r="B176" s="38"/>
      <c r="C176" s="49" t="s">
        <v>70</v>
      </c>
      <c r="D176" s="57">
        <v>0</v>
      </c>
      <c r="E176" s="57">
        <v>0</v>
      </c>
      <c r="F176" s="49"/>
      <c r="G176" s="49"/>
      <c r="H176" s="49">
        <f>SUM(E176:G176)</f>
        <v>0</v>
      </c>
      <c r="I176" s="57">
        <v>0</v>
      </c>
      <c r="J176" s="51">
        <f>SUM(E176:G176,I176)</f>
        <v>0</v>
      </c>
      <c r="K176" s="52"/>
      <c r="L176" s="53"/>
      <c r="M176" s="54"/>
      <c r="N176" s="55"/>
      <c r="O176" s="81"/>
      <c r="P176" s="57">
        <f>K176+L176</f>
        <v>0</v>
      </c>
      <c r="Q176" s="56" t="e">
        <f>P176/J176*100</f>
        <v>#DIV/0!</v>
      </c>
      <c r="R176" s="56" t="e">
        <f t="shared" si="368"/>
        <v>#DIV/0!</v>
      </c>
      <c r="S176" s="56" t="e">
        <f>P176/D176*100</f>
        <v>#DIV/0!</v>
      </c>
      <c r="T176" s="57">
        <f>M176+N176+O176</f>
        <v>0</v>
      </c>
      <c r="U176" s="56" t="e">
        <f>T176/J176*100</f>
        <v>#DIV/0!</v>
      </c>
      <c r="V176" s="56" t="e">
        <f t="shared" si="371"/>
        <v>#DIV/0!</v>
      </c>
      <c r="W176" s="56" t="e">
        <f>T176/D176*100</f>
        <v>#DIV/0!</v>
      </c>
      <c r="X176" s="56">
        <f>SUM(K176:O176)</f>
        <v>0</v>
      </c>
      <c r="Y176" s="226" t="e">
        <f t="shared" ref="Y176" si="384">X176/H176*100</f>
        <v>#DIV/0!</v>
      </c>
      <c r="Z176" s="56" t="e">
        <f t="shared" si="375"/>
        <v>#DIV/0!</v>
      </c>
      <c r="AA176" s="56" t="e">
        <f>X176/D176*100</f>
        <v>#DIV/0!</v>
      </c>
      <c r="AB176" s="57">
        <f>H176-X176</f>
        <v>0</v>
      </c>
      <c r="AC176" s="57" t="e">
        <f t="shared" ref="AC176" si="385">(AB176/H176)*100</f>
        <v>#DIV/0!</v>
      </c>
      <c r="AD176" s="57" t="e">
        <f>(AB176/D176)*100</f>
        <v>#DIV/0!</v>
      </c>
      <c r="AE176" s="34">
        <f>J176-X176</f>
        <v>0</v>
      </c>
      <c r="AF176" s="57" t="e">
        <f>(AE176/J176)*100</f>
        <v>#DIV/0!</v>
      </c>
      <c r="AG176" s="63" t="e">
        <f>(AE176/D176)*100</f>
        <v>#DIV/0!</v>
      </c>
      <c r="AH176" s="246"/>
      <c r="AI176" s="34">
        <f t="shared" ref="AI176" si="386">D176-X176</f>
        <v>0</v>
      </c>
      <c r="AJ176" s="57" t="e">
        <f t="shared" ref="AJ176" si="387">(AI176/D176)*100</f>
        <v>#DIV/0!</v>
      </c>
    </row>
    <row r="177" spans="1:36" ht="18.75">
      <c r="A177" s="69"/>
      <c r="B177" s="69"/>
      <c r="C177" s="70"/>
      <c r="D177" s="70"/>
      <c r="E177" s="71"/>
      <c r="F177" s="71"/>
      <c r="G177" s="71"/>
      <c r="H177" s="71"/>
      <c r="I177" s="71"/>
      <c r="J177" s="71"/>
      <c r="K177" s="72"/>
      <c r="L177" s="73"/>
      <c r="M177" s="74"/>
      <c r="N177" s="75"/>
      <c r="O177" s="83"/>
      <c r="P177" s="71"/>
      <c r="Q177" s="71"/>
      <c r="R177" s="71"/>
      <c r="S177" s="71"/>
      <c r="T177" s="71"/>
      <c r="U177" s="71"/>
      <c r="V177" s="71"/>
      <c r="W177" s="71"/>
      <c r="X177" s="71"/>
      <c r="Y177" s="228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</row>
    <row r="178" spans="1:36" ht="37.5">
      <c r="A178" s="1104" t="s">
        <v>118</v>
      </c>
      <c r="B178" s="1106" t="s">
        <v>311</v>
      </c>
      <c r="C178" s="1107" t="s">
        <v>312</v>
      </c>
      <c r="D178" s="79" t="s">
        <v>313</v>
      </c>
      <c r="E178" s="1109">
        <f>SUM(E181,E187)</f>
        <v>630000</v>
      </c>
      <c r="F178" s="1109">
        <f>F181+F187</f>
        <v>270000</v>
      </c>
      <c r="G178" s="1109">
        <f>G181+G187</f>
        <v>0</v>
      </c>
      <c r="H178" s="1109">
        <f>SUM(E178:G180)</f>
        <v>900000</v>
      </c>
      <c r="I178" s="1111">
        <f>SUM(I181,I187)</f>
        <v>-43200</v>
      </c>
      <c r="J178" s="1113">
        <f>SUM(J181,J187)</f>
        <v>856800</v>
      </c>
      <c r="K178" s="37"/>
      <c r="L178" s="37"/>
      <c r="M178" s="37"/>
      <c r="N178" s="37"/>
      <c r="O178" s="37"/>
      <c r="P178" s="203" t="s">
        <v>417</v>
      </c>
      <c r="Q178" s="204" t="s">
        <v>433</v>
      </c>
      <c r="R178" s="204" t="s">
        <v>434</v>
      </c>
      <c r="S178" s="204" t="s">
        <v>403</v>
      </c>
      <c r="T178" s="204" t="s">
        <v>438</v>
      </c>
      <c r="U178" s="204" t="s">
        <v>433</v>
      </c>
      <c r="V178" s="204" t="s">
        <v>434</v>
      </c>
      <c r="W178" s="204" t="s">
        <v>403</v>
      </c>
      <c r="X178" s="203" t="s">
        <v>439</v>
      </c>
      <c r="Y178" s="223" t="s">
        <v>433</v>
      </c>
      <c r="Z178" s="204" t="s">
        <v>434</v>
      </c>
      <c r="AA178" s="204" t="s">
        <v>403</v>
      </c>
      <c r="AB178" s="204" t="s">
        <v>440</v>
      </c>
      <c r="AC178" s="204" t="s">
        <v>433</v>
      </c>
      <c r="AD178" s="204" t="s">
        <v>403</v>
      </c>
      <c r="AE178" s="204" t="s">
        <v>408</v>
      </c>
      <c r="AF178" s="204" t="s">
        <v>408</v>
      </c>
      <c r="AG178" s="204" t="s">
        <v>403</v>
      </c>
      <c r="AH178" s="204" t="s">
        <v>39</v>
      </c>
      <c r="AI178" s="204" t="s">
        <v>441</v>
      </c>
      <c r="AJ178" s="204" t="s">
        <v>403</v>
      </c>
    </row>
    <row r="179" spans="1:36" ht="14.45" customHeight="1">
      <c r="A179" s="1105"/>
      <c r="B179" s="1106"/>
      <c r="C179" s="1108"/>
      <c r="D179" s="1108">
        <f>D181+D187</f>
        <v>1000000</v>
      </c>
      <c r="E179" s="1110"/>
      <c r="F179" s="1110"/>
      <c r="G179" s="1110"/>
      <c r="H179" s="1110"/>
      <c r="I179" s="1112"/>
      <c r="J179" s="1106"/>
      <c r="K179" s="1114">
        <f t="shared" ref="K179:P179" si="388">K181+K187</f>
        <v>813636.13</v>
      </c>
      <c r="L179" s="1116">
        <f t="shared" si="388"/>
        <v>0</v>
      </c>
      <c r="M179" s="1118">
        <f t="shared" si="388"/>
        <v>0</v>
      </c>
      <c r="N179" s="1100">
        <f t="shared" si="388"/>
        <v>0</v>
      </c>
      <c r="O179" s="1102">
        <f t="shared" si="388"/>
        <v>0</v>
      </c>
      <c r="P179" s="1071">
        <f t="shared" si="388"/>
        <v>813636.13</v>
      </c>
      <c r="Q179" s="1071">
        <f>(P179/H178)*100</f>
        <v>90.404014444444442</v>
      </c>
      <c r="R179" s="1071">
        <f>(P179/J178)*100</f>
        <v>94.962200046685339</v>
      </c>
      <c r="S179" s="1071">
        <f>(P179/D179)*100</f>
        <v>81.363613000000001</v>
      </c>
      <c r="T179" s="1071">
        <f>T181+T187</f>
        <v>0</v>
      </c>
      <c r="U179" s="1071">
        <f>(T179/H178)*100</f>
        <v>0</v>
      </c>
      <c r="V179" s="1071">
        <f>(T179/J178)*100</f>
        <v>0</v>
      </c>
      <c r="W179" s="1071">
        <f>(T179/D179)*100</f>
        <v>0</v>
      </c>
      <c r="X179" s="1071">
        <f>X181+X187</f>
        <v>813636.13</v>
      </c>
      <c r="Y179" s="1075">
        <f>(X179/H178)*100</f>
        <v>90.404014444444442</v>
      </c>
      <c r="Z179" s="1071">
        <f>(X179/J178)*100</f>
        <v>94.962200046685339</v>
      </c>
      <c r="AA179" s="1071">
        <f>(X179/D179)*100</f>
        <v>81.363613000000001</v>
      </c>
      <c r="AB179" s="1071">
        <f>AB181+AB187</f>
        <v>86363.869999999966</v>
      </c>
      <c r="AC179" s="1071">
        <f>(AB179/H178)*100</f>
        <v>9.5959855555555507</v>
      </c>
      <c r="AD179" s="1071">
        <f>(AB179/D179)*100</f>
        <v>8.6363869999999974</v>
      </c>
      <c r="AE179" s="1071">
        <f>AE181+AE187</f>
        <v>43163.869999999966</v>
      </c>
      <c r="AF179" s="1071">
        <f>(AE179/J178)*100</f>
        <v>5.0377999533146554</v>
      </c>
      <c r="AG179" s="1071">
        <f>(AE179/D179)*100</f>
        <v>4.3163869999999962</v>
      </c>
      <c r="AH179" s="1071">
        <f>AH181+AH187</f>
        <v>100000</v>
      </c>
      <c r="AI179" s="1071">
        <f>AI181+AI187</f>
        <v>186363.86999999997</v>
      </c>
      <c r="AJ179" s="1071">
        <f>(AI179/D179)*100</f>
        <v>18.636386999999996</v>
      </c>
    </row>
    <row r="180" spans="1:36" ht="47.1" customHeight="1">
      <c r="A180" s="1105"/>
      <c r="B180" s="1106"/>
      <c r="C180" s="1108"/>
      <c r="D180" s="1108"/>
      <c r="E180" s="1110"/>
      <c r="F180" s="1110"/>
      <c r="G180" s="1110"/>
      <c r="H180" s="1110"/>
      <c r="I180" s="1112"/>
      <c r="J180" s="1106"/>
      <c r="K180" s="1115"/>
      <c r="L180" s="1117"/>
      <c r="M180" s="1119"/>
      <c r="N180" s="1101"/>
      <c r="O180" s="1103"/>
      <c r="P180" s="1072"/>
      <c r="Q180" s="1072"/>
      <c r="R180" s="1072"/>
      <c r="S180" s="1072"/>
      <c r="T180" s="1072"/>
      <c r="U180" s="1072"/>
      <c r="V180" s="1072"/>
      <c r="W180" s="1072"/>
      <c r="X180" s="1072"/>
      <c r="Y180" s="1076"/>
      <c r="Z180" s="1072"/>
      <c r="AA180" s="1072"/>
      <c r="AB180" s="1072"/>
      <c r="AC180" s="1072"/>
      <c r="AD180" s="1072"/>
      <c r="AE180" s="1072"/>
      <c r="AF180" s="1072"/>
      <c r="AG180" s="1072"/>
      <c r="AH180" s="1072"/>
      <c r="AI180" s="1072"/>
      <c r="AJ180" s="1072"/>
    </row>
    <row r="181" spans="1:36" ht="18.75">
      <c r="A181" s="38"/>
      <c r="B181" s="39"/>
      <c r="C181" s="40" t="s">
        <v>55</v>
      </c>
      <c r="D181" s="40">
        <f>SUM(D182:D186)</f>
        <v>1000000</v>
      </c>
      <c r="E181" s="41">
        <f>SUM(E182:E186)</f>
        <v>630000</v>
      </c>
      <c r="F181" s="41">
        <f>SUM(F182:F186)</f>
        <v>270000</v>
      </c>
      <c r="G181" s="41">
        <f>SUM(G182:G186)</f>
        <v>0</v>
      </c>
      <c r="H181" s="41">
        <f>SUM(H182:H186)</f>
        <v>900000</v>
      </c>
      <c r="I181" s="42">
        <f>SUM(I182:I184)</f>
        <v>-43200</v>
      </c>
      <c r="J181" s="41">
        <f t="shared" ref="J181:P181" si="389">SUM(J182:J186)</f>
        <v>856800</v>
      </c>
      <c r="K181" s="43">
        <f t="shared" si="389"/>
        <v>813636.13</v>
      </c>
      <c r="L181" s="44">
        <f t="shared" si="389"/>
        <v>0</v>
      </c>
      <c r="M181" s="45">
        <f t="shared" si="389"/>
        <v>0</v>
      </c>
      <c r="N181" s="46">
        <f t="shared" si="389"/>
        <v>0</v>
      </c>
      <c r="O181" s="80">
        <f t="shared" si="389"/>
        <v>0</v>
      </c>
      <c r="P181" s="47">
        <f t="shared" si="389"/>
        <v>813636.13</v>
      </c>
      <c r="Q181" s="48">
        <f>P181/H181*100</f>
        <v>90.404014444444442</v>
      </c>
      <c r="R181" s="48">
        <f>P181/J181*100</f>
        <v>94.962200046685339</v>
      </c>
      <c r="S181" s="48">
        <f t="shared" ref="S181:S186" si="390">P181/D181*100</f>
        <v>81.363613000000001</v>
      </c>
      <c r="T181" s="47">
        <f>SUM(T182:T186)</f>
        <v>0</v>
      </c>
      <c r="U181" s="48">
        <f>T181/H181*100</f>
        <v>0</v>
      </c>
      <c r="V181" s="48">
        <f>T181/J181*100</f>
        <v>0</v>
      </c>
      <c r="W181" s="48">
        <f>T181/D181*100</f>
        <v>0</v>
      </c>
      <c r="X181" s="48">
        <f>SUM(X182:X186)</f>
        <v>813636.13</v>
      </c>
      <c r="Y181" s="226">
        <f>X181/H181*100</f>
        <v>90.404014444444442</v>
      </c>
      <c r="Z181" s="48">
        <f>X181/J181*100</f>
        <v>94.962200046685339</v>
      </c>
      <c r="AA181" s="48">
        <f>X181/D181*100</f>
        <v>81.363613000000001</v>
      </c>
      <c r="AB181" s="47">
        <f>SUM(AB182:AB186)</f>
        <v>86363.869999999966</v>
      </c>
      <c r="AC181" s="47">
        <f>(AB181/H181)*100</f>
        <v>9.5959855555555507</v>
      </c>
      <c r="AD181" s="47">
        <f>(AB181/D181)*100</f>
        <v>8.6363869999999974</v>
      </c>
      <c r="AE181" s="47">
        <f>SUM(AE182:AE186)</f>
        <v>43163.869999999966</v>
      </c>
      <c r="AF181" s="47">
        <f>(AE181/J181)*100</f>
        <v>5.0377999533146554</v>
      </c>
      <c r="AG181" s="47">
        <f t="shared" ref="AG181:AG186" si="391">(AE181/D181)*100</f>
        <v>4.3163869999999962</v>
      </c>
      <c r="AH181" s="47">
        <f>SUM(AH182:AH186)</f>
        <v>100000</v>
      </c>
      <c r="AI181" s="47">
        <f>SUM(AI182:AI186)</f>
        <v>186363.86999999997</v>
      </c>
      <c r="AJ181" s="47">
        <f>(AI181/D181)*100</f>
        <v>18.636386999999996</v>
      </c>
    </row>
    <row r="182" spans="1:36" ht="18.75">
      <c r="A182" s="38"/>
      <c r="B182" s="39" t="s">
        <v>68</v>
      </c>
      <c r="C182" s="49" t="s">
        <v>56</v>
      </c>
      <c r="D182" s="49">
        <v>360000</v>
      </c>
      <c r="E182" s="49">
        <v>240000</v>
      </c>
      <c r="F182" s="49">
        <v>120000</v>
      </c>
      <c r="G182" s="49">
        <v>0</v>
      </c>
      <c r="H182" s="41">
        <f>SUM(E182:G182)</f>
        <v>360000</v>
      </c>
      <c r="I182" s="50">
        <v>0</v>
      </c>
      <c r="J182" s="51">
        <f>SUM(E182:G182,I182)</f>
        <v>360000</v>
      </c>
      <c r="K182" s="52">
        <v>360000</v>
      </c>
      <c r="L182" s="53"/>
      <c r="M182" s="54"/>
      <c r="N182" s="55"/>
      <c r="O182" s="81"/>
      <c r="P182" s="56">
        <f>K182+L182</f>
        <v>360000</v>
      </c>
      <c r="Q182" s="56">
        <f>P182/H182*100</f>
        <v>100</v>
      </c>
      <c r="R182" s="56">
        <f>P182/J182*100</f>
        <v>100</v>
      </c>
      <c r="S182" s="56">
        <f t="shared" si="390"/>
        <v>100</v>
      </c>
      <c r="T182" s="57">
        <f>M182+N182+O182</f>
        <v>0</v>
      </c>
      <c r="U182" s="56">
        <f>T182/H182*100</f>
        <v>0</v>
      </c>
      <c r="V182" s="56">
        <f>T182/J182*100</f>
        <v>0</v>
      </c>
      <c r="W182" s="56">
        <f>T182/D182*100</f>
        <v>0</v>
      </c>
      <c r="X182" s="56">
        <f>SUM(K182:O182)</f>
        <v>360000</v>
      </c>
      <c r="Y182" s="226">
        <f>X182/H182*100</f>
        <v>100</v>
      </c>
      <c r="Z182" s="56">
        <f>X182/J182*100</f>
        <v>100</v>
      </c>
      <c r="AA182" s="56">
        <f>X182/D182*100</f>
        <v>100</v>
      </c>
      <c r="AB182" s="57">
        <f>H182-X182</f>
        <v>0</v>
      </c>
      <c r="AC182" s="57">
        <f>(AB182/H182)*100</f>
        <v>0</v>
      </c>
      <c r="AD182" s="57">
        <f>(AB182/D182)*100</f>
        <v>0</v>
      </c>
      <c r="AE182" s="34">
        <f>J182-X182</f>
        <v>0</v>
      </c>
      <c r="AF182" s="57">
        <f>(AE182/J182)*100</f>
        <v>0</v>
      </c>
      <c r="AG182" s="63">
        <f t="shared" si="391"/>
        <v>0</v>
      </c>
      <c r="AH182" s="246">
        <v>0</v>
      </c>
      <c r="AI182" s="34">
        <f>AB182+AH182</f>
        <v>0</v>
      </c>
      <c r="AJ182" s="57">
        <f>(AI182/D182)*100</f>
        <v>0</v>
      </c>
    </row>
    <row r="183" spans="1:36" ht="18.75">
      <c r="A183" s="38"/>
      <c r="B183" s="38"/>
      <c r="C183" s="49" t="s">
        <v>57</v>
      </c>
      <c r="D183" s="49">
        <v>72000</v>
      </c>
      <c r="E183" s="49">
        <v>72000</v>
      </c>
      <c r="F183" s="49">
        <v>0</v>
      </c>
      <c r="G183" s="49">
        <v>0</v>
      </c>
      <c r="H183" s="41">
        <f>SUM(E183:G183)</f>
        <v>72000</v>
      </c>
      <c r="I183" s="78">
        <v>-7200</v>
      </c>
      <c r="J183" s="51">
        <f>SUM(E183:G183,I183)</f>
        <v>64800</v>
      </c>
      <c r="K183" s="52">
        <v>40874</v>
      </c>
      <c r="L183" s="53"/>
      <c r="M183" s="54"/>
      <c r="N183" s="55"/>
      <c r="O183" s="81"/>
      <c r="P183" s="56">
        <f>K183+L183</f>
        <v>40874</v>
      </c>
      <c r="Q183" s="56">
        <f t="shared" ref="Q183:Q186" si="392">P183/H183*100</f>
        <v>56.769444444444439</v>
      </c>
      <c r="R183" s="56">
        <f t="shared" ref="R183:R188" si="393">P183/J183*100</f>
        <v>63.077160493827158</v>
      </c>
      <c r="S183" s="56">
        <f t="shared" si="390"/>
        <v>56.769444444444439</v>
      </c>
      <c r="T183" s="57">
        <f t="shared" ref="T183:T186" si="394">M183+N183+O183</f>
        <v>0</v>
      </c>
      <c r="U183" s="56">
        <f t="shared" ref="U183:U186" si="395">T183/H183*100</f>
        <v>0</v>
      </c>
      <c r="V183" s="56">
        <f t="shared" ref="V183:V188" si="396">T183/J183*100</f>
        <v>0</v>
      </c>
      <c r="W183" s="56">
        <f t="shared" ref="W183:W186" si="397">T183/D183*100</f>
        <v>0</v>
      </c>
      <c r="X183" s="56">
        <f t="shared" ref="X183:X186" si="398">SUM(K183:O183)</f>
        <v>40874</v>
      </c>
      <c r="Y183" s="226">
        <f t="shared" ref="Y183:Y186" si="399">X183/H183*100</f>
        <v>56.769444444444439</v>
      </c>
      <c r="Z183" s="56">
        <f t="shared" ref="Z183:Z188" si="400">X183/J183*100</f>
        <v>63.077160493827158</v>
      </c>
      <c r="AA183" s="56">
        <f t="shared" ref="AA183:AA186" si="401">X183/D183*100</f>
        <v>56.769444444444439</v>
      </c>
      <c r="AB183" s="57">
        <f t="shared" ref="AB183:AB186" si="402">H183-X183</f>
        <v>31126</v>
      </c>
      <c r="AC183" s="57">
        <f t="shared" ref="AC183:AC186" si="403">(AB183/H183)*100</f>
        <v>43.230555555555554</v>
      </c>
      <c r="AD183" s="57">
        <f t="shared" ref="AD183:AD186" si="404">(AB183/D183)*100</f>
        <v>43.230555555555554</v>
      </c>
      <c r="AE183" s="34">
        <f>J183-X183</f>
        <v>23926</v>
      </c>
      <c r="AF183" s="57">
        <f t="shared" ref="AF183:AF186" si="405">(AE183/J183)*100</f>
        <v>36.922839506172842</v>
      </c>
      <c r="AG183" s="63">
        <f t="shared" si="391"/>
        <v>33.230555555555554</v>
      </c>
      <c r="AH183" s="246">
        <v>0</v>
      </c>
      <c r="AI183" s="34">
        <f t="shared" ref="AI183:AI188" si="406">AB183+AH183</f>
        <v>31126</v>
      </c>
      <c r="AJ183" s="57">
        <f t="shared" ref="AJ183:AJ186" si="407">(AI183/D183)*100</f>
        <v>43.230555555555554</v>
      </c>
    </row>
    <row r="184" spans="1:36" ht="18.75">
      <c r="A184" s="38"/>
      <c r="B184" s="38"/>
      <c r="C184" s="49" t="s">
        <v>58</v>
      </c>
      <c r="D184" s="49">
        <v>432000</v>
      </c>
      <c r="E184" s="49">
        <v>218000</v>
      </c>
      <c r="F184" s="49">
        <v>114000</v>
      </c>
      <c r="G184" s="49"/>
      <c r="H184" s="41">
        <f>SUM(E184:G184)</f>
        <v>332000</v>
      </c>
      <c r="I184" s="59">
        <v>-36000</v>
      </c>
      <c r="J184" s="51">
        <f>SUM(E184:G184,I184)</f>
        <v>296000</v>
      </c>
      <c r="K184" s="52">
        <v>275288.53000000003</v>
      </c>
      <c r="L184" s="53"/>
      <c r="M184" s="54"/>
      <c r="N184" s="55"/>
      <c r="O184" s="81"/>
      <c r="P184" s="56">
        <f>K184+L184</f>
        <v>275288.53000000003</v>
      </c>
      <c r="Q184" s="56">
        <f t="shared" si="392"/>
        <v>82.918231927710849</v>
      </c>
      <c r="R184" s="56">
        <f t="shared" si="393"/>
        <v>93.002881756756764</v>
      </c>
      <c r="S184" s="56">
        <f t="shared" si="390"/>
        <v>63.724196759259264</v>
      </c>
      <c r="T184" s="57">
        <f t="shared" si="394"/>
        <v>0</v>
      </c>
      <c r="U184" s="56">
        <f t="shared" si="395"/>
        <v>0</v>
      </c>
      <c r="V184" s="56">
        <f t="shared" si="396"/>
        <v>0</v>
      </c>
      <c r="W184" s="56">
        <f t="shared" si="397"/>
        <v>0</v>
      </c>
      <c r="X184" s="56">
        <f t="shared" si="398"/>
        <v>275288.53000000003</v>
      </c>
      <c r="Y184" s="226">
        <f t="shared" si="399"/>
        <v>82.918231927710849</v>
      </c>
      <c r="Z184" s="56">
        <f t="shared" si="400"/>
        <v>93.002881756756764</v>
      </c>
      <c r="AA184" s="56">
        <f t="shared" si="401"/>
        <v>63.724196759259264</v>
      </c>
      <c r="AB184" s="57">
        <f t="shared" si="402"/>
        <v>56711.469999999972</v>
      </c>
      <c r="AC184" s="57">
        <f t="shared" si="403"/>
        <v>17.081768072289147</v>
      </c>
      <c r="AD184" s="57">
        <f t="shared" si="404"/>
        <v>13.127655092592585</v>
      </c>
      <c r="AE184" s="34">
        <f>J184-X184</f>
        <v>20711.469999999972</v>
      </c>
      <c r="AF184" s="57">
        <f t="shared" si="405"/>
        <v>6.9971182432432331</v>
      </c>
      <c r="AG184" s="63">
        <f t="shared" si="391"/>
        <v>4.7943217592592529</v>
      </c>
      <c r="AH184" s="49">
        <v>100000</v>
      </c>
      <c r="AI184" s="34">
        <f t="shared" si="406"/>
        <v>156711.46999999997</v>
      </c>
      <c r="AJ184" s="57">
        <f t="shared" si="407"/>
        <v>36.275803240740736</v>
      </c>
    </row>
    <row r="185" spans="1:36" ht="18" hidden="1" customHeight="1">
      <c r="A185" s="38"/>
      <c r="B185" s="38"/>
      <c r="C185" s="49" t="s">
        <v>69</v>
      </c>
      <c r="D185" s="49">
        <v>0</v>
      </c>
      <c r="E185" s="49">
        <v>0</v>
      </c>
      <c r="F185" s="49">
        <v>0</v>
      </c>
      <c r="G185" s="49">
        <v>0</v>
      </c>
      <c r="H185" s="41">
        <f>SUM(E185:G185)</f>
        <v>0</v>
      </c>
      <c r="I185" s="59">
        <v>0</v>
      </c>
      <c r="J185" s="51">
        <f>SUM(E185:G185,I185)</f>
        <v>0</v>
      </c>
      <c r="K185" s="52"/>
      <c r="L185" s="53"/>
      <c r="M185" s="54"/>
      <c r="N185" s="55"/>
      <c r="O185" s="81"/>
      <c r="P185" s="56">
        <f>K185+L185</f>
        <v>0</v>
      </c>
      <c r="Q185" s="56" t="e">
        <f t="shared" si="392"/>
        <v>#DIV/0!</v>
      </c>
      <c r="R185" s="56" t="e">
        <f t="shared" si="393"/>
        <v>#DIV/0!</v>
      </c>
      <c r="S185" s="56" t="e">
        <f t="shared" si="390"/>
        <v>#DIV/0!</v>
      </c>
      <c r="T185" s="57">
        <f t="shared" si="394"/>
        <v>0</v>
      </c>
      <c r="U185" s="56" t="e">
        <f t="shared" si="395"/>
        <v>#DIV/0!</v>
      </c>
      <c r="V185" s="56" t="e">
        <f t="shared" si="396"/>
        <v>#DIV/0!</v>
      </c>
      <c r="W185" s="56" t="e">
        <f t="shared" si="397"/>
        <v>#DIV/0!</v>
      </c>
      <c r="X185" s="56">
        <f t="shared" si="398"/>
        <v>0</v>
      </c>
      <c r="Y185" s="226" t="e">
        <f t="shared" si="399"/>
        <v>#DIV/0!</v>
      </c>
      <c r="Z185" s="56" t="e">
        <f t="shared" si="400"/>
        <v>#DIV/0!</v>
      </c>
      <c r="AA185" s="56" t="e">
        <f t="shared" si="401"/>
        <v>#DIV/0!</v>
      </c>
      <c r="AB185" s="57">
        <f t="shared" si="402"/>
        <v>0</v>
      </c>
      <c r="AC185" s="57" t="e">
        <f t="shared" si="403"/>
        <v>#DIV/0!</v>
      </c>
      <c r="AD185" s="57" t="e">
        <f t="shared" si="404"/>
        <v>#DIV/0!</v>
      </c>
      <c r="AE185" s="34">
        <f>J185-X185</f>
        <v>0</v>
      </c>
      <c r="AF185" s="57" t="e">
        <f t="shared" si="405"/>
        <v>#DIV/0!</v>
      </c>
      <c r="AG185" s="63" t="e">
        <f t="shared" si="391"/>
        <v>#DIV/0!</v>
      </c>
      <c r="AH185" s="246"/>
      <c r="AI185" s="34">
        <f t="shared" si="406"/>
        <v>0</v>
      </c>
      <c r="AJ185" s="57" t="e">
        <f t="shared" si="407"/>
        <v>#DIV/0!</v>
      </c>
    </row>
    <row r="186" spans="1:36" ht="18.75">
      <c r="A186" s="38"/>
      <c r="B186" s="38"/>
      <c r="C186" s="49" t="s">
        <v>60</v>
      </c>
      <c r="D186" s="57">
        <v>136000</v>
      </c>
      <c r="E186" s="57">
        <v>100000</v>
      </c>
      <c r="F186" s="57">
        <v>36000</v>
      </c>
      <c r="G186" s="63">
        <v>0</v>
      </c>
      <c r="H186" s="41">
        <f>SUM(E186:G186)</f>
        <v>136000</v>
      </c>
      <c r="I186" s="49">
        <v>0</v>
      </c>
      <c r="J186" s="51">
        <f>SUM(E186:G186,I186)</f>
        <v>136000</v>
      </c>
      <c r="K186" s="52">
        <v>137473.60000000001</v>
      </c>
      <c r="L186" s="53"/>
      <c r="M186" s="54"/>
      <c r="N186" s="55"/>
      <c r="O186" s="81"/>
      <c r="P186" s="56">
        <f>K186+L186</f>
        <v>137473.60000000001</v>
      </c>
      <c r="Q186" s="56">
        <f t="shared" si="392"/>
        <v>101.0835294117647</v>
      </c>
      <c r="R186" s="56">
        <f t="shared" si="393"/>
        <v>101.0835294117647</v>
      </c>
      <c r="S186" s="56">
        <f t="shared" si="390"/>
        <v>101.0835294117647</v>
      </c>
      <c r="T186" s="57">
        <f t="shared" si="394"/>
        <v>0</v>
      </c>
      <c r="U186" s="56">
        <f t="shared" si="395"/>
        <v>0</v>
      </c>
      <c r="V186" s="56">
        <f t="shared" si="396"/>
        <v>0</v>
      </c>
      <c r="W186" s="56">
        <f t="shared" si="397"/>
        <v>0</v>
      </c>
      <c r="X186" s="56">
        <f t="shared" si="398"/>
        <v>137473.60000000001</v>
      </c>
      <c r="Y186" s="226">
        <f t="shared" si="399"/>
        <v>101.0835294117647</v>
      </c>
      <c r="Z186" s="56">
        <f t="shared" si="400"/>
        <v>101.0835294117647</v>
      </c>
      <c r="AA186" s="56">
        <f t="shared" si="401"/>
        <v>101.0835294117647</v>
      </c>
      <c r="AB186" s="57">
        <f t="shared" si="402"/>
        <v>-1473.6000000000058</v>
      </c>
      <c r="AC186" s="57">
        <f t="shared" si="403"/>
        <v>-1.0835294117647101</v>
      </c>
      <c r="AD186" s="57">
        <f t="shared" si="404"/>
        <v>-1.0835294117647101</v>
      </c>
      <c r="AE186" s="34">
        <f>J186-X186</f>
        <v>-1473.6000000000058</v>
      </c>
      <c r="AF186" s="57">
        <f t="shared" si="405"/>
        <v>-1.0835294117647101</v>
      </c>
      <c r="AG186" s="63">
        <f t="shared" si="391"/>
        <v>-1.0835294117647101</v>
      </c>
      <c r="AH186" s="246">
        <v>0</v>
      </c>
      <c r="AI186" s="34">
        <f t="shared" si="406"/>
        <v>-1473.6000000000058</v>
      </c>
      <c r="AJ186" s="57">
        <f t="shared" si="407"/>
        <v>-1.0835294117647101</v>
      </c>
    </row>
    <row r="187" spans="1:36" ht="18" hidden="1" customHeight="1">
      <c r="A187" s="61"/>
      <c r="B187" s="62"/>
      <c r="C187" s="63" t="s">
        <v>61</v>
      </c>
      <c r="D187" s="63">
        <f>D188</f>
        <v>0</v>
      </c>
      <c r="E187" s="63">
        <f>SUM(E188:E188)</f>
        <v>0</v>
      </c>
      <c r="F187" s="63">
        <f>F188</f>
        <v>0</v>
      </c>
      <c r="G187" s="63">
        <f>G188</f>
        <v>0</v>
      </c>
      <c r="H187" s="63">
        <f>H188</f>
        <v>0</v>
      </c>
      <c r="I187" s="63">
        <f>I188</f>
        <v>0</v>
      </c>
      <c r="J187" s="63">
        <f>SUM(J188:J188)</f>
        <v>0</v>
      </c>
      <c r="K187" s="64">
        <f t="shared" ref="K187:AG187" si="408">K188</f>
        <v>0</v>
      </c>
      <c r="L187" s="65">
        <f t="shared" si="408"/>
        <v>0</v>
      </c>
      <c r="M187" s="66">
        <f t="shared" si="408"/>
        <v>0</v>
      </c>
      <c r="N187" s="46">
        <f t="shared" si="408"/>
        <v>0</v>
      </c>
      <c r="O187" s="82">
        <f t="shared" si="408"/>
        <v>0</v>
      </c>
      <c r="P187" s="67">
        <f t="shared" si="408"/>
        <v>0</v>
      </c>
      <c r="Q187" s="67" t="e">
        <f t="shared" si="408"/>
        <v>#DIV/0!</v>
      </c>
      <c r="R187" s="56" t="e">
        <f t="shared" si="393"/>
        <v>#DIV/0!</v>
      </c>
      <c r="S187" s="67" t="e">
        <f t="shared" si="408"/>
        <v>#DIV/0!</v>
      </c>
      <c r="T187" s="63">
        <f t="shared" si="408"/>
        <v>0</v>
      </c>
      <c r="U187" s="67" t="e">
        <f t="shared" si="408"/>
        <v>#DIV/0!</v>
      </c>
      <c r="V187" s="56" t="e">
        <f t="shared" si="396"/>
        <v>#DIV/0!</v>
      </c>
      <c r="W187" s="67" t="e">
        <f t="shared" si="408"/>
        <v>#DIV/0!</v>
      </c>
      <c r="X187" s="67">
        <f>X188</f>
        <v>0</v>
      </c>
      <c r="Y187" s="227" t="e">
        <f t="shared" si="408"/>
        <v>#DIV/0!</v>
      </c>
      <c r="Z187" s="56" t="e">
        <f t="shared" si="400"/>
        <v>#DIV/0!</v>
      </c>
      <c r="AA187" s="67" t="e">
        <f t="shared" si="408"/>
        <v>#DIV/0!</v>
      </c>
      <c r="AB187" s="63">
        <f t="shared" si="408"/>
        <v>0</v>
      </c>
      <c r="AC187" s="63" t="e">
        <f t="shared" si="408"/>
        <v>#DIV/0!</v>
      </c>
      <c r="AD187" s="63" t="e">
        <f t="shared" si="408"/>
        <v>#DIV/0!</v>
      </c>
      <c r="AE187" s="63">
        <f t="shared" si="408"/>
        <v>0</v>
      </c>
      <c r="AF187" s="63" t="e">
        <f t="shared" si="408"/>
        <v>#DIV/0!</v>
      </c>
      <c r="AG187" s="63" t="e">
        <f t="shared" si="408"/>
        <v>#DIV/0!</v>
      </c>
      <c r="AH187" s="63"/>
      <c r="AI187" s="34">
        <f t="shared" si="406"/>
        <v>0</v>
      </c>
      <c r="AJ187" s="57" t="e">
        <f>(AI187/D187)*100</f>
        <v>#DIV/0!</v>
      </c>
    </row>
    <row r="188" spans="1:36" ht="18" hidden="1" customHeight="1">
      <c r="A188" s="38"/>
      <c r="B188" s="38"/>
      <c r="C188" s="49" t="s">
        <v>70</v>
      </c>
      <c r="D188" s="57">
        <v>0</v>
      </c>
      <c r="E188" s="57">
        <v>0</v>
      </c>
      <c r="F188" s="49"/>
      <c r="G188" s="49"/>
      <c r="H188" s="49">
        <f>SUM(E188:G188)</f>
        <v>0</v>
      </c>
      <c r="I188" s="57">
        <v>0</v>
      </c>
      <c r="J188" s="51">
        <f>SUM(E188:G188,I188)</f>
        <v>0</v>
      </c>
      <c r="K188" s="52"/>
      <c r="L188" s="53"/>
      <c r="M188" s="54"/>
      <c r="N188" s="55"/>
      <c r="O188" s="81"/>
      <c r="P188" s="57">
        <f>K188+L188</f>
        <v>0</v>
      </c>
      <c r="Q188" s="56" t="e">
        <f>P188/J188*100</f>
        <v>#DIV/0!</v>
      </c>
      <c r="R188" s="56" t="e">
        <f t="shared" si="393"/>
        <v>#DIV/0!</v>
      </c>
      <c r="S188" s="56" t="e">
        <f>P188/D188*100</f>
        <v>#DIV/0!</v>
      </c>
      <c r="T188" s="57">
        <f>M188+N188+O188</f>
        <v>0</v>
      </c>
      <c r="U188" s="56" t="e">
        <f>T188/J188*100</f>
        <v>#DIV/0!</v>
      </c>
      <c r="V188" s="56" t="e">
        <f t="shared" si="396"/>
        <v>#DIV/0!</v>
      </c>
      <c r="W188" s="56" t="e">
        <f>T188/D188*100</f>
        <v>#DIV/0!</v>
      </c>
      <c r="X188" s="56">
        <f>SUM(K188:O188)</f>
        <v>0</v>
      </c>
      <c r="Y188" s="226" t="e">
        <f t="shared" ref="Y188" si="409">X188/H188*100</f>
        <v>#DIV/0!</v>
      </c>
      <c r="Z188" s="56" t="e">
        <f t="shared" si="400"/>
        <v>#DIV/0!</v>
      </c>
      <c r="AA188" s="56" t="e">
        <f>X188/D188*100</f>
        <v>#DIV/0!</v>
      </c>
      <c r="AB188" s="57">
        <f>H188-X188</f>
        <v>0</v>
      </c>
      <c r="AC188" s="57" t="e">
        <f t="shared" ref="AC188" si="410">(AB188/H188)*100</f>
        <v>#DIV/0!</v>
      </c>
      <c r="AD188" s="57" t="e">
        <f>(AB188/D188)*100</f>
        <v>#DIV/0!</v>
      </c>
      <c r="AE188" s="34">
        <f>J188-X188</f>
        <v>0</v>
      </c>
      <c r="AF188" s="57" t="e">
        <f>(AE188/J188)*100</f>
        <v>#DIV/0!</v>
      </c>
      <c r="AG188" s="63" t="e">
        <f>(AE188/D188)*100</f>
        <v>#DIV/0!</v>
      </c>
      <c r="AH188" s="246"/>
      <c r="AI188" s="34">
        <f t="shared" si="406"/>
        <v>0</v>
      </c>
      <c r="AJ188" s="57" t="e">
        <f t="shared" ref="AJ188" si="411">(AI188/D188)*100</f>
        <v>#DIV/0!</v>
      </c>
    </row>
    <row r="189" spans="1:36" ht="18.75">
      <c r="A189" s="69"/>
      <c r="B189" s="69"/>
      <c r="C189" s="70"/>
      <c r="D189" s="70"/>
      <c r="E189" s="71"/>
      <c r="F189" s="71"/>
      <c r="G189" s="71"/>
      <c r="H189" s="71"/>
      <c r="I189" s="71"/>
      <c r="J189" s="71"/>
      <c r="K189" s="72"/>
      <c r="L189" s="73"/>
      <c r="M189" s="74"/>
      <c r="N189" s="75"/>
      <c r="O189" s="83"/>
      <c r="P189" s="71"/>
      <c r="Q189" s="71"/>
      <c r="R189" s="71"/>
      <c r="S189" s="71"/>
      <c r="T189" s="71"/>
      <c r="U189" s="71"/>
      <c r="V189" s="71"/>
      <c r="W189" s="71"/>
      <c r="X189" s="71"/>
      <c r="Y189" s="228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</row>
    <row r="190" spans="1:36" s="34" customFormat="1" ht="18.95" customHeight="1">
      <c r="A190" s="1073" t="s">
        <v>193</v>
      </c>
      <c r="B190" s="1074"/>
      <c r="C190" s="1074"/>
      <c r="D190" s="1074"/>
      <c r="E190" s="1074"/>
      <c r="F190" s="1074"/>
      <c r="G190" s="1074"/>
      <c r="H190" s="1074"/>
      <c r="I190" s="1074"/>
      <c r="J190" s="1074"/>
      <c r="K190" s="1074"/>
      <c r="L190" s="1074"/>
      <c r="M190" s="1074"/>
      <c r="N190" s="1074"/>
      <c r="O190" s="1074"/>
      <c r="P190" s="1074"/>
      <c r="Q190" s="1074"/>
      <c r="R190" s="1074"/>
      <c r="S190" s="1074"/>
      <c r="T190" s="1074"/>
      <c r="U190" s="1074"/>
      <c r="V190" s="1074"/>
      <c r="W190" s="1074"/>
      <c r="X190" s="1074"/>
      <c r="Y190" s="1074"/>
      <c r="Z190" s="1074"/>
      <c r="AA190" s="1074"/>
      <c r="AB190" s="1074"/>
      <c r="AC190" s="1074"/>
      <c r="AD190" s="1074"/>
      <c r="AE190" s="1074"/>
      <c r="AF190" s="1074"/>
      <c r="AG190" s="1074"/>
      <c r="AH190" s="1074"/>
      <c r="AI190" s="1074"/>
      <c r="AJ190" s="1074"/>
    </row>
    <row r="191" spans="1:36" s="35" customFormat="1" ht="36.950000000000003" customHeight="1">
      <c r="A191" s="182"/>
      <c r="B191" s="183"/>
      <c r="C191" s="184"/>
      <c r="D191" s="184"/>
      <c r="E191" s="184"/>
      <c r="F191" s="184"/>
      <c r="G191" s="184"/>
      <c r="H191" s="184"/>
      <c r="I191" s="185"/>
      <c r="J191" s="184"/>
      <c r="K191" s="186" t="s">
        <v>435</v>
      </c>
      <c r="L191" s="186" t="s">
        <v>436</v>
      </c>
      <c r="M191" s="186" t="s">
        <v>20</v>
      </c>
      <c r="N191" s="186" t="s">
        <v>21</v>
      </c>
      <c r="O191" s="186" t="s">
        <v>437</v>
      </c>
      <c r="P191" s="187" t="s">
        <v>417</v>
      </c>
      <c r="Q191" s="188" t="s">
        <v>433</v>
      </c>
      <c r="R191" s="188" t="s">
        <v>434</v>
      </c>
      <c r="S191" s="188" t="s">
        <v>403</v>
      </c>
      <c r="T191" s="188" t="s">
        <v>438</v>
      </c>
      <c r="U191" s="188" t="s">
        <v>433</v>
      </c>
      <c r="V191" s="188" t="s">
        <v>434</v>
      </c>
      <c r="W191" s="188" t="s">
        <v>403</v>
      </c>
      <c r="X191" s="187" t="s">
        <v>439</v>
      </c>
      <c r="Y191" s="220" t="s">
        <v>433</v>
      </c>
      <c r="Z191" s="188" t="s">
        <v>434</v>
      </c>
      <c r="AA191" s="188" t="s">
        <v>403</v>
      </c>
      <c r="AB191" s="188" t="s">
        <v>440</v>
      </c>
      <c r="AC191" s="188" t="s">
        <v>433</v>
      </c>
      <c r="AD191" s="188" t="s">
        <v>403</v>
      </c>
      <c r="AE191" s="188" t="s">
        <v>408</v>
      </c>
      <c r="AF191" s="188" t="s">
        <v>433</v>
      </c>
      <c r="AG191" s="188" t="s">
        <v>403</v>
      </c>
      <c r="AH191" s="188" t="s">
        <v>39</v>
      </c>
      <c r="AI191" s="188" t="s">
        <v>441</v>
      </c>
      <c r="AJ191" s="188" t="s">
        <v>403</v>
      </c>
    </row>
    <row r="192" spans="1:36" s="35" customFormat="1" ht="18.95" customHeight="1">
      <c r="A192" s="205"/>
      <c r="B192" s="206"/>
      <c r="C192" s="184" t="s">
        <v>54</v>
      </c>
      <c r="D192" s="184">
        <f>D193+D199</f>
        <v>8220000</v>
      </c>
      <c r="E192" s="184">
        <f>E193+E199</f>
        <v>5178600</v>
      </c>
      <c r="F192" s="184">
        <f>F193+F199</f>
        <v>2219400</v>
      </c>
      <c r="G192" s="184">
        <f>G193+G199</f>
        <v>0</v>
      </c>
      <c r="H192" s="184">
        <f t="shared" ref="H192:H198" si="412">SUM(E192:G192)</f>
        <v>7398000</v>
      </c>
      <c r="I192" s="185">
        <f>I193+I199</f>
        <v>-524295</v>
      </c>
      <c r="J192" s="184">
        <f>J193+J199</f>
        <v>6873705</v>
      </c>
      <c r="K192" s="184">
        <f>K193+K199</f>
        <v>5590127.9499999993</v>
      </c>
      <c r="L192" s="184">
        <f t="shared" ref="L192:P192" si="413">L193+L199</f>
        <v>0</v>
      </c>
      <c r="M192" s="184">
        <f t="shared" si="413"/>
        <v>19292.099999999999</v>
      </c>
      <c r="N192" s="184">
        <f t="shared" si="413"/>
        <v>85580.69</v>
      </c>
      <c r="O192" s="184">
        <f t="shared" si="413"/>
        <v>0</v>
      </c>
      <c r="P192" s="184">
        <f t="shared" si="413"/>
        <v>5590127.9499999993</v>
      </c>
      <c r="Q192" s="207">
        <f>(P192/H192)*100</f>
        <v>75.562691943768584</v>
      </c>
      <c r="R192" s="207">
        <f>(P192/J192)*100</f>
        <v>81.32627091212089</v>
      </c>
      <c r="S192" s="198">
        <f>(P192/D192)*100</f>
        <v>68.006422749391717</v>
      </c>
      <c r="T192" s="184">
        <f>T193+T199</f>
        <v>104872.79000000001</v>
      </c>
      <c r="U192" s="198">
        <f>(T192/H192)*100</f>
        <v>1.4175829954041634</v>
      </c>
      <c r="V192" s="207">
        <f>(T192/J192)*100</f>
        <v>1.5257097882437494</v>
      </c>
      <c r="W192" s="198">
        <f>(T192/D192)*100</f>
        <v>1.2758246958637471</v>
      </c>
      <c r="X192" s="184">
        <f>X193+X199</f>
        <v>5695000.7400000002</v>
      </c>
      <c r="Y192" s="221">
        <f>(X192/H192)*100</f>
        <v>76.980274939172759</v>
      </c>
      <c r="Z192" s="207">
        <f>(X192/J192)*100</f>
        <v>82.851980700364663</v>
      </c>
      <c r="AA192" s="198">
        <f t="shared" ref="AA192:AA198" si="414">(X192/D192)*100</f>
        <v>69.282247445255479</v>
      </c>
      <c r="AB192" s="184">
        <f>AB193+AB199</f>
        <v>1702999.2600000002</v>
      </c>
      <c r="AC192" s="198">
        <f t="shared" ref="AC192:AC193" si="415">(AB192/H192)*100</f>
        <v>23.019725060827252</v>
      </c>
      <c r="AD192" s="198">
        <f>(AB192/D192)*100</f>
        <v>20.717752554744528</v>
      </c>
      <c r="AE192" s="184">
        <f>AE193+AE199</f>
        <v>1178704.2600000002</v>
      </c>
      <c r="AF192" s="198">
        <f>(AE192/J192)*100</f>
        <v>17.148019299635354</v>
      </c>
      <c r="AG192" s="198">
        <f>(AE192/D192)*100</f>
        <v>14.339467883211682</v>
      </c>
      <c r="AH192" s="184">
        <f>AH193+AH199</f>
        <v>822000</v>
      </c>
      <c r="AI192" s="184">
        <f>AI193+AI199</f>
        <v>2524999.2600000002</v>
      </c>
      <c r="AJ192" s="198">
        <f>(AI192/D192)*100</f>
        <v>30.717752554744525</v>
      </c>
    </row>
    <row r="193" spans="1:36" s="35" customFormat="1" ht="18.95" customHeight="1">
      <c r="A193" s="182"/>
      <c r="B193" s="192" t="s">
        <v>34</v>
      </c>
      <c r="C193" s="193" t="s">
        <v>55</v>
      </c>
      <c r="D193" s="193">
        <f>SUM(D194:D198)</f>
        <v>6220000</v>
      </c>
      <c r="E193" s="190">
        <f>SUM(E194:E198)</f>
        <v>3178600</v>
      </c>
      <c r="F193" s="190">
        <f>SUM(F194:F198)</f>
        <v>2219400</v>
      </c>
      <c r="G193" s="190">
        <f>SUM(G194:G198)</f>
        <v>0</v>
      </c>
      <c r="H193" s="190">
        <f t="shared" si="412"/>
        <v>5398000</v>
      </c>
      <c r="I193" s="194">
        <f t="shared" ref="I193:P193" si="416">SUM(I194:I198)</f>
        <v>-524295</v>
      </c>
      <c r="J193" s="190">
        <f t="shared" si="416"/>
        <v>4873705</v>
      </c>
      <c r="K193" s="193">
        <f>SUM(K194:K198)</f>
        <v>4671478.72</v>
      </c>
      <c r="L193" s="193">
        <f t="shared" ref="L193:O193" si="417">SUM(L194:L198)</f>
        <v>0</v>
      </c>
      <c r="M193" s="193">
        <f t="shared" si="417"/>
        <v>19292.099999999999</v>
      </c>
      <c r="N193" s="193">
        <f t="shared" si="417"/>
        <v>85580.69</v>
      </c>
      <c r="O193" s="193">
        <f t="shared" si="417"/>
        <v>0</v>
      </c>
      <c r="P193" s="190">
        <f t="shared" si="416"/>
        <v>4671478.72</v>
      </c>
      <c r="Q193" s="189">
        <f t="shared" ref="Q193:Q198" si="418">(P193/H193)*100</f>
        <v>86.54091737680622</v>
      </c>
      <c r="R193" s="189">
        <f t="shared" ref="R193:R200" si="419">(P193/J193)*100</f>
        <v>95.850666382146628</v>
      </c>
      <c r="S193" s="190">
        <f>(P193/D193)*100</f>
        <v>75.104159485530545</v>
      </c>
      <c r="T193" s="190">
        <f>SUM(T194:T198)</f>
        <v>104872.79000000001</v>
      </c>
      <c r="U193" s="190">
        <f t="shared" ref="U193:U200" si="420">(T193/H193)*100</f>
        <v>1.9428082623193776</v>
      </c>
      <c r="V193" s="189">
        <f t="shared" ref="V193:V200" si="421">(T193/J193)*100</f>
        <v>2.1518083265195576</v>
      </c>
      <c r="W193" s="189">
        <f>(T193/D193)*100</f>
        <v>1.6860577170418007</v>
      </c>
      <c r="X193" s="190">
        <f>SUM(X194:X198)</f>
        <v>4776351.51</v>
      </c>
      <c r="Y193" s="218">
        <f t="shared" ref="Y193:Y200" si="422">(X193/H193)*100</f>
        <v>88.483725639125595</v>
      </c>
      <c r="Z193" s="189">
        <f t="shared" ref="Z193:Z200" si="423">(X193/J193)*100</f>
        <v>98.002474708666199</v>
      </c>
      <c r="AA193" s="189">
        <f t="shared" si="414"/>
        <v>76.790217202572336</v>
      </c>
      <c r="AB193" s="191">
        <f>SUM(AB194:AB198)</f>
        <v>621648.49000000022</v>
      </c>
      <c r="AC193" s="191">
        <f t="shared" si="415"/>
        <v>11.516274360874403</v>
      </c>
      <c r="AD193" s="191">
        <f t="shared" ref="AD193:AD198" si="424">(AB193/D193)*100</f>
        <v>9.9943487138263709</v>
      </c>
      <c r="AE193" s="191">
        <f>SUM(AE194:AE198)</f>
        <v>97353.490000000224</v>
      </c>
      <c r="AF193" s="191">
        <f t="shared" ref="AF193:AF200" si="425">(AE193/J193)*100</f>
        <v>1.9975252913338051</v>
      </c>
      <c r="AG193" s="191">
        <f t="shared" ref="AG193:AG200" si="426">(AE193/D193)*100</f>
        <v>1.5651686495176884</v>
      </c>
      <c r="AH193" s="190">
        <f>SUM(AH194:AH198)</f>
        <v>822000</v>
      </c>
      <c r="AI193" s="191">
        <f>SUM(AI194:AI198)</f>
        <v>1443648.4900000002</v>
      </c>
      <c r="AJ193" s="191">
        <f t="shared" ref="AJ193:AJ200" si="427">(AI193/D193)*100</f>
        <v>23.209782797427657</v>
      </c>
    </row>
    <row r="194" spans="1:36" s="35" customFormat="1" ht="18.95" customHeight="1">
      <c r="A194" s="183"/>
      <c r="B194" s="183"/>
      <c r="C194" s="189" t="s">
        <v>56</v>
      </c>
      <c r="D194" s="189">
        <f>D206+D218+D230</f>
        <v>648000</v>
      </c>
      <c r="E194" s="189">
        <f t="shared" ref="E194:G194" si="428">E206+E218+E230</f>
        <v>330000</v>
      </c>
      <c r="F194" s="189">
        <f t="shared" si="428"/>
        <v>318000</v>
      </c>
      <c r="G194" s="189">
        <f t="shared" si="428"/>
        <v>0</v>
      </c>
      <c r="H194" s="189">
        <f t="shared" si="412"/>
        <v>648000</v>
      </c>
      <c r="I194" s="195">
        <f>I206+I218+I230</f>
        <v>0</v>
      </c>
      <c r="J194" s="196">
        <f>H194+(I194)</f>
        <v>648000</v>
      </c>
      <c r="K194" s="189">
        <f>K206+K218+K230</f>
        <v>308000</v>
      </c>
      <c r="L194" s="189">
        <f t="shared" ref="L194:O194" si="429">L206+L218+L230</f>
        <v>0</v>
      </c>
      <c r="M194" s="189">
        <f t="shared" si="429"/>
        <v>0</v>
      </c>
      <c r="N194" s="189">
        <f t="shared" si="429"/>
        <v>0</v>
      </c>
      <c r="O194" s="189">
        <f t="shared" si="429"/>
        <v>0</v>
      </c>
      <c r="P194" s="189">
        <f>K194+L194</f>
        <v>308000</v>
      </c>
      <c r="Q194" s="189">
        <f t="shared" si="418"/>
        <v>47.530864197530867</v>
      </c>
      <c r="R194" s="189">
        <f t="shared" si="419"/>
        <v>47.530864197530867</v>
      </c>
      <c r="S194" s="189">
        <f>(P194/D194)*100</f>
        <v>47.530864197530867</v>
      </c>
      <c r="T194" s="189">
        <f>M194+N194</f>
        <v>0</v>
      </c>
      <c r="U194" s="189">
        <f t="shared" si="420"/>
        <v>0</v>
      </c>
      <c r="V194" s="189">
        <f t="shared" si="421"/>
        <v>0</v>
      </c>
      <c r="W194" s="189">
        <f>(T194/D194)*100</f>
        <v>0</v>
      </c>
      <c r="X194" s="189">
        <f>SUM(K194:O194)</f>
        <v>308000</v>
      </c>
      <c r="Y194" s="217">
        <f t="shared" si="422"/>
        <v>47.530864197530867</v>
      </c>
      <c r="Z194" s="189">
        <f t="shared" si="423"/>
        <v>47.530864197530867</v>
      </c>
      <c r="AA194" s="189">
        <f t="shared" si="414"/>
        <v>47.530864197530867</v>
      </c>
      <c r="AB194" s="197">
        <f>H194-X194</f>
        <v>340000</v>
      </c>
      <c r="AC194" s="197">
        <f>(AB194/H194)*100</f>
        <v>52.469135802469133</v>
      </c>
      <c r="AD194" s="197">
        <f t="shared" si="424"/>
        <v>52.469135802469133</v>
      </c>
      <c r="AE194" s="197">
        <f>J194-X194</f>
        <v>340000</v>
      </c>
      <c r="AF194" s="197">
        <f t="shared" si="425"/>
        <v>52.469135802469133</v>
      </c>
      <c r="AG194" s="197">
        <f t="shared" si="426"/>
        <v>52.469135802469133</v>
      </c>
      <c r="AH194" s="189">
        <f t="shared" ref="AH194" si="430">AH206+AH218+AH230</f>
        <v>0</v>
      </c>
      <c r="AI194" s="197">
        <f>AB194+AH194</f>
        <v>340000</v>
      </c>
      <c r="AJ194" s="197">
        <f t="shared" si="427"/>
        <v>52.469135802469133</v>
      </c>
    </row>
    <row r="195" spans="1:36" s="35" customFormat="1" ht="18.95" customHeight="1">
      <c r="A195" s="183"/>
      <c r="B195" s="183"/>
      <c r="C195" s="189" t="s">
        <v>57</v>
      </c>
      <c r="D195" s="189">
        <f t="shared" ref="D195:G200" si="431">D207+D219+D231</f>
        <v>1908500</v>
      </c>
      <c r="E195" s="189">
        <f t="shared" si="431"/>
        <v>1392000</v>
      </c>
      <c r="F195" s="189">
        <f t="shared" si="431"/>
        <v>351300</v>
      </c>
      <c r="G195" s="189">
        <f t="shared" si="431"/>
        <v>0</v>
      </c>
      <c r="H195" s="189">
        <f t="shared" si="412"/>
        <v>1743300</v>
      </c>
      <c r="I195" s="195">
        <f t="shared" ref="I195:I200" si="432">I207+I219+I231</f>
        <v>-161250</v>
      </c>
      <c r="J195" s="196">
        <f>H195+(I195)</f>
        <v>1582050</v>
      </c>
      <c r="K195" s="189">
        <f t="shared" ref="K195:O198" si="433">K207+K219+K231</f>
        <v>1995396.25</v>
      </c>
      <c r="L195" s="189">
        <f t="shared" si="433"/>
        <v>0</v>
      </c>
      <c r="M195" s="189">
        <f t="shared" si="433"/>
        <v>0</v>
      </c>
      <c r="N195" s="189">
        <f t="shared" si="433"/>
        <v>0</v>
      </c>
      <c r="O195" s="189">
        <f t="shared" si="433"/>
        <v>0</v>
      </c>
      <c r="P195" s="189">
        <f>K195+L195</f>
        <v>1995396.25</v>
      </c>
      <c r="Q195" s="189">
        <f t="shared" si="418"/>
        <v>114.46086445247519</v>
      </c>
      <c r="R195" s="189">
        <f t="shared" si="419"/>
        <v>126.12725577573403</v>
      </c>
      <c r="S195" s="189">
        <f t="shared" ref="S195:S198" si="434">(P195/D195)*100</f>
        <v>104.55311763164789</v>
      </c>
      <c r="T195" s="189">
        <f>M195+N195</f>
        <v>0</v>
      </c>
      <c r="U195" s="189">
        <f t="shared" si="420"/>
        <v>0</v>
      </c>
      <c r="V195" s="189">
        <f t="shared" si="421"/>
        <v>0</v>
      </c>
      <c r="W195" s="189">
        <f t="shared" ref="W195:W198" si="435">(T195/D195)*100</f>
        <v>0</v>
      </c>
      <c r="X195" s="189">
        <f>SUM(K195:O195)</f>
        <v>1995396.25</v>
      </c>
      <c r="Y195" s="217">
        <f t="shared" si="422"/>
        <v>114.46086445247519</v>
      </c>
      <c r="Z195" s="189">
        <f t="shared" si="423"/>
        <v>126.12725577573403</v>
      </c>
      <c r="AA195" s="189">
        <f t="shared" si="414"/>
        <v>104.55311763164789</v>
      </c>
      <c r="AB195" s="197">
        <f t="shared" ref="AB195:AB198" si="436">H195-X195</f>
        <v>-252096.25</v>
      </c>
      <c r="AC195" s="197">
        <f t="shared" ref="AC195:AC200" si="437">(AB195/H195)*100</f>
        <v>-14.460864452475192</v>
      </c>
      <c r="AD195" s="197">
        <f t="shared" si="424"/>
        <v>-13.209130206968824</v>
      </c>
      <c r="AE195" s="197">
        <f t="shared" ref="AE195:AE198" si="438">J195-X195</f>
        <v>-413346.25</v>
      </c>
      <c r="AF195" s="197">
        <f t="shared" si="425"/>
        <v>-26.127255775734014</v>
      </c>
      <c r="AG195" s="197">
        <f t="shared" si="426"/>
        <v>-21.658173958606238</v>
      </c>
      <c r="AH195" s="189">
        <f t="shared" ref="AH195" si="439">AH207+AH219+AH231</f>
        <v>165200</v>
      </c>
      <c r="AI195" s="197">
        <f t="shared" ref="AI195:AI200" si="440">AB195+AH195</f>
        <v>-86896.25</v>
      </c>
      <c r="AJ195" s="197">
        <f t="shared" si="427"/>
        <v>-4.5531176316478916</v>
      </c>
    </row>
    <row r="196" spans="1:36" s="35" customFormat="1" ht="18.95" customHeight="1">
      <c r="A196" s="183"/>
      <c r="B196" s="183"/>
      <c r="C196" s="189" t="s">
        <v>58</v>
      </c>
      <c r="D196" s="189">
        <f t="shared" si="431"/>
        <v>3532500</v>
      </c>
      <c r="E196" s="189">
        <f t="shared" si="431"/>
        <v>1366600</v>
      </c>
      <c r="F196" s="189">
        <f t="shared" si="431"/>
        <v>1513200</v>
      </c>
      <c r="G196" s="189">
        <f t="shared" si="431"/>
        <v>0</v>
      </c>
      <c r="H196" s="189">
        <f t="shared" si="412"/>
        <v>2879800</v>
      </c>
      <c r="I196" s="195">
        <f t="shared" si="432"/>
        <v>-363045</v>
      </c>
      <c r="J196" s="196">
        <f>H196+(I196)</f>
        <v>2516755</v>
      </c>
      <c r="K196" s="189">
        <f t="shared" si="433"/>
        <v>2303240.4699999997</v>
      </c>
      <c r="L196" s="189">
        <f t="shared" si="433"/>
        <v>0</v>
      </c>
      <c r="M196" s="189">
        <f t="shared" si="433"/>
        <v>19292.099999999999</v>
      </c>
      <c r="N196" s="189">
        <f t="shared" si="433"/>
        <v>85580.69</v>
      </c>
      <c r="O196" s="189">
        <f t="shared" si="433"/>
        <v>0</v>
      </c>
      <c r="P196" s="189">
        <f>K196+L196</f>
        <v>2303240.4699999997</v>
      </c>
      <c r="Q196" s="189">
        <f t="shared" si="418"/>
        <v>79.979181540384729</v>
      </c>
      <c r="R196" s="189">
        <f t="shared" si="419"/>
        <v>91.51627671346634</v>
      </c>
      <c r="S196" s="189">
        <f t="shared" si="434"/>
        <v>65.201428733191776</v>
      </c>
      <c r="T196" s="189">
        <f>M196+N196</f>
        <v>104872.79000000001</v>
      </c>
      <c r="U196" s="189">
        <f t="shared" si="420"/>
        <v>3.6416692131398016</v>
      </c>
      <c r="V196" s="189">
        <f t="shared" si="421"/>
        <v>4.1669844700815144</v>
      </c>
      <c r="W196" s="189">
        <f t="shared" si="435"/>
        <v>2.9687980184005665</v>
      </c>
      <c r="X196" s="189">
        <f>SUM(K196:O196)</f>
        <v>2408113.2599999998</v>
      </c>
      <c r="Y196" s="217">
        <f t="shared" si="422"/>
        <v>83.62085075352455</v>
      </c>
      <c r="Z196" s="189">
        <f t="shared" si="423"/>
        <v>95.683261183547856</v>
      </c>
      <c r="AA196" s="189">
        <f t="shared" si="414"/>
        <v>68.170226751592352</v>
      </c>
      <c r="AB196" s="197">
        <f t="shared" si="436"/>
        <v>471686.74000000022</v>
      </c>
      <c r="AC196" s="197">
        <f t="shared" si="437"/>
        <v>16.379149246475457</v>
      </c>
      <c r="AD196" s="197">
        <f t="shared" si="424"/>
        <v>13.352773956121734</v>
      </c>
      <c r="AE196" s="197">
        <f t="shared" si="438"/>
        <v>108641.74000000022</v>
      </c>
      <c r="AF196" s="197">
        <f t="shared" si="425"/>
        <v>4.3167388164521467</v>
      </c>
      <c r="AG196" s="197">
        <f t="shared" si="426"/>
        <v>3.0754915782024126</v>
      </c>
      <c r="AH196" s="189">
        <f t="shared" ref="AH196" si="441">AH208+AH220+AH232</f>
        <v>652700</v>
      </c>
      <c r="AI196" s="197">
        <f t="shared" si="440"/>
        <v>1124386.7400000002</v>
      </c>
      <c r="AJ196" s="197">
        <f t="shared" si="427"/>
        <v>31.829773248407651</v>
      </c>
    </row>
    <row r="197" spans="1:36" s="35" customFormat="1" ht="18.95" customHeight="1">
      <c r="A197" s="183"/>
      <c r="B197" s="183"/>
      <c r="C197" s="189" t="s">
        <v>59</v>
      </c>
      <c r="D197" s="189">
        <f t="shared" si="431"/>
        <v>0</v>
      </c>
      <c r="E197" s="189">
        <f t="shared" si="431"/>
        <v>0</v>
      </c>
      <c r="F197" s="189">
        <f t="shared" si="431"/>
        <v>0</v>
      </c>
      <c r="G197" s="189">
        <f t="shared" si="431"/>
        <v>0</v>
      </c>
      <c r="H197" s="189">
        <f t="shared" si="412"/>
        <v>0</v>
      </c>
      <c r="I197" s="195">
        <f t="shared" si="432"/>
        <v>0</v>
      </c>
      <c r="J197" s="196">
        <f>H197+(I197)</f>
        <v>0</v>
      </c>
      <c r="K197" s="189">
        <f t="shared" si="433"/>
        <v>0</v>
      </c>
      <c r="L197" s="189">
        <f t="shared" si="433"/>
        <v>0</v>
      </c>
      <c r="M197" s="189">
        <f t="shared" si="433"/>
        <v>0</v>
      </c>
      <c r="N197" s="189">
        <f t="shared" si="433"/>
        <v>0</v>
      </c>
      <c r="O197" s="189">
        <f t="shared" si="433"/>
        <v>0</v>
      </c>
      <c r="P197" s="189">
        <f>K197+L197</f>
        <v>0</v>
      </c>
      <c r="Q197" s="189" t="e">
        <f t="shared" si="418"/>
        <v>#DIV/0!</v>
      </c>
      <c r="R197" s="189" t="e">
        <f t="shared" si="419"/>
        <v>#DIV/0!</v>
      </c>
      <c r="S197" s="189" t="e">
        <f t="shared" si="434"/>
        <v>#DIV/0!</v>
      </c>
      <c r="T197" s="189">
        <f>M197+N197</f>
        <v>0</v>
      </c>
      <c r="U197" s="189" t="e">
        <f t="shared" si="420"/>
        <v>#DIV/0!</v>
      </c>
      <c r="V197" s="189" t="e">
        <f t="shared" si="421"/>
        <v>#DIV/0!</v>
      </c>
      <c r="W197" s="189" t="e">
        <f t="shared" si="435"/>
        <v>#DIV/0!</v>
      </c>
      <c r="X197" s="189">
        <f>SUM(K197:O197)</f>
        <v>0</v>
      </c>
      <c r="Y197" s="217" t="e">
        <f t="shared" si="422"/>
        <v>#DIV/0!</v>
      </c>
      <c r="Z197" s="189" t="e">
        <f t="shared" si="423"/>
        <v>#DIV/0!</v>
      </c>
      <c r="AA197" s="189" t="e">
        <f t="shared" si="414"/>
        <v>#DIV/0!</v>
      </c>
      <c r="AB197" s="197">
        <f t="shared" si="436"/>
        <v>0</v>
      </c>
      <c r="AC197" s="197" t="e">
        <f t="shared" si="437"/>
        <v>#DIV/0!</v>
      </c>
      <c r="AD197" s="197" t="e">
        <f t="shared" si="424"/>
        <v>#DIV/0!</v>
      </c>
      <c r="AE197" s="197">
        <f t="shared" si="438"/>
        <v>0</v>
      </c>
      <c r="AF197" s="197" t="e">
        <f t="shared" si="425"/>
        <v>#DIV/0!</v>
      </c>
      <c r="AG197" s="197" t="e">
        <f t="shared" si="426"/>
        <v>#DIV/0!</v>
      </c>
      <c r="AH197" s="189">
        <f t="shared" ref="AH197" si="442">AH209+AH221+AH233</f>
        <v>0</v>
      </c>
      <c r="AI197" s="197">
        <f t="shared" si="440"/>
        <v>0</v>
      </c>
      <c r="AJ197" s="197" t="e">
        <f t="shared" si="427"/>
        <v>#DIV/0!</v>
      </c>
    </row>
    <row r="198" spans="1:36" s="35" customFormat="1" ht="18.95" customHeight="1">
      <c r="A198" s="183"/>
      <c r="B198" s="183"/>
      <c r="C198" s="189" t="s">
        <v>60</v>
      </c>
      <c r="D198" s="189">
        <f t="shared" si="431"/>
        <v>131000</v>
      </c>
      <c r="E198" s="189">
        <f t="shared" si="431"/>
        <v>90000</v>
      </c>
      <c r="F198" s="189">
        <f t="shared" si="431"/>
        <v>36900</v>
      </c>
      <c r="G198" s="189">
        <f t="shared" si="431"/>
        <v>0</v>
      </c>
      <c r="H198" s="189">
        <f t="shared" si="412"/>
        <v>126900</v>
      </c>
      <c r="I198" s="195">
        <f t="shared" si="432"/>
        <v>0</v>
      </c>
      <c r="J198" s="196">
        <f>H198+(I198)</f>
        <v>126900</v>
      </c>
      <c r="K198" s="189">
        <f t="shared" si="433"/>
        <v>64842</v>
      </c>
      <c r="L198" s="189">
        <f t="shared" si="433"/>
        <v>0</v>
      </c>
      <c r="M198" s="189">
        <f t="shared" si="433"/>
        <v>0</v>
      </c>
      <c r="N198" s="189">
        <f t="shared" si="433"/>
        <v>0</v>
      </c>
      <c r="O198" s="189">
        <f t="shared" si="433"/>
        <v>0</v>
      </c>
      <c r="P198" s="189">
        <f>K198+L198</f>
        <v>64842</v>
      </c>
      <c r="Q198" s="189">
        <f t="shared" si="418"/>
        <v>51.096926713947987</v>
      </c>
      <c r="R198" s="189">
        <f t="shared" si="419"/>
        <v>51.096926713947987</v>
      </c>
      <c r="S198" s="189">
        <f t="shared" si="434"/>
        <v>49.497709923664125</v>
      </c>
      <c r="T198" s="189">
        <f>M198+N198</f>
        <v>0</v>
      </c>
      <c r="U198" s="189">
        <f t="shared" si="420"/>
        <v>0</v>
      </c>
      <c r="V198" s="189">
        <f t="shared" si="421"/>
        <v>0</v>
      </c>
      <c r="W198" s="189">
        <f t="shared" si="435"/>
        <v>0</v>
      </c>
      <c r="X198" s="189">
        <f>SUM(K198:O198)</f>
        <v>64842</v>
      </c>
      <c r="Y198" s="217">
        <f t="shared" si="422"/>
        <v>51.096926713947987</v>
      </c>
      <c r="Z198" s="189">
        <f t="shared" si="423"/>
        <v>51.096926713947987</v>
      </c>
      <c r="AA198" s="189">
        <f t="shared" si="414"/>
        <v>49.497709923664125</v>
      </c>
      <c r="AB198" s="197">
        <f t="shared" si="436"/>
        <v>62058</v>
      </c>
      <c r="AC198" s="197">
        <f t="shared" si="437"/>
        <v>48.903073286052006</v>
      </c>
      <c r="AD198" s="197">
        <f t="shared" si="424"/>
        <v>47.372519083969465</v>
      </c>
      <c r="AE198" s="197">
        <f t="shared" si="438"/>
        <v>62058</v>
      </c>
      <c r="AF198" s="197">
        <f t="shared" si="425"/>
        <v>48.903073286052006</v>
      </c>
      <c r="AG198" s="197">
        <f t="shared" si="426"/>
        <v>47.372519083969465</v>
      </c>
      <c r="AH198" s="189">
        <f t="shared" ref="AH198" si="443">AH210+AH222+AH234</f>
        <v>4100</v>
      </c>
      <c r="AI198" s="197">
        <f t="shared" si="440"/>
        <v>66158</v>
      </c>
      <c r="AJ198" s="197">
        <f t="shared" si="427"/>
        <v>50.502290076335875</v>
      </c>
    </row>
    <row r="199" spans="1:36" s="35" customFormat="1" ht="18.95" customHeight="1">
      <c r="A199" s="182"/>
      <c r="B199" s="192" t="s">
        <v>35</v>
      </c>
      <c r="C199" s="190" t="s">
        <v>64</v>
      </c>
      <c r="D199" s="190">
        <f t="shared" ref="D199:AE199" si="444">D200</f>
        <v>2000000</v>
      </c>
      <c r="E199" s="190">
        <f t="shared" si="444"/>
        <v>2000000</v>
      </c>
      <c r="F199" s="190">
        <f t="shared" si="444"/>
        <v>0</v>
      </c>
      <c r="G199" s="190">
        <f t="shared" si="444"/>
        <v>0</v>
      </c>
      <c r="H199" s="190">
        <f t="shared" si="444"/>
        <v>2000000</v>
      </c>
      <c r="I199" s="194">
        <f t="shared" si="444"/>
        <v>0</v>
      </c>
      <c r="J199" s="190">
        <f t="shared" si="444"/>
        <v>2000000</v>
      </c>
      <c r="K199" s="190">
        <f t="shared" si="444"/>
        <v>918649.23</v>
      </c>
      <c r="L199" s="190">
        <f t="shared" si="444"/>
        <v>0</v>
      </c>
      <c r="M199" s="190">
        <f t="shared" si="444"/>
        <v>0</v>
      </c>
      <c r="N199" s="190">
        <f t="shared" si="444"/>
        <v>0</v>
      </c>
      <c r="O199" s="190">
        <f t="shared" si="444"/>
        <v>0</v>
      </c>
      <c r="P199" s="198">
        <f t="shared" si="444"/>
        <v>918649.23</v>
      </c>
      <c r="Q199" s="189">
        <f t="shared" ref="Q199" si="445">(P199/J199)*100</f>
        <v>45.932461500000002</v>
      </c>
      <c r="R199" s="189">
        <f t="shared" si="419"/>
        <v>45.932461500000002</v>
      </c>
      <c r="S199" s="198">
        <f t="shared" si="444"/>
        <v>45.932461500000002</v>
      </c>
      <c r="T199" s="198">
        <f t="shared" si="444"/>
        <v>0</v>
      </c>
      <c r="U199" s="190">
        <f t="shared" si="420"/>
        <v>0</v>
      </c>
      <c r="V199" s="189">
        <f t="shared" si="421"/>
        <v>0</v>
      </c>
      <c r="W199" s="198">
        <f t="shared" si="444"/>
        <v>0</v>
      </c>
      <c r="X199" s="198">
        <f>X200</f>
        <v>918649.23</v>
      </c>
      <c r="Y199" s="218">
        <f t="shared" si="422"/>
        <v>45.932461500000002</v>
      </c>
      <c r="Z199" s="189">
        <f t="shared" si="423"/>
        <v>45.932461500000002</v>
      </c>
      <c r="AA199" s="198">
        <f>AA200</f>
        <v>45.932461500000002</v>
      </c>
      <c r="AB199" s="199">
        <f t="shared" si="444"/>
        <v>1081350.77</v>
      </c>
      <c r="AC199" s="191">
        <f t="shared" si="437"/>
        <v>54.067538499999998</v>
      </c>
      <c r="AD199" s="199">
        <f t="shared" si="444"/>
        <v>54.067538499999998</v>
      </c>
      <c r="AE199" s="199">
        <f t="shared" si="444"/>
        <v>1081350.77</v>
      </c>
      <c r="AF199" s="191">
        <f t="shared" si="425"/>
        <v>54.067538499999998</v>
      </c>
      <c r="AG199" s="191">
        <f t="shared" si="426"/>
        <v>54.067538499999998</v>
      </c>
      <c r="AH199" s="190">
        <f t="shared" ref="AH199" si="446">AH200</f>
        <v>0</v>
      </c>
      <c r="AI199" s="199">
        <f t="shared" ref="AI199" si="447">AI200</f>
        <v>1081350.77</v>
      </c>
      <c r="AJ199" s="191">
        <f t="shared" si="427"/>
        <v>54.067538499999998</v>
      </c>
    </row>
    <row r="200" spans="1:36" s="35" customFormat="1" ht="18.95" customHeight="1">
      <c r="A200" s="183"/>
      <c r="B200" s="183"/>
      <c r="C200" s="189" t="s">
        <v>62</v>
      </c>
      <c r="D200" s="189">
        <f t="shared" si="431"/>
        <v>2000000</v>
      </c>
      <c r="E200" s="189">
        <f t="shared" si="431"/>
        <v>2000000</v>
      </c>
      <c r="F200" s="189">
        <f t="shared" si="431"/>
        <v>0</v>
      </c>
      <c r="G200" s="189">
        <f t="shared" si="431"/>
        <v>0</v>
      </c>
      <c r="H200" s="189">
        <f>SUM(E200:G200)</f>
        <v>2000000</v>
      </c>
      <c r="I200" s="195">
        <f t="shared" si="432"/>
        <v>0</v>
      </c>
      <c r="J200" s="196">
        <f>H200+(I200)</f>
        <v>2000000</v>
      </c>
      <c r="K200" s="189">
        <f t="shared" ref="K200:O200" si="448">K212+K224+K236</f>
        <v>918649.23</v>
      </c>
      <c r="L200" s="189">
        <f t="shared" si="448"/>
        <v>0</v>
      </c>
      <c r="M200" s="189">
        <f t="shared" si="448"/>
        <v>0</v>
      </c>
      <c r="N200" s="189">
        <f t="shared" si="448"/>
        <v>0</v>
      </c>
      <c r="O200" s="189">
        <f t="shared" si="448"/>
        <v>0</v>
      </c>
      <c r="P200" s="189">
        <f>K200+L200</f>
        <v>918649.23</v>
      </c>
      <c r="Q200" s="189">
        <f t="shared" ref="Q200" si="449">(P200/H200)*100</f>
        <v>45.932461500000002</v>
      </c>
      <c r="R200" s="189">
        <f t="shared" si="419"/>
        <v>45.932461500000002</v>
      </c>
      <c r="S200" s="189">
        <f>(P200/D200)*100</f>
        <v>45.932461500000002</v>
      </c>
      <c r="T200" s="189">
        <f>M200+N200</f>
        <v>0</v>
      </c>
      <c r="U200" s="189">
        <f t="shared" si="420"/>
        <v>0</v>
      </c>
      <c r="V200" s="189">
        <f t="shared" si="421"/>
        <v>0</v>
      </c>
      <c r="W200" s="189">
        <f>(T200/D200)*100</f>
        <v>0</v>
      </c>
      <c r="X200" s="189">
        <f>SUM(K200:O200)</f>
        <v>918649.23</v>
      </c>
      <c r="Y200" s="217">
        <f t="shared" si="422"/>
        <v>45.932461500000002</v>
      </c>
      <c r="Z200" s="189">
        <f t="shared" si="423"/>
        <v>45.932461500000002</v>
      </c>
      <c r="AA200" s="189">
        <f>(X200/D200)*100</f>
        <v>45.932461500000002</v>
      </c>
      <c r="AB200" s="197">
        <f>H200-X200</f>
        <v>1081350.77</v>
      </c>
      <c r="AC200" s="197">
        <f t="shared" si="437"/>
        <v>54.067538499999998</v>
      </c>
      <c r="AD200" s="197">
        <f>(AB200/D200)*100</f>
        <v>54.067538499999998</v>
      </c>
      <c r="AE200" s="197">
        <f>J200-X200</f>
        <v>1081350.77</v>
      </c>
      <c r="AF200" s="197">
        <f t="shared" si="425"/>
        <v>54.067538499999998</v>
      </c>
      <c r="AG200" s="197">
        <f t="shared" si="426"/>
        <v>54.067538499999998</v>
      </c>
      <c r="AH200" s="189">
        <f t="shared" ref="AH200" si="450">AH212+AH224+AH236</f>
        <v>0</v>
      </c>
      <c r="AI200" s="197">
        <f t="shared" si="440"/>
        <v>1081350.77</v>
      </c>
      <c r="AJ200" s="197">
        <f t="shared" si="427"/>
        <v>54.067538499999998</v>
      </c>
    </row>
    <row r="201" spans="1:36" s="35" customFormat="1" ht="18.95" customHeight="1">
      <c r="A201" s="200"/>
      <c r="B201" s="200"/>
      <c r="C201" s="201"/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2"/>
      <c r="V201" s="202"/>
      <c r="W201" s="202"/>
      <c r="X201" s="202"/>
      <c r="Y201" s="222"/>
      <c r="Z201" s="202"/>
      <c r="AA201" s="202"/>
      <c r="AB201" s="202"/>
      <c r="AC201" s="202"/>
      <c r="AD201" s="202"/>
      <c r="AE201" s="202"/>
      <c r="AF201" s="202"/>
      <c r="AG201" s="202"/>
      <c r="AH201" s="202"/>
      <c r="AI201" s="202"/>
      <c r="AJ201" s="202"/>
    </row>
    <row r="202" spans="1:36" ht="44.45" customHeight="1">
      <c r="A202" s="1104" t="s">
        <v>194</v>
      </c>
      <c r="B202" s="1106" t="s">
        <v>314</v>
      </c>
      <c r="C202" s="1107" t="s">
        <v>315</v>
      </c>
      <c r="D202" s="79" t="s">
        <v>316</v>
      </c>
      <c r="E202" s="1109">
        <f>SUM(E205,E211)</f>
        <v>4410000</v>
      </c>
      <c r="F202" s="1109">
        <f>F205+F211</f>
        <v>1890000</v>
      </c>
      <c r="G202" s="1109">
        <f>G205+G211</f>
        <v>0</v>
      </c>
      <c r="H202" s="1109">
        <f>SUM(E202:G204)</f>
        <v>6300000</v>
      </c>
      <c r="I202" s="1111">
        <f>SUM(I205,I211)</f>
        <v>-444660</v>
      </c>
      <c r="J202" s="1113">
        <f>SUM(J205,J211)</f>
        <v>5855340</v>
      </c>
      <c r="K202" s="37"/>
      <c r="L202" s="37"/>
      <c r="M202" s="37"/>
      <c r="N202" s="37"/>
      <c r="O202" s="37"/>
      <c r="P202" s="203" t="s">
        <v>417</v>
      </c>
      <c r="Q202" s="204" t="s">
        <v>433</v>
      </c>
      <c r="R202" s="204" t="s">
        <v>434</v>
      </c>
      <c r="S202" s="204" t="s">
        <v>403</v>
      </c>
      <c r="T202" s="204" t="s">
        <v>438</v>
      </c>
      <c r="U202" s="204" t="s">
        <v>433</v>
      </c>
      <c r="V202" s="204" t="s">
        <v>434</v>
      </c>
      <c r="W202" s="204" t="s">
        <v>403</v>
      </c>
      <c r="X202" s="203" t="s">
        <v>439</v>
      </c>
      <c r="Y202" s="223" t="s">
        <v>433</v>
      </c>
      <c r="Z202" s="204" t="s">
        <v>434</v>
      </c>
      <c r="AA202" s="204" t="s">
        <v>403</v>
      </c>
      <c r="AB202" s="204" t="s">
        <v>440</v>
      </c>
      <c r="AC202" s="204" t="s">
        <v>433</v>
      </c>
      <c r="AD202" s="204" t="s">
        <v>403</v>
      </c>
      <c r="AE202" s="204" t="s">
        <v>408</v>
      </c>
      <c r="AF202" s="204" t="s">
        <v>408</v>
      </c>
      <c r="AG202" s="204" t="s">
        <v>403</v>
      </c>
      <c r="AH202" s="204" t="s">
        <v>39</v>
      </c>
      <c r="AI202" s="204" t="s">
        <v>441</v>
      </c>
      <c r="AJ202" s="204" t="s">
        <v>403</v>
      </c>
    </row>
    <row r="203" spans="1:36" ht="14.45" customHeight="1">
      <c r="A203" s="1105"/>
      <c r="B203" s="1106"/>
      <c r="C203" s="1108"/>
      <c r="D203" s="1108">
        <f>D205+D211</f>
        <v>7000000</v>
      </c>
      <c r="E203" s="1110"/>
      <c r="F203" s="1110"/>
      <c r="G203" s="1110"/>
      <c r="H203" s="1110"/>
      <c r="I203" s="1112"/>
      <c r="J203" s="1106"/>
      <c r="K203" s="1114">
        <f t="shared" ref="K203:P203" si="451">K205+K211</f>
        <v>4685417.6500000004</v>
      </c>
      <c r="L203" s="1116">
        <f t="shared" si="451"/>
        <v>0</v>
      </c>
      <c r="M203" s="1118">
        <f t="shared" si="451"/>
        <v>0</v>
      </c>
      <c r="N203" s="1100">
        <f t="shared" si="451"/>
        <v>25104.29</v>
      </c>
      <c r="O203" s="1102">
        <f t="shared" si="451"/>
        <v>0</v>
      </c>
      <c r="P203" s="1071">
        <f t="shared" si="451"/>
        <v>4685417.6500000004</v>
      </c>
      <c r="Q203" s="1071">
        <f>(P203/H202)*100</f>
        <v>74.37170873015873</v>
      </c>
      <c r="R203" s="1071">
        <f>(P203/J202)*100</f>
        <v>80.019565900528406</v>
      </c>
      <c r="S203" s="1071">
        <f>(P203/D203)*100</f>
        <v>66.934537857142857</v>
      </c>
      <c r="T203" s="1071">
        <f>T205+T211</f>
        <v>25104.29</v>
      </c>
      <c r="U203" s="1071">
        <f>(T203/H202)*100</f>
        <v>0.39848079365079364</v>
      </c>
      <c r="V203" s="1071">
        <f>(T203/J202)*100</f>
        <v>0.42874179808516671</v>
      </c>
      <c r="W203" s="1071">
        <f>(T203/D203)*100</f>
        <v>0.3586327142857143</v>
      </c>
      <c r="X203" s="1071">
        <f>X205+X211</f>
        <v>4710521.9399999995</v>
      </c>
      <c r="Y203" s="1075">
        <f>(X203/H202)*100</f>
        <v>74.77018952380952</v>
      </c>
      <c r="Z203" s="1071">
        <f>(X203/J202)*100</f>
        <v>80.448307698613561</v>
      </c>
      <c r="AA203" s="1071">
        <f>(X203/D203)*100</f>
        <v>67.293170571428561</v>
      </c>
      <c r="AB203" s="1071">
        <f>AB205+AB211</f>
        <v>1589478.06</v>
      </c>
      <c r="AC203" s="1071">
        <f>(AB203/H202)*100</f>
        <v>25.22981047619048</v>
      </c>
      <c r="AD203" s="1071">
        <f>(AB203/D203)*100</f>
        <v>22.706829428571428</v>
      </c>
      <c r="AE203" s="1071">
        <f>AE205+AE211</f>
        <v>1144818.06</v>
      </c>
      <c r="AF203" s="1071">
        <f>(AE203/J202)*100</f>
        <v>19.551692301386428</v>
      </c>
      <c r="AG203" s="1071">
        <f>(AE203/D203)*100</f>
        <v>16.354543714285715</v>
      </c>
      <c r="AH203" s="1071">
        <f>AH205+AH211</f>
        <v>700000</v>
      </c>
      <c r="AI203" s="1071">
        <f>AI205+AI211</f>
        <v>2289478.06</v>
      </c>
      <c r="AJ203" s="1071">
        <f>(AI203/D203)*100</f>
        <v>32.706829428571425</v>
      </c>
    </row>
    <row r="204" spans="1:36" ht="47.1" customHeight="1">
      <c r="A204" s="1105"/>
      <c r="B204" s="1106"/>
      <c r="C204" s="1108"/>
      <c r="D204" s="1108"/>
      <c r="E204" s="1110"/>
      <c r="F204" s="1110"/>
      <c r="G204" s="1110"/>
      <c r="H204" s="1110"/>
      <c r="I204" s="1112"/>
      <c r="J204" s="1106"/>
      <c r="K204" s="1115"/>
      <c r="L204" s="1117"/>
      <c r="M204" s="1119"/>
      <c r="N204" s="1101"/>
      <c r="O204" s="1103"/>
      <c r="P204" s="1072"/>
      <c r="Q204" s="1072"/>
      <c r="R204" s="1072"/>
      <c r="S204" s="1072"/>
      <c r="T204" s="1072"/>
      <c r="U204" s="1072"/>
      <c r="V204" s="1072"/>
      <c r="W204" s="1072"/>
      <c r="X204" s="1072"/>
      <c r="Y204" s="1076"/>
      <c r="Z204" s="1072"/>
      <c r="AA204" s="1072"/>
      <c r="AB204" s="1072"/>
      <c r="AC204" s="1072"/>
      <c r="AD204" s="1072"/>
      <c r="AE204" s="1072"/>
      <c r="AF204" s="1072"/>
      <c r="AG204" s="1072"/>
      <c r="AH204" s="1072"/>
      <c r="AI204" s="1072"/>
      <c r="AJ204" s="1072"/>
    </row>
    <row r="205" spans="1:36" ht="18.75">
      <c r="A205" s="38"/>
      <c r="B205" s="39"/>
      <c r="C205" s="40" t="s">
        <v>55</v>
      </c>
      <c r="D205" s="40">
        <f>SUM(D206:D210)</f>
        <v>5000000</v>
      </c>
      <c r="E205" s="41">
        <f>SUM(E206:E210)</f>
        <v>2410000</v>
      </c>
      <c r="F205" s="41">
        <f>SUM(F206:F210)</f>
        <v>1890000</v>
      </c>
      <c r="G205" s="41">
        <f>SUM(G206:G210)</f>
        <v>0</v>
      </c>
      <c r="H205" s="41">
        <f>SUM(H206:H210)</f>
        <v>4300000</v>
      </c>
      <c r="I205" s="42">
        <f>SUM(I206:I208)</f>
        <v>-444660</v>
      </c>
      <c r="J205" s="41">
        <f t="shared" ref="J205:P205" si="452">SUM(J206:J210)</f>
        <v>3855340</v>
      </c>
      <c r="K205" s="43">
        <f t="shared" si="452"/>
        <v>3766768.42</v>
      </c>
      <c r="L205" s="44">
        <f t="shared" si="452"/>
        <v>0</v>
      </c>
      <c r="M205" s="45">
        <f t="shared" si="452"/>
        <v>0</v>
      </c>
      <c r="N205" s="46">
        <f t="shared" si="452"/>
        <v>25104.29</v>
      </c>
      <c r="O205" s="80">
        <f t="shared" si="452"/>
        <v>0</v>
      </c>
      <c r="P205" s="47">
        <f t="shared" si="452"/>
        <v>3766768.42</v>
      </c>
      <c r="Q205" s="48">
        <f>P205/H205*100</f>
        <v>87.599265581395343</v>
      </c>
      <c r="R205" s="48">
        <f>P205/J205*100</f>
        <v>97.702625968137696</v>
      </c>
      <c r="S205" s="48">
        <f t="shared" ref="S205:S210" si="453">P205/D205*100</f>
        <v>75.335368400000007</v>
      </c>
      <c r="T205" s="47">
        <f>SUM(T206:T210)</f>
        <v>25104.29</v>
      </c>
      <c r="U205" s="48">
        <f>T205/H205*100</f>
        <v>0.58382069767441858</v>
      </c>
      <c r="V205" s="48">
        <f>T205/J205*100</f>
        <v>0.65115631824949294</v>
      </c>
      <c r="W205" s="48">
        <f>T205/D205*100</f>
        <v>0.50208580000000003</v>
      </c>
      <c r="X205" s="48">
        <f>SUM(X206:X210)</f>
        <v>3791872.71</v>
      </c>
      <c r="Y205" s="226">
        <f>X205/H205*100</f>
        <v>88.183086279069769</v>
      </c>
      <c r="Z205" s="48">
        <f>X205/J205*100</f>
        <v>98.353782286387187</v>
      </c>
      <c r="AA205" s="48">
        <f>X205/D205*100</f>
        <v>75.837454199999996</v>
      </c>
      <c r="AB205" s="47">
        <f>SUM(AB206:AB210)</f>
        <v>508127.29000000004</v>
      </c>
      <c r="AC205" s="47">
        <f>(AB205/H205)*100</f>
        <v>11.816913720930234</v>
      </c>
      <c r="AD205" s="47">
        <f>(AB205/D205)*100</f>
        <v>10.1625458</v>
      </c>
      <c r="AE205" s="47">
        <f>SUM(AE206:AE210)</f>
        <v>63467.290000000037</v>
      </c>
      <c r="AF205" s="47">
        <f>(AE205/J205)*100</f>
        <v>1.6462177136128082</v>
      </c>
      <c r="AG205" s="47">
        <f t="shared" ref="AG205:AG210" si="454">(AE205/D205)*100</f>
        <v>1.2693458000000009</v>
      </c>
      <c r="AH205" s="47">
        <f>SUM(AH206:AH210)</f>
        <v>700000</v>
      </c>
      <c r="AI205" s="47">
        <f>SUM(AI206:AI210)</f>
        <v>1208127.29</v>
      </c>
      <c r="AJ205" s="47">
        <f>(AI205/D205)*100</f>
        <v>24.1625458</v>
      </c>
    </row>
    <row r="206" spans="1:36" ht="18.75">
      <c r="A206" s="38"/>
      <c r="B206" s="39" t="s">
        <v>68</v>
      </c>
      <c r="C206" s="49" t="s">
        <v>56</v>
      </c>
      <c r="D206" s="57">
        <v>648000</v>
      </c>
      <c r="E206" s="49">
        <v>330000</v>
      </c>
      <c r="F206" s="49">
        <v>318000</v>
      </c>
      <c r="G206" s="49">
        <v>0</v>
      </c>
      <c r="H206" s="41">
        <f>SUM(E206:G206)</f>
        <v>648000</v>
      </c>
      <c r="I206" s="50">
        <v>0</v>
      </c>
      <c r="J206" s="51">
        <f>SUM(E206:G206,I206)</f>
        <v>648000</v>
      </c>
      <c r="K206" s="52">
        <v>308000</v>
      </c>
      <c r="L206" s="53"/>
      <c r="M206" s="54"/>
      <c r="N206" s="55"/>
      <c r="O206" s="81"/>
      <c r="P206" s="56">
        <f>K206+L206</f>
        <v>308000</v>
      </c>
      <c r="Q206" s="56">
        <f>P206/H206*100</f>
        <v>47.530864197530867</v>
      </c>
      <c r="R206" s="56">
        <f>P206/J206*100</f>
        <v>47.530864197530867</v>
      </c>
      <c r="S206" s="56">
        <f t="shared" si="453"/>
        <v>47.530864197530867</v>
      </c>
      <c r="T206" s="57">
        <f>M206+N206+O206</f>
        <v>0</v>
      </c>
      <c r="U206" s="56">
        <f>T206/H206*100</f>
        <v>0</v>
      </c>
      <c r="V206" s="56">
        <f>T206/J206*100</f>
        <v>0</v>
      </c>
      <c r="W206" s="56">
        <f>T206/D206*100</f>
        <v>0</v>
      </c>
      <c r="X206" s="56">
        <f>SUM(K206:O206)</f>
        <v>308000</v>
      </c>
      <c r="Y206" s="226">
        <f>X206/H206*100</f>
        <v>47.530864197530867</v>
      </c>
      <c r="Z206" s="56">
        <f>X206/J206*100</f>
        <v>47.530864197530867</v>
      </c>
      <c r="AA206" s="56">
        <f>X206/D206*100</f>
        <v>47.530864197530867</v>
      </c>
      <c r="AB206" s="57">
        <f>H206-X206</f>
        <v>340000</v>
      </c>
      <c r="AC206" s="57">
        <f>(AB206/H206)*100</f>
        <v>52.469135802469133</v>
      </c>
      <c r="AD206" s="57">
        <f>(AB206/D206)*100</f>
        <v>52.469135802469133</v>
      </c>
      <c r="AE206" s="34">
        <f>J206-X206</f>
        <v>340000</v>
      </c>
      <c r="AF206" s="57">
        <f>(AE206/J206)*100</f>
        <v>52.469135802469133</v>
      </c>
      <c r="AG206" s="63">
        <f t="shared" si="454"/>
        <v>52.469135802469133</v>
      </c>
      <c r="AH206" s="246"/>
      <c r="AI206" s="34">
        <f>AB206+AH206</f>
        <v>340000</v>
      </c>
      <c r="AJ206" s="57">
        <f>(AI206/D206)*100</f>
        <v>52.469135802469133</v>
      </c>
    </row>
    <row r="207" spans="1:36" ht="18.75">
      <c r="A207" s="38"/>
      <c r="B207" s="38"/>
      <c r="C207" s="49" t="s">
        <v>57</v>
      </c>
      <c r="D207" s="49">
        <v>1548000</v>
      </c>
      <c r="E207" s="49">
        <v>1130000</v>
      </c>
      <c r="F207" s="49">
        <v>263200</v>
      </c>
      <c r="G207" s="49"/>
      <c r="H207" s="41">
        <f>SUM(E207:G207)</f>
        <v>1393200</v>
      </c>
      <c r="I207" s="78">
        <v>-144120</v>
      </c>
      <c r="J207" s="51">
        <f>SUM(E207:G207,I207)</f>
        <v>1249080</v>
      </c>
      <c r="K207" s="52">
        <v>1767053.15</v>
      </c>
      <c r="L207" s="53"/>
      <c r="M207" s="54"/>
      <c r="N207" s="55"/>
      <c r="O207" s="81"/>
      <c r="P207" s="56">
        <f>K207+L207</f>
        <v>1767053.15</v>
      </c>
      <c r="Q207" s="56">
        <f t="shared" ref="Q207:Q210" si="455">P207/H207*100</f>
        <v>126.83413364915302</v>
      </c>
      <c r="R207" s="56">
        <f t="shared" ref="R207:R212" si="456">P207/J207*100</f>
        <v>141.46837272232361</v>
      </c>
      <c r="S207" s="56">
        <f t="shared" si="453"/>
        <v>114.15072028423772</v>
      </c>
      <c r="T207" s="57">
        <f t="shared" ref="T207:T210" si="457">M207+N207+O207</f>
        <v>0</v>
      </c>
      <c r="U207" s="56">
        <f t="shared" ref="U207:U210" si="458">T207/H207*100</f>
        <v>0</v>
      </c>
      <c r="V207" s="56">
        <f t="shared" ref="V207:V212" si="459">T207/J207*100</f>
        <v>0</v>
      </c>
      <c r="W207" s="56">
        <f t="shared" ref="W207:W210" si="460">T207/D207*100</f>
        <v>0</v>
      </c>
      <c r="X207" s="56">
        <f t="shared" ref="X207:X210" si="461">SUM(K207:O207)</f>
        <v>1767053.15</v>
      </c>
      <c r="Y207" s="226">
        <f t="shared" ref="Y207:Y210" si="462">X207/H207*100</f>
        <v>126.83413364915302</v>
      </c>
      <c r="Z207" s="56">
        <f t="shared" ref="Z207:Z212" si="463">X207/J207*100</f>
        <v>141.46837272232361</v>
      </c>
      <c r="AA207" s="56">
        <f t="shared" ref="AA207:AA210" si="464">X207/D207*100</f>
        <v>114.15072028423772</v>
      </c>
      <c r="AB207" s="57">
        <f t="shared" ref="AB207:AB210" si="465">H207-X207</f>
        <v>-373853.14999999991</v>
      </c>
      <c r="AC207" s="57">
        <f t="shared" ref="AC207:AC210" si="466">(AB207/H207)*100</f>
        <v>-26.834133649153024</v>
      </c>
      <c r="AD207" s="57">
        <f t="shared" ref="AD207:AD210" si="467">(AB207/D207)*100</f>
        <v>-24.150720284237721</v>
      </c>
      <c r="AE207" s="34">
        <f>J207-X207</f>
        <v>-517973.14999999991</v>
      </c>
      <c r="AF207" s="57">
        <f t="shared" ref="AF207:AF210" si="468">(AE207/J207)*100</f>
        <v>-41.468372722323622</v>
      </c>
      <c r="AG207" s="63">
        <f t="shared" si="454"/>
        <v>-33.460797803617567</v>
      </c>
      <c r="AH207" s="49">
        <v>154800</v>
      </c>
      <c r="AI207" s="34">
        <f t="shared" ref="AI207:AI212" si="469">AB207+AH207</f>
        <v>-219053.14999999991</v>
      </c>
      <c r="AJ207" s="57">
        <f t="shared" ref="AJ207:AJ210" si="470">(AI207/D207)*100</f>
        <v>-14.150720284237719</v>
      </c>
    </row>
    <row r="208" spans="1:36" ht="18.75">
      <c r="A208" s="38"/>
      <c r="B208" s="38"/>
      <c r="C208" s="49" t="s">
        <v>58</v>
      </c>
      <c r="D208" s="49">
        <v>2763000</v>
      </c>
      <c r="E208" s="49">
        <v>950000</v>
      </c>
      <c r="F208" s="49">
        <v>1271900</v>
      </c>
      <c r="G208" s="49"/>
      <c r="H208" s="41">
        <f>SUM(E208:G208)</f>
        <v>2221900</v>
      </c>
      <c r="I208" s="59">
        <v>-300540</v>
      </c>
      <c r="J208" s="51">
        <f>SUM(E208:G208,I208)</f>
        <v>1921360</v>
      </c>
      <c r="K208" s="52">
        <v>1650948.27</v>
      </c>
      <c r="L208" s="53"/>
      <c r="M208" s="54"/>
      <c r="N208" s="55">
        <v>25104.29</v>
      </c>
      <c r="O208" s="81"/>
      <c r="P208" s="56">
        <f>K208+L208</f>
        <v>1650948.27</v>
      </c>
      <c r="Q208" s="56">
        <f t="shared" si="455"/>
        <v>74.303446149691709</v>
      </c>
      <c r="R208" s="56">
        <f t="shared" si="456"/>
        <v>85.926024794936922</v>
      </c>
      <c r="S208" s="56">
        <f t="shared" si="453"/>
        <v>59.752018458197611</v>
      </c>
      <c r="T208" s="57">
        <f t="shared" si="457"/>
        <v>25104.29</v>
      </c>
      <c r="U208" s="56">
        <f t="shared" si="458"/>
        <v>1.1298568792474908</v>
      </c>
      <c r="V208" s="56">
        <f t="shared" si="459"/>
        <v>1.3065896031977351</v>
      </c>
      <c r="W208" s="56">
        <f t="shared" si="460"/>
        <v>0.90858812884545781</v>
      </c>
      <c r="X208" s="56">
        <f t="shared" si="461"/>
        <v>1676052.56</v>
      </c>
      <c r="Y208" s="226">
        <f t="shared" si="462"/>
        <v>75.433303028939207</v>
      </c>
      <c r="Z208" s="56">
        <f t="shared" si="463"/>
        <v>87.232614398134658</v>
      </c>
      <c r="AA208" s="56">
        <f t="shared" si="464"/>
        <v>60.660606587043077</v>
      </c>
      <c r="AB208" s="57">
        <f t="shared" si="465"/>
        <v>545847.43999999994</v>
      </c>
      <c r="AC208" s="57">
        <f t="shared" si="466"/>
        <v>24.5666969710608</v>
      </c>
      <c r="AD208" s="57">
        <f t="shared" si="467"/>
        <v>19.755607672819398</v>
      </c>
      <c r="AE208" s="34">
        <f>J208-X208</f>
        <v>245307.43999999994</v>
      </c>
      <c r="AF208" s="57">
        <f t="shared" si="468"/>
        <v>12.767385601865341</v>
      </c>
      <c r="AG208" s="63">
        <f t="shared" si="454"/>
        <v>8.878300398117986</v>
      </c>
      <c r="AH208" s="49">
        <v>541100</v>
      </c>
      <c r="AI208" s="34">
        <f t="shared" si="469"/>
        <v>1086947.44</v>
      </c>
      <c r="AJ208" s="57">
        <f t="shared" si="470"/>
        <v>39.33939341295693</v>
      </c>
    </row>
    <row r="209" spans="1:36" ht="18" hidden="1" customHeight="1">
      <c r="A209" s="38"/>
      <c r="B209" s="38"/>
      <c r="C209" s="49" t="s">
        <v>69</v>
      </c>
      <c r="D209" s="49">
        <v>0</v>
      </c>
      <c r="E209" s="49">
        <v>0</v>
      </c>
      <c r="F209" s="49">
        <v>0</v>
      </c>
      <c r="G209" s="49"/>
      <c r="H209" s="41">
        <f>SUM(E209:G209)</f>
        <v>0</v>
      </c>
      <c r="I209" s="59">
        <v>0</v>
      </c>
      <c r="J209" s="51">
        <f>SUM(E209:G209,I209)</f>
        <v>0</v>
      </c>
      <c r="K209" s="52"/>
      <c r="L209" s="53"/>
      <c r="M209" s="54"/>
      <c r="N209" s="55"/>
      <c r="O209" s="81"/>
      <c r="P209" s="56">
        <f>K209+L209</f>
        <v>0</v>
      </c>
      <c r="Q209" s="56" t="e">
        <f t="shared" si="455"/>
        <v>#DIV/0!</v>
      </c>
      <c r="R209" s="56" t="e">
        <f t="shared" si="456"/>
        <v>#DIV/0!</v>
      </c>
      <c r="S209" s="56" t="e">
        <f t="shared" si="453"/>
        <v>#DIV/0!</v>
      </c>
      <c r="T209" s="57">
        <f t="shared" si="457"/>
        <v>0</v>
      </c>
      <c r="U209" s="56" t="e">
        <f t="shared" si="458"/>
        <v>#DIV/0!</v>
      </c>
      <c r="V209" s="56" t="e">
        <f t="shared" si="459"/>
        <v>#DIV/0!</v>
      </c>
      <c r="W209" s="56" t="e">
        <f t="shared" si="460"/>
        <v>#DIV/0!</v>
      </c>
      <c r="X209" s="56">
        <f t="shared" si="461"/>
        <v>0</v>
      </c>
      <c r="Y209" s="226" t="e">
        <f t="shared" si="462"/>
        <v>#DIV/0!</v>
      </c>
      <c r="Z209" s="56" t="e">
        <f t="shared" si="463"/>
        <v>#DIV/0!</v>
      </c>
      <c r="AA209" s="56" t="e">
        <f t="shared" si="464"/>
        <v>#DIV/0!</v>
      </c>
      <c r="AB209" s="57">
        <f t="shared" si="465"/>
        <v>0</v>
      </c>
      <c r="AC209" s="57" t="e">
        <f t="shared" si="466"/>
        <v>#DIV/0!</v>
      </c>
      <c r="AD209" s="57" t="e">
        <f t="shared" si="467"/>
        <v>#DIV/0!</v>
      </c>
      <c r="AE209" s="34">
        <f>J209-X209</f>
        <v>0</v>
      </c>
      <c r="AF209" s="57" t="e">
        <f t="shared" si="468"/>
        <v>#DIV/0!</v>
      </c>
      <c r="AG209" s="63" t="e">
        <f t="shared" si="454"/>
        <v>#DIV/0!</v>
      </c>
      <c r="AH209" s="49">
        <v>0</v>
      </c>
      <c r="AI209" s="34">
        <f t="shared" si="469"/>
        <v>0</v>
      </c>
      <c r="AJ209" s="57" t="e">
        <f t="shared" si="470"/>
        <v>#DIV/0!</v>
      </c>
    </row>
    <row r="210" spans="1:36" ht="18.75">
      <c r="A210" s="38"/>
      <c r="B210" s="38"/>
      <c r="C210" s="49" t="s">
        <v>60</v>
      </c>
      <c r="D210" s="57">
        <v>41000</v>
      </c>
      <c r="E210" s="57">
        <v>0</v>
      </c>
      <c r="F210" s="57">
        <v>36900</v>
      </c>
      <c r="G210" s="57"/>
      <c r="H210" s="41">
        <f>SUM(E210:G210)</f>
        <v>36900</v>
      </c>
      <c r="I210" s="49">
        <v>0</v>
      </c>
      <c r="J210" s="51">
        <f>SUM(E210:G210,I210)</f>
        <v>36900</v>
      </c>
      <c r="K210" s="52">
        <v>40767</v>
      </c>
      <c r="L210" s="53"/>
      <c r="M210" s="54"/>
      <c r="N210" s="55"/>
      <c r="O210" s="81"/>
      <c r="P210" s="56">
        <f>K210+L210</f>
        <v>40767</v>
      </c>
      <c r="Q210" s="56">
        <f t="shared" si="455"/>
        <v>110.47967479674796</v>
      </c>
      <c r="R210" s="56">
        <f t="shared" si="456"/>
        <v>110.47967479674796</v>
      </c>
      <c r="S210" s="56">
        <f t="shared" si="453"/>
        <v>99.431707317073176</v>
      </c>
      <c r="T210" s="57">
        <f t="shared" si="457"/>
        <v>0</v>
      </c>
      <c r="U210" s="56">
        <f t="shared" si="458"/>
        <v>0</v>
      </c>
      <c r="V210" s="56">
        <f t="shared" si="459"/>
        <v>0</v>
      </c>
      <c r="W210" s="56">
        <f t="shared" si="460"/>
        <v>0</v>
      </c>
      <c r="X210" s="56">
        <f t="shared" si="461"/>
        <v>40767</v>
      </c>
      <c r="Y210" s="226">
        <f t="shared" si="462"/>
        <v>110.47967479674796</v>
      </c>
      <c r="Z210" s="56">
        <f t="shared" si="463"/>
        <v>110.47967479674796</v>
      </c>
      <c r="AA210" s="56">
        <f t="shared" si="464"/>
        <v>99.431707317073176</v>
      </c>
      <c r="AB210" s="57">
        <f t="shared" si="465"/>
        <v>-3867</v>
      </c>
      <c r="AC210" s="57">
        <f t="shared" si="466"/>
        <v>-10.479674796747968</v>
      </c>
      <c r="AD210" s="57">
        <f t="shared" si="467"/>
        <v>-9.4317073170731707</v>
      </c>
      <c r="AE210" s="34">
        <f>J210-X210</f>
        <v>-3867</v>
      </c>
      <c r="AF210" s="57">
        <f t="shared" si="468"/>
        <v>-10.479674796747968</v>
      </c>
      <c r="AG210" s="63">
        <f t="shared" si="454"/>
        <v>-9.4317073170731707</v>
      </c>
      <c r="AH210" s="57">
        <v>4100</v>
      </c>
      <c r="AI210" s="34">
        <f t="shared" si="469"/>
        <v>233</v>
      </c>
      <c r="AJ210" s="57">
        <f t="shared" si="470"/>
        <v>0.56829268292682922</v>
      </c>
    </row>
    <row r="211" spans="1:36" ht="18.75">
      <c r="A211" s="61"/>
      <c r="B211" s="62"/>
      <c r="C211" s="63" t="s">
        <v>61</v>
      </c>
      <c r="D211" s="63">
        <f>D212</f>
        <v>2000000</v>
      </c>
      <c r="E211" s="63">
        <f>SUM(E212:E212)</f>
        <v>2000000</v>
      </c>
      <c r="F211" s="63">
        <f>F212</f>
        <v>0</v>
      </c>
      <c r="G211" s="63">
        <f>G212</f>
        <v>0</v>
      </c>
      <c r="H211" s="63">
        <f>H212</f>
        <v>2000000</v>
      </c>
      <c r="I211" s="63">
        <f>I212</f>
        <v>0</v>
      </c>
      <c r="J211" s="63">
        <f>SUM(J212:J212)</f>
        <v>2000000</v>
      </c>
      <c r="K211" s="64">
        <f t="shared" ref="K211:AI211" si="471">K212</f>
        <v>918649.23</v>
      </c>
      <c r="L211" s="65">
        <f t="shared" si="471"/>
        <v>0</v>
      </c>
      <c r="M211" s="66">
        <f t="shared" si="471"/>
        <v>0</v>
      </c>
      <c r="N211" s="46">
        <f t="shared" si="471"/>
        <v>0</v>
      </c>
      <c r="O211" s="82">
        <f t="shared" si="471"/>
        <v>0</v>
      </c>
      <c r="P211" s="67">
        <f t="shared" si="471"/>
        <v>918649.23</v>
      </c>
      <c r="Q211" s="67">
        <f t="shared" si="471"/>
        <v>45.932461500000002</v>
      </c>
      <c r="R211" s="56">
        <f t="shared" si="456"/>
        <v>45.932461500000002</v>
      </c>
      <c r="S211" s="67">
        <f t="shared" si="471"/>
        <v>45.932461500000002</v>
      </c>
      <c r="T211" s="63">
        <f t="shared" si="471"/>
        <v>0</v>
      </c>
      <c r="U211" s="67">
        <f t="shared" si="471"/>
        <v>0</v>
      </c>
      <c r="V211" s="56">
        <f t="shared" si="459"/>
        <v>0</v>
      </c>
      <c r="W211" s="67">
        <f t="shared" si="471"/>
        <v>0</v>
      </c>
      <c r="X211" s="67">
        <f>X212</f>
        <v>918649.23</v>
      </c>
      <c r="Y211" s="227">
        <f t="shared" si="471"/>
        <v>45.932461500000002</v>
      </c>
      <c r="Z211" s="56">
        <f t="shared" si="463"/>
        <v>45.932461500000002</v>
      </c>
      <c r="AA211" s="67">
        <f t="shared" si="471"/>
        <v>45.932461500000002</v>
      </c>
      <c r="AB211" s="63">
        <f t="shared" si="471"/>
        <v>1081350.77</v>
      </c>
      <c r="AC211" s="63">
        <f t="shared" si="471"/>
        <v>54.067538499999998</v>
      </c>
      <c r="AD211" s="63">
        <f t="shared" si="471"/>
        <v>54.067538499999998</v>
      </c>
      <c r="AE211" s="63">
        <f t="shared" si="471"/>
        <v>1081350.77</v>
      </c>
      <c r="AF211" s="63">
        <f t="shared" si="471"/>
        <v>54.067538499999998</v>
      </c>
      <c r="AG211" s="63">
        <f t="shared" si="471"/>
        <v>54.067538499999998</v>
      </c>
      <c r="AH211" s="63">
        <f t="shared" si="471"/>
        <v>0</v>
      </c>
      <c r="AI211" s="63">
        <f t="shared" si="471"/>
        <v>1081350.77</v>
      </c>
      <c r="AJ211" s="57">
        <f>(AI211/D211)*100</f>
        <v>54.067538499999998</v>
      </c>
    </row>
    <row r="212" spans="1:36" ht="18.75">
      <c r="A212" s="38"/>
      <c r="B212" s="38"/>
      <c r="C212" s="49" t="s">
        <v>70</v>
      </c>
      <c r="D212" s="57">
        <v>2000000</v>
      </c>
      <c r="E212" s="57">
        <v>2000000</v>
      </c>
      <c r="F212" s="49">
        <v>0</v>
      </c>
      <c r="G212" s="49">
        <v>0</v>
      </c>
      <c r="H212" s="49">
        <f>SUM(E212:G212)</f>
        <v>2000000</v>
      </c>
      <c r="I212" s="57">
        <v>0</v>
      </c>
      <c r="J212" s="51">
        <f>SUM(E212:G212,I212)</f>
        <v>2000000</v>
      </c>
      <c r="K212" s="52">
        <v>918649.23</v>
      </c>
      <c r="L212" s="53"/>
      <c r="M212" s="54"/>
      <c r="N212" s="55"/>
      <c r="O212" s="81"/>
      <c r="P212" s="57">
        <f>K212+L212</f>
        <v>918649.23</v>
      </c>
      <c r="Q212" s="56">
        <f>P212/J212*100</f>
        <v>45.932461500000002</v>
      </c>
      <c r="R212" s="56">
        <f t="shared" si="456"/>
        <v>45.932461500000002</v>
      </c>
      <c r="S212" s="56">
        <f>P212/D212*100</f>
        <v>45.932461500000002</v>
      </c>
      <c r="T212" s="57">
        <f>M212+N212+O212</f>
        <v>0</v>
      </c>
      <c r="U212" s="56">
        <f>T212/J212*100</f>
        <v>0</v>
      </c>
      <c r="V212" s="56">
        <f t="shared" si="459"/>
        <v>0</v>
      </c>
      <c r="W212" s="56">
        <f>T212/D212*100</f>
        <v>0</v>
      </c>
      <c r="X212" s="56">
        <f>SUM(K212:O212)</f>
        <v>918649.23</v>
      </c>
      <c r="Y212" s="226">
        <f t="shared" ref="Y212" si="472">X212/H212*100</f>
        <v>45.932461500000002</v>
      </c>
      <c r="Z212" s="56">
        <f t="shared" si="463"/>
        <v>45.932461500000002</v>
      </c>
      <c r="AA212" s="56">
        <f>X212/D212*100</f>
        <v>45.932461500000002</v>
      </c>
      <c r="AB212" s="57">
        <f>H212-X212</f>
        <v>1081350.77</v>
      </c>
      <c r="AC212" s="57">
        <f t="shared" ref="AC212" si="473">(AB212/H212)*100</f>
        <v>54.067538499999998</v>
      </c>
      <c r="AD212" s="57">
        <f>(AB212/D212)*100</f>
        <v>54.067538499999998</v>
      </c>
      <c r="AE212" s="34">
        <f>J212-X212</f>
        <v>1081350.77</v>
      </c>
      <c r="AF212" s="57">
        <f>(AE212/J212)*100</f>
        <v>54.067538499999998</v>
      </c>
      <c r="AG212" s="63">
        <f>(AE212/D212)*100</f>
        <v>54.067538499999998</v>
      </c>
      <c r="AH212" s="246">
        <v>0</v>
      </c>
      <c r="AI212" s="34">
        <f t="shared" si="469"/>
        <v>1081350.77</v>
      </c>
      <c r="AJ212" s="57">
        <f t="shared" ref="AJ212" si="474">(AI212/D212)*100</f>
        <v>54.067538499999998</v>
      </c>
    </row>
    <row r="213" spans="1:36" ht="18.75">
      <c r="A213" s="69"/>
      <c r="B213" s="69"/>
      <c r="C213" s="70"/>
      <c r="D213" s="70"/>
      <c r="E213" s="71"/>
      <c r="F213" s="71"/>
      <c r="G213" s="71"/>
      <c r="H213" s="71"/>
      <c r="I213" s="71"/>
      <c r="J213" s="71"/>
      <c r="K213" s="72"/>
      <c r="L213" s="73"/>
      <c r="M213" s="74"/>
      <c r="N213" s="75"/>
      <c r="O213" s="83"/>
      <c r="P213" s="71"/>
      <c r="Q213" s="71"/>
      <c r="R213" s="71"/>
      <c r="S213" s="71"/>
      <c r="T213" s="71"/>
      <c r="U213" s="71"/>
      <c r="V213" s="71"/>
      <c r="W213" s="71"/>
      <c r="X213" s="71"/>
      <c r="Y213" s="228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</row>
    <row r="214" spans="1:36" ht="34.5" customHeight="1">
      <c r="A214" s="1104" t="s">
        <v>198</v>
      </c>
      <c r="B214" s="1106" t="s">
        <v>317</v>
      </c>
      <c r="C214" s="1107" t="s">
        <v>318</v>
      </c>
      <c r="D214" s="79" t="s">
        <v>319</v>
      </c>
      <c r="E214" s="1109">
        <f>SUM(E217,E223)</f>
        <v>661500</v>
      </c>
      <c r="F214" s="1109">
        <f>F217+F223</f>
        <v>283500</v>
      </c>
      <c r="G214" s="1109">
        <f>G217+G223</f>
        <v>0</v>
      </c>
      <c r="H214" s="1109">
        <f>SUM(E214:G216)</f>
        <v>945000</v>
      </c>
      <c r="I214" s="1111">
        <f>SUM(I217,I223)</f>
        <v>-67455</v>
      </c>
      <c r="J214" s="1113">
        <f>SUM(J217,J223)</f>
        <v>877545</v>
      </c>
      <c r="K214" s="37"/>
      <c r="L214" s="37"/>
      <c r="M214" s="37"/>
      <c r="N214" s="37"/>
      <c r="O214" s="37"/>
      <c r="P214" s="203" t="s">
        <v>417</v>
      </c>
      <c r="Q214" s="204" t="s">
        <v>433</v>
      </c>
      <c r="R214" s="204" t="s">
        <v>434</v>
      </c>
      <c r="S214" s="204" t="s">
        <v>403</v>
      </c>
      <c r="T214" s="204" t="s">
        <v>438</v>
      </c>
      <c r="U214" s="204" t="s">
        <v>433</v>
      </c>
      <c r="V214" s="204" t="s">
        <v>434</v>
      </c>
      <c r="W214" s="204" t="s">
        <v>403</v>
      </c>
      <c r="X214" s="203" t="s">
        <v>439</v>
      </c>
      <c r="Y214" s="223" t="s">
        <v>433</v>
      </c>
      <c r="Z214" s="204" t="s">
        <v>434</v>
      </c>
      <c r="AA214" s="204" t="s">
        <v>403</v>
      </c>
      <c r="AB214" s="204" t="s">
        <v>440</v>
      </c>
      <c r="AC214" s="204" t="s">
        <v>433</v>
      </c>
      <c r="AD214" s="204" t="s">
        <v>403</v>
      </c>
      <c r="AE214" s="204" t="s">
        <v>408</v>
      </c>
      <c r="AF214" s="204" t="s">
        <v>408</v>
      </c>
      <c r="AG214" s="204" t="s">
        <v>403</v>
      </c>
      <c r="AH214" s="204" t="s">
        <v>39</v>
      </c>
      <c r="AI214" s="204" t="s">
        <v>441</v>
      </c>
      <c r="AJ214" s="204" t="s">
        <v>403</v>
      </c>
    </row>
    <row r="215" spans="1:36" ht="14.45" customHeight="1">
      <c r="A215" s="1105"/>
      <c r="B215" s="1106"/>
      <c r="C215" s="1108"/>
      <c r="D215" s="1108">
        <f>D217+D223</f>
        <v>1050000</v>
      </c>
      <c r="E215" s="1110"/>
      <c r="F215" s="1110"/>
      <c r="G215" s="1110"/>
      <c r="H215" s="1110"/>
      <c r="I215" s="1112"/>
      <c r="J215" s="1106"/>
      <c r="K215" s="1114">
        <f t="shared" ref="K215:P215" si="475">K217+K223</f>
        <v>845450.29999999993</v>
      </c>
      <c r="L215" s="1116">
        <f t="shared" si="475"/>
        <v>0</v>
      </c>
      <c r="M215" s="1118">
        <f t="shared" si="475"/>
        <v>0</v>
      </c>
      <c r="N215" s="1100">
        <f t="shared" si="475"/>
        <v>0</v>
      </c>
      <c r="O215" s="1102">
        <f t="shared" si="475"/>
        <v>0</v>
      </c>
      <c r="P215" s="1071">
        <f t="shared" si="475"/>
        <v>845450.29999999993</v>
      </c>
      <c r="Q215" s="1071">
        <f>(P215/H214)*100</f>
        <v>89.465640211640206</v>
      </c>
      <c r="R215" s="1071">
        <f>(P215/J214)*100</f>
        <v>96.342671885772234</v>
      </c>
      <c r="S215" s="1071">
        <f>(P215/D215)*100</f>
        <v>80.519076190476184</v>
      </c>
      <c r="T215" s="1071">
        <f>T217+T223</f>
        <v>0</v>
      </c>
      <c r="U215" s="1071">
        <f>(T215/H214)*100</f>
        <v>0</v>
      </c>
      <c r="V215" s="1071">
        <f>(T215/J214)*100</f>
        <v>0</v>
      </c>
      <c r="W215" s="1071">
        <f>(T215/D215)*100</f>
        <v>0</v>
      </c>
      <c r="X215" s="1071">
        <f>X217+X223</f>
        <v>845450.29999999993</v>
      </c>
      <c r="Y215" s="1075">
        <f>(X215/H214)*100</f>
        <v>89.465640211640206</v>
      </c>
      <c r="Z215" s="1071">
        <f>(X215/J214)*100</f>
        <v>96.342671885772234</v>
      </c>
      <c r="AA215" s="1071">
        <f>(X215/D215)*100</f>
        <v>80.519076190476184</v>
      </c>
      <c r="AB215" s="1071">
        <f>AB217+AB223</f>
        <v>99549.700000000041</v>
      </c>
      <c r="AC215" s="1071">
        <f>(AB215/H214)*100</f>
        <v>10.534359788359794</v>
      </c>
      <c r="AD215" s="1071">
        <f>(AB215/D215)*100</f>
        <v>9.480923809523814</v>
      </c>
      <c r="AE215" s="1071">
        <f>AE217+AE223</f>
        <v>32094.700000000041</v>
      </c>
      <c r="AF215" s="1071">
        <f>(AE215/J214)*100</f>
        <v>3.6573281142277647</v>
      </c>
      <c r="AG215" s="1071">
        <f>(AE215/D215)*100</f>
        <v>3.0566380952380992</v>
      </c>
      <c r="AH215" s="1071">
        <f>AH217+AH223</f>
        <v>105000</v>
      </c>
      <c r="AI215" s="1071">
        <f>AI217+AI223</f>
        <v>204549.70000000004</v>
      </c>
      <c r="AJ215" s="1071">
        <f>(AI215/D215)*100</f>
        <v>19.480923809523816</v>
      </c>
    </row>
    <row r="216" spans="1:36" ht="18.95" customHeight="1">
      <c r="A216" s="1105"/>
      <c r="B216" s="1106"/>
      <c r="C216" s="1108"/>
      <c r="D216" s="1108"/>
      <c r="E216" s="1110"/>
      <c r="F216" s="1110"/>
      <c r="G216" s="1110"/>
      <c r="H216" s="1110"/>
      <c r="I216" s="1112"/>
      <c r="J216" s="1106"/>
      <c r="K216" s="1115"/>
      <c r="L216" s="1117"/>
      <c r="M216" s="1119"/>
      <c r="N216" s="1101"/>
      <c r="O216" s="1103"/>
      <c r="P216" s="1072"/>
      <c r="Q216" s="1072"/>
      <c r="R216" s="1072"/>
      <c r="S216" s="1072"/>
      <c r="T216" s="1072"/>
      <c r="U216" s="1072"/>
      <c r="V216" s="1072"/>
      <c r="W216" s="1072"/>
      <c r="X216" s="1072"/>
      <c r="Y216" s="1076"/>
      <c r="Z216" s="1072"/>
      <c r="AA216" s="1072"/>
      <c r="AB216" s="1072"/>
      <c r="AC216" s="1072"/>
      <c r="AD216" s="1072"/>
      <c r="AE216" s="1072"/>
      <c r="AF216" s="1072"/>
      <c r="AG216" s="1072"/>
      <c r="AH216" s="1072"/>
      <c r="AI216" s="1072"/>
      <c r="AJ216" s="1072"/>
    </row>
    <row r="217" spans="1:36" ht="18.75">
      <c r="A217" s="38"/>
      <c r="B217" s="39"/>
      <c r="C217" s="40" t="s">
        <v>55</v>
      </c>
      <c r="D217" s="40">
        <f>SUM(D218:D222)</f>
        <v>1050000</v>
      </c>
      <c r="E217" s="41">
        <f>SUM(E218:E222)</f>
        <v>661500</v>
      </c>
      <c r="F217" s="41">
        <f>SUM(F218:F222)</f>
        <v>283500</v>
      </c>
      <c r="G217" s="41">
        <f>SUM(G218:G222)</f>
        <v>0</v>
      </c>
      <c r="H217" s="41">
        <f>SUM(H218:H222)</f>
        <v>945000</v>
      </c>
      <c r="I217" s="42">
        <f>SUM(I218:I220)</f>
        <v>-67455</v>
      </c>
      <c r="J217" s="41">
        <f t="shared" ref="J217:P217" si="476">SUM(J218:J222)</f>
        <v>877545</v>
      </c>
      <c r="K217" s="43">
        <f t="shared" si="476"/>
        <v>845450.29999999993</v>
      </c>
      <c r="L217" s="44">
        <f t="shared" si="476"/>
        <v>0</v>
      </c>
      <c r="M217" s="45">
        <f t="shared" si="476"/>
        <v>0</v>
      </c>
      <c r="N217" s="46">
        <f t="shared" si="476"/>
        <v>0</v>
      </c>
      <c r="O217" s="80">
        <f t="shared" si="476"/>
        <v>0</v>
      </c>
      <c r="P217" s="47">
        <f t="shared" si="476"/>
        <v>845450.29999999993</v>
      </c>
      <c r="Q217" s="48">
        <f>P217/H217*100</f>
        <v>89.465640211640206</v>
      </c>
      <c r="R217" s="48">
        <f>P217/J217*100</f>
        <v>96.342671885772234</v>
      </c>
      <c r="S217" s="48">
        <f t="shared" ref="S217:S222" si="477">P217/D217*100</f>
        <v>80.519076190476184</v>
      </c>
      <c r="T217" s="47">
        <f>SUM(T218:T222)</f>
        <v>0</v>
      </c>
      <c r="U217" s="48">
        <f>T217/H217*100</f>
        <v>0</v>
      </c>
      <c r="V217" s="48">
        <f>T217/J217*100</f>
        <v>0</v>
      </c>
      <c r="W217" s="48">
        <f>T217/D217*100</f>
        <v>0</v>
      </c>
      <c r="X217" s="48">
        <f>SUM(X218:X222)</f>
        <v>845450.29999999993</v>
      </c>
      <c r="Y217" s="226">
        <f>X217/H217*100</f>
        <v>89.465640211640206</v>
      </c>
      <c r="Z217" s="48">
        <f>X217/J217*100</f>
        <v>96.342671885772234</v>
      </c>
      <c r="AA217" s="48">
        <f>X217/D217*100</f>
        <v>80.519076190476184</v>
      </c>
      <c r="AB217" s="47">
        <f>SUM(AB218:AB222)</f>
        <v>99549.700000000041</v>
      </c>
      <c r="AC217" s="47">
        <f>(AB217/H217)*100</f>
        <v>10.534359788359794</v>
      </c>
      <c r="AD217" s="47">
        <f>(AB217/D217)*100</f>
        <v>9.480923809523814</v>
      </c>
      <c r="AE217" s="47">
        <f>SUM(AE218:AE222)</f>
        <v>32094.700000000041</v>
      </c>
      <c r="AF217" s="47">
        <f>(AE217/J217)*100</f>
        <v>3.6573281142277647</v>
      </c>
      <c r="AG217" s="47">
        <f t="shared" ref="AG217:AG222" si="478">(AE217/D217)*100</f>
        <v>3.0566380952380992</v>
      </c>
      <c r="AH217" s="47">
        <f>SUM(AH218:AH222)</f>
        <v>105000</v>
      </c>
      <c r="AI217" s="47">
        <f>SUM(AI218:AI222)</f>
        <v>204549.70000000004</v>
      </c>
      <c r="AJ217" s="47">
        <f>(AI217/D217)*100</f>
        <v>19.480923809523816</v>
      </c>
    </row>
    <row r="218" spans="1:36" ht="18" hidden="1" customHeight="1">
      <c r="A218" s="38"/>
      <c r="B218" s="39" t="s">
        <v>68</v>
      </c>
      <c r="C218" s="49" t="s">
        <v>56</v>
      </c>
      <c r="D218" s="49">
        <v>0</v>
      </c>
      <c r="E218" s="49">
        <v>0</v>
      </c>
      <c r="F218" s="49">
        <v>0</v>
      </c>
      <c r="G218" s="49">
        <v>0</v>
      </c>
      <c r="H218" s="41">
        <f>SUM(E218:G218)</f>
        <v>0</v>
      </c>
      <c r="I218" s="50">
        <v>0</v>
      </c>
      <c r="J218" s="51">
        <f>SUM(E218:G218,I218)</f>
        <v>0</v>
      </c>
      <c r="K218" s="52"/>
      <c r="L218" s="53"/>
      <c r="M218" s="54"/>
      <c r="N218" s="55"/>
      <c r="O218" s="81"/>
      <c r="P218" s="56">
        <f>K218+L218</f>
        <v>0</v>
      </c>
      <c r="Q218" s="56" t="e">
        <f>P218/H218*100</f>
        <v>#DIV/0!</v>
      </c>
      <c r="R218" s="56" t="e">
        <f>P218/J218*100</f>
        <v>#DIV/0!</v>
      </c>
      <c r="S218" s="56" t="e">
        <f t="shared" si="477"/>
        <v>#DIV/0!</v>
      </c>
      <c r="T218" s="57">
        <f>M218+N218+O218</f>
        <v>0</v>
      </c>
      <c r="U218" s="56" t="e">
        <f>T218/H218*100</f>
        <v>#DIV/0!</v>
      </c>
      <c r="V218" s="56" t="e">
        <f>T218/J218*100</f>
        <v>#DIV/0!</v>
      </c>
      <c r="W218" s="56" t="e">
        <f>T218/D218*100</f>
        <v>#DIV/0!</v>
      </c>
      <c r="X218" s="56">
        <f>SUM(K218:O218)</f>
        <v>0</v>
      </c>
      <c r="Y218" s="226" t="e">
        <f>X218/H218*100</f>
        <v>#DIV/0!</v>
      </c>
      <c r="Z218" s="56" t="e">
        <f>X218/J218*100</f>
        <v>#DIV/0!</v>
      </c>
      <c r="AA218" s="56" t="e">
        <f>X218/D218*100</f>
        <v>#DIV/0!</v>
      </c>
      <c r="AB218" s="57">
        <f>H218-X218</f>
        <v>0</v>
      </c>
      <c r="AC218" s="57" t="e">
        <f>(AB218/H218)*100</f>
        <v>#DIV/0!</v>
      </c>
      <c r="AD218" s="57" t="e">
        <f>(AB218/D218)*100</f>
        <v>#DIV/0!</v>
      </c>
      <c r="AE218" s="34">
        <f>J218-X218</f>
        <v>0</v>
      </c>
      <c r="AF218" s="57" t="e">
        <f>(AE218/J218)*100</f>
        <v>#DIV/0!</v>
      </c>
      <c r="AG218" s="63" t="e">
        <f t="shared" si="478"/>
        <v>#DIV/0!</v>
      </c>
      <c r="AH218" s="246"/>
      <c r="AI218" s="34">
        <f>D218-X218</f>
        <v>0</v>
      </c>
      <c r="AJ218" s="57" t="e">
        <f>(AI218/D218)*100</f>
        <v>#DIV/0!</v>
      </c>
    </row>
    <row r="219" spans="1:36" ht="18.75">
      <c r="A219" s="38"/>
      <c r="B219" s="38"/>
      <c r="C219" s="49" t="s">
        <v>57</v>
      </c>
      <c r="D219" s="49">
        <v>256500</v>
      </c>
      <c r="E219" s="49">
        <v>196500</v>
      </c>
      <c r="F219" s="49">
        <v>60000</v>
      </c>
      <c r="G219" s="49">
        <v>0</v>
      </c>
      <c r="H219" s="41">
        <f>SUM(E219:G219)</f>
        <v>256500</v>
      </c>
      <c r="I219" s="78">
        <v>-10890</v>
      </c>
      <c r="J219" s="51">
        <f>SUM(E219:G219,I219)</f>
        <v>245610</v>
      </c>
      <c r="K219" s="52">
        <v>228343.1</v>
      </c>
      <c r="L219" s="53"/>
      <c r="M219" s="54"/>
      <c r="N219" s="55"/>
      <c r="O219" s="81"/>
      <c r="P219" s="56">
        <f>K219+L219</f>
        <v>228343.1</v>
      </c>
      <c r="Q219" s="56">
        <f t="shared" ref="Q219:Q222" si="479">P219/H219*100</f>
        <v>89.022651072124759</v>
      </c>
      <c r="R219" s="56">
        <f t="shared" ref="R219:R224" si="480">P219/J219*100</f>
        <v>92.969789503684709</v>
      </c>
      <c r="S219" s="56">
        <f t="shared" si="477"/>
        <v>89.022651072124759</v>
      </c>
      <c r="T219" s="57">
        <f t="shared" ref="T219:T222" si="481">M219+N219+O219</f>
        <v>0</v>
      </c>
      <c r="U219" s="56">
        <f t="shared" ref="U219:U222" si="482">T219/H219*100</f>
        <v>0</v>
      </c>
      <c r="V219" s="56">
        <f t="shared" ref="V219:V224" si="483">T219/J219*100</f>
        <v>0</v>
      </c>
      <c r="W219" s="56">
        <f t="shared" ref="W219:W222" si="484">T219/D219*100</f>
        <v>0</v>
      </c>
      <c r="X219" s="56">
        <f t="shared" ref="X219:X222" si="485">SUM(K219:O219)</f>
        <v>228343.1</v>
      </c>
      <c r="Y219" s="226">
        <f t="shared" ref="Y219:Y222" si="486">X219/H219*100</f>
        <v>89.022651072124759</v>
      </c>
      <c r="Z219" s="56">
        <f t="shared" ref="Z219:Z224" si="487">X219/J219*100</f>
        <v>92.969789503684709</v>
      </c>
      <c r="AA219" s="56">
        <f t="shared" ref="AA219:AA222" si="488">X219/D219*100</f>
        <v>89.022651072124759</v>
      </c>
      <c r="AB219" s="57">
        <f t="shared" ref="AB219:AB222" si="489">H219-X219</f>
        <v>28156.899999999994</v>
      </c>
      <c r="AC219" s="57">
        <f t="shared" ref="AC219:AC222" si="490">(AB219/H219)*100</f>
        <v>10.977348927875241</v>
      </c>
      <c r="AD219" s="57">
        <f t="shared" ref="AD219:AD222" si="491">(AB219/D219)*100</f>
        <v>10.977348927875241</v>
      </c>
      <c r="AE219" s="34">
        <f>J219-X219</f>
        <v>17266.899999999994</v>
      </c>
      <c r="AF219" s="57">
        <f t="shared" ref="AF219:AF222" si="492">(AE219/J219)*100</f>
        <v>7.030210496315294</v>
      </c>
      <c r="AG219" s="63">
        <f t="shared" si="478"/>
        <v>6.7317348927875216</v>
      </c>
      <c r="AH219" s="246"/>
      <c r="AI219" s="34">
        <f>AB219+AH219</f>
        <v>28156.899999999994</v>
      </c>
      <c r="AJ219" s="57">
        <f t="shared" ref="AJ219:AJ222" si="493">(AI219/D219)*100</f>
        <v>10.977348927875241</v>
      </c>
    </row>
    <row r="220" spans="1:36" ht="18.75">
      <c r="A220" s="38"/>
      <c r="B220" s="38"/>
      <c r="C220" s="49" t="s">
        <v>58</v>
      </c>
      <c r="D220" s="49">
        <v>703500</v>
      </c>
      <c r="E220" s="49">
        <v>375000</v>
      </c>
      <c r="F220" s="49">
        <v>223500</v>
      </c>
      <c r="G220" s="49"/>
      <c r="H220" s="41">
        <f>SUM(E220:G220)</f>
        <v>598500</v>
      </c>
      <c r="I220" s="59">
        <v>-56565</v>
      </c>
      <c r="J220" s="51">
        <f>SUM(E220:G220,I220)</f>
        <v>541935</v>
      </c>
      <c r="K220" s="52">
        <v>593032.19999999995</v>
      </c>
      <c r="L220" s="53"/>
      <c r="M220" s="54"/>
      <c r="N220" s="55"/>
      <c r="O220" s="81"/>
      <c r="P220" s="56">
        <f>K220+L220</f>
        <v>593032.19999999995</v>
      </c>
      <c r="Q220" s="56">
        <f t="shared" si="479"/>
        <v>99.086416040100247</v>
      </c>
      <c r="R220" s="56">
        <f t="shared" si="480"/>
        <v>109.428658418445</v>
      </c>
      <c r="S220" s="56">
        <f t="shared" si="477"/>
        <v>84.297398720682295</v>
      </c>
      <c r="T220" s="57">
        <f t="shared" si="481"/>
        <v>0</v>
      </c>
      <c r="U220" s="56">
        <f t="shared" si="482"/>
        <v>0</v>
      </c>
      <c r="V220" s="56">
        <f t="shared" si="483"/>
        <v>0</v>
      </c>
      <c r="W220" s="56">
        <f t="shared" si="484"/>
        <v>0</v>
      </c>
      <c r="X220" s="56">
        <f t="shared" si="485"/>
        <v>593032.19999999995</v>
      </c>
      <c r="Y220" s="226">
        <f t="shared" si="486"/>
        <v>99.086416040100247</v>
      </c>
      <c r="Z220" s="56">
        <f t="shared" si="487"/>
        <v>109.428658418445</v>
      </c>
      <c r="AA220" s="56">
        <f t="shared" si="488"/>
        <v>84.297398720682295</v>
      </c>
      <c r="AB220" s="57">
        <f t="shared" si="489"/>
        <v>5467.8000000000466</v>
      </c>
      <c r="AC220" s="57">
        <f t="shared" si="490"/>
        <v>0.91358395989975716</v>
      </c>
      <c r="AD220" s="57">
        <f t="shared" si="491"/>
        <v>0.77722814498934567</v>
      </c>
      <c r="AE220" s="34">
        <f>J220-X220</f>
        <v>-51097.199999999953</v>
      </c>
      <c r="AF220" s="57">
        <f t="shared" si="492"/>
        <v>-9.4286584184450071</v>
      </c>
      <c r="AG220" s="63">
        <f t="shared" si="478"/>
        <v>-7.2632835820895458</v>
      </c>
      <c r="AH220" s="49">
        <v>105000</v>
      </c>
      <c r="AI220" s="34">
        <f t="shared" ref="AI220:AI222" si="494">AB220+AH220</f>
        <v>110467.80000000005</v>
      </c>
      <c r="AJ220" s="57">
        <f t="shared" si="493"/>
        <v>15.702601279317705</v>
      </c>
    </row>
    <row r="221" spans="1:36" ht="18" hidden="1" customHeight="1">
      <c r="A221" s="38"/>
      <c r="B221" s="38"/>
      <c r="C221" s="49" t="s">
        <v>69</v>
      </c>
      <c r="D221" s="49">
        <v>0</v>
      </c>
      <c r="E221" s="49">
        <v>0</v>
      </c>
      <c r="F221" s="49">
        <v>0</v>
      </c>
      <c r="G221" s="49">
        <v>0</v>
      </c>
      <c r="H221" s="41">
        <f>SUM(E221:G221)</f>
        <v>0</v>
      </c>
      <c r="I221" s="59">
        <v>0</v>
      </c>
      <c r="J221" s="51">
        <f>SUM(E221:G221,I221)</f>
        <v>0</v>
      </c>
      <c r="K221" s="52"/>
      <c r="L221" s="53"/>
      <c r="M221" s="54"/>
      <c r="N221" s="55"/>
      <c r="O221" s="81"/>
      <c r="P221" s="56">
        <f>K221+L221</f>
        <v>0</v>
      </c>
      <c r="Q221" s="56" t="e">
        <f t="shared" si="479"/>
        <v>#DIV/0!</v>
      </c>
      <c r="R221" s="56" t="e">
        <f t="shared" si="480"/>
        <v>#DIV/0!</v>
      </c>
      <c r="S221" s="56" t="e">
        <f t="shared" si="477"/>
        <v>#DIV/0!</v>
      </c>
      <c r="T221" s="57">
        <f t="shared" si="481"/>
        <v>0</v>
      </c>
      <c r="U221" s="56" t="e">
        <f t="shared" si="482"/>
        <v>#DIV/0!</v>
      </c>
      <c r="V221" s="56" t="e">
        <f t="shared" si="483"/>
        <v>#DIV/0!</v>
      </c>
      <c r="W221" s="56" t="e">
        <f t="shared" si="484"/>
        <v>#DIV/0!</v>
      </c>
      <c r="X221" s="56">
        <f t="shared" si="485"/>
        <v>0</v>
      </c>
      <c r="Y221" s="226" t="e">
        <f t="shared" si="486"/>
        <v>#DIV/0!</v>
      </c>
      <c r="Z221" s="56" t="e">
        <f t="shared" si="487"/>
        <v>#DIV/0!</v>
      </c>
      <c r="AA221" s="56" t="e">
        <f t="shared" si="488"/>
        <v>#DIV/0!</v>
      </c>
      <c r="AB221" s="57">
        <f t="shared" si="489"/>
        <v>0</v>
      </c>
      <c r="AC221" s="57" t="e">
        <f t="shared" si="490"/>
        <v>#DIV/0!</v>
      </c>
      <c r="AD221" s="57" t="e">
        <f t="shared" si="491"/>
        <v>#DIV/0!</v>
      </c>
      <c r="AE221" s="34">
        <f>J221-X221</f>
        <v>0</v>
      </c>
      <c r="AF221" s="57" t="e">
        <f t="shared" si="492"/>
        <v>#DIV/0!</v>
      </c>
      <c r="AG221" s="63" t="e">
        <f t="shared" si="478"/>
        <v>#DIV/0!</v>
      </c>
      <c r="AH221" s="246"/>
      <c r="AI221" s="34">
        <f t="shared" si="494"/>
        <v>0</v>
      </c>
      <c r="AJ221" s="57" t="e">
        <f t="shared" si="493"/>
        <v>#DIV/0!</v>
      </c>
    </row>
    <row r="222" spans="1:36" ht="18.75">
      <c r="A222" s="38"/>
      <c r="B222" s="38"/>
      <c r="C222" s="49" t="s">
        <v>60</v>
      </c>
      <c r="D222" s="57">
        <v>90000</v>
      </c>
      <c r="E222" s="57">
        <v>90000</v>
      </c>
      <c r="F222" s="57">
        <v>0</v>
      </c>
      <c r="G222" s="63">
        <v>0</v>
      </c>
      <c r="H222" s="41">
        <f>SUM(E222:G222)</f>
        <v>90000</v>
      </c>
      <c r="I222" s="49">
        <v>0</v>
      </c>
      <c r="J222" s="51">
        <f>SUM(E222:G222,I222)</f>
        <v>90000</v>
      </c>
      <c r="K222" s="52">
        <v>24075</v>
      </c>
      <c r="L222" s="53"/>
      <c r="M222" s="54"/>
      <c r="N222" s="55"/>
      <c r="O222" s="81"/>
      <c r="P222" s="56">
        <f>K222+L222</f>
        <v>24075</v>
      </c>
      <c r="Q222" s="56">
        <f t="shared" si="479"/>
        <v>26.75</v>
      </c>
      <c r="R222" s="56">
        <f t="shared" si="480"/>
        <v>26.75</v>
      </c>
      <c r="S222" s="56">
        <f t="shared" si="477"/>
        <v>26.75</v>
      </c>
      <c r="T222" s="57">
        <f t="shared" si="481"/>
        <v>0</v>
      </c>
      <c r="U222" s="56">
        <f t="shared" si="482"/>
        <v>0</v>
      </c>
      <c r="V222" s="56">
        <f t="shared" si="483"/>
        <v>0</v>
      </c>
      <c r="W222" s="56">
        <f t="shared" si="484"/>
        <v>0</v>
      </c>
      <c r="X222" s="56">
        <f t="shared" si="485"/>
        <v>24075</v>
      </c>
      <c r="Y222" s="226">
        <f t="shared" si="486"/>
        <v>26.75</v>
      </c>
      <c r="Z222" s="56">
        <f t="shared" si="487"/>
        <v>26.75</v>
      </c>
      <c r="AA222" s="56">
        <f t="shared" si="488"/>
        <v>26.75</v>
      </c>
      <c r="AB222" s="57">
        <f t="shared" si="489"/>
        <v>65925</v>
      </c>
      <c r="AC222" s="57">
        <f t="shared" si="490"/>
        <v>73.25</v>
      </c>
      <c r="AD222" s="57">
        <f t="shared" si="491"/>
        <v>73.25</v>
      </c>
      <c r="AE222" s="34">
        <f>J222-X222</f>
        <v>65925</v>
      </c>
      <c r="AF222" s="57">
        <f t="shared" si="492"/>
        <v>73.25</v>
      </c>
      <c r="AG222" s="63">
        <f t="shared" si="478"/>
        <v>73.25</v>
      </c>
      <c r="AH222" s="246"/>
      <c r="AI222" s="34">
        <f t="shared" si="494"/>
        <v>65925</v>
      </c>
      <c r="AJ222" s="57">
        <f t="shared" si="493"/>
        <v>73.25</v>
      </c>
    </row>
    <row r="223" spans="1:36" ht="18" hidden="1" customHeight="1">
      <c r="A223" s="61"/>
      <c r="B223" s="62"/>
      <c r="C223" s="63" t="s">
        <v>61</v>
      </c>
      <c r="D223" s="63">
        <f>D224</f>
        <v>0</v>
      </c>
      <c r="E223" s="63">
        <f>SUM(E224:E224)</f>
        <v>0</v>
      </c>
      <c r="F223" s="63">
        <f>F224</f>
        <v>0</v>
      </c>
      <c r="G223" s="63">
        <f>G224</f>
        <v>0</v>
      </c>
      <c r="H223" s="63">
        <f>H224</f>
        <v>0</v>
      </c>
      <c r="I223" s="63">
        <f>I224</f>
        <v>0</v>
      </c>
      <c r="J223" s="63">
        <f>SUM(J224:J224)</f>
        <v>0</v>
      </c>
      <c r="K223" s="64">
        <f t="shared" ref="K223:AI223" si="495">K224</f>
        <v>0</v>
      </c>
      <c r="L223" s="65">
        <f t="shared" si="495"/>
        <v>0</v>
      </c>
      <c r="M223" s="66">
        <f t="shared" si="495"/>
        <v>0</v>
      </c>
      <c r="N223" s="46">
        <f t="shared" si="495"/>
        <v>0</v>
      </c>
      <c r="O223" s="82">
        <f t="shared" si="495"/>
        <v>0</v>
      </c>
      <c r="P223" s="67">
        <f t="shared" si="495"/>
        <v>0</v>
      </c>
      <c r="Q223" s="67" t="e">
        <f t="shared" si="495"/>
        <v>#DIV/0!</v>
      </c>
      <c r="R223" s="56" t="e">
        <f t="shared" si="480"/>
        <v>#DIV/0!</v>
      </c>
      <c r="S223" s="67" t="e">
        <f t="shared" si="495"/>
        <v>#DIV/0!</v>
      </c>
      <c r="T223" s="63">
        <f t="shared" si="495"/>
        <v>0</v>
      </c>
      <c r="U223" s="67" t="e">
        <f t="shared" si="495"/>
        <v>#DIV/0!</v>
      </c>
      <c r="V223" s="56" t="e">
        <f t="shared" si="483"/>
        <v>#DIV/0!</v>
      </c>
      <c r="W223" s="67" t="e">
        <f t="shared" si="495"/>
        <v>#DIV/0!</v>
      </c>
      <c r="X223" s="67">
        <f>X224</f>
        <v>0</v>
      </c>
      <c r="Y223" s="227" t="e">
        <f t="shared" si="495"/>
        <v>#DIV/0!</v>
      </c>
      <c r="Z223" s="56" t="e">
        <f t="shared" si="487"/>
        <v>#DIV/0!</v>
      </c>
      <c r="AA223" s="67" t="e">
        <f t="shared" si="495"/>
        <v>#DIV/0!</v>
      </c>
      <c r="AB223" s="63">
        <f t="shared" si="495"/>
        <v>0</v>
      </c>
      <c r="AC223" s="63" t="e">
        <f t="shared" si="495"/>
        <v>#DIV/0!</v>
      </c>
      <c r="AD223" s="63" t="e">
        <f t="shared" si="495"/>
        <v>#DIV/0!</v>
      </c>
      <c r="AE223" s="63">
        <f t="shared" si="495"/>
        <v>0</v>
      </c>
      <c r="AF223" s="63" t="e">
        <f t="shared" si="495"/>
        <v>#DIV/0!</v>
      </c>
      <c r="AG223" s="63" t="e">
        <f t="shared" si="495"/>
        <v>#DIV/0!</v>
      </c>
      <c r="AH223" s="63"/>
      <c r="AI223" s="63">
        <f t="shared" si="495"/>
        <v>0</v>
      </c>
      <c r="AJ223" s="57" t="e">
        <f>(AI223/D223)*100</f>
        <v>#DIV/0!</v>
      </c>
    </row>
    <row r="224" spans="1:36" ht="18" hidden="1" customHeight="1">
      <c r="A224" s="38"/>
      <c r="B224" s="38"/>
      <c r="C224" s="49" t="s">
        <v>70</v>
      </c>
      <c r="D224" s="57">
        <v>0</v>
      </c>
      <c r="E224" s="57">
        <v>0</v>
      </c>
      <c r="F224" s="49"/>
      <c r="G224" s="49"/>
      <c r="H224" s="49">
        <f>SUM(E224:G224)</f>
        <v>0</v>
      </c>
      <c r="I224" s="57">
        <v>0</v>
      </c>
      <c r="J224" s="51">
        <f>SUM(E224:G224,I224)</f>
        <v>0</v>
      </c>
      <c r="K224" s="52"/>
      <c r="L224" s="53"/>
      <c r="M224" s="54"/>
      <c r="N224" s="55"/>
      <c r="O224" s="81"/>
      <c r="P224" s="57">
        <f>K224+L224</f>
        <v>0</v>
      </c>
      <c r="Q224" s="56" t="e">
        <f>P224/J224*100</f>
        <v>#DIV/0!</v>
      </c>
      <c r="R224" s="56" t="e">
        <f t="shared" si="480"/>
        <v>#DIV/0!</v>
      </c>
      <c r="S224" s="56" t="e">
        <f>P224/D224*100</f>
        <v>#DIV/0!</v>
      </c>
      <c r="T224" s="57">
        <f>M224+N224+O224</f>
        <v>0</v>
      </c>
      <c r="U224" s="56" t="e">
        <f>T224/J224*100</f>
        <v>#DIV/0!</v>
      </c>
      <c r="V224" s="56" t="e">
        <f t="shared" si="483"/>
        <v>#DIV/0!</v>
      </c>
      <c r="W224" s="56" t="e">
        <f>T224/D224*100</f>
        <v>#DIV/0!</v>
      </c>
      <c r="X224" s="56">
        <f>SUM(K224:O224)</f>
        <v>0</v>
      </c>
      <c r="Y224" s="226" t="e">
        <f t="shared" ref="Y224" si="496">X224/H224*100</f>
        <v>#DIV/0!</v>
      </c>
      <c r="Z224" s="56" t="e">
        <f t="shared" si="487"/>
        <v>#DIV/0!</v>
      </c>
      <c r="AA224" s="56" t="e">
        <f>X224/D224*100</f>
        <v>#DIV/0!</v>
      </c>
      <c r="AB224" s="57">
        <f>H224-X224</f>
        <v>0</v>
      </c>
      <c r="AC224" s="57" t="e">
        <f t="shared" ref="AC224" si="497">(AB224/H224)*100</f>
        <v>#DIV/0!</v>
      </c>
      <c r="AD224" s="57" t="e">
        <f>(AB224/D224)*100</f>
        <v>#DIV/0!</v>
      </c>
      <c r="AE224" s="34">
        <f>J224-X224</f>
        <v>0</v>
      </c>
      <c r="AF224" s="57" t="e">
        <f>(AE224/J224)*100</f>
        <v>#DIV/0!</v>
      </c>
      <c r="AG224" s="63" t="e">
        <f>(AE224/D224)*100</f>
        <v>#DIV/0!</v>
      </c>
      <c r="AH224" s="246"/>
      <c r="AI224" s="34">
        <f t="shared" ref="AI224" si="498">D224-X224</f>
        <v>0</v>
      </c>
      <c r="AJ224" s="57" t="e">
        <f t="shared" ref="AJ224" si="499">(AI224/D224)*100</f>
        <v>#DIV/0!</v>
      </c>
    </row>
    <row r="225" spans="1:36" ht="18.75">
      <c r="A225" s="69"/>
      <c r="B225" s="69"/>
      <c r="C225" s="70"/>
      <c r="D225" s="70"/>
      <c r="E225" s="71"/>
      <c r="F225" s="71"/>
      <c r="G225" s="71"/>
      <c r="H225" s="71"/>
      <c r="I225" s="71"/>
      <c r="J225" s="71"/>
      <c r="K225" s="72"/>
      <c r="L225" s="73"/>
      <c r="M225" s="74"/>
      <c r="N225" s="75"/>
      <c r="O225" s="83"/>
      <c r="P225" s="71"/>
      <c r="Q225" s="71"/>
      <c r="R225" s="71"/>
      <c r="S225" s="71"/>
      <c r="T225" s="71"/>
      <c r="U225" s="71"/>
      <c r="V225" s="71"/>
      <c r="W225" s="71"/>
      <c r="X225" s="71"/>
      <c r="Y225" s="228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</row>
    <row r="226" spans="1:36" ht="38.1" customHeight="1">
      <c r="A226" s="1104" t="s">
        <v>201</v>
      </c>
      <c r="B226" s="1106" t="s">
        <v>320</v>
      </c>
      <c r="C226" s="1107" t="s">
        <v>347</v>
      </c>
      <c r="D226" s="79" t="s">
        <v>321</v>
      </c>
      <c r="E226" s="1109">
        <f>SUM(E229,E235)</f>
        <v>107100</v>
      </c>
      <c r="F226" s="1109">
        <f>F229+F235</f>
        <v>45900</v>
      </c>
      <c r="G226" s="1109">
        <f>G229+G235</f>
        <v>0</v>
      </c>
      <c r="H226" s="1109">
        <f>SUM(E226:G228)</f>
        <v>153000</v>
      </c>
      <c r="I226" s="1111">
        <f>SUM(I229,I235)</f>
        <v>-12180</v>
      </c>
      <c r="J226" s="1113">
        <f>SUM(J229,J235)</f>
        <v>140820</v>
      </c>
      <c r="K226" s="37"/>
      <c r="L226" s="37"/>
      <c r="M226" s="37"/>
      <c r="N226" s="37"/>
      <c r="O226" s="37"/>
      <c r="P226" s="203" t="s">
        <v>417</v>
      </c>
      <c r="Q226" s="204" t="s">
        <v>433</v>
      </c>
      <c r="R226" s="204" t="s">
        <v>434</v>
      </c>
      <c r="S226" s="204" t="s">
        <v>403</v>
      </c>
      <c r="T226" s="204" t="s">
        <v>438</v>
      </c>
      <c r="U226" s="204" t="s">
        <v>433</v>
      </c>
      <c r="V226" s="204" t="s">
        <v>434</v>
      </c>
      <c r="W226" s="204" t="s">
        <v>403</v>
      </c>
      <c r="X226" s="203" t="s">
        <v>439</v>
      </c>
      <c r="Y226" s="223" t="s">
        <v>433</v>
      </c>
      <c r="Z226" s="204" t="s">
        <v>434</v>
      </c>
      <c r="AA226" s="204" t="s">
        <v>403</v>
      </c>
      <c r="AB226" s="204" t="s">
        <v>440</v>
      </c>
      <c r="AC226" s="204" t="s">
        <v>433</v>
      </c>
      <c r="AD226" s="204" t="s">
        <v>403</v>
      </c>
      <c r="AE226" s="204" t="s">
        <v>408</v>
      </c>
      <c r="AF226" s="204" t="s">
        <v>408</v>
      </c>
      <c r="AG226" s="204" t="s">
        <v>403</v>
      </c>
      <c r="AH226" s="204" t="s">
        <v>39</v>
      </c>
      <c r="AI226" s="204" t="s">
        <v>441</v>
      </c>
      <c r="AJ226" s="204" t="s">
        <v>403</v>
      </c>
    </row>
    <row r="227" spans="1:36" ht="14.45" customHeight="1">
      <c r="A227" s="1105"/>
      <c r="B227" s="1106"/>
      <c r="C227" s="1108"/>
      <c r="D227" s="1108">
        <f>D229+D235</f>
        <v>170000</v>
      </c>
      <c r="E227" s="1110"/>
      <c r="F227" s="1110"/>
      <c r="G227" s="1110"/>
      <c r="H227" s="1110"/>
      <c r="I227" s="1112"/>
      <c r="J227" s="1106"/>
      <c r="K227" s="1114">
        <f t="shared" ref="K227:P227" si="500">K229+K235</f>
        <v>59260</v>
      </c>
      <c r="L227" s="1116">
        <f t="shared" si="500"/>
        <v>0</v>
      </c>
      <c r="M227" s="1118">
        <f t="shared" si="500"/>
        <v>19292.099999999999</v>
      </c>
      <c r="N227" s="1100">
        <f t="shared" si="500"/>
        <v>60476.4</v>
      </c>
      <c r="O227" s="1102">
        <f t="shared" si="500"/>
        <v>0</v>
      </c>
      <c r="P227" s="1071">
        <f t="shared" si="500"/>
        <v>59260</v>
      </c>
      <c r="Q227" s="1071">
        <f>(P227/H226)*100</f>
        <v>38.732026143790847</v>
      </c>
      <c r="R227" s="1071">
        <f>(P227/J226)*100</f>
        <v>42.082090612128958</v>
      </c>
      <c r="S227" s="1071">
        <f>(P227/D227)*100</f>
        <v>34.858823529411765</v>
      </c>
      <c r="T227" s="1071">
        <f>T229+T235</f>
        <v>79768.5</v>
      </c>
      <c r="U227" s="1071">
        <f>(T227/H226)*100</f>
        <v>52.136274509803926</v>
      </c>
      <c r="V227" s="1071">
        <f>(T227/J226)*100</f>
        <v>56.645717937792931</v>
      </c>
      <c r="W227" s="1071">
        <f>(T227/D227)*100</f>
        <v>46.922647058823529</v>
      </c>
      <c r="X227" s="1071">
        <f>X229+X235</f>
        <v>139028.5</v>
      </c>
      <c r="Y227" s="1075">
        <f>(X227/H226)*100</f>
        <v>90.868300653594773</v>
      </c>
      <c r="Z227" s="1071">
        <f>(X227/J226)*100</f>
        <v>98.727808549921889</v>
      </c>
      <c r="AA227" s="1071">
        <f>(X227/D227)*100</f>
        <v>81.781470588235294</v>
      </c>
      <c r="AB227" s="1071">
        <f>AB229+AB235</f>
        <v>13971.5</v>
      </c>
      <c r="AC227" s="1071">
        <f>(AB227/H226)*100</f>
        <v>9.1316993464052274</v>
      </c>
      <c r="AD227" s="1071">
        <f>(AB227/D227)*100</f>
        <v>8.2185294117647061</v>
      </c>
      <c r="AE227" s="1071">
        <f>AE229+AE235</f>
        <v>1791.5</v>
      </c>
      <c r="AF227" s="1071">
        <f>(AE227/J226)*100</f>
        <v>1.272191450078114</v>
      </c>
      <c r="AG227" s="1071">
        <f>(AE227/D227)*100</f>
        <v>1.0538235294117646</v>
      </c>
      <c r="AH227" s="1071">
        <f>AH229+AH235</f>
        <v>17000</v>
      </c>
      <c r="AI227" s="1071">
        <f>AI229+AI235</f>
        <v>30971.5</v>
      </c>
      <c r="AJ227" s="1071">
        <f>(AI227/D227)*100</f>
        <v>18.218529411764706</v>
      </c>
    </row>
    <row r="228" spans="1:36" ht="24" customHeight="1">
      <c r="A228" s="1105"/>
      <c r="B228" s="1106"/>
      <c r="C228" s="1108"/>
      <c r="D228" s="1108"/>
      <c r="E228" s="1110"/>
      <c r="F228" s="1110"/>
      <c r="G228" s="1110"/>
      <c r="H228" s="1110"/>
      <c r="I228" s="1112"/>
      <c r="J228" s="1106"/>
      <c r="K228" s="1115"/>
      <c r="L228" s="1117"/>
      <c r="M228" s="1119"/>
      <c r="N228" s="1101"/>
      <c r="O228" s="1103"/>
      <c r="P228" s="1072"/>
      <c r="Q228" s="1072"/>
      <c r="R228" s="1072"/>
      <c r="S228" s="1072"/>
      <c r="T228" s="1072"/>
      <c r="U228" s="1072"/>
      <c r="V228" s="1072"/>
      <c r="W228" s="1072"/>
      <c r="X228" s="1072"/>
      <c r="Y228" s="1076"/>
      <c r="Z228" s="1072"/>
      <c r="AA228" s="1072"/>
      <c r="AB228" s="1072"/>
      <c r="AC228" s="1072"/>
      <c r="AD228" s="1072"/>
      <c r="AE228" s="1072"/>
      <c r="AF228" s="1072"/>
      <c r="AG228" s="1072"/>
      <c r="AH228" s="1072"/>
      <c r="AI228" s="1072"/>
      <c r="AJ228" s="1072"/>
    </row>
    <row r="229" spans="1:36" ht="18.75">
      <c r="A229" s="38"/>
      <c r="B229" s="39"/>
      <c r="C229" s="40" t="s">
        <v>55</v>
      </c>
      <c r="D229" s="40">
        <f>SUM(D230:D234)</f>
        <v>170000</v>
      </c>
      <c r="E229" s="41">
        <f>SUM(E230:E234)</f>
        <v>107100</v>
      </c>
      <c r="F229" s="41">
        <f>SUM(F230:F234)</f>
        <v>45900</v>
      </c>
      <c r="G229" s="41">
        <f>SUM(G230:G234)</f>
        <v>0</v>
      </c>
      <c r="H229" s="41">
        <f>SUM(H230:H234)</f>
        <v>153000</v>
      </c>
      <c r="I229" s="42">
        <f>SUM(I230:I232)</f>
        <v>-12180</v>
      </c>
      <c r="J229" s="41">
        <f t="shared" ref="J229:P229" si="501">SUM(J230:J234)</f>
        <v>140820</v>
      </c>
      <c r="K229" s="43">
        <f t="shared" si="501"/>
        <v>59260</v>
      </c>
      <c r="L229" s="44">
        <f t="shared" si="501"/>
        <v>0</v>
      </c>
      <c r="M229" s="45">
        <f t="shared" si="501"/>
        <v>19292.099999999999</v>
      </c>
      <c r="N229" s="46">
        <f t="shared" si="501"/>
        <v>60476.4</v>
      </c>
      <c r="O229" s="80">
        <f t="shared" si="501"/>
        <v>0</v>
      </c>
      <c r="P229" s="47">
        <f t="shared" si="501"/>
        <v>59260</v>
      </c>
      <c r="Q229" s="48">
        <f>P229/H229*100</f>
        <v>38.732026143790847</v>
      </c>
      <c r="R229" s="48">
        <f>P229/J229*100</f>
        <v>42.082090612128958</v>
      </c>
      <c r="S229" s="48">
        <f t="shared" ref="S229:S234" si="502">P229/D229*100</f>
        <v>34.858823529411765</v>
      </c>
      <c r="T229" s="47">
        <f>SUM(T230:T234)</f>
        <v>79768.5</v>
      </c>
      <c r="U229" s="48">
        <f>T229/H229*100</f>
        <v>52.136274509803926</v>
      </c>
      <c r="V229" s="48">
        <f>T229/J229*100</f>
        <v>56.645717937792931</v>
      </c>
      <c r="W229" s="48">
        <f>T229/D229*100</f>
        <v>46.922647058823529</v>
      </c>
      <c r="X229" s="48">
        <f>SUM(X230:X234)</f>
        <v>139028.5</v>
      </c>
      <c r="Y229" s="226">
        <f>X229/H229*100</f>
        <v>90.868300653594773</v>
      </c>
      <c r="Z229" s="48">
        <f>X229/J229*100</f>
        <v>98.727808549921889</v>
      </c>
      <c r="AA229" s="48">
        <f>X229/D229*100</f>
        <v>81.781470588235294</v>
      </c>
      <c r="AB229" s="47">
        <f>SUM(AB230:AB234)</f>
        <v>13971.5</v>
      </c>
      <c r="AC229" s="47">
        <f>(AB229/H229)*100</f>
        <v>9.1316993464052274</v>
      </c>
      <c r="AD229" s="47">
        <f>(AB229/D229)*100</f>
        <v>8.2185294117647061</v>
      </c>
      <c r="AE229" s="47">
        <f>SUM(AE230:AE234)</f>
        <v>1791.5</v>
      </c>
      <c r="AF229" s="47">
        <f>(AE229/J229)*100</f>
        <v>1.272191450078114</v>
      </c>
      <c r="AG229" s="47">
        <f t="shared" ref="AG229:AG234" si="503">(AE229/D229)*100</f>
        <v>1.0538235294117646</v>
      </c>
      <c r="AH229" s="47">
        <f>SUM(AH230:AH234)</f>
        <v>17000</v>
      </c>
      <c r="AI229" s="47">
        <f>SUM(AI230:AI234)</f>
        <v>30971.5</v>
      </c>
      <c r="AJ229" s="47">
        <f>(AI229/D229)*100</f>
        <v>18.218529411764706</v>
      </c>
    </row>
    <row r="230" spans="1:36" ht="18" hidden="1" customHeight="1">
      <c r="A230" s="38"/>
      <c r="B230" s="39" t="s">
        <v>68</v>
      </c>
      <c r="C230" s="49" t="s">
        <v>56</v>
      </c>
      <c r="D230" s="49">
        <v>0</v>
      </c>
      <c r="E230" s="49">
        <v>0</v>
      </c>
      <c r="F230" s="49">
        <v>0</v>
      </c>
      <c r="G230" s="49">
        <v>0</v>
      </c>
      <c r="H230" s="41">
        <f>SUM(E230:G230)</f>
        <v>0</v>
      </c>
      <c r="I230" s="50">
        <v>0</v>
      </c>
      <c r="J230" s="51">
        <f>SUM(E230:G230,I230)</f>
        <v>0</v>
      </c>
      <c r="K230" s="52"/>
      <c r="L230" s="53"/>
      <c r="M230" s="54"/>
      <c r="N230" s="55"/>
      <c r="O230" s="81"/>
      <c r="P230" s="56">
        <f>K230+L230</f>
        <v>0</v>
      </c>
      <c r="Q230" s="56" t="e">
        <f>P230/H230*100</f>
        <v>#DIV/0!</v>
      </c>
      <c r="R230" s="56" t="e">
        <f>P230/J230*100</f>
        <v>#DIV/0!</v>
      </c>
      <c r="S230" s="56" t="e">
        <f t="shared" si="502"/>
        <v>#DIV/0!</v>
      </c>
      <c r="T230" s="57">
        <f>M230+N230+O230</f>
        <v>0</v>
      </c>
      <c r="U230" s="56" t="e">
        <f>T230/H230*100</f>
        <v>#DIV/0!</v>
      </c>
      <c r="V230" s="56" t="e">
        <f>T230/J230*100</f>
        <v>#DIV/0!</v>
      </c>
      <c r="W230" s="56" t="e">
        <f>T230/D230*100</f>
        <v>#DIV/0!</v>
      </c>
      <c r="X230" s="56">
        <f>SUM(K230:O230)</f>
        <v>0</v>
      </c>
      <c r="Y230" s="226" t="e">
        <f>X230/H230*100</f>
        <v>#DIV/0!</v>
      </c>
      <c r="Z230" s="56" t="e">
        <f>X230/J230*100</f>
        <v>#DIV/0!</v>
      </c>
      <c r="AA230" s="56" t="e">
        <f>X230/D230*100</f>
        <v>#DIV/0!</v>
      </c>
      <c r="AB230" s="57">
        <f>H230-X230</f>
        <v>0</v>
      </c>
      <c r="AC230" s="57" t="e">
        <f>(AB230/H230)*100</f>
        <v>#DIV/0!</v>
      </c>
      <c r="AD230" s="57" t="e">
        <f>(AB230/D230)*100</f>
        <v>#DIV/0!</v>
      </c>
      <c r="AE230" s="34">
        <f>J230-X230</f>
        <v>0</v>
      </c>
      <c r="AF230" s="57" t="e">
        <f>(AE230/J230)*100</f>
        <v>#DIV/0!</v>
      </c>
      <c r="AG230" s="63" t="e">
        <f t="shared" si="503"/>
        <v>#DIV/0!</v>
      </c>
      <c r="AH230" s="246"/>
      <c r="AI230" s="34">
        <f>D230-X230</f>
        <v>0</v>
      </c>
      <c r="AJ230" s="57" t="e">
        <f>(AI230/D230)*100</f>
        <v>#DIV/0!</v>
      </c>
    </row>
    <row r="231" spans="1:36" ht="18.75">
      <c r="A231" s="38"/>
      <c r="B231" s="38"/>
      <c r="C231" s="49" t="s">
        <v>57</v>
      </c>
      <c r="D231" s="49">
        <v>104000</v>
      </c>
      <c r="E231" s="49">
        <v>65500</v>
      </c>
      <c r="F231" s="49">
        <v>28100</v>
      </c>
      <c r="G231" s="49"/>
      <c r="H231" s="41">
        <f>SUM(E231:G231)</f>
        <v>93600</v>
      </c>
      <c r="I231" s="78">
        <v>-6240</v>
      </c>
      <c r="J231" s="51">
        <f>SUM(E231:G231,I231)</f>
        <v>87360</v>
      </c>
      <c r="K231" s="52"/>
      <c r="L231" s="53"/>
      <c r="M231" s="54"/>
      <c r="N231" s="55"/>
      <c r="O231" s="81"/>
      <c r="P231" s="56">
        <f>K231+L231</f>
        <v>0</v>
      </c>
      <c r="Q231" s="56">
        <f t="shared" ref="Q231:Q234" si="504">P231/H231*100</f>
        <v>0</v>
      </c>
      <c r="R231" s="56">
        <f t="shared" ref="R231:R236" si="505">P231/J231*100</f>
        <v>0</v>
      </c>
      <c r="S231" s="56">
        <f t="shared" si="502"/>
        <v>0</v>
      </c>
      <c r="T231" s="57">
        <f t="shared" ref="T231:T234" si="506">M231+N231+O231</f>
        <v>0</v>
      </c>
      <c r="U231" s="56">
        <f t="shared" ref="U231:U234" si="507">T231/H231*100</f>
        <v>0</v>
      </c>
      <c r="V231" s="56">
        <f t="shared" ref="V231:V236" si="508">T231/J231*100</f>
        <v>0</v>
      </c>
      <c r="W231" s="56">
        <f t="shared" ref="W231:W234" si="509">T231/D231*100</f>
        <v>0</v>
      </c>
      <c r="X231" s="56">
        <f t="shared" ref="X231:X234" si="510">SUM(K231:O231)</f>
        <v>0</v>
      </c>
      <c r="Y231" s="226">
        <f t="shared" ref="Y231:Y234" si="511">X231/H231*100</f>
        <v>0</v>
      </c>
      <c r="Z231" s="56">
        <f t="shared" ref="Z231:Z236" si="512">X231/J231*100</f>
        <v>0</v>
      </c>
      <c r="AA231" s="56">
        <f t="shared" ref="AA231:AA234" si="513">X231/D231*100</f>
        <v>0</v>
      </c>
      <c r="AB231" s="57">
        <f t="shared" ref="AB231:AB234" si="514">H231-X231</f>
        <v>93600</v>
      </c>
      <c r="AC231" s="57">
        <f t="shared" ref="AC231:AC234" si="515">(AB231/H231)*100</f>
        <v>100</v>
      </c>
      <c r="AD231" s="57">
        <f t="shared" ref="AD231:AD234" si="516">(AB231/D231)*100</f>
        <v>90</v>
      </c>
      <c r="AE231" s="34">
        <f>J231-X231</f>
        <v>87360</v>
      </c>
      <c r="AF231" s="57">
        <f t="shared" ref="AF231:AF234" si="517">(AE231/J231)*100</f>
        <v>100</v>
      </c>
      <c r="AG231" s="63">
        <f t="shared" si="503"/>
        <v>84</v>
      </c>
      <c r="AH231" s="49">
        <v>10400</v>
      </c>
      <c r="AI231" s="34">
        <f>AB231+AH231</f>
        <v>104000</v>
      </c>
      <c r="AJ231" s="57">
        <f t="shared" ref="AJ231:AJ234" si="518">(AI231/D231)*100</f>
        <v>100</v>
      </c>
    </row>
    <row r="232" spans="1:36" ht="18.75">
      <c r="A232" s="38"/>
      <c r="B232" s="38"/>
      <c r="C232" s="49" t="s">
        <v>58</v>
      </c>
      <c r="D232" s="49">
        <v>66000</v>
      </c>
      <c r="E232" s="49">
        <v>41600</v>
      </c>
      <c r="F232" s="49">
        <v>17800</v>
      </c>
      <c r="G232" s="49"/>
      <c r="H232" s="41">
        <f>SUM(E232:G232)</f>
        <v>59400</v>
      </c>
      <c r="I232" s="59">
        <v>-5940</v>
      </c>
      <c r="J232" s="51">
        <f>SUM(E232:G232,I232)</f>
        <v>53460</v>
      </c>
      <c r="K232" s="52">
        <v>59260</v>
      </c>
      <c r="L232" s="53"/>
      <c r="M232" s="54">
        <v>19292.099999999999</v>
      </c>
      <c r="N232" s="55">
        <v>60476.4</v>
      </c>
      <c r="O232" s="81"/>
      <c r="P232" s="56">
        <f>K232+L232</f>
        <v>59260</v>
      </c>
      <c r="Q232" s="56">
        <f t="shared" si="504"/>
        <v>99.764309764309772</v>
      </c>
      <c r="R232" s="56">
        <f t="shared" si="505"/>
        <v>110.84923307145529</v>
      </c>
      <c r="S232" s="56">
        <f t="shared" si="502"/>
        <v>89.787878787878782</v>
      </c>
      <c r="T232" s="57">
        <f t="shared" si="506"/>
        <v>79768.5</v>
      </c>
      <c r="U232" s="56">
        <f t="shared" si="507"/>
        <v>134.29040404040404</v>
      </c>
      <c r="V232" s="56">
        <f t="shared" si="508"/>
        <v>149.21156004489339</v>
      </c>
      <c r="W232" s="56">
        <f t="shared" si="509"/>
        <v>120.86136363636363</v>
      </c>
      <c r="X232" s="56">
        <f t="shared" si="510"/>
        <v>139028.5</v>
      </c>
      <c r="Y232" s="226">
        <f t="shared" si="511"/>
        <v>234.0547138047138</v>
      </c>
      <c r="Z232" s="56">
        <f t="shared" si="512"/>
        <v>260.06079311634869</v>
      </c>
      <c r="AA232" s="56">
        <f t="shared" si="513"/>
        <v>210.6492424242424</v>
      </c>
      <c r="AB232" s="57">
        <f t="shared" si="514"/>
        <v>-79628.5</v>
      </c>
      <c r="AC232" s="57">
        <f t="shared" si="515"/>
        <v>-134.0547138047138</v>
      </c>
      <c r="AD232" s="57">
        <f t="shared" si="516"/>
        <v>-120.64924242424242</v>
      </c>
      <c r="AE232" s="34">
        <f>J232-X232</f>
        <v>-85568.5</v>
      </c>
      <c r="AF232" s="57">
        <f t="shared" si="517"/>
        <v>-160.06079311634866</v>
      </c>
      <c r="AG232" s="63">
        <f t="shared" si="503"/>
        <v>-129.64924242424243</v>
      </c>
      <c r="AH232" s="49">
        <v>6600</v>
      </c>
      <c r="AI232" s="34">
        <f t="shared" ref="AI232:AI236" si="519">AB232+AH232</f>
        <v>-73028.5</v>
      </c>
      <c r="AJ232" s="57">
        <f t="shared" si="518"/>
        <v>-110.64924242424243</v>
      </c>
    </row>
    <row r="233" spans="1:36" ht="18" hidden="1" customHeight="1">
      <c r="A233" s="38"/>
      <c r="B233" s="38"/>
      <c r="C233" s="49" t="s">
        <v>69</v>
      </c>
      <c r="D233" s="49">
        <v>0</v>
      </c>
      <c r="E233" s="49">
        <v>0</v>
      </c>
      <c r="F233" s="49">
        <v>0</v>
      </c>
      <c r="G233" s="49">
        <v>0</v>
      </c>
      <c r="H233" s="41">
        <f>SUM(E233:G233)</f>
        <v>0</v>
      </c>
      <c r="I233" s="59">
        <v>0</v>
      </c>
      <c r="J233" s="51">
        <f>SUM(E233:G233,I233)</f>
        <v>0</v>
      </c>
      <c r="K233" s="52"/>
      <c r="L233" s="53"/>
      <c r="M233" s="54"/>
      <c r="N233" s="55"/>
      <c r="O233" s="81"/>
      <c r="P233" s="56">
        <f>K233+L233</f>
        <v>0</v>
      </c>
      <c r="Q233" s="56" t="e">
        <f t="shared" si="504"/>
        <v>#DIV/0!</v>
      </c>
      <c r="R233" s="56" t="e">
        <f t="shared" si="505"/>
        <v>#DIV/0!</v>
      </c>
      <c r="S233" s="56" t="e">
        <f t="shared" si="502"/>
        <v>#DIV/0!</v>
      </c>
      <c r="T233" s="57">
        <f t="shared" si="506"/>
        <v>0</v>
      </c>
      <c r="U233" s="56" t="e">
        <f t="shared" si="507"/>
        <v>#DIV/0!</v>
      </c>
      <c r="V233" s="56" t="e">
        <f t="shared" si="508"/>
        <v>#DIV/0!</v>
      </c>
      <c r="W233" s="56" t="e">
        <f t="shared" si="509"/>
        <v>#DIV/0!</v>
      </c>
      <c r="X233" s="56">
        <f t="shared" si="510"/>
        <v>0</v>
      </c>
      <c r="Y233" s="226" t="e">
        <f t="shared" si="511"/>
        <v>#DIV/0!</v>
      </c>
      <c r="Z233" s="56" t="e">
        <f t="shared" si="512"/>
        <v>#DIV/0!</v>
      </c>
      <c r="AA233" s="56" t="e">
        <f t="shared" si="513"/>
        <v>#DIV/0!</v>
      </c>
      <c r="AB233" s="57">
        <f t="shared" si="514"/>
        <v>0</v>
      </c>
      <c r="AC233" s="57" t="e">
        <f t="shared" si="515"/>
        <v>#DIV/0!</v>
      </c>
      <c r="AD233" s="57" t="e">
        <f t="shared" si="516"/>
        <v>#DIV/0!</v>
      </c>
      <c r="AE233" s="34">
        <f>J233-X233</f>
        <v>0</v>
      </c>
      <c r="AF233" s="57" t="e">
        <f t="shared" si="517"/>
        <v>#DIV/0!</v>
      </c>
      <c r="AG233" s="63" t="e">
        <f t="shared" si="503"/>
        <v>#DIV/0!</v>
      </c>
      <c r="AH233" s="246"/>
      <c r="AI233" s="34">
        <f t="shared" si="519"/>
        <v>0</v>
      </c>
      <c r="AJ233" s="57" t="e">
        <f t="shared" si="518"/>
        <v>#DIV/0!</v>
      </c>
    </row>
    <row r="234" spans="1:36" ht="18" hidden="1" customHeight="1">
      <c r="A234" s="38"/>
      <c r="B234" s="38"/>
      <c r="C234" s="49" t="s">
        <v>60</v>
      </c>
      <c r="D234" s="57">
        <v>0</v>
      </c>
      <c r="E234" s="57">
        <v>0</v>
      </c>
      <c r="F234" s="57">
        <v>0</v>
      </c>
      <c r="G234" s="63">
        <v>0</v>
      </c>
      <c r="H234" s="41">
        <f>SUM(E234:G234)</f>
        <v>0</v>
      </c>
      <c r="I234" s="49">
        <v>0</v>
      </c>
      <c r="J234" s="51">
        <f>SUM(E234:G234,I234)</f>
        <v>0</v>
      </c>
      <c r="K234" s="52"/>
      <c r="L234" s="53"/>
      <c r="M234" s="54"/>
      <c r="N234" s="55"/>
      <c r="O234" s="81"/>
      <c r="P234" s="56">
        <f>K234+L234</f>
        <v>0</v>
      </c>
      <c r="Q234" s="56" t="e">
        <f t="shared" si="504"/>
        <v>#DIV/0!</v>
      </c>
      <c r="R234" s="56" t="e">
        <f t="shared" si="505"/>
        <v>#DIV/0!</v>
      </c>
      <c r="S234" s="56" t="e">
        <f t="shared" si="502"/>
        <v>#DIV/0!</v>
      </c>
      <c r="T234" s="57">
        <f t="shared" si="506"/>
        <v>0</v>
      </c>
      <c r="U234" s="56" t="e">
        <f t="shared" si="507"/>
        <v>#DIV/0!</v>
      </c>
      <c r="V234" s="56" t="e">
        <f t="shared" si="508"/>
        <v>#DIV/0!</v>
      </c>
      <c r="W234" s="56" t="e">
        <f t="shared" si="509"/>
        <v>#DIV/0!</v>
      </c>
      <c r="X234" s="56">
        <f t="shared" si="510"/>
        <v>0</v>
      </c>
      <c r="Y234" s="226" t="e">
        <f t="shared" si="511"/>
        <v>#DIV/0!</v>
      </c>
      <c r="Z234" s="56" t="e">
        <f t="shared" si="512"/>
        <v>#DIV/0!</v>
      </c>
      <c r="AA234" s="56" t="e">
        <f t="shared" si="513"/>
        <v>#DIV/0!</v>
      </c>
      <c r="AB234" s="57">
        <f t="shared" si="514"/>
        <v>0</v>
      </c>
      <c r="AC234" s="57" t="e">
        <f t="shared" si="515"/>
        <v>#DIV/0!</v>
      </c>
      <c r="AD234" s="57" t="e">
        <f t="shared" si="516"/>
        <v>#DIV/0!</v>
      </c>
      <c r="AE234" s="34">
        <f>J234-X234</f>
        <v>0</v>
      </c>
      <c r="AF234" s="57" t="e">
        <f t="shared" si="517"/>
        <v>#DIV/0!</v>
      </c>
      <c r="AG234" s="63" t="e">
        <f t="shared" si="503"/>
        <v>#DIV/0!</v>
      </c>
      <c r="AH234" s="246"/>
      <c r="AI234" s="34">
        <f t="shared" si="519"/>
        <v>0</v>
      </c>
      <c r="AJ234" s="57" t="e">
        <f t="shared" si="518"/>
        <v>#DIV/0!</v>
      </c>
    </row>
    <row r="235" spans="1:36" ht="18" hidden="1" customHeight="1">
      <c r="A235" s="61"/>
      <c r="B235" s="62"/>
      <c r="C235" s="63" t="s">
        <v>61</v>
      </c>
      <c r="D235" s="63">
        <f>D236</f>
        <v>0</v>
      </c>
      <c r="E235" s="63">
        <f>SUM(E236:E236)</f>
        <v>0</v>
      </c>
      <c r="F235" s="63">
        <f>F236</f>
        <v>0</v>
      </c>
      <c r="G235" s="63">
        <f>G236</f>
        <v>0</v>
      </c>
      <c r="H235" s="63">
        <f>H236</f>
        <v>0</v>
      </c>
      <c r="I235" s="63">
        <f>I236</f>
        <v>0</v>
      </c>
      <c r="J235" s="63">
        <f>SUM(J236:J236)</f>
        <v>0</v>
      </c>
      <c r="K235" s="64">
        <f t="shared" ref="K235:AG235" si="520">K236</f>
        <v>0</v>
      </c>
      <c r="L235" s="65">
        <f t="shared" si="520"/>
        <v>0</v>
      </c>
      <c r="M235" s="66">
        <f t="shared" si="520"/>
        <v>0</v>
      </c>
      <c r="N235" s="46">
        <f t="shared" si="520"/>
        <v>0</v>
      </c>
      <c r="O235" s="82">
        <f t="shared" si="520"/>
        <v>0</v>
      </c>
      <c r="P235" s="67">
        <f t="shared" si="520"/>
        <v>0</v>
      </c>
      <c r="Q235" s="67" t="e">
        <f t="shared" si="520"/>
        <v>#DIV/0!</v>
      </c>
      <c r="R235" s="56" t="e">
        <f t="shared" si="505"/>
        <v>#DIV/0!</v>
      </c>
      <c r="S235" s="67" t="e">
        <f t="shared" si="520"/>
        <v>#DIV/0!</v>
      </c>
      <c r="T235" s="63">
        <f t="shared" si="520"/>
        <v>0</v>
      </c>
      <c r="U235" s="67" t="e">
        <f t="shared" si="520"/>
        <v>#DIV/0!</v>
      </c>
      <c r="V235" s="56" t="e">
        <f t="shared" si="508"/>
        <v>#DIV/0!</v>
      </c>
      <c r="W235" s="67" t="e">
        <f t="shared" si="520"/>
        <v>#DIV/0!</v>
      </c>
      <c r="X235" s="67">
        <f>X236</f>
        <v>0</v>
      </c>
      <c r="Y235" s="227" t="e">
        <f t="shared" si="520"/>
        <v>#DIV/0!</v>
      </c>
      <c r="Z235" s="56" t="e">
        <f t="shared" si="512"/>
        <v>#DIV/0!</v>
      </c>
      <c r="AA235" s="67" t="e">
        <f t="shared" si="520"/>
        <v>#DIV/0!</v>
      </c>
      <c r="AB235" s="63">
        <f t="shared" si="520"/>
        <v>0</v>
      </c>
      <c r="AC235" s="63" t="e">
        <f t="shared" si="520"/>
        <v>#DIV/0!</v>
      </c>
      <c r="AD235" s="63" t="e">
        <f t="shared" si="520"/>
        <v>#DIV/0!</v>
      </c>
      <c r="AE235" s="63">
        <f t="shared" si="520"/>
        <v>0</v>
      </c>
      <c r="AF235" s="63" t="e">
        <f t="shared" si="520"/>
        <v>#DIV/0!</v>
      </c>
      <c r="AG235" s="63" t="e">
        <f t="shared" si="520"/>
        <v>#DIV/0!</v>
      </c>
      <c r="AH235" s="63"/>
      <c r="AI235" s="34">
        <f t="shared" si="519"/>
        <v>0</v>
      </c>
      <c r="AJ235" s="57" t="e">
        <f>(AI235/D235)*100</f>
        <v>#DIV/0!</v>
      </c>
    </row>
    <row r="236" spans="1:36" ht="18" hidden="1" customHeight="1">
      <c r="A236" s="38"/>
      <c r="B236" s="38"/>
      <c r="C236" s="49" t="s">
        <v>70</v>
      </c>
      <c r="D236" s="57">
        <v>0</v>
      </c>
      <c r="E236" s="57">
        <v>0</v>
      </c>
      <c r="F236" s="49"/>
      <c r="G236" s="49"/>
      <c r="H236" s="49">
        <f>SUM(E236:G236)</f>
        <v>0</v>
      </c>
      <c r="I236" s="57">
        <v>0</v>
      </c>
      <c r="J236" s="51">
        <f>SUM(E236:G236,I236)</f>
        <v>0</v>
      </c>
      <c r="K236" s="52"/>
      <c r="L236" s="53"/>
      <c r="M236" s="54"/>
      <c r="N236" s="55"/>
      <c r="O236" s="81"/>
      <c r="P236" s="57">
        <f>K236+L236</f>
        <v>0</v>
      </c>
      <c r="Q236" s="56" t="e">
        <f>P236/J236*100</f>
        <v>#DIV/0!</v>
      </c>
      <c r="R236" s="56" t="e">
        <f t="shared" si="505"/>
        <v>#DIV/0!</v>
      </c>
      <c r="S236" s="56" t="e">
        <f>P236/D236*100</f>
        <v>#DIV/0!</v>
      </c>
      <c r="T236" s="57">
        <f>M236+N236+O236</f>
        <v>0</v>
      </c>
      <c r="U236" s="56" t="e">
        <f>T236/J236*100</f>
        <v>#DIV/0!</v>
      </c>
      <c r="V236" s="56" t="e">
        <f t="shared" si="508"/>
        <v>#DIV/0!</v>
      </c>
      <c r="W236" s="56" t="e">
        <f>T236/D236*100</f>
        <v>#DIV/0!</v>
      </c>
      <c r="X236" s="56">
        <f>SUM(K236:O236)</f>
        <v>0</v>
      </c>
      <c r="Y236" s="226" t="e">
        <f t="shared" ref="Y236" si="521">X236/H236*100</f>
        <v>#DIV/0!</v>
      </c>
      <c r="Z236" s="56" t="e">
        <f t="shared" si="512"/>
        <v>#DIV/0!</v>
      </c>
      <c r="AA236" s="56" t="e">
        <f>X236/D236*100</f>
        <v>#DIV/0!</v>
      </c>
      <c r="AB236" s="57">
        <f>H236-X236</f>
        <v>0</v>
      </c>
      <c r="AC236" s="57" t="e">
        <f t="shared" ref="AC236" si="522">(AB236/H236)*100</f>
        <v>#DIV/0!</v>
      </c>
      <c r="AD236" s="57" t="e">
        <f>(AB236/D236)*100</f>
        <v>#DIV/0!</v>
      </c>
      <c r="AE236" s="34">
        <f>J236-X236</f>
        <v>0</v>
      </c>
      <c r="AF236" s="57" t="e">
        <f>(AE236/J236)*100</f>
        <v>#DIV/0!</v>
      </c>
      <c r="AG236" s="63" t="e">
        <f>(AE236/D236)*100</f>
        <v>#DIV/0!</v>
      </c>
      <c r="AH236" s="246"/>
      <c r="AI236" s="34">
        <f t="shared" si="519"/>
        <v>0</v>
      </c>
      <c r="AJ236" s="57" t="e">
        <f t="shared" ref="AJ236" si="523">(AI236/D236)*100</f>
        <v>#DIV/0!</v>
      </c>
    </row>
    <row r="237" spans="1:36" ht="18.75">
      <c r="A237" s="69"/>
      <c r="B237" s="69"/>
      <c r="C237" s="70"/>
      <c r="D237" s="70"/>
      <c r="E237" s="71"/>
      <c r="F237" s="71"/>
      <c r="G237" s="71"/>
      <c r="H237" s="71"/>
      <c r="I237" s="71"/>
      <c r="J237" s="71"/>
      <c r="K237" s="72"/>
      <c r="L237" s="73"/>
      <c r="M237" s="74"/>
      <c r="N237" s="75"/>
      <c r="O237" s="83"/>
      <c r="P237" s="71"/>
      <c r="Q237" s="71"/>
      <c r="R237" s="71"/>
      <c r="S237" s="71"/>
      <c r="T237" s="71"/>
      <c r="U237" s="71"/>
      <c r="V237" s="71"/>
      <c r="W237" s="71"/>
      <c r="X237" s="71"/>
      <c r="Y237" s="228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</row>
    <row r="238" spans="1:36" s="34" customFormat="1" ht="18.95" customHeight="1">
      <c r="A238" s="1073" t="s">
        <v>205</v>
      </c>
      <c r="B238" s="1074"/>
      <c r="C238" s="1074"/>
      <c r="D238" s="1074"/>
      <c r="E238" s="1074"/>
      <c r="F238" s="1074"/>
      <c r="G238" s="1074"/>
      <c r="H238" s="1074"/>
      <c r="I238" s="1074"/>
      <c r="J238" s="1074"/>
      <c r="K238" s="1074"/>
      <c r="L238" s="1074"/>
      <c r="M238" s="1074"/>
      <c r="N238" s="1074"/>
      <c r="O238" s="1074"/>
      <c r="P238" s="1074"/>
      <c r="Q238" s="1074"/>
      <c r="R238" s="1074"/>
      <c r="S238" s="1074"/>
      <c r="T238" s="1074"/>
      <c r="U238" s="1074"/>
      <c r="V238" s="1074"/>
      <c r="W238" s="1074"/>
      <c r="X238" s="1074"/>
      <c r="Y238" s="1074"/>
      <c r="Z238" s="1074"/>
      <c r="AA238" s="1074"/>
      <c r="AB238" s="1074"/>
      <c r="AC238" s="1074"/>
      <c r="AD238" s="1074"/>
      <c r="AE238" s="1074"/>
      <c r="AF238" s="1074"/>
      <c r="AG238" s="1074"/>
      <c r="AH238" s="1074"/>
      <c r="AI238" s="1074"/>
      <c r="AJ238" s="1074"/>
    </row>
    <row r="239" spans="1:36" s="35" customFormat="1" ht="36.950000000000003" customHeight="1">
      <c r="A239" s="182"/>
      <c r="B239" s="183"/>
      <c r="C239" s="184"/>
      <c r="D239" s="184"/>
      <c r="E239" s="184"/>
      <c r="F239" s="184"/>
      <c r="G239" s="184"/>
      <c r="H239" s="184"/>
      <c r="I239" s="185"/>
      <c r="J239" s="184"/>
      <c r="K239" s="186" t="s">
        <v>435</v>
      </c>
      <c r="L239" s="186" t="s">
        <v>436</v>
      </c>
      <c r="M239" s="186" t="s">
        <v>20</v>
      </c>
      <c r="N239" s="186" t="s">
        <v>21</v>
      </c>
      <c r="O239" s="186" t="s">
        <v>437</v>
      </c>
      <c r="P239" s="187" t="s">
        <v>417</v>
      </c>
      <c r="Q239" s="188" t="s">
        <v>433</v>
      </c>
      <c r="R239" s="188" t="s">
        <v>434</v>
      </c>
      <c r="S239" s="188" t="s">
        <v>403</v>
      </c>
      <c r="T239" s="188" t="s">
        <v>438</v>
      </c>
      <c r="U239" s="188" t="s">
        <v>433</v>
      </c>
      <c r="V239" s="188" t="s">
        <v>434</v>
      </c>
      <c r="W239" s="188" t="s">
        <v>403</v>
      </c>
      <c r="X239" s="187" t="s">
        <v>439</v>
      </c>
      <c r="Y239" s="220" t="s">
        <v>433</v>
      </c>
      <c r="Z239" s="188" t="s">
        <v>434</v>
      </c>
      <c r="AA239" s="188" t="s">
        <v>403</v>
      </c>
      <c r="AB239" s="188" t="s">
        <v>440</v>
      </c>
      <c r="AC239" s="188" t="s">
        <v>433</v>
      </c>
      <c r="AD239" s="188" t="s">
        <v>403</v>
      </c>
      <c r="AE239" s="188" t="s">
        <v>408</v>
      </c>
      <c r="AF239" s="188" t="s">
        <v>433</v>
      </c>
      <c r="AG239" s="188" t="s">
        <v>403</v>
      </c>
      <c r="AH239" s="188" t="s">
        <v>39</v>
      </c>
      <c r="AI239" s="188" t="s">
        <v>441</v>
      </c>
      <c r="AJ239" s="188" t="s">
        <v>403</v>
      </c>
    </row>
    <row r="240" spans="1:36" s="35" customFormat="1" ht="18.95" customHeight="1">
      <c r="A240" s="205"/>
      <c r="B240" s="206"/>
      <c r="C240" s="184" t="s">
        <v>54</v>
      </c>
      <c r="D240" s="184">
        <f>D241+D247</f>
        <v>8865000</v>
      </c>
      <c r="E240" s="184">
        <f>E241+E247</f>
        <v>5464950</v>
      </c>
      <c r="F240" s="184">
        <f>F241+F247</f>
        <v>2513550</v>
      </c>
      <c r="G240" s="184">
        <f>G241+G247</f>
        <v>0</v>
      </c>
      <c r="H240" s="184">
        <f t="shared" ref="H240:H246" si="524">SUM(E240:G240)</f>
        <v>7978500</v>
      </c>
      <c r="I240" s="185">
        <f>I241+I247</f>
        <v>-333390</v>
      </c>
      <c r="J240" s="184">
        <f>J241+J247</f>
        <v>7645110</v>
      </c>
      <c r="K240" s="184">
        <f>K241+K247</f>
        <v>6765852.5999999996</v>
      </c>
      <c r="L240" s="184">
        <f t="shared" ref="L240:P240" si="525">L241+L247</f>
        <v>282965.45</v>
      </c>
      <c r="M240" s="184">
        <f t="shared" si="525"/>
        <v>0</v>
      </c>
      <c r="N240" s="184">
        <f t="shared" si="525"/>
        <v>296704</v>
      </c>
      <c r="O240" s="184">
        <f t="shared" si="525"/>
        <v>0</v>
      </c>
      <c r="P240" s="184">
        <f t="shared" si="525"/>
        <v>7048818.0499999998</v>
      </c>
      <c r="Q240" s="207">
        <f>(P240/H240)*100</f>
        <v>88.347659961145581</v>
      </c>
      <c r="R240" s="207">
        <f>(P240/J240)*100</f>
        <v>92.200348327231396</v>
      </c>
      <c r="S240" s="198">
        <f>(P240/D240)*100</f>
        <v>79.512893965031012</v>
      </c>
      <c r="T240" s="184">
        <f>T241+T247</f>
        <v>296704</v>
      </c>
      <c r="U240" s="198">
        <f>(T240/H240)*100</f>
        <v>3.7187942595726011</v>
      </c>
      <c r="V240" s="207">
        <f>(T240/J240)*100</f>
        <v>3.8809644334744693</v>
      </c>
      <c r="W240" s="198">
        <f>(T240/D240)*100</f>
        <v>3.3469148336153416</v>
      </c>
      <c r="X240" s="184">
        <f>X241+X247</f>
        <v>7345522.0499999998</v>
      </c>
      <c r="Y240" s="221">
        <f>(X240/H240)*100</f>
        <v>92.066454220718171</v>
      </c>
      <c r="Z240" s="207">
        <f>(X240/J240)*100</f>
        <v>96.081312760705856</v>
      </c>
      <c r="AA240" s="198">
        <f t="shared" ref="AA240:AA246" si="526">(X240/D240)*100</f>
        <v>82.859808798646355</v>
      </c>
      <c r="AB240" s="184">
        <f>AB241+AB247</f>
        <v>632977.95000000007</v>
      </c>
      <c r="AC240" s="198">
        <f t="shared" ref="AC240:AC241" si="527">(AB240/H240)*100</f>
        <v>7.9335457792818209</v>
      </c>
      <c r="AD240" s="198">
        <f>(AB240/D240)*100</f>
        <v>7.1401912013536393</v>
      </c>
      <c r="AE240" s="184">
        <f>AE241+AE247</f>
        <v>299587.95000000007</v>
      </c>
      <c r="AF240" s="198">
        <f>(AE240/J240)*100</f>
        <v>3.9186872392941376</v>
      </c>
      <c r="AG240" s="198">
        <f>(AE240/D240)*100</f>
        <v>3.3794467005076148</v>
      </c>
      <c r="AH240" s="184">
        <f>AH241+AH247</f>
        <v>886500</v>
      </c>
      <c r="AI240" s="184">
        <f>AI241+AI247</f>
        <v>1519477.9500000002</v>
      </c>
      <c r="AJ240" s="198">
        <f>(AI240/D240)*100</f>
        <v>17.140191201353641</v>
      </c>
    </row>
    <row r="241" spans="1:36" s="35" customFormat="1" ht="18.95" customHeight="1">
      <c r="A241" s="182"/>
      <c r="B241" s="192" t="s">
        <v>34</v>
      </c>
      <c r="C241" s="193" t="s">
        <v>55</v>
      </c>
      <c r="D241" s="193">
        <f>SUM(D242:D246)</f>
        <v>8215000</v>
      </c>
      <c r="E241" s="190">
        <f>SUM(E242:E246)</f>
        <v>4814950</v>
      </c>
      <c r="F241" s="190">
        <f>SUM(F242:F246)</f>
        <v>2513550</v>
      </c>
      <c r="G241" s="190">
        <f>SUM(G242:G246)</f>
        <v>0</v>
      </c>
      <c r="H241" s="190">
        <f t="shared" si="524"/>
        <v>7328500</v>
      </c>
      <c r="I241" s="194">
        <f t="shared" ref="I241:P241" si="528">SUM(I242:I246)</f>
        <v>-333390</v>
      </c>
      <c r="J241" s="190">
        <f t="shared" si="528"/>
        <v>6995110</v>
      </c>
      <c r="K241" s="193">
        <f>SUM(K242:K246)</f>
        <v>6116362.5999999996</v>
      </c>
      <c r="L241" s="193">
        <f t="shared" ref="L241:O241" si="529">SUM(L242:L246)</f>
        <v>282965.45</v>
      </c>
      <c r="M241" s="193">
        <f t="shared" si="529"/>
        <v>0</v>
      </c>
      <c r="N241" s="193">
        <f t="shared" si="529"/>
        <v>296704</v>
      </c>
      <c r="O241" s="193">
        <f t="shared" si="529"/>
        <v>0</v>
      </c>
      <c r="P241" s="190">
        <f t="shared" si="528"/>
        <v>6399328.0499999998</v>
      </c>
      <c r="Q241" s="189">
        <f t="shared" ref="Q241:Q246" si="530">(P241/H241)*100</f>
        <v>87.32111687248414</v>
      </c>
      <c r="R241" s="189">
        <f t="shared" ref="R241:R248" si="531">(P241/J241)*100</f>
        <v>91.482879468657387</v>
      </c>
      <c r="S241" s="190">
        <f>(P241/D241)*100</f>
        <v>77.898089470480826</v>
      </c>
      <c r="T241" s="190">
        <f>SUM(T242:T246)</f>
        <v>296704</v>
      </c>
      <c r="U241" s="190">
        <f t="shared" ref="U241:U248" si="532">(T241/H241)*100</f>
        <v>4.0486320529439856</v>
      </c>
      <c r="V241" s="189">
        <f t="shared" ref="V241:V248" si="533">(T241/J241)*100</f>
        <v>4.2415916261502682</v>
      </c>
      <c r="W241" s="189">
        <f>(T241/D241)*100</f>
        <v>3.6117346317711503</v>
      </c>
      <c r="X241" s="190">
        <f>SUM(X242:X246)</f>
        <v>6696032.0499999998</v>
      </c>
      <c r="Y241" s="218">
        <f t="shared" ref="Y241:Y248" si="534">(X241/H241)*100</f>
        <v>91.369748925428112</v>
      </c>
      <c r="Z241" s="189">
        <f t="shared" ref="Z241:Z248" si="535">(X241/J241)*100</f>
        <v>95.724471094807654</v>
      </c>
      <c r="AA241" s="189">
        <f t="shared" si="526"/>
        <v>81.509824102251969</v>
      </c>
      <c r="AB241" s="191">
        <f>SUM(AB242:AB246)</f>
        <v>632467.95000000007</v>
      </c>
      <c r="AC241" s="191">
        <f t="shared" si="527"/>
        <v>8.630251074571877</v>
      </c>
      <c r="AD241" s="191">
        <f t="shared" ref="AD241:AD246" si="536">(AB241/D241)*100</f>
        <v>7.6989403530127829</v>
      </c>
      <c r="AE241" s="191">
        <f>SUM(AE242:AE246)</f>
        <v>299077.95000000007</v>
      </c>
      <c r="AF241" s="191">
        <f t="shared" ref="AF241:AF248" si="537">(AE241/J241)*100</f>
        <v>4.2755289051923429</v>
      </c>
      <c r="AG241" s="191">
        <f t="shared" ref="AG241:AG248" si="538">(AE241/D241)*100</f>
        <v>3.640632379793062</v>
      </c>
      <c r="AH241" s="190">
        <f>SUM(AH242:AH246)</f>
        <v>886500</v>
      </c>
      <c r="AI241" s="191">
        <f>SUM(AI242:AI246)</f>
        <v>1518967.9500000002</v>
      </c>
      <c r="AJ241" s="191">
        <f t="shared" ref="AJ241:AJ248" si="539">(AI241/D241)*100</f>
        <v>18.490175897748024</v>
      </c>
    </row>
    <row r="242" spans="1:36" s="35" customFormat="1" ht="18.95" customHeight="1">
      <c r="A242" s="183"/>
      <c r="B242" s="183"/>
      <c r="C242" s="189" t="s">
        <v>56</v>
      </c>
      <c r="D242" s="189">
        <f>D254+D266+D278+D290</f>
        <v>1318000</v>
      </c>
      <c r="E242" s="189">
        <f t="shared" ref="E242:G246" si="540">E254+E266+E278+E290</f>
        <v>840000</v>
      </c>
      <c r="F242" s="189">
        <f t="shared" si="540"/>
        <v>478000</v>
      </c>
      <c r="G242" s="189">
        <f t="shared" si="540"/>
        <v>0</v>
      </c>
      <c r="H242" s="189">
        <f t="shared" si="524"/>
        <v>1318000</v>
      </c>
      <c r="I242" s="195">
        <f>I254+I266+I278+I290</f>
        <v>0</v>
      </c>
      <c r="J242" s="196">
        <f>H242+(I242)</f>
        <v>1318000</v>
      </c>
      <c r="K242" s="189">
        <f>K254+K266+K278+K290</f>
        <v>864000</v>
      </c>
      <c r="L242" s="189">
        <f t="shared" ref="L242:O242" si="541">L254+L266+L278+L290</f>
        <v>0</v>
      </c>
      <c r="M242" s="189">
        <f t="shared" si="541"/>
        <v>0</v>
      </c>
      <c r="N242" s="189">
        <f t="shared" si="541"/>
        <v>0</v>
      </c>
      <c r="O242" s="189">
        <f t="shared" si="541"/>
        <v>0</v>
      </c>
      <c r="P242" s="189">
        <f>K242+L242</f>
        <v>864000</v>
      </c>
      <c r="Q242" s="189">
        <f t="shared" si="530"/>
        <v>65.553869499241273</v>
      </c>
      <c r="R242" s="189">
        <f t="shared" si="531"/>
        <v>65.553869499241273</v>
      </c>
      <c r="S242" s="189">
        <f>(P242/D242)*100</f>
        <v>65.553869499241273</v>
      </c>
      <c r="T242" s="189">
        <f>M242+N242</f>
        <v>0</v>
      </c>
      <c r="U242" s="189">
        <f t="shared" si="532"/>
        <v>0</v>
      </c>
      <c r="V242" s="189">
        <f t="shared" si="533"/>
        <v>0</v>
      </c>
      <c r="W242" s="189">
        <f>(T242/D242)*100</f>
        <v>0</v>
      </c>
      <c r="X242" s="189">
        <f>SUM(K242:O242)</f>
        <v>864000</v>
      </c>
      <c r="Y242" s="217">
        <f t="shared" si="534"/>
        <v>65.553869499241273</v>
      </c>
      <c r="Z242" s="189">
        <f t="shared" si="535"/>
        <v>65.553869499241273</v>
      </c>
      <c r="AA242" s="189">
        <f t="shared" si="526"/>
        <v>65.553869499241273</v>
      </c>
      <c r="AB242" s="197">
        <f>H242-X242</f>
        <v>454000</v>
      </c>
      <c r="AC242" s="197">
        <f>(AB242/H242)*100</f>
        <v>34.446130500758727</v>
      </c>
      <c r="AD242" s="197">
        <f t="shared" si="536"/>
        <v>34.446130500758727</v>
      </c>
      <c r="AE242" s="197">
        <f>J242-X242</f>
        <v>454000</v>
      </c>
      <c r="AF242" s="197">
        <f t="shared" si="537"/>
        <v>34.446130500758727</v>
      </c>
      <c r="AG242" s="197">
        <f t="shared" si="538"/>
        <v>34.446130500758727</v>
      </c>
      <c r="AH242" s="189">
        <f t="shared" ref="AH242" si="542">AH254+AH266+AH278+AH290</f>
        <v>0</v>
      </c>
      <c r="AI242" s="197">
        <f>AB242+AH242</f>
        <v>454000</v>
      </c>
      <c r="AJ242" s="197">
        <f t="shared" si="539"/>
        <v>34.446130500758727</v>
      </c>
    </row>
    <row r="243" spans="1:36" s="35" customFormat="1" ht="18.95" customHeight="1">
      <c r="A243" s="183"/>
      <c r="B243" s="183"/>
      <c r="C243" s="189" t="s">
        <v>57</v>
      </c>
      <c r="D243" s="189">
        <f t="shared" ref="D243:G248" si="543">D255+D267+D279+D291</f>
        <v>2243640</v>
      </c>
      <c r="E243" s="189">
        <f t="shared" si="540"/>
        <v>1279950</v>
      </c>
      <c r="F243" s="189">
        <f t="shared" si="540"/>
        <v>805490</v>
      </c>
      <c r="G243" s="189">
        <f t="shared" si="540"/>
        <v>0</v>
      </c>
      <c r="H243" s="189">
        <f t="shared" si="524"/>
        <v>2085440</v>
      </c>
      <c r="I243" s="195">
        <f t="shared" ref="I243:I248" si="544">I255+I267+I279+I291</f>
        <v>-82820</v>
      </c>
      <c r="J243" s="196">
        <f>H243+(I243)</f>
        <v>2002620</v>
      </c>
      <c r="K243" s="189">
        <f t="shared" ref="K243:O246" si="545">K255+K267+K279+K291</f>
        <v>2001303.52</v>
      </c>
      <c r="L243" s="189">
        <f t="shared" si="545"/>
        <v>271005.45</v>
      </c>
      <c r="M243" s="189">
        <f t="shared" si="545"/>
        <v>0</v>
      </c>
      <c r="N243" s="189">
        <f t="shared" si="545"/>
        <v>25134</v>
      </c>
      <c r="O243" s="189">
        <f t="shared" si="545"/>
        <v>0</v>
      </c>
      <c r="P243" s="189">
        <f>K243+L243</f>
        <v>2272308.9700000002</v>
      </c>
      <c r="Q243" s="189">
        <f t="shared" si="530"/>
        <v>108.96064955117386</v>
      </c>
      <c r="R243" s="189">
        <f t="shared" si="531"/>
        <v>113.46680698285248</v>
      </c>
      <c r="S243" s="189">
        <f t="shared" ref="S243:S246" si="546">(P243/D243)*100</f>
        <v>101.27778832611294</v>
      </c>
      <c r="T243" s="189">
        <f>M243+N243</f>
        <v>25134</v>
      </c>
      <c r="U243" s="189">
        <f t="shared" si="532"/>
        <v>1.2052132883228479</v>
      </c>
      <c r="V243" s="189">
        <f t="shared" si="533"/>
        <v>1.2550558768013902</v>
      </c>
      <c r="W243" s="189">
        <f t="shared" ref="W243:W246" si="547">(T243/D243)*100</f>
        <v>1.120233192490774</v>
      </c>
      <c r="X243" s="189">
        <f>SUM(K243:O243)</f>
        <v>2297442.9700000002</v>
      </c>
      <c r="Y243" s="217">
        <f t="shared" si="534"/>
        <v>110.16586283949673</v>
      </c>
      <c r="Z243" s="189">
        <f t="shared" si="535"/>
        <v>114.72186285965387</v>
      </c>
      <c r="AA243" s="189">
        <f t="shared" si="526"/>
        <v>102.39802151860371</v>
      </c>
      <c r="AB243" s="197">
        <f t="shared" ref="AB243:AB246" si="548">H243-X243</f>
        <v>-212002.9700000002</v>
      </c>
      <c r="AC243" s="197">
        <f t="shared" ref="AC243:AC248" si="549">(AB243/H243)*100</f>
        <v>-10.165862839496711</v>
      </c>
      <c r="AD243" s="197">
        <f t="shared" si="536"/>
        <v>-9.4490635752616381</v>
      </c>
      <c r="AE243" s="197">
        <f t="shared" ref="AE243:AE246" si="550">J243-X243</f>
        <v>-294822.9700000002</v>
      </c>
      <c r="AF243" s="197">
        <f t="shared" si="537"/>
        <v>-14.721862859653864</v>
      </c>
      <c r="AG243" s="197">
        <f t="shared" si="538"/>
        <v>-13.14038660391151</v>
      </c>
      <c r="AH243" s="189">
        <f t="shared" ref="AH243" si="551">AH255+AH267+AH279+AH291</f>
        <v>158200</v>
      </c>
      <c r="AI243" s="197">
        <f t="shared" ref="AI243:AI248" si="552">AB243+AH243</f>
        <v>-53802.970000000205</v>
      </c>
      <c r="AJ243" s="197">
        <f t="shared" si="539"/>
        <v>-2.3980215186037066</v>
      </c>
    </row>
    <row r="244" spans="1:36" s="35" customFormat="1" ht="18.95" customHeight="1">
      <c r="A244" s="183"/>
      <c r="B244" s="183"/>
      <c r="C244" s="189" t="s">
        <v>58</v>
      </c>
      <c r="D244" s="189">
        <f t="shared" si="543"/>
        <v>3663360</v>
      </c>
      <c r="E244" s="189">
        <f t="shared" si="540"/>
        <v>2160000</v>
      </c>
      <c r="F244" s="189">
        <f t="shared" si="540"/>
        <v>780060</v>
      </c>
      <c r="G244" s="189">
        <f t="shared" si="540"/>
        <v>0</v>
      </c>
      <c r="H244" s="189">
        <f t="shared" si="524"/>
        <v>2940060</v>
      </c>
      <c r="I244" s="195">
        <f t="shared" si="544"/>
        <v>-250570</v>
      </c>
      <c r="J244" s="196">
        <f>H244+(I244)</f>
        <v>2689490</v>
      </c>
      <c r="K244" s="189">
        <f t="shared" si="545"/>
        <v>2676429.4499999997</v>
      </c>
      <c r="L244" s="189">
        <f t="shared" si="545"/>
        <v>11960</v>
      </c>
      <c r="M244" s="189">
        <f t="shared" si="545"/>
        <v>0</v>
      </c>
      <c r="N244" s="189">
        <f t="shared" si="545"/>
        <v>0</v>
      </c>
      <c r="O244" s="189">
        <f t="shared" si="545"/>
        <v>0</v>
      </c>
      <c r="P244" s="189">
        <f>K244+L244</f>
        <v>2688389.4499999997</v>
      </c>
      <c r="Q244" s="189">
        <f t="shared" si="530"/>
        <v>91.439951905743413</v>
      </c>
      <c r="R244" s="189">
        <f t="shared" si="531"/>
        <v>99.959079602452491</v>
      </c>
      <c r="S244" s="189">
        <f t="shared" si="546"/>
        <v>73.385893005328427</v>
      </c>
      <c r="T244" s="189">
        <f>M244+N244</f>
        <v>0</v>
      </c>
      <c r="U244" s="189">
        <f t="shared" si="532"/>
        <v>0</v>
      </c>
      <c r="V244" s="189">
        <f t="shared" si="533"/>
        <v>0</v>
      </c>
      <c r="W244" s="189">
        <f t="shared" si="547"/>
        <v>0</v>
      </c>
      <c r="X244" s="189">
        <f>SUM(K244:O244)</f>
        <v>2688389.4499999997</v>
      </c>
      <c r="Y244" s="217">
        <f t="shared" si="534"/>
        <v>91.439951905743413</v>
      </c>
      <c r="Z244" s="189">
        <f t="shared" si="535"/>
        <v>99.959079602452491</v>
      </c>
      <c r="AA244" s="189">
        <f t="shared" si="526"/>
        <v>73.385893005328427</v>
      </c>
      <c r="AB244" s="197">
        <f t="shared" si="548"/>
        <v>251670.55000000028</v>
      </c>
      <c r="AC244" s="197">
        <f t="shared" si="549"/>
        <v>8.5600480942565902</v>
      </c>
      <c r="AD244" s="197">
        <f t="shared" si="536"/>
        <v>6.869937707459826</v>
      </c>
      <c r="AE244" s="197">
        <f t="shared" si="550"/>
        <v>1100.5500000002794</v>
      </c>
      <c r="AF244" s="197">
        <f t="shared" si="537"/>
        <v>4.0920397547500806E-2</v>
      </c>
      <c r="AG244" s="197">
        <f t="shared" si="538"/>
        <v>3.0042092505248717E-2</v>
      </c>
      <c r="AH244" s="189">
        <f t="shared" ref="AH244" si="553">AH256+AH268+AH280+AH292</f>
        <v>723300</v>
      </c>
      <c r="AI244" s="197">
        <f t="shared" si="552"/>
        <v>974970.55000000028</v>
      </c>
      <c r="AJ244" s="197">
        <f t="shared" si="539"/>
        <v>26.614106994671566</v>
      </c>
    </row>
    <row r="245" spans="1:36" s="35" customFormat="1" ht="18.95" customHeight="1">
      <c r="A245" s="183"/>
      <c r="B245" s="183"/>
      <c r="C245" s="189" t="s">
        <v>59</v>
      </c>
      <c r="D245" s="189">
        <f t="shared" si="543"/>
        <v>340000</v>
      </c>
      <c r="E245" s="189">
        <f t="shared" si="540"/>
        <v>0</v>
      </c>
      <c r="F245" s="189">
        <f t="shared" si="540"/>
        <v>340000</v>
      </c>
      <c r="G245" s="189">
        <f t="shared" si="540"/>
        <v>0</v>
      </c>
      <c r="H245" s="189">
        <f t="shared" si="524"/>
        <v>340000</v>
      </c>
      <c r="I245" s="195">
        <f t="shared" si="544"/>
        <v>0</v>
      </c>
      <c r="J245" s="196">
        <f>H245+(I245)</f>
        <v>340000</v>
      </c>
      <c r="K245" s="189">
        <f t="shared" si="545"/>
        <v>225181.5</v>
      </c>
      <c r="L245" s="189">
        <f t="shared" si="545"/>
        <v>0</v>
      </c>
      <c r="M245" s="189">
        <f t="shared" si="545"/>
        <v>0</v>
      </c>
      <c r="N245" s="189">
        <f t="shared" si="545"/>
        <v>0</v>
      </c>
      <c r="O245" s="189">
        <f t="shared" si="545"/>
        <v>0</v>
      </c>
      <c r="P245" s="189">
        <f>K245+L245</f>
        <v>225181.5</v>
      </c>
      <c r="Q245" s="189">
        <f t="shared" si="530"/>
        <v>66.229852941176475</v>
      </c>
      <c r="R245" s="189">
        <f t="shared" si="531"/>
        <v>66.229852941176475</v>
      </c>
      <c r="S245" s="189">
        <f t="shared" si="546"/>
        <v>66.229852941176475</v>
      </c>
      <c r="T245" s="189">
        <f>M245+N245</f>
        <v>0</v>
      </c>
      <c r="U245" s="189">
        <f t="shared" si="532"/>
        <v>0</v>
      </c>
      <c r="V245" s="189">
        <f t="shared" si="533"/>
        <v>0</v>
      </c>
      <c r="W245" s="189">
        <f t="shared" si="547"/>
        <v>0</v>
      </c>
      <c r="X245" s="189">
        <f>SUM(K245:O245)</f>
        <v>225181.5</v>
      </c>
      <c r="Y245" s="217">
        <f t="shared" si="534"/>
        <v>66.229852941176475</v>
      </c>
      <c r="Z245" s="189">
        <f t="shared" si="535"/>
        <v>66.229852941176475</v>
      </c>
      <c r="AA245" s="189">
        <f t="shared" si="526"/>
        <v>66.229852941176475</v>
      </c>
      <c r="AB245" s="197">
        <f t="shared" si="548"/>
        <v>114818.5</v>
      </c>
      <c r="AC245" s="197">
        <f t="shared" si="549"/>
        <v>33.770147058823532</v>
      </c>
      <c r="AD245" s="197">
        <f t="shared" si="536"/>
        <v>33.770147058823532</v>
      </c>
      <c r="AE245" s="197">
        <f t="shared" si="550"/>
        <v>114818.5</v>
      </c>
      <c r="AF245" s="197">
        <f t="shared" si="537"/>
        <v>33.770147058823532</v>
      </c>
      <c r="AG245" s="197">
        <f t="shared" si="538"/>
        <v>33.770147058823532</v>
      </c>
      <c r="AH245" s="189">
        <f t="shared" ref="AH245" si="554">AH257+AH269+AH281+AH293</f>
        <v>0</v>
      </c>
      <c r="AI245" s="197">
        <f t="shared" si="552"/>
        <v>114818.5</v>
      </c>
      <c r="AJ245" s="197">
        <f t="shared" si="539"/>
        <v>33.770147058823532</v>
      </c>
    </row>
    <row r="246" spans="1:36" s="35" customFormat="1" ht="18.95" customHeight="1">
      <c r="A246" s="183"/>
      <c r="B246" s="183"/>
      <c r="C246" s="189" t="s">
        <v>60</v>
      </c>
      <c r="D246" s="189">
        <f t="shared" si="543"/>
        <v>650000</v>
      </c>
      <c r="E246" s="189">
        <f t="shared" si="540"/>
        <v>535000</v>
      </c>
      <c r="F246" s="189">
        <f t="shared" si="540"/>
        <v>110000</v>
      </c>
      <c r="G246" s="189">
        <f t="shared" si="540"/>
        <v>0</v>
      </c>
      <c r="H246" s="189">
        <f t="shared" si="524"/>
        <v>645000</v>
      </c>
      <c r="I246" s="195">
        <f t="shared" si="544"/>
        <v>0</v>
      </c>
      <c r="J246" s="196">
        <f>H246+(I246)</f>
        <v>645000</v>
      </c>
      <c r="K246" s="189">
        <f t="shared" si="545"/>
        <v>349448.13</v>
      </c>
      <c r="L246" s="189">
        <f t="shared" si="545"/>
        <v>0</v>
      </c>
      <c r="M246" s="189">
        <f t="shared" si="545"/>
        <v>0</v>
      </c>
      <c r="N246" s="189">
        <f t="shared" si="545"/>
        <v>271570</v>
      </c>
      <c r="O246" s="189">
        <f t="shared" si="545"/>
        <v>0</v>
      </c>
      <c r="P246" s="189">
        <f>K246+L246</f>
        <v>349448.13</v>
      </c>
      <c r="Q246" s="189">
        <f t="shared" si="530"/>
        <v>54.178004651162794</v>
      </c>
      <c r="R246" s="189">
        <f t="shared" si="531"/>
        <v>54.178004651162794</v>
      </c>
      <c r="S246" s="189">
        <f t="shared" si="546"/>
        <v>53.76125076923077</v>
      </c>
      <c r="T246" s="189">
        <f>M246+N246</f>
        <v>271570</v>
      </c>
      <c r="U246" s="189">
        <f t="shared" si="532"/>
        <v>42.103875968992249</v>
      </c>
      <c r="V246" s="189">
        <f t="shared" si="533"/>
        <v>42.103875968992249</v>
      </c>
      <c r="W246" s="189">
        <f t="shared" si="547"/>
        <v>41.78</v>
      </c>
      <c r="X246" s="189">
        <f>SUM(K246:O246)</f>
        <v>621018.13</v>
      </c>
      <c r="Y246" s="217">
        <f t="shared" si="534"/>
        <v>96.281880620155036</v>
      </c>
      <c r="Z246" s="189">
        <f t="shared" si="535"/>
        <v>96.281880620155036</v>
      </c>
      <c r="AA246" s="189">
        <f t="shared" si="526"/>
        <v>95.541250769230771</v>
      </c>
      <c r="AB246" s="197">
        <f t="shared" si="548"/>
        <v>23981.869999999995</v>
      </c>
      <c r="AC246" s="197">
        <f t="shared" si="549"/>
        <v>3.7181193798449605</v>
      </c>
      <c r="AD246" s="197">
        <f t="shared" si="536"/>
        <v>3.6895184615384609</v>
      </c>
      <c r="AE246" s="197">
        <f t="shared" si="550"/>
        <v>23981.869999999995</v>
      </c>
      <c r="AF246" s="197">
        <f t="shared" si="537"/>
        <v>3.7181193798449605</v>
      </c>
      <c r="AG246" s="197">
        <f t="shared" si="538"/>
        <v>3.6895184615384609</v>
      </c>
      <c r="AH246" s="189">
        <f t="shared" ref="AH246" si="555">AH258+AH270+AH282+AH294</f>
        <v>5000</v>
      </c>
      <c r="AI246" s="197">
        <f t="shared" si="552"/>
        <v>28981.869999999995</v>
      </c>
      <c r="AJ246" s="197">
        <f t="shared" si="539"/>
        <v>4.4587492307692305</v>
      </c>
    </row>
    <row r="247" spans="1:36" s="35" customFormat="1" ht="18.95" customHeight="1">
      <c r="A247" s="182"/>
      <c r="B247" s="192" t="s">
        <v>35</v>
      </c>
      <c r="C247" s="190" t="s">
        <v>64</v>
      </c>
      <c r="D247" s="190">
        <f t="shared" ref="D247:AE247" si="556">D248</f>
        <v>650000</v>
      </c>
      <c r="E247" s="190">
        <f t="shared" si="556"/>
        <v>650000</v>
      </c>
      <c r="F247" s="190">
        <f t="shared" si="556"/>
        <v>0</v>
      </c>
      <c r="G247" s="190">
        <f t="shared" si="556"/>
        <v>0</v>
      </c>
      <c r="H247" s="190">
        <f t="shared" si="556"/>
        <v>650000</v>
      </c>
      <c r="I247" s="194">
        <f t="shared" si="556"/>
        <v>0</v>
      </c>
      <c r="J247" s="190">
        <f t="shared" si="556"/>
        <v>650000</v>
      </c>
      <c r="K247" s="190">
        <f t="shared" si="556"/>
        <v>649490</v>
      </c>
      <c r="L247" s="190">
        <f t="shared" si="556"/>
        <v>0</v>
      </c>
      <c r="M247" s="190">
        <f t="shared" si="556"/>
        <v>0</v>
      </c>
      <c r="N247" s="190">
        <f t="shared" si="556"/>
        <v>0</v>
      </c>
      <c r="O247" s="190">
        <f t="shared" si="556"/>
        <v>0</v>
      </c>
      <c r="P247" s="198">
        <f t="shared" si="556"/>
        <v>649490</v>
      </c>
      <c r="Q247" s="189">
        <f t="shared" ref="Q247" si="557">(P247/J247)*100</f>
        <v>99.921538461538461</v>
      </c>
      <c r="R247" s="189">
        <f t="shared" si="531"/>
        <v>99.921538461538461</v>
      </c>
      <c r="S247" s="198">
        <f t="shared" si="556"/>
        <v>99.921538461538461</v>
      </c>
      <c r="T247" s="198">
        <f t="shared" si="556"/>
        <v>0</v>
      </c>
      <c r="U247" s="190">
        <f t="shared" si="532"/>
        <v>0</v>
      </c>
      <c r="V247" s="189">
        <f t="shared" si="533"/>
        <v>0</v>
      </c>
      <c r="W247" s="198">
        <f t="shared" si="556"/>
        <v>0</v>
      </c>
      <c r="X247" s="198">
        <f>X248</f>
        <v>649490</v>
      </c>
      <c r="Y247" s="218">
        <f t="shared" si="534"/>
        <v>99.921538461538461</v>
      </c>
      <c r="Z247" s="189">
        <f t="shared" si="535"/>
        <v>99.921538461538461</v>
      </c>
      <c r="AA247" s="198">
        <f>AA248</f>
        <v>99.921538461538461</v>
      </c>
      <c r="AB247" s="199">
        <f t="shared" si="556"/>
        <v>510</v>
      </c>
      <c r="AC247" s="191">
        <f t="shared" si="549"/>
        <v>7.8461538461538458E-2</v>
      </c>
      <c r="AD247" s="199">
        <f t="shared" si="556"/>
        <v>7.8461538461538458E-2</v>
      </c>
      <c r="AE247" s="199">
        <f t="shared" si="556"/>
        <v>510</v>
      </c>
      <c r="AF247" s="191">
        <f t="shared" si="537"/>
        <v>7.8461538461538458E-2</v>
      </c>
      <c r="AG247" s="191">
        <f t="shared" si="538"/>
        <v>7.8461538461538458E-2</v>
      </c>
      <c r="AH247" s="190">
        <f t="shared" ref="AH247" si="558">AH248</f>
        <v>0</v>
      </c>
      <c r="AI247" s="199">
        <f t="shared" ref="AI247" si="559">AI248</f>
        <v>510</v>
      </c>
      <c r="AJ247" s="191">
        <f t="shared" si="539"/>
        <v>7.8461538461538458E-2</v>
      </c>
    </row>
    <row r="248" spans="1:36" s="35" customFormat="1" ht="18.95" customHeight="1">
      <c r="A248" s="183"/>
      <c r="B248" s="183"/>
      <c r="C248" s="189" t="s">
        <v>62</v>
      </c>
      <c r="D248" s="189">
        <f t="shared" si="543"/>
        <v>650000</v>
      </c>
      <c r="E248" s="189">
        <f t="shared" si="543"/>
        <v>650000</v>
      </c>
      <c r="F248" s="189">
        <f t="shared" si="543"/>
        <v>0</v>
      </c>
      <c r="G248" s="189">
        <f t="shared" si="543"/>
        <v>0</v>
      </c>
      <c r="H248" s="189">
        <f>SUM(E248:G248)</f>
        <v>650000</v>
      </c>
      <c r="I248" s="195">
        <f t="shared" si="544"/>
        <v>0</v>
      </c>
      <c r="J248" s="196">
        <f>H248+(I248)</f>
        <v>650000</v>
      </c>
      <c r="K248" s="189">
        <f t="shared" ref="K248:O248" si="560">K260+K272+K284+K296</f>
        <v>649490</v>
      </c>
      <c r="L248" s="189">
        <f t="shared" si="560"/>
        <v>0</v>
      </c>
      <c r="M248" s="189">
        <f t="shared" si="560"/>
        <v>0</v>
      </c>
      <c r="N248" s="189">
        <f t="shared" si="560"/>
        <v>0</v>
      </c>
      <c r="O248" s="189">
        <f t="shared" si="560"/>
        <v>0</v>
      </c>
      <c r="P248" s="189">
        <f>K248+L248</f>
        <v>649490</v>
      </c>
      <c r="Q248" s="189">
        <f t="shared" ref="Q248" si="561">(P248/H248)*100</f>
        <v>99.921538461538461</v>
      </c>
      <c r="R248" s="189">
        <f t="shared" si="531"/>
        <v>99.921538461538461</v>
      </c>
      <c r="S248" s="189">
        <f>(P248/D248)*100</f>
        <v>99.921538461538461</v>
      </c>
      <c r="T248" s="189">
        <f>M248+N248</f>
        <v>0</v>
      </c>
      <c r="U248" s="189">
        <f t="shared" si="532"/>
        <v>0</v>
      </c>
      <c r="V248" s="189">
        <f t="shared" si="533"/>
        <v>0</v>
      </c>
      <c r="W248" s="189">
        <f>(T248/D248)*100</f>
        <v>0</v>
      </c>
      <c r="X248" s="189">
        <f>SUM(K248:O248)</f>
        <v>649490</v>
      </c>
      <c r="Y248" s="217">
        <f t="shared" si="534"/>
        <v>99.921538461538461</v>
      </c>
      <c r="Z248" s="189">
        <f t="shared" si="535"/>
        <v>99.921538461538461</v>
      </c>
      <c r="AA248" s="189">
        <f>(X248/D248)*100</f>
        <v>99.921538461538461</v>
      </c>
      <c r="AB248" s="197">
        <f>H248-X248</f>
        <v>510</v>
      </c>
      <c r="AC248" s="197">
        <f t="shared" si="549"/>
        <v>7.8461538461538458E-2</v>
      </c>
      <c r="AD248" s="197">
        <f>(AB248/D248)*100</f>
        <v>7.8461538461538458E-2</v>
      </c>
      <c r="AE248" s="197">
        <f>J248-X248</f>
        <v>510</v>
      </c>
      <c r="AF248" s="197">
        <f t="shared" si="537"/>
        <v>7.8461538461538458E-2</v>
      </c>
      <c r="AG248" s="197">
        <f t="shared" si="538"/>
        <v>7.8461538461538458E-2</v>
      </c>
      <c r="AH248" s="189">
        <f t="shared" ref="AH248" si="562">AH260+AH272+AH284+AH296</f>
        <v>0</v>
      </c>
      <c r="AI248" s="197">
        <f t="shared" si="552"/>
        <v>510</v>
      </c>
      <c r="AJ248" s="197">
        <f t="shared" si="539"/>
        <v>7.8461538461538458E-2</v>
      </c>
    </row>
    <row r="249" spans="1:36" s="35" customFormat="1" ht="18.95" customHeight="1">
      <c r="A249" s="200"/>
      <c r="B249" s="200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2"/>
      <c r="V249" s="202"/>
      <c r="W249" s="202"/>
      <c r="X249" s="202"/>
      <c r="Y249" s="22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</row>
    <row r="250" spans="1:36" ht="38.450000000000003" customHeight="1">
      <c r="A250" s="1104" t="s">
        <v>206</v>
      </c>
      <c r="B250" s="1106" t="s">
        <v>322</v>
      </c>
      <c r="C250" s="1107" t="s">
        <v>323</v>
      </c>
      <c r="D250" s="79" t="s">
        <v>324</v>
      </c>
      <c r="E250" s="1109">
        <f>SUM(E253,E259)</f>
        <v>2205000</v>
      </c>
      <c r="F250" s="1109">
        <f>F253+F259</f>
        <v>945000</v>
      </c>
      <c r="G250" s="1109">
        <f>G253+G259</f>
        <v>0</v>
      </c>
      <c r="H250" s="1109">
        <f>SUM(E250:G252)</f>
        <v>3150000</v>
      </c>
      <c r="I250" s="1111">
        <f>SUM(I253,I259)</f>
        <v>-124890</v>
      </c>
      <c r="J250" s="1113">
        <f>SUM(J253,J259)</f>
        <v>3025110</v>
      </c>
      <c r="K250" s="37"/>
      <c r="L250" s="37"/>
      <c r="M250" s="37"/>
      <c r="N250" s="37"/>
      <c r="O250" s="37"/>
      <c r="P250" s="203" t="s">
        <v>417</v>
      </c>
      <c r="Q250" s="204" t="s">
        <v>433</v>
      </c>
      <c r="R250" s="204" t="s">
        <v>434</v>
      </c>
      <c r="S250" s="204" t="s">
        <v>403</v>
      </c>
      <c r="T250" s="204" t="s">
        <v>438</v>
      </c>
      <c r="U250" s="204" t="s">
        <v>433</v>
      </c>
      <c r="V250" s="204" t="s">
        <v>434</v>
      </c>
      <c r="W250" s="204" t="s">
        <v>403</v>
      </c>
      <c r="X250" s="203" t="s">
        <v>439</v>
      </c>
      <c r="Y250" s="223" t="s">
        <v>433</v>
      </c>
      <c r="Z250" s="204" t="s">
        <v>434</v>
      </c>
      <c r="AA250" s="204" t="s">
        <v>403</v>
      </c>
      <c r="AB250" s="204" t="s">
        <v>440</v>
      </c>
      <c r="AC250" s="204" t="s">
        <v>433</v>
      </c>
      <c r="AD250" s="204" t="s">
        <v>403</v>
      </c>
      <c r="AE250" s="204" t="s">
        <v>408</v>
      </c>
      <c r="AF250" s="204" t="s">
        <v>408</v>
      </c>
      <c r="AG250" s="204" t="s">
        <v>403</v>
      </c>
      <c r="AH250" s="204" t="s">
        <v>39</v>
      </c>
      <c r="AI250" s="204" t="s">
        <v>441</v>
      </c>
      <c r="AJ250" s="204" t="s">
        <v>403</v>
      </c>
    </row>
    <row r="251" spans="1:36" ht="14.45" customHeight="1">
      <c r="A251" s="1105"/>
      <c r="B251" s="1106"/>
      <c r="C251" s="1108"/>
      <c r="D251" s="1108">
        <f>D253+D259</f>
        <v>3500000</v>
      </c>
      <c r="E251" s="1110"/>
      <c r="F251" s="1110"/>
      <c r="G251" s="1110"/>
      <c r="H251" s="1110"/>
      <c r="I251" s="1112"/>
      <c r="J251" s="1106"/>
      <c r="K251" s="1114">
        <f t="shared" ref="K251:P251" si="563">K253+K259</f>
        <v>2801961.92</v>
      </c>
      <c r="L251" s="1116">
        <f t="shared" si="563"/>
        <v>0</v>
      </c>
      <c r="M251" s="1118">
        <f t="shared" si="563"/>
        <v>0</v>
      </c>
      <c r="N251" s="1100">
        <f t="shared" si="563"/>
        <v>0</v>
      </c>
      <c r="O251" s="1102">
        <f t="shared" si="563"/>
        <v>0</v>
      </c>
      <c r="P251" s="1071">
        <f t="shared" si="563"/>
        <v>2801961.92</v>
      </c>
      <c r="Q251" s="1071">
        <f>(P251/H250)*100</f>
        <v>88.951172063492052</v>
      </c>
      <c r="R251" s="1071">
        <f>(P251/J250)*100</f>
        <v>92.623472204316542</v>
      </c>
      <c r="S251" s="1071">
        <f>(P251/D251)*100</f>
        <v>80.056054857142854</v>
      </c>
      <c r="T251" s="1071">
        <f>T253+T259</f>
        <v>0</v>
      </c>
      <c r="U251" s="1071">
        <f>(T251/H250)*100</f>
        <v>0</v>
      </c>
      <c r="V251" s="1071">
        <f>(T251/J250)*100</f>
        <v>0</v>
      </c>
      <c r="W251" s="1071">
        <f>(T251/D251)*100</f>
        <v>0</v>
      </c>
      <c r="X251" s="1071">
        <f>X253+X259</f>
        <v>2801961.92</v>
      </c>
      <c r="Y251" s="1075">
        <f>(X251/H250)*100</f>
        <v>88.951172063492052</v>
      </c>
      <c r="Z251" s="1071">
        <f>(X251/J250)*100</f>
        <v>92.623472204316542</v>
      </c>
      <c r="AA251" s="1071">
        <f>(X251/D251)*100</f>
        <v>80.056054857142854</v>
      </c>
      <c r="AB251" s="1071">
        <f>AB253+AB259</f>
        <v>348038.08</v>
      </c>
      <c r="AC251" s="1071">
        <f>(AB251/H250)*100</f>
        <v>11.048827936507937</v>
      </c>
      <c r="AD251" s="1071">
        <f>(AB251/D251)*100</f>
        <v>9.9439451428571424</v>
      </c>
      <c r="AE251" s="1071">
        <f>AE253+AE259</f>
        <v>223148.08000000002</v>
      </c>
      <c r="AF251" s="1071">
        <f>(AE251/J250)*100</f>
        <v>7.3765277956834634</v>
      </c>
      <c r="AG251" s="1071">
        <f>(AE251/D251)*100</f>
        <v>6.3756594285714288</v>
      </c>
      <c r="AH251" s="1071">
        <f>AH253+AH259</f>
        <v>350000</v>
      </c>
      <c r="AI251" s="1071">
        <f>AI253+AI259</f>
        <v>698038.08000000007</v>
      </c>
      <c r="AJ251" s="1071">
        <f>(AI251/D251)*100</f>
        <v>19.943945142857146</v>
      </c>
    </row>
    <row r="252" spans="1:36" ht="24" customHeight="1">
      <c r="A252" s="1105"/>
      <c r="B252" s="1106"/>
      <c r="C252" s="1108"/>
      <c r="D252" s="1108"/>
      <c r="E252" s="1110"/>
      <c r="F252" s="1110"/>
      <c r="G252" s="1110"/>
      <c r="H252" s="1110"/>
      <c r="I252" s="1112"/>
      <c r="J252" s="1106"/>
      <c r="K252" s="1115"/>
      <c r="L252" s="1117"/>
      <c r="M252" s="1119"/>
      <c r="N252" s="1101"/>
      <c r="O252" s="1103"/>
      <c r="P252" s="1072"/>
      <c r="Q252" s="1072"/>
      <c r="R252" s="1072"/>
      <c r="S252" s="1072"/>
      <c r="T252" s="1072"/>
      <c r="U252" s="1072"/>
      <c r="V252" s="1072"/>
      <c r="W252" s="1072"/>
      <c r="X252" s="1072"/>
      <c r="Y252" s="1076"/>
      <c r="Z252" s="1072"/>
      <c r="AA252" s="1072"/>
      <c r="AB252" s="1072"/>
      <c r="AC252" s="1072"/>
      <c r="AD252" s="1072"/>
      <c r="AE252" s="1072"/>
      <c r="AF252" s="1072"/>
      <c r="AG252" s="1072"/>
      <c r="AH252" s="1072"/>
      <c r="AI252" s="1072"/>
      <c r="AJ252" s="1072"/>
    </row>
    <row r="253" spans="1:36" ht="18.75">
      <c r="A253" s="38"/>
      <c r="B253" s="39"/>
      <c r="C253" s="40" t="s">
        <v>55</v>
      </c>
      <c r="D253" s="40">
        <f>SUM(D254:D258)</f>
        <v>2850000</v>
      </c>
      <c r="E253" s="41">
        <f>SUM(E254:E258)</f>
        <v>1555000</v>
      </c>
      <c r="F253" s="41">
        <f>SUM(F254:F258)</f>
        <v>945000</v>
      </c>
      <c r="G253" s="41">
        <f>SUM(G254:G258)</f>
        <v>0</v>
      </c>
      <c r="H253" s="41">
        <f>SUM(H254:H258)</f>
        <v>2500000</v>
      </c>
      <c r="I253" s="42">
        <f>SUM(I254:I256)</f>
        <v>-124890</v>
      </c>
      <c r="J253" s="41">
        <f t="shared" ref="J253:P253" si="564">SUM(J254:J258)</f>
        <v>2375110</v>
      </c>
      <c r="K253" s="43">
        <f t="shared" si="564"/>
        <v>2152471.92</v>
      </c>
      <c r="L253" s="44">
        <f t="shared" si="564"/>
        <v>0</v>
      </c>
      <c r="M253" s="45">
        <f t="shared" si="564"/>
        <v>0</v>
      </c>
      <c r="N253" s="46">
        <f t="shared" si="564"/>
        <v>0</v>
      </c>
      <c r="O253" s="80">
        <f t="shared" si="564"/>
        <v>0</v>
      </c>
      <c r="P253" s="47">
        <f t="shared" si="564"/>
        <v>2152471.92</v>
      </c>
      <c r="Q253" s="48">
        <f>P253/H253*100</f>
        <v>86.098876799999999</v>
      </c>
      <c r="R253" s="48">
        <f>P253/J253*100</f>
        <v>90.626199207615642</v>
      </c>
      <c r="S253" s="48">
        <f t="shared" ref="S253:S258" si="565">P253/D253*100</f>
        <v>75.525330526315784</v>
      </c>
      <c r="T253" s="47">
        <f>SUM(T254:T258)</f>
        <v>0</v>
      </c>
      <c r="U253" s="48">
        <f>T253/H253*100</f>
        <v>0</v>
      </c>
      <c r="V253" s="48">
        <f>T253/J253*100</f>
        <v>0</v>
      </c>
      <c r="W253" s="48">
        <f>T253/D253*100</f>
        <v>0</v>
      </c>
      <c r="X253" s="48">
        <f>SUM(X254:X258)</f>
        <v>2152471.92</v>
      </c>
      <c r="Y253" s="226">
        <f>X253/H253*100</f>
        <v>86.098876799999999</v>
      </c>
      <c r="Z253" s="48">
        <f>X253/J253*100</f>
        <v>90.626199207615642</v>
      </c>
      <c r="AA253" s="48">
        <f>X253/D253*100</f>
        <v>75.525330526315784</v>
      </c>
      <c r="AB253" s="47">
        <f>SUM(AB254:AB258)</f>
        <v>347528.08</v>
      </c>
      <c r="AC253" s="47">
        <f>(AB253/H253)*100</f>
        <v>13.901123200000001</v>
      </c>
      <c r="AD253" s="47">
        <f>(AB253/D253)*100</f>
        <v>12.193967719298247</v>
      </c>
      <c r="AE253" s="47">
        <f>SUM(AE254:AE258)</f>
        <v>222638.08000000002</v>
      </c>
      <c r="AF253" s="47">
        <f>(AE253/J253)*100</f>
        <v>9.3738007923843529</v>
      </c>
      <c r="AG253" s="47">
        <f t="shared" ref="AG253:AG258" si="566">(AE253/D253)*100</f>
        <v>7.8118624561403518</v>
      </c>
      <c r="AH253" s="47">
        <f>SUM(AH254:AH258)</f>
        <v>350000</v>
      </c>
      <c r="AI253" s="47">
        <f>SUM(AI254:AI258)</f>
        <v>697528.08000000007</v>
      </c>
      <c r="AJ253" s="47">
        <f>(AI253/D253)*100</f>
        <v>24.474669473684212</v>
      </c>
    </row>
    <row r="254" spans="1:36" ht="18.75">
      <c r="A254" s="38"/>
      <c r="B254" s="39" t="s">
        <v>68</v>
      </c>
      <c r="C254" s="49" t="s">
        <v>56</v>
      </c>
      <c r="D254" s="49">
        <v>1080000</v>
      </c>
      <c r="E254" s="49">
        <v>720000</v>
      </c>
      <c r="F254" s="49">
        <v>360000</v>
      </c>
      <c r="G254" s="49">
        <v>0</v>
      </c>
      <c r="H254" s="41">
        <f>SUM(E254:G254)</f>
        <v>1080000</v>
      </c>
      <c r="I254" s="50">
        <v>0</v>
      </c>
      <c r="J254" s="51">
        <f>SUM(E254:G254,I254)</f>
        <v>1080000</v>
      </c>
      <c r="K254" s="52">
        <v>626000</v>
      </c>
      <c r="L254" s="53"/>
      <c r="M254" s="54"/>
      <c r="N254" s="55"/>
      <c r="O254" s="81"/>
      <c r="P254" s="56">
        <f>K254+L254</f>
        <v>626000</v>
      </c>
      <c r="Q254" s="56">
        <f>P254/H254*100</f>
        <v>57.962962962962962</v>
      </c>
      <c r="R254" s="56">
        <f>P254/J254*100</f>
        <v>57.962962962962962</v>
      </c>
      <c r="S254" s="56">
        <f t="shared" si="565"/>
        <v>57.962962962962962</v>
      </c>
      <c r="T254" s="57">
        <f>M254+N254+O254</f>
        <v>0</v>
      </c>
      <c r="U254" s="56">
        <f>T254/H254*100</f>
        <v>0</v>
      </c>
      <c r="V254" s="56">
        <f>T254/J254*100</f>
        <v>0</v>
      </c>
      <c r="W254" s="56">
        <f>T254/D254*100</f>
        <v>0</v>
      </c>
      <c r="X254" s="56">
        <f>SUM(K254:O254)</f>
        <v>626000</v>
      </c>
      <c r="Y254" s="226">
        <f>X254/H254*100</f>
        <v>57.962962962962962</v>
      </c>
      <c r="Z254" s="56">
        <f>X254/J254*100</f>
        <v>57.962962962962962</v>
      </c>
      <c r="AA254" s="56">
        <f>X254/D254*100</f>
        <v>57.962962962962962</v>
      </c>
      <c r="AB254" s="57">
        <f>H254-X254</f>
        <v>454000</v>
      </c>
      <c r="AC254" s="57">
        <f>(AB254/H254)*100</f>
        <v>42.037037037037038</v>
      </c>
      <c r="AD254" s="57">
        <f>(AB254/D254)*100</f>
        <v>42.037037037037038</v>
      </c>
      <c r="AE254" s="34">
        <f>J254-X254</f>
        <v>454000</v>
      </c>
      <c r="AF254" s="57">
        <f>(AE254/J254)*100</f>
        <v>42.037037037037038</v>
      </c>
      <c r="AG254" s="63">
        <f t="shared" si="566"/>
        <v>42.037037037037038</v>
      </c>
      <c r="AH254" s="49">
        <v>0</v>
      </c>
      <c r="AI254" s="34">
        <f>AB254+AH254</f>
        <v>454000</v>
      </c>
      <c r="AJ254" s="57">
        <f>(AI254/D254)*100</f>
        <v>42.037037037037038</v>
      </c>
    </row>
    <row r="255" spans="1:36" ht="18.75">
      <c r="A255" s="38"/>
      <c r="B255" s="38"/>
      <c r="C255" s="49" t="s">
        <v>57</v>
      </c>
      <c r="D255" s="49">
        <v>997000</v>
      </c>
      <c r="E255" s="49">
        <v>550000</v>
      </c>
      <c r="F255" s="49">
        <v>347300</v>
      </c>
      <c r="G255" s="49"/>
      <c r="H255" s="41">
        <f>SUM(E255:G255)</f>
        <v>897300</v>
      </c>
      <c r="I255" s="78">
        <v>-59820</v>
      </c>
      <c r="J255" s="51">
        <f>SUM(E255:G255,I255)</f>
        <v>837480</v>
      </c>
      <c r="K255" s="52">
        <v>1054679.72</v>
      </c>
      <c r="L255" s="53"/>
      <c r="M255" s="54"/>
      <c r="N255" s="55"/>
      <c r="O255" s="81"/>
      <c r="P255" s="56">
        <f>K255+L255</f>
        <v>1054679.72</v>
      </c>
      <c r="Q255" s="56">
        <f t="shared" ref="Q255:Q258" si="567">P255/H255*100</f>
        <v>117.53925331550205</v>
      </c>
      <c r="R255" s="56">
        <f t="shared" ref="R255:R260" si="568">P255/J255*100</f>
        <v>125.93491426660934</v>
      </c>
      <c r="S255" s="56">
        <f t="shared" si="565"/>
        <v>105.78532798395186</v>
      </c>
      <c r="T255" s="57">
        <f t="shared" ref="T255:T258" si="569">M255+N255+O255</f>
        <v>0</v>
      </c>
      <c r="U255" s="56">
        <f t="shared" ref="U255:U258" si="570">T255/H255*100</f>
        <v>0</v>
      </c>
      <c r="V255" s="56">
        <f t="shared" ref="V255:V260" si="571">T255/J255*100</f>
        <v>0</v>
      </c>
      <c r="W255" s="56">
        <f t="shared" ref="W255:W258" si="572">T255/D255*100</f>
        <v>0</v>
      </c>
      <c r="X255" s="56">
        <f t="shared" ref="X255:X258" si="573">SUM(K255:O255)</f>
        <v>1054679.72</v>
      </c>
      <c r="Y255" s="226">
        <f t="shared" ref="Y255:Y258" si="574">X255/H255*100</f>
        <v>117.53925331550205</v>
      </c>
      <c r="Z255" s="56">
        <f t="shared" ref="Z255:Z260" si="575">X255/J255*100</f>
        <v>125.93491426660934</v>
      </c>
      <c r="AA255" s="56">
        <f t="shared" ref="AA255:AA258" si="576">X255/D255*100</f>
        <v>105.78532798395186</v>
      </c>
      <c r="AB255" s="57">
        <f t="shared" ref="AB255:AB258" si="577">H255-X255</f>
        <v>-157379.71999999997</v>
      </c>
      <c r="AC255" s="57">
        <f t="shared" ref="AC255:AC258" si="578">(AB255/H255)*100</f>
        <v>-17.539253315502059</v>
      </c>
      <c r="AD255" s="57">
        <f t="shared" ref="AD255:AD258" si="579">(AB255/D255)*100</f>
        <v>-15.785327983951852</v>
      </c>
      <c r="AE255" s="34">
        <f>J255-X255</f>
        <v>-217199.71999999997</v>
      </c>
      <c r="AF255" s="57">
        <f t="shared" ref="AF255:AF258" si="580">(AE255/J255)*100</f>
        <v>-25.934914266609351</v>
      </c>
      <c r="AG255" s="63">
        <f t="shared" si="566"/>
        <v>-21.785327983951852</v>
      </c>
      <c r="AH255" s="49">
        <v>99700</v>
      </c>
      <c r="AI255" s="34">
        <f t="shared" ref="AI255:AI260" si="581">AB255+AH255</f>
        <v>-57679.719999999972</v>
      </c>
      <c r="AJ255" s="57">
        <f t="shared" ref="AJ255:AJ258" si="582">(AI255/D255)*100</f>
        <v>-5.7853279839518521</v>
      </c>
    </row>
    <row r="256" spans="1:36" ht="18.75">
      <c r="A256" s="38"/>
      <c r="B256" s="38"/>
      <c r="C256" s="49" t="s">
        <v>58</v>
      </c>
      <c r="D256" s="49">
        <v>723000</v>
      </c>
      <c r="E256" s="49">
        <v>250000</v>
      </c>
      <c r="F256" s="49">
        <v>227700</v>
      </c>
      <c r="G256" s="49"/>
      <c r="H256" s="41">
        <f>SUM(E256:G256)</f>
        <v>477700</v>
      </c>
      <c r="I256" s="59">
        <v>-65070</v>
      </c>
      <c r="J256" s="51">
        <f>SUM(E256:G256,I256)</f>
        <v>412630</v>
      </c>
      <c r="K256" s="52">
        <v>444507.2</v>
      </c>
      <c r="L256" s="53"/>
      <c r="M256" s="54"/>
      <c r="N256" s="55"/>
      <c r="O256" s="81"/>
      <c r="P256" s="56">
        <f>K256+L256</f>
        <v>444507.2</v>
      </c>
      <c r="Q256" s="56">
        <f t="shared" si="567"/>
        <v>93.051538622566468</v>
      </c>
      <c r="R256" s="56">
        <f t="shared" si="568"/>
        <v>107.72537139810485</v>
      </c>
      <c r="S256" s="56">
        <f t="shared" si="565"/>
        <v>61.480940525587833</v>
      </c>
      <c r="T256" s="57">
        <f t="shared" si="569"/>
        <v>0</v>
      </c>
      <c r="U256" s="56">
        <f t="shared" si="570"/>
        <v>0</v>
      </c>
      <c r="V256" s="56">
        <f t="shared" si="571"/>
        <v>0</v>
      </c>
      <c r="W256" s="56">
        <f t="shared" si="572"/>
        <v>0</v>
      </c>
      <c r="X256" s="56">
        <f t="shared" si="573"/>
        <v>444507.2</v>
      </c>
      <c r="Y256" s="226">
        <f t="shared" si="574"/>
        <v>93.051538622566468</v>
      </c>
      <c r="Z256" s="56">
        <f t="shared" si="575"/>
        <v>107.72537139810485</v>
      </c>
      <c r="AA256" s="56">
        <f t="shared" si="576"/>
        <v>61.480940525587833</v>
      </c>
      <c r="AB256" s="57">
        <f t="shared" si="577"/>
        <v>33192.799999999988</v>
      </c>
      <c r="AC256" s="57">
        <f t="shared" si="578"/>
        <v>6.9484613774335333</v>
      </c>
      <c r="AD256" s="57">
        <f t="shared" si="579"/>
        <v>4.5909820193637607</v>
      </c>
      <c r="AE256" s="34">
        <f>J256-X256</f>
        <v>-31877.200000000012</v>
      </c>
      <c r="AF256" s="57">
        <f t="shared" si="580"/>
        <v>-7.7253713981048424</v>
      </c>
      <c r="AG256" s="63">
        <f t="shared" si="566"/>
        <v>-4.4090179806362393</v>
      </c>
      <c r="AH256" s="49">
        <v>245300</v>
      </c>
      <c r="AI256" s="34">
        <f t="shared" si="581"/>
        <v>278492.79999999999</v>
      </c>
      <c r="AJ256" s="57">
        <f t="shared" si="582"/>
        <v>38.519059474412174</v>
      </c>
    </row>
    <row r="257" spans="1:36" ht="18" hidden="1" customHeight="1">
      <c r="A257" s="38"/>
      <c r="B257" s="38"/>
      <c r="C257" s="49" t="s">
        <v>69</v>
      </c>
      <c r="D257" s="49">
        <v>0</v>
      </c>
      <c r="E257" s="49">
        <v>0</v>
      </c>
      <c r="F257" s="49">
        <v>0</v>
      </c>
      <c r="G257" s="49"/>
      <c r="H257" s="41">
        <f>SUM(E257:G257)</f>
        <v>0</v>
      </c>
      <c r="I257" s="59">
        <v>0</v>
      </c>
      <c r="J257" s="51">
        <f>SUM(E257:G257,I257)</f>
        <v>0</v>
      </c>
      <c r="K257" s="52"/>
      <c r="L257" s="53"/>
      <c r="M257" s="54"/>
      <c r="N257" s="55"/>
      <c r="O257" s="81"/>
      <c r="P257" s="56">
        <f>K257+L257</f>
        <v>0</v>
      </c>
      <c r="Q257" s="56" t="e">
        <f t="shared" si="567"/>
        <v>#DIV/0!</v>
      </c>
      <c r="R257" s="56" t="e">
        <f t="shared" si="568"/>
        <v>#DIV/0!</v>
      </c>
      <c r="S257" s="56" t="e">
        <f t="shared" si="565"/>
        <v>#DIV/0!</v>
      </c>
      <c r="T257" s="57">
        <f t="shared" si="569"/>
        <v>0</v>
      </c>
      <c r="U257" s="56" t="e">
        <f t="shared" si="570"/>
        <v>#DIV/0!</v>
      </c>
      <c r="V257" s="56" t="e">
        <f t="shared" si="571"/>
        <v>#DIV/0!</v>
      </c>
      <c r="W257" s="56" t="e">
        <f t="shared" si="572"/>
        <v>#DIV/0!</v>
      </c>
      <c r="X257" s="56">
        <f t="shared" si="573"/>
        <v>0</v>
      </c>
      <c r="Y257" s="226" t="e">
        <f t="shared" si="574"/>
        <v>#DIV/0!</v>
      </c>
      <c r="Z257" s="56" t="e">
        <f t="shared" si="575"/>
        <v>#DIV/0!</v>
      </c>
      <c r="AA257" s="56" t="e">
        <f t="shared" si="576"/>
        <v>#DIV/0!</v>
      </c>
      <c r="AB257" s="57">
        <f t="shared" si="577"/>
        <v>0</v>
      </c>
      <c r="AC257" s="57" t="e">
        <f t="shared" si="578"/>
        <v>#DIV/0!</v>
      </c>
      <c r="AD257" s="57" t="e">
        <f t="shared" si="579"/>
        <v>#DIV/0!</v>
      </c>
      <c r="AE257" s="34">
        <f>J257-X257</f>
        <v>0</v>
      </c>
      <c r="AF257" s="57" t="e">
        <f t="shared" si="580"/>
        <v>#DIV/0!</v>
      </c>
      <c r="AG257" s="63" t="e">
        <f t="shared" si="566"/>
        <v>#DIV/0!</v>
      </c>
      <c r="AH257" s="49">
        <v>0</v>
      </c>
      <c r="AI257" s="34">
        <f t="shared" si="581"/>
        <v>0</v>
      </c>
      <c r="AJ257" s="57" t="e">
        <f t="shared" si="582"/>
        <v>#DIV/0!</v>
      </c>
    </row>
    <row r="258" spans="1:36" ht="18.75">
      <c r="A258" s="38"/>
      <c r="B258" s="38"/>
      <c r="C258" s="49" t="s">
        <v>60</v>
      </c>
      <c r="D258" s="57">
        <v>50000</v>
      </c>
      <c r="E258" s="57">
        <v>35000</v>
      </c>
      <c r="F258" s="57">
        <v>10000</v>
      </c>
      <c r="G258" s="57"/>
      <c r="H258" s="41">
        <f>SUM(E258:G258)</f>
        <v>45000</v>
      </c>
      <c r="I258" s="49">
        <v>0</v>
      </c>
      <c r="J258" s="51">
        <f>SUM(E258:G258,I258)</f>
        <v>45000</v>
      </c>
      <c r="K258" s="52">
        <v>27285</v>
      </c>
      <c r="L258" s="53"/>
      <c r="M258" s="54"/>
      <c r="N258" s="55"/>
      <c r="O258" s="81"/>
      <c r="P258" s="56">
        <f>K258+L258</f>
        <v>27285</v>
      </c>
      <c r="Q258" s="56">
        <f t="shared" si="567"/>
        <v>60.633333333333326</v>
      </c>
      <c r="R258" s="56">
        <f t="shared" si="568"/>
        <v>60.633333333333326</v>
      </c>
      <c r="S258" s="56">
        <f t="shared" si="565"/>
        <v>54.569999999999993</v>
      </c>
      <c r="T258" s="57">
        <f t="shared" si="569"/>
        <v>0</v>
      </c>
      <c r="U258" s="56">
        <f t="shared" si="570"/>
        <v>0</v>
      </c>
      <c r="V258" s="56">
        <f t="shared" si="571"/>
        <v>0</v>
      </c>
      <c r="W258" s="56">
        <f t="shared" si="572"/>
        <v>0</v>
      </c>
      <c r="X258" s="56">
        <f t="shared" si="573"/>
        <v>27285</v>
      </c>
      <c r="Y258" s="226">
        <f t="shared" si="574"/>
        <v>60.633333333333326</v>
      </c>
      <c r="Z258" s="56">
        <f t="shared" si="575"/>
        <v>60.633333333333326</v>
      </c>
      <c r="AA258" s="56">
        <f t="shared" si="576"/>
        <v>54.569999999999993</v>
      </c>
      <c r="AB258" s="57">
        <f t="shared" si="577"/>
        <v>17715</v>
      </c>
      <c r="AC258" s="57">
        <f t="shared" si="578"/>
        <v>39.366666666666667</v>
      </c>
      <c r="AD258" s="57">
        <f t="shared" si="579"/>
        <v>35.43</v>
      </c>
      <c r="AE258" s="34">
        <f>J258-X258</f>
        <v>17715</v>
      </c>
      <c r="AF258" s="57">
        <f t="shared" si="580"/>
        <v>39.366666666666667</v>
      </c>
      <c r="AG258" s="63">
        <f t="shared" si="566"/>
        <v>35.43</v>
      </c>
      <c r="AH258" s="57">
        <v>5000</v>
      </c>
      <c r="AI258" s="34">
        <f t="shared" si="581"/>
        <v>22715</v>
      </c>
      <c r="AJ258" s="57">
        <f t="shared" si="582"/>
        <v>45.43</v>
      </c>
    </row>
    <row r="259" spans="1:36" ht="18.75">
      <c r="A259" s="61"/>
      <c r="B259" s="62"/>
      <c r="C259" s="63" t="s">
        <v>61</v>
      </c>
      <c r="D259" s="63">
        <f>D260</f>
        <v>650000</v>
      </c>
      <c r="E259" s="63">
        <f>SUM(E260:E260)</f>
        <v>650000</v>
      </c>
      <c r="F259" s="63">
        <f>F260</f>
        <v>0</v>
      </c>
      <c r="G259" s="63">
        <f>G260</f>
        <v>0</v>
      </c>
      <c r="H259" s="63">
        <f>H260</f>
        <v>650000</v>
      </c>
      <c r="I259" s="63">
        <f>I260</f>
        <v>0</v>
      </c>
      <c r="J259" s="63">
        <f>SUM(J260:J260)</f>
        <v>650000</v>
      </c>
      <c r="K259" s="64">
        <f t="shared" ref="K259:AI259" si="583">K260</f>
        <v>649490</v>
      </c>
      <c r="L259" s="65">
        <f t="shared" si="583"/>
        <v>0</v>
      </c>
      <c r="M259" s="66">
        <f t="shared" si="583"/>
        <v>0</v>
      </c>
      <c r="N259" s="46">
        <f t="shared" si="583"/>
        <v>0</v>
      </c>
      <c r="O259" s="82">
        <f t="shared" si="583"/>
        <v>0</v>
      </c>
      <c r="P259" s="67">
        <f t="shared" si="583"/>
        <v>649490</v>
      </c>
      <c r="Q259" s="67">
        <f t="shared" si="583"/>
        <v>99.921538461538461</v>
      </c>
      <c r="R259" s="56">
        <f t="shared" si="568"/>
        <v>99.921538461538461</v>
      </c>
      <c r="S259" s="67">
        <f t="shared" si="583"/>
        <v>99.921538461538461</v>
      </c>
      <c r="T259" s="63">
        <f t="shared" si="583"/>
        <v>0</v>
      </c>
      <c r="U259" s="67">
        <f t="shared" si="583"/>
        <v>0</v>
      </c>
      <c r="V259" s="56">
        <f t="shared" si="571"/>
        <v>0</v>
      </c>
      <c r="W259" s="67">
        <f t="shared" si="583"/>
        <v>0</v>
      </c>
      <c r="X259" s="67">
        <f>X260</f>
        <v>649490</v>
      </c>
      <c r="Y259" s="227">
        <f t="shared" si="583"/>
        <v>99.921538461538461</v>
      </c>
      <c r="Z259" s="56">
        <f t="shared" si="575"/>
        <v>99.921538461538461</v>
      </c>
      <c r="AA259" s="67">
        <f t="shared" si="583"/>
        <v>99.921538461538461</v>
      </c>
      <c r="AB259" s="63">
        <f t="shared" si="583"/>
        <v>510</v>
      </c>
      <c r="AC259" s="63">
        <f t="shared" si="583"/>
        <v>7.8461538461538458E-2</v>
      </c>
      <c r="AD259" s="63">
        <f t="shared" si="583"/>
        <v>7.8461538461538458E-2</v>
      </c>
      <c r="AE259" s="63">
        <f t="shared" si="583"/>
        <v>510</v>
      </c>
      <c r="AF259" s="63">
        <f t="shared" si="583"/>
        <v>7.8461538461538458E-2</v>
      </c>
      <c r="AG259" s="63">
        <f t="shared" si="583"/>
        <v>7.8461538461538458E-2</v>
      </c>
      <c r="AH259" s="63">
        <f>AH260</f>
        <v>0</v>
      </c>
      <c r="AI259" s="63">
        <f t="shared" si="583"/>
        <v>510</v>
      </c>
      <c r="AJ259" s="57">
        <f>(AI259/D259)*100</f>
        <v>7.8461538461538458E-2</v>
      </c>
    </row>
    <row r="260" spans="1:36" ht="18.75">
      <c r="A260" s="38"/>
      <c r="B260" s="38"/>
      <c r="C260" s="49" t="s">
        <v>70</v>
      </c>
      <c r="D260" s="57">
        <v>650000</v>
      </c>
      <c r="E260" s="57">
        <v>650000</v>
      </c>
      <c r="F260" s="49">
        <v>0</v>
      </c>
      <c r="G260" s="49">
        <v>0</v>
      </c>
      <c r="H260" s="49">
        <f>SUM(E260:G260)</f>
        <v>650000</v>
      </c>
      <c r="I260" s="57">
        <v>0</v>
      </c>
      <c r="J260" s="51">
        <f>SUM(E260:G260,I260)</f>
        <v>650000</v>
      </c>
      <c r="K260" s="52">
        <v>649490</v>
      </c>
      <c r="L260" s="53"/>
      <c r="M260" s="54"/>
      <c r="N260" s="55"/>
      <c r="O260" s="81"/>
      <c r="P260" s="57">
        <f>K260+L260</f>
        <v>649490</v>
      </c>
      <c r="Q260" s="56">
        <f>P260/J260*100</f>
        <v>99.921538461538461</v>
      </c>
      <c r="R260" s="56">
        <f t="shared" si="568"/>
        <v>99.921538461538461</v>
      </c>
      <c r="S260" s="56">
        <f>P260/D260*100</f>
        <v>99.921538461538461</v>
      </c>
      <c r="T260" s="57">
        <f>M260+N260+O260</f>
        <v>0</v>
      </c>
      <c r="U260" s="56">
        <f>T260/J260*100</f>
        <v>0</v>
      </c>
      <c r="V260" s="56">
        <f t="shared" si="571"/>
        <v>0</v>
      </c>
      <c r="W260" s="56">
        <f>T260/D260*100</f>
        <v>0</v>
      </c>
      <c r="X260" s="56">
        <f>SUM(K260:O260)</f>
        <v>649490</v>
      </c>
      <c r="Y260" s="226">
        <f t="shared" ref="Y260" si="584">X260/H260*100</f>
        <v>99.921538461538461</v>
      </c>
      <c r="Z260" s="56">
        <f t="shared" si="575"/>
        <v>99.921538461538461</v>
      </c>
      <c r="AA260" s="56">
        <f>X260/D260*100</f>
        <v>99.921538461538461</v>
      </c>
      <c r="AB260" s="57">
        <f>H260-X260</f>
        <v>510</v>
      </c>
      <c r="AC260" s="57">
        <f t="shared" ref="AC260" si="585">(AB260/H260)*100</f>
        <v>7.8461538461538458E-2</v>
      </c>
      <c r="AD260" s="57">
        <f>(AB260/D260)*100</f>
        <v>7.8461538461538458E-2</v>
      </c>
      <c r="AE260" s="34">
        <f>J260-X260</f>
        <v>510</v>
      </c>
      <c r="AF260" s="57">
        <f>(AE260/J260)*100</f>
        <v>7.8461538461538458E-2</v>
      </c>
      <c r="AG260" s="63">
        <f>(AE260/D260)*100</f>
        <v>7.8461538461538458E-2</v>
      </c>
      <c r="AH260" s="49">
        <v>0</v>
      </c>
      <c r="AI260" s="34">
        <f t="shared" si="581"/>
        <v>510</v>
      </c>
      <c r="AJ260" s="57">
        <f t="shared" ref="AJ260" si="586">(AI260/D260)*100</f>
        <v>7.8461538461538458E-2</v>
      </c>
    </row>
    <row r="261" spans="1:36" ht="18.75">
      <c r="A261" s="69"/>
      <c r="B261" s="69"/>
      <c r="C261" s="70"/>
      <c r="D261" s="70"/>
      <c r="E261" s="71"/>
      <c r="F261" s="71"/>
      <c r="G261" s="71"/>
      <c r="H261" s="71"/>
      <c r="I261" s="71"/>
      <c r="J261" s="71"/>
      <c r="K261" s="72"/>
      <c r="L261" s="73"/>
      <c r="M261" s="74"/>
      <c r="N261" s="75"/>
      <c r="O261" s="83"/>
      <c r="P261" s="71"/>
      <c r="Q261" s="71"/>
      <c r="R261" s="71"/>
      <c r="S261" s="71"/>
      <c r="T261" s="71"/>
      <c r="U261" s="71"/>
      <c r="V261" s="71"/>
      <c r="W261" s="71"/>
      <c r="X261" s="71"/>
      <c r="Y261" s="228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</row>
    <row r="262" spans="1:36" ht="48" customHeight="1">
      <c r="A262" s="1104" t="s">
        <v>210</v>
      </c>
      <c r="B262" s="1106" t="s">
        <v>325</v>
      </c>
      <c r="C262" s="1107" t="s">
        <v>326</v>
      </c>
      <c r="D262" s="79" t="s">
        <v>327</v>
      </c>
      <c r="E262" s="1109">
        <f>SUM(E265,E271)</f>
        <v>138600</v>
      </c>
      <c r="F262" s="1109">
        <f>F265+F271</f>
        <v>59400</v>
      </c>
      <c r="G262" s="1109">
        <f>G265+G271</f>
        <v>0</v>
      </c>
      <c r="H262" s="1109">
        <f>SUM(E262:G264)</f>
        <v>198000</v>
      </c>
      <c r="I262" s="1111">
        <f>SUM(I265,I271)</f>
        <v>-16500</v>
      </c>
      <c r="J262" s="1113">
        <f>SUM(J265,J271)</f>
        <v>181500</v>
      </c>
      <c r="K262" s="37"/>
      <c r="L262" s="37"/>
      <c r="M262" s="37"/>
      <c r="N262" s="37"/>
      <c r="O262" s="37"/>
      <c r="P262" s="203" t="s">
        <v>417</v>
      </c>
      <c r="Q262" s="204" t="s">
        <v>433</v>
      </c>
      <c r="R262" s="204" t="s">
        <v>434</v>
      </c>
      <c r="S262" s="204" t="s">
        <v>403</v>
      </c>
      <c r="T262" s="204" t="s">
        <v>438</v>
      </c>
      <c r="U262" s="204" t="s">
        <v>433</v>
      </c>
      <c r="V262" s="204" t="s">
        <v>434</v>
      </c>
      <c r="W262" s="204" t="s">
        <v>403</v>
      </c>
      <c r="X262" s="203" t="s">
        <v>439</v>
      </c>
      <c r="Y262" s="223" t="s">
        <v>433</v>
      </c>
      <c r="Z262" s="204" t="s">
        <v>434</v>
      </c>
      <c r="AA262" s="204" t="s">
        <v>403</v>
      </c>
      <c r="AB262" s="204" t="s">
        <v>440</v>
      </c>
      <c r="AC262" s="204" t="s">
        <v>433</v>
      </c>
      <c r="AD262" s="204" t="s">
        <v>403</v>
      </c>
      <c r="AE262" s="204" t="s">
        <v>408</v>
      </c>
      <c r="AF262" s="204" t="s">
        <v>408</v>
      </c>
      <c r="AG262" s="204" t="s">
        <v>403</v>
      </c>
      <c r="AH262" s="204" t="s">
        <v>39</v>
      </c>
      <c r="AI262" s="204" t="s">
        <v>441</v>
      </c>
      <c r="AJ262" s="204" t="s">
        <v>403</v>
      </c>
    </row>
    <row r="263" spans="1:36" ht="14.45" customHeight="1">
      <c r="A263" s="1105"/>
      <c r="B263" s="1106"/>
      <c r="C263" s="1108"/>
      <c r="D263" s="1108">
        <f>D265+D271</f>
        <v>220000</v>
      </c>
      <c r="E263" s="1110"/>
      <c r="F263" s="1110"/>
      <c r="G263" s="1110"/>
      <c r="H263" s="1110"/>
      <c r="I263" s="1112"/>
      <c r="J263" s="1106"/>
      <c r="K263" s="1114">
        <f t="shared" ref="K263:P263" si="587">K265+K271</f>
        <v>155011.78</v>
      </c>
      <c r="L263" s="1116">
        <f t="shared" si="587"/>
        <v>0</v>
      </c>
      <c r="M263" s="1118">
        <f t="shared" si="587"/>
        <v>0</v>
      </c>
      <c r="N263" s="1100">
        <f t="shared" si="587"/>
        <v>25134</v>
      </c>
      <c r="O263" s="1102">
        <f t="shared" si="587"/>
        <v>0</v>
      </c>
      <c r="P263" s="1071">
        <f t="shared" si="587"/>
        <v>155011.78</v>
      </c>
      <c r="Q263" s="1071">
        <f>(P263/H262)*100</f>
        <v>78.288777777777767</v>
      </c>
      <c r="R263" s="1071">
        <f>(P263/J262)*100</f>
        <v>85.405939393939391</v>
      </c>
      <c r="S263" s="1071">
        <f>(P263/D263)*100</f>
        <v>70.459900000000005</v>
      </c>
      <c r="T263" s="1071">
        <f>T265+T271</f>
        <v>25134</v>
      </c>
      <c r="U263" s="1071">
        <f>(T263/H262)*100</f>
        <v>12.693939393939393</v>
      </c>
      <c r="V263" s="1071">
        <f>(T263/J262)*100</f>
        <v>13.84793388429752</v>
      </c>
      <c r="W263" s="1071">
        <f>(T263/D263)*100</f>
        <v>11.424545454545454</v>
      </c>
      <c r="X263" s="1071">
        <f>X265+X271</f>
        <v>180145.78</v>
      </c>
      <c r="Y263" s="1075">
        <f>(X263/H262)*100</f>
        <v>90.982717171717169</v>
      </c>
      <c r="Z263" s="1071">
        <f>(X263/J262)*100</f>
        <v>99.25387327823691</v>
      </c>
      <c r="AA263" s="1071">
        <f>(X263/D263)*100</f>
        <v>81.884445454545457</v>
      </c>
      <c r="AB263" s="1071">
        <f>AB265+AB271</f>
        <v>17854.22</v>
      </c>
      <c r="AC263" s="1071">
        <f>(AB263/H262)*100</f>
        <v>9.0172828282828288</v>
      </c>
      <c r="AD263" s="1071">
        <f>(AB263/D263)*100</f>
        <v>8.1155545454545468</v>
      </c>
      <c r="AE263" s="1071">
        <f>AE265+AE271</f>
        <v>1354.2200000000012</v>
      </c>
      <c r="AF263" s="1071">
        <f>(AE263/J262)*100</f>
        <v>0.74612672176308603</v>
      </c>
      <c r="AG263" s="1071">
        <f>(AE263/D263)*100</f>
        <v>0.61555454545454591</v>
      </c>
      <c r="AH263" s="1071">
        <f>AH265+AH271</f>
        <v>22000</v>
      </c>
      <c r="AI263" s="1071">
        <f>AI265+AI271</f>
        <v>39854.22</v>
      </c>
      <c r="AJ263" s="1071">
        <f>(AI263/D263)*100</f>
        <v>18.115554545454547</v>
      </c>
    </row>
    <row r="264" spans="1:36" ht="26.1" customHeight="1">
      <c r="A264" s="1105"/>
      <c r="B264" s="1106"/>
      <c r="C264" s="1108"/>
      <c r="D264" s="1108"/>
      <c r="E264" s="1110"/>
      <c r="F264" s="1110"/>
      <c r="G264" s="1110"/>
      <c r="H264" s="1110"/>
      <c r="I264" s="1112"/>
      <c r="J264" s="1106"/>
      <c r="K264" s="1115"/>
      <c r="L264" s="1117"/>
      <c r="M264" s="1119"/>
      <c r="N264" s="1101"/>
      <c r="O264" s="1103"/>
      <c r="P264" s="1072"/>
      <c r="Q264" s="1072"/>
      <c r="R264" s="1072"/>
      <c r="S264" s="1072"/>
      <c r="T264" s="1072"/>
      <c r="U264" s="1072"/>
      <c r="V264" s="1072"/>
      <c r="W264" s="1072"/>
      <c r="X264" s="1072"/>
      <c r="Y264" s="1076"/>
      <c r="Z264" s="1072"/>
      <c r="AA264" s="1072"/>
      <c r="AB264" s="1072"/>
      <c r="AC264" s="1072"/>
      <c r="AD264" s="1072"/>
      <c r="AE264" s="1072"/>
      <c r="AF264" s="1072"/>
      <c r="AG264" s="1072"/>
      <c r="AH264" s="1072"/>
      <c r="AI264" s="1072"/>
      <c r="AJ264" s="1072"/>
    </row>
    <row r="265" spans="1:36" ht="18.75">
      <c r="A265" s="38"/>
      <c r="B265" s="39"/>
      <c r="C265" s="40" t="s">
        <v>55</v>
      </c>
      <c r="D265" s="40">
        <f>SUM(D266:D270)</f>
        <v>220000</v>
      </c>
      <c r="E265" s="41">
        <f>SUM(E266:E270)</f>
        <v>138600</v>
      </c>
      <c r="F265" s="41">
        <f>SUM(F266:F270)</f>
        <v>59400</v>
      </c>
      <c r="G265" s="41">
        <f>SUM(G266:G270)</f>
        <v>0</v>
      </c>
      <c r="H265" s="41">
        <f>SUM(H266:H270)</f>
        <v>198000</v>
      </c>
      <c r="I265" s="42">
        <f>SUM(I266:I268)</f>
        <v>-16500</v>
      </c>
      <c r="J265" s="41">
        <f t="shared" ref="J265:P265" si="588">SUM(J266:J270)</f>
        <v>181500</v>
      </c>
      <c r="K265" s="43">
        <f t="shared" si="588"/>
        <v>155011.78</v>
      </c>
      <c r="L265" s="44">
        <f t="shared" si="588"/>
        <v>0</v>
      </c>
      <c r="M265" s="45">
        <f t="shared" si="588"/>
        <v>0</v>
      </c>
      <c r="N265" s="46">
        <f t="shared" si="588"/>
        <v>25134</v>
      </c>
      <c r="O265" s="80">
        <f t="shared" si="588"/>
        <v>0</v>
      </c>
      <c r="P265" s="47">
        <f t="shared" si="588"/>
        <v>155011.78</v>
      </c>
      <c r="Q265" s="48">
        <f>P265/H265*100</f>
        <v>78.288777777777767</v>
      </c>
      <c r="R265" s="48">
        <f>P265/J265*100</f>
        <v>85.405939393939391</v>
      </c>
      <c r="S265" s="48">
        <f t="shared" ref="S265:S270" si="589">P265/D265*100</f>
        <v>70.459900000000005</v>
      </c>
      <c r="T265" s="47">
        <f>SUM(T266:T270)</f>
        <v>25134</v>
      </c>
      <c r="U265" s="48">
        <f>T265/H265*100</f>
        <v>12.693939393939393</v>
      </c>
      <c r="V265" s="48">
        <f>T265/J265*100</f>
        <v>13.84793388429752</v>
      </c>
      <c r="W265" s="48">
        <f>T265/D265*100</f>
        <v>11.424545454545454</v>
      </c>
      <c r="X265" s="48">
        <f>SUM(X266:X270)</f>
        <v>180145.78</v>
      </c>
      <c r="Y265" s="226">
        <f>X265/H265*100</f>
        <v>90.982717171717169</v>
      </c>
      <c r="Z265" s="48">
        <f>X265/J265*100</f>
        <v>99.25387327823691</v>
      </c>
      <c r="AA265" s="48">
        <f>X265/D265*100</f>
        <v>81.884445454545457</v>
      </c>
      <c r="AB265" s="47">
        <f>SUM(AB266:AB270)</f>
        <v>17854.22</v>
      </c>
      <c r="AC265" s="47">
        <f>(AB265/H265)*100</f>
        <v>9.0172828282828288</v>
      </c>
      <c r="AD265" s="47">
        <f>(AB265/D265)*100</f>
        <v>8.1155545454545468</v>
      </c>
      <c r="AE265" s="47">
        <f>SUM(AE266:AE270)</f>
        <v>1354.2200000000012</v>
      </c>
      <c r="AF265" s="47">
        <f>(AE265/J265)*100</f>
        <v>0.74612672176308603</v>
      </c>
      <c r="AG265" s="47">
        <f t="shared" ref="AG265:AG270" si="590">(AE265/D265)*100</f>
        <v>0.61555454545454591</v>
      </c>
      <c r="AH265" s="47">
        <f>SUM(AH266:AH270)</f>
        <v>22000</v>
      </c>
      <c r="AI265" s="47">
        <f>SUM(AI266:AI270)</f>
        <v>39854.22</v>
      </c>
      <c r="AJ265" s="47">
        <f>(AI265/D265)*100</f>
        <v>18.115554545454547</v>
      </c>
    </row>
    <row r="266" spans="1:36" ht="18" hidden="1" customHeight="1">
      <c r="A266" s="38"/>
      <c r="B266" s="39" t="s">
        <v>68</v>
      </c>
      <c r="C266" s="49" t="s">
        <v>56</v>
      </c>
      <c r="D266" s="49">
        <v>0</v>
      </c>
      <c r="E266" s="49">
        <v>0</v>
      </c>
      <c r="F266" s="49">
        <v>0</v>
      </c>
      <c r="G266" s="49">
        <v>0</v>
      </c>
      <c r="H266" s="41">
        <f>SUM(E266:G266)</f>
        <v>0</v>
      </c>
      <c r="I266" s="50">
        <v>0</v>
      </c>
      <c r="J266" s="51">
        <f>SUM(E266:G266,I266)</f>
        <v>0</v>
      </c>
      <c r="K266" s="52"/>
      <c r="L266" s="53"/>
      <c r="M266" s="54"/>
      <c r="N266" s="55"/>
      <c r="O266" s="81"/>
      <c r="P266" s="56">
        <f>K266+L266</f>
        <v>0</v>
      </c>
      <c r="Q266" s="56" t="e">
        <f>P266/H266*100</f>
        <v>#DIV/0!</v>
      </c>
      <c r="R266" s="56" t="e">
        <f>P266/J266*100</f>
        <v>#DIV/0!</v>
      </c>
      <c r="S266" s="56" t="e">
        <f t="shared" si="589"/>
        <v>#DIV/0!</v>
      </c>
      <c r="T266" s="57">
        <f>M266+N266+O266</f>
        <v>0</v>
      </c>
      <c r="U266" s="56" t="e">
        <f>T266/H266*100</f>
        <v>#DIV/0!</v>
      </c>
      <c r="V266" s="56" t="e">
        <f>T266/J266*100</f>
        <v>#DIV/0!</v>
      </c>
      <c r="W266" s="56" t="e">
        <f>T266/D266*100</f>
        <v>#DIV/0!</v>
      </c>
      <c r="X266" s="56">
        <f>SUM(K266:O266)</f>
        <v>0</v>
      </c>
      <c r="Y266" s="226" t="e">
        <f>X266/H266*100</f>
        <v>#DIV/0!</v>
      </c>
      <c r="Z266" s="56" t="e">
        <f>X266/J266*100</f>
        <v>#DIV/0!</v>
      </c>
      <c r="AA266" s="56" t="e">
        <f>X266/D266*100</f>
        <v>#DIV/0!</v>
      </c>
      <c r="AB266" s="57">
        <f>H266-X266</f>
        <v>0</v>
      </c>
      <c r="AC266" s="57" t="e">
        <f>(AB266/H266)*100</f>
        <v>#DIV/0!</v>
      </c>
      <c r="AD266" s="57" t="e">
        <f>(AB266/D266)*100</f>
        <v>#DIV/0!</v>
      </c>
      <c r="AE266" s="34">
        <f>J266-X266</f>
        <v>0</v>
      </c>
      <c r="AF266" s="57" t="e">
        <f>(AE266/J266)*100</f>
        <v>#DIV/0!</v>
      </c>
      <c r="AG266" s="63" t="e">
        <f t="shared" si="590"/>
        <v>#DIV/0!</v>
      </c>
      <c r="AH266" s="246"/>
      <c r="AI266" s="34">
        <f>D266-X266</f>
        <v>0</v>
      </c>
      <c r="AJ266" s="57" t="e">
        <f>(AI266/D266)*100</f>
        <v>#DIV/0!</v>
      </c>
    </row>
    <row r="267" spans="1:36" ht="18.75">
      <c r="A267" s="38"/>
      <c r="B267" s="38"/>
      <c r="C267" s="49" t="s">
        <v>57</v>
      </c>
      <c r="D267" s="49">
        <v>110000</v>
      </c>
      <c r="E267" s="49">
        <v>110000</v>
      </c>
      <c r="F267" s="49">
        <v>0</v>
      </c>
      <c r="G267" s="49">
        <v>0</v>
      </c>
      <c r="H267" s="41">
        <f>SUM(E267:G267)</f>
        <v>110000</v>
      </c>
      <c r="I267" s="78">
        <v>-11000</v>
      </c>
      <c r="J267" s="51">
        <f>SUM(E267:G267,I267)</f>
        <v>99000</v>
      </c>
      <c r="K267" s="52">
        <v>71113.08</v>
      </c>
      <c r="L267" s="53"/>
      <c r="M267" s="54"/>
      <c r="N267" s="55">
        <v>25134</v>
      </c>
      <c r="O267" s="81"/>
      <c r="P267" s="56">
        <f>K267+L267</f>
        <v>71113.08</v>
      </c>
      <c r="Q267" s="56">
        <f t="shared" ref="Q267:Q270" si="591">P267/H267*100</f>
        <v>64.648254545454549</v>
      </c>
      <c r="R267" s="56">
        <f t="shared" ref="R267:R272" si="592">P267/J267*100</f>
        <v>71.831393939393934</v>
      </c>
      <c r="S267" s="56">
        <f t="shared" si="589"/>
        <v>64.648254545454549</v>
      </c>
      <c r="T267" s="57">
        <f t="shared" ref="T267:T270" si="593">M267+N267+O267</f>
        <v>25134</v>
      </c>
      <c r="U267" s="56">
        <f t="shared" ref="U267:U270" si="594">T267/H267*100</f>
        <v>22.849090909090908</v>
      </c>
      <c r="V267" s="56">
        <f t="shared" ref="V267:V272" si="595">T267/J267*100</f>
        <v>25.387878787878787</v>
      </c>
      <c r="W267" s="56">
        <f t="shared" ref="W267:W270" si="596">T267/D267*100</f>
        <v>22.849090909090908</v>
      </c>
      <c r="X267" s="56">
        <f t="shared" ref="X267:X270" si="597">SUM(K267:O267)</f>
        <v>96247.08</v>
      </c>
      <c r="Y267" s="226">
        <f t="shared" ref="Y267:Y270" si="598">X267/H267*100</f>
        <v>87.497345454545467</v>
      </c>
      <c r="Z267" s="56">
        <f t="shared" ref="Z267:Z272" si="599">X267/J267*100</f>
        <v>97.219272727272738</v>
      </c>
      <c r="AA267" s="56">
        <f t="shared" ref="AA267:AA270" si="600">X267/D267*100</f>
        <v>87.497345454545467</v>
      </c>
      <c r="AB267" s="57">
        <f t="shared" ref="AB267:AB270" si="601">H267-X267</f>
        <v>13752.919999999998</v>
      </c>
      <c r="AC267" s="57">
        <f t="shared" ref="AC267:AC270" si="602">(AB267/H267)*100</f>
        <v>12.502654545454545</v>
      </c>
      <c r="AD267" s="57">
        <f t="shared" ref="AD267:AD270" si="603">(AB267/D267)*100</f>
        <v>12.502654545454545</v>
      </c>
      <c r="AE267" s="34">
        <f>J267-X267</f>
        <v>2752.9199999999983</v>
      </c>
      <c r="AF267" s="57">
        <f t="shared" ref="AF267:AF270" si="604">(AE267/J267)*100</f>
        <v>2.7807272727272707</v>
      </c>
      <c r="AG267" s="63">
        <f t="shared" si="590"/>
        <v>2.5026545454545439</v>
      </c>
      <c r="AH267" s="49">
        <v>0</v>
      </c>
      <c r="AI267" s="34">
        <f>AB267+AH267</f>
        <v>13752.919999999998</v>
      </c>
      <c r="AJ267" s="57">
        <f t="shared" ref="AJ267:AJ270" si="605">(AI267/D267)*100</f>
        <v>12.502654545454545</v>
      </c>
    </row>
    <row r="268" spans="1:36" ht="18.75">
      <c r="A268" s="38"/>
      <c r="B268" s="38"/>
      <c r="C268" s="49" t="s">
        <v>58</v>
      </c>
      <c r="D268" s="49">
        <v>110000</v>
      </c>
      <c r="E268" s="49">
        <v>28600</v>
      </c>
      <c r="F268" s="49">
        <v>59400</v>
      </c>
      <c r="G268" s="49"/>
      <c r="H268" s="41">
        <f>SUM(E268:G268)</f>
        <v>88000</v>
      </c>
      <c r="I268" s="59">
        <v>-5500</v>
      </c>
      <c r="J268" s="51">
        <f>SUM(E268:G268,I268)</f>
        <v>82500</v>
      </c>
      <c r="K268" s="52">
        <v>83898.7</v>
      </c>
      <c r="L268" s="53"/>
      <c r="M268" s="54"/>
      <c r="N268" s="55"/>
      <c r="O268" s="81"/>
      <c r="P268" s="56">
        <f>K268+L268</f>
        <v>83898.7</v>
      </c>
      <c r="Q268" s="56">
        <f t="shared" si="591"/>
        <v>95.339431818181822</v>
      </c>
      <c r="R268" s="56">
        <f t="shared" si="592"/>
        <v>101.69539393939392</v>
      </c>
      <c r="S268" s="56">
        <f t="shared" si="589"/>
        <v>76.271545454545446</v>
      </c>
      <c r="T268" s="57">
        <f t="shared" si="593"/>
        <v>0</v>
      </c>
      <c r="U268" s="56">
        <f t="shared" si="594"/>
        <v>0</v>
      </c>
      <c r="V268" s="56">
        <f t="shared" si="595"/>
        <v>0</v>
      </c>
      <c r="W268" s="56">
        <f t="shared" si="596"/>
        <v>0</v>
      </c>
      <c r="X268" s="56">
        <f t="shared" si="597"/>
        <v>83898.7</v>
      </c>
      <c r="Y268" s="226">
        <f t="shared" si="598"/>
        <v>95.339431818181822</v>
      </c>
      <c r="Z268" s="56">
        <f t="shared" si="599"/>
        <v>101.69539393939392</v>
      </c>
      <c r="AA268" s="56">
        <f t="shared" si="600"/>
        <v>76.271545454545446</v>
      </c>
      <c r="AB268" s="57">
        <f t="shared" si="601"/>
        <v>4101.3000000000029</v>
      </c>
      <c r="AC268" s="57">
        <f t="shared" si="602"/>
        <v>4.660568181818185</v>
      </c>
      <c r="AD268" s="57">
        <f t="shared" si="603"/>
        <v>3.7284545454545479</v>
      </c>
      <c r="AE268" s="34">
        <f>J268-X268</f>
        <v>-1398.6999999999971</v>
      </c>
      <c r="AF268" s="57">
        <f t="shared" si="604"/>
        <v>-1.6953939393939359</v>
      </c>
      <c r="AG268" s="63">
        <f t="shared" si="590"/>
        <v>-1.2715454545454519</v>
      </c>
      <c r="AH268" s="49">
        <v>22000</v>
      </c>
      <c r="AI268" s="34">
        <f>AB268+AH268</f>
        <v>26101.300000000003</v>
      </c>
      <c r="AJ268" s="57">
        <f t="shared" si="605"/>
        <v>23.728454545454547</v>
      </c>
    </row>
    <row r="269" spans="1:36" ht="18" hidden="1" customHeight="1">
      <c r="A269" s="38"/>
      <c r="B269" s="38"/>
      <c r="C269" s="49" t="s">
        <v>69</v>
      </c>
      <c r="D269" s="49">
        <v>0</v>
      </c>
      <c r="E269" s="49">
        <v>0</v>
      </c>
      <c r="F269" s="49">
        <v>0</v>
      </c>
      <c r="G269" s="49">
        <v>0</v>
      </c>
      <c r="H269" s="41">
        <f>SUM(E269:G269)</f>
        <v>0</v>
      </c>
      <c r="I269" s="59">
        <v>0</v>
      </c>
      <c r="J269" s="51">
        <f>SUM(E269:G269,I269)</f>
        <v>0</v>
      </c>
      <c r="K269" s="52"/>
      <c r="L269" s="53"/>
      <c r="M269" s="54"/>
      <c r="N269" s="55"/>
      <c r="O269" s="81"/>
      <c r="P269" s="56">
        <f>K269+L269</f>
        <v>0</v>
      </c>
      <c r="Q269" s="56" t="e">
        <f t="shared" si="591"/>
        <v>#DIV/0!</v>
      </c>
      <c r="R269" s="56" t="e">
        <f t="shared" si="592"/>
        <v>#DIV/0!</v>
      </c>
      <c r="S269" s="56" t="e">
        <f t="shared" si="589"/>
        <v>#DIV/0!</v>
      </c>
      <c r="T269" s="57">
        <f t="shared" si="593"/>
        <v>0</v>
      </c>
      <c r="U269" s="56" t="e">
        <f t="shared" si="594"/>
        <v>#DIV/0!</v>
      </c>
      <c r="V269" s="56" t="e">
        <f t="shared" si="595"/>
        <v>#DIV/0!</v>
      </c>
      <c r="W269" s="56" t="e">
        <f t="shared" si="596"/>
        <v>#DIV/0!</v>
      </c>
      <c r="X269" s="56">
        <f t="shared" si="597"/>
        <v>0</v>
      </c>
      <c r="Y269" s="226" t="e">
        <f t="shared" si="598"/>
        <v>#DIV/0!</v>
      </c>
      <c r="Z269" s="56" t="e">
        <f t="shared" si="599"/>
        <v>#DIV/0!</v>
      </c>
      <c r="AA269" s="56" t="e">
        <f t="shared" si="600"/>
        <v>#DIV/0!</v>
      </c>
      <c r="AB269" s="57">
        <f t="shared" si="601"/>
        <v>0</v>
      </c>
      <c r="AC269" s="57" t="e">
        <f t="shared" si="602"/>
        <v>#DIV/0!</v>
      </c>
      <c r="AD269" s="57" t="e">
        <f t="shared" si="603"/>
        <v>#DIV/0!</v>
      </c>
      <c r="AE269" s="34">
        <f>J269-X269</f>
        <v>0</v>
      </c>
      <c r="AF269" s="57" t="e">
        <f t="shared" si="604"/>
        <v>#DIV/0!</v>
      </c>
      <c r="AG269" s="63" t="e">
        <f t="shared" si="590"/>
        <v>#DIV/0!</v>
      </c>
      <c r="AH269" s="246"/>
      <c r="AI269" s="34">
        <f t="shared" ref="AI269:AI270" si="606">D269-X269</f>
        <v>0</v>
      </c>
      <c r="AJ269" s="57" t="e">
        <f t="shared" si="605"/>
        <v>#DIV/0!</v>
      </c>
    </row>
    <row r="270" spans="1:36" ht="18" hidden="1" customHeight="1">
      <c r="A270" s="38"/>
      <c r="B270" s="38"/>
      <c r="C270" s="49" t="s">
        <v>60</v>
      </c>
      <c r="D270" s="57">
        <v>0</v>
      </c>
      <c r="E270" s="57">
        <v>0</v>
      </c>
      <c r="F270" s="57">
        <v>0</v>
      </c>
      <c r="G270" s="63">
        <v>0</v>
      </c>
      <c r="H270" s="41">
        <f>SUM(E270:G270)</f>
        <v>0</v>
      </c>
      <c r="I270" s="49">
        <v>0</v>
      </c>
      <c r="J270" s="51">
        <f>SUM(E270:G270,I270)</f>
        <v>0</v>
      </c>
      <c r="K270" s="52"/>
      <c r="L270" s="53"/>
      <c r="M270" s="54"/>
      <c r="N270" s="55"/>
      <c r="O270" s="81"/>
      <c r="P270" s="56">
        <f>K270+L270</f>
        <v>0</v>
      </c>
      <c r="Q270" s="56" t="e">
        <f t="shared" si="591"/>
        <v>#DIV/0!</v>
      </c>
      <c r="R270" s="56" t="e">
        <f t="shared" si="592"/>
        <v>#DIV/0!</v>
      </c>
      <c r="S270" s="56" t="e">
        <f t="shared" si="589"/>
        <v>#DIV/0!</v>
      </c>
      <c r="T270" s="57">
        <f t="shared" si="593"/>
        <v>0</v>
      </c>
      <c r="U270" s="56" t="e">
        <f t="shared" si="594"/>
        <v>#DIV/0!</v>
      </c>
      <c r="V270" s="56" t="e">
        <f t="shared" si="595"/>
        <v>#DIV/0!</v>
      </c>
      <c r="W270" s="56" t="e">
        <f t="shared" si="596"/>
        <v>#DIV/0!</v>
      </c>
      <c r="X270" s="56">
        <f t="shared" si="597"/>
        <v>0</v>
      </c>
      <c r="Y270" s="226" t="e">
        <f t="shared" si="598"/>
        <v>#DIV/0!</v>
      </c>
      <c r="Z270" s="56" t="e">
        <f t="shared" si="599"/>
        <v>#DIV/0!</v>
      </c>
      <c r="AA270" s="56" t="e">
        <f t="shared" si="600"/>
        <v>#DIV/0!</v>
      </c>
      <c r="AB270" s="57">
        <f t="shared" si="601"/>
        <v>0</v>
      </c>
      <c r="AC270" s="57" t="e">
        <f t="shared" si="602"/>
        <v>#DIV/0!</v>
      </c>
      <c r="AD270" s="57" t="e">
        <f t="shared" si="603"/>
        <v>#DIV/0!</v>
      </c>
      <c r="AE270" s="34">
        <f>J270-X270</f>
        <v>0</v>
      </c>
      <c r="AF270" s="57" t="e">
        <f t="shared" si="604"/>
        <v>#DIV/0!</v>
      </c>
      <c r="AG270" s="63" t="e">
        <f t="shared" si="590"/>
        <v>#DIV/0!</v>
      </c>
      <c r="AH270" s="246"/>
      <c r="AI270" s="34">
        <f t="shared" si="606"/>
        <v>0</v>
      </c>
      <c r="AJ270" s="57" t="e">
        <f t="shared" si="605"/>
        <v>#DIV/0!</v>
      </c>
    </row>
    <row r="271" spans="1:36" ht="18" hidden="1" customHeight="1">
      <c r="A271" s="61"/>
      <c r="B271" s="62"/>
      <c r="C271" s="63" t="s">
        <v>61</v>
      </c>
      <c r="D271" s="63">
        <f>D272</f>
        <v>0</v>
      </c>
      <c r="E271" s="63">
        <f>SUM(E272:E272)</f>
        <v>0</v>
      </c>
      <c r="F271" s="63">
        <f>F272</f>
        <v>0</v>
      </c>
      <c r="G271" s="63">
        <f>G272</f>
        <v>0</v>
      </c>
      <c r="H271" s="63">
        <f>H272</f>
        <v>0</v>
      </c>
      <c r="I271" s="63">
        <f>I272</f>
        <v>0</v>
      </c>
      <c r="J271" s="63">
        <f>SUM(J272:J272)</f>
        <v>0</v>
      </c>
      <c r="K271" s="64">
        <f t="shared" ref="K271:AI271" si="607">K272</f>
        <v>0</v>
      </c>
      <c r="L271" s="65">
        <f t="shared" si="607"/>
        <v>0</v>
      </c>
      <c r="M271" s="66">
        <f t="shared" si="607"/>
        <v>0</v>
      </c>
      <c r="N271" s="46">
        <f t="shared" si="607"/>
        <v>0</v>
      </c>
      <c r="O271" s="82">
        <f t="shared" si="607"/>
        <v>0</v>
      </c>
      <c r="P271" s="67">
        <f t="shared" si="607"/>
        <v>0</v>
      </c>
      <c r="Q271" s="67" t="e">
        <f t="shared" si="607"/>
        <v>#DIV/0!</v>
      </c>
      <c r="R271" s="56" t="e">
        <f t="shared" si="592"/>
        <v>#DIV/0!</v>
      </c>
      <c r="S271" s="67" t="e">
        <f t="shared" si="607"/>
        <v>#DIV/0!</v>
      </c>
      <c r="T271" s="63">
        <f t="shared" si="607"/>
        <v>0</v>
      </c>
      <c r="U271" s="67" t="e">
        <f t="shared" si="607"/>
        <v>#DIV/0!</v>
      </c>
      <c r="V271" s="56" t="e">
        <f t="shared" si="595"/>
        <v>#DIV/0!</v>
      </c>
      <c r="W271" s="67" t="e">
        <f t="shared" si="607"/>
        <v>#DIV/0!</v>
      </c>
      <c r="X271" s="67">
        <f>X272</f>
        <v>0</v>
      </c>
      <c r="Y271" s="227" t="e">
        <f t="shared" si="607"/>
        <v>#DIV/0!</v>
      </c>
      <c r="Z271" s="56" t="e">
        <f t="shared" si="599"/>
        <v>#DIV/0!</v>
      </c>
      <c r="AA271" s="67" t="e">
        <f t="shared" si="607"/>
        <v>#DIV/0!</v>
      </c>
      <c r="AB271" s="63">
        <f t="shared" si="607"/>
        <v>0</v>
      </c>
      <c r="AC271" s="63" t="e">
        <f t="shared" si="607"/>
        <v>#DIV/0!</v>
      </c>
      <c r="AD271" s="63" t="e">
        <f t="shared" si="607"/>
        <v>#DIV/0!</v>
      </c>
      <c r="AE271" s="63">
        <f t="shared" si="607"/>
        <v>0</v>
      </c>
      <c r="AF271" s="63" t="e">
        <f t="shared" si="607"/>
        <v>#DIV/0!</v>
      </c>
      <c r="AG271" s="63" t="e">
        <f t="shared" si="607"/>
        <v>#DIV/0!</v>
      </c>
      <c r="AH271" s="63"/>
      <c r="AI271" s="63">
        <f t="shared" si="607"/>
        <v>0</v>
      </c>
      <c r="AJ271" s="57" t="e">
        <f>(AI271/D271)*100</f>
        <v>#DIV/0!</v>
      </c>
    </row>
    <row r="272" spans="1:36" ht="18" hidden="1" customHeight="1">
      <c r="A272" s="38"/>
      <c r="B272" s="38"/>
      <c r="C272" s="49" t="s">
        <v>70</v>
      </c>
      <c r="D272" s="57">
        <v>0</v>
      </c>
      <c r="E272" s="57">
        <v>0</v>
      </c>
      <c r="F272" s="49"/>
      <c r="G272" s="49"/>
      <c r="H272" s="49">
        <f>SUM(E272:G272)</f>
        <v>0</v>
      </c>
      <c r="I272" s="57">
        <v>0</v>
      </c>
      <c r="J272" s="51">
        <f>SUM(E272:G272,I272)</f>
        <v>0</v>
      </c>
      <c r="K272" s="52"/>
      <c r="L272" s="53"/>
      <c r="M272" s="54"/>
      <c r="N272" s="55"/>
      <c r="O272" s="81"/>
      <c r="P272" s="57">
        <f>K272+L272</f>
        <v>0</v>
      </c>
      <c r="Q272" s="56" t="e">
        <f>P272/J272*100</f>
        <v>#DIV/0!</v>
      </c>
      <c r="R272" s="56" t="e">
        <f t="shared" si="592"/>
        <v>#DIV/0!</v>
      </c>
      <c r="S272" s="56" t="e">
        <f>P272/D272*100</f>
        <v>#DIV/0!</v>
      </c>
      <c r="T272" s="57">
        <f>M272+N272+O272</f>
        <v>0</v>
      </c>
      <c r="U272" s="56" t="e">
        <f>T272/J272*100</f>
        <v>#DIV/0!</v>
      </c>
      <c r="V272" s="56" t="e">
        <f t="shared" si="595"/>
        <v>#DIV/0!</v>
      </c>
      <c r="W272" s="56" t="e">
        <f>T272/D272*100</f>
        <v>#DIV/0!</v>
      </c>
      <c r="X272" s="56">
        <f>SUM(K272:O272)</f>
        <v>0</v>
      </c>
      <c r="Y272" s="226" t="e">
        <f t="shared" ref="Y272" si="608">X272/H272*100</f>
        <v>#DIV/0!</v>
      </c>
      <c r="Z272" s="56" t="e">
        <f t="shared" si="599"/>
        <v>#DIV/0!</v>
      </c>
      <c r="AA272" s="56" t="e">
        <f>X272/D272*100</f>
        <v>#DIV/0!</v>
      </c>
      <c r="AB272" s="57">
        <f>H272-X272</f>
        <v>0</v>
      </c>
      <c r="AC272" s="57" t="e">
        <f t="shared" ref="AC272" si="609">(AB272/H272)*100</f>
        <v>#DIV/0!</v>
      </c>
      <c r="AD272" s="57" t="e">
        <f>(AB272/D272)*100</f>
        <v>#DIV/0!</v>
      </c>
      <c r="AE272" s="34">
        <f>J272-X272</f>
        <v>0</v>
      </c>
      <c r="AF272" s="57" t="e">
        <f>(AE272/J272)*100</f>
        <v>#DIV/0!</v>
      </c>
      <c r="AG272" s="63" t="e">
        <f>(AE272/D272)*100</f>
        <v>#DIV/0!</v>
      </c>
      <c r="AH272" s="246"/>
      <c r="AI272" s="34">
        <f t="shared" ref="AI272" si="610">D272-X272</f>
        <v>0</v>
      </c>
      <c r="AJ272" s="57" t="e">
        <f t="shared" ref="AJ272" si="611">(AI272/D272)*100</f>
        <v>#DIV/0!</v>
      </c>
    </row>
    <row r="273" spans="1:36" ht="18.75">
      <c r="A273" s="69"/>
      <c r="B273" s="69"/>
      <c r="C273" s="70"/>
      <c r="D273" s="70"/>
      <c r="E273" s="71"/>
      <c r="F273" s="71"/>
      <c r="G273" s="71"/>
      <c r="H273" s="71"/>
      <c r="I273" s="71"/>
      <c r="J273" s="71"/>
      <c r="K273" s="72"/>
      <c r="L273" s="73"/>
      <c r="M273" s="74"/>
      <c r="N273" s="75"/>
      <c r="O273" s="83"/>
      <c r="P273" s="71"/>
      <c r="Q273" s="71"/>
      <c r="R273" s="71"/>
      <c r="S273" s="71"/>
      <c r="T273" s="71"/>
      <c r="U273" s="71"/>
      <c r="V273" s="71"/>
      <c r="W273" s="71"/>
      <c r="X273" s="71"/>
      <c r="Y273" s="228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</row>
    <row r="274" spans="1:36" ht="41.1" customHeight="1">
      <c r="A274" s="1104" t="s">
        <v>214</v>
      </c>
      <c r="B274" s="1106" t="s">
        <v>328</v>
      </c>
      <c r="C274" s="1107" t="s">
        <v>329</v>
      </c>
      <c r="D274" s="79" t="s">
        <v>330</v>
      </c>
      <c r="E274" s="1109">
        <f>SUM(E277,E283)</f>
        <v>2872800</v>
      </c>
      <c r="F274" s="1109">
        <f>F277+F283</f>
        <v>1231200</v>
      </c>
      <c r="G274" s="1109">
        <f>G277+G283</f>
        <v>0</v>
      </c>
      <c r="H274" s="1109">
        <f>SUM(E274:G276)</f>
        <v>4104000</v>
      </c>
      <c r="I274" s="1111">
        <f>SUM(I277,I283)</f>
        <v>-192000</v>
      </c>
      <c r="J274" s="1113">
        <f>SUM(J277,J283)</f>
        <v>3912000</v>
      </c>
      <c r="K274" s="37"/>
      <c r="L274" s="37"/>
      <c r="M274" s="37"/>
      <c r="N274" s="37"/>
      <c r="O274" s="37"/>
      <c r="P274" s="203" t="s">
        <v>417</v>
      </c>
      <c r="Q274" s="204" t="s">
        <v>433</v>
      </c>
      <c r="R274" s="204" t="s">
        <v>434</v>
      </c>
      <c r="S274" s="204" t="s">
        <v>403</v>
      </c>
      <c r="T274" s="204" t="s">
        <v>438</v>
      </c>
      <c r="U274" s="204" t="s">
        <v>433</v>
      </c>
      <c r="V274" s="204" t="s">
        <v>434</v>
      </c>
      <c r="W274" s="204" t="s">
        <v>403</v>
      </c>
      <c r="X274" s="203" t="s">
        <v>439</v>
      </c>
      <c r="Y274" s="223" t="s">
        <v>433</v>
      </c>
      <c r="Z274" s="204" t="s">
        <v>434</v>
      </c>
      <c r="AA274" s="204" t="s">
        <v>403</v>
      </c>
      <c r="AB274" s="204" t="s">
        <v>440</v>
      </c>
      <c r="AC274" s="204" t="s">
        <v>433</v>
      </c>
      <c r="AD274" s="204" t="s">
        <v>403</v>
      </c>
      <c r="AE274" s="204" t="s">
        <v>408</v>
      </c>
      <c r="AF274" s="204" t="s">
        <v>408</v>
      </c>
      <c r="AG274" s="204" t="s">
        <v>403</v>
      </c>
      <c r="AH274" s="204" t="s">
        <v>39</v>
      </c>
      <c r="AI274" s="204" t="s">
        <v>441</v>
      </c>
      <c r="AJ274" s="204" t="s">
        <v>403</v>
      </c>
    </row>
    <row r="275" spans="1:36" ht="14.45" customHeight="1">
      <c r="A275" s="1105"/>
      <c r="B275" s="1106"/>
      <c r="C275" s="1108"/>
      <c r="D275" s="1108">
        <f>D277+D283</f>
        <v>4560000</v>
      </c>
      <c r="E275" s="1110"/>
      <c r="F275" s="1110"/>
      <c r="G275" s="1110"/>
      <c r="H275" s="1110"/>
      <c r="I275" s="1112"/>
      <c r="J275" s="1106"/>
      <c r="K275" s="1114">
        <f t="shared" ref="K275:P275" si="612">K277+K283</f>
        <v>3418484.4499999997</v>
      </c>
      <c r="L275" s="1116">
        <f t="shared" si="612"/>
        <v>146860</v>
      </c>
      <c r="M275" s="1118">
        <f t="shared" si="612"/>
        <v>0</v>
      </c>
      <c r="N275" s="1100">
        <f t="shared" si="612"/>
        <v>271570</v>
      </c>
      <c r="O275" s="1102">
        <f t="shared" si="612"/>
        <v>0</v>
      </c>
      <c r="P275" s="1071">
        <f t="shared" si="612"/>
        <v>3565344.4499999997</v>
      </c>
      <c r="Q275" s="1071">
        <f>(P275/H274)*100</f>
        <v>86.874864766081856</v>
      </c>
      <c r="R275" s="1071">
        <f>(P275/J274)*100</f>
        <v>91.138661809815943</v>
      </c>
      <c r="S275" s="1071">
        <f>(P275/D275)*100</f>
        <v>78.187378289473671</v>
      </c>
      <c r="T275" s="1071">
        <f>T277+T283</f>
        <v>271570</v>
      </c>
      <c r="U275" s="1071">
        <f>(T275/H274)*100</f>
        <v>6.6172027290448341</v>
      </c>
      <c r="V275" s="1071">
        <f>(T275/J274)*100</f>
        <v>6.9419734151329235</v>
      </c>
      <c r="W275" s="1071">
        <f>(T275/D275)*100</f>
        <v>5.9554824561403503</v>
      </c>
      <c r="X275" s="1071">
        <f>X277+X283</f>
        <v>3836914.4499999997</v>
      </c>
      <c r="Y275" s="1075">
        <f>(X275/H274)*100</f>
        <v>93.49206749512669</v>
      </c>
      <c r="Z275" s="1071">
        <f>(X275/J274)*100</f>
        <v>98.080635224948864</v>
      </c>
      <c r="AA275" s="1071">
        <f>(X275/D275)*100</f>
        <v>84.14286074561403</v>
      </c>
      <c r="AB275" s="1071">
        <f>AB277+AB283</f>
        <v>267085.55000000016</v>
      </c>
      <c r="AC275" s="1071">
        <f>(AB275/H274)*100</f>
        <v>6.5079325048732981</v>
      </c>
      <c r="AD275" s="1071">
        <f>(AB275/D275)*100</f>
        <v>5.8571392543859684</v>
      </c>
      <c r="AE275" s="1071">
        <f>AE277+AE283</f>
        <v>75085.550000000163</v>
      </c>
      <c r="AF275" s="1071">
        <f>(AE275/J274)*100</f>
        <v>1.9193647750511289</v>
      </c>
      <c r="AG275" s="1071">
        <f>(AE275/D275)*100</f>
        <v>1.6466129385964947</v>
      </c>
      <c r="AH275" s="1071">
        <f>AH277+AH283</f>
        <v>456000</v>
      </c>
      <c r="AI275" s="1071">
        <f>AI277+AI283</f>
        <v>723085.55000000016</v>
      </c>
      <c r="AJ275" s="1071">
        <f>(AI275/D275)*100</f>
        <v>15.857139254385968</v>
      </c>
    </row>
    <row r="276" spans="1:36" ht="6.95" customHeight="1">
      <c r="A276" s="1105"/>
      <c r="B276" s="1106"/>
      <c r="C276" s="1108"/>
      <c r="D276" s="1108"/>
      <c r="E276" s="1110"/>
      <c r="F276" s="1110"/>
      <c r="G276" s="1110"/>
      <c r="H276" s="1110"/>
      <c r="I276" s="1112"/>
      <c r="J276" s="1106"/>
      <c r="K276" s="1115"/>
      <c r="L276" s="1117"/>
      <c r="M276" s="1119"/>
      <c r="N276" s="1101"/>
      <c r="O276" s="1103"/>
      <c r="P276" s="1072"/>
      <c r="Q276" s="1072"/>
      <c r="R276" s="1072"/>
      <c r="S276" s="1072"/>
      <c r="T276" s="1072"/>
      <c r="U276" s="1072"/>
      <c r="V276" s="1072"/>
      <c r="W276" s="1072"/>
      <c r="X276" s="1072"/>
      <c r="Y276" s="1076"/>
      <c r="Z276" s="1072"/>
      <c r="AA276" s="1072"/>
      <c r="AB276" s="1072"/>
      <c r="AC276" s="1072"/>
      <c r="AD276" s="1072"/>
      <c r="AE276" s="1072"/>
      <c r="AF276" s="1072"/>
      <c r="AG276" s="1072"/>
      <c r="AH276" s="1072"/>
      <c r="AI276" s="1072"/>
      <c r="AJ276" s="1072"/>
    </row>
    <row r="277" spans="1:36" ht="18.75">
      <c r="A277" s="38"/>
      <c r="B277" s="39"/>
      <c r="C277" s="40" t="s">
        <v>55</v>
      </c>
      <c r="D277" s="40">
        <f>SUM(D278:D282)</f>
        <v>4560000</v>
      </c>
      <c r="E277" s="41">
        <f>SUM(E278:E282)</f>
        <v>2872800</v>
      </c>
      <c r="F277" s="41">
        <f>SUM(F278:F282)</f>
        <v>1231200</v>
      </c>
      <c r="G277" s="41">
        <f>SUM(G278:G282)</f>
        <v>0</v>
      </c>
      <c r="H277" s="41">
        <f>SUM(H278:H282)</f>
        <v>4104000</v>
      </c>
      <c r="I277" s="42">
        <f>SUM(I278:I280)</f>
        <v>-192000</v>
      </c>
      <c r="J277" s="41">
        <f t="shared" ref="J277:P277" si="613">SUM(J278:J282)</f>
        <v>3912000</v>
      </c>
      <c r="K277" s="43">
        <f t="shared" si="613"/>
        <v>3418484.4499999997</v>
      </c>
      <c r="L277" s="44">
        <f t="shared" si="613"/>
        <v>146860</v>
      </c>
      <c r="M277" s="45">
        <f t="shared" si="613"/>
        <v>0</v>
      </c>
      <c r="N277" s="46">
        <f t="shared" si="613"/>
        <v>271570</v>
      </c>
      <c r="O277" s="80">
        <f t="shared" si="613"/>
        <v>0</v>
      </c>
      <c r="P277" s="47">
        <f t="shared" si="613"/>
        <v>3565344.4499999997</v>
      </c>
      <c r="Q277" s="48">
        <f>P277/H277*100</f>
        <v>86.874864766081856</v>
      </c>
      <c r="R277" s="48">
        <f>P277/J277*100</f>
        <v>91.138661809815943</v>
      </c>
      <c r="S277" s="48">
        <f t="shared" ref="S277:S282" si="614">P277/D277*100</f>
        <v>78.187378289473671</v>
      </c>
      <c r="T277" s="47">
        <f>SUM(T278:T282)</f>
        <v>271570</v>
      </c>
      <c r="U277" s="48">
        <f>T277/H277*100</f>
        <v>6.6172027290448341</v>
      </c>
      <c r="V277" s="48">
        <f>T277/J277*100</f>
        <v>6.9419734151329235</v>
      </c>
      <c r="W277" s="48">
        <f>T277/D277*100</f>
        <v>5.9554824561403503</v>
      </c>
      <c r="X277" s="48">
        <f>SUM(X278:X282)</f>
        <v>3836914.4499999997</v>
      </c>
      <c r="Y277" s="226">
        <f>X277/H277*100</f>
        <v>93.49206749512669</v>
      </c>
      <c r="Z277" s="48">
        <f>X277/J277*100</f>
        <v>98.080635224948864</v>
      </c>
      <c r="AA277" s="48">
        <f>X277/D277*100</f>
        <v>84.14286074561403</v>
      </c>
      <c r="AB277" s="47">
        <f>SUM(AB278:AB282)</f>
        <v>267085.55000000016</v>
      </c>
      <c r="AC277" s="47">
        <f>(AB277/H277)*100</f>
        <v>6.5079325048732981</v>
      </c>
      <c r="AD277" s="47">
        <f>(AB277/D277)*100</f>
        <v>5.8571392543859684</v>
      </c>
      <c r="AE277" s="47">
        <f>SUM(AE278:AE282)</f>
        <v>75085.550000000163</v>
      </c>
      <c r="AF277" s="47">
        <f>(AE277/J277)*100</f>
        <v>1.9193647750511289</v>
      </c>
      <c r="AG277" s="47">
        <f t="shared" ref="AG277:AG282" si="615">(AE277/D277)*100</f>
        <v>1.6466129385964947</v>
      </c>
      <c r="AH277" s="47">
        <f>SUM(AH278:AH282)</f>
        <v>456000</v>
      </c>
      <c r="AI277" s="47">
        <f>SUM(AI278:AI282)</f>
        <v>723085.55000000016</v>
      </c>
      <c r="AJ277" s="47">
        <f>(AI277/D277)*100</f>
        <v>15.857139254385968</v>
      </c>
    </row>
    <row r="278" spans="1:36" ht="18" hidden="1" customHeight="1">
      <c r="A278" s="38"/>
      <c r="B278" s="39" t="s">
        <v>68</v>
      </c>
      <c r="C278" s="49" t="s">
        <v>56</v>
      </c>
      <c r="D278" s="49">
        <v>0</v>
      </c>
      <c r="E278" s="49">
        <v>0</v>
      </c>
      <c r="F278" s="49">
        <v>0</v>
      </c>
      <c r="G278" s="49">
        <v>0</v>
      </c>
      <c r="H278" s="41">
        <f>SUM(E278:G278)</f>
        <v>0</v>
      </c>
      <c r="I278" s="50">
        <v>0</v>
      </c>
      <c r="J278" s="51">
        <f>SUM(E278:G278,I278)</f>
        <v>0</v>
      </c>
      <c r="K278" s="52"/>
      <c r="L278" s="53"/>
      <c r="M278" s="54"/>
      <c r="N278" s="55"/>
      <c r="O278" s="81"/>
      <c r="P278" s="56">
        <f>K278+L278</f>
        <v>0</v>
      </c>
      <c r="Q278" s="56" t="e">
        <f>P278/H278*100</f>
        <v>#DIV/0!</v>
      </c>
      <c r="R278" s="56" t="e">
        <f>P278/J278*100</f>
        <v>#DIV/0!</v>
      </c>
      <c r="S278" s="56" t="e">
        <f t="shared" si="614"/>
        <v>#DIV/0!</v>
      </c>
      <c r="T278" s="57">
        <f>M278+N278+O278</f>
        <v>0</v>
      </c>
      <c r="U278" s="56" t="e">
        <f>T278/H278*100</f>
        <v>#DIV/0!</v>
      </c>
      <c r="V278" s="56" t="e">
        <f>T278/J278*100</f>
        <v>#DIV/0!</v>
      </c>
      <c r="W278" s="56" t="e">
        <f>T278/D278*100</f>
        <v>#DIV/0!</v>
      </c>
      <c r="X278" s="56">
        <f>SUM(K278:O278)</f>
        <v>0</v>
      </c>
      <c r="Y278" s="226" t="e">
        <f>X278/H278*100</f>
        <v>#DIV/0!</v>
      </c>
      <c r="Z278" s="56" t="e">
        <f>X278/J278*100</f>
        <v>#DIV/0!</v>
      </c>
      <c r="AA278" s="56" t="e">
        <f>X278/D278*100</f>
        <v>#DIV/0!</v>
      </c>
      <c r="AB278" s="57">
        <f>H278-X278</f>
        <v>0</v>
      </c>
      <c r="AC278" s="57" t="e">
        <f>(AB278/H278)*100</f>
        <v>#DIV/0!</v>
      </c>
      <c r="AD278" s="57" t="e">
        <f>(AB278/D278)*100</f>
        <v>#DIV/0!</v>
      </c>
      <c r="AE278" s="34">
        <f>J278-X278</f>
        <v>0</v>
      </c>
      <c r="AF278" s="57" t="e">
        <f>(AE278/J278)*100</f>
        <v>#DIV/0!</v>
      </c>
      <c r="AG278" s="63" t="e">
        <f t="shared" si="615"/>
        <v>#DIV/0!</v>
      </c>
      <c r="AH278" s="246"/>
      <c r="AI278" s="34">
        <f>D278-X278</f>
        <v>0</v>
      </c>
      <c r="AJ278" s="57" t="e">
        <f>(AI278/D278)*100</f>
        <v>#DIV/0!</v>
      </c>
    </row>
    <row r="279" spans="1:36" ht="18.75">
      <c r="A279" s="38"/>
      <c r="B279" s="38"/>
      <c r="C279" s="49" t="s">
        <v>57</v>
      </c>
      <c r="D279" s="49">
        <v>800000</v>
      </c>
      <c r="E279" s="49">
        <v>500000</v>
      </c>
      <c r="F279" s="49">
        <v>300000</v>
      </c>
      <c r="G279" s="49">
        <v>0</v>
      </c>
      <c r="H279" s="41">
        <f>SUM(E279:G279)</f>
        <v>800000</v>
      </c>
      <c r="I279" s="78">
        <v>-12000</v>
      </c>
      <c r="J279" s="51">
        <f>SUM(E279:G279,I279)</f>
        <v>788000</v>
      </c>
      <c r="K279" s="52">
        <v>725866.27</v>
      </c>
      <c r="L279" s="53">
        <v>134900</v>
      </c>
      <c r="M279" s="54"/>
      <c r="N279" s="55"/>
      <c r="O279" s="81"/>
      <c r="P279" s="56">
        <f>K279+L279</f>
        <v>860766.27</v>
      </c>
      <c r="Q279" s="56">
        <f t="shared" ref="Q279:Q282" si="616">P279/H279*100</f>
        <v>107.59578375000001</v>
      </c>
      <c r="R279" s="56">
        <f t="shared" ref="R279:R284" si="617">P279/J279*100</f>
        <v>109.23429822335025</v>
      </c>
      <c r="S279" s="56">
        <f t="shared" si="614"/>
        <v>107.59578375000001</v>
      </c>
      <c r="T279" s="57">
        <f t="shared" ref="T279:T282" si="618">M279+N279+O279</f>
        <v>0</v>
      </c>
      <c r="U279" s="56">
        <f t="shared" ref="U279:U282" si="619">T279/H279*100</f>
        <v>0</v>
      </c>
      <c r="V279" s="56">
        <f t="shared" ref="V279:V284" si="620">T279/J279*100</f>
        <v>0</v>
      </c>
      <c r="W279" s="56">
        <f t="shared" ref="W279:W282" si="621">T279/D279*100</f>
        <v>0</v>
      </c>
      <c r="X279" s="56">
        <f t="shared" ref="X279:X282" si="622">SUM(K279:O279)</f>
        <v>860766.27</v>
      </c>
      <c r="Y279" s="226">
        <f t="shared" ref="Y279:Y282" si="623">X279/H279*100</f>
        <v>107.59578375000001</v>
      </c>
      <c r="Z279" s="56">
        <f>X279/J279*100</f>
        <v>109.23429822335025</v>
      </c>
      <c r="AA279" s="56">
        <f t="shared" ref="AA279:AA282" si="624">X279/D279*100</f>
        <v>107.59578375000001</v>
      </c>
      <c r="AB279" s="57">
        <f t="shared" ref="AB279:AB282" si="625">H279-X279</f>
        <v>-60766.270000000019</v>
      </c>
      <c r="AC279" s="57">
        <f t="shared" ref="AC279:AC282" si="626">(AB279/H279)*100</f>
        <v>-7.5957837500000025</v>
      </c>
      <c r="AD279" s="57">
        <f t="shared" ref="AD279:AD282" si="627">(AB279/D279)*100</f>
        <v>-7.5957837500000025</v>
      </c>
      <c r="AE279" s="34">
        <f>J279-X279</f>
        <v>-72766.270000000019</v>
      </c>
      <c r="AF279" s="57">
        <f t="shared" ref="AF279:AF282" si="628">(AE279/J279)*100</f>
        <v>-9.2342982233502564</v>
      </c>
      <c r="AG279" s="63">
        <f t="shared" si="615"/>
        <v>-9.0957837500000025</v>
      </c>
      <c r="AH279" s="49">
        <v>0</v>
      </c>
      <c r="AI279" s="34">
        <f>AB279+AH279</f>
        <v>-60766.270000000019</v>
      </c>
      <c r="AJ279" s="57">
        <f t="shared" ref="AJ279:AJ282" si="629">(AI279/D279)*100</f>
        <v>-7.5957837500000025</v>
      </c>
    </row>
    <row r="280" spans="1:36" ht="18.75">
      <c r="A280" s="38"/>
      <c r="B280" s="38"/>
      <c r="C280" s="49" t="s">
        <v>58</v>
      </c>
      <c r="D280" s="49">
        <v>2820000</v>
      </c>
      <c r="E280" s="49">
        <v>1872800</v>
      </c>
      <c r="F280" s="49">
        <v>491200</v>
      </c>
      <c r="G280" s="49"/>
      <c r="H280" s="41">
        <f>SUM(E280:G280)</f>
        <v>2364000</v>
      </c>
      <c r="I280" s="59">
        <v>-180000</v>
      </c>
      <c r="J280" s="51">
        <f>SUM(E280:G280,I280)</f>
        <v>2184000</v>
      </c>
      <c r="K280" s="52">
        <v>2145273.5499999998</v>
      </c>
      <c r="L280" s="53">
        <v>11960</v>
      </c>
      <c r="M280" s="54"/>
      <c r="N280" s="55"/>
      <c r="O280" s="81"/>
      <c r="P280" s="56">
        <f>K280+L280</f>
        <v>2157233.5499999998</v>
      </c>
      <c r="Q280" s="56">
        <f t="shared" si="616"/>
        <v>91.253534263959381</v>
      </c>
      <c r="R280" s="56">
        <f t="shared" si="617"/>
        <v>98.774429945054933</v>
      </c>
      <c r="S280" s="56">
        <f t="shared" si="614"/>
        <v>76.497643617021268</v>
      </c>
      <c r="T280" s="57">
        <f t="shared" si="618"/>
        <v>0</v>
      </c>
      <c r="U280" s="56">
        <f t="shared" si="619"/>
        <v>0</v>
      </c>
      <c r="V280" s="56">
        <f t="shared" si="620"/>
        <v>0</v>
      </c>
      <c r="W280" s="56">
        <f t="shared" si="621"/>
        <v>0</v>
      </c>
      <c r="X280" s="56">
        <f t="shared" si="622"/>
        <v>2157233.5499999998</v>
      </c>
      <c r="Y280" s="226">
        <f t="shared" si="623"/>
        <v>91.253534263959381</v>
      </c>
      <c r="Z280" s="56">
        <f t="shared" ref="Z280:Z284" si="630">X280/J280*100</f>
        <v>98.774429945054933</v>
      </c>
      <c r="AA280" s="56">
        <f t="shared" si="624"/>
        <v>76.497643617021268</v>
      </c>
      <c r="AB280" s="57">
        <f t="shared" si="625"/>
        <v>206766.45000000019</v>
      </c>
      <c r="AC280" s="57">
        <f t="shared" si="626"/>
        <v>8.7464657360406157</v>
      </c>
      <c r="AD280" s="57">
        <f t="shared" si="627"/>
        <v>7.3321436170212833</v>
      </c>
      <c r="AE280" s="34">
        <f>J280-X280</f>
        <v>26766.450000000186</v>
      </c>
      <c r="AF280" s="57">
        <f t="shared" si="628"/>
        <v>1.2255700549450634</v>
      </c>
      <c r="AG280" s="63">
        <f t="shared" si="615"/>
        <v>0.94916489361702783</v>
      </c>
      <c r="AH280" s="49">
        <v>456000</v>
      </c>
      <c r="AI280" s="34">
        <f t="shared" ref="AI280:AI282" si="631">AB280+AH280</f>
        <v>662766.45000000019</v>
      </c>
      <c r="AJ280" s="57">
        <f t="shared" si="629"/>
        <v>23.502356382978732</v>
      </c>
    </row>
    <row r="281" spans="1:36" ht="18.75">
      <c r="A281" s="38"/>
      <c r="B281" s="38"/>
      <c r="C281" s="49" t="s">
        <v>69</v>
      </c>
      <c r="D281" s="49">
        <v>340000</v>
      </c>
      <c r="E281" s="49">
        <v>0</v>
      </c>
      <c r="F281" s="49">
        <v>340000</v>
      </c>
      <c r="G281" s="49">
        <v>0</v>
      </c>
      <c r="H281" s="41">
        <f>SUM(E281:G281)</f>
        <v>340000</v>
      </c>
      <c r="I281" s="59">
        <v>0</v>
      </c>
      <c r="J281" s="51">
        <f>SUM(E281:G281,I281)</f>
        <v>340000</v>
      </c>
      <c r="K281" s="52">
        <v>225181.5</v>
      </c>
      <c r="L281" s="53"/>
      <c r="M281" s="54"/>
      <c r="N281" s="55"/>
      <c r="O281" s="81"/>
      <c r="P281" s="56">
        <f>K281+L281</f>
        <v>225181.5</v>
      </c>
      <c r="Q281" s="56">
        <f t="shared" si="616"/>
        <v>66.229852941176475</v>
      </c>
      <c r="R281" s="56">
        <f t="shared" si="617"/>
        <v>66.229852941176475</v>
      </c>
      <c r="S281" s="56">
        <f t="shared" si="614"/>
        <v>66.229852941176475</v>
      </c>
      <c r="T281" s="57">
        <f t="shared" si="618"/>
        <v>0</v>
      </c>
      <c r="U281" s="56">
        <f t="shared" si="619"/>
        <v>0</v>
      </c>
      <c r="V281" s="56">
        <f t="shared" si="620"/>
        <v>0</v>
      </c>
      <c r="W281" s="56">
        <f t="shared" si="621"/>
        <v>0</v>
      </c>
      <c r="X281" s="56">
        <f t="shared" si="622"/>
        <v>225181.5</v>
      </c>
      <c r="Y281" s="226">
        <f t="shared" si="623"/>
        <v>66.229852941176475</v>
      </c>
      <c r="Z281" s="56">
        <f t="shared" si="630"/>
        <v>66.229852941176475</v>
      </c>
      <c r="AA281" s="56">
        <f t="shared" si="624"/>
        <v>66.229852941176475</v>
      </c>
      <c r="AB281" s="57">
        <f t="shared" si="625"/>
        <v>114818.5</v>
      </c>
      <c r="AC281" s="57">
        <f t="shared" si="626"/>
        <v>33.770147058823532</v>
      </c>
      <c r="AD281" s="57">
        <f t="shared" si="627"/>
        <v>33.770147058823532</v>
      </c>
      <c r="AE281" s="34">
        <f>J281-X281</f>
        <v>114818.5</v>
      </c>
      <c r="AF281" s="57">
        <f t="shared" si="628"/>
        <v>33.770147058823532</v>
      </c>
      <c r="AG281" s="63">
        <f t="shared" si="615"/>
        <v>33.770147058823532</v>
      </c>
      <c r="AH281" s="49">
        <v>0</v>
      </c>
      <c r="AI281" s="34">
        <f t="shared" si="631"/>
        <v>114818.5</v>
      </c>
      <c r="AJ281" s="57">
        <f t="shared" si="629"/>
        <v>33.770147058823532</v>
      </c>
    </row>
    <row r="282" spans="1:36" ht="18.75">
      <c r="A282" s="38"/>
      <c r="B282" s="38"/>
      <c r="C282" s="49" t="s">
        <v>60</v>
      </c>
      <c r="D282" s="57">
        <v>600000</v>
      </c>
      <c r="E282" s="57">
        <v>500000</v>
      </c>
      <c r="F282" s="57">
        <v>100000</v>
      </c>
      <c r="G282" s="63">
        <v>0</v>
      </c>
      <c r="H282" s="41">
        <f>SUM(E282:G282)</f>
        <v>600000</v>
      </c>
      <c r="I282" s="49">
        <v>0</v>
      </c>
      <c r="J282" s="51">
        <f>SUM(E282:G282,I282)</f>
        <v>600000</v>
      </c>
      <c r="K282" s="52">
        <v>322163.13</v>
      </c>
      <c r="L282" s="53"/>
      <c r="M282" s="54"/>
      <c r="N282" s="55">
        <v>271570</v>
      </c>
      <c r="O282" s="81"/>
      <c r="P282" s="56">
        <f>K282+L282</f>
        <v>322163.13</v>
      </c>
      <c r="Q282" s="56">
        <f t="shared" si="616"/>
        <v>53.693854999999999</v>
      </c>
      <c r="R282" s="56">
        <f t="shared" si="617"/>
        <v>53.693854999999999</v>
      </c>
      <c r="S282" s="56">
        <f t="shared" si="614"/>
        <v>53.693854999999999</v>
      </c>
      <c r="T282" s="57">
        <f t="shared" si="618"/>
        <v>271570</v>
      </c>
      <c r="U282" s="56">
        <f t="shared" si="619"/>
        <v>45.26166666666667</v>
      </c>
      <c r="V282" s="56">
        <f t="shared" si="620"/>
        <v>45.26166666666667</v>
      </c>
      <c r="W282" s="56">
        <f t="shared" si="621"/>
        <v>45.26166666666667</v>
      </c>
      <c r="X282" s="56">
        <f t="shared" si="622"/>
        <v>593733.13</v>
      </c>
      <c r="Y282" s="226">
        <f t="shared" si="623"/>
        <v>98.955521666666669</v>
      </c>
      <c r="Z282" s="56">
        <f t="shared" si="630"/>
        <v>98.955521666666669</v>
      </c>
      <c r="AA282" s="56">
        <f t="shared" si="624"/>
        <v>98.955521666666669</v>
      </c>
      <c r="AB282" s="57">
        <f t="shared" si="625"/>
        <v>6266.8699999999953</v>
      </c>
      <c r="AC282" s="57">
        <f t="shared" si="626"/>
        <v>1.0444783333333325</v>
      </c>
      <c r="AD282" s="57">
        <f t="shared" si="627"/>
        <v>1.0444783333333325</v>
      </c>
      <c r="AE282" s="34">
        <f>J282-X282</f>
        <v>6266.8699999999953</v>
      </c>
      <c r="AF282" s="57">
        <f t="shared" si="628"/>
        <v>1.0444783333333325</v>
      </c>
      <c r="AG282" s="63">
        <f t="shared" si="615"/>
        <v>1.0444783333333325</v>
      </c>
      <c r="AH282" s="63">
        <v>0</v>
      </c>
      <c r="AI282" s="34">
        <f t="shared" si="631"/>
        <v>6266.8699999999953</v>
      </c>
      <c r="AJ282" s="57">
        <f t="shared" si="629"/>
        <v>1.0444783333333325</v>
      </c>
    </row>
    <row r="283" spans="1:36" ht="18" hidden="1" customHeight="1">
      <c r="A283" s="61"/>
      <c r="B283" s="62"/>
      <c r="C283" s="63" t="s">
        <v>61</v>
      </c>
      <c r="D283" s="63">
        <f>D284</f>
        <v>0</v>
      </c>
      <c r="E283" s="63">
        <f>SUM(E284:E284)</f>
        <v>0</v>
      </c>
      <c r="F283" s="63">
        <f>F284</f>
        <v>0</v>
      </c>
      <c r="G283" s="63">
        <f>G284</f>
        <v>0</v>
      </c>
      <c r="H283" s="63">
        <f>H284</f>
        <v>0</v>
      </c>
      <c r="I283" s="63">
        <f>I284</f>
        <v>0</v>
      </c>
      <c r="J283" s="63">
        <f>SUM(J284:J284)</f>
        <v>0</v>
      </c>
      <c r="K283" s="64">
        <f t="shared" ref="K283:AI283" si="632">K284</f>
        <v>0</v>
      </c>
      <c r="L283" s="65">
        <f t="shared" si="632"/>
        <v>0</v>
      </c>
      <c r="M283" s="66">
        <f t="shared" si="632"/>
        <v>0</v>
      </c>
      <c r="N283" s="46">
        <f t="shared" si="632"/>
        <v>0</v>
      </c>
      <c r="O283" s="82">
        <f t="shared" si="632"/>
        <v>0</v>
      </c>
      <c r="P283" s="67">
        <f t="shared" si="632"/>
        <v>0</v>
      </c>
      <c r="Q283" s="67" t="e">
        <f t="shared" si="632"/>
        <v>#DIV/0!</v>
      </c>
      <c r="R283" s="56" t="e">
        <f t="shared" si="617"/>
        <v>#DIV/0!</v>
      </c>
      <c r="S283" s="67" t="e">
        <f t="shared" si="632"/>
        <v>#DIV/0!</v>
      </c>
      <c r="T283" s="63">
        <f t="shared" si="632"/>
        <v>0</v>
      </c>
      <c r="U283" s="67" t="e">
        <f t="shared" si="632"/>
        <v>#DIV/0!</v>
      </c>
      <c r="V283" s="56" t="e">
        <f t="shared" si="620"/>
        <v>#DIV/0!</v>
      </c>
      <c r="W283" s="67" t="e">
        <f t="shared" si="632"/>
        <v>#DIV/0!</v>
      </c>
      <c r="X283" s="67">
        <f>X284</f>
        <v>0</v>
      </c>
      <c r="Y283" s="227" t="e">
        <f t="shared" si="632"/>
        <v>#DIV/0!</v>
      </c>
      <c r="Z283" s="56" t="e">
        <f t="shared" si="630"/>
        <v>#DIV/0!</v>
      </c>
      <c r="AA283" s="67" t="e">
        <f t="shared" si="632"/>
        <v>#DIV/0!</v>
      </c>
      <c r="AB283" s="63">
        <f t="shared" si="632"/>
        <v>0</v>
      </c>
      <c r="AC283" s="63" t="e">
        <f t="shared" si="632"/>
        <v>#DIV/0!</v>
      </c>
      <c r="AD283" s="63" t="e">
        <f t="shared" si="632"/>
        <v>#DIV/0!</v>
      </c>
      <c r="AE283" s="63">
        <f t="shared" si="632"/>
        <v>0</v>
      </c>
      <c r="AF283" s="63" t="e">
        <f t="shared" si="632"/>
        <v>#DIV/0!</v>
      </c>
      <c r="AG283" s="63" t="e">
        <f t="shared" si="632"/>
        <v>#DIV/0!</v>
      </c>
      <c r="AH283" s="63"/>
      <c r="AI283" s="63">
        <f t="shared" si="632"/>
        <v>0</v>
      </c>
      <c r="AJ283" s="57" t="e">
        <f>(AI283/D283)*100</f>
        <v>#DIV/0!</v>
      </c>
    </row>
    <row r="284" spans="1:36" ht="18" hidden="1" customHeight="1">
      <c r="A284" s="38"/>
      <c r="B284" s="38"/>
      <c r="C284" s="49" t="s">
        <v>70</v>
      </c>
      <c r="D284" s="57">
        <v>0</v>
      </c>
      <c r="E284" s="57">
        <v>0</v>
      </c>
      <c r="F284" s="49">
        <v>0</v>
      </c>
      <c r="G284" s="49">
        <v>0</v>
      </c>
      <c r="H284" s="49">
        <f>SUM(E284:G284)</f>
        <v>0</v>
      </c>
      <c r="I284" s="57">
        <v>0</v>
      </c>
      <c r="J284" s="51">
        <f>SUM(E284:G284,I284)</f>
        <v>0</v>
      </c>
      <c r="K284" s="52"/>
      <c r="L284" s="53"/>
      <c r="M284" s="54"/>
      <c r="N284" s="55"/>
      <c r="O284" s="81"/>
      <c r="P284" s="57">
        <f>K284+L284</f>
        <v>0</v>
      </c>
      <c r="Q284" s="56" t="e">
        <f>P284/J284*100</f>
        <v>#DIV/0!</v>
      </c>
      <c r="R284" s="56" t="e">
        <f t="shared" si="617"/>
        <v>#DIV/0!</v>
      </c>
      <c r="S284" s="56" t="e">
        <f>P284/D284*100</f>
        <v>#DIV/0!</v>
      </c>
      <c r="T284" s="57">
        <f>M284+N284+O284</f>
        <v>0</v>
      </c>
      <c r="U284" s="56" t="e">
        <f>T284/J284*100</f>
        <v>#DIV/0!</v>
      </c>
      <c r="V284" s="56" t="e">
        <f t="shared" si="620"/>
        <v>#DIV/0!</v>
      </c>
      <c r="W284" s="56" t="e">
        <f>T284/D284*100</f>
        <v>#DIV/0!</v>
      </c>
      <c r="X284" s="56">
        <f>SUM(K284:O284)</f>
        <v>0</v>
      </c>
      <c r="Y284" s="226" t="e">
        <f t="shared" ref="Y284" si="633">X284/H284*100</f>
        <v>#DIV/0!</v>
      </c>
      <c r="Z284" s="56" t="e">
        <f t="shared" si="630"/>
        <v>#DIV/0!</v>
      </c>
      <c r="AA284" s="56" t="e">
        <f>X284/D284*100</f>
        <v>#DIV/0!</v>
      </c>
      <c r="AB284" s="57">
        <f>H284-X284</f>
        <v>0</v>
      </c>
      <c r="AC284" s="57" t="e">
        <f t="shared" ref="AC284" si="634">(AB284/H284)*100</f>
        <v>#DIV/0!</v>
      </c>
      <c r="AD284" s="57" t="e">
        <f>(AB284/D284)*100</f>
        <v>#DIV/0!</v>
      </c>
      <c r="AE284" s="34">
        <f>J284-X284</f>
        <v>0</v>
      </c>
      <c r="AF284" s="57" t="e">
        <f>(AE284/J284)*100</f>
        <v>#DIV/0!</v>
      </c>
      <c r="AG284" s="63" t="e">
        <f>(AE284/D284)*100</f>
        <v>#DIV/0!</v>
      </c>
      <c r="AH284" s="246"/>
      <c r="AI284" s="34">
        <f t="shared" ref="AI284" si="635">D284-X284</f>
        <v>0</v>
      </c>
      <c r="AJ284" s="57" t="e">
        <f t="shared" ref="AJ284" si="636">(AI284/D284)*100</f>
        <v>#DIV/0!</v>
      </c>
    </row>
    <row r="285" spans="1:36" ht="18.75">
      <c r="A285" s="69"/>
      <c r="B285" s="69"/>
      <c r="C285" s="70"/>
      <c r="D285" s="70"/>
      <c r="E285" s="71"/>
      <c r="F285" s="71"/>
      <c r="G285" s="71"/>
      <c r="H285" s="71"/>
      <c r="I285" s="71"/>
      <c r="J285" s="71"/>
      <c r="K285" s="72"/>
      <c r="L285" s="73"/>
      <c r="M285" s="74"/>
      <c r="N285" s="75"/>
      <c r="O285" s="83"/>
      <c r="P285" s="71"/>
      <c r="Q285" s="71"/>
      <c r="R285" s="71"/>
      <c r="S285" s="71"/>
      <c r="T285" s="71"/>
      <c r="U285" s="71"/>
      <c r="V285" s="71"/>
      <c r="W285" s="71"/>
      <c r="X285" s="71"/>
      <c r="Y285" s="228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</row>
    <row r="286" spans="1:36" ht="37.5">
      <c r="A286" s="1104" t="s">
        <v>348</v>
      </c>
      <c r="B286" s="1106" t="s">
        <v>331</v>
      </c>
      <c r="C286" s="1107" t="s">
        <v>332</v>
      </c>
      <c r="D286" s="79" t="s">
        <v>333</v>
      </c>
      <c r="E286" s="1109">
        <f>SUM(E289,E295)</f>
        <v>248550</v>
      </c>
      <c r="F286" s="1109">
        <f>F289+F295</f>
        <v>277950</v>
      </c>
      <c r="G286" s="1109">
        <f>G289+G295</f>
        <v>0</v>
      </c>
      <c r="H286" s="1109">
        <f>SUM(E286:G288)</f>
        <v>526500</v>
      </c>
      <c r="I286" s="1111">
        <f>SUM(I289,I295)</f>
        <v>0</v>
      </c>
      <c r="J286" s="1113">
        <f>SUM(J289,J295)</f>
        <v>526500</v>
      </c>
      <c r="K286" s="37"/>
      <c r="L286" s="37"/>
      <c r="M286" s="37"/>
      <c r="N286" s="37"/>
      <c r="O286" s="37"/>
      <c r="P286" s="203" t="s">
        <v>417</v>
      </c>
      <c r="Q286" s="204" t="s">
        <v>433</v>
      </c>
      <c r="R286" s="204" t="s">
        <v>434</v>
      </c>
      <c r="S286" s="204" t="s">
        <v>403</v>
      </c>
      <c r="T286" s="204" t="s">
        <v>438</v>
      </c>
      <c r="U286" s="204" t="s">
        <v>433</v>
      </c>
      <c r="V286" s="204" t="s">
        <v>434</v>
      </c>
      <c r="W286" s="204" t="s">
        <v>403</v>
      </c>
      <c r="X286" s="203" t="s">
        <v>439</v>
      </c>
      <c r="Y286" s="223" t="s">
        <v>433</v>
      </c>
      <c r="Z286" s="204" t="s">
        <v>434</v>
      </c>
      <c r="AA286" s="204" t="s">
        <v>403</v>
      </c>
      <c r="AB286" s="204" t="s">
        <v>440</v>
      </c>
      <c r="AC286" s="204" t="s">
        <v>433</v>
      </c>
      <c r="AD286" s="204" t="s">
        <v>403</v>
      </c>
      <c r="AE286" s="204" t="s">
        <v>408</v>
      </c>
      <c r="AF286" s="204" t="s">
        <v>408</v>
      </c>
      <c r="AG286" s="204" t="s">
        <v>403</v>
      </c>
      <c r="AH286" s="204" t="s">
        <v>39</v>
      </c>
      <c r="AI286" s="204" t="s">
        <v>441</v>
      </c>
      <c r="AJ286" s="204" t="s">
        <v>403</v>
      </c>
    </row>
    <row r="287" spans="1:36" ht="14.45" customHeight="1">
      <c r="A287" s="1105"/>
      <c r="B287" s="1106"/>
      <c r="C287" s="1108"/>
      <c r="D287" s="1108">
        <f>D289+D295</f>
        <v>585000</v>
      </c>
      <c r="E287" s="1110"/>
      <c r="F287" s="1110"/>
      <c r="G287" s="1110"/>
      <c r="H287" s="1110"/>
      <c r="I287" s="1112"/>
      <c r="J287" s="1106"/>
      <c r="K287" s="1114">
        <f t="shared" ref="K287:O287" si="637">K289+K295</f>
        <v>390394.45</v>
      </c>
      <c r="L287" s="1116">
        <f t="shared" si="637"/>
        <v>136105.45000000001</v>
      </c>
      <c r="M287" s="1118">
        <f t="shared" si="637"/>
        <v>0</v>
      </c>
      <c r="N287" s="1100">
        <f t="shared" si="637"/>
        <v>0</v>
      </c>
      <c r="O287" s="1102">
        <f t="shared" si="637"/>
        <v>0</v>
      </c>
      <c r="P287" s="1071">
        <f>P289+P295</f>
        <v>526499.9</v>
      </c>
      <c r="Q287" s="1071">
        <f>(P287/H286)*100</f>
        <v>99.999981006647673</v>
      </c>
      <c r="R287" s="1071">
        <f>(P287/J286)*100</f>
        <v>99.999981006647673</v>
      </c>
      <c r="S287" s="1071">
        <f>(P287/D287)*100</f>
        <v>89.999982905982918</v>
      </c>
      <c r="T287" s="1071">
        <f>T289+T295</f>
        <v>0</v>
      </c>
      <c r="U287" s="1071">
        <f>(T287/H286)*100</f>
        <v>0</v>
      </c>
      <c r="V287" s="1071">
        <f>(T287/J286)*100</f>
        <v>0</v>
      </c>
      <c r="W287" s="1071">
        <f>(T287/D287)*100</f>
        <v>0</v>
      </c>
      <c r="X287" s="1071">
        <f>X289+X295</f>
        <v>526499.9</v>
      </c>
      <c r="Y287" s="1075">
        <f>(X287/H286)*100</f>
        <v>99.999981006647673</v>
      </c>
      <c r="Z287" s="1071">
        <f>(X287/J286)*100</f>
        <v>99.999981006647673</v>
      </c>
      <c r="AA287" s="1071">
        <f>(X287/D287)*100</f>
        <v>89.999982905982918</v>
      </c>
      <c r="AB287" s="1071">
        <f>AB289+AB295</f>
        <v>9.9999999976716936E-2</v>
      </c>
      <c r="AC287" s="1071">
        <f>(AB287/H286)*100</f>
        <v>1.8993352322263424E-5</v>
      </c>
      <c r="AD287" s="1071">
        <f>(AB287/D287)*100</f>
        <v>1.7094017090037084E-5</v>
      </c>
      <c r="AE287" s="1071">
        <f>AE289+AE295</f>
        <v>9.9999999976716936E-2</v>
      </c>
      <c r="AF287" s="1071">
        <f>(AE287/J286)*100</f>
        <v>1.8993352322263424E-5</v>
      </c>
      <c r="AG287" s="1071">
        <f>(AE287/D287)*100</f>
        <v>1.7094017090037084E-5</v>
      </c>
      <c r="AH287" s="1071">
        <f>AH289+AH295</f>
        <v>58500</v>
      </c>
      <c r="AI287" s="1071">
        <f>AI289+AI295</f>
        <v>58500.099999999977</v>
      </c>
      <c r="AJ287" s="1071">
        <f>(AI287/D287)*100</f>
        <v>10.000017094017091</v>
      </c>
    </row>
    <row r="288" spans="1:36" ht="27.6" customHeight="1">
      <c r="A288" s="1105"/>
      <c r="B288" s="1106"/>
      <c r="C288" s="1108"/>
      <c r="D288" s="1108"/>
      <c r="E288" s="1110"/>
      <c r="F288" s="1110"/>
      <c r="G288" s="1110"/>
      <c r="H288" s="1110"/>
      <c r="I288" s="1112"/>
      <c r="J288" s="1106"/>
      <c r="K288" s="1115"/>
      <c r="L288" s="1117"/>
      <c r="M288" s="1119"/>
      <c r="N288" s="1101"/>
      <c r="O288" s="1103"/>
      <c r="P288" s="1072"/>
      <c r="Q288" s="1072"/>
      <c r="R288" s="1072"/>
      <c r="S288" s="1072"/>
      <c r="T288" s="1072"/>
      <c r="U288" s="1072"/>
      <c r="V288" s="1072"/>
      <c r="W288" s="1072"/>
      <c r="X288" s="1072"/>
      <c r="Y288" s="1076"/>
      <c r="Z288" s="1072"/>
      <c r="AA288" s="1072"/>
      <c r="AB288" s="1072"/>
      <c r="AC288" s="1072"/>
      <c r="AD288" s="1072"/>
      <c r="AE288" s="1072"/>
      <c r="AF288" s="1072"/>
      <c r="AG288" s="1072"/>
      <c r="AH288" s="1072"/>
      <c r="AI288" s="1072"/>
      <c r="AJ288" s="1072"/>
    </row>
    <row r="289" spans="1:36" ht="18.75">
      <c r="A289" s="38"/>
      <c r="B289" s="39"/>
      <c r="C289" s="40" t="s">
        <v>55</v>
      </c>
      <c r="D289" s="40">
        <f>SUM(D290:D294)</f>
        <v>585000</v>
      </c>
      <c r="E289" s="41">
        <f>SUM(E290:E294)</f>
        <v>248550</v>
      </c>
      <c r="F289" s="41">
        <f>SUM(F290:F294)</f>
        <v>277950</v>
      </c>
      <c r="G289" s="41">
        <f>SUM(G290:G294)</f>
        <v>0</v>
      </c>
      <c r="H289" s="41">
        <f>SUM(H290:H294)</f>
        <v>526500</v>
      </c>
      <c r="I289" s="42">
        <f>SUM(I290:I292)</f>
        <v>0</v>
      </c>
      <c r="J289" s="41">
        <f t="shared" ref="J289:P289" si="638">SUM(J290:J294)</f>
        <v>526500</v>
      </c>
      <c r="K289" s="43">
        <f t="shared" si="638"/>
        <v>390394.45</v>
      </c>
      <c r="L289" s="44">
        <f t="shared" si="638"/>
        <v>136105.45000000001</v>
      </c>
      <c r="M289" s="45">
        <f t="shared" si="638"/>
        <v>0</v>
      </c>
      <c r="N289" s="46">
        <f t="shared" si="638"/>
        <v>0</v>
      </c>
      <c r="O289" s="80">
        <f t="shared" si="638"/>
        <v>0</v>
      </c>
      <c r="P289" s="47">
        <f t="shared" si="638"/>
        <v>526499.9</v>
      </c>
      <c r="Q289" s="48">
        <f>P289/H289*100</f>
        <v>99.999981006647673</v>
      </c>
      <c r="R289" s="48">
        <f>P289/J289*100</f>
        <v>99.999981006647673</v>
      </c>
      <c r="S289" s="48">
        <f t="shared" ref="S289:S294" si="639">P289/D289*100</f>
        <v>89.999982905982918</v>
      </c>
      <c r="T289" s="47">
        <f>SUM(T290:T294)</f>
        <v>0</v>
      </c>
      <c r="U289" s="48">
        <f>T289/H289*100</f>
        <v>0</v>
      </c>
      <c r="V289" s="48">
        <f>T289/J289*100</f>
        <v>0</v>
      </c>
      <c r="W289" s="48">
        <f>T289/D289*100</f>
        <v>0</v>
      </c>
      <c r="X289" s="48">
        <f>SUM(X290:X294)</f>
        <v>526499.9</v>
      </c>
      <c r="Y289" s="226">
        <f>X289/H289*100</f>
        <v>99.999981006647673</v>
      </c>
      <c r="Z289" s="48">
        <f>X289/J289*100</f>
        <v>99.999981006647673</v>
      </c>
      <c r="AA289" s="48">
        <f>X289/D289*100</f>
        <v>89.999982905982918</v>
      </c>
      <c r="AB289" s="47">
        <f>SUM(AB290:AB294)</f>
        <v>9.9999999976716936E-2</v>
      </c>
      <c r="AC289" s="47">
        <f>(AB289/H289)*100</f>
        <v>1.8993352322263424E-5</v>
      </c>
      <c r="AD289" s="47">
        <f>(AB289/D289)*100</f>
        <v>1.7094017090037084E-5</v>
      </c>
      <c r="AE289" s="47">
        <f>SUM(AE290:AE294)</f>
        <v>9.9999999976716936E-2</v>
      </c>
      <c r="AF289" s="47">
        <f>(AE289/J289)*100</f>
        <v>1.8993352322263424E-5</v>
      </c>
      <c r="AG289" s="47">
        <f t="shared" ref="AG289:AG294" si="640">(AE289/D289)*100</f>
        <v>1.7094017090037084E-5</v>
      </c>
      <c r="AH289" s="47">
        <f>SUM(AH290:AH294)</f>
        <v>58500</v>
      </c>
      <c r="AI289" s="47">
        <f>SUM(AI290:AI294)</f>
        <v>58500.099999999977</v>
      </c>
      <c r="AJ289" s="47">
        <f>(AI289/D289)*100</f>
        <v>10.000017094017091</v>
      </c>
    </row>
    <row r="290" spans="1:36" ht="18.75">
      <c r="A290" s="38"/>
      <c r="B290" s="39" t="s">
        <v>68</v>
      </c>
      <c r="C290" s="49" t="s">
        <v>414</v>
      </c>
      <c r="D290" s="49">
        <v>238000</v>
      </c>
      <c r="E290" s="57">
        <v>120000</v>
      </c>
      <c r="F290" s="49">
        <v>118000</v>
      </c>
      <c r="G290" s="49">
        <v>0</v>
      </c>
      <c r="H290" s="41">
        <f>SUM(E290:G290)</f>
        <v>238000</v>
      </c>
      <c r="I290" s="50">
        <v>0</v>
      </c>
      <c r="J290" s="51">
        <f>SUM(E290:G290,I290)</f>
        <v>238000</v>
      </c>
      <c r="K290" s="52">
        <v>238000</v>
      </c>
      <c r="L290" s="53"/>
      <c r="M290" s="54"/>
      <c r="N290" s="55"/>
      <c r="O290" s="81"/>
      <c r="P290" s="56">
        <f>K290+L290</f>
        <v>238000</v>
      </c>
      <c r="Q290" s="56">
        <f>P290/H290*100</f>
        <v>100</v>
      </c>
      <c r="R290" s="56">
        <f>P290/J290*100</f>
        <v>100</v>
      </c>
      <c r="S290" s="56">
        <f t="shared" si="639"/>
        <v>100</v>
      </c>
      <c r="T290" s="57">
        <f>M290+N290+O290</f>
        <v>0</v>
      </c>
      <c r="U290" s="56">
        <f>T290/H290*100</f>
        <v>0</v>
      </c>
      <c r="V290" s="56">
        <f>T290/J290*100</f>
        <v>0</v>
      </c>
      <c r="W290" s="56">
        <f>T290/D290*100</f>
        <v>0</v>
      </c>
      <c r="X290" s="56">
        <f>SUM(K290:O290)</f>
        <v>238000</v>
      </c>
      <c r="Y290" s="226">
        <f>X290/H290*100</f>
        <v>100</v>
      </c>
      <c r="Z290" s="56">
        <f>X290/J290*100</f>
        <v>100</v>
      </c>
      <c r="AA290" s="56">
        <f>X290/D290*100</f>
        <v>100</v>
      </c>
      <c r="AB290" s="57">
        <f>H290-X290</f>
        <v>0</v>
      </c>
      <c r="AC290" s="57">
        <f>(AB290/H290)*100</f>
        <v>0</v>
      </c>
      <c r="AD290" s="57">
        <f>(AB290/D290)*100</f>
        <v>0</v>
      </c>
      <c r="AE290" s="34">
        <f>J290-X290</f>
        <v>0</v>
      </c>
      <c r="AF290" s="57">
        <f>(AE290/J290)*100</f>
        <v>0</v>
      </c>
      <c r="AG290" s="63">
        <f t="shared" si="640"/>
        <v>0</v>
      </c>
      <c r="AH290" s="49">
        <v>0</v>
      </c>
      <c r="AI290" s="34">
        <f>AB290+AH290</f>
        <v>0</v>
      </c>
      <c r="AJ290" s="57">
        <f>(AI290/D290)*100</f>
        <v>0</v>
      </c>
    </row>
    <row r="291" spans="1:36" ht="18.75">
      <c r="A291" s="38"/>
      <c r="B291" s="38"/>
      <c r="C291" s="49" t="s">
        <v>415</v>
      </c>
      <c r="D291" s="49">
        <v>336640</v>
      </c>
      <c r="E291" s="49">
        <v>119950</v>
      </c>
      <c r="F291" s="49">
        <f>216190-58000</f>
        <v>158190</v>
      </c>
      <c r="G291" s="49"/>
      <c r="H291" s="41">
        <f>SUM(E291:G291)</f>
        <v>278140</v>
      </c>
      <c r="I291" s="78">
        <v>0</v>
      </c>
      <c r="J291" s="51">
        <f>SUM(E291:G291,I291)</f>
        <v>278140</v>
      </c>
      <c r="K291" s="52">
        <v>149644.45000000001</v>
      </c>
      <c r="L291" s="242">
        <f>180000-43894.55</f>
        <v>136105.45000000001</v>
      </c>
      <c r="M291" s="54"/>
      <c r="N291" s="55"/>
      <c r="O291" s="81"/>
      <c r="P291" s="56">
        <f>K291+L291</f>
        <v>285749.90000000002</v>
      </c>
      <c r="Q291" s="56">
        <f t="shared" ref="Q291:Q294" si="641">P291/H291*100</f>
        <v>102.73599626087582</v>
      </c>
      <c r="R291" s="56">
        <f t="shared" ref="R291:R296" si="642">P291/J291*100</f>
        <v>102.73599626087582</v>
      </c>
      <c r="S291" s="56">
        <f t="shared" si="639"/>
        <v>84.882931321292787</v>
      </c>
      <c r="T291" s="57">
        <f t="shared" ref="T291:T294" si="643">M291+N291+O291</f>
        <v>0</v>
      </c>
      <c r="U291" s="56">
        <f t="shared" ref="U291:U294" si="644">T291/H291*100</f>
        <v>0</v>
      </c>
      <c r="V291" s="56">
        <f t="shared" ref="V291:V296" si="645">T291/J291*100</f>
        <v>0</v>
      </c>
      <c r="W291" s="56">
        <f t="shared" ref="W291:W294" si="646">T291/D291*100</f>
        <v>0</v>
      </c>
      <c r="X291" s="56">
        <f t="shared" ref="X291:X294" si="647">SUM(K291:O291)</f>
        <v>285749.90000000002</v>
      </c>
      <c r="Y291" s="226">
        <f t="shared" ref="Y291:Y294" si="648">X291/H291*100</f>
        <v>102.73599626087582</v>
      </c>
      <c r="Z291" s="56">
        <f t="shared" ref="Z291:Z296" si="649">X291/J291*100</f>
        <v>102.73599626087582</v>
      </c>
      <c r="AA291" s="56">
        <f t="shared" ref="AA291:AA294" si="650">X291/D291*100</f>
        <v>84.882931321292787</v>
      </c>
      <c r="AB291" s="57">
        <f t="shared" ref="AB291:AB294" si="651">H291-X291</f>
        <v>-7609.9000000000233</v>
      </c>
      <c r="AC291" s="57">
        <f t="shared" ref="AC291:AC294" si="652">(AB291/H291)*100</f>
        <v>-2.7359962608758264</v>
      </c>
      <c r="AD291" s="57">
        <f t="shared" ref="AD291:AD294" si="653">(AB291/D291)*100</f>
        <v>-2.260545389733847</v>
      </c>
      <c r="AE291" s="34">
        <f>J291-X291</f>
        <v>-7609.9000000000233</v>
      </c>
      <c r="AF291" s="57">
        <f t="shared" ref="AF291:AF294" si="654">(AE291/J291)*100</f>
        <v>-2.7359962608758264</v>
      </c>
      <c r="AG291" s="63">
        <f t="shared" si="640"/>
        <v>-2.260545389733847</v>
      </c>
      <c r="AH291" s="49">
        <v>58500</v>
      </c>
      <c r="AI291" s="34">
        <f t="shared" ref="AI291:AI292" si="655">AB291+AH291</f>
        <v>50890.099999999977</v>
      </c>
      <c r="AJ291" s="57">
        <f t="shared" ref="AJ291:AJ294" si="656">(AI291/D291)*100</f>
        <v>15.117068678707218</v>
      </c>
    </row>
    <row r="292" spans="1:36" ht="18.75">
      <c r="A292" s="38"/>
      <c r="B292" s="38"/>
      <c r="C292" s="49" t="s">
        <v>58</v>
      </c>
      <c r="D292" s="49">
        <v>10360</v>
      </c>
      <c r="E292" s="49">
        <v>8600</v>
      </c>
      <c r="F292" s="49">
        <v>1760</v>
      </c>
      <c r="G292" s="49">
        <v>0</v>
      </c>
      <c r="H292" s="41">
        <f>SUM(E292:G292)</f>
        <v>10360</v>
      </c>
      <c r="I292" s="59">
        <v>0</v>
      </c>
      <c r="J292" s="51">
        <f>SUM(E292:G292,I292)</f>
        <v>10360</v>
      </c>
      <c r="K292" s="52">
        <v>2750</v>
      </c>
      <c r="L292" s="53"/>
      <c r="M292" s="54"/>
      <c r="N292" s="55"/>
      <c r="O292" s="81"/>
      <c r="P292" s="56">
        <f>K292+L292</f>
        <v>2750</v>
      </c>
      <c r="Q292" s="56">
        <f t="shared" si="641"/>
        <v>26.544401544401548</v>
      </c>
      <c r="R292" s="56">
        <f t="shared" si="642"/>
        <v>26.544401544401548</v>
      </c>
      <c r="S292" s="56">
        <f t="shared" si="639"/>
        <v>26.544401544401548</v>
      </c>
      <c r="T292" s="57">
        <f t="shared" si="643"/>
        <v>0</v>
      </c>
      <c r="U292" s="56">
        <f t="shared" si="644"/>
        <v>0</v>
      </c>
      <c r="V292" s="56">
        <f t="shared" si="645"/>
        <v>0</v>
      </c>
      <c r="W292" s="56">
        <f t="shared" si="646"/>
        <v>0</v>
      </c>
      <c r="X292" s="56">
        <f t="shared" si="647"/>
        <v>2750</v>
      </c>
      <c r="Y292" s="226">
        <f t="shared" si="648"/>
        <v>26.544401544401548</v>
      </c>
      <c r="Z292" s="56">
        <f t="shared" si="649"/>
        <v>26.544401544401548</v>
      </c>
      <c r="AA292" s="56">
        <f t="shared" si="650"/>
        <v>26.544401544401548</v>
      </c>
      <c r="AB292" s="57">
        <f t="shared" si="651"/>
        <v>7610</v>
      </c>
      <c r="AC292" s="57">
        <f t="shared" si="652"/>
        <v>73.455598455598462</v>
      </c>
      <c r="AD292" s="57">
        <f t="shared" si="653"/>
        <v>73.455598455598462</v>
      </c>
      <c r="AE292" s="34">
        <f>J292-X292</f>
        <v>7610</v>
      </c>
      <c r="AF292" s="57">
        <f t="shared" si="654"/>
        <v>73.455598455598462</v>
      </c>
      <c r="AG292" s="63">
        <f t="shared" si="640"/>
        <v>73.455598455598462</v>
      </c>
      <c r="AH292" s="49">
        <v>0</v>
      </c>
      <c r="AI292" s="34">
        <f t="shared" si="655"/>
        <v>7610</v>
      </c>
      <c r="AJ292" s="57">
        <f t="shared" si="656"/>
        <v>73.455598455598462</v>
      </c>
    </row>
    <row r="293" spans="1:36" ht="18" hidden="1" customHeight="1">
      <c r="A293" s="38"/>
      <c r="B293" s="38"/>
      <c r="C293" s="49" t="s">
        <v>69</v>
      </c>
      <c r="D293" s="49">
        <v>0</v>
      </c>
      <c r="E293" s="49">
        <v>0</v>
      </c>
      <c r="F293" s="49">
        <v>0</v>
      </c>
      <c r="G293" s="49">
        <v>0</v>
      </c>
      <c r="H293" s="41">
        <f>SUM(E293:G293)</f>
        <v>0</v>
      </c>
      <c r="I293" s="59">
        <v>0</v>
      </c>
      <c r="J293" s="51">
        <f>SUM(E293:G293,I293)</f>
        <v>0</v>
      </c>
      <c r="K293" s="52"/>
      <c r="L293" s="53"/>
      <c r="M293" s="54"/>
      <c r="N293" s="55"/>
      <c r="O293" s="81"/>
      <c r="P293" s="56">
        <f>K293+L293</f>
        <v>0</v>
      </c>
      <c r="Q293" s="56" t="e">
        <f t="shared" si="641"/>
        <v>#DIV/0!</v>
      </c>
      <c r="R293" s="56" t="e">
        <f t="shared" si="642"/>
        <v>#DIV/0!</v>
      </c>
      <c r="S293" s="56" t="e">
        <f t="shared" si="639"/>
        <v>#DIV/0!</v>
      </c>
      <c r="T293" s="57">
        <f t="shared" si="643"/>
        <v>0</v>
      </c>
      <c r="U293" s="56" t="e">
        <f t="shared" si="644"/>
        <v>#DIV/0!</v>
      </c>
      <c r="V293" s="56" t="e">
        <f t="shared" si="645"/>
        <v>#DIV/0!</v>
      </c>
      <c r="W293" s="56" t="e">
        <f t="shared" si="646"/>
        <v>#DIV/0!</v>
      </c>
      <c r="X293" s="56">
        <f t="shared" si="647"/>
        <v>0</v>
      </c>
      <c r="Y293" s="226" t="e">
        <f t="shared" si="648"/>
        <v>#DIV/0!</v>
      </c>
      <c r="Z293" s="56" t="e">
        <f t="shared" si="649"/>
        <v>#DIV/0!</v>
      </c>
      <c r="AA293" s="56" t="e">
        <f t="shared" si="650"/>
        <v>#DIV/0!</v>
      </c>
      <c r="AB293" s="57">
        <f t="shared" si="651"/>
        <v>0</v>
      </c>
      <c r="AC293" s="57" t="e">
        <f t="shared" si="652"/>
        <v>#DIV/0!</v>
      </c>
      <c r="AD293" s="57" t="e">
        <f t="shared" si="653"/>
        <v>#DIV/0!</v>
      </c>
      <c r="AE293" s="34">
        <f>J293-X293</f>
        <v>0</v>
      </c>
      <c r="AF293" s="57" t="e">
        <f t="shared" si="654"/>
        <v>#DIV/0!</v>
      </c>
      <c r="AG293" s="63" t="e">
        <f t="shared" si="640"/>
        <v>#DIV/0!</v>
      </c>
      <c r="AH293" s="246"/>
      <c r="AI293" s="34">
        <f t="shared" ref="AI293:AI294" si="657">D293-X293</f>
        <v>0</v>
      </c>
      <c r="AJ293" s="57" t="e">
        <f t="shared" si="656"/>
        <v>#DIV/0!</v>
      </c>
    </row>
    <row r="294" spans="1:36" ht="18" hidden="1" customHeight="1">
      <c r="A294" s="38"/>
      <c r="B294" s="38"/>
      <c r="C294" s="49" t="s">
        <v>60</v>
      </c>
      <c r="D294" s="57">
        <v>0</v>
      </c>
      <c r="E294" s="57">
        <v>0</v>
      </c>
      <c r="F294" s="57">
        <v>0</v>
      </c>
      <c r="G294" s="63">
        <v>0</v>
      </c>
      <c r="H294" s="41">
        <f>SUM(E294:G294)</f>
        <v>0</v>
      </c>
      <c r="I294" s="49">
        <v>0</v>
      </c>
      <c r="J294" s="51">
        <f>SUM(E294:G294,I294)</f>
        <v>0</v>
      </c>
      <c r="K294" s="52"/>
      <c r="L294" s="53"/>
      <c r="M294" s="54"/>
      <c r="N294" s="55"/>
      <c r="O294" s="81"/>
      <c r="P294" s="56">
        <f>K294+L294</f>
        <v>0</v>
      </c>
      <c r="Q294" s="56" t="e">
        <f t="shared" si="641"/>
        <v>#DIV/0!</v>
      </c>
      <c r="R294" s="56" t="e">
        <f t="shared" si="642"/>
        <v>#DIV/0!</v>
      </c>
      <c r="S294" s="56" t="e">
        <f t="shared" si="639"/>
        <v>#DIV/0!</v>
      </c>
      <c r="T294" s="57">
        <f t="shared" si="643"/>
        <v>0</v>
      </c>
      <c r="U294" s="56" t="e">
        <f t="shared" si="644"/>
        <v>#DIV/0!</v>
      </c>
      <c r="V294" s="56" t="e">
        <f t="shared" si="645"/>
        <v>#DIV/0!</v>
      </c>
      <c r="W294" s="56" t="e">
        <f t="shared" si="646"/>
        <v>#DIV/0!</v>
      </c>
      <c r="X294" s="56">
        <f t="shared" si="647"/>
        <v>0</v>
      </c>
      <c r="Y294" s="226" t="e">
        <f t="shared" si="648"/>
        <v>#DIV/0!</v>
      </c>
      <c r="Z294" s="56" t="e">
        <f t="shared" si="649"/>
        <v>#DIV/0!</v>
      </c>
      <c r="AA294" s="56" t="e">
        <f t="shared" si="650"/>
        <v>#DIV/0!</v>
      </c>
      <c r="AB294" s="57">
        <f t="shared" si="651"/>
        <v>0</v>
      </c>
      <c r="AC294" s="57" t="e">
        <f t="shared" si="652"/>
        <v>#DIV/0!</v>
      </c>
      <c r="AD294" s="57" t="e">
        <f t="shared" si="653"/>
        <v>#DIV/0!</v>
      </c>
      <c r="AE294" s="34">
        <f>J294-X294</f>
        <v>0</v>
      </c>
      <c r="AF294" s="57" t="e">
        <f t="shared" si="654"/>
        <v>#DIV/0!</v>
      </c>
      <c r="AG294" s="63" t="e">
        <f t="shared" si="640"/>
        <v>#DIV/0!</v>
      </c>
      <c r="AH294" s="246"/>
      <c r="AI294" s="34">
        <f t="shared" si="657"/>
        <v>0</v>
      </c>
      <c r="AJ294" s="57" t="e">
        <f t="shared" si="656"/>
        <v>#DIV/0!</v>
      </c>
    </row>
    <row r="295" spans="1:36" ht="18" hidden="1" customHeight="1">
      <c r="A295" s="61"/>
      <c r="B295" s="62"/>
      <c r="C295" s="63" t="s">
        <v>61</v>
      </c>
      <c r="D295" s="63">
        <f>D296</f>
        <v>0</v>
      </c>
      <c r="E295" s="63">
        <f>SUM(E296:E296)</f>
        <v>0</v>
      </c>
      <c r="F295" s="63">
        <f>F296</f>
        <v>0</v>
      </c>
      <c r="G295" s="63">
        <f>G296</f>
        <v>0</v>
      </c>
      <c r="H295" s="63">
        <f>H296</f>
        <v>0</v>
      </c>
      <c r="I295" s="63">
        <f>I296</f>
        <v>0</v>
      </c>
      <c r="J295" s="63">
        <f>SUM(J296:J296)</f>
        <v>0</v>
      </c>
      <c r="K295" s="64">
        <f t="shared" ref="K295:AI295" si="658">K296</f>
        <v>0</v>
      </c>
      <c r="L295" s="65">
        <f t="shared" si="658"/>
        <v>0</v>
      </c>
      <c r="M295" s="66">
        <f t="shared" si="658"/>
        <v>0</v>
      </c>
      <c r="N295" s="46">
        <f t="shared" si="658"/>
        <v>0</v>
      </c>
      <c r="O295" s="82">
        <f t="shared" si="658"/>
        <v>0</v>
      </c>
      <c r="P295" s="67">
        <f t="shared" si="658"/>
        <v>0</v>
      </c>
      <c r="Q295" s="67" t="e">
        <f t="shared" si="658"/>
        <v>#DIV/0!</v>
      </c>
      <c r="R295" s="56" t="e">
        <f t="shared" si="642"/>
        <v>#DIV/0!</v>
      </c>
      <c r="S295" s="67" t="e">
        <f t="shared" si="658"/>
        <v>#DIV/0!</v>
      </c>
      <c r="T295" s="63">
        <f t="shared" si="658"/>
        <v>0</v>
      </c>
      <c r="U295" s="67" t="e">
        <f t="shared" si="658"/>
        <v>#DIV/0!</v>
      </c>
      <c r="V295" s="56" t="e">
        <f t="shared" si="645"/>
        <v>#DIV/0!</v>
      </c>
      <c r="W295" s="67" t="e">
        <f t="shared" si="658"/>
        <v>#DIV/0!</v>
      </c>
      <c r="X295" s="67">
        <f>X296</f>
        <v>0</v>
      </c>
      <c r="Y295" s="227" t="e">
        <f t="shared" si="658"/>
        <v>#DIV/0!</v>
      </c>
      <c r="Z295" s="56" t="e">
        <f t="shared" si="649"/>
        <v>#DIV/0!</v>
      </c>
      <c r="AA295" s="67" t="e">
        <f t="shared" si="658"/>
        <v>#DIV/0!</v>
      </c>
      <c r="AB295" s="63">
        <f t="shared" si="658"/>
        <v>0</v>
      </c>
      <c r="AC295" s="63" t="e">
        <f t="shared" si="658"/>
        <v>#DIV/0!</v>
      </c>
      <c r="AD295" s="63" t="e">
        <f t="shared" si="658"/>
        <v>#DIV/0!</v>
      </c>
      <c r="AE295" s="63">
        <f t="shared" si="658"/>
        <v>0</v>
      </c>
      <c r="AF295" s="63" t="e">
        <f t="shared" si="658"/>
        <v>#DIV/0!</v>
      </c>
      <c r="AG295" s="63" t="e">
        <f t="shared" si="658"/>
        <v>#DIV/0!</v>
      </c>
      <c r="AH295" s="63"/>
      <c r="AI295" s="63">
        <f t="shared" si="658"/>
        <v>0</v>
      </c>
      <c r="AJ295" s="57" t="e">
        <f>(AI295/D295)*100</f>
        <v>#DIV/0!</v>
      </c>
    </row>
    <row r="296" spans="1:36" ht="18" hidden="1" customHeight="1">
      <c r="A296" s="38"/>
      <c r="B296" s="38"/>
      <c r="C296" s="49" t="s">
        <v>70</v>
      </c>
      <c r="D296" s="57">
        <v>0</v>
      </c>
      <c r="E296" s="57">
        <v>0</v>
      </c>
      <c r="F296" s="49">
        <v>0</v>
      </c>
      <c r="G296" s="49">
        <v>0</v>
      </c>
      <c r="H296" s="49">
        <f>SUM(E296:G296)</f>
        <v>0</v>
      </c>
      <c r="I296" s="57">
        <v>0</v>
      </c>
      <c r="J296" s="51">
        <f>SUM(E296:G296,I296)</f>
        <v>0</v>
      </c>
      <c r="K296" s="52"/>
      <c r="L296" s="53"/>
      <c r="M296" s="54"/>
      <c r="N296" s="55"/>
      <c r="O296" s="81"/>
      <c r="P296" s="57">
        <f>K296+L296</f>
        <v>0</v>
      </c>
      <c r="Q296" s="56" t="e">
        <f>P296/J296*100</f>
        <v>#DIV/0!</v>
      </c>
      <c r="R296" s="56" t="e">
        <f t="shared" si="642"/>
        <v>#DIV/0!</v>
      </c>
      <c r="S296" s="56" t="e">
        <f>P296/D296*100</f>
        <v>#DIV/0!</v>
      </c>
      <c r="T296" s="57">
        <f>M296+N296+O296</f>
        <v>0</v>
      </c>
      <c r="U296" s="56" t="e">
        <f>T296/J296*100</f>
        <v>#DIV/0!</v>
      </c>
      <c r="V296" s="56" t="e">
        <f t="shared" si="645"/>
        <v>#DIV/0!</v>
      </c>
      <c r="W296" s="56" t="e">
        <f>T296/D296*100</f>
        <v>#DIV/0!</v>
      </c>
      <c r="X296" s="56">
        <f>SUM(K296:O296)</f>
        <v>0</v>
      </c>
      <c r="Y296" s="226" t="e">
        <f t="shared" ref="Y296" si="659">X296/H296*100</f>
        <v>#DIV/0!</v>
      </c>
      <c r="Z296" s="56" t="e">
        <f t="shared" si="649"/>
        <v>#DIV/0!</v>
      </c>
      <c r="AA296" s="56" t="e">
        <f>X296/D296*100</f>
        <v>#DIV/0!</v>
      </c>
      <c r="AB296" s="57">
        <f>H296-X296</f>
        <v>0</v>
      </c>
      <c r="AC296" s="57" t="e">
        <f t="shared" ref="AC296" si="660">(AB296/H296)*100</f>
        <v>#DIV/0!</v>
      </c>
      <c r="AD296" s="57" t="e">
        <f>(AB296/D296)*100</f>
        <v>#DIV/0!</v>
      </c>
      <c r="AE296" s="34">
        <f>J296-X296</f>
        <v>0</v>
      </c>
      <c r="AF296" s="57" t="e">
        <f>(AE296/J296)*100</f>
        <v>#DIV/0!</v>
      </c>
      <c r="AG296" s="63" t="e">
        <f>(AE296/D296)*100</f>
        <v>#DIV/0!</v>
      </c>
      <c r="AH296" s="246"/>
      <c r="AI296" s="34">
        <f t="shared" ref="AI296" si="661">D296-X296</f>
        <v>0</v>
      </c>
      <c r="AJ296" s="57" t="e">
        <f t="shared" ref="AJ296" si="662">(AI296/D296)*100</f>
        <v>#DIV/0!</v>
      </c>
    </row>
    <row r="297" spans="1:36" ht="18.75">
      <c r="A297" s="69"/>
      <c r="B297" s="69"/>
      <c r="C297" s="70"/>
      <c r="D297" s="70"/>
      <c r="E297" s="71"/>
      <c r="F297" s="71"/>
      <c r="G297" s="71"/>
      <c r="H297" s="71"/>
      <c r="I297" s="71"/>
      <c r="J297" s="71"/>
      <c r="K297" s="72"/>
      <c r="L297" s="73"/>
      <c r="M297" s="74"/>
      <c r="N297" s="75"/>
      <c r="O297" s="83"/>
      <c r="P297" s="71"/>
      <c r="Q297" s="71"/>
      <c r="R297" s="71"/>
      <c r="S297" s="71"/>
      <c r="T297" s="71"/>
      <c r="U297" s="71"/>
      <c r="V297" s="71"/>
      <c r="W297" s="71"/>
      <c r="X297" s="71"/>
      <c r="Y297" s="228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</row>
    <row r="298" spans="1:36" s="34" customFormat="1" ht="18.95" customHeight="1">
      <c r="A298" s="1073" t="s">
        <v>218</v>
      </c>
      <c r="B298" s="1074"/>
      <c r="C298" s="1074"/>
      <c r="D298" s="1074"/>
      <c r="E298" s="1074"/>
      <c r="F298" s="1074"/>
      <c r="G298" s="1074"/>
      <c r="H298" s="1074"/>
      <c r="I298" s="1074"/>
      <c r="J298" s="1074"/>
      <c r="K298" s="1074"/>
      <c r="L298" s="1074"/>
      <c r="M298" s="1074"/>
      <c r="N298" s="1074"/>
      <c r="O298" s="1074"/>
      <c r="P298" s="1074"/>
      <c r="Q298" s="1074"/>
      <c r="R298" s="1074"/>
      <c r="S298" s="1074"/>
      <c r="T298" s="1074"/>
      <c r="U298" s="1074"/>
      <c r="V298" s="1074"/>
      <c r="W298" s="1074"/>
      <c r="X298" s="1074"/>
      <c r="Y298" s="1074"/>
      <c r="Z298" s="1074"/>
      <c r="AA298" s="1074"/>
      <c r="AB298" s="1074"/>
      <c r="AC298" s="1074"/>
      <c r="AD298" s="1074"/>
      <c r="AE298" s="1074"/>
      <c r="AF298" s="1074"/>
      <c r="AG298" s="1074"/>
      <c r="AH298" s="1074"/>
      <c r="AI298" s="1074"/>
      <c r="AJ298" s="1074"/>
    </row>
    <row r="299" spans="1:36" s="35" customFormat="1" ht="36.950000000000003" customHeight="1">
      <c r="A299" s="182"/>
      <c r="B299" s="183"/>
      <c r="C299" s="184"/>
      <c r="D299" s="184"/>
      <c r="E299" s="184"/>
      <c r="F299" s="184"/>
      <c r="G299" s="184"/>
      <c r="H299" s="184"/>
      <c r="I299" s="185"/>
      <c r="J299" s="184"/>
      <c r="K299" s="186" t="s">
        <v>435</v>
      </c>
      <c r="L299" s="186" t="s">
        <v>436</v>
      </c>
      <c r="M299" s="186" t="s">
        <v>20</v>
      </c>
      <c r="N299" s="186" t="s">
        <v>21</v>
      </c>
      <c r="O299" s="186" t="s">
        <v>437</v>
      </c>
      <c r="P299" s="187" t="s">
        <v>417</v>
      </c>
      <c r="Q299" s="188" t="s">
        <v>433</v>
      </c>
      <c r="R299" s="188" t="s">
        <v>434</v>
      </c>
      <c r="S299" s="188" t="s">
        <v>403</v>
      </c>
      <c r="T299" s="188" t="s">
        <v>438</v>
      </c>
      <c r="U299" s="188" t="s">
        <v>433</v>
      </c>
      <c r="V299" s="188" t="s">
        <v>434</v>
      </c>
      <c r="W299" s="188" t="s">
        <v>403</v>
      </c>
      <c r="X299" s="187" t="s">
        <v>439</v>
      </c>
      <c r="Y299" s="220" t="s">
        <v>433</v>
      </c>
      <c r="Z299" s="188" t="s">
        <v>434</v>
      </c>
      <c r="AA299" s="188" t="s">
        <v>403</v>
      </c>
      <c r="AB299" s="188" t="s">
        <v>440</v>
      </c>
      <c r="AC299" s="188" t="s">
        <v>433</v>
      </c>
      <c r="AD299" s="188" t="s">
        <v>403</v>
      </c>
      <c r="AE299" s="188" t="s">
        <v>408</v>
      </c>
      <c r="AF299" s="188" t="s">
        <v>433</v>
      </c>
      <c r="AG299" s="188" t="s">
        <v>403</v>
      </c>
      <c r="AH299" s="188" t="s">
        <v>39</v>
      </c>
      <c r="AI299" s="188" t="s">
        <v>441</v>
      </c>
      <c r="AJ299" s="188" t="s">
        <v>403</v>
      </c>
    </row>
    <row r="300" spans="1:36" s="35" customFormat="1" ht="18.95" customHeight="1">
      <c r="A300" s="205"/>
      <c r="B300" s="206"/>
      <c r="C300" s="184" t="s">
        <v>54</v>
      </c>
      <c r="D300" s="184">
        <f>D301+D307</f>
        <v>3230000</v>
      </c>
      <c r="E300" s="184">
        <f>E301+E307</f>
        <v>2034900</v>
      </c>
      <c r="F300" s="184">
        <f>F301+F307</f>
        <v>872100</v>
      </c>
      <c r="G300" s="184">
        <f>G301+G307</f>
        <v>0</v>
      </c>
      <c r="H300" s="184">
        <f t="shared" ref="H300:H306" si="663">SUM(E300:G300)</f>
        <v>2907000</v>
      </c>
      <c r="I300" s="185">
        <f>I301+I307</f>
        <v>-152553</v>
      </c>
      <c r="J300" s="184">
        <f>J301+J307</f>
        <v>2754447</v>
      </c>
      <c r="K300" s="184">
        <f>K301+K307</f>
        <v>1827570.7</v>
      </c>
      <c r="L300" s="184">
        <f t="shared" ref="L300:P300" si="664">L301+L307</f>
        <v>757500</v>
      </c>
      <c r="M300" s="184">
        <f t="shared" si="664"/>
        <v>0</v>
      </c>
      <c r="N300" s="184">
        <f t="shared" si="664"/>
        <v>0</v>
      </c>
      <c r="O300" s="184">
        <f t="shared" si="664"/>
        <v>0</v>
      </c>
      <c r="P300" s="184">
        <f t="shared" si="664"/>
        <v>2585070.7000000002</v>
      </c>
      <c r="Q300" s="207">
        <f>(P300/H300)*100</f>
        <v>88.925720674234611</v>
      </c>
      <c r="R300" s="207">
        <f>(P300/J300)*100</f>
        <v>93.850805624504673</v>
      </c>
      <c r="S300" s="198">
        <f>(P300/D300)*100</f>
        <v>80.033148606811153</v>
      </c>
      <c r="T300" s="184">
        <f>T301+T307</f>
        <v>0</v>
      </c>
      <c r="U300" s="198">
        <f>(T300/H300)*100</f>
        <v>0</v>
      </c>
      <c r="V300" s="207">
        <f>(T300/J300)*100</f>
        <v>0</v>
      </c>
      <c r="W300" s="198">
        <f>(T300/D300)*100</f>
        <v>0</v>
      </c>
      <c r="X300" s="184">
        <f>X301+X307</f>
        <v>2585070.7000000002</v>
      </c>
      <c r="Y300" s="221">
        <f>(X300/H300)*100</f>
        <v>88.925720674234611</v>
      </c>
      <c r="Z300" s="207">
        <f>(X300/J300)*100</f>
        <v>93.850805624504673</v>
      </c>
      <c r="AA300" s="198">
        <f t="shared" ref="AA300:AA306" si="665">(X300/D300)*100</f>
        <v>80.033148606811153</v>
      </c>
      <c r="AB300" s="184">
        <f>AB301+AB307</f>
        <v>321929.3</v>
      </c>
      <c r="AC300" s="198">
        <f t="shared" ref="AC300:AC301" si="666">(AB300/H300)*100</f>
        <v>11.074279325765394</v>
      </c>
      <c r="AD300" s="198">
        <f>(AB300/D300)*100</f>
        <v>9.966851393188854</v>
      </c>
      <c r="AE300" s="184">
        <f>AE301+AE307</f>
        <v>169376.3</v>
      </c>
      <c r="AF300" s="198">
        <f>(AE300/J300)*100</f>
        <v>6.1491943754953349</v>
      </c>
      <c r="AG300" s="198">
        <f>(AE300/D300)*100</f>
        <v>5.2438482972136224</v>
      </c>
      <c r="AH300" s="184">
        <f>AH301+AH307</f>
        <v>323000</v>
      </c>
      <c r="AI300" s="184">
        <f>AI301+AI307</f>
        <v>644929.30000000005</v>
      </c>
      <c r="AJ300" s="198">
        <f>(AI300/D300)*100</f>
        <v>19.966851393188854</v>
      </c>
    </row>
    <row r="301" spans="1:36" s="35" customFormat="1" ht="18.95" customHeight="1">
      <c r="A301" s="182"/>
      <c r="B301" s="192" t="s">
        <v>34</v>
      </c>
      <c r="C301" s="193" t="s">
        <v>55</v>
      </c>
      <c r="D301" s="193">
        <f>SUM(D302:D306)</f>
        <v>3230000</v>
      </c>
      <c r="E301" s="190">
        <f>SUM(E302:E306)</f>
        <v>2034900</v>
      </c>
      <c r="F301" s="190">
        <f>SUM(F302:F306)</f>
        <v>872100</v>
      </c>
      <c r="G301" s="190">
        <f>SUM(G302:G306)</f>
        <v>0</v>
      </c>
      <c r="H301" s="190">
        <f t="shared" si="663"/>
        <v>2907000</v>
      </c>
      <c r="I301" s="194">
        <f t="shared" ref="I301:P301" si="667">SUM(I302:I306)</f>
        <v>-152553</v>
      </c>
      <c r="J301" s="190">
        <f t="shared" si="667"/>
        <v>2754447</v>
      </c>
      <c r="K301" s="193">
        <f>SUM(K302:K306)</f>
        <v>1827570.7</v>
      </c>
      <c r="L301" s="193">
        <f t="shared" ref="L301:O301" si="668">SUM(L302:L306)</f>
        <v>757500</v>
      </c>
      <c r="M301" s="193">
        <f t="shared" si="668"/>
        <v>0</v>
      </c>
      <c r="N301" s="193">
        <f t="shared" si="668"/>
        <v>0</v>
      </c>
      <c r="O301" s="193">
        <f t="shared" si="668"/>
        <v>0</v>
      </c>
      <c r="P301" s="190">
        <f t="shared" si="667"/>
        <v>2585070.7000000002</v>
      </c>
      <c r="Q301" s="189">
        <f t="shared" ref="Q301:Q306" si="669">(P301/H301)*100</f>
        <v>88.925720674234611</v>
      </c>
      <c r="R301" s="189">
        <f t="shared" ref="R301:R308" si="670">(P301/J301)*100</f>
        <v>93.850805624504673</v>
      </c>
      <c r="S301" s="190">
        <f>(P301/D301)*100</f>
        <v>80.033148606811153</v>
      </c>
      <c r="T301" s="190">
        <f>SUM(T302:T306)</f>
        <v>0</v>
      </c>
      <c r="U301" s="190">
        <f t="shared" ref="U301:U308" si="671">(T301/H301)*100</f>
        <v>0</v>
      </c>
      <c r="V301" s="189">
        <f t="shared" ref="V301:V308" si="672">(T301/J301)*100</f>
        <v>0</v>
      </c>
      <c r="W301" s="189">
        <f>(T301/D301)*100</f>
        <v>0</v>
      </c>
      <c r="X301" s="190">
        <f>SUM(X302:X306)</f>
        <v>2585070.7000000002</v>
      </c>
      <c r="Y301" s="218">
        <f t="shared" ref="Y301:Y308" si="673">(X301/H301)*100</f>
        <v>88.925720674234611</v>
      </c>
      <c r="Z301" s="189">
        <f t="shared" ref="Z301:Z308" si="674">(X301/J301)*100</f>
        <v>93.850805624504673</v>
      </c>
      <c r="AA301" s="189">
        <f t="shared" si="665"/>
        <v>80.033148606811153</v>
      </c>
      <c r="AB301" s="191">
        <f>SUM(AB302:AB306)</f>
        <v>321929.3</v>
      </c>
      <c r="AC301" s="191">
        <f t="shared" si="666"/>
        <v>11.074279325765394</v>
      </c>
      <c r="AD301" s="191">
        <f t="shared" ref="AD301:AD306" si="675">(AB301/D301)*100</f>
        <v>9.966851393188854</v>
      </c>
      <c r="AE301" s="191">
        <f>SUM(AE302:AE306)</f>
        <v>169376.3</v>
      </c>
      <c r="AF301" s="191">
        <f t="shared" ref="AF301:AF308" si="676">(AE301/J301)*100</f>
        <v>6.1491943754953349</v>
      </c>
      <c r="AG301" s="191">
        <f t="shared" ref="AG301:AG308" si="677">(AE301/D301)*100</f>
        <v>5.2438482972136224</v>
      </c>
      <c r="AH301" s="190">
        <f>SUM(AH302:AH306)</f>
        <v>323000</v>
      </c>
      <c r="AI301" s="191">
        <f>SUM(AI302:AI306)</f>
        <v>644929.30000000005</v>
      </c>
      <c r="AJ301" s="191">
        <f t="shared" ref="AJ301:AJ308" si="678">(AI301/D301)*100</f>
        <v>19.966851393188854</v>
      </c>
    </row>
    <row r="302" spans="1:36" s="35" customFormat="1" ht="18.95" customHeight="1">
      <c r="A302" s="183"/>
      <c r="B302" s="183"/>
      <c r="C302" s="189" t="s">
        <v>56</v>
      </c>
      <c r="D302" s="189">
        <f>D314+D326</f>
        <v>720000</v>
      </c>
      <c r="E302" s="189">
        <f t="shared" ref="E302:G302" si="679">E314+E326</f>
        <v>480000</v>
      </c>
      <c r="F302" s="189">
        <f t="shared" si="679"/>
        <v>240000</v>
      </c>
      <c r="G302" s="189">
        <f t="shared" si="679"/>
        <v>0</v>
      </c>
      <c r="H302" s="189">
        <f t="shared" si="663"/>
        <v>720000</v>
      </c>
      <c r="I302" s="195">
        <f>I314+I326</f>
        <v>0</v>
      </c>
      <c r="J302" s="196">
        <f>H302+(I302)</f>
        <v>720000</v>
      </c>
      <c r="K302" s="189">
        <f>K314+K326</f>
        <v>656500</v>
      </c>
      <c r="L302" s="189">
        <f t="shared" ref="L302:O302" si="680">L314+L326</f>
        <v>0</v>
      </c>
      <c r="M302" s="189">
        <f t="shared" si="680"/>
        <v>0</v>
      </c>
      <c r="N302" s="189">
        <f t="shared" si="680"/>
        <v>0</v>
      </c>
      <c r="O302" s="189">
        <f t="shared" si="680"/>
        <v>0</v>
      </c>
      <c r="P302" s="189">
        <f>K302+L302</f>
        <v>656500</v>
      </c>
      <c r="Q302" s="189">
        <f t="shared" si="669"/>
        <v>91.180555555555557</v>
      </c>
      <c r="R302" s="189">
        <f t="shared" si="670"/>
        <v>91.180555555555557</v>
      </c>
      <c r="S302" s="189">
        <f>(P302/D302)*100</f>
        <v>91.180555555555557</v>
      </c>
      <c r="T302" s="189">
        <f>M302+N302</f>
        <v>0</v>
      </c>
      <c r="U302" s="189">
        <f t="shared" si="671"/>
        <v>0</v>
      </c>
      <c r="V302" s="189">
        <f t="shared" si="672"/>
        <v>0</v>
      </c>
      <c r="W302" s="189">
        <f>(T302/D302)*100</f>
        <v>0</v>
      </c>
      <c r="X302" s="189">
        <f>SUM(K302:O302)</f>
        <v>656500</v>
      </c>
      <c r="Y302" s="217">
        <f t="shared" si="673"/>
        <v>91.180555555555557</v>
      </c>
      <c r="Z302" s="189">
        <f t="shared" si="674"/>
        <v>91.180555555555557</v>
      </c>
      <c r="AA302" s="189">
        <f t="shared" si="665"/>
        <v>91.180555555555557</v>
      </c>
      <c r="AB302" s="197">
        <f>H302-X302</f>
        <v>63500</v>
      </c>
      <c r="AC302" s="197">
        <f>(AB302/H302)*100</f>
        <v>8.8194444444444446</v>
      </c>
      <c r="AD302" s="197">
        <f t="shared" si="675"/>
        <v>8.8194444444444446</v>
      </c>
      <c r="AE302" s="197">
        <f>J302-X302</f>
        <v>63500</v>
      </c>
      <c r="AF302" s="197">
        <f t="shared" si="676"/>
        <v>8.8194444444444446</v>
      </c>
      <c r="AG302" s="197">
        <f t="shared" si="677"/>
        <v>8.8194444444444446</v>
      </c>
      <c r="AH302" s="189">
        <f t="shared" ref="AH302" si="681">AH314+AH326</f>
        <v>0</v>
      </c>
      <c r="AI302" s="197">
        <f>AB302+AH302</f>
        <v>63500</v>
      </c>
      <c r="AJ302" s="197">
        <f t="shared" si="678"/>
        <v>8.8194444444444446</v>
      </c>
    </row>
    <row r="303" spans="1:36" s="35" customFormat="1" ht="18.95" customHeight="1">
      <c r="A303" s="183"/>
      <c r="B303" s="183"/>
      <c r="C303" s="189" t="s">
        <v>57</v>
      </c>
      <c r="D303" s="189">
        <f t="shared" ref="D303:G308" si="682">D315+D327</f>
        <v>2444880</v>
      </c>
      <c r="E303" s="189">
        <f t="shared" si="682"/>
        <v>1536400</v>
      </c>
      <c r="F303" s="189">
        <f t="shared" si="682"/>
        <v>585480</v>
      </c>
      <c r="G303" s="189">
        <f t="shared" si="682"/>
        <v>0</v>
      </c>
      <c r="H303" s="189">
        <f t="shared" si="663"/>
        <v>2121880</v>
      </c>
      <c r="I303" s="195">
        <f t="shared" ref="I303:I308" si="683">I315+I327</f>
        <v>-150006</v>
      </c>
      <c r="J303" s="196">
        <f>H303+(I303)</f>
        <v>1971874</v>
      </c>
      <c r="K303" s="189">
        <f t="shared" ref="K303:O306" si="684">K315+K327</f>
        <v>1150944</v>
      </c>
      <c r="L303" s="189">
        <f t="shared" si="684"/>
        <v>757500</v>
      </c>
      <c r="M303" s="189">
        <f t="shared" si="684"/>
        <v>0</v>
      </c>
      <c r="N303" s="189">
        <f t="shared" si="684"/>
        <v>0</v>
      </c>
      <c r="O303" s="189">
        <f t="shared" si="684"/>
        <v>0</v>
      </c>
      <c r="P303" s="189">
        <f>K303+L303</f>
        <v>1908444</v>
      </c>
      <c r="Q303" s="189">
        <f t="shared" si="669"/>
        <v>89.941184232850119</v>
      </c>
      <c r="R303" s="189">
        <f t="shared" si="670"/>
        <v>96.783263027962235</v>
      </c>
      <c r="S303" s="189">
        <f t="shared" ref="S303:S306" si="685">(P303/D303)*100</f>
        <v>78.058800431923032</v>
      </c>
      <c r="T303" s="189">
        <f>M303+N303</f>
        <v>0</v>
      </c>
      <c r="U303" s="189">
        <f t="shared" si="671"/>
        <v>0</v>
      </c>
      <c r="V303" s="189">
        <f t="shared" si="672"/>
        <v>0</v>
      </c>
      <c r="W303" s="189">
        <f t="shared" ref="W303:W306" si="686">(T303/D303)*100</f>
        <v>0</v>
      </c>
      <c r="X303" s="189">
        <f>SUM(K303:O303)</f>
        <v>1908444</v>
      </c>
      <c r="Y303" s="217">
        <f t="shared" si="673"/>
        <v>89.941184232850119</v>
      </c>
      <c r="Z303" s="189">
        <f t="shared" si="674"/>
        <v>96.783263027962235</v>
      </c>
      <c r="AA303" s="189">
        <f t="shared" si="665"/>
        <v>78.058800431923032</v>
      </c>
      <c r="AB303" s="197">
        <f t="shared" ref="AB303:AB306" si="687">H303-X303</f>
        <v>213436</v>
      </c>
      <c r="AC303" s="197">
        <f t="shared" ref="AC303:AC308" si="688">(AB303/H303)*100</f>
        <v>10.058815767149886</v>
      </c>
      <c r="AD303" s="197">
        <f t="shared" si="675"/>
        <v>8.7299172147508273</v>
      </c>
      <c r="AE303" s="197">
        <f t="shared" ref="AE303:AE306" si="689">J303-X303</f>
        <v>63430</v>
      </c>
      <c r="AF303" s="197">
        <f t="shared" si="676"/>
        <v>3.2167369720377668</v>
      </c>
      <c r="AG303" s="197">
        <f t="shared" si="677"/>
        <v>2.5944013612120025</v>
      </c>
      <c r="AH303" s="189">
        <f t="shared" ref="AH303" si="690">AH315+AH327</f>
        <v>323000</v>
      </c>
      <c r="AI303" s="197">
        <f t="shared" ref="AI303:AI306" si="691">AB303+AH303</f>
        <v>536436</v>
      </c>
      <c r="AJ303" s="197">
        <f t="shared" si="678"/>
        <v>21.941199568076961</v>
      </c>
    </row>
    <row r="304" spans="1:36" s="35" customFormat="1" ht="18.95" customHeight="1">
      <c r="A304" s="183"/>
      <c r="B304" s="183"/>
      <c r="C304" s="189" t="s">
        <v>58</v>
      </c>
      <c r="D304" s="189">
        <f t="shared" si="682"/>
        <v>65120</v>
      </c>
      <c r="E304" s="189">
        <f t="shared" si="682"/>
        <v>18500</v>
      </c>
      <c r="F304" s="189">
        <f t="shared" si="682"/>
        <v>46620</v>
      </c>
      <c r="G304" s="189">
        <f t="shared" si="682"/>
        <v>0</v>
      </c>
      <c r="H304" s="189">
        <f t="shared" si="663"/>
        <v>65120</v>
      </c>
      <c r="I304" s="195">
        <f t="shared" si="683"/>
        <v>-2547</v>
      </c>
      <c r="J304" s="196">
        <f>H304+(I304)</f>
        <v>62573</v>
      </c>
      <c r="K304" s="189">
        <f t="shared" si="684"/>
        <v>20126.699999999997</v>
      </c>
      <c r="L304" s="189">
        <f t="shared" si="684"/>
        <v>0</v>
      </c>
      <c r="M304" s="189">
        <f t="shared" si="684"/>
        <v>0</v>
      </c>
      <c r="N304" s="189">
        <f t="shared" si="684"/>
        <v>0</v>
      </c>
      <c r="O304" s="189">
        <f t="shared" si="684"/>
        <v>0</v>
      </c>
      <c r="P304" s="189">
        <f>K304+L304</f>
        <v>20126.699999999997</v>
      </c>
      <c r="Q304" s="189">
        <f t="shared" si="669"/>
        <v>30.907094594594593</v>
      </c>
      <c r="R304" s="189">
        <f t="shared" si="670"/>
        <v>32.1651511035111</v>
      </c>
      <c r="S304" s="189">
        <f t="shared" si="685"/>
        <v>30.907094594594593</v>
      </c>
      <c r="T304" s="189">
        <f>M304+N304</f>
        <v>0</v>
      </c>
      <c r="U304" s="189">
        <f t="shared" si="671"/>
        <v>0</v>
      </c>
      <c r="V304" s="189">
        <f t="shared" si="672"/>
        <v>0</v>
      </c>
      <c r="W304" s="189">
        <f t="shared" si="686"/>
        <v>0</v>
      </c>
      <c r="X304" s="189">
        <f>SUM(K304:O304)</f>
        <v>20126.699999999997</v>
      </c>
      <c r="Y304" s="217">
        <f t="shared" si="673"/>
        <v>30.907094594594593</v>
      </c>
      <c r="Z304" s="189">
        <f t="shared" si="674"/>
        <v>32.1651511035111</v>
      </c>
      <c r="AA304" s="189">
        <f t="shared" si="665"/>
        <v>30.907094594594593</v>
      </c>
      <c r="AB304" s="197">
        <f t="shared" si="687"/>
        <v>44993.3</v>
      </c>
      <c r="AC304" s="197">
        <f t="shared" si="688"/>
        <v>69.092905405405418</v>
      </c>
      <c r="AD304" s="197">
        <f t="shared" si="675"/>
        <v>69.092905405405418</v>
      </c>
      <c r="AE304" s="197">
        <f t="shared" si="689"/>
        <v>42446.3</v>
      </c>
      <c r="AF304" s="197">
        <f t="shared" si="676"/>
        <v>67.834848896488907</v>
      </c>
      <c r="AG304" s="197">
        <f t="shared" si="677"/>
        <v>65.181664619164621</v>
      </c>
      <c r="AH304" s="189">
        <f t="shared" ref="AH304" si="692">AH316+AH328</f>
        <v>0</v>
      </c>
      <c r="AI304" s="197">
        <f t="shared" si="691"/>
        <v>44993.3</v>
      </c>
      <c r="AJ304" s="197">
        <f t="shared" si="678"/>
        <v>69.092905405405418</v>
      </c>
    </row>
    <row r="305" spans="1:36" s="35" customFormat="1" ht="18.95" customHeight="1">
      <c r="A305" s="183"/>
      <c r="B305" s="183"/>
      <c r="C305" s="189" t="s">
        <v>59</v>
      </c>
      <c r="D305" s="189">
        <f t="shared" si="682"/>
        <v>0</v>
      </c>
      <c r="E305" s="189">
        <f t="shared" si="682"/>
        <v>0</v>
      </c>
      <c r="F305" s="189">
        <f t="shared" si="682"/>
        <v>0</v>
      </c>
      <c r="G305" s="189">
        <f t="shared" si="682"/>
        <v>0</v>
      </c>
      <c r="H305" s="189">
        <f t="shared" si="663"/>
        <v>0</v>
      </c>
      <c r="I305" s="195">
        <f t="shared" si="683"/>
        <v>0</v>
      </c>
      <c r="J305" s="196">
        <f>H305+(I305)</f>
        <v>0</v>
      </c>
      <c r="K305" s="189">
        <f t="shared" si="684"/>
        <v>0</v>
      </c>
      <c r="L305" s="189">
        <f t="shared" si="684"/>
        <v>0</v>
      </c>
      <c r="M305" s="189">
        <f t="shared" si="684"/>
        <v>0</v>
      </c>
      <c r="N305" s="189">
        <f t="shared" si="684"/>
        <v>0</v>
      </c>
      <c r="O305" s="189">
        <f t="shared" si="684"/>
        <v>0</v>
      </c>
      <c r="P305" s="189">
        <f>K305+L305</f>
        <v>0</v>
      </c>
      <c r="Q305" s="189" t="e">
        <f t="shared" si="669"/>
        <v>#DIV/0!</v>
      </c>
      <c r="R305" s="189" t="e">
        <f t="shared" si="670"/>
        <v>#DIV/0!</v>
      </c>
      <c r="S305" s="189" t="e">
        <f t="shared" si="685"/>
        <v>#DIV/0!</v>
      </c>
      <c r="T305" s="189">
        <f>M305+N305</f>
        <v>0</v>
      </c>
      <c r="U305" s="189" t="e">
        <f t="shared" si="671"/>
        <v>#DIV/0!</v>
      </c>
      <c r="V305" s="189" t="e">
        <f t="shared" si="672"/>
        <v>#DIV/0!</v>
      </c>
      <c r="W305" s="189" t="e">
        <f t="shared" si="686"/>
        <v>#DIV/0!</v>
      </c>
      <c r="X305" s="189">
        <f>SUM(K305:O305)</f>
        <v>0</v>
      </c>
      <c r="Y305" s="217" t="e">
        <f t="shared" si="673"/>
        <v>#DIV/0!</v>
      </c>
      <c r="Z305" s="189" t="e">
        <f t="shared" si="674"/>
        <v>#DIV/0!</v>
      </c>
      <c r="AA305" s="189" t="e">
        <f t="shared" si="665"/>
        <v>#DIV/0!</v>
      </c>
      <c r="AB305" s="197">
        <f t="shared" si="687"/>
        <v>0</v>
      </c>
      <c r="AC305" s="197" t="e">
        <f t="shared" si="688"/>
        <v>#DIV/0!</v>
      </c>
      <c r="AD305" s="197" t="e">
        <f t="shared" si="675"/>
        <v>#DIV/0!</v>
      </c>
      <c r="AE305" s="197">
        <f t="shared" si="689"/>
        <v>0</v>
      </c>
      <c r="AF305" s="197" t="e">
        <f t="shared" si="676"/>
        <v>#DIV/0!</v>
      </c>
      <c r="AG305" s="197" t="e">
        <f t="shared" si="677"/>
        <v>#DIV/0!</v>
      </c>
      <c r="AH305" s="189">
        <f t="shared" ref="AH305" si="693">AH317+AH329</f>
        <v>0</v>
      </c>
      <c r="AI305" s="197">
        <f t="shared" si="691"/>
        <v>0</v>
      </c>
      <c r="AJ305" s="197" t="e">
        <f t="shared" si="678"/>
        <v>#DIV/0!</v>
      </c>
    </row>
    <row r="306" spans="1:36" s="35" customFormat="1" ht="18.95" customHeight="1">
      <c r="A306" s="183"/>
      <c r="B306" s="183"/>
      <c r="C306" s="189" t="s">
        <v>60</v>
      </c>
      <c r="D306" s="189">
        <f t="shared" si="682"/>
        <v>0</v>
      </c>
      <c r="E306" s="189">
        <f t="shared" si="682"/>
        <v>0</v>
      </c>
      <c r="F306" s="189">
        <f t="shared" si="682"/>
        <v>0</v>
      </c>
      <c r="G306" s="189">
        <f t="shared" si="682"/>
        <v>0</v>
      </c>
      <c r="H306" s="189">
        <f t="shared" si="663"/>
        <v>0</v>
      </c>
      <c r="I306" s="195">
        <f t="shared" si="683"/>
        <v>0</v>
      </c>
      <c r="J306" s="196">
        <f>H306+(I306)</f>
        <v>0</v>
      </c>
      <c r="K306" s="189">
        <f t="shared" si="684"/>
        <v>0</v>
      </c>
      <c r="L306" s="189">
        <f t="shared" si="684"/>
        <v>0</v>
      </c>
      <c r="M306" s="189">
        <f t="shared" si="684"/>
        <v>0</v>
      </c>
      <c r="N306" s="189">
        <f t="shared" si="684"/>
        <v>0</v>
      </c>
      <c r="O306" s="189">
        <f t="shared" si="684"/>
        <v>0</v>
      </c>
      <c r="P306" s="189">
        <f>K306+L306</f>
        <v>0</v>
      </c>
      <c r="Q306" s="189" t="e">
        <f t="shared" si="669"/>
        <v>#DIV/0!</v>
      </c>
      <c r="R306" s="189" t="e">
        <f t="shared" si="670"/>
        <v>#DIV/0!</v>
      </c>
      <c r="S306" s="189" t="e">
        <f t="shared" si="685"/>
        <v>#DIV/0!</v>
      </c>
      <c r="T306" s="189">
        <f>M306+N306</f>
        <v>0</v>
      </c>
      <c r="U306" s="189" t="e">
        <f t="shared" si="671"/>
        <v>#DIV/0!</v>
      </c>
      <c r="V306" s="189" t="e">
        <f t="shared" si="672"/>
        <v>#DIV/0!</v>
      </c>
      <c r="W306" s="189" t="e">
        <f t="shared" si="686"/>
        <v>#DIV/0!</v>
      </c>
      <c r="X306" s="189">
        <f>SUM(K306:O306)</f>
        <v>0</v>
      </c>
      <c r="Y306" s="217" t="e">
        <f t="shared" si="673"/>
        <v>#DIV/0!</v>
      </c>
      <c r="Z306" s="189" t="e">
        <f t="shared" si="674"/>
        <v>#DIV/0!</v>
      </c>
      <c r="AA306" s="189" t="e">
        <f t="shared" si="665"/>
        <v>#DIV/0!</v>
      </c>
      <c r="AB306" s="197">
        <f t="shared" si="687"/>
        <v>0</v>
      </c>
      <c r="AC306" s="197" t="e">
        <f t="shared" si="688"/>
        <v>#DIV/0!</v>
      </c>
      <c r="AD306" s="197" t="e">
        <f t="shared" si="675"/>
        <v>#DIV/0!</v>
      </c>
      <c r="AE306" s="197">
        <f t="shared" si="689"/>
        <v>0</v>
      </c>
      <c r="AF306" s="197" t="e">
        <f t="shared" si="676"/>
        <v>#DIV/0!</v>
      </c>
      <c r="AG306" s="197" t="e">
        <f t="shared" si="677"/>
        <v>#DIV/0!</v>
      </c>
      <c r="AH306" s="189">
        <f t="shared" ref="AH306" si="694">AH318+AH330</f>
        <v>0</v>
      </c>
      <c r="AI306" s="197">
        <f t="shared" si="691"/>
        <v>0</v>
      </c>
      <c r="AJ306" s="197" t="e">
        <f t="shared" si="678"/>
        <v>#DIV/0!</v>
      </c>
    </row>
    <row r="307" spans="1:36" s="35" customFormat="1" ht="18.95" customHeight="1">
      <c r="A307" s="182"/>
      <c r="B307" s="192" t="s">
        <v>35</v>
      </c>
      <c r="C307" s="190" t="s">
        <v>64</v>
      </c>
      <c r="D307" s="190">
        <f t="shared" ref="D307:AE307" si="695">D308</f>
        <v>0</v>
      </c>
      <c r="E307" s="190">
        <f t="shared" si="695"/>
        <v>0</v>
      </c>
      <c r="F307" s="190">
        <f t="shared" si="695"/>
        <v>0</v>
      </c>
      <c r="G307" s="190">
        <f t="shared" si="695"/>
        <v>0</v>
      </c>
      <c r="H307" s="190">
        <f t="shared" si="695"/>
        <v>0</v>
      </c>
      <c r="I307" s="194">
        <f t="shared" si="695"/>
        <v>0</v>
      </c>
      <c r="J307" s="190">
        <f t="shared" si="695"/>
        <v>0</v>
      </c>
      <c r="K307" s="190">
        <f t="shared" si="695"/>
        <v>0</v>
      </c>
      <c r="L307" s="190">
        <f t="shared" si="695"/>
        <v>0</v>
      </c>
      <c r="M307" s="190">
        <f t="shared" si="695"/>
        <v>0</v>
      </c>
      <c r="N307" s="190">
        <f t="shared" si="695"/>
        <v>0</v>
      </c>
      <c r="O307" s="190">
        <f t="shared" si="695"/>
        <v>0</v>
      </c>
      <c r="P307" s="198">
        <f t="shared" si="695"/>
        <v>0</v>
      </c>
      <c r="Q307" s="189" t="e">
        <f t="shared" ref="Q307" si="696">(P307/J307)*100</f>
        <v>#DIV/0!</v>
      </c>
      <c r="R307" s="189" t="e">
        <f t="shared" si="670"/>
        <v>#DIV/0!</v>
      </c>
      <c r="S307" s="198" t="e">
        <f t="shared" si="695"/>
        <v>#DIV/0!</v>
      </c>
      <c r="T307" s="198">
        <f t="shared" si="695"/>
        <v>0</v>
      </c>
      <c r="U307" s="190" t="e">
        <f t="shared" si="671"/>
        <v>#DIV/0!</v>
      </c>
      <c r="V307" s="189" t="e">
        <f t="shared" si="672"/>
        <v>#DIV/0!</v>
      </c>
      <c r="W307" s="198" t="e">
        <f t="shared" si="695"/>
        <v>#DIV/0!</v>
      </c>
      <c r="X307" s="198">
        <f>X308</f>
        <v>0</v>
      </c>
      <c r="Y307" s="218" t="e">
        <f t="shared" si="673"/>
        <v>#DIV/0!</v>
      </c>
      <c r="Z307" s="189" t="e">
        <f t="shared" si="674"/>
        <v>#DIV/0!</v>
      </c>
      <c r="AA307" s="198" t="e">
        <f>AA308</f>
        <v>#DIV/0!</v>
      </c>
      <c r="AB307" s="199">
        <f t="shared" si="695"/>
        <v>0</v>
      </c>
      <c r="AC307" s="191" t="e">
        <f t="shared" si="688"/>
        <v>#DIV/0!</v>
      </c>
      <c r="AD307" s="199" t="e">
        <f t="shared" si="695"/>
        <v>#DIV/0!</v>
      </c>
      <c r="AE307" s="199">
        <f t="shared" si="695"/>
        <v>0</v>
      </c>
      <c r="AF307" s="191" t="e">
        <f t="shared" si="676"/>
        <v>#DIV/0!</v>
      </c>
      <c r="AG307" s="191" t="e">
        <f t="shared" si="677"/>
        <v>#DIV/0!</v>
      </c>
      <c r="AH307" s="190">
        <f t="shared" ref="AH307" si="697">AH308</f>
        <v>0</v>
      </c>
      <c r="AI307" s="199">
        <f t="shared" ref="AI307" si="698">AI308</f>
        <v>0</v>
      </c>
      <c r="AJ307" s="191" t="e">
        <f t="shared" si="678"/>
        <v>#DIV/0!</v>
      </c>
    </row>
    <row r="308" spans="1:36" s="35" customFormat="1" ht="18.95" customHeight="1">
      <c r="A308" s="183"/>
      <c r="B308" s="183"/>
      <c r="C308" s="189" t="s">
        <v>62</v>
      </c>
      <c r="D308" s="189">
        <f t="shared" si="682"/>
        <v>0</v>
      </c>
      <c r="E308" s="189">
        <f t="shared" si="682"/>
        <v>0</v>
      </c>
      <c r="F308" s="189">
        <f t="shared" si="682"/>
        <v>0</v>
      </c>
      <c r="G308" s="189">
        <f t="shared" si="682"/>
        <v>0</v>
      </c>
      <c r="H308" s="189">
        <f>SUM(E308:G308)</f>
        <v>0</v>
      </c>
      <c r="I308" s="195">
        <f t="shared" si="683"/>
        <v>0</v>
      </c>
      <c r="J308" s="196">
        <f>H308+(I308)</f>
        <v>0</v>
      </c>
      <c r="K308" s="189">
        <f t="shared" ref="K308:O308" si="699">K320+K332</f>
        <v>0</v>
      </c>
      <c r="L308" s="189">
        <f t="shared" si="699"/>
        <v>0</v>
      </c>
      <c r="M308" s="189">
        <f t="shared" si="699"/>
        <v>0</v>
      </c>
      <c r="N308" s="189">
        <f t="shared" si="699"/>
        <v>0</v>
      </c>
      <c r="O308" s="189">
        <f t="shared" si="699"/>
        <v>0</v>
      </c>
      <c r="P308" s="189">
        <f>K308+L308</f>
        <v>0</v>
      </c>
      <c r="Q308" s="189" t="e">
        <f t="shared" ref="Q308" si="700">(P308/H308)*100</f>
        <v>#DIV/0!</v>
      </c>
      <c r="R308" s="189" t="e">
        <f t="shared" si="670"/>
        <v>#DIV/0!</v>
      </c>
      <c r="S308" s="189" t="e">
        <f>(P308/D308)*100</f>
        <v>#DIV/0!</v>
      </c>
      <c r="T308" s="189">
        <f>M308+N308</f>
        <v>0</v>
      </c>
      <c r="U308" s="189" t="e">
        <f t="shared" si="671"/>
        <v>#DIV/0!</v>
      </c>
      <c r="V308" s="189" t="e">
        <f t="shared" si="672"/>
        <v>#DIV/0!</v>
      </c>
      <c r="W308" s="189" t="e">
        <f>(T308/D308)*100</f>
        <v>#DIV/0!</v>
      </c>
      <c r="X308" s="189">
        <f>SUM(K308:O308)</f>
        <v>0</v>
      </c>
      <c r="Y308" s="217" t="e">
        <f t="shared" si="673"/>
        <v>#DIV/0!</v>
      </c>
      <c r="Z308" s="189" t="e">
        <f t="shared" si="674"/>
        <v>#DIV/0!</v>
      </c>
      <c r="AA308" s="189" t="e">
        <f>(X308/D308)*100</f>
        <v>#DIV/0!</v>
      </c>
      <c r="AB308" s="197">
        <f>H308-X308</f>
        <v>0</v>
      </c>
      <c r="AC308" s="197" t="e">
        <f t="shared" si="688"/>
        <v>#DIV/0!</v>
      </c>
      <c r="AD308" s="197" t="e">
        <f>(AB308/D308)*100</f>
        <v>#DIV/0!</v>
      </c>
      <c r="AE308" s="197">
        <f>J308-X308</f>
        <v>0</v>
      </c>
      <c r="AF308" s="197" t="e">
        <f t="shared" si="676"/>
        <v>#DIV/0!</v>
      </c>
      <c r="AG308" s="197" t="e">
        <f t="shared" si="677"/>
        <v>#DIV/0!</v>
      </c>
      <c r="AH308" s="189">
        <f t="shared" ref="AH308" si="701">AH320+AH332</f>
        <v>0</v>
      </c>
      <c r="AI308" s="197">
        <f t="shared" ref="AI308" si="702">D308-X308</f>
        <v>0</v>
      </c>
      <c r="AJ308" s="197" t="e">
        <f t="shared" si="678"/>
        <v>#DIV/0!</v>
      </c>
    </row>
    <row r="309" spans="1:36" s="35" customFormat="1" ht="18.95" customHeight="1">
      <c r="A309" s="200"/>
      <c r="B309" s="200"/>
      <c r="C309" s="201"/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  <c r="S309" s="201"/>
      <c r="T309" s="201"/>
      <c r="U309" s="202"/>
      <c r="V309" s="202"/>
      <c r="W309" s="202"/>
      <c r="X309" s="202"/>
      <c r="Y309" s="22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</row>
    <row r="310" spans="1:36" ht="41.1" customHeight="1">
      <c r="A310" s="1104" t="s">
        <v>219</v>
      </c>
      <c r="B310" s="1106" t="s">
        <v>334</v>
      </c>
      <c r="C310" s="1107" t="s">
        <v>335</v>
      </c>
      <c r="D310" s="79" t="s">
        <v>349</v>
      </c>
      <c r="E310" s="1109">
        <f>SUM(E313,E319)</f>
        <v>806400</v>
      </c>
      <c r="F310" s="1109">
        <f>F313+F319</f>
        <v>345600</v>
      </c>
      <c r="G310" s="1109">
        <f>G313+G319</f>
        <v>0</v>
      </c>
      <c r="H310" s="1109">
        <f>SUM(E310:G312)</f>
        <v>1152000</v>
      </c>
      <c r="I310" s="1111">
        <f>SUM(I313,I319)</f>
        <v>-67104</v>
      </c>
      <c r="J310" s="1113">
        <f>SUM(J313,J319)</f>
        <v>1084896</v>
      </c>
      <c r="K310" s="37"/>
      <c r="L310" s="37"/>
      <c r="M310" s="37"/>
      <c r="N310" s="37"/>
      <c r="O310" s="37"/>
      <c r="P310" s="203" t="s">
        <v>417</v>
      </c>
      <c r="Q310" s="204" t="s">
        <v>433</v>
      </c>
      <c r="R310" s="204" t="s">
        <v>434</v>
      </c>
      <c r="S310" s="204" t="s">
        <v>403</v>
      </c>
      <c r="T310" s="204" t="s">
        <v>438</v>
      </c>
      <c r="U310" s="204" t="s">
        <v>433</v>
      </c>
      <c r="V310" s="204" t="s">
        <v>434</v>
      </c>
      <c r="W310" s="204" t="s">
        <v>403</v>
      </c>
      <c r="X310" s="203" t="s">
        <v>439</v>
      </c>
      <c r="Y310" s="223" t="s">
        <v>433</v>
      </c>
      <c r="Z310" s="204" t="s">
        <v>434</v>
      </c>
      <c r="AA310" s="204" t="s">
        <v>403</v>
      </c>
      <c r="AB310" s="204" t="s">
        <v>440</v>
      </c>
      <c r="AC310" s="204" t="s">
        <v>433</v>
      </c>
      <c r="AD310" s="204" t="s">
        <v>403</v>
      </c>
      <c r="AE310" s="204" t="s">
        <v>408</v>
      </c>
      <c r="AF310" s="204" t="s">
        <v>408</v>
      </c>
      <c r="AG310" s="204" t="s">
        <v>403</v>
      </c>
      <c r="AH310" s="204" t="s">
        <v>39</v>
      </c>
      <c r="AI310" s="204" t="s">
        <v>441</v>
      </c>
      <c r="AJ310" s="204" t="s">
        <v>403</v>
      </c>
    </row>
    <row r="311" spans="1:36" ht="14.45" customHeight="1">
      <c r="A311" s="1105"/>
      <c r="B311" s="1106"/>
      <c r="C311" s="1108"/>
      <c r="D311" s="1108">
        <f>D313+D319</f>
        <v>1280000</v>
      </c>
      <c r="E311" s="1110"/>
      <c r="F311" s="1110"/>
      <c r="G311" s="1110"/>
      <c r="H311" s="1110"/>
      <c r="I311" s="1112"/>
      <c r="J311" s="1106"/>
      <c r="K311" s="1114">
        <f t="shared" ref="K311:P311" si="703">K313+K319</f>
        <v>591668.6</v>
      </c>
      <c r="L311" s="1116">
        <f t="shared" si="703"/>
        <v>477500</v>
      </c>
      <c r="M311" s="1118">
        <f t="shared" si="703"/>
        <v>0</v>
      </c>
      <c r="N311" s="1100">
        <f t="shared" si="703"/>
        <v>0</v>
      </c>
      <c r="O311" s="1102">
        <f t="shared" si="703"/>
        <v>0</v>
      </c>
      <c r="P311" s="1071">
        <f t="shared" si="703"/>
        <v>1069168.6000000001</v>
      </c>
      <c r="Q311" s="1071">
        <f>(P311/H310)*100</f>
        <v>92.809774305555564</v>
      </c>
      <c r="R311" s="1071">
        <f>(P311/J310)*100</f>
        <v>98.550331091643812</v>
      </c>
      <c r="S311" s="1071">
        <f>(P311/D311)*100</f>
        <v>83.528796875000012</v>
      </c>
      <c r="T311" s="1071">
        <f>T313+T319</f>
        <v>0</v>
      </c>
      <c r="U311" s="1071">
        <f>(T311/H310)*100</f>
        <v>0</v>
      </c>
      <c r="V311" s="1071">
        <f>(T311/J310)*100</f>
        <v>0</v>
      </c>
      <c r="W311" s="1071">
        <f>(T311/D311)*100</f>
        <v>0</v>
      </c>
      <c r="X311" s="1071">
        <f>X313+X319</f>
        <v>1069168.6000000001</v>
      </c>
      <c r="Y311" s="1075">
        <f>(X311/H310)*100</f>
        <v>92.809774305555564</v>
      </c>
      <c r="Z311" s="1071">
        <f>(X311/J310)*100</f>
        <v>98.550331091643812</v>
      </c>
      <c r="AA311" s="1071">
        <f>(X311/D311)*100</f>
        <v>83.528796875000012</v>
      </c>
      <c r="AB311" s="1071">
        <f>AB313+AB319</f>
        <v>82831.399999999994</v>
      </c>
      <c r="AC311" s="1071">
        <f>(AB311/H310)*100</f>
        <v>7.190225694444444</v>
      </c>
      <c r="AD311" s="1071">
        <f>(AB311/D311)*100</f>
        <v>6.4712031249999997</v>
      </c>
      <c r="AE311" s="1071">
        <f>AE313+AE319</f>
        <v>15727.400000000001</v>
      </c>
      <c r="AF311" s="1071">
        <f>(AE311/J310)*100</f>
        <v>1.4496689083561929</v>
      </c>
      <c r="AG311" s="1071">
        <f>(AE311/D311)*100</f>
        <v>1.2287031250000002</v>
      </c>
      <c r="AH311" s="1071">
        <f>AH313+AH319</f>
        <v>128000</v>
      </c>
      <c r="AI311" s="1071">
        <f>AI313+AI319</f>
        <v>210831.4</v>
      </c>
      <c r="AJ311" s="1071">
        <f>(AI311/D311)*100</f>
        <v>16.471203124999999</v>
      </c>
    </row>
    <row r="312" spans="1:36" ht="24" customHeight="1">
      <c r="A312" s="1105"/>
      <c r="B312" s="1106"/>
      <c r="C312" s="1108"/>
      <c r="D312" s="1108"/>
      <c r="E312" s="1110"/>
      <c r="F312" s="1110"/>
      <c r="G312" s="1110"/>
      <c r="H312" s="1110"/>
      <c r="I312" s="1112"/>
      <c r="J312" s="1106"/>
      <c r="K312" s="1115"/>
      <c r="L312" s="1117"/>
      <c r="M312" s="1119"/>
      <c r="N312" s="1101"/>
      <c r="O312" s="1103"/>
      <c r="P312" s="1072"/>
      <c r="Q312" s="1072"/>
      <c r="R312" s="1072"/>
      <c r="S312" s="1072"/>
      <c r="T312" s="1072"/>
      <c r="U312" s="1072"/>
      <c r="V312" s="1072"/>
      <c r="W312" s="1072"/>
      <c r="X312" s="1072"/>
      <c r="Y312" s="1076"/>
      <c r="Z312" s="1072"/>
      <c r="AA312" s="1072"/>
      <c r="AB312" s="1072"/>
      <c r="AC312" s="1072"/>
      <c r="AD312" s="1072"/>
      <c r="AE312" s="1072"/>
      <c r="AF312" s="1072"/>
      <c r="AG312" s="1072"/>
      <c r="AH312" s="1072"/>
      <c r="AI312" s="1072"/>
      <c r="AJ312" s="1072"/>
    </row>
    <row r="313" spans="1:36" ht="18.75">
      <c r="A313" s="38"/>
      <c r="B313" s="39"/>
      <c r="C313" s="40" t="s">
        <v>55</v>
      </c>
      <c r="D313" s="40">
        <f>SUM(D314:D318)</f>
        <v>1280000</v>
      </c>
      <c r="E313" s="41">
        <f>SUM(E314:E318)</f>
        <v>806400</v>
      </c>
      <c r="F313" s="41">
        <f>SUM(F314:F318)</f>
        <v>345600</v>
      </c>
      <c r="G313" s="41">
        <f>SUM(G314:G318)</f>
        <v>0</v>
      </c>
      <c r="H313" s="41">
        <f>SUM(H314:H318)</f>
        <v>1152000</v>
      </c>
      <c r="I313" s="42">
        <f>SUM(I314:I316)</f>
        <v>-67104</v>
      </c>
      <c r="J313" s="41">
        <f t="shared" ref="J313:P313" si="704">SUM(J314:J318)</f>
        <v>1084896</v>
      </c>
      <c r="K313" s="43">
        <f t="shared" si="704"/>
        <v>591668.6</v>
      </c>
      <c r="L313" s="44">
        <f t="shared" si="704"/>
        <v>477500</v>
      </c>
      <c r="M313" s="45">
        <f t="shared" si="704"/>
        <v>0</v>
      </c>
      <c r="N313" s="46">
        <f t="shared" si="704"/>
        <v>0</v>
      </c>
      <c r="O313" s="80">
        <f t="shared" si="704"/>
        <v>0</v>
      </c>
      <c r="P313" s="47">
        <f t="shared" si="704"/>
        <v>1069168.6000000001</v>
      </c>
      <c r="Q313" s="48">
        <f>P313/H313*100</f>
        <v>92.809774305555564</v>
      </c>
      <c r="R313" s="48">
        <f>P313/J313*100</f>
        <v>98.550331091643812</v>
      </c>
      <c r="S313" s="48">
        <f t="shared" ref="S313:S318" si="705">P313/D313*100</f>
        <v>83.528796875000012</v>
      </c>
      <c r="T313" s="47">
        <f>SUM(T314:T318)</f>
        <v>0</v>
      </c>
      <c r="U313" s="48">
        <f>T313/H313*100</f>
        <v>0</v>
      </c>
      <c r="V313" s="48">
        <f>T313/J313*100</f>
        <v>0</v>
      </c>
      <c r="W313" s="48">
        <f>T313/D313*100</f>
        <v>0</v>
      </c>
      <c r="X313" s="48">
        <f>SUM(X314:X318)</f>
        <v>1069168.6000000001</v>
      </c>
      <c r="Y313" s="226">
        <f>X313/H313*100</f>
        <v>92.809774305555564</v>
      </c>
      <c r="Z313" s="48">
        <f>X313/J313*100</f>
        <v>98.550331091643812</v>
      </c>
      <c r="AA313" s="48">
        <f>X313/D313*100</f>
        <v>83.528796875000012</v>
      </c>
      <c r="AB313" s="47">
        <f>SUM(AB314:AB318)</f>
        <v>82831.399999999994</v>
      </c>
      <c r="AC313" s="47">
        <f>(AB313/H313)*100</f>
        <v>7.190225694444444</v>
      </c>
      <c r="AD313" s="47">
        <f>(AB313/D313)*100</f>
        <v>6.4712031249999997</v>
      </c>
      <c r="AE313" s="47">
        <f>SUM(AE314:AE318)</f>
        <v>15727.400000000001</v>
      </c>
      <c r="AF313" s="47">
        <f>(AE313/J313)*100</f>
        <v>1.4496689083561929</v>
      </c>
      <c r="AG313" s="47">
        <f t="shared" ref="AG313:AG318" si="706">(AE313/D313)*100</f>
        <v>1.2287031250000002</v>
      </c>
      <c r="AH313" s="47">
        <f>SUM(AH314:AH318)</f>
        <v>128000</v>
      </c>
      <c r="AI313" s="47">
        <f>SUM(AI314:AI318)</f>
        <v>210831.4</v>
      </c>
      <c r="AJ313" s="47">
        <f>(AI313/D313)*100</f>
        <v>16.471203124999999</v>
      </c>
    </row>
    <row r="314" spans="1:36" ht="18.75">
      <c r="A314" s="38"/>
      <c r="B314" s="39" t="s">
        <v>68</v>
      </c>
      <c r="C314" s="49" t="s">
        <v>56</v>
      </c>
      <c r="D314" s="49">
        <v>180000</v>
      </c>
      <c r="E314" s="57">
        <v>120000</v>
      </c>
      <c r="F314" s="49">
        <v>60000</v>
      </c>
      <c r="G314" s="49">
        <v>0</v>
      </c>
      <c r="H314" s="41">
        <f>SUM(E314:G314)</f>
        <v>180000</v>
      </c>
      <c r="I314" s="50">
        <v>0</v>
      </c>
      <c r="J314" s="51">
        <f>SUM(E314:G314,I314)</f>
        <v>180000</v>
      </c>
      <c r="K314" s="52">
        <v>165000</v>
      </c>
      <c r="L314" s="53"/>
      <c r="M314" s="54"/>
      <c r="N314" s="55"/>
      <c r="O314" s="81"/>
      <c r="P314" s="56">
        <f>K314+L314</f>
        <v>165000</v>
      </c>
      <c r="Q314" s="56">
        <f>P314/H314*100</f>
        <v>91.666666666666657</v>
      </c>
      <c r="R314" s="56">
        <f>P314/J314*100</f>
        <v>91.666666666666657</v>
      </c>
      <c r="S314" s="56">
        <f t="shared" si="705"/>
        <v>91.666666666666657</v>
      </c>
      <c r="T314" s="57">
        <f>M314+N314+O314</f>
        <v>0</v>
      </c>
      <c r="U314" s="56">
        <f>T314/H314*100</f>
        <v>0</v>
      </c>
      <c r="V314" s="56">
        <f>T314/J314*100</f>
        <v>0</v>
      </c>
      <c r="W314" s="56">
        <f>T314/D314*100</f>
        <v>0</v>
      </c>
      <c r="X314" s="56">
        <f>SUM(K314:O314)</f>
        <v>165000</v>
      </c>
      <c r="Y314" s="226">
        <f>X314/H314*100</f>
        <v>91.666666666666657</v>
      </c>
      <c r="Z314" s="56">
        <f>X314/J314*100</f>
        <v>91.666666666666657</v>
      </c>
      <c r="AA314" s="56">
        <f>X314/D314*100</f>
        <v>91.666666666666657</v>
      </c>
      <c r="AB314" s="57">
        <f>H314-X314</f>
        <v>15000</v>
      </c>
      <c r="AC314" s="57">
        <f>(AB314/H314)*100</f>
        <v>8.3333333333333321</v>
      </c>
      <c r="AD314" s="57">
        <f>(AB314/D314)*100</f>
        <v>8.3333333333333321</v>
      </c>
      <c r="AE314" s="34">
        <f>J314-X314</f>
        <v>15000</v>
      </c>
      <c r="AF314" s="57">
        <f>(AE314/J314)*100</f>
        <v>8.3333333333333321</v>
      </c>
      <c r="AG314" s="63">
        <f t="shared" si="706"/>
        <v>8.3333333333333321</v>
      </c>
      <c r="AH314" s="49">
        <v>0</v>
      </c>
      <c r="AI314" s="34">
        <f>AB314+AH314</f>
        <v>15000</v>
      </c>
      <c r="AJ314" s="57">
        <f>(AI314/D314)*100</f>
        <v>8.3333333333333321</v>
      </c>
    </row>
    <row r="315" spans="1:36" ht="18.75">
      <c r="A315" s="38"/>
      <c r="B315" s="38"/>
      <c r="C315" s="49" t="s">
        <v>57</v>
      </c>
      <c r="D315" s="49">
        <v>1063200</v>
      </c>
      <c r="E315" s="49">
        <v>686400</v>
      </c>
      <c r="F315" s="49">
        <v>248800</v>
      </c>
      <c r="G315" s="49"/>
      <c r="H315" s="41">
        <f>SUM(E315:G315)</f>
        <v>935200</v>
      </c>
      <c r="I315" s="78">
        <v>-67104</v>
      </c>
      <c r="J315" s="51">
        <f>SUM(E315:G315,I315)</f>
        <v>868096</v>
      </c>
      <c r="K315" s="52">
        <v>423480</v>
      </c>
      <c r="L315" s="53">
        <v>477500</v>
      </c>
      <c r="M315" s="54"/>
      <c r="N315" s="55"/>
      <c r="O315" s="81"/>
      <c r="P315" s="56">
        <f>K315+L315</f>
        <v>900980</v>
      </c>
      <c r="Q315" s="56">
        <f t="shared" ref="Q315:Q318" si="707">P315/H315*100</f>
        <v>96.340889649272881</v>
      </c>
      <c r="R315" s="56">
        <f t="shared" ref="R315:R320" si="708">P315/J315*100</f>
        <v>103.78806030669419</v>
      </c>
      <c r="S315" s="56">
        <f t="shared" si="705"/>
        <v>84.742287434161028</v>
      </c>
      <c r="T315" s="57">
        <f t="shared" ref="T315:T318" si="709">M315+N315+O315</f>
        <v>0</v>
      </c>
      <c r="U315" s="56">
        <f t="shared" ref="U315:U318" si="710">T315/H315*100</f>
        <v>0</v>
      </c>
      <c r="V315" s="56">
        <f t="shared" ref="V315:V320" si="711">T315/J315*100</f>
        <v>0</v>
      </c>
      <c r="W315" s="56">
        <f t="shared" ref="W315:W318" si="712">T315/D315*100</f>
        <v>0</v>
      </c>
      <c r="X315" s="56">
        <f t="shared" ref="X315:X318" si="713">SUM(K315:O315)</f>
        <v>900980</v>
      </c>
      <c r="Y315" s="226">
        <f t="shared" ref="Y315:Y318" si="714">X315/H315*100</f>
        <v>96.340889649272881</v>
      </c>
      <c r="Z315" s="56">
        <f t="shared" ref="Z315:Z320" si="715">X315/J315*100</f>
        <v>103.78806030669419</v>
      </c>
      <c r="AA315" s="56">
        <f t="shared" ref="AA315:AA318" si="716">X315/D315*100</f>
        <v>84.742287434161028</v>
      </c>
      <c r="AB315" s="57">
        <f t="shared" ref="AB315:AB318" si="717">H315-X315</f>
        <v>34220</v>
      </c>
      <c r="AC315" s="57">
        <f t="shared" ref="AC315:AC318" si="718">(AB315/H315)*100</f>
        <v>3.6591103507271168</v>
      </c>
      <c r="AD315" s="57">
        <f t="shared" ref="AD315:AD318" si="719">(AB315/D315)*100</f>
        <v>3.2185854025583147</v>
      </c>
      <c r="AE315" s="34">
        <f>J315-X315</f>
        <v>-32884</v>
      </c>
      <c r="AF315" s="57">
        <f t="shared" ref="AF315:AF318" si="720">(AE315/J315)*100</f>
        <v>-3.7880603066941902</v>
      </c>
      <c r="AG315" s="63">
        <f t="shared" si="706"/>
        <v>-3.0929270127915727</v>
      </c>
      <c r="AH315" s="49">
        <v>128000</v>
      </c>
      <c r="AI315" s="34">
        <f t="shared" ref="AI315:AI316" si="721">AB315+AH315</f>
        <v>162220</v>
      </c>
      <c r="AJ315" s="57">
        <f t="shared" ref="AJ315:AJ318" si="722">(AI315/D315)*100</f>
        <v>15.257712565838977</v>
      </c>
    </row>
    <row r="316" spans="1:36" ht="18.75">
      <c r="A316" s="38"/>
      <c r="B316" s="38"/>
      <c r="C316" s="49" t="s">
        <v>58</v>
      </c>
      <c r="D316" s="49">
        <v>36800</v>
      </c>
      <c r="E316" s="49">
        <v>0</v>
      </c>
      <c r="F316" s="49">
        <v>36800</v>
      </c>
      <c r="G316" s="49">
        <v>0</v>
      </c>
      <c r="H316" s="41">
        <f>SUM(E316:G316)</f>
        <v>36800</v>
      </c>
      <c r="I316" s="59">
        <v>0</v>
      </c>
      <c r="J316" s="51">
        <f>SUM(E316:G316,I316)</f>
        <v>36800</v>
      </c>
      <c r="K316" s="52">
        <v>3188.6</v>
      </c>
      <c r="L316" s="53"/>
      <c r="M316" s="54"/>
      <c r="N316" s="55"/>
      <c r="O316" s="81"/>
      <c r="P316" s="56">
        <f>K316+L316</f>
        <v>3188.6</v>
      </c>
      <c r="Q316" s="56">
        <f t="shared" si="707"/>
        <v>8.6646739130434778</v>
      </c>
      <c r="R316" s="56">
        <f t="shared" si="708"/>
        <v>8.6646739130434778</v>
      </c>
      <c r="S316" s="56">
        <f t="shared" si="705"/>
        <v>8.6646739130434778</v>
      </c>
      <c r="T316" s="57">
        <f t="shared" si="709"/>
        <v>0</v>
      </c>
      <c r="U316" s="56">
        <f t="shared" si="710"/>
        <v>0</v>
      </c>
      <c r="V316" s="56">
        <f t="shared" si="711"/>
        <v>0</v>
      </c>
      <c r="W316" s="56">
        <f t="shared" si="712"/>
        <v>0</v>
      </c>
      <c r="X316" s="56">
        <f t="shared" si="713"/>
        <v>3188.6</v>
      </c>
      <c r="Y316" s="226">
        <f t="shared" si="714"/>
        <v>8.6646739130434778</v>
      </c>
      <c r="Z316" s="56">
        <f t="shared" si="715"/>
        <v>8.6646739130434778</v>
      </c>
      <c r="AA316" s="56">
        <f t="shared" si="716"/>
        <v>8.6646739130434778</v>
      </c>
      <c r="AB316" s="57">
        <f t="shared" si="717"/>
        <v>33611.4</v>
      </c>
      <c r="AC316" s="57">
        <f t="shared" si="718"/>
        <v>91.335326086956528</v>
      </c>
      <c r="AD316" s="57">
        <f t="shared" si="719"/>
        <v>91.335326086956528</v>
      </c>
      <c r="AE316" s="34">
        <f>J316-X316</f>
        <v>33611.4</v>
      </c>
      <c r="AF316" s="57">
        <f t="shared" si="720"/>
        <v>91.335326086956528</v>
      </c>
      <c r="AG316" s="63">
        <f t="shared" si="706"/>
        <v>91.335326086956528</v>
      </c>
      <c r="AH316" s="49">
        <v>0</v>
      </c>
      <c r="AI316" s="34">
        <f t="shared" si="721"/>
        <v>33611.4</v>
      </c>
      <c r="AJ316" s="57">
        <f t="shared" si="722"/>
        <v>91.335326086956528</v>
      </c>
    </row>
    <row r="317" spans="1:36" ht="18" hidden="1" customHeight="1">
      <c r="A317" s="38"/>
      <c r="B317" s="38"/>
      <c r="C317" s="49" t="s">
        <v>69</v>
      </c>
      <c r="D317" s="49">
        <v>0</v>
      </c>
      <c r="E317" s="49">
        <v>0</v>
      </c>
      <c r="F317" s="49">
        <v>0</v>
      </c>
      <c r="G317" s="49">
        <v>0</v>
      </c>
      <c r="H317" s="41">
        <f>SUM(E317:G317)</f>
        <v>0</v>
      </c>
      <c r="I317" s="59">
        <v>0</v>
      </c>
      <c r="J317" s="51">
        <f>SUM(E317:G317,I317)</f>
        <v>0</v>
      </c>
      <c r="K317" s="52"/>
      <c r="L317" s="53"/>
      <c r="M317" s="54"/>
      <c r="N317" s="55"/>
      <c r="O317" s="81"/>
      <c r="P317" s="56">
        <f>K317+L317</f>
        <v>0</v>
      </c>
      <c r="Q317" s="56" t="e">
        <f t="shared" si="707"/>
        <v>#DIV/0!</v>
      </c>
      <c r="R317" s="56" t="e">
        <f t="shared" si="708"/>
        <v>#DIV/0!</v>
      </c>
      <c r="S317" s="56" t="e">
        <f t="shared" si="705"/>
        <v>#DIV/0!</v>
      </c>
      <c r="T317" s="57">
        <f t="shared" si="709"/>
        <v>0</v>
      </c>
      <c r="U317" s="56" t="e">
        <f t="shared" si="710"/>
        <v>#DIV/0!</v>
      </c>
      <c r="V317" s="56" t="e">
        <f t="shared" si="711"/>
        <v>#DIV/0!</v>
      </c>
      <c r="W317" s="56" t="e">
        <f t="shared" si="712"/>
        <v>#DIV/0!</v>
      </c>
      <c r="X317" s="56">
        <f t="shared" si="713"/>
        <v>0</v>
      </c>
      <c r="Y317" s="226" t="e">
        <f t="shared" si="714"/>
        <v>#DIV/0!</v>
      </c>
      <c r="Z317" s="56" t="e">
        <f t="shared" si="715"/>
        <v>#DIV/0!</v>
      </c>
      <c r="AA317" s="56" t="e">
        <f t="shared" si="716"/>
        <v>#DIV/0!</v>
      </c>
      <c r="AB317" s="57">
        <f t="shared" si="717"/>
        <v>0</v>
      </c>
      <c r="AC317" s="57" t="e">
        <f t="shared" si="718"/>
        <v>#DIV/0!</v>
      </c>
      <c r="AD317" s="57" t="e">
        <f t="shared" si="719"/>
        <v>#DIV/0!</v>
      </c>
      <c r="AE317" s="34">
        <f>J317-X317</f>
        <v>0</v>
      </c>
      <c r="AF317" s="57" t="e">
        <f t="shared" si="720"/>
        <v>#DIV/0!</v>
      </c>
      <c r="AG317" s="63" t="e">
        <f t="shared" si="706"/>
        <v>#DIV/0!</v>
      </c>
      <c r="AH317" s="246"/>
      <c r="AI317" s="34">
        <f t="shared" ref="AI317:AI318" si="723">D317-X317</f>
        <v>0</v>
      </c>
      <c r="AJ317" s="57" t="e">
        <f t="shared" si="722"/>
        <v>#DIV/0!</v>
      </c>
    </row>
    <row r="318" spans="1:36" ht="18" hidden="1" customHeight="1">
      <c r="A318" s="38"/>
      <c r="B318" s="38"/>
      <c r="C318" s="49" t="s">
        <v>60</v>
      </c>
      <c r="D318" s="57">
        <v>0</v>
      </c>
      <c r="E318" s="57">
        <v>0</v>
      </c>
      <c r="F318" s="57">
        <v>0</v>
      </c>
      <c r="G318" s="63">
        <v>0</v>
      </c>
      <c r="H318" s="41">
        <f>SUM(E318:G318)</f>
        <v>0</v>
      </c>
      <c r="I318" s="49">
        <v>0</v>
      </c>
      <c r="J318" s="51">
        <f>SUM(E318:G318,I318)</f>
        <v>0</v>
      </c>
      <c r="K318" s="52"/>
      <c r="L318" s="53"/>
      <c r="M318" s="54"/>
      <c r="N318" s="55"/>
      <c r="O318" s="81"/>
      <c r="P318" s="56">
        <f>K318+L318</f>
        <v>0</v>
      </c>
      <c r="Q318" s="56" t="e">
        <f t="shared" si="707"/>
        <v>#DIV/0!</v>
      </c>
      <c r="R318" s="56" t="e">
        <f t="shared" si="708"/>
        <v>#DIV/0!</v>
      </c>
      <c r="S318" s="56" t="e">
        <f t="shared" si="705"/>
        <v>#DIV/0!</v>
      </c>
      <c r="T318" s="57">
        <f t="shared" si="709"/>
        <v>0</v>
      </c>
      <c r="U318" s="56" t="e">
        <f t="shared" si="710"/>
        <v>#DIV/0!</v>
      </c>
      <c r="V318" s="56" t="e">
        <f t="shared" si="711"/>
        <v>#DIV/0!</v>
      </c>
      <c r="W318" s="56" t="e">
        <f t="shared" si="712"/>
        <v>#DIV/0!</v>
      </c>
      <c r="X318" s="56">
        <f t="shared" si="713"/>
        <v>0</v>
      </c>
      <c r="Y318" s="226" t="e">
        <f t="shared" si="714"/>
        <v>#DIV/0!</v>
      </c>
      <c r="Z318" s="56" t="e">
        <f t="shared" si="715"/>
        <v>#DIV/0!</v>
      </c>
      <c r="AA318" s="56" t="e">
        <f t="shared" si="716"/>
        <v>#DIV/0!</v>
      </c>
      <c r="AB318" s="57">
        <f t="shared" si="717"/>
        <v>0</v>
      </c>
      <c r="AC318" s="57" t="e">
        <f t="shared" si="718"/>
        <v>#DIV/0!</v>
      </c>
      <c r="AD318" s="57" t="e">
        <f t="shared" si="719"/>
        <v>#DIV/0!</v>
      </c>
      <c r="AE318" s="34">
        <f>J318-X318</f>
        <v>0</v>
      </c>
      <c r="AF318" s="57" t="e">
        <f t="shared" si="720"/>
        <v>#DIV/0!</v>
      </c>
      <c r="AG318" s="63" t="e">
        <f t="shared" si="706"/>
        <v>#DIV/0!</v>
      </c>
      <c r="AH318" s="246"/>
      <c r="AI318" s="34">
        <f t="shared" si="723"/>
        <v>0</v>
      </c>
      <c r="AJ318" s="57" t="e">
        <f t="shared" si="722"/>
        <v>#DIV/0!</v>
      </c>
    </row>
    <row r="319" spans="1:36" ht="18" hidden="1" customHeight="1">
      <c r="A319" s="61"/>
      <c r="B319" s="62"/>
      <c r="C319" s="63" t="s">
        <v>61</v>
      </c>
      <c r="D319" s="63">
        <f>D320</f>
        <v>0</v>
      </c>
      <c r="E319" s="63">
        <f>SUM(E320:E320)</f>
        <v>0</v>
      </c>
      <c r="F319" s="63">
        <f>F320</f>
        <v>0</v>
      </c>
      <c r="G319" s="63">
        <f>G320</f>
        <v>0</v>
      </c>
      <c r="H319" s="63">
        <f>H320</f>
        <v>0</v>
      </c>
      <c r="I319" s="63">
        <f>I320</f>
        <v>0</v>
      </c>
      <c r="J319" s="63">
        <f>SUM(J320:J320)</f>
        <v>0</v>
      </c>
      <c r="K319" s="64">
        <f t="shared" ref="K319:AI319" si="724">K320</f>
        <v>0</v>
      </c>
      <c r="L319" s="65">
        <f t="shared" si="724"/>
        <v>0</v>
      </c>
      <c r="M319" s="66">
        <f t="shared" si="724"/>
        <v>0</v>
      </c>
      <c r="N319" s="46">
        <f t="shared" si="724"/>
        <v>0</v>
      </c>
      <c r="O319" s="82">
        <f t="shared" si="724"/>
        <v>0</v>
      </c>
      <c r="P319" s="67">
        <f t="shared" si="724"/>
        <v>0</v>
      </c>
      <c r="Q319" s="67" t="e">
        <f t="shared" si="724"/>
        <v>#DIV/0!</v>
      </c>
      <c r="R319" s="56" t="e">
        <f t="shared" si="708"/>
        <v>#DIV/0!</v>
      </c>
      <c r="S319" s="67" t="e">
        <f t="shared" si="724"/>
        <v>#DIV/0!</v>
      </c>
      <c r="T319" s="63">
        <f t="shared" si="724"/>
        <v>0</v>
      </c>
      <c r="U319" s="67" t="e">
        <f t="shared" si="724"/>
        <v>#DIV/0!</v>
      </c>
      <c r="V319" s="56" t="e">
        <f t="shared" si="711"/>
        <v>#DIV/0!</v>
      </c>
      <c r="W319" s="67" t="e">
        <f t="shared" si="724"/>
        <v>#DIV/0!</v>
      </c>
      <c r="X319" s="67">
        <f>X320</f>
        <v>0</v>
      </c>
      <c r="Y319" s="227" t="e">
        <f t="shared" si="724"/>
        <v>#DIV/0!</v>
      </c>
      <c r="Z319" s="56" t="e">
        <f t="shared" si="715"/>
        <v>#DIV/0!</v>
      </c>
      <c r="AA319" s="67" t="e">
        <f t="shared" si="724"/>
        <v>#DIV/0!</v>
      </c>
      <c r="AB319" s="63">
        <f t="shared" si="724"/>
        <v>0</v>
      </c>
      <c r="AC319" s="63" t="e">
        <f t="shared" si="724"/>
        <v>#DIV/0!</v>
      </c>
      <c r="AD319" s="63" t="e">
        <f t="shared" si="724"/>
        <v>#DIV/0!</v>
      </c>
      <c r="AE319" s="63">
        <f t="shared" si="724"/>
        <v>0</v>
      </c>
      <c r="AF319" s="63" t="e">
        <f t="shared" si="724"/>
        <v>#DIV/0!</v>
      </c>
      <c r="AG319" s="63" t="e">
        <f t="shared" si="724"/>
        <v>#DIV/0!</v>
      </c>
      <c r="AH319" s="63"/>
      <c r="AI319" s="63">
        <f t="shared" si="724"/>
        <v>0</v>
      </c>
      <c r="AJ319" s="57" t="e">
        <f>(AI319/D319)*100</f>
        <v>#DIV/0!</v>
      </c>
    </row>
    <row r="320" spans="1:36" ht="18" hidden="1" customHeight="1">
      <c r="A320" s="38"/>
      <c r="B320" s="38"/>
      <c r="C320" s="49" t="s">
        <v>70</v>
      </c>
      <c r="D320" s="57">
        <v>0</v>
      </c>
      <c r="E320" s="57">
        <v>0</v>
      </c>
      <c r="F320" s="49">
        <v>0</v>
      </c>
      <c r="G320" s="49">
        <v>0</v>
      </c>
      <c r="H320" s="49">
        <f>SUM(E320:G320)</f>
        <v>0</v>
      </c>
      <c r="I320" s="57">
        <v>0</v>
      </c>
      <c r="J320" s="51">
        <f>SUM(E320:G320,I320)</f>
        <v>0</v>
      </c>
      <c r="K320" s="52"/>
      <c r="L320" s="53"/>
      <c r="M320" s="54"/>
      <c r="N320" s="55"/>
      <c r="O320" s="81"/>
      <c r="P320" s="57">
        <f>K320+L320</f>
        <v>0</v>
      </c>
      <c r="Q320" s="56" t="e">
        <f>P320/J320*100</f>
        <v>#DIV/0!</v>
      </c>
      <c r="R320" s="56" t="e">
        <f t="shared" si="708"/>
        <v>#DIV/0!</v>
      </c>
      <c r="S320" s="56" t="e">
        <f>P320/D320*100</f>
        <v>#DIV/0!</v>
      </c>
      <c r="T320" s="57">
        <f>M320+N320+O320</f>
        <v>0</v>
      </c>
      <c r="U320" s="56" t="e">
        <f>T320/J320*100</f>
        <v>#DIV/0!</v>
      </c>
      <c r="V320" s="56" t="e">
        <f t="shared" si="711"/>
        <v>#DIV/0!</v>
      </c>
      <c r="W320" s="56" t="e">
        <f>T320/D320*100</f>
        <v>#DIV/0!</v>
      </c>
      <c r="X320" s="56">
        <f>SUM(K320:O320)</f>
        <v>0</v>
      </c>
      <c r="Y320" s="226" t="e">
        <f t="shared" ref="Y320" si="725">X320/H320*100</f>
        <v>#DIV/0!</v>
      </c>
      <c r="Z320" s="56" t="e">
        <f t="shared" si="715"/>
        <v>#DIV/0!</v>
      </c>
      <c r="AA320" s="56" t="e">
        <f>X320/D320*100</f>
        <v>#DIV/0!</v>
      </c>
      <c r="AB320" s="57">
        <f>H320-X320</f>
        <v>0</v>
      </c>
      <c r="AC320" s="57" t="e">
        <f t="shared" ref="AC320" si="726">(AB320/H320)*100</f>
        <v>#DIV/0!</v>
      </c>
      <c r="AD320" s="57" t="e">
        <f>(AB320/D320)*100</f>
        <v>#DIV/0!</v>
      </c>
      <c r="AE320" s="34">
        <f>J320-X320</f>
        <v>0</v>
      </c>
      <c r="AF320" s="57" t="e">
        <f>(AE320/J320)*100</f>
        <v>#DIV/0!</v>
      </c>
      <c r="AG320" s="63" t="e">
        <f>(AE320/D320)*100</f>
        <v>#DIV/0!</v>
      </c>
      <c r="AH320" s="246"/>
      <c r="AI320" s="34">
        <f t="shared" ref="AI320" si="727">D320-X320</f>
        <v>0</v>
      </c>
      <c r="AJ320" s="57" t="e">
        <f t="shared" ref="AJ320" si="728">(AI320/D320)*100</f>
        <v>#DIV/0!</v>
      </c>
    </row>
    <row r="321" spans="1:36" ht="18.75">
      <c r="A321" s="69"/>
      <c r="B321" s="69"/>
      <c r="C321" s="70"/>
      <c r="D321" s="70"/>
      <c r="E321" s="71"/>
      <c r="F321" s="71"/>
      <c r="G321" s="71"/>
      <c r="H321" s="71"/>
      <c r="I321" s="71"/>
      <c r="J321" s="71"/>
      <c r="K321" s="72"/>
      <c r="L321" s="73"/>
      <c r="M321" s="74"/>
      <c r="N321" s="75"/>
      <c r="O321" s="83"/>
      <c r="P321" s="71"/>
      <c r="Q321" s="71"/>
      <c r="R321" s="71"/>
      <c r="S321" s="71"/>
      <c r="T321" s="71"/>
      <c r="U321" s="71"/>
      <c r="V321" s="71"/>
      <c r="W321" s="71"/>
      <c r="X321" s="71"/>
      <c r="Y321" s="228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</row>
    <row r="322" spans="1:36" ht="38.450000000000003" customHeight="1">
      <c r="A322" s="1104" t="s">
        <v>223</v>
      </c>
      <c r="B322" s="1106" t="s">
        <v>336</v>
      </c>
      <c r="C322" s="1107" t="s">
        <v>337</v>
      </c>
      <c r="D322" s="79" t="s">
        <v>349</v>
      </c>
      <c r="E322" s="1109">
        <f>SUM(E325,E331)</f>
        <v>1228500</v>
      </c>
      <c r="F322" s="1109">
        <f>F325+F331</f>
        <v>526500</v>
      </c>
      <c r="G322" s="1109">
        <f>G325+G331</f>
        <v>0</v>
      </c>
      <c r="H322" s="1109">
        <f>SUM(E322:G324)</f>
        <v>1755000</v>
      </c>
      <c r="I322" s="1111">
        <f>SUM(I325,I331)</f>
        <v>-85449</v>
      </c>
      <c r="J322" s="1113">
        <f>SUM(J325,J331)</f>
        <v>1669551</v>
      </c>
      <c r="K322" s="37"/>
      <c r="L322" s="37"/>
      <c r="M322" s="37"/>
      <c r="N322" s="37"/>
      <c r="O322" s="37"/>
      <c r="P322" s="203" t="s">
        <v>417</v>
      </c>
      <c r="Q322" s="204" t="s">
        <v>433</v>
      </c>
      <c r="R322" s="204" t="s">
        <v>434</v>
      </c>
      <c r="S322" s="204" t="s">
        <v>403</v>
      </c>
      <c r="T322" s="204" t="s">
        <v>438</v>
      </c>
      <c r="U322" s="204" t="s">
        <v>433</v>
      </c>
      <c r="V322" s="204" t="s">
        <v>434</v>
      </c>
      <c r="W322" s="204" t="s">
        <v>403</v>
      </c>
      <c r="X322" s="203" t="s">
        <v>439</v>
      </c>
      <c r="Y322" s="223" t="s">
        <v>433</v>
      </c>
      <c r="Z322" s="204" t="s">
        <v>434</v>
      </c>
      <c r="AA322" s="204" t="s">
        <v>403</v>
      </c>
      <c r="AB322" s="204" t="s">
        <v>440</v>
      </c>
      <c r="AC322" s="204" t="s">
        <v>433</v>
      </c>
      <c r="AD322" s="204" t="s">
        <v>403</v>
      </c>
      <c r="AE322" s="204" t="s">
        <v>408</v>
      </c>
      <c r="AF322" s="204" t="s">
        <v>408</v>
      </c>
      <c r="AG322" s="204" t="s">
        <v>403</v>
      </c>
      <c r="AH322" s="204" t="s">
        <v>39</v>
      </c>
      <c r="AI322" s="204" t="s">
        <v>441</v>
      </c>
      <c r="AJ322" s="204" t="s">
        <v>403</v>
      </c>
    </row>
    <row r="323" spans="1:36" ht="14.45" customHeight="1">
      <c r="A323" s="1105"/>
      <c r="B323" s="1106"/>
      <c r="C323" s="1108"/>
      <c r="D323" s="1108">
        <f>D325+D331</f>
        <v>1950000</v>
      </c>
      <c r="E323" s="1110"/>
      <c r="F323" s="1110"/>
      <c r="G323" s="1110"/>
      <c r="H323" s="1110"/>
      <c r="I323" s="1112"/>
      <c r="J323" s="1106"/>
      <c r="K323" s="1114">
        <f t="shared" ref="K323:P323" si="729">K325+K331</f>
        <v>1235902.1000000001</v>
      </c>
      <c r="L323" s="1116">
        <f t="shared" si="729"/>
        <v>280000</v>
      </c>
      <c r="M323" s="1118">
        <f t="shared" si="729"/>
        <v>0</v>
      </c>
      <c r="N323" s="1100">
        <f t="shared" si="729"/>
        <v>0</v>
      </c>
      <c r="O323" s="1102">
        <f t="shared" si="729"/>
        <v>0</v>
      </c>
      <c r="P323" s="1071">
        <f t="shared" si="729"/>
        <v>1515902.1</v>
      </c>
      <c r="Q323" s="1071">
        <f>(P323/H322)*100</f>
        <v>86.376188034188033</v>
      </c>
      <c r="R323" s="1071">
        <f>(P323/J322)*100</f>
        <v>90.796992724391174</v>
      </c>
      <c r="S323" s="1071">
        <f>(P323/D323)*100</f>
        <v>77.738569230769244</v>
      </c>
      <c r="T323" s="1071">
        <f>T325+T331</f>
        <v>0</v>
      </c>
      <c r="U323" s="1071">
        <f>(T323/H322)*100</f>
        <v>0</v>
      </c>
      <c r="V323" s="1071">
        <f>(T323/J322)*100</f>
        <v>0</v>
      </c>
      <c r="W323" s="1071">
        <f>(T323/D323)*100</f>
        <v>0</v>
      </c>
      <c r="X323" s="1071">
        <f>X325+X331</f>
        <v>1515902.1</v>
      </c>
      <c r="Y323" s="1075">
        <f>(X323/H322)*100</f>
        <v>86.376188034188033</v>
      </c>
      <c r="Z323" s="1071">
        <f>(X323/J322)*100</f>
        <v>90.796992724391174</v>
      </c>
      <c r="AA323" s="1071">
        <f>(X323/D323)*100</f>
        <v>77.738569230769244</v>
      </c>
      <c r="AB323" s="1071">
        <f>AB325+AB331</f>
        <v>239097.9</v>
      </c>
      <c r="AC323" s="1071">
        <f>(AB323/H322)*100</f>
        <v>13.623811965811965</v>
      </c>
      <c r="AD323" s="1071">
        <f>(AB323/D323)*100</f>
        <v>12.261430769230769</v>
      </c>
      <c r="AE323" s="1071">
        <f>AE325+AE331</f>
        <v>153648.9</v>
      </c>
      <c r="AF323" s="1071">
        <f>(AE323/J322)*100</f>
        <v>9.2030072756088313</v>
      </c>
      <c r="AG323" s="1071">
        <f>(AE323/D323)*100</f>
        <v>7.879430769230769</v>
      </c>
      <c r="AH323" s="1071">
        <f>AH325+AH331</f>
        <v>195000</v>
      </c>
      <c r="AI323" s="1071">
        <f>AI325+AI331</f>
        <v>434097.9</v>
      </c>
      <c r="AJ323" s="1071">
        <f>(AI323/D323)*100</f>
        <v>22.26143076923077</v>
      </c>
    </row>
    <row r="324" spans="1:36" ht="26.1" customHeight="1">
      <c r="A324" s="1105"/>
      <c r="B324" s="1106"/>
      <c r="C324" s="1108"/>
      <c r="D324" s="1108"/>
      <c r="E324" s="1110"/>
      <c r="F324" s="1110"/>
      <c r="G324" s="1110"/>
      <c r="H324" s="1110"/>
      <c r="I324" s="1112"/>
      <c r="J324" s="1106"/>
      <c r="K324" s="1115"/>
      <c r="L324" s="1117"/>
      <c r="M324" s="1119"/>
      <c r="N324" s="1101"/>
      <c r="O324" s="1103"/>
      <c r="P324" s="1072"/>
      <c r="Q324" s="1072"/>
      <c r="R324" s="1072"/>
      <c r="S324" s="1072"/>
      <c r="T324" s="1072"/>
      <c r="U324" s="1072"/>
      <c r="V324" s="1072"/>
      <c r="W324" s="1072"/>
      <c r="X324" s="1072"/>
      <c r="Y324" s="1076"/>
      <c r="Z324" s="1072"/>
      <c r="AA324" s="1072"/>
      <c r="AB324" s="1072"/>
      <c r="AC324" s="1072"/>
      <c r="AD324" s="1072"/>
      <c r="AE324" s="1072"/>
      <c r="AF324" s="1072"/>
      <c r="AG324" s="1072"/>
      <c r="AH324" s="1072"/>
      <c r="AI324" s="1072"/>
      <c r="AJ324" s="1072"/>
    </row>
    <row r="325" spans="1:36" ht="18.75">
      <c r="A325" s="38"/>
      <c r="B325" s="39"/>
      <c r="C325" s="40" t="s">
        <v>55</v>
      </c>
      <c r="D325" s="40">
        <f>SUM(D326:D330)</f>
        <v>1950000</v>
      </c>
      <c r="E325" s="41">
        <f>SUM(E326:E330)</f>
        <v>1228500</v>
      </c>
      <c r="F325" s="41">
        <f>SUM(F326:F330)</f>
        <v>526500</v>
      </c>
      <c r="G325" s="41">
        <f>SUM(G326:G330)</f>
        <v>0</v>
      </c>
      <c r="H325" s="41">
        <f>SUM(H326:H330)</f>
        <v>1755000</v>
      </c>
      <c r="I325" s="42">
        <f>SUM(I326:I328)</f>
        <v>-85449</v>
      </c>
      <c r="J325" s="41">
        <f t="shared" ref="J325:P325" si="730">SUM(J326:J330)</f>
        <v>1669551</v>
      </c>
      <c r="K325" s="43">
        <f t="shared" si="730"/>
        <v>1235902.1000000001</v>
      </c>
      <c r="L325" s="44">
        <f t="shared" si="730"/>
        <v>280000</v>
      </c>
      <c r="M325" s="45">
        <f t="shared" si="730"/>
        <v>0</v>
      </c>
      <c r="N325" s="46">
        <f t="shared" si="730"/>
        <v>0</v>
      </c>
      <c r="O325" s="80">
        <f t="shared" si="730"/>
        <v>0</v>
      </c>
      <c r="P325" s="47">
        <f t="shared" si="730"/>
        <v>1515902.1</v>
      </c>
      <c r="Q325" s="48">
        <f>P325/H325*100</f>
        <v>86.376188034188033</v>
      </c>
      <c r="R325" s="48">
        <f>P325/J325*100</f>
        <v>90.796992724391174</v>
      </c>
      <c r="S325" s="48">
        <f t="shared" ref="S325:S330" si="731">P325/D325*100</f>
        <v>77.738569230769244</v>
      </c>
      <c r="T325" s="47">
        <f>SUM(T326:T330)</f>
        <v>0</v>
      </c>
      <c r="U325" s="48">
        <f>T325/H325*100</f>
        <v>0</v>
      </c>
      <c r="V325" s="48">
        <f>T325/J325*100</f>
        <v>0</v>
      </c>
      <c r="W325" s="48">
        <f>T325/D325*100</f>
        <v>0</v>
      </c>
      <c r="X325" s="48">
        <f>SUM(X326:X330)</f>
        <v>1515902.1</v>
      </c>
      <c r="Y325" s="226">
        <f>X325/H325*100</f>
        <v>86.376188034188033</v>
      </c>
      <c r="Z325" s="48">
        <f>X325/J325*100</f>
        <v>90.796992724391174</v>
      </c>
      <c r="AA325" s="48">
        <f>X325/D325*100</f>
        <v>77.738569230769244</v>
      </c>
      <c r="AB325" s="47">
        <f>SUM(AB326:AB330)</f>
        <v>239097.9</v>
      </c>
      <c r="AC325" s="47">
        <f>(AB325/H325)*100</f>
        <v>13.623811965811965</v>
      </c>
      <c r="AD325" s="47">
        <f>(AB325/D325)*100</f>
        <v>12.261430769230769</v>
      </c>
      <c r="AE325" s="47">
        <f>SUM(AE326:AE330)</f>
        <v>153648.9</v>
      </c>
      <c r="AF325" s="47">
        <f>(AE325/J325)*100</f>
        <v>9.2030072756088313</v>
      </c>
      <c r="AG325" s="47">
        <f t="shared" ref="AG325:AG330" si="732">(AE325/D325)*100</f>
        <v>7.879430769230769</v>
      </c>
      <c r="AH325" s="47">
        <f>SUM(AH326:AH330)</f>
        <v>195000</v>
      </c>
      <c r="AI325" s="47">
        <f>SUM(AI326:AI330)</f>
        <v>434097.9</v>
      </c>
      <c r="AJ325" s="47">
        <f>(AI325/D325)*100</f>
        <v>22.26143076923077</v>
      </c>
    </row>
    <row r="326" spans="1:36" ht="18.75">
      <c r="A326" s="38"/>
      <c r="B326" s="39" t="s">
        <v>68</v>
      </c>
      <c r="C326" s="49" t="s">
        <v>56</v>
      </c>
      <c r="D326" s="49">
        <v>540000</v>
      </c>
      <c r="E326" s="57">
        <v>360000</v>
      </c>
      <c r="F326" s="49">
        <v>180000</v>
      </c>
      <c r="G326" s="49">
        <v>0</v>
      </c>
      <c r="H326" s="41">
        <f>SUM(E326:G326)</f>
        <v>540000</v>
      </c>
      <c r="I326" s="50">
        <v>0</v>
      </c>
      <c r="J326" s="51">
        <f>SUM(E326:G326,I326)</f>
        <v>540000</v>
      </c>
      <c r="K326" s="52">
        <v>491500</v>
      </c>
      <c r="L326" s="53"/>
      <c r="M326" s="54"/>
      <c r="N326" s="55"/>
      <c r="O326" s="81"/>
      <c r="P326" s="56">
        <f>K326+L326</f>
        <v>491500</v>
      </c>
      <c r="Q326" s="56">
        <f>P326/H326*100</f>
        <v>91.018518518518519</v>
      </c>
      <c r="R326" s="56">
        <f>P326/J326*100</f>
        <v>91.018518518518519</v>
      </c>
      <c r="S326" s="56">
        <f t="shared" si="731"/>
        <v>91.018518518518519</v>
      </c>
      <c r="T326" s="57">
        <f>M326+N326+O326</f>
        <v>0</v>
      </c>
      <c r="U326" s="56">
        <f>T326/H326*100</f>
        <v>0</v>
      </c>
      <c r="V326" s="56">
        <f>T326/J326*100</f>
        <v>0</v>
      </c>
      <c r="W326" s="56">
        <f>T326/D326*100</f>
        <v>0</v>
      </c>
      <c r="X326" s="56">
        <f>SUM(K326:O326)</f>
        <v>491500</v>
      </c>
      <c r="Y326" s="226">
        <f>X326/H326*100</f>
        <v>91.018518518518519</v>
      </c>
      <c r="Z326" s="56">
        <f>X326/J326*100</f>
        <v>91.018518518518519</v>
      </c>
      <c r="AA326" s="56">
        <f>X326/D326*100</f>
        <v>91.018518518518519</v>
      </c>
      <c r="AB326" s="57">
        <f>H326-X326</f>
        <v>48500</v>
      </c>
      <c r="AC326" s="57">
        <f>(AB326/H326)*100</f>
        <v>8.9814814814814827</v>
      </c>
      <c r="AD326" s="57">
        <f>(AB326/D326)*100</f>
        <v>8.9814814814814827</v>
      </c>
      <c r="AE326" s="34">
        <f>J326-X326</f>
        <v>48500</v>
      </c>
      <c r="AF326" s="57">
        <f>(AE326/J326)*100</f>
        <v>8.9814814814814827</v>
      </c>
      <c r="AG326" s="63">
        <f t="shared" si="732"/>
        <v>8.9814814814814827</v>
      </c>
      <c r="AH326" s="49">
        <v>0</v>
      </c>
      <c r="AI326" s="34">
        <f>AB326+AH326</f>
        <v>48500</v>
      </c>
      <c r="AJ326" s="57">
        <f>(AI326/D326)*100</f>
        <v>8.9814814814814827</v>
      </c>
    </row>
    <row r="327" spans="1:36" ht="18.75">
      <c r="A327" s="38"/>
      <c r="B327" s="38"/>
      <c r="C327" s="49" t="s">
        <v>57</v>
      </c>
      <c r="D327" s="49">
        <v>1381680</v>
      </c>
      <c r="E327" s="49">
        <v>850000</v>
      </c>
      <c r="F327" s="49">
        <v>336680</v>
      </c>
      <c r="G327" s="49"/>
      <c r="H327" s="41">
        <f>SUM(E327:G327)</f>
        <v>1186680</v>
      </c>
      <c r="I327" s="78">
        <v>-82902</v>
      </c>
      <c r="J327" s="51">
        <f>SUM(E327:G327,I327)</f>
        <v>1103778</v>
      </c>
      <c r="K327" s="52">
        <v>727464</v>
      </c>
      <c r="L327" s="53">
        <v>280000</v>
      </c>
      <c r="M327" s="54"/>
      <c r="N327" s="55"/>
      <c r="O327" s="81"/>
      <c r="P327" s="56">
        <f>K327+L327</f>
        <v>1007464</v>
      </c>
      <c r="Q327" s="56">
        <f t="shared" ref="Q327:Q330" si="733">P327/H327*100</f>
        <v>84.897697778676644</v>
      </c>
      <c r="R327" s="56">
        <f t="shared" ref="R327:R332" si="734">P327/J327*100</f>
        <v>91.274151142711673</v>
      </c>
      <c r="S327" s="56">
        <f t="shared" si="731"/>
        <v>72.91587053442187</v>
      </c>
      <c r="T327" s="57">
        <f t="shared" ref="T327:T330" si="735">M327+N327+O327</f>
        <v>0</v>
      </c>
      <c r="U327" s="56">
        <f t="shared" ref="U327:U330" si="736">T327/H327*100</f>
        <v>0</v>
      </c>
      <c r="V327" s="56">
        <f t="shared" ref="V327:V332" si="737">T327/J327*100</f>
        <v>0</v>
      </c>
      <c r="W327" s="56">
        <f t="shared" ref="W327:W330" si="738">T327/D327*100</f>
        <v>0</v>
      </c>
      <c r="X327" s="56">
        <f t="shared" ref="X327:X330" si="739">SUM(K327:O327)</f>
        <v>1007464</v>
      </c>
      <c r="Y327" s="226">
        <f t="shared" ref="Y327:Y330" si="740">X327/H327*100</f>
        <v>84.897697778676644</v>
      </c>
      <c r="Z327" s="56">
        <f t="shared" ref="Z327:Z332" si="741">X327/J327*100</f>
        <v>91.274151142711673</v>
      </c>
      <c r="AA327" s="56">
        <f t="shared" ref="AA327:AA330" si="742">X327/D327*100</f>
        <v>72.91587053442187</v>
      </c>
      <c r="AB327" s="57">
        <f t="shared" ref="AB327:AB330" si="743">H327-X327</f>
        <v>179216</v>
      </c>
      <c r="AC327" s="57">
        <f t="shared" ref="AC327:AC330" si="744">(AB327/H327)*100</f>
        <v>15.102302221323354</v>
      </c>
      <c r="AD327" s="57">
        <f t="shared" ref="AD327:AD330" si="745">(AB327/D327)*100</f>
        <v>12.970876034971917</v>
      </c>
      <c r="AE327" s="34">
        <f>J327-X327</f>
        <v>96314</v>
      </c>
      <c r="AF327" s="57">
        <f t="shared" ref="AF327:AF330" si="746">(AE327/J327)*100</f>
        <v>8.7258488572883319</v>
      </c>
      <c r="AG327" s="63">
        <f t="shared" si="732"/>
        <v>6.9707891841815766</v>
      </c>
      <c r="AH327" s="49">
        <v>195000</v>
      </c>
      <c r="AI327" s="34">
        <f t="shared" ref="AI327:AI328" si="747">AB327+AH327</f>
        <v>374216</v>
      </c>
      <c r="AJ327" s="57">
        <f t="shared" ref="AJ327:AJ330" si="748">(AI327/D327)*100</f>
        <v>27.084129465578137</v>
      </c>
    </row>
    <row r="328" spans="1:36" ht="18.75">
      <c r="A328" s="38"/>
      <c r="B328" s="38"/>
      <c r="C328" s="49" t="s">
        <v>58</v>
      </c>
      <c r="D328" s="49">
        <v>28320</v>
      </c>
      <c r="E328" s="49">
        <v>18500</v>
      </c>
      <c r="F328" s="49">
        <v>9820</v>
      </c>
      <c r="G328" s="49">
        <v>0</v>
      </c>
      <c r="H328" s="41">
        <f>SUM(E328:G328)</f>
        <v>28320</v>
      </c>
      <c r="I328" s="59">
        <v>-2547</v>
      </c>
      <c r="J328" s="51">
        <f>SUM(E328:G328,I328)</f>
        <v>25773</v>
      </c>
      <c r="K328" s="52">
        <v>16938.099999999999</v>
      </c>
      <c r="L328" s="53"/>
      <c r="M328" s="54"/>
      <c r="N328" s="55"/>
      <c r="O328" s="81"/>
      <c r="P328" s="56">
        <f>K328+L328</f>
        <v>16938.099999999999</v>
      </c>
      <c r="Q328" s="56">
        <f t="shared" si="733"/>
        <v>59.809675141242934</v>
      </c>
      <c r="R328" s="56">
        <f t="shared" si="734"/>
        <v>65.720327474488798</v>
      </c>
      <c r="S328" s="56">
        <f t="shared" si="731"/>
        <v>59.809675141242934</v>
      </c>
      <c r="T328" s="57">
        <f t="shared" si="735"/>
        <v>0</v>
      </c>
      <c r="U328" s="56">
        <f t="shared" si="736"/>
        <v>0</v>
      </c>
      <c r="V328" s="56">
        <f t="shared" si="737"/>
        <v>0</v>
      </c>
      <c r="W328" s="56">
        <f t="shared" si="738"/>
        <v>0</v>
      </c>
      <c r="X328" s="56">
        <f t="shared" si="739"/>
        <v>16938.099999999999</v>
      </c>
      <c r="Y328" s="226">
        <f t="shared" si="740"/>
        <v>59.809675141242934</v>
      </c>
      <c r="Z328" s="56">
        <f t="shared" si="741"/>
        <v>65.720327474488798</v>
      </c>
      <c r="AA328" s="56">
        <f t="shared" si="742"/>
        <v>59.809675141242934</v>
      </c>
      <c r="AB328" s="57">
        <f t="shared" si="743"/>
        <v>11381.900000000001</v>
      </c>
      <c r="AC328" s="57">
        <f t="shared" si="744"/>
        <v>40.190324858757066</v>
      </c>
      <c r="AD328" s="57">
        <f t="shared" si="745"/>
        <v>40.190324858757066</v>
      </c>
      <c r="AE328" s="34">
        <f>J328-X328</f>
        <v>8834.9000000000015</v>
      </c>
      <c r="AF328" s="57">
        <f t="shared" si="746"/>
        <v>34.279672525511202</v>
      </c>
      <c r="AG328" s="63">
        <f t="shared" si="732"/>
        <v>31.196680790960457</v>
      </c>
      <c r="AH328" s="49">
        <v>0</v>
      </c>
      <c r="AI328" s="34">
        <f t="shared" si="747"/>
        <v>11381.900000000001</v>
      </c>
      <c r="AJ328" s="57">
        <f t="shared" si="748"/>
        <v>40.190324858757066</v>
      </c>
    </row>
    <row r="329" spans="1:36" ht="18" hidden="1" customHeight="1">
      <c r="A329" s="38"/>
      <c r="B329" s="38"/>
      <c r="C329" s="49" t="s">
        <v>69</v>
      </c>
      <c r="D329" s="49">
        <v>0</v>
      </c>
      <c r="E329" s="49">
        <v>0</v>
      </c>
      <c r="F329" s="49">
        <v>0</v>
      </c>
      <c r="G329" s="49">
        <v>0</v>
      </c>
      <c r="H329" s="41">
        <f>SUM(E329:G329)</f>
        <v>0</v>
      </c>
      <c r="I329" s="59">
        <v>0</v>
      </c>
      <c r="J329" s="51">
        <f>SUM(E329:G329,I329)</f>
        <v>0</v>
      </c>
      <c r="K329" s="52"/>
      <c r="L329" s="53"/>
      <c r="M329" s="54"/>
      <c r="N329" s="55"/>
      <c r="O329" s="81"/>
      <c r="P329" s="56">
        <f>K329+L329</f>
        <v>0</v>
      </c>
      <c r="Q329" s="56" t="e">
        <f t="shared" si="733"/>
        <v>#DIV/0!</v>
      </c>
      <c r="R329" s="56" t="e">
        <f t="shared" si="734"/>
        <v>#DIV/0!</v>
      </c>
      <c r="S329" s="56" t="e">
        <f t="shared" si="731"/>
        <v>#DIV/0!</v>
      </c>
      <c r="T329" s="57">
        <f t="shared" si="735"/>
        <v>0</v>
      </c>
      <c r="U329" s="56" t="e">
        <f t="shared" si="736"/>
        <v>#DIV/0!</v>
      </c>
      <c r="V329" s="56" t="e">
        <f t="shared" si="737"/>
        <v>#DIV/0!</v>
      </c>
      <c r="W329" s="56" t="e">
        <f t="shared" si="738"/>
        <v>#DIV/0!</v>
      </c>
      <c r="X329" s="56">
        <f t="shared" si="739"/>
        <v>0</v>
      </c>
      <c r="Y329" s="226" t="e">
        <f t="shared" si="740"/>
        <v>#DIV/0!</v>
      </c>
      <c r="Z329" s="56" t="e">
        <f t="shared" si="741"/>
        <v>#DIV/0!</v>
      </c>
      <c r="AA329" s="56" t="e">
        <f t="shared" si="742"/>
        <v>#DIV/0!</v>
      </c>
      <c r="AB329" s="57">
        <f t="shared" si="743"/>
        <v>0</v>
      </c>
      <c r="AC329" s="57" t="e">
        <f t="shared" si="744"/>
        <v>#DIV/0!</v>
      </c>
      <c r="AD329" s="57" t="e">
        <f t="shared" si="745"/>
        <v>#DIV/0!</v>
      </c>
      <c r="AE329" s="34">
        <f>J329-X329</f>
        <v>0</v>
      </c>
      <c r="AF329" s="57" t="e">
        <f t="shared" si="746"/>
        <v>#DIV/0!</v>
      </c>
      <c r="AG329" s="63" t="e">
        <f t="shared" si="732"/>
        <v>#DIV/0!</v>
      </c>
      <c r="AH329" s="246"/>
      <c r="AI329" s="34">
        <f t="shared" ref="AI329:AI330" si="749">D329-X329</f>
        <v>0</v>
      </c>
      <c r="AJ329" s="57" t="e">
        <f t="shared" si="748"/>
        <v>#DIV/0!</v>
      </c>
    </row>
    <row r="330" spans="1:36" ht="18" hidden="1" customHeight="1">
      <c r="A330" s="38"/>
      <c r="B330" s="38"/>
      <c r="C330" s="49" t="s">
        <v>60</v>
      </c>
      <c r="D330" s="57">
        <v>0</v>
      </c>
      <c r="E330" s="57">
        <v>0</v>
      </c>
      <c r="F330" s="57">
        <v>0</v>
      </c>
      <c r="G330" s="63">
        <v>0</v>
      </c>
      <c r="H330" s="41">
        <f>SUM(E330:G330)</f>
        <v>0</v>
      </c>
      <c r="I330" s="49">
        <v>0</v>
      </c>
      <c r="J330" s="51">
        <f>SUM(E330:G330,I330)</f>
        <v>0</v>
      </c>
      <c r="K330" s="52"/>
      <c r="L330" s="53"/>
      <c r="M330" s="54"/>
      <c r="N330" s="55"/>
      <c r="O330" s="81"/>
      <c r="P330" s="56">
        <f>K330+L330</f>
        <v>0</v>
      </c>
      <c r="Q330" s="56" t="e">
        <f t="shared" si="733"/>
        <v>#DIV/0!</v>
      </c>
      <c r="R330" s="56" t="e">
        <f t="shared" si="734"/>
        <v>#DIV/0!</v>
      </c>
      <c r="S330" s="56" t="e">
        <f t="shared" si="731"/>
        <v>#DIV/0!</v>
      </c>
      <c r="T330" s="57">
        <f t="shared" si="735"/>
        <v>0</v>
      </c>
      <c r="U330" s="56" t="e">
        <f t="shared" si="736"/>
        <v>#DIV/0!</v>
      </c>
      <c r="V330" s="56" t="e">
        <f t="shared" si="737"/>
        <v>#DIV/0!</v>
      </c>
      <c r="W330" s="56" t="e">
        <f t="shared" si="738"/>
        <v>#DIV/0!</v>
      </c>
      <c r="X330" s="56">
        <f t="shared" si="739"/>
        <v>0</v>
      </c>
      <c r="Y330" s="226" t="e">
        <f t="shared" si="740"/>
        <v>#DIV/0!</v>
      </c>
      <c r="Z330" s="56" t="e">
        <f t="shared" si="741"/>
        <v>#DIV/0!</v>
      </c>
      <c r="AA330" s="56" t="e">
        <f t="shared" si="742"/>
        <v>#DIV/0!</v>
      </c>
      <c r="AB330" s="57">
        <f t="shared" si="743"/>
        <v>0</v>
      </c>
      <c r="AC330" s="57" t="e">
        <f t="shared" si="744"/>
        <v>#DIV/0!</v>
      </c>
      <c r="AD330" s="57" t="e">
        <f t="shared" si="745"/>
        <v>#DIV/0!</v>
      </c>
      <c r="AE330" s="34">
        <f>J330-X330</f>
        <v>0</v>
      </c>
      <c r="AF330" s="57" t="e">
        <f t="shared" si="746"/>
        <v>#DIV/0!</v>
      </c>
      <c r="AG330" s="63" t="e">
        <f t="shared" si="732"/>
        <v>#DIV/0!</v>
      </c>
      <c r="AH330" s="246"/>
      <c r="AI330" s="34">
        <f t="shared" si="749"/>
        <v>0</v>
      </c>
      <c r="AJ330" s="57" t="e">
        <f t="shared" si="748"/>
        <v>#DIV/0!</v>
      </c>
    </row>
    <row r="331" spans="1:36" ht="18" hidden="1" customHeight="1">
      <c r="A331" s="61"/>
      <c r="B331" s="62"/>
      <c r="C331" s="63" t="s">
        <v>61</v>
      </c>
      <c r="D331" s="63">
        <f>D332</f>
        <v>0</v>
      </c>
      <c r="E331" s="63">
        <f>SUM(E332:E332)</f>
        <v>0</v>
      </c>
      <c r="F331" s="63">
        <f>F332</f>
        <v>0</v>
      </c>
      <c r="G331" s="63">
        <f>G332</f>
        <v>0</v>
      </c>
      <c r="H331" s="63">
        <f>H332</f>
        <v>0</v>
      </c>
      <c r="I331" s="63">
        <f>I332</f>
        <v>0</v>
      </c>
      <c r="J331" s="63">
        <f>SUM(J332:J332)</f>
        <v>0</v>
      </c>
      <c r="K331" s="64">
        <f t="shared" ref="K331:AI331" si="750">K332</f>
        <v>0</v>
      </c>
      <c r="L331" s="65">
        <f t="shared" si="750"/>
        <v>0</v>
      </c>
      <c r="M331" s="66">
        <f t="shared" si="750"/>
        <v>0</v>
      </c>
      <c r="N331" s="46">
        <f t="shared" si="750"/>
        <v>0</v>
      </c>
      <c r="O331" s="82">
        <f t="shared" si="750"/>
        <v>0</v>
      </c>
      <c r="P331" s="67">
        <f t="shared" si="750"/>
        <v>0</v>
      </c>
      <c r="Q331" s="67" t="e">
        <f t="shared" si="750"/>
        <v>#DIV/0!</v>
      </c>
      <c r="R331" s="56" t="e">
        <f t="shared" si="734"/>
        <v>#DIV/0!</v>
      </c>
      <c r="S331" s="67" t="e">
        <f t="shared" si="750"/>
        <v>#DIV/0!</v>
      </c>
      <c r="T331" s="63">
        <f t="shared" si="750"/>
        <v>0</v>
      </c>
      <c r="U331" s="67" t="e">
        <f t="shared" si="750"/>
        <v>#DIV/0!</v>
      </c>
      <c r="V331" s="56" t="e">
        <f t="shared" si="737"/>
        <v>#DIV/0!</v>
      </c>
      <c r="W331" s="67" t="e">
        <f t="shared" si="750"/>
        <v>#DIV/0!</v>
      </c>
      <c r="X331" s="67">
        <f>X332</f>
        <v>0</v>
      </c>
      <c r="Y331" s="227" t="e">
        <f t="shared" si="750"/>
        <v>#DIV/0!</v>
      </c>
      <c r="Z331" s="56" t="e">
        <f t="shared" si="741"/>
        <v>#DIV/0!</v>
      </c>
      <c r="AA331" s="67" t="e">
        <f t="shared" si="750"/>
        <v>#DIV/0!</v>
      </c>
      <c r="AB331" s="63">
        <f t="shared" si="750"/>
        <v>0</v>
      </c>
      <c r="AC331" s="63" t="e">
        <f t="shared" si="750"/>
        <v>#DIV/0!</v>
      </c>
      <c r="AD331" s="63" t="e">
        <f t="shared" si="750"/>
        <v>#DIV/0!</v>
      </c>
      <c r="AE331" s="63">
        <f t="shared" si="750"/>
        <v>0</v>
      </c>
      <c r="AF331" s="63" t="e">
        <f t="shared" si="750"/>
        <v>#DIV/0!</v>
      </c>
      <c r="AG331" s="63" t="e">
        <f t="shared" si="750"/>
        <v>#DIV/0!</v>
      </c>
      <c r="AH331" s="63"/>
      <c r="AI331" s="63">
        <f t="shared" si="750"/>
        <v>0</v>
      </c>
      <c r="AJ331" s="57" t="e">
        <f>(AI331/D331)*100</f>
        <v>#DIV/0!</v>
      </c>
    </row>
    <row r="332" spans="1:36" ht="18" hidden="1" customHeight="1">
      <c r="A332" s="38"/>
      <c r="B332" s="38"/>
      <c r="C332" s="49" t="s">
        <v>70</v>
      </c>
      <c r="D332" s="57">
        <v>0</v>
      </c>
      <c r="E332" s="57">
        <v>0</v>
      </c>
      <c r="F332" s="49">
        <v>0</v>
      </c>
      <c r="G332" s="49">
        <v>0</v>
      </c>
      <c r="H332" s="49">
        <f>SUM(E332:G332)</f>
        <v>0</v>
      </c>
      <c r="I332" s="57">
        <v>0</v>
      </c>
      <c r="J332" s="51">
        <f>SUM(E332:G332,I332)</f>
        <v>0</v>
      </c>
      <c r="K332" s="52"/>
      <c r="L332" s="53"/>
      <c r="M332" s="54"/>
      <c r="N332" s="55"/>
      <c r="O332" s="81"/>
      <c r="P332" s="57">
        <f>K332+L332</f>
        <v>0</v>
      </c>
      <c r="Q332" s="56" t="e">
        <f>P332/J332*100</f>
        <v>#DIV/0!</v>
      </c>
      <c r="R332" s="56" t="e">
        <f t="shared" si="734"/>
        <v>#DIV/0!</v>
      </c>
      <c r="S332" s="56" t="e">
        <f>P332/D332*100</f>
        <v>#DIV/0!</v>
      </c>
      <c r="T332" s="57">
        <f>M332+N332+O332</f>
        <v>0</v>
      </c>
      <c r="U332" s="56" t="e">
        <f>T332/J332*100</f>
        <v>#DIV/0!</v>
      </c>
      <c r="V332" s="56" t="e">
        <f t="shared" si="737"/>
        <v>#DIV/0!</v>
      </c>
      <c r="W332" s="56" t="e">
        <f>T332/D332*100</f>
        <v>#DIV/0!</v>
      </c>
      <c r="X332" s="56">
        <f>SUM(K332:O332)</f>
        <v>0</v>
      </c>
      <c r="Y332" s="226" t="e">
        <f t="shared" ref="Y332" si="751">X332/H332*100</f>
        <v>#DIV/0!</v>
      </c>
      <c r="Z332" s="56" t="e">
        <f t="shared" si="741"/>
        <v>#DIV/0!</v>
      </c>
      <c r="AA332" s="56" t="e">
        <f>X332/D332*100</f>
        <v>#DIV/0!</v>
      </c>
      <c r="AB332" s="57">
        <f>H332-X332</f>
        <v>0</v>
      </c>
      <c r="AC332" s="57" t="e">
        <f t="shared" ref="AC332" si="752">(AB332/H332)*100</f>
        <v>#DIV/0!</v>
      </c>
      <c r="AD332" s="57" t="e">
        <f>(AB332/D332)*100</f>
        <v>#DIV/0!</v>
      </c>
      <c r="AE332" s="34">
        <f>J332-X332</f>
        <v>0</v>
      </c>
      <c r="AF332" s="57" t="e">
        <f>(AE332/J332)*100</f>
        <v>#DIV/0!</v>
      </c>
      <c r="AG332" s="63" t="e">
        <f>(AE332/D332)*100</f>
        <v>#DIV/0!</v>
      </c>
      <c r="AH332" s="246"/>
      <c r="AI332" s="34">
        <f t="shared" ref="AI332" si="753">D332-X332</f>
        <v>0</v>
      </c>
      <c r="AJ332" s="57" t="e">
        <f t="shared" ref="AJ332" si="754">(AI332/D332)*100</f>
        <v>#DIV/0!</v>
      </c>
    </row>
    <row r="333" spans="1:36" ht="18.75">
      <c r="A333" s="69"/>
      <c r="B333" s="69"/>
      <c r="C333" s="70"/>
      <c r="D333" s="70"/>
      <c r="E333" s="71"/>
      <c r="F333" s="71"/>
      <c r="G333" s="71"/>
      <c r="H333" s="71"/>
      <c r="I333" s="71"/>
      <c r="J333" s="71"/>
      <c r="K333" s="72"/>
      <c r="L333" s="73"/>
      <c r="M333" s="74"/>
      <c r="N333" s="75"/>
      <c r="O333" s="83"/>
      <c r="P333" s="71"/>
      <c r="Q333" s="71"/>
      <c r="R333" s="71"/>
      <c r="S333" s="71"/>
      <c r="T333" s="71"/>
      <c r="U333" s="71"/>
      <c r="V333" s="71"/>
      <c r="W333" s="71"/>
      <c r="X333" s="71"/>
      <c r="Y333" s="228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</row>
    <row r="334" spans="1:36" s="34" customFormat="1" ht="18.95" customHeight="1">
      <c r="A334" s="1073" t="s">
        <v>227</v>
      </c>
      <c r="B334" s="1074"/>
      <c r="C334" s="1074"/>
      <c r="D334" s="1074"/>
      <c r="E334" s="1074"/>
      <c r="F334" s="1074"/>
      <c r="G334" s="1074"/>
      <c r="H334" s="1074"/>
      <c r="I334" s="1074"/>
      <c r="J334" s="1074"/>
      <c r="K334" s="1074"/>
      <c r="L334" s="1074"/>
      <c r="M334" s="1074"/>
      <c r="N334" s="1074"/>
      <c r="O334" s="1074"/>
      <c r="P334" s="1074"/>
      <c r="Q334" s="1074"/>
      <c r="R334" s="1074"/>
      <c r="S334" s="1074"/>
      <c r="T334" s="1074"/>
      <c r="U334" s="1074"/>
      <c r="V334" s="1074"/>
      <c r="W334" s="1074"/>
      <c r="X334" s="1074"/>
      <c r="Y334" s="1074"/>
      <c r="Z334" s="1074"/>
      <c r="AA334" s="1074"/>
      <c r="AB334" s="1074"/>
      <c r="AC334" s="1074"/>
      <c r="AD334" s="1074"/>
      <c r="AE334" s="1074"/>
      <c r="AF334" s="1074"/>
      <c r="AG334" s="1074"/>
      <c r="AH334" s="1074"/>
      <c r="AI334" s="1074"/>
      <c r="AJ334" s="1074"/>
    </row>
    <row r="335" spans="1:36" s="35" customFormat="1" ht="36.950000000000003" customHeight="1">
      <c r="A335" s="182"/>
      <c r="B335" s="183"/>
      <c r="C335" s="184"/>
      <c r="D335" s="184"/>
      <c r="E335" s="184"/>
      <c r="F335" s="184"/>
      <c r="G335" s="184"/>
      <c r="H335" s="184"/>
      <c r="I335" s="185"/>
      <c r="J335" s="184"/>
      <c r="K335" s="186" t="s">
        <v>435</v>
      </c>
      <c r="L335" s="186" t="s">
        <v>436</v>
      </c>
      <c r="M335" s="186" t="s">
        <v>20</v>
      </c>
      <c r="N335" s="186" t="s">
        <v>21</v>
      </c>
      <c r="O335" s="186" t="s">
        <v>437</v>
      </c>
      <c r="P335" s="187" t="s">
        <v>417</v>
      </c>
      <c r="Q335" s="188" t="s">
        <v>433</v>
      </c>
      <c r="R335" s="188" t="s">
        <v>434</v>
      </c>
      <c r="S335" s="188" t="s">
        <v>403</v>
      </c>
      <c r="T335" s="188" t="s">
        <v>438</v>
      </c>
      <c r="U335" s="188" t="s">
        <v>433</v>
      </c>
      <c r="V335" s="188" t="s">
        <v>434</v>
      </c>
      <c r="W335" s="188" t="s">
        <v>403</v>
      </c>
      <c r="X335" s="187" t="s">
        <v>439</v>
      </c>
      <c r="Y335" s="220" t="s">
        <v>433</v>
      </c>
      <c r="Z335" s="188" t="s">
        <v>434</v>
      </c>
      <c r="AA335" s="188" t="s">
        <v>403</v>
      </c>
      <c r="AB335" s="188" t="s">
        <v>440</v>
      </c>
      <c r="AC335" s="188" t="s">
        <v>433</v>
      </c>
      <c r="AD335" s="188" t="s">
        <v>403</v>
      </c>
      <c r="AE335" s="188" t="s">
        <v>408</v>
      </c>
      <c r="AF335" s="188" t="s">
        <v>433</v>
      </c>
      <c r="AG335" s="188" t="s">
        <v>403</v>
      </c>
      <c r="AH335" s="188" t="s">
        <v>39</v>
      </c>
      <c r="AI335" s="188" t="s">
        <v>441</v>
      </c>
      <c r="AJ335" s="188" t="s">
        <v>403</v>
      </c>
    </row>
    <row r="336" spans="1:36" s="35" customFormat="1" ht="18.95" customHeight="1">
      <c r="A336" s="205"/>
      <c r="B336" s="206"/>
      <c r="C336" s="184" t="s">
        <v>54</v>
      </c>
      <c r="D336" s="184">
        <f>D337+D343</f>
        <v>2670000</v>
      </c>
      <c r="E336" s="184">
        <f>E337+E343</f>
        <v>1682100</v>
      </c>
      <c r="F336" s="184">
        <f>F337+F343</f>
        <v>720900</v>
      </c>
      <c r="G336" s="184">
        <f>G337+G343</f>
        <v>0</v>
      </c>
      <c r="H336" s="184">
        <f t="shared" ref="H336:H342" si="755">SUM(E336:G336)</f>
        <v>2403000</v>
      </c>
      <c r="I336" s="185">
        <f>I337+I343</f>
        <v>-60000</v>
      </c>
      <c r="J336" s="184">
        <f>J337+J343</f>
        <v>2343000</v>
      </c>
      <c r="K336" s="184">
        <f>K337+K343</f>
        <v>1486774.6900000002</v>
      </c>
      <c r="L336" s="184">
        <f t="shared" ref="L336:P336" si="756">L337+L343</f>
        <v>0</v>
      </c>
      <c r="M336" s="184">
        <f t="shared" si="756"/>
        <v>0</v>
      </c>
      <c r="N336" s="184">
        <f t="shared" si="756"/>
        <v>0</v>
      </c>
      <c r="O336" s="184">
        <f t="shared" si="756"/>
        <v>0</v>
      </c>
      <c r="P336" s="184">
        <f t="shared" si="756"/>
        <v>1486774.6900000002</v>
      </c>
      <c r="Q336" s="207">
        <f>(P336/H336)*100</f>
        <v>61.871605909280071</v>
      </c>
      <c r="R336" s="207">
        <f>(P336/J336)*100</f>
        <v>63.456026034997869</v>
      </c>
      <c r="S336" s="198">
        <f>(P336/D336)*100</f>
        <v>55.684445318352068</v>
      </c>
      <c r="T336" s="184">
        <f>T337+T343</f>
        <v>0</v>
      </c>
      <c r="U336" s="198">
        <f>(T336/H336)*100</f>
        <v>0</v>
      </c>
      <c r="V336" s="207">
        <f>(T336/J336)*100</f>
        <v>0</v>
      </c>
      <c r="W336" s="198">
        <f>(T336/D336)*100</f>
        <v>0</v>
      </c>
      <c r="X336" s="184">
        <f>X337+X343</f>
        <v>1486774.6900000002</v>
      </c>
      <c r="Y336" s="221">
        <f>(X336/H336)*100</f>
        <v>61.871605909280071</v>
      </c>
      <c r="Z336" s="207">
        <f>(X336/J336)*100</f>
        <v>63.456026034997869</v>
      </c>
      <c r="AA336" s="198">
        <f t="shared" ref="AA336:AA342" si="757">(X336/D336)*100</f>
        <v>55.684445318352068</v>
      </c>
      <c r="AB336" s="184">
        <f>AB337+AB343</f>
        <v>916225.31</v>
      </c>
      <c r="AC336" s="198">
        <f t="shared" ref="AC336:AC337" si="758">(AB336/H336)*100</f>
        <v>38.128394090719937</v>
      </c>
      <c r="AD336" s="198">
        <f>(AB336/D336)*100</f>
        <v>34.315554681647939</v>
      </c>
      <c r="AE336" s="184">
        <f>AE337+AE343</f>
        <v>856225.31</v>
      </c>
      <c r="AF336" s="198">
        <f>(AE336/J336)*100</f>
        <v>36.543973965002138</v>
      </c>
      <c r="AG336" s="198">
        <f>(AE336/D336)*100</f>
        <v>32.068363670411983</v>
      </c>
      <c r="AH336" s="184">
        <f>AH337+AH343</f>
        <v>267000</v>
      </c>
      <c r="AI336" s="184">
        <f>AI337+AI343</f>
        <v>1183225.3099999998</v>
      </c>
      <c r="AJ336" s="198">
        <f>(AI336/D336)*100</f>
        <v>44.315554681647932</v>
      </c>
    </row>
    <row r="337" spans="1:36" s="35" customFormat="1" ht="18.95" customHeight="1">
      <c r="A337" s="182"/>
      <c r="B337" s="192" t="s">
        <v>34</v>
      </c>
      <c r="C337" s="193" t="s">
        <v>55</v>
      </c>
      <c r="D337" s="193">
        <f>SUM(D338:D342)</f>
        <v>2670000</v>
      </c>
      <c r="E337" s="190">
        <f>SUM(E338:E342)</f>
        <v>1682100</v>
      </c>
      <c r="F337" s="190">
        <f>SUM(F338:F342)</f>
        <v>720900</v>
      </c>
      <c r="G337" s="190">
        <f>SUM(G338:G342)</f>
        <v>0</v>
      </c>
      <c r="H337" s="190">
        <f t="shared" si="755"/>
        <v>2403000</v>
      </c>
      <c r="I337" s="185">
        <f>SUM(I338:I342)</f>
        <v>-60000</v>
      </c>
      <c r="J337" s="190">
        <f t="shared" ref="J337:P337" si="759">SUM(J338:J342)</f>
        <v>2343000</v>
      </c>
      <c r="K337" s="193">
        <f>SUM(K338:K342)</f>
        <v>1486774.6900000002</v>
      </c>
      <c r="L337" s="193">
        <f t="shared" ref="L337:O337" si="760">SUM(L338:L342)</f>
        <v>0</v>
      </c>
      <c r="M337" s="193">
        <f t="shared" si="760"/>
        <v>0</v>
      </c>
      <c r="N337" s="193">
        <f t="shared" si="760"/>
        <v>0</v>
      </c>
      <c r="O337" s="193">
        <f t="shared" si="760"/>
        <v>0</v>
      </c>
      <c r="P337" s="190">
        <f t="shared" si="759"/>
        <v>1486774.6900000002</v>
      </c>
      <c r="Q337" s="189">
        <f t="shared" ref="Q337:Q342" si="761">(P337/H337)*100</f>
        <v>61.871605909280071</v>
      </c>
      <c r="R337" s="189">
        <f t="shared" ref="R337:R344" si="762">(P337/J337)*100</f>
        <v>63.456026034997869</v>
      </c>
      <c r="S337" s="190">
        <f>(P337/D337)*100</f>
        <v>55.684445318352068</v>
      </c>
      <c r="T337" s="190">
        <f>SUM(T338:T342)</f>
        <v>0</v>
      </c>
      <c r="U337" s="190">
        <f t="shared" ref="U337:U344" si="763">(T337/H337)*100</f>
        <v>0</v>
      </c>
      <c r="V337" s="189">
        <f t="shared" ref="V337:V344" si="764">(T337/J337)*100</f>
        <v>0</v>
      </c>
      <c r="W337" s="189">
        <f>(T337/D337)*100</f>
        <v>0</v>
      </c>
      <c r="X337" s="190">
        <f>SUM(X338:X342)</f>
        <v>1486774.6900000002</v>
      </c>
      <c r="Y337" s="218">
        <f t="shared" ref="Y337:Y344" si="765">(X337/H337)*100</f>
        <v>61.871605909280071</v>
      </c>
      <c r="Z337" s="189">
        <f t="shared" ref="Z337:Z344" si="766">(X337/J337)*100</f>
        <v>63.456026034997869</v>
      </c>
      <c r="AA337" s="189">
        <f t="shared" si="757"/>
        <v>55.684445318352068</v>
      </c>
      <c r="AB337" s="191">
        <f>SUM(AB338:AB342)</f>
        <v>916225.31</v>
      </c>
      <c r="AC337" s="191">
        <f t="shared" si="758"/>
        <v>38.128394090719937</v>
      </c>
      <c r="AD337" s="191">
        <f t="shared" ref="AD337:AD342" si="767">(AB337/D337)*100</f>
        <v>34.315554681647939</v>
      </c>
      <c r="AE337" s="191">
        <f>SUM(AE338:AE342)</f>
        <v>856225.31</v>
      </c>
      <c r="AF337" s="191">
        <f t="shared" ref="AF337:AF344" si="768">(AE337/J337)*100</f>
        <v>36.543973965002138</v>
      </c>
      <c r="AG337" s="191">
        <f t="shared" ref="AG337:AG344" si="769">(AE337/D337)*100</f>
        <v>32.068363670411983</v>
      </c>
      <c r="AH337" s="190">
        <f>SUM(AH338:AH342)</f>
        <v>267000</v>
      </c>
      <c r="AI337" s="191">
        <f>SUM(AI338:AI342)</f>
        <v>1183225.3099999998</v>
      </c>
      <c r="AJ337" s="191">
        <f t="shared" ref="AJ337:AJ344" si="770">(AI337/D337)*100</f>
        <v>44.315554681647932</v>
      </c>
    </row>
    <row r="338" spans="1:36" s="35" customFormat="1" ht="18.95" customHeight="1">
      <c r="A338" s="183"/>
      <c r="B338" s="183"/>
      <c r="C338" s="189" t="s">
        <v>56</v>
      </c>
      <c r="D338" s="189">
        <f>D350+D362</f>
        <v>360000</v>
      </c>
      <c r="E338" s="189">
        <f t="shared" ref="E338:G338" si="771">E350+E362</f>
        <v>240000</v>
      </c>
      <c r="F338" s="189">
        <f t="shared" si="771"/>
        <v>120000</v>
      </c>
      <c r="G338" s="189">
        <f t="shared" si="771"/>
        <v>0</v>
      </c>
      <c r="H338" s="189">
        <f t="shared" si="755"/>
        <v>360000</v>
      </c>
      <c r="I338" s="195">
        <f>I350+I362</f>
        <v>0</v>
      </c>
      <c r="J338" s="196">
        <f>H338+(I338)</f>
        <v>360000</v>
      </c>
      <c r="K338" s="189">
        <f>K350+K362</f>
        <v>302000</v>
      </c>
      <c r="L338" s="189">
        <f t="shared" ref="L338:O338" si="772">L350+L362</f>
        <v>0</v>
      </c>
      <c r="M338" s="189">
        <f t="shared" si="772"/>
        <v>0</v>
      </c>
      <c r="N338" s="189">
        <f t="shared" si="772"/>
        <v>0</v>
      </c>
      <c r="O338" s="189">
        <f t="shared" si="772"/>
        <v>0</v>
      </c>
      <c r="P338" s="189">
        <f>K338+L338</f>
        <v>302000</v>
      </c>
      <c r="Q338" s="189">
        <f t="shared" si="761"/>
        <v>83.888888888888886</v>
      </c>
      <c r="R338" s="189">
        <f t="shared" si="762"/>
        <v>83.888888888888886</v>
      </c>
      <c r="S338" s="189">
        <f>(P338/D338)*100</f>
        <v>83.888888888888886</v>
      </c>
      <c r="T338" s="189">
        <f>M338+N338</f>
        <v>0</v>
      </c>
      <c r="U338" s="189">
        <f t="shared" si="763"/>
        <v>0</v>
      </c>
      <c r="V338" s="189">
        <f t="shared" si="764"/>
        <v>0</v>
      </c>
      <c r="W338" s="189">
        <f>(T338/D338)*100</f>
        <v>0</v>
      </c>
      <c r="X338" s="189">
        <f>SUM(K338:O338)</f>
        <v>302000</v>
      </c>
      <c r="Y338" s="217">
        <f t="shared" si="765"/>
        <v>83.888888888888886</v>
      </c>
      <c r="Z338" s="189">
        <f t="shared" si="766"/>
        <v>83.888888888888886</v>
      </c>
      <c r="AA338" s="189">
        <f t="shared" si="757"/>
        <v>83.888888888888886</v>
      </c>
      <c r="AB338" s="197">
        <f>H338-X338</f>
        <v>58000</v>
      </c>
      <c r="AC338" s="197">
        <f>(AB338/H338)*100</f>
        <v>16.111111111111111</v>
      </c>
      <c r="AD338" s="197">
        <f t="shared" si="767"/>
        <v>16.111111111111111</v>
      </c>
      <c r="AE338" s="197">
        <f>J338-X338</f>
        <v>58000</v>
      </c>
      <c r="AF338" s="197">
        <f t="shared" si="768"/>
        <v>16.111111111111111</v>
      </c>
      <c r="AG338" s="197">
        <f t="shared" si="769"/>
        <v>16.111111111111111</v>
      </c>
      <c r="AH338" s="189">
        <f t="shared" ref="AH338" si="773">AH350+AH362</f>
        <v>0</v>
      </c>
      <c r="AI338" s="197">
        <f>AB338+AH338</f>
        <v>58000</v>
      </c>
      <c r="AJ338" s="197">
        <f t="shared" si="770"/>
        <v>16.111111111111111</v>
      </c>
    </row>
    <row r="339" spans="1:36" s="35" customFormat="1" ht="18.95" customHeight="1">
      <c r="A339" s="183"/>
      <c r="B339" s="183"/>
      <c r="C339" s="189" t="s">
        <v>57</v>
      </c>
      <c r="D339" s="189">
        <f t="shared" ref="D339:G344" si="774">D351+D363</f>
        <v>1873300</v>
      </c>
      <c r="E339" s="189">
        <f t="shared" si="774"/>
        <v>1097800</v>
      </c>
      <c r="F339" s="189">
        <f t="shared" si="774"/>
        <v>525210</v>
      </c>
      <c r="G339" s="189">
        <f t="shared" si="774"/>
        <v>0</v>
      </c>
      <c r="H339" s="189">
        <f t="shared" si="755"/>
        <v>1623010</v>
      </c>
      <c r="I339" s="195">
        <f t="shared" ref="I339:I342" si="775">I351+I363</f>
        <v>-60000</v>
      </c>
      <c r="J339" s="196">
        <f>H339+(I339)</f>
        <v>1563010</v>
      </c>
      <c r="K339" s="189">
        <f t="shared" ref="K339:O342" si="776">K351+K363</f>
        <v>868374.1</v>
      </c>
      <c r="L339" s="189">
        <f t="shared" si="776"/>
        <v>0</v>
      </c>
      <c r="M339" s="189">
        <f t="shared" si="776"/>
        <v>0</v>
      </c>
      <c r="N339" s="189">
        <f t="shared" si="776"/>
        <v>0</v>
      </c>
      <c r="O339" s="189">
        <f t="shared" si="776"/>
        <v>0</v>
      </c>
      <c r="P339" s="189">
        <f>K339+L339</f>
        <v>868374.1</v>
      </c>
      <c r="Q339" s="189">
        <f t="shared" si="761"/>
        <v>53.503927887074013</v>
      </c>
      <c r="R339" s="189">
        <f t="shared" si="762"/>
        <v>55.557808331360647</v>
      </c>
      <c r="S339" s="189">
        <f t="shared" ref="S339:S342" si="777">(P339/D339)*100</f>
        <v>46.355314151497353</v>
      </c>
      <c r="T339" s="189">
        <f>M339+N339</f>
        <v>0</v>
      </c>
      <c r="U339" s="189">
        <f t="shared" si="763"/>
        <v>0</v>
      </c>
      <c r="V339" s="189">
        <f t="shared" si="764"/>
        <v>0</v>
      </c>
      <c r="W339" s="189">
        <f t="shared" ref="W339:W342" si="778">(T339/D339)*100</f>
        <v>0</v>
      </c>
      <c r="X339" s="189">
        <f>SUM(K339:O339)</f>
        <v>868374.1</v>
      </c>
      <c r="Y339" s="217">
        <f t="shared" si="765"/>
        <v>53.503927887074013</v>
      </c>
      <c r="Z339" s="189">
        <f t="shared" si="766"/>
        <v>55.557808331360647</v>
      </c>
      <c r="AA339" s="189">
        <f t="shared" si="757"/>
        <v>46.355314151497353</v>
      </c>
      <c r="AB339" s="197">
        <f t="shared" ref="AB339:AB342" si="779">H339-X339</f>
        <v>754635.9</v>
      </c>
      <c r="AC339" s="197">
        <f t="shared" ref="AC339:AC344" si="780">(AB339/H339)*100</f>
        <v>46.496072112925987</v>
      </c>
      <c r="AD339" s="197">
        <f t="shared" si="767"/>
        <v>40.283771953237604</v>
      </c>
      <c r="AE339" s="197">
        <f t="shared" ref="AE339:AE342" si="781">J339-X339</f>
        <v>694635.9</v>
      </c>
      <c r="AF339" s="197">
        <f t="shared" si="768"/>
        <v>44.44219166863936</v>
      </c>
      <c r="AG339" s="197">
        <f t="shared" si="769"/>
        <v>37.080867986974859</v>
      </c>
      <c r="AH339" s="189">
        <f t="shared" ref="AH339" si="782">AH351+AH363</f>
        <v>250290</v>
      </c>
      <c r="AI339" s="197">
        <f t="shared" ref="AI339:AI344" si="783">AB339+AH339</f>
        <v>1004925.9</v>
      </c>
      <c r="AJ339" s="197">
        <f t="shared" si="770"/>
        <v>53.644685848502647</v>
      </c>
    </row>
    <row r="340" spans="1:36" s="35" customFormat="1" ht="18.95" customHeight="1">
      <c r="A340" s="183"/>
      <c r="B340" s="183"/>
      <c r="C340" s="189" t="s">
        <v>58</v>
      </c>
      <c r="D340" s="189">
        <f t="shared" si="774"/>
        <v>286700</v>
      </c>
      <c r="E340" s="189">
        <f t="shared" si="774"/>
        <v>194300</v>
      </c>
      <c r="F340" s="189">
        <f t="shared" si="774"/>
        <v>75690</v>
      </c>
      <c r="G340" s="189">
        <f t="shared" si="774"/>
        <v>0</v>
      </c>
      <c r="H340" s="189">
        <f t="shared" si="755"/>
        <v>269990</v>
      </c>
      <c r="I340" s="195">
        <f t="shared" si="775"/>
        <v>0</v>
      </c>
      <c r="J340" s="196">
        <f>H340+(I340)</f>
        <v>269990</v>
      </c>
      <c r="K340" s="189">
        <f t="shared" si="776"/>
        <v>186790.59</v>
      </c>
      <c r="L340" s="189">
        <f t="shared" si="776"/>
        <v>0</v>
      </c>
      <c r="M340" s="189">
        <f t="shared" si="776"/>
        <v>0</v>
      </c>
      <c r="N340" s="189">
        <f t="shared" si="776"/>
        <v>0</v>
      </c>
      <c r="O340" s="189">
        <f t="shared" si="776"/>
        <v>0</v>
      </c>
      <c r="P340" s="189">
        <f>K340+L340</f>
        <v>186790.59</v>
      </c>
      <c r="Q340" s="189">
        <f t="shared" si="761"/>
        <v>69.184262380088143</v>
      </c>
      <c r="R340" s="189">
        <f t="shared" si="762"/>
        <v>69.184262380088143</v>
      </c>
      <c r="S340" s="189">
        <f t="shared" si="777"/>
        <v>65.151932333449608</v>
      </c>
      <c r="T340" s="189">
        <f>M340+N340</f>
        <v>0</v>
      </c>
      <c r="U340" s="189">
        <f t="shared" si="763"/>
        <v>0</v>
      </c>
      <c r="V340" s="189">
        <f t="shared" si="764"/>
        <v>0</v>
      </c>
      <c r="W340" s="189">
        <f t="shared" si="778"/>
        <v>0</v>
      </c>
      <c r="X340" s="189">
        <f>SUM(K340:O340)</f>
        <v>186790.59</v>
      </c>
      <c r="Y340" s="217">
        <f t="shared" si="765"/>
        <v>69.184262380088143</v>
      </c>
      <c r="Z340" s="189">
        <f t="shared" si="766"/>
        <v>69.184262380088143</v>
      </c>
      <c r="AA340" s="189">
        <f t="shared" si="757"/>
        <v>65.151932333449608</v>
      </c>
      <c r="AB340" s="197">
        <f t="shared" si="779"/>
        <v>83199.41</v>
      </c>
      <c r="AC340" s="197">
        <f t="shared" si="780"/>
        <v>30.815737619911847</v>
      </c>
      <c r="AD340" s="197">
        <f t="shared" si="767"/>
        <v>29.019675619114061</v>
      </c>
      <c r="AE340" s="197">
        <f t="shared" si="781"/>
        <v>83199.41</v>
      </c>
      <c r="AF340" s="197">
        <f t="shared" si="768"/>
        <v>30.815737619911847</v>
      </c>
      <c r="AG340" s="197">
        <f t="shared" si="769"/>
        <v>29.019675619114061</v>
      </c>
      <c r="AH340" s="189">
        <f t="shared" ref="AH340" si="784">AH352+AH364</f>
        <v>16710</v>
      </c>
      <c r="AI340" s="197">
        <f t="shared" si="783"/>
        <v>99909.41</v>
      </c>
      <c r="AJ340" s="197">
        <f t="shared" si="770"/>
        <v>34.848067666550406</v>
      </c>
    </row>
    <row r="341" spans="1:36" s="35" customFormat="1" ht="18.95" customHeight="1">
      <c r="A341" s="183"/>
      <c r="B341" s="183"/>
      <c r="C341" s="189" t="s">
        <v>59</v>
      </c>
      <c r="D341" s="189">
        <f t="shared" si="774"/>
        <v>0</v>
      </c>
      <c r="E341" s="189">
        <f t="shared" si="774"/>
        <v>0</v>
      </c>
      <c r="F341" s="189">
        <f t="shared" si="774"/>
        <v>0</v>
      </c>
      <c r="G341" s="189">
        <f t="shared" si="774"/>
        <v>0</v>
      </c>
      <c r="H341" s="189">
        <f t="shared" si="755"/>
        <v>0</v>
      </c>
      <c r="I341" s="195">
        <f t="shared" si="775"/>
        <v>0</v>
      </c>
      <c r="J341" s="196">
        <f>H341+(I341)</f>
        <v>0</v>
      </c>
      <c r="K341" s="189">
        <f t="shared" si="776"/>
        <v>0</v>
      </c>
      <c r="L341" s="189">
        <f t="shared" si="776"/>
        <v>0</v>
      </c>
      <c r="M341" s="189">
        <f t="shared" si="776"/>
        <v>0</v>
      </c>
      <c r="N341" s="189">
        <f t="shared" si="776"/>
        <v>0</v>
      </c>
      <c r="O341" s="189">
        <f t="shared" si="776"/>
        <v>0</v>
      </c>
      <c r="P341" s="189">
        <f>K341+L341</f>
        <v>0</v>
      </c>
      <c r="Q341" s="189" t="e">
        <f t="shared" si="761"/>
        <v>#DIV/0!</v>
      </c>
      <c r="R341" s="189" t="e">
        <f t="shared" si="762"/>
        <v>#DIV/0!</v>
      </c>
      <c r="S341" s="189" t="e">
        <f t="shared" si="777"/>
        <v>#DIV/0!</v>
      </c>
      <c r="T341" s="189">
        <f>M341+N341</f>
        <v>0</v>
      </c>
      <c r="U341" s="189" t="e">
        <f t="shared" si="763"/>
        <v>#DIV/0!</v>
      </c>
      <c r="V341" s="189" t="e">
        <f t="shared" si="764"/>
        <v>#DIV/0!</v>
      </c>
      <c r="W341" s="189" t="e">
        <f t="shared" si="778"/>
        <v>#DIV/0!</v>
      </c>
      <c r="X341" s="189">
        <f>SUM(K341:O341)</f>
        <v>0</v>
      </c>
      <c r="Y341" s="217" t="e">
        <f t="shared" si="765"/>
        <v>#DIV/0!</v>
      </c>
      <c r="Z341" s="189" t="e">
        <f t="shared" si="766"/>
        <v>#DIV/0!</v>
      </c>
      <c r="AA341" s="189" t="e">
        <f t="shared" si="757"/>
        <v>#DIV/0!</v>
      </c>
      <c r="AB341" s="197">
        <f t="shared" si="779"/>
        <v>0</v>
      </c>
      <c r="AC341" s="197" t="e">
        <f t="shared" si="780"/>
        <v>#DIV/0!</v>
      </c>
      <c r="AD341" s="197" t="e">
        <f t="shared" si="767"/>
        <v>#DIV/0!</v>
      </c>
      <c r="AE341" s="197">
        <f t="shared" si="781"/>
        <v>0</v>
      </c>
      <c r="AF341" s="197" t="e">
        <f t="shared" si="768"/>
        <v>#DIV/0!</v>
      </c>
      <c r="AG341" s="197" t="e">
        <f t="shared" si="769"/>
        <v>#DIV/0!</v>
      </c>
      <c r="AH341" s="189">
        <f t="shared" ref="AH341" si="785">AH353+AH365</f>
        <v>0</v>
      </c>
      <c r="AI341" s="197">
        <f t="shared" si="783"/>
        <v>0</v>
      </c>
      <c r="AJ341" s="197" t="e">
        <f t="shared" si="770"/>
        <v>#DIV/0!</v>
      </c>
    </row>
    <row r="342" spans="1:36" s="35" customFormat="1" ht="18.95" customHeight="1">
      <c r="A342" s="183"/>
      <c r="B342" s="183"/>
      <c r="C342" s="189" t="s">
        <v>60</v>
      </c>
      <c r="D342" s="189">
        <f t="shared" si="774"/>
        <v>150000</v>
      </c>
      <c r="E342" s="189">
        <f t="shared" si="774"/>
        <v>150000</v>
      </c>
      <c r="F342" s="189">
        <f t="shared" si="774"/>
        <v>0</v>
      </c>
      <c r="G342" s="189">
        <f t="shared" si="774"/>
        <v>0</v>
      </c>
      <c r="H342" s="189">
        <f t="shared" si="755"/>
        <v>150000</v>
      </c>
      <c r="I342" s="195">
        <f t="shared" si="775"/>
        <v>0</v>
      </c>
      <c r="J342" s="196">
        <f>H342+(I342)</f>
        <v>150000</v>
      </c>
      <c r="K342" s="189">
        <f t="shared" si="776"/>
        <v>129610</v>
      </c>
      <c r="L342" s="189">
        <f t="shared" si="776"/>
        <v>0</v>
      </c>
      <c r="M342" s="189">
        <f t="shared" si="776"/>
        <v>0</v>
      </c>
      <c r="N342" s="189">
        <f t="shared" si="776"/>
        <v>0</v>
      </c>
      <c r="O342" s="189">
        <f t="shared" si="776"/>
        <v>0</v>
      </c>
      <c r="P342" s="189">
        <f>K342+L342</f>
        <v>129610</v>
      </c>
      <c r="Q342" s="189">
        <f t="shared" si="761"/>
        <v>86.406666666666666</v>
      </c>
      <c r="R342" s="189">
        <f t="shared" si="762"/>
        <v>86.406666666666666</v>
      </c>
      <c r="S342" s="189">
        <f t="shared" si="777"/>
        <v>86.406666666666666</v>
      </c>
      <c r="T342" s="189">
        <f>M342+N342</f>
        <v>0</v>
      </c>
      <c r="U342" s="189">
        <f t="shared" si="763"/>
        <v>0</v>
      </c>
      <c r="V342" s="189">
        <f t="shared" si="764"/>
        <v>0</v>
      </c>
      <c r="W342" s="189">
        <f t="shared" si="778"/>
        <v>0</v>
      </c>
      <c r="X342" s="189">
        <f>SUM(K342:O342)</f>
        <v>129610</v>
      </c>
      <c r="Y342" s="217">
        <f t="shared" si="765"/>
        <v>86.406666666666666</v>
      </c>
      <c r="Z342" s="189">
        <f t="shared" si="766"/>
        <v>86.406666666666666</v>
      </c>
      <c r="AA342" s="189">
        <f t="shared" si="757"/>
        <v>86.406666666666666</v>
      </c>
      <c r="AB342" s="197">
        <f t="shared" si="779"/>
        <v>20390</v>
      </c>
      <c r="AC342" s="197">
        <f t="shared" si="780"/>
        <v>13.593333333333332</v>
      </c>
      <c r="AD342" s="197">
        <f t="shared" si="767"/>
        <v>13.593333333333332</v>
      </c>
      <c r="AE342" s="197">
        <f t="shared" si="781"/>
        <v>20390</v>
      </c>
      <c r="AF342" s="197">
        <f t="shared" si="768"/>
        <v>13.593333333333332</v>
      </c>
      <c r="AG342" s="197">
        <f t="shared" si="769"/>
        <v>13.593333333333332</v>
      </c>
      <c r="AH342" s="189">
        <f t="shared" ref="AH342" si="786">AH354+AH366</f>
        <v>0</v>
      </c>
      <c r="AI342" s="197">
        <f t="shared" si="783"/>
        <v>20390</v>
      </c>
      <c r="AJ342" s="197">
        <f t="shared" si="770"/>
        <v>13.593333333333332</v>
      </c>
    </row>
    <row r="343" spans="1:36" s="35" customFormat="1" ht="18.95" customHeight="1">
      <c r="A343" s="182"/>
      <c r="B343" s="192" t="s">
        <v>35</v>
      </c>
      <c r="C343" s="190" t="s">
        <v>64</v>
      </c>
      <c r="D343" s="190">
        <f t="shared" ref="D343:AE343" si="787">D344</f>
        <v>0</v>
      </c>
      <c r="E343" s="190">
        <f t="shared" si="787"/>
        <v>0</v>
      </c>
      <c r="F343" s="190">
        <f t="shared" si="787"/>
        <v>0</v>
      </c>
      <c r="G343" s="190">
        <f t="shared" si="787"/>
        <v>0</v>
      </c>
      <c r="H343" s="190">
        <f t="shared" si="787"/>
        <v>0</v>
      </c>
      <c r="I343" s="194">
        <f t="shared" si="787"/>
        <v>0</v>
      </c>
      <c r="J343" s="190">
        <f t="shared" si="787"/>
        <v>0</v>
      </c>
      <c r="K343" s="190">
        <f t="shared" si="787"/>
        <v>0</v>
      </c>
      <c r="L343" s="190">
        <f t="shared" si="787"/>
        <v>0</v>
      </c>
      <c r="M343" s="190">
        <f t="shared" si="787"/>
        <v>0</v>
      </c>
      <c r="N343" s="190">
        <f t="shared" si="787"/>
        <v>0</v>
      </c>
      <c r="O343" s="190">
        <f t="shared" si="787"/>
        <v>0</v>
      </c>
      <c r="P343" s="198">
        <f t="shared" si="787"/>
        <v>0</v>
      </c>
      <c r="Q343" s="189" t="e">
        <f t="shared" ref="Q343" si="788">(P343/J343)*100</f>
        <v>#DIV/0!</v>
      </c>
      <c r="R343" s="189" t="e">
        <f t="shared" si="762"/>
        <v>#DIV/0!</v>
      </c>
      <c r="S343" s="198" t="e">
        <f t="shared" si="787"/>
        <v>#DIV/0!</v>
      </c>
      <c r="T343" s="198">
        <f t="shared" si="787"/>
        <v>0</v>
      </c>
      <c r="U343" s="190" t="e">
        <f t="shared" si="763"/>
        <v>#DIV/0!</v>
      </c>
      <c r="V343" s="189" t="e">
        <f t="shared" si="764"/>
        <v>#DIV/0!</v>
      </c>
      <c r="W343" s="198" t="e">
        <f t="shared" si="787"/>
        <v>#DIV/0!</v>
      </c>
      <c r="X343" s="198">
        <f>X344</f>
        <v>0</v>
      </c>
      <c r="Y343" s="218" t="e">
        <f t="shared" si="765"/>
        <v>#DIV/0!</v>
      </c>
      <c r="Z343" s="189" t="e">
        <f t="shared" si="766"/>
        <v>#DIV/0!</v>
      </c>
      <c r="AA343" s="198" t="e">
        <f>AA344</f>
        <v>#DIV/0!</v>
      </c>
      <c r="AB343" s="199">
        <f t="shared" si="787"/>
        <v>0</v>
      </c>
      <c r="AC343" s="191" t="e">
        <f t="shared" si="780"/>
        <v>#DIV/0!</v>
      </c>
      <c r="AD343" s="199" t="e">
        <f t="shared" si="787"/>
        <v>#DIV/0!</v>
      </c>
      <c r="AE343" s="199">
        <f t="shared" si="787"/>
        <v>0</v>
      </c>
      <c r="AF343" s="191" t="e">
        <f t="shared" si="768"/>
        <v>#DIV/0!</v>
      </c>
      <c r="AG343" s="191" t="e">
        <f t="shared" si="769"/>
        <v>#DIV/0!</v>
      </c>
      <c r="AH343" s="190">
        <f t="shared" ref="AH343" si="789">AH344</f>
        <v>0</v>
      </c>
      <c r="AI343" s="199">
        <f t="shared" ref="AI343" si="790">AI344</f>
        <v>0</v>
      </c>
      <c r="AJ343" s="191" t="e">
        <f t="shared" si="770"/>
        <v>#DIV/0!</v>
      </c>
    </row>
    <row r="344" spans="1:36" s="35" customFormat="1" ht="18.95" customHeight="1">
      <c r="A344" s="183"/>
      <c r="B344" s="183"/>
      <c r="C344" s="189" t="s">
        <v>62</v>
      </c>
      <c r="D344" s="189">
        <f t="shared" si="774"/>
        <v>0</v>
      </c>
      <c r="E344" s="189">
        <f t="shared" si="774"/>
        <v>0</v>
      </c>
      <c r="F344" s="189">
        <f t="shared" si="774"/>
        <v>0</v>
      </c>
      <c r="G344" s="189">
        <f t="shared" si="774"/>
        <v>0</v>
      </c>
      <c r="H344" s="189">
        <f>SUM(E344:G344)</f>
        <v>0</v>
      </c>
      <c r="I344" s="195">
        <f t="shared" ref="I344" si="791">I356+I368</f>
        <v>0</v>
      </c>
      <c r="J344" s="196">
        <f>H344+(I344)</f>
        <v>0</v>
      </c>
      <c r="K344" s="189">
        <f t="shared" ref="K344:O344" si="792">K356+K368</f>
        <v>0</v>
      </c>
      <c r="L344" s="189">
        <f t="shared" si="792"/>
        <v>0</v>
      </c>
      <c r="M344" s="189">
        <f t="shared" si="792"/>
        <v>0</v>
      </c>
      <c r="N344" s="189">
        <f t="shared" si="792"/>
        <v>0</v>
      </c>
      <c r="O344" s="189">
        <f t="shared" si="792"/>
        <v>0</v>
      </c>
      <c r="P344" s="189">
        <f>K344+L344</f>
        <v>0</v>
      </c>
      <c r="Q344" s="189" t="e">
        <f t="shared" ref="Q344" si="793">(P344/H344)*100</f>
        <v>#DIV/0!</v>
      </c>
      <c r="R344" s="189" t="e">
        <f t="shared" si="762"/>
        <v>#DIV/0!</v>
      </c>
      <c r="S344" s="189" t="e">
        <f>(P344/D344)*100</f>
        <v>#DIV/0!</v>
      </c>
      <c r="T344" s="189">
        <f>M344+N344</f>
        <v>0</v>
      </c>
      <c r="U344" s="189" t="e">
        <f t="shared" si="763"/>
        <v>#DIV/0!</v>
      </c>
      <c r="V344" s="189" t="e">
        <f t="shared" si="764"/>
        <v>#DIV/0!</v>
      </c>
      <c r="W344" s="189" t="e">
        <f>(T344/D344)*100</f>
        <v>#DIV/0!</v>
      </c>
      <c r="X344" s="189">
        <f>SUM(K344:O344)</f>
        <v>0</v>
      </c>
      <c r="Y344" s="217" t="e">
        <f t="shared" si="765"/>
        <v>#DIV/0!</v>
      </c>
      <c r="Z344" s="189" t="e">
        <f t="shared" si="766"/>
        <v>#DIV/0!</v>
      </c>
      <c r="AA344" s="189" t="e">
        <f>(X344/D344)*100</f>
        <v>#DIV/0!</v>
      </c>
      <c r="AB344" s="197">
        <f>H344-X344</f>
        <v>0</v>
      </c>
      <c r="AC344" s="197" t="e">
        <f t="shared" si="780"/>
        <v>#DIV/0!</v>
      </c>
      <c r="AD344" s="197" t="e">
        <f>(AB344/D344)*100</f>
        <v>#DIV/0!</v>
      </c>
      <c r="AE344" s="197">
        <f>J344-X344</f>
        <v>0</v>
      </c>
      <c r="AF344" s="197" t="e">
        <f t="shared" si="768"/>
        <v>#DIV/0!</v>
      </c>
      <c r="AG344" s="197" t="e">
        <f t="shared" si="769"/>
        <v>#DIV/0!</v>
      </c>
      <c r="AH344" s="189">
        <f t="shared" ref="AH344" si="794">AH356+AH368</f>
        <v>0</v>
      </c>
      <c r="AI344" s="197">
        <f t="shared" si="783"/>
        <v>0</v>
      </c>
      <c r="AJ344" s="197" t="e">
        <f t="shared" si="770"/>
        <v>#DIV/0!</v>
      </c>
    </row>
    <row r="345" spans="1:36" s="35" customFormat="1" ht="18.95" customHeight="1">
      <c r="A345" s="200"/>
      <c r="B345" s="200"/>
      <c r="C345" s="201"/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  <c r="S345" s="201"/>
      <c r="T345" s="201"/>
      <c r="U345" s="202"/>
      <c r="V345" s="202"/>
      <c r="W345" s="202"/>
      <c r="X345" s="202"/>
      <c r="Y345" s="222"/>
      <c r="Z345" s="202"/>
      <c r="AA345" s="202"/>
      <c r="AB345" s="202"/>
      <c r="AC345" s="202"/>
      <c r="AD345" s="202"/>
      <c r="AE345" s="202"/>
      <c r="AF345" s="202"/>
      <c r="AG345" s="202"/>
      <c r="AH345" s="202"/>
      <c r="AI345" s="202"/>
      <c r="AJ345" s="202"/>
    </row>
    <row r="346" spans="1:36" ht="56.1" customHeight="1">
      <c r="A346" s="1104" t="s">
        <v>232</v>
      </c>
      <c r="B346" s="1106" t="s">
        <v>340</v>
      </c>
      <c r="C346" s="1107" t="s">
        <v>341</v>
      </c>
      <c r="D346" s="79" t="s">
        <v>235</v>
      </c>
      <c r="E346" s="1109">
        <f>SUM(E349,E355)</f>
        <v>535500</v>
      </c>
      <c r="F346" s="1109">
        <f>F349+F355</f>
        <v>229500</v>
      </c>
      <c r="G346" s="1109">
        <f>G349+G355</f>
        <v>0</v>
      </c>
      <c r="H346" s="1109">
        <f>SUM(E346:G348)</f>
        <v>765000</v>
      </c>
      <c r="I346" s="1111">
        <f>SUM(I349,I355)</f>
        <v>0</v>
      </c>
      <c r="J346" s="1113">
        <f>SUM(J349,J355)</f>
        <v>765000</v>
      </c>
      <c r="K346" s="37"/>
      <c r="L346" s="37"/>
      <c r="M346" s="37"/>
      <c r="N346" s="37"/>
      <c r="O346" s="37"/>
      <c r="P346" s="203" t="s">
        <v>417</v>
      </c>
      <c r="Q346" s="204" t="s">
        <v>433</v>
      </c>
      <c r="R346" s="204" t="s">
        <v>434</v>
      </c>
      <c r="S346" s="204" t="s">
        <v>403</v>
      </c>
      <c r="T346" s="204" t="s">
        <v>438</v>
      </c>
      <c r="U346" s="204" t="s">
        <v>433</v>
      </c>
      <c r="V346" s="204" t="s">
        <v>434</v>
      </c>
      <c r="W346" s="204" t="s">
        <v>403</v>
      </c>
      <c r="X346" s="203" t="s">
        <v>439</v>
      </c>
      <c r="Y346" s="223" t="s">
        <v>433</v>
      </c>
      <c r="Z346" s="204" t="s">
        <v>434</v>
      </c>
      <c r="AA346" s="204" t="s">
        <v>403</v>
      </c>
      <c r="AB346" s="204" t="s">
        <v>440</v>
      </c>
      <c r="AC346" s="204" t="s">
        <v>433</v>
      </c>
      <c r="AD346" s="204" t="s">
        <v>403</v>
      </c>
      <c r="AE346" s="204" t="s">
        <v>408</v>
      </c>
      <c r="AF346" s="204" t="s">
        <v>408</v>
      </c>
      <c r="AG346" s="204" t="s">
        <v>403</v>
      </c>
      <c r="AH346" s="204" t="s">
        <v>39</v>
      </c>
      <c r="AI346" s="204" t="s">
        <v>441</v>
      </c>
      <c r="AJ346" s="204" t="s">
        <v>403</v>
      </c>
    </row>
    <row r="347" spans="1:36" ht="14.45" customHeight="1">
      <c r="A347" s="1105"/>
      <c r="B347" s="1106"/>
      <c r="C347" s="1108"/>
      <c r="D347" s="1108">
        <f>D349+D355</f>
        <v>850000</v>
      </c>
      <c r="E347" s="1110"/>
      <c r="F347" s="1110"/>
      <c r="G347" s="1110"/>
      <c r="H347" s="1110"/>
      <c r="I347" s="1112"/>
      <c r="J347" s="1106"/>
      <c r="K347" s="1114">
        <f t="shared" ref="K347:P347" si="795">K349+K355</f>
        <v>753876.9</v>
      </c>
      <c r="L347" s="1116">
        <f t="shared" si="795"/>
        <v>0</v>
      </c>
      <c r="M347" s="1118">
        <f t="shared" si="795"/>
        <v>0</v>
      </c>
      <c r="N347" s="1100">
        <f t="shared" si="795"/>
        <v>0</v>
      </c>
      <c r="O347" s="1102">
        <f t="shared" si="795"/>
        <v>0</v>
      </c>
      <c r="P347" s="1071">
        <f t="shared" si="795"/>
        <v>753876.9</v>
      </c>
      <c r="Q347" s="1071">
        <f>(P347/H346)*100</f>
        <v>98.546000000000006</v>
      </c>
      <c r="R347" s="1071">
        <f>(P347/J346)*100</f>
        <v>98.546000000000006</v>
      </c>
      <c r="S347" s="1071">
        <f>(P347/D347)*100</f>
        <v>88.691400000000002</v>
      </c>
      <c r="T347" s="1071">
        <f>T349+T355</f>
        <v>0</v>
      </c>
      <c r="U347" s="1071">
        <f>(T347/H346)*100</f>
        <v>0</v>
      </c>
      <c r="V347" s="1071">
        <f>(T347/J346)*100</f>
        <v>0</v>
      </c>
      <c r="W347" s="1071">
        <f>(T347/D347)*100</f>
        <v>0</v>
      </c>
      <c r="X347" s="1071">
        <f>X349+X355</f>
        <v>753876.9</v>
      </c>
      <c r="Y347" s="1075">
        <f>(X347/H346)*100</f>
        <v>98.546000000000006</v>
      </c>
      <c r="Z347" s="1071">
        <f>(X347/J346)*100</f>
        <v>98.546000000000006</v>
      </c>
      <c r="AA347" s="1071">
        <f>(X347/D347)*100</f>
        <v>88.691400000000002</v>
      </c>
      <c r="AB347" s="1071">
        <f>AB349+AB355</f>
        <v>11123.100000000006</v>
      </c>
      <c r="AC347" s="1071">
        <f>(AB347/H346)*100</f>
        <v>1.4540000000000008</v>
      </c>
      <c r="AD347" s="1071">
        <f>(AB347/D347)*100</f>
        <v>1.3086000000000007</v>
      </c>
      <c r="AE347" s="1071">
        <f>AE349+AE355</f>
        <v>11123.100000000006</v>
      </c>
      <c r="AF347" s="1071">
        <f>(AE347/J346)*100</f>
        <v>1.4540000000000008</v>
      </c>
      <c r="AG347" s="1071">
        <f>(AE347/D347)*100</f>
        <v>1.3086000000000007</v>
      </c>
      <c r="AH347" s="1071">
        <f>AH349+AH355</f>
        <v>85000</v>
      </c>
      <c r="AI347" s="1071">
        <f>AI349+AI355</f>
        <v>96123.1</v>
      </c>
      <c r="AJ347" s="1071">
        <f>(AI347/D347)*100</f>
        <v>11.3086</v>
      </c>
    </row>
    <row r="348" spans="1:36" ht="69" customHeight="1">
      <c r="A348" s="1105"/>
      <c r="B348" s="1106"/>
      <c r="C348" s="1108"/>
      <c r="D348" s="1108"/>
      <c r="E348" s="1110"/>
      <c r="F348" s="1110"/>
      <c r="G348" s="1110"/>
      <c r="H348" s="1110"/>
      <c r="I348" s="1112"/>
      <c r="J348" s="1106"/>
      <c r="K348" s="1115"/>
      <c r="L348" s="1117"/>
      <c r="M348" s="1119"/>
      <c r="N348" s="1101"/>
      <c r="O348" s="1103"/>
      <c r="P348" s="1072"/>
      <c r="Q348" s="1072"/>
      <c r="R348" s="1072"/>
      <c r="S348" s="1072"/>
      <c r="T348" s="1072"/>
      <c r="U348" s="1072"/>
      <c r="V348" s="1072"/>
      <c r="W348" s="1072"/>
      <c r="X348" s="1072"/>
      <c r="Y348" s="1076"/>
      <c r="Z348" s="1072"/>
      <c r="AA348" s="1072"/>
      <c r="AB348" s="1072"/>
      <c r="AC348" s="1072"/>
      <c r="AD348" s="1072"/>
      <c r="AE348" s="1072"/>
      <c r="AF348" s="1072"/>
      <c r="AG348" s="1072"/>
      <c r="AH348" s="1072"/>
      <c r="AI348" s="1072"/>
      <c r="AJ348" s="1072"/>
    </row>
    <row r="349" spans="1:36" ht="18.75">
      <c r="A349" s="38"/>
      <c r="B349" s="39"/>
      <c r="C349" s="40" t="s">
        <v>55</v>
      </c>
      <c r="D349" s="40">
        <f>SUM(D350:D354)</f>
        <v>850000</v>
      </c>
      <c r="E349" s="41">
        <f>SUM(E350:E354)</f>
        <v>535500</v>
      </c>
      <c r="F349" s="41">
        <f>SUM(F350:F354)</f>
        <v>229500</v>
      </c>
      <c r="G349" s="41">
        <f>SUM(G350:G354)</f>
        <v>0</v>
      </c>
      <c r="H349" s="41">
        <f>SUM(H350:H354)</f>
        <v>765000</v>
      </c>
      <c r="I349" s="42">
        <f>SUM(I350:I352)</f>
        <v>0</v>
      </c>
      <c r="J349" s="41">
        <f t="shared" ref="J349:P349" si="796">SUM(J350:J354)</f>
        <v>765000</v>
      </c>
      <c r="K349" s="43">
        <f t="shared" si="796"/>
        <v>753876.9</v>
      </c>
      <c r="L349" s="44">
        <f t="shared" si="796"/>
        <v>0</v>
      </c>
      <c r="M349" s="45">
        <f t="shared" si="796"/>
        <v>0</v>
      </c>
      <c r="N349" s="46">
        <f t="shared" si="796"/>
        <v>0</v>
      </c>
      <c r="O349" s="80">
        <f t="shared" si="796"/>
        <v>0</v>
      </c>
      <c r="P349" s="47">
        <f t="shared" si="796"/>
        <v>753876.9</v>
      </c>
      <c r="Q349" s="48">
        <f>P349/H349*100</f>
        <v>98.546000000000006</v>
      </c>
      <c r="R349" s="48">
        <f>P349/J349*100</f>
        <v>98.546000000000006</v>
      </c>
      <c r="S349" s="48">
        <f t="shared" ref="S349:S354" si="797">P349/D349*100</f>
        <v>88.691400000000002</v>
      </c>
      <c r="T349" s="47">
        <f>SUM(T350:T354)</f>
        <v>0</v>
      </c>
      <c r="U349" s="48">
        <f>T349/H349*100</f>
        <v>0</v>
      </c>
      <c r="V349" s="48">
        <f>T349/J349*100</f>
        <v>0</v>
      </c>
      <c r="W349" s="48">
        <f>T349/D349*100</f>
        <v>0</v>
      </c>
      <c r="X349" s="48">
        <f>SUM(X350:X354)</f>
        <v>753876.9</v>
      </c>
      <c r="Y349" s="226">
        <f>X349/H349*100</f>
        <v>98.546000000000006</v>
      </c>
      <c r="Z349" s="48">
        <f>X349/J349*100</f>
        <v>98.546000000000006</v>
      </c>
      <c r="AA349" s="48">
        <f>X349/D349*100</f>
        <v>88.691400000000002</v>
      </c>
      <c r="AB349" s="47">
        <f>SUM(AB350:AB354)</f>
        <v>11123.100000000006</v>
      </c>
      <c r="AC349" s="47">
        <f>(AB349/H349)*100</f>
        <v>1.4540000000000008</v>
      </c>
      <c r="AD349" s="47">
        <f>(AB349/D349)*100</f>
        <v>1.3086000000000007</v>
      </c>
      <c r="AE349" s="47">
        <f>SUM(AE350:AE354)</f>
        <v>11123.100000000006</v>
      </c>
      <c r="AF349" s="47">
        <f>(AE349/J349)*100</f>
        <v>1.4540000000000008</v>
      </c>
      <c r="AG349" s="47">
        <f t="shared" ref="AG349:AG354" si="798">(AE349/D349)*100</f>
        <v>1.3086000000000007</v>
      </c>
      <c r="AH349" s="47">
        <f>SUM(AH350:AH354)</f>
        <v>85000</v>
      </c>
      <c r="AI349" s="47">
        <f>SUM(AI350:AI354)</f>
        <v>96123.1</v>
      </c>
      <c r="AJ349" s="47">
        <f>(AI349/D349)*100</f>
        <v>11.3086</v>
      </c>
    </row>
    <row r="350" spans="1:36" ht="18" hidden="1" customHeight="1">
      <c r="A350" s="38"/>
      <c r="B350" s="39" t="s">
        <v>68</v>
      </c>
      <c r="C350" s="49" t="s">
        <v>56</v>
      </c>
      <c r="D350" s="49">
        <v>0</v>
      </c>
      <c r="E350" s="57">
        <v>0</v>
      </c>
      <c r="F350" s="49">
        <v>0</v>
      </c>
      <c r="G350" s="49">
        <v>0</v>
      </c>
      <c r="H350" s="41">
        <f>SUM(E350:G350)</f>
        <v>0</v>
      </c>
      <c r="I350" s="50">
        <v>0</v>
      </c>
      <c r="J350" s="51">
        <f>SUM(E350:G350,I350)</f>
        <v>0</v>
      </c>
      <c r="K350" s="52"/>
      <c r="L350" s="53"/>
      <c r="M350" s="54"/>
      <c r="N350" s="55"/>
      <c r="O350" s="81"/>
      <c r="P350" s="56">
        <f>K350+L350</f>
        <v>0</v>
      </c>
      <c r="Q350" s="56" t="e">
        <f>P350/H350*100</f>
        <v>#DIV/0!</v>
      </c>
      <c r="R350" s="56" t="e">
        <f>P350/J350*100</f>
        <v>#DIV/0!</v>
      </c>
      <c r="S350" s="56" t="e">
        <f t="shared" si="797"/>
        <v>#DIV/0!</v>
      </c>
      <c r="T350" s="57">
        <f>M350+N350+O350</f>
        <v>0</v>
      </c>
      <c r="U350" s="56" t="e">
        <f>T350/H350*100</f>
        <v>#DIV/0!</v>
      </c>
      <c r="V350" s="56" t="e">
        <f>T350/J350*100</f>
        <v>#DIV/0!</v>
      </c>
      <c r="W350" s="56" t="e">
        <f>T350/D350*100</f>
        <v>#DIV/0!</v>
      </c>
      <c r="X350" s="56">
        <f>SUM(K350:O350)</f>
        <v>0</v>
      </c>
      <c r="Y350" s="226" t="e">
        <f>X350/H350*100</f>
        <v>#DIV/0!</v>
      </c>
      <c r="Z350" s="56" t="e">
        <f>X350/J350*100</f>
        <v>#DIV/0!</v>
      </c>
      <c r="AA350" s="56" t="e">
        <f>X350/D350*100</f>
        <v>#DIV/0!</v>
      </c>
      <c r="AB350" s="57">
        <f>H350-X350</f>
        <v>0</v>
      </c>
      <c r="AC350" s="57" t="e">
        <f>(AB350/H350)*100</f>
        <v>#DIV/0!</v>
      </c>
      <c r="AD350" s="57" t="e">
        <f>(AB350/D350)*100</f>
        <v>#DIV/0!</v>
      </c>
      <c r="AE350" s="34">
        <f>J350-X350</f>
        <v>0</v>
      </c>
      <c r="AF350" s="57" t="e">
        <f>(AE350/J350)*100</f>
        <v>#DIV/0!</v>
      </c>
      <c r="AG350" s="63" t="e">
        <f t="shared" si="798"/>
        <v>#DIV/0!</v>
      </c>
      <c r="AH350" s="246"/>
      <c r="AI350" s="34">
        <f>D350-X350</f>
        <v>0</v>
      </c>
      <c r="AJ350" s="57" t="e">
        <f>(AI350/D350)*100</f>
        <v>#DIV/0!</v>
      </c>
    </row>
    <row r="351" spans="1:36" ht="18.75">
      <c r="A351" s="38"/>
      <c r="B351" s="38"/>
      <c r="C351" s="49" t="s">
        <v>57</v>
      </c>
      <c r="D351" s="49">
        <v>687900</v>
      </c>
      <c r="E351" s="49">
        <v>395500</v>
      </c>
      <c r="F351" s="49">
        <v>224110</v>
      </c>
      <c r="G351" s="49"/>
      <c r="H351" s="41">
        <f>SUM(E351:G351)</f>
        <v>619610</v>
      </c>
      <c r="I351" s="78">
        <v>0</v>
      </c>
      <c r="J351" s="51">
        <f>SUM(E351:G351,I351)</f>
        <v>619610</v>
      </c>
      <c r="K351" s="52">
        <v>691686</v>
      </c>
      <c r="L351" s="53"/>
      <c r="M351" s="54"/>
      <c r="N351" s="55"/>
      <c r="O351" s="81"/>
      <c r="P351" s="56">
        <f>K351+L351</f>
        <v>691686</v>
      </c>
      <c r="Q351" s="56">
        <f t="shared" ref="Q351:Q354" si="799">P351/H351*100</f>
        <v>111.63247849453688</v>
      </c>
      <c r="R351" s="56">
        <f t="shared" ref="R351:R356" si="800">P351/J351*100</f>
        <v>111.63247849453688</v>
      </c>
      <c r="S351" s="56">
        <f t="shared" si="797"/>
        <v>100.55037069341475</v>
      </c>
      <c r="T351" s="57">
        <f t="shared" ref="T351:T354" si="801">M351+N351+O351</f>
        <v>0</v>
      </c>
      <c r="U351" s="56">
        <f t="shared" ref="U351:U354" si="802">T351/H351*100</f>
        <v>0</v>
      </c>
      <c r="V351" s="56">
        <f t="shared" ref="V351:V356" si="803">T351/J351*100</f>
        <v>0</v>
      </c>
      <c r="W351" s="56">
        <f t="shared" ref="W351:W354" si="804">T351/D351*100</f>
        <v>0</v>
      </c>
      <c r="X351" s="56">
        <f t="shared" ref="X351:X354" si="805">SUM(K351:O351)</f>
        <v>691686</v>
      </c>
      <c r="Y351" s="226">
        <f t="shared" ref="Y351:Y354" si="806">X351/H351*100</f>
        <v>111.63247849453688</v>
      </c>
      <c r="Z351" s="56">
        <f t="shared" ref="Z351:Z356" si="807">X351/J351*100</f>
        <v>111.63247849453688</v>
      </c>
      <c r="AA351" s="56">
        <f t="shared" ref="AA351:AA354" si="808">X351/D351*100</f>
        <v>100.55037069341475</v>
      </c>
      <c r="AB351" s="57">
        <f t="shared" ref="AB351:AB354" si="809">H351-X351</f>
        <v>-72076</v>
      </c>
      <c r="AC351" s="57">
        <f t="shared" ref="AC351:AC354" si="810">(AB351/H351)*100</f>
        <v>-11.632478494536887</v>
      </c>
      <c r="AD351" s="57">
        <f t="shared" ref="AD351:AD354" si="811">(AB351/D351)*100</f>
        <v>-10.477685710132286</v>
      </c>
      <c r="AE351" s="34">
        <f>J351-X351</f>
        <v>-72076</v>
      </c>
      <c r="AF351" s="57">
        <f t="shared" ref="AF351:AF354" si="812">(AE351/J351)*100</f>
        <v>-11.632478494536887</v>
      </c>
      <c r="AG351" s="63">
        <f t="shared" si="798"/>
        <v>-10.477685710132286</v>
      </c>
      <c r="AH351" s="49">
        <v>68290</v>
      </c>
      <c r="AI351" s="34">
        <f>AB351+AH351</f>
        <v>-3786</v>
      </c>
      <c r="AJ351" s="57">
        <f t="shared" ref="AJ351:AJ354" si="813">(AI351/D351)*100</f>
        <v>-0.55037069341474054</v>
      </c>
    </row>
    <row r="352" spans="1:36" ht="18.75">
      <c r="A352" s="38"/>
      <c r="B352" s="38"/>
      <c r="C352" s="49" t="s">
        <v>58</v>
      </c>
      <c r="D352" s="49">
        <v>162100</v>
      </c>
      <c r="E352" s="49">
        <v>140000</v>
      </c>
      <c r="F352" s="49">
        <v>5390</v>
      </c>
      <c r="G352" s="49"/>
      <c r="H352" s="41">
        <f>SUM(E352:G352)</f>
        <v>145390</v>
      </c>
      <c r="I352" s="59">
        <v>0</v>
      </c>
      <c r="J352" s="51">
        <f>SUM(E352:G352,I352)</f>
        <v>145390</v>
      </c>
      <c r="K352" s="52">
        <v>62190.9</v>
      </c>
      <c r="L352" s="53"/>
      <c r="M352" s="54"/>
      <c r="N352" s="55"/>
      <c r="O352" s="81"/>
      <c r="P352" s="56">
        <f>K352+L352</f>
        <v>62190.9</v>
      </c>
      <c r="Q352" s="56">
        <f t="shared" si="799"/>
        <v>42.775225256207442</v>
      </c>
      <c r="R352" s="56">
        <f t="shared" si="800"/>
        <v>42.775225256207442</v>
      </c>
      <c r="S352" s="56">
        <f t="shared" si="797"/>
        <v>38.365761875385566</v>
      </c>
      <c r="T352" s="57">
        <f t="shared" si="801"/>
        <v>0</v>
      </c>
      <c r="U352" s="56">
        <f t="shared" si="802"/>
        <v>0</v>
      </c>
      <c r="V352" s="56">
        <f t="shared" si="803"/>
        <v>0</v>
      </c>
      <c r="W352" s="56">
        <f t="shared" si="804"/>
        <v>0</v>
      </c>
      <c r="X352" s="56">
        <f t="shared" si="805"/>
        <v>62190.9</v>
      </c>
      <c r="Y352" s="226">
        <f t="shared" si="806"/>
        <v>42.775225256207442</v>
      </c>
      <c r="Z352" s="56">
        <f t="shared" si="807"/>
        <v>42.775225256207442</v>
      </c>
      <c r="AA352" s="56">
        <f t="shared" si="808"/>
        <v>38.365761875385566</v>
      </c>
      <c r="AB352" s="57">
        <f t="shared" si="809"/>
        <v>83199.100000000006</v>
      </c>
      <c r="AC352" s="57">
        <f t="shared" si="810"/>
        <v>57.224774743792558</v>
      </c>
      <c r="AD352" s="57">
        <f t="shared" si="811"/>
        <v>51.32578655151142</v>
      </c>
      <c r="AE352" s="34">
        <f>J352-X352</f>
        <v>83199.100000000006</v>
      </c>
      <c r="AF352" s="57">
        <f t="shared" si="812"/>
        <v>57.224774743792558</v>
      </c>
      <c r="AG352" s="63">
        <f t="shared" si="798"/>
        <v>51.32578655151142</v>
      </c>
      <c r="AH352" s="49">
        <v>16710</v>
      </c>
      <c r="AI352" s="34">
        <f>AB352+AH352</f>
        <v>99909.1</v>
      </c>
      <c r="AJ352" s="57">
        <f t="shared" si="813"/>
        <v>61.634238124614441</v>
      </c>
    </row>
    <row r="353" spans="1:36" ht="18" hidden="1" customHeight="1">
      <c r="A353" s="38"/>
      <c r="B353" s="38"/>
      <c r="C353" s="49" t="s">
        <v>69</v>
      </c>
      <c r="D353" s="49">
        <v>0</v>
      </c>
      <c r="E353" s="49">
        <v>0</v>
      </c>
      <c r="F353" s="49">
        <v>0</v>
      </c>
      <c r="G353" s="49">
        <v>0</v>
      </c>
      <c r="H353" s="41">
        <f>SUM(E353:G353)</f>
        <v>0</v>
      </c>
      <c r="I353" s="59">
        <v>0</v>
      </c>
      <c r="J353" s="51">
        <f>SUM(E353:G353,I353)</f>
        <v>0</v>
      </c>
      <c r="K353" s="52"/>
      <c r="L353" s="53"/>
      <c r="M353" s="54"/>
      <c r="N353" s="55"/>
      <c r="O353" s="81"/>
      <c r="P353" s="56">
        <f>K353+L353</f>
        <v>0</v>
      </c>
      <c r="Q353" s="56" t="e">
        <f t="shared" si="799"/>
        <v>#DIV/0!</v>
      </c>
      <c r="R353" s="56" t="e">
        <f t="shared" si="800"/>
        <v>#DIV/0!</v>
      </c>
      <c r="S353" s="56" t="e">
        <f t="shared" si="797"/>
        <v>#DIV/0!</v>
      </c>
      <c r="T353" s="57">
        <f t="shared" si="801"/>
        <v>0</v>
      </c>
      <c r="U353" s="56" t="e">
        <f t="shared" si="802"/>
        <v>#DIV/0!</v>
      </c>
      <c r="V353" s="56" t="e">
        <f t="shared" si="803"/>
        <v>#DIV/0!</v>
      </c>
      <c r="W353" s="56" t="e">
        <f t="shared" si="804"/>
        <v>#DIV/0!</v>
      </c>
      <c r="X353" s="56">
        <f t="shared" si="805"/>
        <v>0</v>
      </c>
      <c r="Y353" s="226" t="e">
        <f t="shared" si="806"/>
        <v>#DIV/0!</v>
      </c>
      <c r="Z353" s="56" t="e">
        <f t="shared" si="807"/>
        <v>#DIV/0!</v>
      </c>
      <c r="AA353" s="56" t="e">
        <f t="shared" si="808"/>
        <v>#DIV/0!</v>
      </c>
      <c r="AB353" s="57">
        <f t="shared" si="809"/>
        <v>0</v>
      </c>
      <c r="AC353" s="57" t="e">
        <f t="shared" si="810"/>
        <v>#DIV/0!</v>
      </c>
      <c r="AD353" s="57" t="e">
        <f t="shared" si="811"/>
        <v>#DIV/0!</v>
      </c>
      <c r="AE353" s="34">
        <f>J353-X353</f>
        <v>0</v>
      </c>
      <c r="AF353" s="57" t="e">
        <f t="shared" si="812"/>
        <v>#DIV/0!</v>
      </c>
      <c r="AG353" s="63" t="e">
        <f t="shared" si="798"/>
        <v>#DIV/0!</v>
      </c>
      <c r="AH353" s="246"/>
      <c r="AI353" s="34">
        <f t="shared" ref="AI353:AI354" si="814">D353-X353</f>
        <v>0</v>
      </c>
      <c r="AJ353" s="57" t="e">
        <f t="shared" si="813"/>
        <v>#DIV/0!</v>
      </c>
    </row>
    <row r="354" spans="1:36" ht="18" hidden="1" customHeight="1">
      <c r="A354" s="38"/>
      <c r="B354" s="38"/>
      <c r="C354" s="49" t="s">
        <v>60</v>
      </c>
      <c r="D354" s="57">
        <v>0</v>
      </c>
      <c r="E354" s="57">
        <v>0</v>
      </c>
      <c r="F354" s="57">
        <v>0</v>
      </c>
      <c r="G354" s="63">
        <v>0</v>
      </c>
      <c r="H354" s="41">
        <f>SUM(E354:G354)</f>
        <v>0</v>
      </c>
      <c r="I354" s="49">
        <v>0</v>
      </c>
      <c r="J354" s="51">
        <f>SUM(E354:G354,I354)</f>
        <v>0</v>
      </c>
      <c r="K354" s="52"/>
      <c r="L354" s="53"/>
      <c r="M354" s="54"/>
      <c r="N354" s="55"/>
      <c r="O354" s="81"/>
      <c r="P354" s="56">
        <f>K354+L354</f>
        <v>0</v>
      </c>
      <c r="Q354" s="56" t="e">
        <f t="shared" si="799"/>
        <v>#DIV/0!</v>
      </c>
      <c r="R354" s="56" t="e">
        <f t="shared" si="800"/>
        <v>#DIV/0!</v>
      </c>
      <c r="S354" s="56" t="e">
        <f t="shared" si="797"/>
        <v>#DIV/0!</v>
      </c>
      <c r="T354" s="57">
        <f t="shared" si="801"/>
        <v>0</v>
      </c>
      <c r="U354" s="56" t="e">
        <f t="shared" si="802"/>
        <v>#DIV/0!</v>
      </c>
      <c r="V354" s="56" t="e">
        <f t="shared" si="803"/>
        <v>#DIV/0!</v>
      </c>
      <c r="W354" s="56" t="e">
        <f t="shared" si="804"/>
        <v>#DIV/0!</v>
      </c>
      <c r="X354" s="56">
        <f t="shared" si="805"/>
        <v>0</v>
      </c>
      <c r="Y354" s="226" t="e">
        <f t="shared" si="806"/>
        <v>#DIV/0!</v>
      </c>
      <c r="Z354" s="56" t="e">
        <f t="shared" si="807"/>
        <v>#DIV/0!</v>
      </c>
      <c r="AA354" s="56" t="e">
        <f t="shared" si="808"/>
        <v>#DIV/0!</v>
      </c>
      <c r="AB354" s="57">
        <f t="shared" si="809"/>
        <v>0</v>
      </c>
      <c r="AC354" s="57" t="e">
        <f t="shared" si="810"/>
        <v>#DIV/0!</v>
      </c>
      <c r="AD354" s="57" t="e">
        <f t="shared" si="811"/>
        <v>#DIV/0!</v>
      </c>
      <c r="AE354" s="34">
        <f>J354-X354</f>
        <v>0</v>
      </c>
      <c r="AF354" s="57" t="e">
        <f t="shared" si="812"/>
        <v>#DIV/0!</v>
      </c>
      <c r="AG354" s="63" t="e">
        <f t="shared" si="798"/>
        <v>#DIV/0!</v>
      </c>
      <c r="AH354" s="246"/>
      <c r="AI354" s="34">
        <f t="shared" si="814"/>
        <v>0</v>
      </c>
      <c r="AJ354" s="57" t="e">
        <f t="shared" si="813"/>
        <v>#DIV/0!</v>
      </c>
    </row>
    <row r="355" spans="1:36" ht="18" hidden="1" customHeight="1">
      <c r="A355" s="61"/>
      <c r="B355" s="62"/>
      <c r="C355" s="63" t="s">
        <v>61</v>
      </c>
      <c r="D355" s="63">
        <f>D356</f>
        <v>0</v>
      </c>
      <c r="E355" s="63">
        <f>SUM(E356:E356)</f>
        <v>0</v>
      </c>
      <c r="F355" s="63">
        <f>F356</f>
        <v>0</v>
      </c>
      <c r="G355" s="63">
        <f>G356</f>
        <v>0</v>
      </c>
      <c r="H355" s="63">
        <f>H356</f>
        <v>0</v>
      </c>
      <c r="I355" s="63">
        <f>I356</f>
        <v>0</v>
      </c>
      <c r="J355" s="63">
        <f>SUM(J356:J356)</f>
        <v>0</v>
      </c>
      <c r="K355" s="64">
        <f t="shared" ref="K355:AI355" si="815">K356</f>
        <v>0</v>
      </c>
      <c r="L355" s="65">
        <f t="shared" si="815"/>
        <v>0</v>
      </c>
      <c r="M355" s="66">
        <f t="shared" si="815"/>
        <v>0</v>
      </c>
      <c r="N355" s="46">
        <f t="shared" si="815"/>
        <v>0</v>
      </c>
      <c r="O355" s="82">
        <f t="shared" si="815"/>
        <v>0</v>
      </c>
      <c r="P355" s="67">
        <f t="shared" si="815"/>
        <v>0</v>
      </c>
      <c r="Q355" s="67" t="e">
        <f t="shared" si="815"/>
        <v>#DIV/0!</v>
      </c>
      <c r="R355" s="56" t="e">
        <f t="shared" si="800"/>
        <v>#DIV/0!</v>
      </c>
      <c r="S355" s="67" t="e">
        <f t="shared" si="815"/>
        <v>#DIV/0!</v>
      </c>
      <c r="T355" s="63">
        <f t="shared" si="815"/>
        <v>0</v>
      </c>
      <c r="U355" s="67" t="e">
        <f t="shared" si="815"/>
        <v>#DIV/0!</v>
      </c>
      <c r="V355" s="56" t="e">
        <f t="shared" si="803"/>
        <v>#DIV/0!</v>
      </c>
      <c r="W355" s="67" t="e">
        <f t="shared" si="815"/>
        <v>#DIV/0!</v>
      </c>
      <c r="X355" s="67">
        <f>X356</f>
        <v>0</v>
      </c>
      <c r="Y355" s="227" t="e">
        <f t="shared" si="815"/>
        <v>#DIV/0!</v>
      </c>
      <c r="Z355" s="56" t="e">
        <f t="shared" si="807"/>
        <v>#DIV/0!</v>
      </c>
      <c r="AA355" s="67" t="e">
        <f t="shared" si="815"/>
        <v>#DIV/0!</v>
      </c>
      <c r="AB355" s="63">
        <f t="shared" si="815"/>
        <v>0</v>
      </c>
      <c r="AC355" s="63" t="e">
        <f t="shared" si="815"/>
        <v>#DIV/0!</v>
      </c>
      <c r="AD355" s="63" t="e">
        <f t="shared" si="815"/>
        <v>#DIV/0!</v>
      </c>
      <c r="AE355" s="63">
        <f t="shared" si="815"/>
        <v>0</v>
      </c>
      <c r="AF355" s="63" t="e">
        <f t="shared" si="815"/>
        <v>#DIV/0!</v>
      </c>
      <c r="AG355" s="63" t="e">
        <f t="shared" si="815"/>
        <v>#DIV/0!</v>
      </c>
      <c r="AH355" s="63"/>
      <c r="AI355" s="63">
        <f t="shared" si="815"/>
        <v>0</v>
      </c>
      <c r="AJ355" s="57" t="e">
        <f>(AI355/D355)*100</f>
        <v>#DIV/0!</v>
      </c>
    </row>
    <row r="356" spans="1:36" ht="18" hidden="1" customHeight="1">
      <c r="A356" s="38"/>
      <c r="B356" s="38"/>
      <c r="C356" s="49" t="s">
        <v>70</v>
      </c>
      <c r="D356" s="57">
        <v>0</v>
      </c>
      <c r="E356" s="57">
        <v>0</v>
      </c>
      <c r="F356" s="49">
        <v>0</v>
      </c>
      <c r="G356" s="49">
        <v>0</v>
      </c>
      <c r="H356" s="49">
        <f>SUM(E356:G356)</f>
        <v>0</v>
      </c>
      <c r="I356" s="57">
        <v>0</v>
      </c>
      <c r="J356" s="51">
        <f>SUM(E356:G356,I356)</f>
        <v>0</v>
      </c>
      <c r="K356" s="52"/>
      <c r="L356" s="53"/>
      <c r="M356" s="54"/>
      <c r="N356" s="55"/>
      <c r="O356" s="81"/>
      <c r="P356" s="57">
        <f>K356+L356</f>
        <v>0</v>
      </c>
      <c r="Q356" s="56" t="e">
        <f>P356/J356*100</f>
        <v>#DIV/0!</v>
      </c>
      <c r="R356" s="56" t="e">
        <f t="shared" si="800"/>
        <v>#DIV/0!</v>
      </c>
      <c r="S356" s="56" t="e">
        <f>P356/D356*100</f>
        <v>#DIV/0!</v>
      </c>
      <c r="T356" s="57">
        <f>M356+N356+O356</f>
        <v>0</v>
      </c>
      <c r="U356" s="56" t="e">
        <f>T356/J356*100</f>
        <v>#DIV/0!</v>
      </c>
      <c r="V356" s="56" t="e">
        <f t="shared" si="803"/>
        <v>#DIV/0!</v>
      </c>
      <c r="W356" s="56" t="e">
        <f>T356/D356*100</f>
        <v>#DIV/0!</v>
      </c>
      <c r="X356" s="56">
        <f>SUM(K356:O356)</f>
        <v>0</v>
      </c>
      <c r="Y356" s="226" t="e">
        <f t="shared" ref="Y356" si="816">X356/H356*100</f>
        <v>#DIV/0!</v>
      </c>
      <c r="Z356" s="56" t="e">
        <f t="shared" si="807"/>
        <v>#DIV/0!</v>
      </c>
      <c r="AA356" s="56" t="e">
        <f>X356/D356*100</f>
        <v>#DIV/0!</v>
      </c>
      <c r="AB356" s="57">
        <f>H356-X356</f>
        <v>0</v>
      </c>
      <c r="AC356" s="57" t="e">
        <f t="shared" ref="AC356" si="817">(AB356/H356)*100</f>
        <v>#DIV/0!</v>
      </c>
      <c r="AD356" s="57" t="e">
        <f>(AB356/D356)*100</f>
        <v>#DIV/0!</v>
      </c>
      <c r="AE356" s="34">
        <f>J356-X356</f>
        <v>0</v>
      </c>
      <c r="AF356" s="57" t="e">
        <f>(AE356/J356)*100</f>
        <v>#DIV/0!</v>
      </c>
      <c r="AG356" s="63" t="e">
        <f>(AE356/D356)*100</f>
        <v>#DIV/0!</v>
      </c>
      <c r="AH356" s="246"/>
      <c r="AI356" s="34">
        <f t="shared" ref="AI356" si="818">D356-X356</f>
        <v>0</v>
      </c>
      <c r="AJ356" s="57" t="e">
        <f t="shared" ref="AJ356" si="819">(AI356/D356)*100</f>
        <v>#DIV/0!</v>
      </c>
    </row>
    <row r="357" spans="1:36" ht="18.75">
      <c r="A357" s="69"/>
      <c r="B357" s="69"/>
      <c r="C357" s="70"/>
      <c r="D357" s="70"/>
      <c r="E357" s="71"/>
      <c r="F357" s="71"/>
      <c r="G357" s="71"/>
      <c r="H357" s="71"/>
      <c r="I357" s="71"/>
      <c r="J357" s="71"/>
      <c r="K357" s="72"/>
      <c r="L357" s="73"/>
      <c r="M357" s="74"/>
      <c r="N357" s="75"/>
      <c r="O357" s="83"/>
      <c r="P357" s="71"/>
      <c r="Q357" s="71"/>
      <c r="R357" s="71"/>
      <c r="S357" s="71"/>
      <c r="T357" s="71"/>
      <c r="U357" s="71"/>
      <c r="V357" s="71"/>
      <c r="W357" s="71"/>
      <c r="X357" s="71"/>
      <c r="Y357" s="228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</row>
    <row r="358" spans="1:36" ht="44.1" customHeight="1">
      <c r="A358" s="1104" t="s">
        <v>350</v>
      </c>
      <c r="B358" s="1106" t="s">
        <v>342</v>
      </c>
      <c r="C358" s="1107" t="s">
        <v>343</v>
      </c>
      <c r="D358" s="79" t="s">
        <v>235</v>
      </c>
      <c r="E358" s="1109">
        <f>SUM(E361,E367)</f>
        <v>1146600</v>
      </c>
      <c r="F358" s="1109">
        <f>F361+F367</f>
        <v>491400</v>
      </c>
      <c r="G358" s="1109">
        <f>G361+G367</f>
        <v>0</v>
      </c>
      <c r="H358" s="1109">
        <f>SUM(E358:G360)</f>
        <v>1638000</v>
      </c>
      <c r="I358" s="1111">
        <f>SUM(I361,I367)</f>
        <v>-60000</v>
      </c>
      <c r="J358" s="1113">
        <f>SUM(J361,J367)</f>
        <v>1578000</v>
      </c>
      <c r="K358" s="37"/>
      <c r="L358" s="37"/>
      <c r="M358" s="37"/>
      <c r="N358" s="37"/>
      <c r="O358" s="37"/>
      <c r="P358" s="203" t="s">
        <v>417</v>
      </c>
      <c r="Q358" s="204" t="s">
        <v>433</v>
      </c>
      <c r="R358" s="204" t="s">
        <v>434</v>
      </c>
      <c r="S358" s="204" t="s">
        <v>403</v>
      </c>
      <c r="T358" s="204" t="s">
        <v>438</v>
      </c>
      <c r="U358" s="204" t="s">
        <v>433</v>
      </c>
      <c r="V358" s="204" t="s">
        <v>434</v>
      </c>
      <c r="W358" s="204" t="s">
        <v>403</v>
      </c>
      <c r="X358" s="203" t="s">
        <v>439</v>
      </c>
      <c r="Y358" s="223" t="s">
        <v>433</v>
      </c>
      <c r="Z358" s="204" t="s">
        <v>434</v>
      </c>
      <c r="AA358" s="204" t="s">
        <v>403</v>
      </c>
      <c r="AB358" s="204" t="s">
        <v>440</v>
      </c>
      <c r="AC358" s="204" t="s">
        <v>433</v>
      </c>
      <c r="AD358" s="204" t="s">
        <v>403</v>
      </c>
      <c r="AE358" s="204" t="s">
        <v>408</v>
      </c>
      <c r="AF358" s="204" t="s">
        <v>408</v>
      </c>
      <c r="AG358" s="204" t="s">
        <v>403</v>
      </c>
      <c r="AH358" s="204" t="s">
        <v>39</v>
      </c>
      <c r="AI358" s="204" t="s">
        <v>441</v>
      </c>
      <c r="AJ358" s="204" t="s">
        <v>403</v>
      </c>
    </row>
    <row r="359" spans="1:36" ht="14.45" customHeight="1">
      <c r="A359" s="1105"/>
      <c r="B359" s="1106"/>
      <c r="C359" s="1108"/>
      <c r="D359" s="1108">
        <f>D361+D367</f>
        <v>1820000</v>
      </c>
      <c r="E359" s="1110"/>
      <c r="F359" s="1110"/>
      <c r="G359" s="1110"/>
      <c r="H359" s="1110"/>
      <c r="I359" s="1112"/>
      <c r="J359" s="1106"/>
      <c r="K359" s="1114">
        <f t="shared" ref="K359:P359" si="820">K361+K367</f>
        <v>732897.79</v>
      </c>
      <c r="L359" s="1116">
        <f t="shared" si="820"/>
        <v>0</v>
      </c>
      <c r="M359" s="1118">
        <f t="shared" si="820"/>
        <v>0</v>
      </c>
      <c r="N359" s="1100">
        <f t="shared" si="820"/>
        <v>0</v>
      </c>
      <c r="O359" s="1102">
        <f t="shared" si="820"/>
        <v>0</v>
      </c>
      <c r="P359" s="1071">
        <f t="shared" si="820"/>
        <v>732897.79</v>
      </c>
      <c r="Q359" s="1071">
        <f>(P359/H358)*100</f>
        <v>44.743454822954824</v>
      </c>
      <c r="R359" s="1071">
        <f>(P359/J358)*100</f>
        <v>46.44472686945501</v>
      </c>
      <c r="S359" s="1071">
        <f>(P359/D359)*100</f>
        <v>40.269109340659341</v>
      </c>
      <c r="T359" s="1071">
        <f>T361+T367</f>
        <v>0</v>
      </c>
      <c r="U359" s="1071">
        <f>(T359/H358)*100</f>
        <v>0</v>
      </c>
      <c r="V359" s="1071">
        <f>(T359/J358)*100</f>
        <v>0</v>
      </c>
      <c r="W359" s="1071">
        <f>(T359/D359)*100</f>
        <v>0</v>
      </c>
      <c r="X359" s="1071">
        <f>X361+X367</f>
        <v>732897.79</v>
      </c>
      <c r="Y359" s="1075">
        <f>(X359/H358)*100</f>
        <v>44.743454822954824</v>
      </c>
      <c r="Z359" s="1071">
        <f>(X359/J358)*100</f>
        <v>46.44472686945501</v>
      </c>
      <c r="AA359" s="1071">
        <f>(X359/D359)*100</f>
        <v>40.269109340659341</v>
      </c>
      <c r="AB359" s="1071">
        <f>AB361+AB367</f>
        <v>905102.21</v>
      </c>
      <c r="AC359" s="1071">
        <f>(AB359/H358)*100</f>
        <v>55.256545177045183</v>
      </c>
      <c r="AD359" s="1071">
        <f>(AB359/D359)*100</f>
        <v>49.730890659340659</v>
      </c>
      <c r="AE359" s="1071">
        <f>AE361+AE367</f>
        <v>845102.21</v>
      </c>
      <c r="AF359" s="1071">
        <f>(AE359/J358)*100</f>
        <v>53.55527313054499</v>
      </c>
      <c r="AG359" s="1071">
        <f>(AE359/D359)*100</f>
        <v>46.43418736263736</v>
      </c>
      <c r="AH359" s="1071">
        <f>AH361+AH367</f>
        <v>182000</v>
      </c>
      <c r="AI359" s="1071">
        <f>AI361+AI367</f>
        <v>1087102.21</v>
      </c>
      <c r="AJ359" s="1071">
        <f>(AI359/D359)*100</f>
        <v>59.730890659340652</v>
      </c>
    </row>
    <row r="360" spans="1:36" ht="26.1" customHeight="1">
      <c r="A360" s="1105"/>
      <c r="B360" s="1106"/>
      <c r="C360" s="1108"/>
      <c r="D360" s="1108"/>
      <c r="E360" s="1110"/>
      <c r="F360" s="1110"/>
      <c r="G360" s="1110"/>
      <c r="H360" s="1110"/>
      <c r="I360" s="1112"/>
      <c r="J360" s="1106"/>
      <c r="K360" s="1115"/>
      <c r="L360" s="1117"/>
      <c r="M360" s="1119"/>
      <c r="N360" s="1101"/>
      <c r="O360" s="1103"/>
      <c r="P360" s="1072"/>
      <c r="Q360" s="1072"/>
      <c r="R360" s="1072"/>
      <c r="S360" s="1072"/>
      <c r="T360" s="1072"/>
      <c r="U360" s="1072"/>
      <c r="V360" s="1072"/>
      <c r="W360" s="1072"/>
      <c r="X360" s="1072"/>
      <c r="Y360" s="1076"/>
      <c r="Z360" s="1072"/>
      <c r="AA360" s="1072"/>
      <c r="AB360" s="1072"/>
      <c r="AC360" s="1072"/>
      <c r="AD360" s="1072"/>
      <c r="AE360" s="1072"/>
      <c r="AF360" s="1072"/>
      <c r="AG360" s="1072"/>
      <c r="AH360" s="1072"/>
      <c r="AI360" s="1072"/>
      <c r="AJ360" s="1072"/>
    </row>
    <row r="361" spans="1:36" ht="18.75">
      <c r="A361" s="38"/>
      <c r="B361" s="39"/>
      <c r="C361" s="40" t="s">
        <v>55</v>
      </c>
      <c r="D361" s="40">
        <f>SUM(D362:D366)</f>
        <v>1820000</v>
      </c>
      <c r="E361" s="41">
        <f>SUM(E362:E366)</f>
        <v>1146600</v>
      </c>
      <c r="F361" s="41">
        <f>SUM(F362:F366)</f>
        <v>491400</v>
      </c>
      <c r="G361" s="41">
        <f>SUM(G362:G366)</f>
        <v>0</v>
      </c>
      <c r="H361" s="41">
        <f>SUM(H362:H366)</f>
        <v>1638000</v>
      </c>
      <c r="I361" s="42">
        <f>SUM(I362:I364)</f>
        <v>-60000</v>
      </c>
      <c r="J361" s="41">
        <f t="shared" ref="J361:P361" si="821">SUM(J362:J366)</f>
        <v>1578000</v>
      </c>
      <c r="K361" s="43">
        <f t="shared" si="821"/>
        <v>732897.79</v>
      </c>
      <c r="L361" s="44">
        <f t="shared" si="821"/>
        <v>0</v>
      </c>
      <c r="M361" s="45">
        <f t="shared" si="821"/>
        <v>0</v>
      </c>
      <c r="N361" s="46">
        <f t="shared" si="821"/>
        <v>0</v>
      </c>
      <c r="O361" s="80">
        <f t="shared" si="821"/>
        <v>0</v>
      </c>
      <c r="P361" s="47">
        <f t="shared" si="821"/>
        <v>732897.79</v>
      </c>
      <c r="Q361" s="48">
        <f>P361/H361*100</f>
        <v>44.743454822954824</v>
      </c>
      <c r="R361" s="48">
        <f>P361/J361*100</f>
        <v>46.44472686945501</v>
      </c>
      <c r="S361" s="48">
        <f t="shared" ref="S361:S366" si="822">P361/D361*100</f>
        <v>40.269109340659341</v>
      </c>
      <c r="T361" s="47">
        <f>SUM(T362:T366)</f>
        <v>0</v>
      </c>
      <c r="U361" s="48">
        <f>T361/H361*100</f>
        <v>0</v>
      </c>
      <c r="V361" s="48">
        <f>T361/J361*100</f>
        <v>0</v>
      </c>
      <c r="W361" s="48">
        <f>T361/D361*100</f>
        <v>0</v>
      </c>
      <c r="X361" s="48">
        <f>SUM(X362:X366)</f>
        <v>732897.79</v>
      </c>
      <c r="Y361" s="226">
        <f>X361/H361*100</f>
        <v>44.743454822954824</v>
      </c>
      <c r="Z361" s="48">
        <f>X361/J361*100</f>
        <v>46.44472686945501</v>
      </c>
      <c r="AA361" s="48">
        <f>X361/D361*100</f>
        <v>40.269109340659341</v>
      </c>
      <c r="AB361" s="47">
        <f>SUM(AB362:AB366)</f>
        <v>905102.21</v>
      </c>
      <c r="AC361" s="47">
        <f>(AB361/H361)*100</f>
        <v>55.256545177045183</v>
      </c>
      <c r="AD361" s="47">
        <f>(AB361/D361)*100</f>
        <v>49.730890659340659</v>
      </c>
      <c r="AE361" s="47">
        <f>SUM(AE362:AE366)</f>
        <v>845102.21</v>
      </c>
      <c r="AF361" s="47">
        <f>(AE361/J361)*100</f>
        <v>53.55527313054499</v>
      </c>
      <c r="AG361" s="47">
        <f t="shared" ref="AG361:AG366" si="823">(AE361/D361)*100</f>
        <v>46.43418736263736</v>
      </c>
      <c r="AH361" s="47">
        <f>SUM(AH362:AH366)</f>
        <v>182000</v>
      </c>
      <c r="AI361" s="47">
        <f>SUM(AI362:AI366)</f>
        <v>1087102.21</v>
      </c>
      <c r="AJ361" s="47">
        <f>(AI361/D361)*100</f>
        <v>59.730890659340652</v>
      </c>
    </row>
    <row r="362" spans="1:36" ht="18.75">
      <c r="A362" s="38"/>
      <c r="B362" s="39" t="s">
        <v>68</v>
      </c>
      <c r="C362" s="49" t="s">
        <v>56</v>
      </c>
      <c r="D362" s="49">
        <v>360000</v>
      </c>
      <c r="E362" s="57">
        <v>240000</v>
      </c>
      <c r="F362" s="49">
        <v>120000</v>
      </c>
      <c r="G362" s="49">
        <v>0</v>
      </c>
      <c r="H362" s="41">
        <f>SUM(E362:G362)</f>
        <v>360000</v>
      </c>
      <c r="I362" s="50">
        <v>0</v>
      </c>
      <c r="J362" s="51">
        <f>SUM(E362:G362,I362)</f>
        <v>360000</v>
      </c>
      <c r="K362" s="52">
        <v>302000</v>
      </c>
      <c r="L362" s="53"/>
      <c r="M362" s="54"/>
      <c r="N362" s="55"/>
      <c r="O362" s="81"/>
      <c r="P362" s="56">
        <f>K362+L362</f>
        <v>302000</v>
      </c>
      <c r="Q362" s="56">
        <f>P362/H362*100</f>
        <v>83.888888888888886</v>
      </c>
      <c r="R362" s="56">
        <f>P362/J362*100</f>
        <v>83.888888888888886</v>
      </c>
      <c r="S362" s="56">
        <f t="shared" si="822"/>
        <v>83.888888888888886</v>
      </c>
      <c r="T362" s="57">
        <f>M362+N362+O362</f>
        <v>0</v>
      </c>
      <c r="U362" s="56">
        <f>T362/H362*100</f>
        <v>0</v>
      </c>
      <c r="V362" s="56">
        <f>T362/J362*100</f>
        <v>0</v>
      </c>
      <c r="W362" s="56">
        <f>T362/D362*100</f>
        <v>0</v>
      </c>
      <c r="X362" s="56">
        <f>SUM(K362:O362)</f>
        <v>302000</v>
      </c>
      <c r="Y362" s="226">
        <f>X362/H362*100</f>
        <v>83.888888888888886</v>
      </c>
      <c r="Z362" s="56">
        <f>X362/J362*100</f>
        <v>83.888888888888886</v>
      </c>
      <c r="AA362" s="56">
        <f>X362/D362*100</f>
        <v>83.888888888888886</v>
      </c>
      <c r="AB362" s="57">
        <f>H362-X362</f>
        <v>58000</v>
      </c>
      <c r="AC362" s="57">
        <f>(AB362/H362)*100</f>
        <v>16.111111111111111</v>
      </c>
      <c r="AD362" s="57">
        <f>(AB362/D362)*100</f>
        <v>16.111111111111111</v>
      </c>
      <c r="AE362" s="34">
        <f>J362-X362</f>
        <v>58000</v>
      </c>
      <c r="AF362" s="57">
        <f>(AE362/J362)*100</f>
        <v>16.111111111111111</v>
      </c>
      <c r="AG362" s="63">
        <f t="shared" si="823"/>
        <v>16.111111111111111</v>
      </c>
      <c r="AH362" s="49">
        <v>0</v>
      </c>
      <c r="AI362" s="34">
        <f>AB362+AH362</f>
        <v>58000</v>
      </c>
      <c r="AJ362" s="57">
        <f>(AI362/D362)*100</f>
        <v>16.111111111111111</v>
      </c>
    </row>
    <row r="363" spans="1:36" ht="18.75">
      <c r="A363" s="38"/>
      <c r="B363" s="38"/>
      <c r="C363" s="49" t="s">
        <v>57</v>
      </c>
      <c r="D363" s="49">
        <v>1185400</v>
      </c>
      <c r="E363" s="49">
        <v>702300</v>
      </c>
      <c r="F363" s="49">
        <v>301100</v>
      </c>
      <c r="G363" s="49"/>
      <c r="H363" s="41">
        <f>SUM(E363:G363)</f>
        <v>1003400</v>
      </c>
      <c r="I363" s="78">
        <v>-60000</v>
      </c>
      <c r="J363" s="51">
        <f>SUM(E363:G363,I363)</f>
        <v>943400</v>
      </c>
      <c r="K363" s="52">
        <v>176688.1</v>
      </c>
      <c r="L363" s="53"/>
      <c r="M363" s="54"/>
      <c r="N363" s="55"/>
      <c r="O363" s="81"/>
      <c r="P363" s="56">
        <f>K363+L363</f>
        <v>176688.1</v>
      </c>
      <c r="Q363" s="56">
        <f t="shared" ref="Q363:Q366" si="824">P363/H363*100</f>
        <v>17.608939605341838</v>
      </c>
      <c r="R363" s="56">
        <f t="shared" ref="R363:R368" si="825">P363/J363*100</f>
        <v>18.728863684545264</v>
      </c>
      <c r="S363" s="56">
        <f t="shared" si="822"/>
        <v>14.905356841572464</v>
      </c>
      <c r="T363" s="57">
        <f t="shared" ref="T363:T366" si="826">M363+N363+O363</f>
        <v>0</v>
      </c>
      <c r="U363" s="56">
        <f t="shared" ref="U363:U366" si="827">T363/H363*100</f>
        <v>0</v>
      </c>
      <c r="V363" s="56">
        <f t="shared" ref="V363:V368" si="828">T363/J363*100</f>
        <v>0</v>
      </c>
      <c r="W363" s="56">
        <f t="shared" ref="W363:W366" si="829">T363/D363*100</f>
        <v>0</v>
      </c>
      <c r="X363" s="56">
        <f t="shared" ref="X363:X366" si="830">SUM(K363:O363)</f>
        <v>176688.1</v>
      </c>
      <c r="Y363" s="226">
        <f t="shared" ref="Y363:Y366" si="831">X363/H363*100</f>
        <v>17.608939605341838</v>
      </c>
      <c r="Z363" s="56">
        <f t="shared" ref="Z363:Z368" si="832">X363/J363*100</f>
        <v>18.728863684545264</v>
      </c>
      <c r="AA363" s="56">
        <f t="shared" ref="AA363:AA366" si="833">X363/D363*100</f>
        <v>14.905356841572464</v>
      </c>
      <c r="AB363" s="57">
        <f t="shared" ref="AB363:AB366" si="834">H363-X363</f>
        <v>826711.9</v>
      </c>
      <c r="AC363" s="57">
        <f t="shared" ref="AC363:AC366" si="835">(AB363/H363)*100</f>
        <v>82.391060394658169</v>
      </c>
      <c r="AD363" s="57">
        <f t="shared" ref="AD363:AD366" si="836">(AB363/D363)*100</f>
        <v>69.741175974354647</v>
      </c>
      <c r="AE363" s="34">
        <f>J363-X363</f>
        <v>766711.9</v>
      </c>
      <c r="AF363" s="57">
        <f t="shared" ref="AF363:AF366" si="837">(AE363/J363)*100</f>
        <v>81.27113631545474</v>
      </c>
      <c r="AG363" s="63">
        <f t="shared" si="823"/>
        <v>64.679593386198746</v>
      </c>
      <c r="AH363" s="49">
        <v>182000</v>
      </c>
      <c r="AI363" s="34">
        <f t="shared" ref="AI363:AI366" si="838">AB363+AH363</f>
        <v>1008711.9</v>
      </c>
      <c r="AJ363" s="57">
        <f t="shared" ref="AJ363:AJ366" si="839">(AI363/D363)*100</f>
        <v>85.094643158427544</v>
      </c>
    </row>
    <row r="364" spans="1:36" ht="18.75">
      <c r="A364" s="38"/>
      <c r="B364" s="38"/>
      <c r="C364" s="49" t="s">
        <v>58</v>
      </c>
      <c r="D364" s="49">
        <v>124600</v>
      </c>
      <c r="E364" s="49">
        <v>54300</v>
      </c>
      <c r="F364" s="49">
        <v>70300</v>
      </c>
      <c r="G364" s="49">
        <v>0</v>
      </c>
      <c r="H364" s="41">
        <f>SUM(E364:G364)</f>
        <v>124600</v>
      </c>
      <c r="I364" s="59">
        <v>0</v>
      </c>
      <c r="J364" s="51">
        <f>SUM(E364:G364,I364)</f>
        <v>124600</v>
      </c>
      <c r="K364" s="52">
        <v>124599.69</v>
      </c>
      <c r="L364" s="53"/>
      <c r="M364" s="54"/>
      <c r="N364" s="55"/>
      <c r="O364" s="81"/>
      <c r="P364" s="56">
        <f>K364+L364</f>
        <v>124599.69</v>
      </c>
      <c r="Q364" s="56">
        <f t="shared" si="824"/>
        <v>99.999751203852327</v>
      </c>
      <c r="R364" s="56">
        <f t="shared" si="825"/>
        <v>99.999751203852327</v>
      </c>
      <c r="S364" s="56">
        <f t="shared" si="822"/>
        <v>99.999751203852327</v>
      </c>
      <c r="T364" s="57">
        <f t="shared" si="826"/>
        <v>0</v>
      </c>
      <c r="U364" s="56">
        <f t="shared" si="827"/>
        <v>0</v>
      </c>
      <c r="V364" s="56">
        <f t="shared" si="828"/>
        <v>0</v>
      </c>
      <c r="W364" s="56">
        <f t="shared" si="829"/>
        <v>0</v>
      </c>
      <c r="X364" s="56">
        <f t="shared" si="830"/>
        <v>124599.69</v>
      </c>
      <c r="Y364" s="226">
        <f t="shared" si="831"/>
        <v>99.999751203852327</v>
      </c>
      <c r="Z364" s="56">
        <f t="shared" si="832"/>
        <v>99.999751203852327</v>
      </c>
      <c r="AA364" s="56">
        <f t="shared" si="833"/>
        <v>99.999751203852327</v>
      </c>
      <c r="AB364" s="57">
        <f t="shared" si="834"/>
        <v>0.30999999999767169</v>
      </c>
      <c r="AC364" s="57">
        <f t="shared" si="835"/>
        <v>2.4879614767068354E-4</v>
      </c>
      <c r="AD364" s="57">
        <f t="shared" si="836"/>
        <v>2.4879614767068354E-4</v>
      </c>
      <c r="AE364" s="34">
        <f>J364-X364</f>
        <v>0.30999999999767169</v>
      </c>
      <c r="AF364" s="57">
        <f t="shared" si="837"/>
        <v>2.4879614767068354E-4</v>
      </c>
      <c r="AG364" s="63">
        <f t="shared" si="823"/>
        <v>2.4879614767068354E-4</v>
      </c>
      <c r="AH364" s="49">
        <v>0</v>
      </c>
      <c r="AI364" s="34">
        <f t="shared" si="838"/>
        <v>0.30999999999767169</v>
      </c>
      <c r="AJ364" s="57">
        <f t="shared" si="839"/>
        <v>2.4879614767068354E-4</v>
      </c>
    </row>
    <row r="365" spans="1:36" ht="18" hidden="1" customHeight="1">
      <c r="A365" s="38"/>
      <c r="B365" s="38"/>
      <c r="C365" s="49" t="s">
        <v>69</v>
      </c>
      <c r="D365" s="49">
        <v>0</v>
      </c>
      <c r="E365" s="49">
        <v>0</v>
      </c>
      <c r="F365" s="49">
        <v>0</v>
      </c>
      <c r="G365" s="49">
        <v>0</v>
      </c>
      <c r="H365" s="41">
        <f>SUM(E365:G365)</f>
        <v>0</v>
      </c>
      <c r="I365" s="59">
        <v>0</v>
      </c>
      <c r="J365" s="51">
        <f>SUM(E365:G365,I365)</f>
        <v>0</v>
      </c>
      <c r="K365" s="52"/>
      <c r="L365" s="53"/>
      <c r="M365" s="54"/>
      <c r="N365" s="55"/>
      <c r="O365" s="81"/>
      <c r="P365" s="56">
        <f>K365+L365</f>
        <v>0</v>
      </c>
      <c r="Q365" s="56" t="e">
        <f t="shared" si="824"/>
        <v>#DIV/0!</v>
      </c>
      <c r="R365" s="56" t="e">
        <f t="shared" si="825"/>
        <v>#DIV/0!</v>
      </c>
      <c r="S365" s="56" t="e">
        <f t="shared" si="822"/>
        <v>#DIV/0!</v>
      </c>
      <c r="T365" s="57">
        <f t="shared" si="826"/>
        <v>0</v>
      </c>
      <c r="U365" s="56" t="e">
        <f t="shared" si="827"/>
        <v>#DIV/0!</v>
      </c>
      <c r="V365" s="56" t="e">
        <f t="shared" si="828"/>
        <v>#DIV/0!</v>
      </c>
      <c r="W365" s="56" t="e">
        <f t="shared" si="829"/>
        <v>#DIV/0!</v>
      </c>
      <c r="X365" s="56">
        <f t="shared" si="830"/>
        <v>0</v>
      </c>
      <c r="Y365" s="226" t="e">
        <f t="shared" si="831"/>
        <v>#DIV/0!</v>
      </c>
      <c r="Z365" s="56" t="e">
        <f t="shared" si="832"/>
        <v>#DIV/0!</v>
      </c>
      <c r="AA365" s="56" t="e">
        <f t="shared" si="833"/>
        <v>#DIV/0!</v>
      </c>
      <c r="AB365" s="57">
        <f t="shared" si="834"/>
        <v>0</v>
      </c>
      <c r="AC365" s="57" t="e">
        <f t="shared" si="835"/>
        <v>#DIV/0!</v>
      </c>
      <c r="AD365" s="57" t="e">
        <f t="shared" si="836"/>
        <v>#DIV/0!</v>
      </c>
      <c r="AE365" s="34">
        <f>J365-X365</f>
        <v>0</v>
      </c>
      <c r="AF365" s="57" t="e">
        <f t="shared" si="837"/>
        <v>#DIV/0!</v>
      </c>
      <c r="AG365" s="63" t="e">
        <f t="shared" si="823"/>
        <v>#DIV/0!</v>
      </c>
      <c r="AH365" s="49">
        <v>0</v>
      </c>
      <c r="AI365" s="34">
        <f t="shared" si="838"/>
        <v>0</v>
      </c>
      <c r="AJ365" s="57" t="e">
        <f t="shared" si="839"/>
        <v>#DIV/0!</v>
      </c>
    </row>
    <row r="366" spans="1:36" ht="18.75">
      <c r="A366" s="38"/>
      <c r="B366" s="38"/>
      <c r="C366" s="49" t="s">
        <v>60</v>
      </c>
      <c r="D366" s="57">
        <v>150000</v>
      </c>
      <c r="E366" s="57">
        <v>150000</v>
      </c>
      <c r="F366" s="57">
        <v>0</v>
      </c>
      <c r="G366" s="63">
        <v>0</v>
      </c>
      <c r="H366" s="41">
        <f>SUM(E366:G366)</f>
        <v>150000</v>
      </c>
      <c r="I366" s="49">
        <v>0</v>
      </c>
      <c r="J366" s="51">
        <f>SUM(E366:G366,I366)</f>
        <v>150000</v>
      </c>
      <c r="K366" s="52">
        <v>129610</v>
      </c>
      <c r="L366" s="53"/>
      <c r="M366" s="54"/>
      <c r="N366" s="55"/>
      <c r="O366" s="81"/>
      <c r="P366" s="56">
        <f>K366+L366</f>
        <v>129610</v>
      </c>
      <c r="Q366" s="56">
        <f t="shared" si="824"/>
        <v>86.406666666666666</v>
      </c>
      <c r="R366" s="56">
        <f t="shared" si="825"/>
        <v>86.406666666666666</v>
      </c>
      <c r="S366" s="56">
        <f t="shared" si="822"/>
        <v>86.406666666666666</v>
      </c>
      <c r="T366" s="57">
        <f t="shared" si="826"/>
        <v>0</v>
      </c>
      <c r="U366" s="56">
        <f t="shared" si="827"/>
        <v>0</v>
      </c>
      <c r="V366" s="56">
        <f t="shared" si="828"/>
        <v>0</v>
      </c>
      <c r="W366" s="56">
        <f t="shared" si="829"/>
        <v>0</v>
      </c>
      <c r="X366" s="56">
        <f t="shared" si="830"/>
        <v>129610</v>
      </c>
      <c r="Y366" s="226">
        <f t="shared" si="831"/>
        <v>86.406666666666666</v>
      </c>
      <c r="Z366" s="56">
        <f t="shared" si="832"/>
        <v>86.406666666666666</v>
      </c>
      <c r="AA366" s="56">
        <f t="shared" si="833"/>
        <v>86.406666666666666</v>
      </c>
      <c r="AB366" s="57">
        <f t="shared" si="834"/>
        <v>20390</v>
      </c>
      <c r="AC366" s="57">
        <f t="shared" si="835"/>
        <v>13.593333333333332</v>
      </c>
      <c r="AD366" s="57">
        <f t="shared" si="836"/>
        <v>13.593333333333332</v>
      </c>
      <c r="AE366" s="34">
        <f>J366-X366</f>
        <v>20390</v>
      </c>
      <c r="AF366" s="57">
        <f t="shared" si="837"/>
        <v>13.593333333333332</v>
      </c>
      <c r="AG366" s="63">
        <f t="shared" si="823"/>
        <v>13.593333333333332</v>
      </c>
      <c r="AH366" s="63">
        <v>0</v>
      </c>
      <c r="AI366" s="34">
        <f t="shared" si="838"/>
        <v>20390</v>
      </c>
      <c r="AJ366" s="57">
        <f t="shared" si="839"/>
        <v>13.593333333333332</v>
      </c>
    </row>
    <row r="367" spans="1:36" ht="18" hidden="1" customHeight="1">
      <c r="A367" s="61"/>
      <c r="B367" s="62"/>
      <c r="C367" s="63" t="s">
        <v>61</v>
      </c>
      <c r="D367" s="63">
        <f>D368</f>
        <v>0</v>
      </c>
      <c r="E367" s="63">
        <f>SUM(E368:E368)</f>
        <v>0</v>
      </c>
      <c r="F367" s="63">
        <f>F368</f>
        <v>0</v>
      </c>
      <c r="G367" s="63">
        <f>G368</f>
        <v>0</v>
      </c>
      <c r="H367" s="63">
        <f>H368</f>
        <v>0</v>
      </c>
      <c r="I367" s="63">
        <f>I368</f>
        <v>0</v>
      </c>
      <c r="J367" s="63">
        <f>SUM(J368:J368)</f>
        <v>0</v>
      </c>
      <c r="K367" s="64">
        <f t="shared" ref="K367:AI367" si="840">K368</f>
        <v>0</v>
      </c>
      <c r="L367" s="65">
        <f t="shared" si="840"/>
        <v>0</v>
      </c>
      <c r="M367" s="66">
        <f t="shared" si="840"/>
        <v>0</v>
      </c>
      <c r="N367" s="46">
        <f t="shared" si="840"/>
        <v>0</v>
      </c>
      <c r="O367" s="82">
        <f t="shared" si="840"/>
        <v>0</v>
      </c>
      <c r="P367" s="67">
        <f t="shared" si="840"/>
        <v>0</v>
      </c>
      <c r="Q367" s="67" t="e">
        <f t="shared" si="840"/>
        <v>#DIV/0!</v>
      </c>
      <c r="R367" s="56" t="e">
        <f t="shared" si="825"/>
        <v>#DIV/0!</v>
      </c>
      <c r="S367" s="67" t="e">
        <f t="shared" si="840"/>
        <v>#DIV/0!</v>
      </c>
      <c r="T367" s="63">
        <f t="shared" si="840"/>
        <v>0</v>
      </c>
      <c r="U367" s="67" t="e">
        <f t="shared" si="840"/>
        <v>#DIV/0!</v>
      </c>
      <c r="V367" s="56" t="e">
        <f t="shared" si="828"/>
        <v>#DIV/0!</v>
      </c>
      <c r="W367" s="67" t="e">
        <f t="shared" si="840"/>
        <v>#DIV/0!</v>
      </c>
      <c r="X367" s="67">
        <f>X368</f>
        <v>0</v>
      </c>
      <c r="Y367" s="227" t="e">
        <f t="shared" si="840"/>
        <v>#DIV/0!</v>
      </c>
      <c r="Z367" s="56" t="e">
        <f t="shared" si="832"/>
        <v>#DIV/0!</v>
      </c>
      <c r="AA367" s="67" t="e">
        <f t="shared" si="840"/>
        <v>#DIV/0!</v>
      </c>
      <c r="AB367" s="63">
        <f t="shared" si="840"/>
        <v>0</v>
      </c>
      <c r="AC367" s="63" t="e">
        <f t="shared" si="840"/>
        <v>#DIV/0!</v>
      </c>
      <c r="AD367" s="63" t="e">
        <f t="shared" si="840"/>
        <v>#DIV/0!</v>
      </c>
      <c r="AE367" s="63">
        <f t="shared" si="840"/>
        <v>0</v>
      </c>
      <c r="AF367" s="63" t="e">
        <f t="shared" si="840"/>
        <v>#DIV/0!</v>
      </c>
      <c r="AG367" s="63" t="e">
        <f t="shared" si="840"/>
        <v>#DIV/0!</v>
      </c>
      <c r="AH367" s="63"/>
      <c r="AI367" s="63">
        <f t="shared" si="840"/>
        <v>0</v>
      </c>
      <c r="AJ367" s="57" t="e">
        <f>(AI367/D367)*100</f>
        <v>#DIV/0!</v>
      </c>
    </row>
    <row r="368" spans="1:36" ht="18" hidden="1" customHeight="1">
      <c r="A368" s="38"/>
      <c r="B368" s="38"/>
      <c r="C368" s="49" t="s">
        <v>70</v>
      </c>
      <c r="D368" s="57">
        <v>0</v>
      </c>
      <c r="E368" s="57">
        <v>0</v>
      </c>
      <c r="F368" s="49">
        <v>0</v>
      </c>
      <c r="G368" s="49">
        <v>0</v>
      </c>
      <c r="H368" s="49">
        <f>SUM(E368:G368)</f>
        <v>0</v>
      </c>
      <c r="I368" s="57">
        <v>0</v>
      </c>
      <c r="J368" s="51">
        <f>SUM(E368:G368,I368)</f>
        <v>0</v>
      </c>
      <c r="K368" s="52"/>
      <c r="L368" s="53"/>
      <c r="M368" s="54"/>
      <c r="N368" s="55"/>
      <c r="O368" s="81"/>
      <c r="P368" s="57">
        <f>K368+L368</f>
        <v>0</v>
      </c>
      <c r="Q368" s="56" t="e">
        <f>P368/J368*100</f>
        <v>#DIV/0!</v>
      </c>
      <c r="R368" s="56" t="e">
        <f t="shared" si="825"/>
        <v>#DIV/0!</v>
      </c>
      <c r="S368" s="56" t="e">
        <f>P368/D368*100</f>
        <v>#DIV/0!</v>
      </c>
      <c r="T368" s="57">
        <f>M368+N368+O368</f>
        <v>0</v>
      </c>
      <c r="U368" s="56" t="e">
        <f>T368/J368*100</f>
        <v>#DIV/0!</v>
      </c>
      <c r="V368" s="56" t="e">
        <f t="shared" si="828"/>
        <v>#DIV/0!</v>
      </c>
      <c r="W368" s="56" t="e">
        <f>T368/D368*100</f>
        <v>#DIV/0!</v>
      </c>
      <c r="X368" s="56">
        <f>SUM(K368:O368)</f>
        <v>0</v>
      </c>
      <c r="Y368" s="226" t="e">
        <f t="shared" ref="Y368" si="841">X368/H368*100</f>
        <v>#DIV/0!</v>
      </c>
      <c r="Z368" s="56" t="e">
        <f t="shared" si="832"/>
        <v>#DIV/0!</v>
      </c>
      <c r="AA368" s="56" t="e">
        <f>X368/D368*100</f>
        <v>#DIV/0!</v>
      </c>
      <c r="AB368" s="57">
        <f>H368-X368</f>
        <v>0</v>
      </c>
      <c r="AC368" s="57" t="e">
        <f t="shared" ref="AC368" si="842">(AB368/H368)*100</f>
        <v>#DIV/0!</v>
      </c>
      <c r="AD368" s="57" t="e">
        <f>(AB368/D368)*100</f>
        <v>#DIV/0!</v>
      </c>
      <c r="AE368" s="34">
        <f>J368-X368</f>
        <v>0</v>
      </c>
      <c r="AF368" s="57" t="e">
        <f>(AE368/J368)*100</f>
        <v>#DIV/0!</v>
      </c>
      <c r="AG368" s="63" t="e">
        <f>(AE368/D368)*100</f>
        <v>#DIV/0!</v>
      </c>
      <c r="AH368" s="246"/>
      <c r="AI368" s="34">
        <f t="shared" ref="AI368" si="843">D368-X368</f>
        <v>0</v>
      </c>
      <c r="AJ368" s="57" t="e">
        <f t="shared" ref="AJ368" si="844">(AI368/D368)*100</f>
        <v>#DIV/0!</v>
      </c>
    </row>
    <row r="369" spans="1:36" ht="18.75">
      <c r="A369" s="69"/>
      <c r="B369" s="69"/>
      <c r="C369" s="70"/>
      <c r="D369" s="70"/>
      <c r="E369" s="71"/>
      <c r="F369" s="71"/>
      <c r="G369" s="71"/>
      <c r="H369" s="71"/>
      <c r="I369" s="71"/>
      <c r="J369" s="71"/>
      <c r="K369" s="72"/>
      <c r="L369" s="73"/>
      <c r="M369" s="74"/>
      <c r="N369" s="75"/>
      <c r="O369" s="83"/>
      <c r="P369" s="71"/>
      <c r="Q369" s="71"/>
      <c r="R369" s="71"/>
      <c r="S369" s="71"/>
      <c r="T369" s="71"/>
      <c r="U369" s="71"/>
      <c r="V369" s="71"/>
      <c r="W369" s="71"/>
      <c r="X369" s="71"/>
      <c r="Y369" s="228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</row>
    <row r="370" spans="1:36" s="34" customFormat="1" ht="18.95" customHeight="1">
      <c r="A370" s="1073" t="s">
        <v>236</v>
      </c>
      <c r="B370" s="1074"/>
      <c r="C370" s="1074"/>
      <c r="D370" s="1074"/>
      <c r="E370" s="1074"/>
      <c r="F370" s="1074"/>
      <c r="G370" s="1074"/>
      <c r="H370" s="1074"/>
      <c r="I370" s="1074"/>
      <c r="J370" s="1074"/>
      <c r="K370" s="1074"/>
      <c r="L370" s="1074"/>
      <c r="M370" s="1074"/>
      <c r="N370" s="1074"/>
      <c r="O370" s="1074"/>
      <c r="P370" s="1074"/>
      <c r="Q370" s="1074"/>
      <c r="R370" s="1074"/>
      <c r="S370" s="1074"/>
      <c r="T370" s="1074"/>
      <c r="U370" s="1074"/>
      <c r="V370" s="1074"/>
      <c r="W370" s="1074"/>
      <c r="X370" s="1074"/>
      <c r="Y370" s="1074"/>
      <c r="Z370" s="1074"/>
      <c r="AA370" s="1074"/>
      <c r="AB370" s="1074"/>
      <c r="AC370" s="1074"/>
      <c r="AD370" s="1074"/>
      <c r="AE370" s="1074"/>
      <c r="AF370" s="1074"/>
      <c r="AG370" s="1074"/>
      <c r="AH370" s="1074"/>
      <c r="AI370" s="1074"/>
      <c r="AJ370" s="1074"/>
    </row>
    <row r="371" spans="1:36" s="35" customFormat="1" ht="36.950000000000003" customHeight="1">
      <c r="A371" s="182"/>
      <c r="B371" s="183"/>
      <c r="C371" s="184"/>
      <c r="D371" s="184"/>
      <c r="E371" s="184"/>
      <c r="F371" s="184"/>
      <c r="G371" s="184"/>
      <c r="H371" s="184"/>
      <c r="I371" s="185"/>
      <c r="J371" s="184"/>
      <c r="K371" s="186" t="s">
        <v>435</v>
      </c>
      <c r="L371" s="186" t="s">
        <v>436</v>
      </c>
      <c r="M371" s="186" t="s">
        <v>20</v>
      </c>
      <c r="N371" s="186" t="s">
        <v>21</v>
      </c>
      <c r="O371" s="186" t="s">
        <v>437</v>
      </c>
      <c r="P371" s="187" t="s">
        <v>417</v>
      </c>
      <c r="Q371" s="188" t="s">
        <v>433</v>
      </c>
      <c r="R371" s="188" t="s">
        <v>434</v>
      </c>
      <c r="S371" s="188" t="s">
        <v>403</v>
      </c>
      <c r="T371" s="188" t="s">
        <v>438</v>
      </c>
      <c r="U371" s="188" t="s">
        <v>433</v>
      </c>
      <c r="V371" s="188" t="s">
        <v>434</v>
      </c>
      <c r="W371" s="188" t="s">
        <v>403</v>
      </c>
      <c r="X371" s="187" t="s">
        <v>439</v>
      </c>
      <c r="Y371" s="220" t="s">
        <v>433</v>
      </c>
      <c r="Z371" s="188" t="s">
        <v>434</v>
      </c>
      <c r="AA371" s="188" t="s">
        <v>403</v>
      </c>
      <c r="AB371" s="188" t="s">
        <v>440</v>
      </c>
      <c r="AC371" s="188" t="s">
        <v>433</v>
      </c>
      <c r="AD371" s="188" t="s">
        <v>403</v>
      </c>
      <c r="AE371" s="188" t="s">
        <v>408</v>
      </c>
      <c r="AF371" s="188" t="s">
        <v>433</v>
      </c>
      <c r="AG371" s="188" t="s">
        <v>403</v>
      </c>
      <c r="AH371" s="188" t="s">
        <v>39</v>
      </c>
      <c r="AI371" s="188" t="s">
        <v>441</v>
      </c>
      <c r="AJ371" s="188" t="s">
        <v>403</v>
      </c>
    </row>
    <row r="372" spans="1:36" s="35" customFormat="1" ht="18.95" customHeight="1">
      <c r="A372" s="205"/>
      <c r="B372" s="206"/>
      <c r="C372" s="184" t="s">
        <v>54</v>
      </c>
      <c r="D372" s="184">
        <f>D373+D379</f>
        <v>3250000</v>
      </c>
      <c r="E372" s="184">
        <f>E373+E379</f>
        <v>2164850</v>
      </c>
      <c r="F372" s="184">
        <f>F373+F379</f>
        <v>760150</v>
      </c>
      <c r="G372" s="184">
        <f>G373+G379</f>
        <v>0</v>
      </c>
      <c r="H372" s="184">
        <f t="shared" ref="H372:H378" si="845">SUM(E372:G372)</f>
        <v>2925000</v>
      </c>
      <c r="I372" s="185">
        <f>I373+I379</f>
        <v>-139440</v>
      </c>
      <c r="J372" s="184">
        <f>J373+J379</f>
        <v>2785560</v>
      </c>
      <c r="K372" s="184">
        <f>K373+K379</f>
        <v>2626560.1900000004</v>
      </c>
      <c r="L372" s="184">
        <f t="shared" ref="L372:P372" si="846">L373+L379</f>
        <v>0</v>
      </c>
      <c r="M372" s="184">
        <f t="shared" si="846"/>
        <v>0</v>
      </c>
      <c r="N372" s="184">
        <f t="shared" si="846"/>
        <v>0</v>
      </c>
      <c r="O372" s="184">
        <f t="shared" si="846"/>
        <v>0</v>
      </c>
      <c r="P372" s="184">
        <f t="shared" si="846"/>
        <v>2626560.1900000004</v>
      </c>
      <c r="Q372" s="207">
        <f>(P372/H372)*100</f>
        <v>89.796929572649589</v>
      </c>
      <c r="R372" s="207">
        <f>(P372/J372)*100</f>
        <v>94.291998377346047</v>
      </c>
      <c r="S372" s="198">
        <f>(P372/D372)*100</f>
        <v>80.81723661538463</v>
      </c>
      <c r="T372" s="184">
        <f>T373+T379</f>
        <v>0</v>
      </c>
      <c r="U372" s="198">
        <f>(T372/H372)*100</f>
        <v>0</v>
      </c>
      <c r="V372" s="207">
        <f>(T372/J372)*100</f>
        <v>0</v>
      </c>
      <c r="W372" s="198">
        <f>(T372/D372)*100</f>
        <v>0</v>
      </c>
      <c r="X372" s="184">
        <f>X373+X379</f>
        <v>2626560.1900000004</v>
      </c>
      <c r="Y372" s="221">
        <f>(X372/H372)*100</f>
        <v>89.796929572649589</v>
      </c>
      <c r="Z372" s="207">
        <f>(X372/J372)*100</f>
        <v>94.291998377346047</v>
      </c>
      <c r="AA372" s="198">
        <f t="shared" ref="AA372:AA378" si="847">(X372/D372)*100</f>
        <v>80.81723661538463</v>
      </c>
      <c r="AB372" s="184">
        <f>AB373+AB379</f>
        <v>298439.81000000006</v>
      </c>
      <c r="AC372" s="198">
        <f t="shared" ref="AC372:AC373" si="848">(AB372/H372)*100</f>
        <v>10.203070427350429</v>
      </c>
      <c r="AD372" s="198">
        <f>(AB372/D372)*100</f>
        <v>9.1827633846153862</v>
      </c>
      <c r="AE372" s="184">
        <f>AE373+AE379</f>
        <v>158999.81000000006</v>
      </c>
      <c r="AF372" s="198">
        <f>(AE372/J372)*100</f>
        <v>5.7080016226539749</v>
      </c>
      <c r="AG372" s="198">
        <f>(AE372/D372)*100</f>
        <v>4.8923018461538481</v>
      </c>
      <c r="AH372" s="184">
        <f>AH373+AH379</f>
        <v>325000</v>
      </c>
      <c r="AI372" s="184">
        <f>AI373+AI379</f>
        <v>623439.81000000006</v>
      </c>
      <c r="AJ372" s="198">
        <f>(AI372/D372)*100</f>
        <v>19.182763384615388</v>
      </c>
    </row>
    <row r="373" spans="1:36" s="35" customFormat="1" ht="18.95" customHeight="1">
      <c r="A373" s="182"/>
      <c r="B373" s="192" t="s">
        <v>34</v>
      </c>
      <c r="C373" s="193" t="s">
        <v>55</v>
      </c>
      <c r="D373" s="193">
        <f>SUM(D374:D378)</f>
        <v>3250000</v>
      </c>
      <c r="E373" s="190">
        <f>SUM(E374:E378)</f>
        <v>2164850</v>
      </c>
      <c r="F373" s="190">
        <f>SUM(F374:F378)</f>
        <v>760150</v>
      </c>
      <c r="G373" s="190">
        <f>SUM(G374:G378)</f>
        <v>0</v>
      </c>
      <c r="H373" s="190">
        <f t="shared" si="845"/>
        <v>2925000</v>
      </c>
      <c r="I373" s="194">
        <f t="shared" ref="I373:P373" si="849">SUM(I374:I378)</f>
        <v>-139440</v>
      </c>
      <c r="J373" s="190">
        <f t="shared" si="849"/>
        <v>2785560</v>
      </c>
      <c r="K373" s="193">
        <f>SUM(K374:K378)</f>
        <v>2626560.1900000004</v>
      </c>
      <c r="L373" s="193">
        <f t="shared" ref="L373:O373" si="850">SUM(L374:L378)</f>
        <v>0</v>
      </c>
      <c r="M373" s="193">
        <f t="shared" si="850"/>
        <v>0</v>
      </c>
      <c r="N373" s="193">
        <f t="shared" si="850"/>
        <v>0</v>
      </c>
      <c r="O373" s="193">
        <f t="shared" si="850"/>
        <v>0</v>
      </c>
      <c r="P373" s="190">
        <f t="shared" si="849"/>
        <v>2626560.1900000004</v>
      </c>
      <c r="Q373" s="189">
        <f t="shared" ref="Q373:Q378" si="851">(P373/H373)*100</f>
        <v>89.796929572649589</v>
      </c>
      <c r="R373" s="189">
        <f t="shared" ref="R373:R380" si="852">(P373/J373)*100</f>
        <v>94.291998377346047</v>
      </c>
      <c r="S373" s="190">
        <f>(P373/D373)*100</f>
        <v>80.81723661538463</v>
      </c>
      <c r="T373" s="190">
        <f>SUM(T374:T378)</f>
        <v>0</v>
      </c>
      <c r="U373" s="190">
        <f t="shared" ref="U373:U380" si="853">(T373/H373)*100</f>
        <v>0</v>
      </c>
      <c r="V373" s="189">
        <f t="shared" ref="V373:V380" si="854">(T373/J373)*100</f>
        <v>0</v>
      </c>
      <c r="W373" s="189">
        <f>(T373/D373)*100</f>
        <v>0</v>
      </c>
      <c r="X373" s="190">
        <f>SUM(X374:X378)</f>
        <v>2626560.1900000004</v>
      </c>
      <c r="Y373" s="218">
        <f t="shared" ref="Y373:Y380" si="855">(X373/H373)*100</f>
        <v>89.796929572649589</v>
      </c>
      <c r="Z373" s="189">
        <f t="shared" ref="Z373:Z380" si="856">(X373/J373)*100</f>
        <v>94.291998377346047</v>
      </c>
      <c r="AA373" s="189">
        <f t="shared" si="847"/>
        <v>80.81723661538463</v>
      </c>
      <c r="AB373" s="191">
        <f>SUM(AB374:AB378)</f>
        <v>298439.81000000006</v>
      </c>
      <c r="AC373" s="191">
        <f t="shared" si="848"/>
        <v>10.203070427350429</v>
      </c>
      <c r="AD373" s="191">
        <f t="shared" ref="AD373:AD378" si="857">(AB373/D373)*100</f>
        <v>9.1827633846153862</v>
      </c>
      <c r="AE373" s="191">
        <f>SUM(AE374:AE378)</f>
        <v>158999.81000000006</v>
      </c>
      <c r="AF373" s="191">
        <f t="shared" ref="AF373:AF380" si="858">(AE373/J373)*100</f>
        <v>5.7080016226539749</v>
      </c>
      <c r="AG373" s="191">
        <f t="shared" ref="AG373:AG380" si="859">(AE373/D373)*100</f>
        <v>4.8923018461538481</v>
      </c>
      <c r="AH373" s="190">
        <f>SUM(AH374:AH378)</f>
        <v>325000</v>
      </c>
      <c r="AI373" s="191">
        <f>SUM(AI374:AI378)</f>
        <v>623439.81000000006</v>
      </c>
      <c r="AJ373" s="191">
        <f t="shared" ref="AJ373:AJ380" si="860">(AI373/D373)*100</f>
        <v>19.182763384615388</v>
      </c>
    </row>
    <row r="374" spans="1:36" s="35" customFormat="1" ht="18.95" customHeight="1">
      <c r="A374" s="183"/>
      <c r="B374" s="183"/>
      <c r="C374" s="189" t="s">
        <v>56</v>
      </c>
      <c r="D374" s="189">
        <f>D386</f>
        <v>540000</v>
      </c>
      <c r="E374" s="189">
        <f t="shared" ref="E374:G374" si="861">E386</f>
        <v>505600</v>
      </c>
      <c r="F374" s="189">
        <f t="shared" si="861"/>
        <v>34400</v>
      </c>
      <c r="G374" s="189">
        <f t="shared" si="861"/>
        <v>0</v>
      </c>
      <c r="H374" s="189">
        <f t="shared" si="845"/>
        <v>540000</v>
      </c>
      <c r="I374" s="195">
        <f>I386</f>
        <v>0</v>
      </c>
      <c r="J374" s="196">
        <f>H374+(I374)</f>
        <v>540000</v>
      </c>
      <c r="K374" s="189">
        <f>K386</f>
        <v>539500</v>
      </c>
      <c r="L374" s="189">
        <f t="shared" ref="L374:O374" si="862">L386</f>
        <v>0</v>
      </c>
      <c r="M374" s="189">
        <f t="shared" si="862"/>
        <v>0</v>
      </c>
      <c r="N374" s="189">
        <f t="shared" si="862"/>
        <v>0</v>
      </c>
      <c r="O374" s="189">
        <f t="shared" si="862"/>
        <v>0</v>
      </c>
      <c r="P374" s="189">
        <f>K374+L374</f>
        <v>539500</v>
      </c>
      <c r="Q374" s="189">
        <f t="shared" si="851"/>
        <v>99.907407407407405</v>
      </c>
      <c r="R374" s="189">
        <f t="shared" si="852"/>
        <v>99.907407407407405</v>
      </c>
      <c r="S374" s="189">
        <f>(P374/D374)*100</f>
        <v>99.907407407407405</v>
      </c>
      <c r="T374" s="189">
        <f>M374+N374</f>
        <v>0</v>
      </c>
      <c r="U374" s="189">
        <f t="shared" si="853"/>
        <v>0</v>
      </c>
      <c r="V374" s="189">
        <f t="shared" si="854"/>
        <v>0</v>
      </c>
      <c r="W374" s="189">
        <f>(T374/D374)*100</f>
        <v>0</v>
      </c>
      <c r="X374" s="189">
        <f>SUM(K374:O374)</f>
        <v>539500</v>
      </c>
      <c r="Y374" s="217">
        <f t="shared" si="855"/>
        <v>99.907407407407405</v>
      </c>
      <c r="Z374" s="189">
        <f t="shared" si="856"/>
        <v>99.907407407407405</v>
      </c>
      <c r="AA374" s="189">
        <f t="shared" si="847"/>
        <v>99.907407407407405</v>
      </c>
      <c r="AB374" s="197">
        <f>H374-X374</f>
        <v>500</v>
      </c>
      <c r="AC374" s="197">
        <f>(AB374/H374)*100</f>
        <v>9.2592592592592601E-2</v>
      </c>
      <c r="AD374" s="197">
        <f t="shared" si="857"/>
        <v>9.2592592592592601E-2</v>
      </c>
      <c r="AE374" s="197">
        <f>J374-X374</f>
        <v>500</v>
      </c>
      <c r="AF374" s="197">
        <f t="shared" si="858"/>
        <v>9.2592592592592601E-2</v>
      </c>
      <c r="AG374" s="197">
        <f t="shared" si="859"/>
        <v>9.2592592592592601E-2</v>
      </c>
      <c r="AH374" s="189">
        <f t="shared" ref="AH374" si="863">AH386</f>
        <v>0</v>
      </c>
      <c r="AI374" s="197">
        <f>AB374+AH374</f>
        <v>500</v>
      </c>
      <c r="AJ374" s="197">
        <f t="shared" si="860"/>
        <v>9.2592592592592601E-2</v>
      </c>
    </row>
    <row r="375" spans="1:36" s="35" customFormat="1" ht="18.95" customHeight="1">
      <c r="A375" s="183"/>
      <c r="B375" s="183"/>
      <c r="C375" s="189" t="s">
        <v>57</v>
      </c>
      <c r="D375" s="189">
        <f t="shared" ref="D375:G380" si="864">D387</f>
        <v>2610000</v>
      </c>
      <c r="E375" s="189">
        <f t="shared" si="864"/>
        <v>1562150</v>
      </c>
      <c r="F375" s="189">
        <f t="shared" si="864"/>
        <v>722850</v>
      </c>
      <c r="G375" s="189">
        <f t="shared" si="864"/>
        <v>0</v>
      </c>
      <c r="H375" s="189">
        <f t="shared" si="845"/>
        <v>2285000</v>
      </c>
      <c r="I375" s="195">
        <f t="shared" ref="I375:I380" si="865">I387</f>
        <v>-118440</v>
      </c>
      <c r="J375" s="196">
        <f>H375+(I375)</f>
        <v>2166560</v>
      </c>
      <c r="K375" s="189">
        <f t="shared" ref="K375:O378" si="866">K387</f>
        <v>1946561.7</v>
      </c>
      <c r="L375" s="189">
        <f t="shared" si="866"/>
        <v>0</v>
      </c>
      <c r="M375" s="189">
        <f t="shared" si="866"/>
        <v>0</v>
      </c>
      <c r="N375" s="189">
        <f t="shared" si="866"/>
        <v>0</v>
      </c>
      <c r="O375" s="189">
        <f t="shared" si="866"/>
        <v>0</v>
      </c>
      <c r="P375" s="189">
        <f>K375+L375</f>
        <v>1946561.7</v>
      </c>
      <c r="Q375" s="189">
        <f t="shared" si="851"/>
        <v>85.18869584245077</v>
      </c>
      <c r="R375" s="189">
        <f t="shared" si="852"/>
        <v>89.845732405287649</v>
      </c>
      <c r="S375" s="189">
        <f t="shared" ref="S375:S378" si="867">(P375/D375)*100</f>
        <v>74.580908045977012</v>
      </c>
      <c r="T375" s="189">
        <f>M375+N375</f>
        <v>0</v>
      </c>
      <c r="U375" s="189">
        <f t="shared" si="853"/>
        <v>0</v>
      </c>
      <c r="V375" s="189">
        <f t="shared" si="854"/>
        <v>0</v>
      </c>
      <c r="W375" s="189">
        <f t="shared" ref="W375:W378" si="868">(T375/D375)*100</f>
        <v>0</v>
      </c>
      <c r="X375" s="189">
        <f>SUM(K375:O375)</f>
        <v>1946561.7</v>
      </c>
      <c r="Y375" s="217">
        <f t="shared" si="855"/>
        <v>85.18869584245077</v>
      </c>
      <c r="Z375" s="189">
        <f t="shared" si="856"/>
        <v>89.845732405287649</v>
      </c>
      <c r="AA375" s="189">
        <f t="shared" si="847"/>
        <v>74.580908045977012</v>
      </c>
      <c r="AB375" s="197">
        <f t="shared" ref="AB375:AB378" si="869">H375-X375</f>
        <v>338438.30000000005</v>
      </c>
      <c r="AC375" s="197">
        <f t="shared" ref="AC375:AC380" si="870">(AB375/H375)*100</f>
        <v>14.811304157549236</v>
      </c>
      <c r="AD375" s="197">
        <f t="shared" si="857"/>
        <v>12.966984674329504</v>
      </c>
      <c r="AE375" s="197">
        <f t="shared" ref="AE375:AE378" si="871">J375-X375</f>
        <v>219998.30000000005</v>
      </c>
      <c r="AF375" s="197">
        <f t="shared" si="858"/>
        <v>10.154267594712357</v>
      </c>
      <c r="AG375" s="197">
        <f t="shared" si="859"/>
        <v>8.4290536398467459</v>
      </c>
      <c r="AH375" s="189">
        <f t="shared" ref="AH375" si="872">AH387</f>
        <v>325000</v>
      </c>
      <c r="AI375" s="197">
        <f t="shared" ref="AI375:AI380" si="873">AB375+AH375</f>
        <v>663438.30000000005</v>
      </c>
      <c r="AJ375" s="197">
        <f t="shared" si="860"/>
        <v>25.419091954022988</v>
      </c>
    </row>
    <row r="376" spans="1:36" s="35" customFormat="1" ht="18.95" customHeight="1">
      <c r="A376" s="183"/>
      <c r="B376" s="183"/>
      <c r="C376" s="189" t="s">
        <v>58</v>
      </c>
      <c r="D376" s="189">
        <f t="shared" si="864"/>
        <v>100000</v>
      </c>
      <c r="E376" s="189">
        <f t="shared" si="864"/>
        <v>97100</v>
      </c>
      <c r="F376" s="189">
        <f t="shared" si="864"/>
        <v>2900</v>
      </c>
      <c r="G376" s="189">
        <f t="shared" si="864"/>
        <v>0</v>
      </c>
      <c r="H376" s="189">
        <f t="shared" si="845"/>
        <v>100000</v>
      </c>
      <c r="I376" s="195">
        <f t="shared" si="865"/>
        <v>-21000</v>
      </c>
      <c r="J376" s="196">
        <f>H376+(I376)</f>
        <v>79000</v>
      </c>
      <c r="K376" s="189">
        <f t="shared" si="866"/>
        <v>140498.49</v>
      </c>
      <c r="L376" s="189">
        <f t="shared" si="866"/>
        <v>0</v>
      </c>
      <c r="M376" s="189">
        <f t="shared" si="866"/>
        <v>0</v>
      </c>
      <c r="N376" s="189">
        <f t="shared" si="866"/>
        <v>0</v>
      </c>
      <c r="O376" s="189">
        <f t="shared" si="866"/>
        <v>0</v>
      </c>
      <c r="P376" s="189">
        <f>K376+L376</f>
        <v>140498.49</v>
      </c>
      <c r="Q376" s="189">
        <f t="shared" si="851"/>
        <v>140.49848999999998</v>
      </c>
      <c r="R376" s="189">
        <f t="shared" si="852"/>
        <v>177.84618987341773</v>
      </c>
      <c r="S376" s="189">
        <f t="shared" si="867"/>
        <v>140.49848999999998</v>
      </c>
      <c r="T376" s="189">
        <f>M376+N376</f>
        <v>0</v>
      </c>
      <c r="U376" s="189">
        <f t="shared" si="853"/>
        <v>0</v>
      </c>
      <c r="V376" s="189">
        <f t="shared" si="854"/>
        <v>0</v>
      </c>
      <c r="W376" s="189">
        <f t="shared" si="868"/>
        <v>0</v>
      </c>
      <c r="X376" s="189">
        <f>SUM(K376:O376)</f>
        <v>140498.49</v>
      </c>
      <c r="Y376" s="217">
        <f t="shared" si="855"/>
        <v>140.49848999999998</v>
      </c>
      <c r="Z376" s="189">
        <f t="shared" si="856"/>
        <v>177.84618987341773</v>
      </c>
      <c r="AA376" s="189">
        <f t="shared" si="847"/>
        <v>140.49848999999998</v>
      </c>
      <c r="AB376" s="197">
        <f t="shared" si="869"/>
        <v>-40498.489999999991</v>
      </c>
      <c r="AC376" s="197">
        <f t="shared" si="870"/>
        <v>-40.49848999999999</v>
      </c>
      <c r="AD376" s="197">
        <f t="shared" si="857"/>
        <v>-40.49848999999999</v>
      </c>
      <c r="AE376" s="197">
        <f t="shared" si="871"/>
        <v>-61498.489999999991</v>
      </c>
      <c r="AF376" s="197">
        <f t="shared" si="858"/>
        <v>-77.846189873417714</v>
      </c>
      <c r="AG376" s="197">
        <f t="shared" si="859"/>
        <v>-61.498489999999997</v>
      </c>
      <c r="AH376" s="189">
        <f t="shared" ref="AH376" si="874">AH388</f>
        <v>0</v>
      </c>
      <c r="AI376" s="197">
        <f t="shared" si="873"/>
        <v>-40498.489999999991</v>
      </c>
      <c r="AJ376" s="197">
        <f t="shared" si="860"/>
        <v>-40.49848999999999</v>
      </c>
    </row>
    <row r="377" spans="1:36" s="35" customFormat="1" ht="18.95" customHeight="1">
      <c r="A377" s="183"/>
      <c r="B377" s="183"/>
      <c r="C377" s="189" t="s">
        <v>59</v>
      </c>
      <c r="D377" s="189">
        <f t="shared" si="864"/>
        <v>0</v>
      </c>
      <c r="E377" s="189">
        <f t="shared" si="864"/>
        <v>0</v>
      </c>
      <c r="F377" s="189">
        <f t="shared" si="864"/>
        <v>0</v>
      </c>
      <c r="G377" s="189">
        <f t="shared" si="864"/>
        <v>0</v>
      </c>
      <c r="H377" s="189">
        <f t="shared" si="845"/>
        <v>0</v>
      </c>
      <c r="I377" s="195">
        <f t="shared" si="865"/>
        <v>0</v>
      </c>
      <c r="J377" s="196">
        <f>H377+(I377)</f>
        <v>0</v>
      </c>
      <c r="K377" s="189">
        <f t="shared" si="866"/>
        <v>0</v>
      </c>
      <c r="L377" s="189">
        <f t="shared" si="866"/>
        <v>0</v>
      </c>
      <c r="M377" s="189">
        <f t="shared" si="866"/>
        <v>0</v>
      </c>
      <c r="N377" s="189">
        <f t="shared" si="866"/>
        <v>0</v>
      </c>
      <c r="O377" s="189">
        <f t="shared" si="866"/>
        <v>0</v>
      </c>
      <c r="P377" s="189">
        <f>K377+L377</f>
        <v>0</v>
      </c>
      <c r="Q377" s="189" t="e">
        <f t="shared" si="851"/>
        <v>#DIV/0!</v>
      </c>
      <c r="R377" s="189" t="e">
        <f t="shared" si="852"/>
        <v>#DIV/0!</v>
      </c>
      <c r="S377" s="189" t="e">
        <f t="shared" si="867"/>
        <v>#DIV/0!</v>
      </c>
      <c r="T377" s="189">
        <f>M377+N377</f>
        <v>0</v>
      </c>
      <c r="U377" s="189" t="e">
        <f t="shared" si="853"/>
        <v>#DIV/0!</v>
      </c>
      <c r="V377" s="189" t="e">
        <f t="shared" si="854"/>
        <v>#DIV/0!</v>
      </c>
      <c r="W377" s="189" t="e">
        <f t="shared" si="868"/>
        <v>#DIV/0!</v>
      </c>
      <c r="X377" s="189">
        <f>SUM(K377:O377)</f>
        <v>0</v>
      </c>
      <c r="Y377" s="217" t="e">
        <f t="shared" si="855"/>
        <v>#DIV/0!</v>
      </c>
      <c r="Z377" s="189" t="e">
        <f t="shared" si="856"/>
        <v>#DIV/0!</v>
      </c>
      <c r="AA377" s="189" t="e">
        <f t="shared" si="847"/>
        <v>#DIV/0!</v>
      </c>
      <c r="AB377" s="197">
        <f t="shared" si="869"/>
        <v>0</v>
      </c>
      <c r="AC377" s="197" t="e">
        <f t="shared" si="870"/>
        <v>#DIV/0!</v>
      </c>
      <c r="AD377" s="197" t="e">
        <f t="shared" si="857"/>
        <v>#DIV/0!</v>
      </c>
      <c r="AE377" s="197">
        <f t="shared" si="871"/>
        <v>0</v>
      </c>
      <c r="AF377" s="197" t="e">
        <f t="shared" si="858"/>
        <v>#DIV/0!</v>
      </c>
      <c r="AG377" s="197" t="e">
        <f t="shared" si="859"/>
        <v>#DIV/0!</v>
      </c>
      <c r="AH377" s="189">
        <f t="shared" ref="AH377" si="875">AH389</f>
        <v>0</v>
      </c>
      <c r="AI377" s="197">
        <f t="shared" si="873"/>
        <v>0</v>
      </c>
      <c r="AJ377" s="197" t="e">
        <f t="shared" si="860"/>
        <v>#DIV/0!</v>
      </c>
    </row>
    <row r="378" spans="1:36" s="35" customFormat="1" ht="18.95" customHeight="1">
      <c r="A378" s="183"/>
      <c r="B378" s="183"/>
      <c r="C378" s="189" t="s">
        <v>60</v>
      </c>
      <c r="D378" s="189">
        <f t="shared" si="864"/>
        <v>0</v>
      </c>
      <c r="E378" s="189">
        <f t="shared" si="864"/>
        <v>0</v>
      </c>
      <c r="F378" s="189">
        <f t="shared" si="864"/>
        <v>0</v>
      </c>
      <c r="G378" s="189">
        <f t="shared" si="864"/>
        <v>0</v>
      </c>
      <c r="H378" s="189">
        <f t="shared" si="845"/>
        <v>0</v>
      </c>
      <c r="I378" s="195">
        <f t="shared" si="865"/>
        <v>0</v>
      </c>
      <c r="J378" s="196">
        <f>H378+(I378)</f>
        <v>0</v>
      </c>
      <c r="K378" s="189">
        <f t="shared" si="866"/>
        <v>0</v>
      </c>
      <c r="L378" s="189">
        <f t="shared" si="866"/>
        <v>0</v>
      </c>
      <c r="M378" s="189">
        <f t="shared" si="866"/>
        <v>0</v>
      </c>
      <c r="N378" s="189">
        <f t="shared" si="866"/>
        <v>0</v>
      </c>
      <c r="O378" s="189">
        <f t="shared" si="866"/>
        <v>0</v>
      </c>
      <c r="P378" s="189">
        <f>K378+L378</f>
        <v>0</v>
      </c>
      <c r="Q378" s="189" t="e">
        <f t="shared" si="851"/>
        <v>#DIV/0!</v>
      </c>
      <c r="R378" s="189" t="e">
        <f t="shared" si="852"/>
        <v>#DIV/0!</v>
      </c>
      <c r="S378" s="189" t="e">
        <f t="shared" si="867"/>
        <v>#DIV/0!</v>
      </c>
      <c r="T378" s="189">
        <f>M378+N378</f>
        <v>0</v>
      </c>
      <c r="U378" s="189" t="e">
        <f t="shared" si="853"/>
        <v>#DIV/0!</v>
      </c>
      <c r="V378" s="189" t="e">
        <f t="shared" si="854"/>
        <v>#DIV/0!</v>
      </c>
      <c r="W378" s="189" t="e">
        <f t="shared" si="868"/>
        <v>#DIV/0!</v>
      </c>
      <c r="X378" s="189">
        <f>SUM(K378:O378)</f>
        <v>0</v>
      </c>
      <c r="Y378" s="217" t="e">
        <f t="shared" si="855"/>
        <v>#DIV/0!</v>
      </c>
      <c r="Z378" s="189" t="e">
        <f t="shared" si="856"/>
        <v>#DIV/0!</v>
      </c>
      <c r="AA378" s="189" t="e">
        <f t="shared" si="847"/>
        <v>#DIV/0!</v>
      </c>
      <c r="AB378" s="197">
        <f t="shared" si="869"/>
        <v>0</v>
      </c>
      <c r="AC378" s="197" t="e">
        <f t="shared" si="870"/>
        <v>#DIV/0!</v>
      </c>
      <c r="AD378" s="197" t="e">
        <f t="shared" si="857"/>
        <v>#DIV/0!</v>
      </c>
      <c r="AE378" s="197">
        <f t="shared" si="871"/>
        <v>0</v>
      </c>
      <c r="AF378" s="197" t="e">
        <f t="shared" si="858"/>
        <v>#DIV/0!</v>
      </c>
      <c r="AG378" s="197" t="e">
        <f t="shared" si="859"/>
        <v>#DIV/0!</v>
      </c>
      <c r="AH378" s="189">
        <f t="shared" ref="AH378" si="876">AH390</f>
        <v>0</v>
      </c>
      <c r="AI378" s="197">
        <f t="shared" si="873"/>
        <v>0</v>
      </c>
      <c r="AJ378" s="197" t="e">
        <f t="shared" si="860"/>
        <v>#DIV/0!</v>
      </c>
    </row>
    <row r="379" spans="1:36" s="35" customFormat="1" ht="18.95" customHeight="1">
      <c r="A379" s="182"/>
      <c r="B379" s="192" t="s">
        <v>35</v>
      </c>
      <c r="C379" s="190" t="s">
        <v>64</v>
      </c>
      <c r="D379" s="190">
        <f t="shared" ref="D379:AE379" si="877">D380</f>
        <v>0</v>
      </c>
      <c r="E379" s="190">
        <f t="shared" si="877"/>
        <v>0</v>
      </c>
      <c r="F379" s="190">
        <f t="shared" si="877"/>
        <v>0</v>
      </c>
      <c r="G379" s="190">
        <f t="shared" si="877"/>
        <v>0</v>
      </c>
      <c r="H379" s="190">
        <f t="shared" si="877"/>
        <v>0</v>
      </c>
      <c r="I379" s="194">
        <f t="shared" si="877"/>
        <v>0</v>
      </c>
      <c r="J379" s="190">
        <f t="shared" si="877"/>
        <v>0</v>
      </c>
      <c r="K379" s="190">
        <f t="shared" si="877"/>
        <v>0</v>
      </c>
      <c r="L379" s="190">
        <f t="shared" si="877"/>
        <v>0</v>
      </c>
      <c r="M379" s="190">
        <f t="shared" si="877"/>
        <v>0</v>
      </c>
      <c r="N379" s="190">
        <f t="shared" si="877"/>
        <v>0</v>
      </c>
      <c r="O379" s="190">
        <f t="shared" si="877"/>
        <v>0</v>
      </c>
      <c r="P379" s="198">
        <f t="shared" si="877"/>
        <v>0</v>
      </c>
      <c r="Q379" s="189" t="e">
        <f t="shared" ref="Q379" si="878">(P379/J379)*100</f>
        <v>#DIV/0!</v>
      </c>
      <c r="R379" s="189" t="e">
        <f t="shared" si="852"/>
        <v>#DIV/0!</v>
      </c>
      <c r="S379" s="198" t="e">
        <f t="shared" si="877"/>
        <v>#DIV/0!</v>
      </c>
      <c r="T379" s="198">
        <f t="shared" si="877"/>
        <v>0</v>
      </c>
      <c r="U379" s="190" t="e">
        <f t="shared" si="853"/>
        <v>#DIV/0!</v>
      </c>
      <c r="V379" s="189" t="e">
        <f t="shared" si="854"/>
        <v>#DIV/0!</v>
      </c>
      <c r="W379" s="198" t="e">
        <f t="shared" si="877"/>
        <v>#DIV/0!</v>
      </c>
      <c r="X379" s="198">
        <f>X380</f>
        <v>0</v>
      </c>
      <c r="Y379" s="218" t="e">
        <f t="shared" si="855"/>
        <v>#DIV/0!</v>
      </c>
      <c r="Z379" s="189" t="e">
        <f t="shared" si="856"/>
        <v>#DIV/0!</v>
      </c>
      <c r="AA379" s="198" t="e">
        <f>AA380</f>
        <v>#DIV/0!</v>
      </c>
      <c r="AB379" s="199">
        <f t="shared" si="877"/>
        <v>0</v>
      </c>
      <c r="AC379" s="191" t="e">
        <f t="shared" si="870"/>
        <v>#DIV/0!</v>
      </c>
      <c r="AD379" s="199" t="e">
        <f t="shared" si="877"/>
        <v>#DIV/0!</v>
      </c>
      <c r="AE379" s="199">
        <f t="shared" si="877"/>
        <v>0</v>
      </c>
      <c r="AF379" s="191" t="e">
        <f t="shared" si="858"/>
        <v>#DIV/0!</v>
      </c>
      <c r="AG379" s="191" t="e">
        <f t="shared" si="859"/>
        <v>#DIV/0!</v>
      </c>
      <c r="AH379" s="190">
        <f t="shared" ref="AH379" si="879">AH380</f>
        <v>0</v>
      </c>
      <c r="AI379" s="199">
        <f t="shared" ref="AI379" si="880">AI380</f>
        <v>0</v>
      </c>
      <c r="AJ379" s="191" t="e">
        <f t="shared" si="860"/>
        <v>#DIV/0!</v>
      </c>
    </row>
    <row r="380" spans="1:36" s="35" customFormat="1" ht="18.95" customHeight="1">
      <c r="A380" s="183"/>
      <c r="B380" s="183"/>
      <c r="C380" s="189" t="s">
        <v>62</v>
      </c>
      <c r="D380" s="189">
        <f t="shared" si="864"/>
        <v>0</v>
      </c>
      <c r="E380" s="189">
        <f t="shared" si="864"/>
        <v>0</v>
      </c>
      <c r="F380" s="189">
        <f t="shared" si="864"/>
        <v>0</v>
      </c>
      <c r="G380" s="189">
        <f t="shared" si="864"/>
        <v>0</v>
      </c>
      <c r="H380" s="189">
        <f>SUM(E380:G380)</f>
        <v>0</v>
      </c>
      <c r="I380" s="195">
        <f t="shared" si="865"/>
        <v>0</v>
      </c>
      <c r="J380" s="196">
        <f>H380+(I380)</f>
        <v>0</v>
      </c>
      <c r="K380" s="189">
        <f t="shared" ref="K380:O380" si="881">K392</f>
        <v>0</v>
      </c>
      <c r="L380" s="189">
        <f t="shared" si="881"/>
        <v>0</v>
      </c>
      <c r="M380" s="189">
        <f t="shared" si="881"/>
        <v>0</v>
      </c>
      <c r="N380" s="189">
        <f t="shared" si="881"/>
        <v>0</v>
      </c>
      <c r="O380" s="189">
        <f t="shared" si="881"/>
        <v>0</v>
      </c>
      <c r="P380" s="189">
        <f>K380+L380</f>
        <v>0</v>
      </c>
      <c r="Q380" s="189" t="e">
        <f t="shared" ref="Q380" si="882">(P380/H380)*100</f>
        <v>#DIV/0!</v>
      </c>
      <c r="R380" s="189" t="e">
        <f t="shared" si="852"/>
        <v>#DIV/0!</v>
      </c>
      <c r="S380" s="189" t="e">
        <f>(P380/D380)*100</f>
        <v>#DIV/0!</v>
      </c>
      <c r="T380" s="189">
        <f>M380+N380</f>
        <v>0</v>
      </c>
      <c r="U380" s="189" t="e">
        <f t="shared" si="853"/>
        <v>#DIV/0!</v>
      </c>
      <c r="V380" s="189" t="e">
        <f t="shared" si="854"/>
        <v>#DIV/0!</v>
      </c>
      <c r="W380" s="189" t="e">
        <f>(T380/D380)*100</f>
        <v>#DIV/0!</v>
      </c>
      <c r="X380" s="189">
        <f>SUM(K380:O380)</f>
        <v>0</v>
      </c>
      <c r="Y380" s="217" t="e">
        <f t="shared" si="855"/>
        <v>#DIV/0!</v>
      </c>
      <c r="Z380" s="189" t="e">
        <f t="shared" si="856"/>
        <v>#DIV/0!</v>
      </c>
      <c r="AA380" s="189" t="e">
        <f>(X380/D380)*100</f>
        <v>#DIV/0!</v>
      </c>
      <c r="AB380" s="197">
        <f>H380-X380</f>
        <v>0</v>
      </c>
      <c r="AC380" s="197" t="e">
        <f t="shared" si="870"/>
        <v>#DIV/0!</v>
      </c>
      <c r="AD380" s="197" t="e">
        <f>(AB380/D380)*100</f>
        <v>#DIV/0!</v>
      </c>
      <c r="AE380" s="197">
        <f>J380-X380</f>
        <v>0</v>
      </c>
      <c r="AF380" s="197" t="e">
        <f t="shared" si="858"/>
        <v>#DIV/0!</v>
      </c>
      <c r="AG380" s="197" t="e">
        <f t="shared" si="859"/>
        <v>#DIV/0!</v>
      </c>
      <c r="AH380" s="189">
        <f t="shared" ref="AH380" si="883">AH392</f>
        <v>0</v>
      </c>
      <c r="AI380" s="197">
        <f t="shared" si="873"/>
        <v>0</v>
      </c>
      <c r="AJ380" s="197" t="e">
        <f t="shared" si="860"/>
        <v>#DIV/0!</v>
      </c>
    </row>
    <row r="381" spans="1:36" s="35" customFormat="1" ht="18.95" customHeight="1">
      <c r="A381" s="200"/>
      <c r="B381" s="200"/>
      <c r="C381" s="201"/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  <c r="S381" s="201"/>
      <c r="T381" s="201"/>
      <c r="U381" s="202"/>
      <c r="V381" s="202"/>
      <c r="W381" s="202"/>
      <c r="X381" s="202"/>
      <c r="Y381" s="22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</row>
    <row r="382" spans="1:36" ht="37.5">
      <c r="A382" s="1104" t="s">
        <v>237</v>
      </c>
      <c r="B382" s="1106" t="s">
        <v>351</v>
      </c>
      <c r="C382" s="1107" t="s">
        <v>352</v>
      </c>
      <c r="D382" s="79" t="s">
        <v>239</v>
      </c>
      <c r="E382" s="1109">
        <f>SUM(E385,E391)</f>
        <v>2164850</v>
      </c>
      <c r="F382" s="1109">
        <f>F385+F391</f>
        <v>760150</v>
      </c>
      <c r="G382" s="1109">
        <f>G385+G391</f>
        <v>0</v>
      </c>
      <c r="H382" s="1109">
        <f>SUM(E382:G384)</f>
        <v>2925000</v>
      </c>
      <c r="I382" s="1111">
        <f>SUM(I385,I391)</f>
        <v>-139440</v>
      </c>
      <c r="J382" s="1113">
        <f>SUM(J385,J391)</f>
        <v>2785560</v>
      </c>
      <c r="K382" s="37"/>
      <c r="L382" s="37"/>
      <c r="M382" s="37"/>
      <c r="N382" s="37"/>
      <c r="O382" s="37"/>
      <c r="P382" s="203" t="s">
        <v>417</v>
      </c>
      <c r="Q382" s="204" t="s">
        <v>433</v>
      </c>
      <c r="R382" s="204" t="s">
        <v>434</v>
      </c>
      <c r="S382" s="204" t="s">
        <v>403</v>
      </c>
      <c r="T382" s="204" t="s">
        <v>438</v>
      </c>
      <c r="U382" s="204" t="s">
        <v>433</v>
      </c>
      <c r="V382" s="204" t="s">
        <v>434</v>
      </c>
      <c r="W382" s="204" t="s">
        <v>403</v>
      </c>
      <c r="X382" s="203" t="s">
        <v>439</v>
      </c>
      <c r="Y382" s="223" t="s">
        <v>433</v>
      </c>
      <c r="Z382" s="204" t="s">
        <v>434</v>
      </c>
      <c r="AA382" s="204" t="s">
        <v>403</v>
      </c>
      <c r="AB382" s="204" t="s">
        <v>440</v>
      </c>
      <c r="AC382" s="204" t="s">
        <v>433</v>
      </c>
      <c r="AD382" s="204" t="s">
        <v>403</v>
      </c>
      <c r="AE382" s="204" t="s">
        <v>408</v>
      </c>
      <c r="AF382" s="204" t="s">
        <v>408</v>
      </c>
      <c r="AG382" s="204" t="s">
        <v>403</v>
      </c>
      <c r="AH382" s="204" t="s">
        <v>39</v>
      </c>
      <c r="AI382" s="204" t="s">
        <v>441</v>
      </c>
      <c r="AJ382" s="204" t="s">
        <v>403</v>
      </c>
    </row>
    <row r="383" spans="1:36" ht="14.45" customHeight="1">
      <c r="A383" s="1105"/>
      <c r="B383" s="1106"/>
      <c r="C383" s="1108"/>
      <c r="D383" s="1108">
        <f>D385+D391</f>
        <v>3250000</v>
      </c>
      <c r="E383" s="1110"/>
      <c r="F383" s="1110"/>
      <c r="G383" s="1110"/>
      <c r="H383" s="1110"/>
      <c r="I383" s="1112"/>
      <c r="J383" s="1106"/>
      <c r="K383" s="1114">
        <f t="shared" ref="K383:P383" si="884">K385+K391</f>
        <v>2626560.1900000004</v>
      </c>
      <c r="L383" s="1116">
        <f t="shared" si="884"/>
        <v>0</v>
      </c>
      <c r="M383" s="1118">
        <f t="shared" si="884"/>
        <v>0</v>
      </c>
      <c r="N383" s="1100">
        <f t="shared" si="884"/>
        <v>0</v>
      </c>
      <c r="O383" s="1102">
        <f t="shared" si="884"/>
        <v>0</v>
      </c>
      <c r="P383" s="1071">
        <f t="shared" si="884"/>
        <v>2626560.1900000004</v>
      </c>
      <c r="Q383" s="1071">
        <f>(P383/H382)*100</f>
        <v>89.796929572649589</v>
      </c>
      <c r="R383" s="1071">
        <f>(P383/J382)*100</f>
        <v>94.291998377346047</v>
      </c>
      <c r="S383" s="1071">
        <f>(P383/D383)*100</f>
        <v>80.81723661538463</v>
      </c>
      <c r="T383" s="1071">
        <f>T385+T391</f>
        <v>0</v>
      </c>
      <c r="U383" s="1071">
        <f>(T383/H382)*100</f>
        <v>0</v>
      </c>
      <c r="V383" s="1071">
        <f>(T383/J382)*100</f>
        <v>0</v>
      </c>
      <c r="W383" s="1071">
        <f>(T383/D383)*100</f>
        <v>0</v>
      </c>
      <c r="X383" s="1071">
        <f>X385+X391</f>
        <v>2626560.1900000004</v>
      </c>
      <c r="Y383" s="1075">
        <f>(X383/H382)*100</f>
        <v>89.796929572649589</v>
      </c>
      <c r="Z383" s="1071">
        <f>(X383/J382)*100</f>
        <v>94.291998377346047</v>
      </c>
      <c r="AA383" s="1071">
        <f>(X383/D383)*100</f>
        <v>80.81723661538463</v>
      </c>
      <c r="AB383" s="1071">
        <f>AB385+AB391</f>
        <v>298439.81000000006</v>
      </c>
      <c r="AC383" s="1071">
        <f>(AB383/H382)*100</f>
        <v>10.203070427350429</v>
      </c>
      <c r="AD383" s="1071">
        <f>(AB383/D383)*100</f>
        <v>9.1827633846153862</v>
      </c>
      <c r="AE383" s="1071">
        <f>AE385+AE391</f>
        <v>158999.81000000006</v>
      </c>
      <c r="AF383" s="1071">
        <f>(AE383/J382)*100</f>
        <v>5.7080016226539749</v>
      </c>
      <c r="AG383" s="1071">
        <f>(AE383/D383)*100</f>
        <v>4.8923018461538481</v>
      </c>
      <c r="AH383" s="1071">
        <f>AH385+AH391</f>
        <v>325000</v>
      </c>
      <c r="AI383" s="1071">
        <f>AI385+AI391</f>
        <v>623439.81000000006</v>
      </c>
      <c r="AJ383" s="1071">
        <f>(AI383/D383)*100</f>
        <v>19.182763384615388</v>
      </c>
    </row>
    <row r="384" spans="1:36" ht="32.450000000000003" customHeight="1">
      <c r="A384" s="1105"/>
      <c r="B384" s="1106"/>
      <c r="C384" s="1108"/>
      <c r="D384" s="1108"/>
      <c r="E384" s="1110"/>
      <c r="F384" s="1110"/>
      <c r="G384" s="1110"/>
      <c r="H384" s="1110"/>
      <c r="I384" s="1112"/>
      <c r="J384" s="1106"/>
      <c r="K384" s="1115"/>
      <c r="L384" s="1117"/>
      <c r="M384" s="1119"/>
      <c r="N384" s="1101"/>
      <c r="O384" s="1103"/>
      <c r="P384" s="1072"/>
      <c r="Q384" s="1072"/>
      <c r="R384" s="1072"/>
      <c r="S384" s="1072"/>
      <c r="T384" s="1072"/>
      <c r="U384" s="1072"/>
      <c r="V384" s="1072"/>
      <c r="W384" s="1072"/>
      <c r="X384" s="1072"/>
      <c r="Y384" s="1076"/>
      <c r="Z384" s="1072"/>
      <c r="AA384" s="1072"/>
      <c r="AB384" s="1072"/>
      <c r="AC384" s="1072"/>
      <c r="AD384" s="1072"/>
      <c r="AE384" s="1072"/>
      <c r="AF384" s="1072"/>
      <c r="AG384" s="1072"/>
      <c r="AH384" s="1072"/>
      <c r="AI384" s="1072"/>
      <c r="AJ384" s="1072"/>
    </row>
    <row r="385" spans="1:36" ht="18.75">
      <c r="A385" s="38"/>
      <c r="B385" s="39"/>
      <c r="C385" s="40" t="s">
        <v>55</v>
      </c>
      <c r="D385" s="40">
        <f>SUM(D386:D390)</f>
        <v>3250000</v>
      </c>
      <c r="E385" s="41">
        <f>SUM(E386:E390)</f>
        <v>2164850</v>
      </c>
      <c r="F385" s="41">
        <f>SUM(F386:F390)</f>
        <v>760150</v>
      </c>
      <c r="G385" s="41">
        <f>SUM(G386:G390)</f>
        <v>0</v>
      </c>
      <c r="H385" s="41">
        <f>SUM(H386:H390)</f>
        <v>2925000</v>
      </c>
      <c r="I385" s="42">
        <f>SUM(I386:I388)</f>
        <v>-139440</v>
      </c>
      <c r="J385" s="41">
        <f t="shared" ref="J385:P385" si="885">SUM(J386:J390)</f>
        <v>2785560</v>
      </c>
      <c r="K385" s="43">
        <f t="shared" si="885"/>
        <v>2626560.1900000004</v>
      </c>
      <c r="L385" s="44">
        <f t="shared" si="885"/>
        <v>0</v>
      </c>
      <c r="M385" s="45">
        <f t="shared" si="885"/>
        <v>0</v>
      </c>
      <c r="N385" s="46">
        <f t="shared" si="885"/>
        <v>0</v>
      </c>
      <c r="O385" s="80">
        <f t="shared" si="885"/>
        <v>0</v>
      </c>
      <c r="P385" s="47">
        <f t="shared" si="885"/>
        <v>2626560.1900000004</v>
      </c>
      <c r="Q385" s="48">
        <f>P385/H385*100</f>
        <v>89.796929572649589</v>
      </c>
      <c r="R385" s="48">
        <f>P385/J385*100</f>
        <v>94.291998377346047</v>
      </c>
      <c r="S385" s="48">
        <f t="shared" ref="S385:S390" si="886">P385/D385*100</f>
        <v>80.81723661538463</v>
      </c>
      <c r="T385" s="47">
        <f>SUM(T386:T390)</f>
        <v>0</v>
      </c>
      <c r="U385" s="48">
        <f>T385/H385*100</f>
        <v>0</v>
      </c>
      <c r="V385" s="48">
        <f>T385/J385*100</f>
        <v>0</v>
      </c>
      <c r="W385" s="48">
        <f>T385/D385*100</f>
        <v>0</v>
      </c>
      <c r="X385" s="48">
        <f>SUM(X386:X390)</f>
        <v>2626560.1900000004</v>
      </c>
      <c r="Y385" s="226">
        <f>X385/H385*100</f>
        <v>89.796929572649589</v>
      </c>
      <c r="Z385" s="48">
        <f>X385/J385*100</f>
        <v>94.291998377346047</v>
      </c>
      <c r="AA385" s="48">
        <f>X385/D385*100</f>
        <v>80.81723661538463</v>
      </c>
      <c r="AB385" s="47">
        <f>SUM(AB386:AB390)</f>
        <v>298439.81000000006</v>
      </c>
      <c r="AC385" s="47">
        <f>(AB385/H385)*100</f>
        <v>10.203070427350429</v>
      </c>
      <c r="AD385" s="47">
        <f>(AB385/D385)*100</f>
        <v>9.1827633846153862</v>
      </c>
      <c r="AE385" s="47">
        <f>SUM(AE386:AE390)</f>
        <v>158999.81000000006</v>
      </c>
      <c r="AF385" s="47">
        <f>(AE385/J385)*100</f>
        <v>5.7080016226539749</v>
      </c>
      <c r="AG385" s="47">
        <f t="shared" ref="AG385:AG390" si="887">(AE385/D385)*100</f>
        <v>4.8923018461538481</v>
      </c>
      <c r="AH385" s="47">
        <f>SUM(AH386:AH390)</f>
        <v>325000</v>
      </c>
      <c r="AI385" s="47">
        <f>SUM(AI386:AI390)</f>
        <v>623439.81000000006</v>
      </c>
      <c r="AJ385" s="47">
        <f>(AI385/D385)*100</f>
        <v>19.182763384615388</v>
      </c>
    </row>
    <row r="386" spans="1:36" ht="18.75">
      <c r="A386" s="38"/>
      <c r="B386" s="39" t="s">
        <v>68</v>
      </c>
      <c r="C386" s="49" t="s">
        <v>56</v>
      </c>
      <c r="D386" s="49">
        <v>540000</v>
      </c>
      <c r="E386" s="57">
        <v>505600</v>
      </c>
      <c r="F386" s="49">
        <v>34400</v>
      </c>
      <c r="G386" s="49">
        <v>0</v>
      </c>
      <c r="H386" s="41">
        <f>SUM(E386:G386)</f>
        <v>540000</v>
      </c>
      <c r="I386" s="50">
        <v>0</v>
      </c>
      <c r="J386" s="51">
        <f>SUM(E386:G386,I386)</f>
        <v>540000</v>
      </c>
      <c r="K386" s="52">
        <v>539500</v>
      </c>
      <c r="L386" s="53"/>
      <c r="M386" s="54"/>
      <c r="N386" s="55"/>
      <c r="O386" s="81"/>
      <c r="P386" s="56">
        <f>K386+L386</f>
        <v>539500</v>
      </c>
      <c r="Q386" s="56">
        <f>P386/H386*100</f>
        <v>99.907407407407405</v>
      </c>
      <c r="R386" s="56">
        <f>P386/J386*100</f>
        <v>99.907407407407405</v>
      </c>
      <c r="S386" s="56">
        <f t="shared" si="886"/>
        <v>99.907407407407405</v>
      </c>
      <c r="T386" s="57">
        <f>M386+N386+O386</f>
        <v>0</v>
      </c>
      <c r="U386" s="56">
        <f>T386/H386*100</f>
        <v>0</v>
      </c>
      <c r="V386" s="56">
        <f>T386/J386*100</f>
        <v>0</v>
      </c>
      <c r="W386" s="56">
        <f>T386/D386*100</f>
        <v>0</v>
      </c>
      <c r="X386" s="56">
        <f>SUM(K386:O386)</f>
        <v>539500</v>
      </c>
      <c r="Y386" s="226">
        <f>X386/H386*100</f>
        <v>99.907407407407405</v>
      </c>
      <c r="Z386" s="56">
        <f>X386/J386*100</f>
        <v>99.907407407407405</v>
      </c>
      <c r="AA386" s="56">
        <f>X386/D386*100</f>
        <v>99.907407407407405</v>
      </c>
      <c r="AB386" s="57">
        <f>H386-X386</f>
        <v>500</v>
      </c>
      <c r="AC386" s="57">
        <f>(AB386/H386)*100</f>
        <v>9.2592592592592601E-2</v>
      </c>
      <c r="AD386" s="57">
        <f>(AB386/D386)*100</f>
        <v>9.2592592592592601E-2</v>
      </c>
      <c r="AE386" s="34">
        <f>J386-X386</f>
        <v>500</v>
      </c>
      <c r="AF386" s="57">
        <f>(AE386/J386)*100</f>
        <v>9.2592592592592601E-2</v>
      </c>
      <c r="AG386" s="63">
        <f t="shared" si="887"/>
        <v>9.2592592592592601E-2</v>
      </c>
      <c r="AH386" s="49">
        <v>0</v>
      </c>
      <c r="AI386" s="34">
        <f>AB386+AH386</f>
        <v>500</v>
      </c>
      <c r="AJ386" s="57">
        <f>(AI386/D386)*100</f>
        <v>9.2592592592592601E-2</v>
      </c>
    </row>
    <row r="387" spans="1:36" ht="18.75">
      <c r="A387" s="38"/>
      <c r="B387" s="38"/>
      <c r="C387" s="49" t="s">
        <v>57</v>
      </c>
      <c r="D387" s="49">
        <v>2610000</v>
      </c>
      <c r="E387" s="49">
        <v>1562150</v>
      </c>
      <c r="F387" s="49">
        <v>722850</v>
      </c>
      <c r="G387" s="49"/>
      <c r="H387" s="41">
        <f>SUM(E387:G387)</f>
        <v>2285000</v>
      </c>
      <c r="I387" s="78">
        <v>-118440</v>
      </c>
      <c r="J387" s="51">
        <f>SUM(E387:G387,I387)</f>
        <v>2166560</v>
      </c>
      <c r="K387" s="52">
        <v>1946561.7</v>
      </c>
      <c r="L387" s="53"/>
      <c r="M387" s="54"/>
      <c r="N387" s="55"/>
      <c r="O387" s="81"/>
      <c r="P387" s="56">
        <f>K387+L387</f>
        <v>1946561.7</v>
      </c>
      <c r="Q387" s="56">
        <f t="shared" ref="Q387:Q390" si="888">P387/H387*100</f>
        <v>85.18869584245077</v>
      </c>
      <c r="R387" s="56">
        <f t="shared" ref="R387:R392" si="889">P387/J387*100</f>
        <v>89.845732405287649</v>
      </c>
      <c r="S387" s="56">
        <f t="shared" si="886"/>
        <v>74.580908045977012</v>
      </c>
      <c r="T387" s="57">
        <f t="shared" ref="T387:T390" si="890">M387+N387+O387</f>
        <v>0</v>
      </c>
      <c r="U387" s="56">
        <f t="shared" ref="U387:U390" si="891">T387/H387*100</f>
        <v>0</v>
      </c>
      <c r="V387" s="56">
        <f t="shared" ref="V387:V392" si="892">T387/J387*100</f>
        <v>0</v>
      </c>
      <c r="W387" s="56">
        <f t="shared" ref="W387:W390" si="893">T387/D387*100</f>
        <v>0</v>
      </c>
      <c r="X387" s="56">
        <f t="shared" ref="X387:X390" si="894">SUM(K387:O387)</f>
        <v>1946561.7</v>
      </c>
      <c r="Y387" s="226">
        <f t="shared" ref="Y387:Y390" si="895">X387/H387*100</f>
        <v>85.18869584245077</v>
      </c>
      <c r="Z387" s="56">
        <f t="shared" ref="Z387:Z392" si="896">X387/J387*100</f>
        <v>89.845732405287649</v>
      </c>
      <c r="AA387" s="56">
        <f t="shared" ref="AA387:AA390" si="897">X387/D387*100</f>
        <v>74.580908045977012</v>
      </c>
      <c r="AB387" s="57">
        <f t="shared" ref="AB387:AB390" si="898">H387-X387</f>
        <v>338438.30000000005</v>
      </c>
      <c r="AC387" s="57">
        <f t="shared" ref="AC387:AC390" si="899">(AB387/H387)*100</f>
        <v>14.811304157549236</v>
      </c>
      <c r="AD387" s="57">
        <f t="shared" ref="AD387:AD390" si="900">(AB387/D387)*100</f>
        <v>12.966984674329504</v>
      </c>
      <c r="AE387" s="34">
        <f>J387-X387</f>
        <v>219998.30000000005</v>
      </c>
      <c r="AF387" s="57">
        <f t="shared" ref="AF387:AF390" si="901">(AE387/J387)*100</f>
        <v>10.154267594712357</v>
      </c>
      <c r="AG387" s="63">
        <f t="shared" si="887"/>
        <v>8.4290536398467459</v>
      </c>
      <c r="AH387" s="49">
        <v>325000</v>
      </c>
      <c r="AI387" s="34">
        <f t="shared" ref="AI387:AI392" si="902">AB387+AH387</f>
        <v>663438.30000000005</v>
      </c>
      <c r="AJ387" s="57">
        <f t="shared" ref="AJ387:AJ390" si="903">(AI387/D387)*100</f>
        <v>25.419091954022988</v>
      </c>
    </row>
    <row r="388" spans="1:36" ht="18.75">
      <c r="A388" s="38"/>
      <c r="B388" s="38"/>
      <c r="C388" s="49" t="s">
        <v>58</v>
      </c>
      <c r="D388" s="49">
        <v>100000</v>
      </c>
      <c r="E388" s="49">
        <v>97100</v>
      </c>
      <c r="F388" s="49">
        <v>2900</v>
      </c>
      <c r="G388" s="49">
        <v>0</v>
      </c>
      <c r="H388" s="41">
        <f>SUM(E388:G388)</f>
        <v>100000</v>
      </c>
      <c r="I388" s="59">
        <v>-21000</v>
      </c>
      <c r="J388" s="51">
        <f>SUM(E388:G388,I388)</f>
        <v>79000</v>
      </c>
      <c r="K388" s="52">
        <v>140498.49</v>
      </c>
      <c r="L388" s="53"/>
      <c r="M388" s="54"/>
      <c r="N388" s="55"/>
      <c r="O388" s="81"/>
      <c r="P388" s="56">
        <f>K388+L388</f>
        <v>140498.49</v>
      </c>
      <c r="Q388" s="56">
        <f t="shared" si="888"/>
        <v>140.49848999999998</v>
      </c>
      <c r="R388" s="56">
        <f t="shared" si="889"/>
        <v>177.84618987341773</v>
      </c>
      <c r="S388" s="56">
        <f t="shared" si="886"/>
        <v>140.49848999999998</v>
      </c>
      <c r="T388" s="57">
        <f t="shared" si="890"/>
        <v>0</v>
      </c>
      <c r="U388" s="56">
        <f t="shared" si="891"/>
        <v>0</v>
      </c>
      <c r="V388" s="56">
        <f t="shared" si="892"/>
        <v>0</v>
      </c>
      <c r="W388" s="56">
        <f t="shared" si="893"/>
        <v>0</v>
      </c>
      <c r="X388" s="56">
        <f t="shared" si="894"/>
        <v>140498.49</v>
      </c>
      <c r="Y388" s="226">
        <f t="shared" si="895"/>
        <v>140.49848999999998</v>
      </c>
      <c r="Z388" s="56">
        <f t="shared" si="896"/>
        <v>177.84618987341773</v>
      </c>
      <c r="AA388" s="56">
        <f t="shared" si="897"/>
        <v>140.49848999999998</v>
      </c>
      <c r="AB388" s="57">
        <f t="shared" si="898"/>
        <v>-40498.489999999991</v>
      </c>
      <c r="AC388" s="57">
        <f t="shared" si="899"/>
        <v>-40.49848999999999</v>
      </c>
      <c r="AD388" s="57">
        <f t="shared" si="900"/>
        <v>-40.49848999999999</v>
      </c>
      <c r="AE388" s="34">
        <f>J388-X388</f>
        <v>-61498.489999999991</v>
      </c>
      <c r="AF388" s="57">
        <f t="shared" si="901"/>
        <v>-77.846189873417714</v>
      </c>
      <c r="AG388" s="63">
        <f t="shared" si="887"/>
        <v>-61.498489999999997</v>
      </c>
      <c r="AH388" s="49">
        <v>0</v>
      </c>
      <c r="AI388" s="34">
        <f t="shared" si="902"/>
        <v>-40498.489999999991</v>
      </c>
      <c r="AJ388" s="57">
        <f t="shared" si="903"/>
        <v>-40.49848999999999</v>
      </c>
    </row>
    <row r="389" spans="1:36" ht="18" hidden="1" customHeight="1">
      <c r="A389" s="38"/>
      <c r="B389" s="38"/>
      <c r="C389" s="49" t="s">
        <v>69</v>
      </c>
      <c r="D389" s="49">
        <v>0</v>
      </c>
      <c r="E389" s="49">
        <v>0</v>
      </c>
      <c r="F389" s="49"/>
      <c r="G389" s="49"/>
      <c r="H389" s="41">
        <f>SUM(E389:G389)</f>
        <v>0</v>
      </c>
      <c r="I389" s="59">
        <v>0</v>
      </c>
      <c r="J389" s="51">
        <f>SUM(E389:G389,I389)</f>
        <v>0</v>
      </c>
      <c r="K389" s="52"/>
      <c r="L389" s="53"/>
      <c r="M389" s="54"/>
      <c r="N389" s="55"/>
      <c r="O389" s="81"/>
      <c r="P389" s="56">
        <f>K389+L389</f>
        <v>0</v>
      </c>
      <c r="Q389" s="56" t="e">
        <f t="shared" si="888"/>
        <v>#DIV/0!</v>
      </c>
      <c r="R389" s="56" t="e">
        <f t="shared" si="889"/>
        <v>#DIV/0!</v>
      </c>
      <c r="S389" s="56" t="e">
        <f t="shared" si="886"/>
        <v>#DIV/0!</v>
      </c>
      <c r="T389" s="57">
        <f t="shared" si="890"/>
        <v>0</v>
      </c>
      <c r="U389" s="56" t="e">
        <f t="shared" si="891"/>
        <v>#DIV/0!</v>
      </c>
      <c r="V389" s="56" t="e">
        <f t="shared" si="892"/>
        <v>#DIV/0!</v>
      </c>
      <c r="W389" s="56" t="e">
        <f t="shared" si="893"/>
        <v>#DIV/0!</v>
      </c>
      <c r="X389" s="56">
        <f t="shared" si="894"/>
        <v>0</v>
      </c>
      <c r="Y389" s="226" t="e">
        <f t="shared" si="895"/>
        <v>#DIV/0!</v>
      </c>
      <c r="Z389" s="56" t="e">
        <f t="shared" si="896"/>
        <v>#DIV/0!</v>
      </c>
      <c r="AA389" s="56" t="e">
        <f t="shared" si="897"/>
        <v>#DIV/0!</v>
      </c>
      <c r="AB389" s="57">
        <f t="shared" si="898"/>
        <v>0</v>
      </c>
      <c r="AC389" s="57" t="e">
        <f t="shared" si="899"/>
        <v>#DIV/0!</v>
      </c>
      <c r="AD389" s="57" t="e">
        <f t="shared" si="900"/>
        <v>#DIV/0!</v>
      </c>
      <c r="AE389" s="34">
        <f>J389-X389</f>
        <v>0</v>
      </c>
      <c r="AF389" s="57" t="e">
        <f t="shared" si="901"/>
        <v>#DIV/0!</v>
      </c>
      <c r="AG389" s="63" t="e">
        <f t="shared" si="887"/>
        <v>#DIV/0!</v>
      </c>
      <c r="AH389" s="246"/>
      <c r="AI389" s="34">
        <f t="shared" si="902"/>
        <v>0</v>
      </c>
      <c r="AJ389" s="57" t="e">
        <f t="shared" si="903"/>
        <v>#DIV/0!</v>
      </c>
    </row>
    <row r="390" spans="1:36" ht="18" hidden="1" customHeight="1">
      <c r="A390" s="38"/>
      <c r="B390" s="38"/>
      <c r="C390" s="49" t="s">
        <v>60</v>
      </c>
      <c r="D390" s="57">
        <v>0</v>
      </c>
      <c r="E390" s="57">
        <v>0</v>
      </c>
      <c r="F390" s="49"/>
      <c r="G390" s="49"/>
      <c r="H390" s="41">
        <f>SUM(E390:G390)</f>
        <v>0</v>
      </c>
      <c r="I390" s="49">
        <v>0</v>
      </c>
      <c r="J390" s="51">
        <f>SUM(E390:G390,I390)</f>
        <v>0</v>
      </c>
      <c r="K390" s="52"/>
      <c r="L390" s="53"/>
      <c r="M390" s="54"/>
      <c r="N390" s="55"/>
      <c r="O390" s="81"/>
      <c r="P390" s="56">
        <f>K390+L390</f>
        <v>0</v>
      </c>
      <c r="Q390" s="56" t="e">
        <f t="shared" si="888"/>
        <v>#DIV/0!</v>
      </c>
      <c r="R390" s="56" t="e">
        <f t="shared" si="889"/>
        <v>#DIV/0!</v>
      </c>
      <c r="S390" s="56" t="e">
        <f t="shared" si="886"/>
        <v>#DIV/0!</v>
      </c>
      <c r="T390" s="57">
        <f t="shared" si="890"/>
        <v>0</v>
      </c>
      <c r="U390" s="56" t="e">
        <f t="shared" si="891"/>
        <v>#DIV/0!</v>
      </c>
      <c r="V390" s="56" t="e">
        <f t="shared" si="892"/>
        <v>#DIV/0!</v>
      </c>
      <c r="W390" s="56" t="e">
        <f t="shared" si="893"/>
        <v>#DIV/0!</v>
      </c>
      <c r="X390" s="56">
        <f t="shared" si="894"/>
        <v>0</v>
      </c>
      <c r="Y390" s="226" t="e">
        <f t="shared" si="895"/>
        <v>#DIV/0!</v>
      </c>
      <c r="Z390" s="56" t="e">
        <f t="shared" si="896"/>
        <v>#DIV/0!</v>
      </c>
      <c r="AA390" s="56" t="e">
        <f t="shared" si="897"/>
        <v>#DIV/0!</v>
      </c>
      <c r="AB390" s="57">
        <f t="shared" si="898"/>
        <v>0</v>
      </c>
      <c r="AC390" s="57" t="e">
        <f t="shared" si="899"/>
        <v>#DIV/0!</v>
      </c>
      <c r="AD390" s="57" t="e">
        <f t="shared" si="900"/>
        <v>#DIV/0!</v>
      </c>
      <c r="AE390" s="34">
        <f>J390-X390</f>
        <v>0</v>
      </c>
      <c r="AF390" s="57" t="e">
        <f t="shared" si="901"/>
        <v>#DIV/0!</v>
      </c>
      <c r="AG390" s="63" t="e">
        <f t="shared" si="887"/>
        <v>#DIV/0!</v>
      </c>
      <c r="AH390" s="246"/>
      <c r="AI390" s="34">
        <f t="shared" si="902"/>
        <v>0</v>
      </c>
      <c r="AJ390" s="57" t="e">
        <f t="shared" si="903"/>
        <v>#DIV/0!</v>
      </c>
    </row>
    <row r="391" spans="1:36" ht="18" hidden="1" customHeight="1">
      <c r="A391" s="61"/>
      <c r="B391" s="62"/>
      <c r="C391" s="63" t="s">
        <v>61</v>
      </c>
      <c r="D391" s="63">
        <f>D392</f>
        <v>0</v>
      </c>
      <c r="E391" s="63">
        <f>SUM(E392:E392)</f>
        <v>0</v>
      </c>
      <c r="F391" s="63">
        <f>F392</f>
        <v>0</v>
      </c>
      <c r="G391" s="63">
        <f>G392</f>
        <v>0</v>
      </c>
      <c r="H391" s="63">
        <f>H392</f>
        <v>0</v>
      </c>
      <c r="I391" s="63">
        <f>I392</f>
        <v>0</v>
      </c>
      <c r="J391" s="63">
        <f>SUM(J392:J392)</f>
        <v>0</v>
      </c>
      <c r="K391" s="64">
        <f t="shared" ref="K391:AG391" si="904">K392</f>
        <v>0</v>
      </c>
      <c r="L391" s="65">
        <f t="shared" si="904"/>
        <v>0</v>
      </c>
      <c r="M391" s="66">
        <f t="shared" si="904"/>
        <v>0</v>
      </c>
      <c r="N391" s="46">
        <f t="shared" si="904"/>
        <v>0</v>
      </c>
      <c r="O391" s="82">
        <f t="shared" si="904"/>
        <v>0</v>
      </c>
      <c r="P391" s="67">
        <f t="shared" si="904"/>
        <v>0</v>
      </c>
      <c r="Q391" s="67" t="e">
        <f t="shared" si="904"/>
        <v>#DIV/0!</v>
      </c>
      <c r="R391" s="56" t="e">
        <f t="shared" si="889"/>
        <v>#DIV/0!</v>
      </c>
      <c r="S391" s="67" t="e">
        <f t="shared" si="904"/>
        <v>#DIV/0!</v>
      </c>
      <c r="T391" s="63">
        <f t="shared" si="904"/>
        <v>0</v>
      </c>
      <c r="U391" s="67" t="e">
        <f t="shared" si="904"/>
        <v>#DIV/0!</v>
      </c>
      <c r="V391" s="56" t="e">
        <f t="shared" si="892"/>
        <v>#DIV/0!</v>
      </c>
      <c r="W391" s="67" t="e">
        <f t="shared" si="904"/>
        <v>#DIV/0!</v>
      </c>
      <c r="X391" s="67">
        <f>X392</f>
        <v>0</v>
      </c>
      <c r="Y391" s="227" t="e">
        <f t="shared" si="904"/>
        <v>#DIV/0!</v>
      </c>
      <c r="Z391" s="56" t="e">
        <f t="shared" si="896"/>
        <v>#DIV/0!</v>
      </c>
      <c r="AA391" s="67" t="e">
        <f t="shared" si="904"/>
        <v>#DIV/0!</v>
      </c>
      <c r="AB391" s="63">
        <f t="shared" si="904"/>
        <v>0</v>
      </c>
      <c r="AC391" s="63" t="e">
        <f t="shared" si="904"/>
        <v>#DIV/0!</v>
      </c>
      <c r="AD391" s="63" t="e">
        <f t="shared" si="904"/>
        <v>#DIV/0!</v>
      </c>
      <c r="AE391" s="63">
        <f t="shared" si="904"/>
        <v>0</v>
      </c>
      <c r="AF391" s="63" t="e">
        <f t="shared" si="904"/>
        <v>#DIV/0!</v>
      </c>
      <c r="AG391" s="63" t="e">
        <f t="shared" si="904"/>
        <v>#DIV/0!</v>
      </c>
      <c r="AH391" s="63"/>
      <c r="AI391" s="34">
        <f t="shared" si="902"/>
        <v>0</v>
      </c>
      <c r="AJ391" s="57" t="e">
        <f>(AI391/D391)*100</f>
        <v>#DIV/0!</v>
      </c>
    </row>
    <row r="392" spans="1:36" ht="18" hidden="1" customHeight="1">
      <c r="A392" s="38"/>
      <c r="B392" s="38"/>
      <c r="C392" s="49" t="s">
        <v>70</v>
      </c>
      <c r="D392" s="57">
        <v>0</v>
      </c>
      <c r="E392" s="57">
        <v>0</v>
      </c>
      <c r="F392" s="49"/>
      <c r="G392" s="49"/>
      <c r="H392" s="49">
        <f>SUM(E392:G392)</f>
        <v>0</v>
      </c>
      <c r="I392" s="57">
        <v>0</v>
      </c>
      <c r="J392" s="51">
        <f>SUM(E392:G392,I392)</f>
        <v>0</v>
      </c>
      <c r="K392" s="52"/>
      <c r="L392" s="53"/>
      <c r="M392" s="54"/>
      <c r="N392" s="55"/>
      <c r="O392" s="81"/>
      <c r="P392" s="57">
        <f>K392+L392</f>
        <v>0</v>
      </c>
      <c r="Q392" s="56" t="e">
        <f>P392/J392*100</f>
        <v>#DIV/0!</v>
      </c>
      <c r="R392" s="56" t="e">
        <f t="shared" si="889"/>
        <v>#DIV/0!</v>
      </c>
      <c r="S392" s="56" t="e">
        <f>P392/D392*100</f>
        <v>#DIV/0!</v>
      </c>
      <c r="T392" s="57">
        <f>M392+N392+O392</f>
        <v>0</v>
      </c>
      <c r="U392" s="56" t="e">
        <f>T392/J392*100</f>
        <v>#DIV/0!</v>
      </c>
      <c r="V392" s="56" t="e">
        <f t="shared" si="892"/>
        <v>#DIV/0!</v>
      </c>
      <c r="W392" s="56" t="e">
        <f>T392/D392*100</f>
        <v>#DIV/0!</v>
      </c>
      <c r="X392" s="56">
        <f>SUM(K392:O392)</f>
        <v>0</v>
      </c>
      <c r="Y392" s="226" t="e">
        <f t="shared" ref="Y392" si="905">X392/H392*100</f>
        <v>#DIV/0!</v>
      </c>
      <c r="Z392" s="56" t="e">
        <f t="shared" si="896"/>
        <v>#DIV/0!</v>
      </c>
      <c r="AA392" s="56" t="e">
        <f>X392/D392*100</f>
        <v>#DIV/0!</v>
      </c>
      <c r="AB392" s="57">
        <f>H392-X392</f>
        <v>0</v>
      </c>
      <c r="AC392" s="57" t="e">
        <f t="shared" ref="AC392" si="906">(AB392/H392)*100</f>
        <v>#DIV/0!</v>
      </c>
      <c r="AD392" s="57" t="e">
        <f>(AB392/D392)*100</f>
        <v>#DIV/0!</v>
      </c>
      <c r="AE392" s="34">
        <f>J392-X392</f>
        <v>0</v>
      </c>
      <c r="AF392" s="57" t="e">
        <f>(AE392/J392)*100</f>
        <v>#DIV/0!</v>
      </c>
      <c r="AG392" s="63" t="e">
        <f>(AE392/D392)*100</f>
        <v>#DIV/0!</v>
      </c>
      <c r="AH392" s="246"/>
      <c r="AI392" s="34">
        <f t="shared" si="902"/>
        <v>0</v>
      </c>
      <c r="AJ392" s="57" t="e">
        <f t="shared" ref="AJ392" si="907">(AI392/D392)*100</f>
        <v>#DIV/0!</v>
      </c>
    </row>
    <row r="393" spans="1:36" ht="18.75">
      <c r="A393" s="69"/>
      <c r="B393" s="69"/>
      <c r="C393" s="70"/>
      <c r="D393" s="70"/>
      <c r="E393" s="71"/>
      <c r="F393" s="71"/>
      <c r="G393" s="71"/>
      <c r="H393" s="71"/>
      <c r="I393" s="71"/>
      <c r="J393" s="71"/>
      <c r="K393" s="72"/>
      <c r="L393" s="73"/>
      <c r="M393" s="74"/>
      <c r="N393" s="75"/>
      <c r="O393" s="83"/>
      <c r="P393" s="71"/>
      <c r="Q393" s="71"/>
      <c r="R393" s="71"/>
      <c r="S393" s="71"/>
      <c r="T393" s="71"/>
      <c r="U393" s="71"/>
      <c r="V393" s="71"/>
      <c r="W393" s="71"/>
      <c r="X393" s="71"/>
      <c r="Y393" s="228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</row>
    <row r="394" spans="1:36" s="34" customFormat="1" ht="18.95" customHeight="1">
      <c r="A394" s="1073" t="s">
        <v>442</v>
      </c>
      <c r="B394" s="1074"/>
      <c r="C394" s="1074"/>
      <c r="D394" s="1074"/>
      <c r="E394" s="1074"/>
      <c r="F394" s="1074"/>
      <c r="G394" s="1074"/>
      <c r="H394" s="1074"/>
      <c r="I394" s="1074"/>
      <c r="J394" s="1074"/>
      <c r="K394" s="1074"/>
      <c r="L394" s="1074"/>
      <c r="M394" s="1074"/>
      <c r="N394" s="1074"/>
      <c r="O394" s="1074"/>
      <c r="P394" s="1074"/>
      <c r="Q394" s="1074"/>
      <c r="R394" s="1074"/>
      <c r="S394" s="1074"/>
      <c r="T394" s="1074"/>
      <c r="U394" s="1074"/>
      <c r="V394" s="1074"/>
      <c r="W394" s="1074"/>
      <c r="X394" s="1074"/>
      <c r="Y394" s="1074"/>
      <c r="Z394" s="1074"/>
      <c r="AA394" s="1074"/>
      <c r="AB394" s="1074"/>
      <c r="AC394" s="1074"/>
      <c r="AD394" s="1074"/>
      <c r="AE394" s="1074"/>
      <c r="AF394" s="1074"/>
      <c r="AG394" s="1074"/>
      <c r="AH394" s="1074"/>
      <c r="AI394" s="1074"/>
      <c r="AJ394" s="1074"/>
    </row>
    <row r="395" spans="1:36" s="35" customFormat="1" ht="36.950000000000003" customHeight="1">
      <c r="A395" s="182"/>
      <c r="B395" s="183"/>
      <c r="C395" s="184"/>
      <c r="D395" s="184"/>
      <c r="E395" s="184"/>
      <c r="F395" s="184"/>
      <c r="G395" s="184"/>
      <c r="H395" s="184"/>
      <c r="I395" s="185"/>
      <c r="J395" s="184"/>
      <c r="K395" s="186" t="s">
        <v>435</v>
      </c>
      <c r="L395" s="186" t="s">
        <v>436</v>
      </c>
      <c r="M395" s="186" t="s">
        <v>20</v>
      </c>
      <c r="N395" s="186" t="s">
        <v>21</v>
      </c>
      <c r="O395" s="186" t="s">
        <v>437</v>
      </c>
      <c r="P395" s="187" t="s">
        <v>417</v>
      </c>
      <c r="Q395" s="188" t="s">
        <v>433</v>
      </c>
      <c r="R395" s="188" t="s">
        <v>434</v>
      </c>
      <c r="S395" s="188" t="s">
        <v>403</v>
      </c>
      <c r="T395" s="188" t="s">
        <v>438</v>
      </c>
      <c r="U395" s="188" t="s">
        <v>433</v>
      </c>
      <c r="V395" s="188" t="s">
        <v>434</v>
      </c>
      <c r="W395" s="188" t="s">
        <v>403</v>
      </c>
      <c r="X395" s="187" t="s">
        <v>439</v>
      </c>
      <c r="Y395" s="220" t="s">
        <v>433</v>
      </c>
      <c r="Z395" s="188" t="s">
        <v>434</v>
      </c>
      <c r="AA395" s="188" t="s">
        <v>403</v>
      </c>
      <c r="AB395" s="188" t="s">
        <v>440</v>
      </c>
      <c r="AC395" s="188" t="s">
        <v>433</v>
      </c>
      <c r="AD395" s="188" t="s">
        <v>403</v>
      </c>
      <c r="AE395" s="188" t="s">
        <v>408</v>
      </c>
      <c r="AF395" s="188" t="s">
        <v>433</v>
      </c>
      <c r="AG395" s="188" t="s">
        <v>403</v>
      </c>
      <c r="AH395" s="188" t="s">
        <v>39</v>
      </c>
      <c r="AI395" s="188" t="s">
        <v>441</v>
      </c>
      <c r="AJ395" s="188" t="s">
        <v>403</v>
      </c>
    </row>
    <row r="396" spans="1:36" s="35" customFormat="1" ht="18.95" customHeight="1">
      <c r="A396" s="205"/>
      <c r="B396" s="206"/>
      <c r="C396" s="184" t="s">
        <v>54</v>
      </c>
      <c r="D396" s="184">
        <f>D397+D403</f>
        <v>2400000</v>
      </c>
      <c r="E396" s="184">
        <f>E397+E403</f>
        <v>1512000</v>
      </c>
      <c r="F396" s="184">
        <f>F397+F403</f>
        <v>648000</v>
      </c>
      <c r="G396" s="184">
        <f>G397+G403</f>
        <v>0</v>
      </c>
      <c r="H396" s="184">
        <f t="shared" ref="H396:H402" si="908">SUM(E396:G396)</f>
        <v>2160000</v>
      </c>
      <c r="I396" s="185">
        <f>I397+I403</f>
        <v>-129600</v>
      </c>
      <c r="J396" s="184">
        <f>J397+J403</f>
        <v>2030400</v>
      </c>
      <c r="K396" s="184">
        <f>K397+K403</f>
        <v>1650320.33</v>
      </c>
      <c r="L396" s="184">
        <f t="shared" ref="L396:P396" si="909">L397+L403</f>
        <v>0</v>
      </c>
      <c r="M396" s="184">
        <f t="shared" si="909"/>
        <v>0</v>
      </c>
      <c r="N396" s="184">
        <f t="shared" si="909"/>
        <v>107096.3</v>
      </c>
      <c r="O396" s="184">
        <f t="shared" si="909"/>
        <v>15000</v>
      </c>
      <c r="P396" s="184">
        <f t="shared" si="909"/>
        <v>1650320.33</v>
      </c>
      <c r="Q396" s="207">
        <f>(P396/H396)*100</f>
        <v>76.403718981481489</v>
      </c>
      <c r="R396" s="207">
        <f>(P396/J396)*100</f>
        <v>81.280552107959025</v>
      </c>
      <c r="S396" s="198">
        <f>(P396/D396)*100</f>
        <v>68.763347083333343</v>
      </c>
      <c r="T396" s="184">
        <f>T397+T403</f>
        <v>107096.3</v>
      </c>
      <c r="U396" s="198">
        <f>(T396/H396)*100</f>
        <v>4.9581620370370372</v>
      </c>
      <c r="V396" s="207">
        <f>(T396/J396)*100</f>
        <v>5.2746404649330181</v>
      </c>
      <c r="W396" s="198">
        <f>(T396/D396)*100</f>
        <v>4.4623458333333339</v>
      </c>
      <c r="X396" s="184">
        <f>X397+X403</f>
        <v>1772416.6300000001</v>
      </c>
      <c r="Y396" s="221">
        <f>(X396/H396)*100</f>
        <v>82.05632546296296</v>
      </c>
      <c r="Z396" s="207">
        <f>(X396/J396)*100</f>
        <v>87.293963258471237</v>
      </c>
      <c r="AA396" s="198">
        <f t="shared" ref="AA396:AA402" si="910">(X396/D396)*100</f>
        <v>73.850692916666674</v>
      </c>
      <c r="AB396" s="184">
        <f>AB397+AB403</f>
        <v>387583.36999999988</v>
      </c>
      <c r="AC396" s="198">
        <f t="shared" ref="AC396:AC397" si="911">(AB396/H396)*100</f>
        <v>17.943674537037033</v>
      </c>
      <c r="AD396" s="198">
        <f>(AB396/D396)*100</f>
        <v>16.149307083333326</v>
      </c>
      <c r="AE396" s="184">
        <f>AE397+AE403</f>
        <v>257983.36999999988</v>
      </c>
      <c r="AF396" s="198">
        <f>(AE396/J396)*100</f>
        <v>12.706036741528756</v>
      </c>
      <c r="AG396" s="198">
        <f>(AE396/D396)*100</f>
        <v>10.74930708333333</v>
      </c>
      <c r="AH396" s="184">
        <f>AH397+AH403</f>
        <v>240000</v>
      </c>
      <c r="AI396" s="184">
        <f>AI397+AI403</f>
        <v>627583.36999999988</v>
      </c>
      <c r="AJ396" s="198">
        <f>(AI396/D396)*100</f>
        <v>26.14930708333333</v>
      </c>
    </row>
    <row r="397" spans="1:36" s="35" customFormat="1" ht="18.95" customHeight="1">
      <c r="A397" s="182"/>
      <c r="B397" s="192" t="s">
        <v>34</v>
      </c>
      <c r="C397" s="193" t="s">
        <v>55</v>
      </c>
      <c r="D397" s="193">
        <f>SUM(D398:D402)</f>
        <v>2400000</v>
      </c>
      <c r="E397" s="190">
        <f>SUM(E398:E402)</f>
        <v>1512000</v>
      </c>
      <c r="F397" s="190">
        <f>SUM(F398:F402)</f>
        <v>648000</v>
      </c>
      <c r="G397" s="190">
        <f>SUM(G398:G402)</f>
        <v>0</v>
      </c>
      <c r="H397" s="190">
        <f t="shared" si="908"/>
        <v>2160000</v>
      </c>
      <c r="I397" s="194">
        <f t="shared" ref="I397:J397" si="912">SUM(I398:I402)</f>
        <v>-129600</v>
      </c>
      <c r="J397" s="190">
        <f t="shared" si="912"/>
        <v>2030400</v>
      </c>
      <c r="K397" s="193">
        <f>SUM(K398:K402)</f>
        <v>1650320.33</v>
      </c>
      <c r="L397" s="193">
        <f t="shared" ref="L397:P397" si="913">SUM(L398:L402)</f>
        <v>0</v>
      </c>
      <c r="M397" s="193">
        <f t="shared" si="913"/>
        <v>0</v>
      </c>
      <c r="N397" s="193">
        <f t="shared" si="913"/>
        <v>107096.3</v>
      </c>
      <c r="O397" s="193">
        <f t="shared" si="913"/>
        <v>15000</v>
      </c>
      <c r="P397" s="190">
        <f t="shared" si="913"/>
        <v>1650320.33</v>
      </c>
      <c r="Q397" s="189">
        <f t="shared" ref="Q397:Q402" si="914">(P397/H397)*100</f>
        <v>76.403718981481489</v>
      </c>
      <c r="R397" s="189">
        <f t="shared" ref="R397:R404" si="915">(P397/J397)*100</f>
        <v>81.280552107959025</v>
      </c>
      <c r="S397" s="190">
        <f>(P397/D397)*100</f>
        <v>68.763347083333343</v>
      </c>
      <c r="T397" s="190">
        <f>SUM(T398:T402)</f>
        <v>107096.3</v>
      </c>
      <c r="U397" s="190">
        <f t="shared" ref="U397:U404" si="916">(T397/H397)*100</f>
        <v>4.9581620370370372</v>
      </c>
      <c r="V397" s="189">
        <f t="shared" ref="V397:V404" si="917">(T397/J397)*100</f>
        <v>5.2746404649330181</v>
      </c>
      <c r="W397" s="189">
        <f>(T397/D397)*100</f>
        <v>4.4623458333333339</v>
      </c>
      <c r="X397" s="190">
        <f>SUM(X398:X402)</f>
        <v>1772416.6300000001</v>
      </c>
      <c r="Y397" s="218">
        <f t="shared" ref="Y397:Y404" si="918">(X397/H397)*100</f>
        <v>82.05632546296296</v>
      </c>
      <c r="Z397" s="189">
        <f t="shared" ref="Z397:Z404" si="919">(X397/J397)*100</f>
        <v>87.293963258471237</v>
      </c>
      <c r="AA397" s="189">
        <f t="shared" si="910"/>
        <v>73.850692916666674</v>
      </c>
      <c r="AB397" s="191">
        <f>SUM(AB398:AB402)</f>
        <v>387583.36999999988</v>
      </c>
      <c r="AC397" s="191">
        <f t="shared" si="911"/>
        <v>17.943674537037033</v>
      </c>
      <c r="AD397" s="191">
        <f t="shared" ref="AD397:AD402" si="920">(AB397/D397)*100</f>
        <v>16.149307083333326</v>
      </c>
      <c r="AE397" s="191">
        <f>SUM(AE398:AE402)</f>
        <v>257983.36999999988</v>
      </c>
      <c r="AF397" s="191">
        <f t="shared" ref="AF397:AF404" si="921">(AE397/J397)*100</f>
        <v>12.706036741528756</v>
      </c>
      <c r="AG397" s="191">
        <f t="shared" ref="AG397:AG404" si="922">(AE397/D397)*100</f>
        <v>10.74930708333333</v>
      </c>
      <c r="AH397" s="190">
        <f>SUM(AH398:AH402)</f>
        <v>240000</v>
      </c>
      <c r="AI397" s="191">
        <f>SUM(AI398:AI402)</f>
        <v>627583.36999999988</v>
      </c>
      <c r="AJ397" s="191">
        <f t="shared" ref="AJ397:AJ404" si="923">(AI397/D397)*100</f>
        <v>26.14930708333333</v>
      </c>
    </row>
    <row r="398" spans="1:36" s="35" customFormat="1" ht="18.95" customHeight="1">
      <c r="A398" s="183"/>
      <c r="B398" s="183"/>
      <c r="C398" s="189" t="s">
        <v>56</v>
      </c>
      <c r="D398" s="189">
        <f>D410</f>
        <v>360000</v>
      </c>
      <c r="E398" s="189">
        <f t="shared" ref="E398:G398" si="924">E410</f>
        <v>240000</v>
      </c>
      <c r="F398" s="189">
        <f t="shared" si="924"/>
        <v>120000</v>
      </c>
      <c r="G398" s="189">
        <f t="shared" si="924"/>
        <v>0</v>
      </c>
      <c r="H398" s="189">
        <f t="shared" si="908"/>
        <v>360000</v>
      </c>
      <c r="I398" s="195">
        <f>I410</f>
        <v>0</v>
      </c>
      <c r="J398" s="196">
        <f>H398+(I398)</f>
        <v>360000</v>
      </c>
      <c r="K398" s="189">
        <f>K410</f>
        <v>27500</v>
      </c>
      <c r="L398" s="189">
        <f t="shared" ref="L398:O398" si="925">L410</f>
        <v>0</v>
      </c>
      <c r="M398" s="189">
        <f t="shared" si="925"/>
        <v>0</v>
      </c>
      <c r="N398" s="189">
        <f t="shared" si="925"/>
        <v>0</v>
      </c>
      <c r="O398" s="189">
        <f t="shared" si="925"/>
        <v>15000</v>
      </c>
      <c r="P398" s="189">
        <f>K398+L398</f>
        <v>27500</v>
      </c>
      <c r="Q398" s="189">
        <f t="shared" si="914"/>
        <v>7.6388888888888893</v>
      </c>
      <c r="R398" s="189">
        <f t="shared" si="915"/>
        <v>7.6388888888888893</v>
      </c>
      <c r="S398" s="189">
        <f>(P398/D398)*100</f>
        <v>7.6388888888888893</v>
      </c>
      <c r="T398" s="189">
        <f>M398+N398</f>
        <v>0</v>
      </c>
      <c r="U398" s="189">
        <f t="shared" si="916"/>
        <v>0</v>
      </c>
      <c r="V398" s="189">
        <f t="shared" si="917"/>
        <v>0</v>
      </c>
      <c r="W398" s="189">
        <f>(T398/D398)*100</f>
        <v>0</v>
      </c>
      <c r="X398" s="189">
        <f>SUM(K398:O398)</f>
        <v>42500</v>
      </c>
      <c r="Y398" s="217">
        <f t="shared" si="918"/>
        <v>11.805555555555555</v>
      </c>
      <c r="Z398" s="189">
        <f t="shared" si="919"/>
        <v>11.805555555555555</v>
      </c>
      <c r="AA398" s="189">
        <f t="shared" si="910"/>
        <v>11.805555555555555</v>
      </c>
      <c r="AB398" s="197">
        <f>H398-X398</f>
        <v>317500</v>
      </c>
      <c r="AC398" s="197">
        <f>(AB398/H398)*100</f>
        <v>88.194444444444443</v>
      </c>
      <c r="AD398" s="197">
        <f t="shared" si="920"/>
        <v>88.194444444444443</v>
      </c>
      <c r="AE398" s="197">
        <f>J398-X398</f>
        <v>317500</v>
      </c>
      <c r="AF398" s="197">
        <f t="shared" si="921"/>
        <v>88.194444444444443</v>
      </c>
      <c r="AG398" s="197">
        <f t="shared" si="922"/>
        <v>88.194444444444443</v>
      </c>
      <c r="AH398" s="189">
        <f t="shared" ref="AH398" si="926">AH410</f>
        <v>0</v>
      </c>
      <c r="AI398" s="197">
        <f>AB398+AH398</f>
        <v>317500</v>
      </c>
      <c r="AJ398" s="197">
        <f t="shared" si="923"/>
        <v>88.194444444444443</v>
      </c>
    </row>
    <row r="399" spans="1:36" s="35" customFormat="1" ht="18.95" customHeight="1">
      <c r="A399" s="183"/>
      <c r="B399" s="183"/>
      <c r="C399" s="189" t="s">
        <v>57</v>
      </c>
      <c r="D399" s="189">
        <f t="shared" ref="D399:G402" si="927">D411</f>
        <v>1500000</v>
      </c>
      <c r="E399" s="189">
        <f t="shared" si="927"/>
        <v>832000</v>
      </c>
      <c r="F399" s="189">
        <f t="shared" si="927"/>
        <v>428000</v>
      </c>
      <c r="G399" s="189">
        <f t="shared" si="927"/>
        <v>0</v>
      </c>
      <c r="H399" s="189">
        <f t="shared" si="908"/>
        <v>1260000</v>
      </c>
      <c r="I399" s="195">
        <f t="shared" ref="I399:I404" si="928">I411</f>
        <v>-63600</v>
      </c>
      <c r="J399" s="196">
        <f>H399+(I399)</f>
        <v>1196400</v>
      </c>
      <c r="K399" s="189">
        <f t="shared" ref="K399:O402" si="929">K411</f>
        <v>212190</v>
      </c>
      <c r="L399" s="189">
        <f t="shared" si="929"/>
        <v>0</v>
      </c>
      <c r="M399" s="189">
        <f t="shared" si="929"/>
        <v>0</v>
      </c>
      <c r="N399" s="189">
        <f t="shared" si="929"/>
        <v>0</v>
      </c>
      <c r="O399" s="189">
        <f t="shared" si="929"/>
        <v>0</v>
      </c>
      <c r="P399" s="189">
        <f>K399+L399</f>
        <v>212190</v>
      </c>
      <c r="Q399" s="189">
        <f t="shared" si="914"/>
        <v>16.840476190476192</v>
      </c>
      <c r="R399" s="189">
        <f t="shared" si="915"/>
        <v>17.73570712136409</v>
      </c>
      <c r="S399" s="189">
        <f t="shared" ref="S399:S402" si="930">(P399/D399)*100</f>
        <v>14.146000000000001</v>
      </c>
      <c r="T399" s="189">
        <f>M399+N399</f>
        <v>0</v>
      </c>
      <c r="U399" s="189">
        <f t="shared" si="916"/>
        <v>0</v>
      </c>
      <c r="V399" s="189">
        <f t="shared" si="917"/>
        <v>0</v>
      </c>
      <c r="W399" s="189">
        <f t="shared" ref="W399:W402" si="931">(T399/D399)*100</f>
        <v>0</v>
      </c>
      <c r="X399" s="189">
        <f>SUM(K399:O399)</f>
        <v>212190</v>
      </c>
      <c r="Y399" s="217">
        <f t="shared" si="918"/>
        <v>16.840476190476192</v>
      </c>
      <c r="Z399" s="189">
        <f t="shared" si="919"/>
        <v>17.73570712136409</v>
      </c>
      <c r="AA399" s="189">
        <f t="shared" si="910"/>
        <v>14.146000000000001</v>
      </c>
      <c r="AB399" s="197">
        <f t="shared" ref="AB399:AB402" si="932">H399-X399</f>
        <v>1047810</v>
      </c>
      <c r="AC399" s="197">
        <f t="shared" ref="AC399:AC404" si="933">(AB399/H399)*100</f>
        <v>83.159523809523805</v>
      </c>
      <c r="AD399" s="197">
        <f t="shared" si="920"/>
        <v>69.853999999999999</v>
      </c>
      <c r="AE399" s="197">
        <f t="shared" ref="AE399:AE402" si="934">J399-X399</f>
        <v>984210</v>
      </c>
      <c r="AF399" s="197">
        <f t="shared" si="921"/>
        <v>82.264292878635899</v>
      </c>
      <c r="AG399" s="197">
        <f t="shared" si="922"/>
        <v>65.61399999999999</v>
      </c>
      <c r="AH399" s="189">
        <f t="shared" ref="AH399" si="935">AH411</f>
        <v>240000</v>
      </c>
      <c r="AI399" s="197">
        <f t="shared" ref="AI399:AI404" si="936">AB399+AH399</f>
        <v>1287810</v>
      </c>
      <c r="AJ399" s="197">
        <f t="shared" si="923"/>
        <v>85.853999999999999</v>
      </c>
    </row>
    <row r="400" spans="1:36" s="35" customFormat="1" ht="18.95" customHeight="1">
      <c r="A400" s="183"/>
      <c r="B400" s="183"/>
      <c r="C400" s="189" t="s">
        <v>58</v>
      </c>
      <c r="D400" s="189">
        <f t="shared" si="927"/>
        <v>440000</v>
      </c>
      <c r="E400" s="189">
        <f t="shared" si="927"/>
        <v>440000</v>
      </c>
      <c r="F400" s="189">
        <f t="shared" si="927"/>
        <v>0</v>
      </c>
      <c r="G400" s="189">
        <f t="shared" si="927"/>
        <v>0</v>
      </c>
      <c r="H400" s="189">
        <f t="shared" si="908"/>
        <v>440000</v>
      </c>
      <c r="I400" s="195">
        <f t="shared" si="928"/>
        <v>-66000</v>
      </c>
      <c r="J400" s="196">
        <f>H400+(I400)</f>
        <v>374000</v>
      </c>
      <c r="K400" s="189">
        <f t="shared" si="929"/>
        <v>1410630.33</v>
      </c>
      <c r="L400" s="189">
        <f t="shared" si="929"/>
        <v>0</v>
      </c>
      <c r="M400" s="189">
        <f t="shared" si="929"/>
        <v>0</v>
      </c>
      <c r="N400" s="189">
        <f t="shared" si="929"/>
        <v>107096.3</v>
      </c>
      <c r="O400" s="189">
        <f t="shared" si="929"/>
        <v>0</v>
      </c>
      <c r="P400" s="189">
        <f>K400+L400</f>
        <v>1410630.33</v>
      </c>
      <c r="Q400" s="189">
        <f t="shared" si="914"/>
        <v>320.59780227272728</v>
      </c>
      <c r="R400" s="189">
        <f t="shared" si="915"/>
        <v>377.17388502673799</v>
      </c>
      <c r="S400" s="189">
        <f t="shared" si="930"/>
        <v>320.59780227272728</v>
      </c>
      <c r="T400" s="189">
        <f>M400+N400</f>
        <v>107096.3</v>
      </c>
      <c r="U400" s="189">
        <f t="shared" si="916"/>
        <v>24.340068181818182</v>
      </c>
      <c r="V400" s="189">
        <f t="shared" si="917"/>
        <v>28.6353743315508</v>
      </c>
      <c r="W400" s="189">
        <f t="shared" si="931"/>
        <v>24.340068181818182</v>
      </c>
      <c r="X400" s="189">
        <f>SUM(K400:O400)</f>
        <v>1517726.6300000001</v>
      </c>
      <c r="Y400" s="217">
        <f t="shared" si="918"/>
        <v>344.93787045454548</v>
      </c>
      <c r="Z400" s="189">
        <f t="shared" si="919"/>
        <v>405.80925935828878</v>
      </c>
      <c r="AA400" s="189">
        <f t="shared" si="910"/>
        <v>344.93787045454548</v>
      </c>
      <c r="AB400" s="197">
        <f t="shared" si="932"/>
        <v>-1077726.6300000001</v>
      </c>
      <c r="AC400" s="197">
        <f t="shared" si="933"/>
        <v>-244.93787045454548</v>
      </c>
      <c r="AD400" s="197">
        <f t="shared" si="920"/>
        <v>-244.93787045454548</v>
      </c>
      <c r="AE400" s="197">
        <f t="shared" si="934"/>
        <v>-1143726.6300000001</v>
      </c>
      <c r="AF400" s="197">
        <f t="shared" si="921"/>
        <v>-305.80925935828878</v>
      </c>
      <c r="AG400" s="197">
        <f t="shared" si="922"/>
        <v>-259.93787045454548</v>
      </c>
      <c r="AH400" s="189">
        <f t="shared" ref="AH400" si="937">AH412</f>
        <v>0</v>
      </c>
      <c r="AI400" s="197">
        <f t="shared" si="936"/>
        <v>-1077726.6300000001</v>
      </c>
      <c r="AJ400" s="197">
        <f t="shared" si="923"/>
        <v>-244.93787045454548</v>
      </c>
    </row>
    <row r="401" spans="1:36" s="35" customFormat="1" ht="18.95" customHeight="1">
      <c r="A401" s="183"/>
      <c r="B401" s="183"/>
      <c r="C401" s="189" t="s">
        <v>59</v>
      </c>
      <c r="D401" s="189">
        <f t="shared" si="927"/>
        <v>0</v>
      </c>
      <c r="E401" s="189">
        <f t="shared" si="927"/>
        <v>0</v>
      </c>
      <c r="F401" s="189">
        <f t="shared" si="927"/>
        <v>0</v>
      </c>
      <c r="G401" s="189">
        <f t="shared" si="927"/>
        <v>0</v>
      </c>
      <c r="H401" s="189">
        <f t="shared" si="908"/>
        <v>0</v>
      </c>
      <c r="I401" s="195">
        <f t="shared" si="928"/>
        <v>0</v>
      </c>
      <c r="J401" s="196">
        <f>H401+(I401)</f>
        <v>0</v>
      </c>
      <c r="K401" s="189">
        <f t="shared" si="929"/>
        <v>0</v>
      </c>
      <c r="L401" s="189">
        <f t="shared" si="929"/>
        <v>0</v>
      </c>
      <c r="M401" s="189">
        <f t="shared" si="929"/>
        <v>0</v>
      </c>
      <c r="N401" s="189">
        <f t="shared" si="929"/>
        <v>0</v>
      </c>
      <c r="O401" s="189">
        <f t="shared" si="929"/>
        <v>0</v>
      </c>
      <c r="P401" s="189">
        <f>K401+L401</f>
        <v>0</v>
      </c>
      <c r="Q401" s="189" t="e">
        <f t="shared" si="914"/>
        <v>#DIV/0!</v>
      </c>
      <c r="R401" s="189" t="e">
        <f t="shared" si="915"/>
        <v>#DIV/0!</v>
      </c>
      <c r="S401" s="189" t="e">
        <f t="shared" si="930"/>
        <v>#DIV/0!</v>
      </c>
      <c r="T401" s="189">
        <f>M401+N401</f>
        <v>0</v>
      </c>
      <c r="U401" s="189" t="e">
        <f t="shared" si="916"/>
        <v>#DIV/0!</v>
      </c>
      <c r="V401" s="189" t="e">
        <f t="shared" si="917"/>
        <v>#DIV/0!</v>
      </c>
      <c r="W401" s="189" t="e">
        <f t="shared" si="931"/>
        <v>#DIV/0!</v>
      </c>
      <c r="X401" s="189">
        <f>SUM(K401:O401)</f>
        <v>0</v>
      </c>
      <c r="Y401" s="217" t="e">
        <f t="shared" si="918"/>
        <v>#DIV/0!</v>
      </c>
      <c r="Z401" s="189" t="e">
        <f t="shared" si="919"/>
        <v>#DIV/0!</v>
      </c>
      <c r="AA401" s="189" t="e">
        <f t="shared" si="910"/>
        <v>#DIV/0!</v>
      </c>
      <c r="AB401" s="197">
        <f t="shared" si="932"/>
        <v>0</v>
      </c>
      <c r="AC401" s="197" t="e">
        <f t="shared" si="933"/>
        <v>#DIV/0!</v>
      </c>
      <c r="AD401" s="197" t="e">
        <f t="shared" si="920"/>
        <v>#DIV/0!</v>
      </c>
      <c r="AE401" s="197">
        <f t="shared" si="934"/>
        <v>0</v>
      </c>
      <c r="AF401" s="197" t="e">
        <f t="shared" si="921"/>
        <v>#DIV/0!</v>
      </c>
      <c r="AG401" s="197" t="e">
        <f t="shared" si="922"/>
        <v>#DIV/0!</v>
      </c>
      <c r="AH401" s="189">
        <f t="shared" ref="AH401" si="938">AH413</f>
        <v>0</v>
      </c>
      <c r="AI401" s="197">
        <f t="shared" si="936"/>
        <v>0</v>
      </c>
      <c r="AJ401" s="197" t="e">
        <f t="shared" si="923"/>
        <v>#DIV/0!</v>
      </c>
    </row>
    <row r="402" spans="1:36" s="35" customFormat="1" ht="18.95" customHeight="1">
      <c r="A402" s="183"/>
      <c r="B402" s="183"/>
      <c r="C402" s="189" t="s">
        <v>60</v>
      </c>
      <c r="D402" s="189">
        <f t="shared" si="927"/>
        <v>100000</v>
      </c>
      <c r="E402" s="189">
        <f t="shared" si="927"/>
        <v>0</v>
      </c>
      <c r="F402" s="189">
        <f t="shared" si="927"/>
        <v>100000</v>
      </c>
      <c r="G402" s="189">
        <f t="shared" si="927"/>
        <v>0</v>
      </c>
      <c r="H402" s="189">
        <f t="shared" si="908"/>
        <v>100000</v>
      </c>
      <c r="I402" s="195">
        <f t="shared" si="928"/>
        <v>0</v>
      </c>
      <c r="J402" s="196">
        <f>H402+(I402)</f>
        <v>100000</v>
      </c>
      <c r="K402" s="189">
        <f t="shared" si="929"/>
        <v>0</v>
      </c>
      <c r="L402" s="189">
        <f t="shared" si="929"/>
        <v>0</v>
      </c>
      <c r="M402" s="189">
        <f t="shared" si="929"/>
        <v>0</v>
      </c>
      <c r="N402" s="189">
        <f t="shared" si="929"/>
        <v>0</v>
      </c>
      <c r="O402" s="189">
        <f t="shared" si="929"/>
        <v>0</v>
      </c>
      <c r="P402" s="189">
        <f>K402+L402</f>
        <v>0</v>
      </c>
      <c r="Q402" s="189">
        <f t="shared" si="914"/>
        <v>0</v>
      </c>
      <c r="R402" s="189">
        <f t="shared" si="915"/>
        <v>0</v>
      </c>
      <c r="S402" s="189">
        <f t="shared" si="930"/>
        <v>0</v>
      </c>
      <c r="T402" s="189">
        <f>M402+N402</f>
        <v>0</v>
      </c>
      <c r="U402" s="189">
        <f t="shared" si="916"/>
        <v>0</v>
      </c>
      <c r="V402" s="189">
        <f t="shared" si="917"/>
        <v>0</v>
      </c>
      <c r="W402" s="189">
        <f t="shared" si="931"/>
        <v>0</v>
      </c>
      <c r="X402" s="189">
        <f>SUM(K402:O402)</f>
        <v>0</v>
      </c>
      <c r="Y402" s="217">
        <f t="shared" si="918"/>
        <v>0</v>
      </c>
      <c r="Z402" s="189">
        <f t="shared" si="919"/>
        <v>0</v>
      </c>
      <c r="AA402" s="189">
        <f t="shared" si="910"/>
        <v>0</v>
      </c>
      <c r="AB402" s="197">
        <f t="shared" si="932"/>
        <v>100000</v>
      </c>
      <c r="AC402" s="197">
        <f t="shared" si="933"/>
        <v>100</v>
      </c>
      <c r="AD402" s="197">
        <f t="shared" si="920"/>
        <v>100</v>
      </c>
      <c r="AE402" s="197">
        <f t="shared" si="934"/>
        <v>100000</v>
      </c>
      <c r="AF402" s="197">
        <f t="shared" si="921"/>
        <v>100</v>
      </c>
      <c r="AG402" s="197">
        <f t="shared" si="922"/>
        <v>100</v>
      </c>
      <c r="AH402" s="189">
        <f t="shared" ref="AH402" si="939">AH414</f>
        <v>0</v>
      </c>
      <c r="AI402" s="197">
        <f t="shared" si="936"/>
        <v>100000</v>
      </c>
      <c r="AJ402" s="197">
        <f t="shared" si="923"/>
        <v>100</v>
      </c>
    </row>
    <row r="403" spans="1:36" s="35" customFormat="1" ht="18.95" customHeight="1">
      <c r="A403" s="182"/>
      <c r="B403" s="192" t="s">
        <v>35</v>
      </c>
      <c r="C403" s="190" t="s">
        <v>64</v>
      </c>
      <c r="D403" s="190">
        <f t="shared" ref="D403:AE403" si="940">D404</f>
        <v>0</v>
      </c>
      <c r="E403" s="190">
        <f t="shared" si="940"/>
        <v>0</v>
      </c>
      <c r="F403" s="190">
        <f t="shared" si="940"/>
        <v>0</v>
      </c>
      <c r="G403" s="190">
        <f t="shared" si="940"/>
        <v>0</v>
      </c>
      <c r="H403" s="190">
        <f t="shared" si="940"/>
        <v>0</v>
      </c>
      <c r="I403" s="194">
        <f t="shared" si="940"/>
        <v>0</v>
      </c>
      <c r="J403" s="190">
        <f t="shared" si="940"/>
        <v>0</v>
      </c>
      <c r="K403" s="190">
        <f t="shared" si="940"/>
        <v>0</v>
      </c>
      <c r="L403" s="190">
        <f t="shared" si="940"/>
        <v>0</v>
      </c>
      <c r="M403" s="190">
        <f t="shared" si="940"/>
        <v>0</v>
      </c>
      <c r="N403" s="190">
        <f t="shared" si="940"/>
        <v>0</v>
      </c>
      <c r="O403" s="190">
        <f t="shared" si="940"/>
        <v>0</v>
      </c>
      <c r="P403" s="198">
        <f t="shared" si="940"/>
        <v>0</v>
      </c>
      <c r="Q403" s="189" t="e">
        <f t="shared" ref="Q403" si="941">(P403/J403)*100</f>
        <v>#DIV/0!</v>
      </c>
      <c r="R403" s="189" t="e">
        <f t="shared" si="915"/>
        <v>#DIV/0!</v>
      </c>
      <c r="S403" s="198" t="e">
        <f t="shared" si="940"/>
        <v>#DIV/0!</v>
      </c>
      <c r="T403" s="198">
        <f t="shared" si="940"/>
        <v>0</v>
      </c>
      <c r="U403" s="190" t="e">
        <f t="shared" si="916"/>
        <v>#DIV/0!</v>
      </c>
      <c r="V403" s="189" t="e">
        <f t="shared" si="917"/>
        <v>#DIV/0!</v>
      </c>
      <c r="W403" s="198" t="e">
        <f t="shared" si="940"/>
        <v>#DIV/0!</v>
      </c>
      <c r="X403" s="198">
        <f>X404</f>
        <v>0</v>
      </c>
      <c r="Y403" s="218" t="e">
        <f t="shared" si="918"/>
        <v>#DIV/0!</v>
      </c>
      <c r="Z403" s="189" t="e">
        <f t="shared" si="919"/>
        <v>#DIV/0!</v>
      </c>
      <c r="AA403" s="198" t="e">
        <f>AA404</f>
        <v>#DIV/0!</v>
      </c>
      <c r="AB403" s="199">
        <f t="shared" si="940"/>
        <v>0</v>
      </c>
      <c r="AC403" s="191" t="e">
        <f t="shared" si="933"/>
        <v>#DIV/0!</v>
      </c>
      <c r="AD403" s="199" t="e">
        <f t="shared" si="940"/>
        <v>#DIV/0!</v>
      </c>
      <c r="AE403" s="199">
        <f t="shared" si="940"/>
        <v>0</v>
      </c>
      <c r="AF403" s="191" t="e">
        <f t="shared" si="921"/>
        <v>#DIV/0!</v>
      </c>
      <c r="AG403" s="191" t="e">
        <f t="shared" si="922"/>
        <v>#DIV/0!</v>
      </c>
      <c r="AH403" s="190">
        <f t="shared" ref="AH403" si="942">AH404</f>
        <v>0</v>
      </c>
      <c r="AI403" s="199">
        <f t="shared" ref="AI403" si="943">AI404</f>
        <v>0</v>
      </c>
      <c r="AJ403" s="191" t="e">
        <f t="shared" si="923"/>
        <v>#DIV/0!</v>
      </c>
    </row>
    <row r="404" spans="1:36" s="35" customFormat="1" ht="18.95" customHeight="1">
      <c r="A404" s="183"/>
      <c r="B404" s="183"/>
      <c r="C404" s="189" t="s">
        <v>62</v>
      </c>
      <c r="D404" s="189">
        <f t="shared" ref="D404:G404" si="944">D416</f>
        <v>0</v>
      </c>
      <c r="E404" s="189">
        <f t="shared" si="944"/>
        <v>0</v>
      </c>
      <c r="F404" s="189">
        <f t="shared" si="944"/>
        <v>0</v>
      </c>
      <c r="G404" s="189">
        <f t="shared" si="944"/>
        <v>0</v>
      </c>
      <c r="H404" s="189">
        <f>SUM(E404:G404)</f>
        <v>0</v>
      </c>
      <c r="I404" s="195">
        <f t="shared" si="928"/>
        <v>0</v>
      </c>
      <c r="J404" s="196">
        <f>H404+(I404)</f>
        <v>0</v>
      </c>
      <c r="K404" s="189">
        <f t="shared" ref="K404:O404" si="945">K416</f>
        <v>0</v>
      </c>
      <c r="L404" s="189">
        <f t="shared" si="945"/>
        <v>0</v>
      </c>
      <c r="M404" s="189">
        <f t="shared" si="945"/>
        <v>0</v>
      </c>
      <c r="N404" s="189">
        <f t="shared" si="945"/>
        <v>0</v>
      </c>
      <c r="O404" s="189">
        <f t="shared" si="945"/>
        <v>0</v>
      </c>
      <c r="P404" s="189">
        <f>K404+L404</f>
        <v>0</v>
      </c>
      <c r="Q404" s="189" t="e">
        <f t="shared" ref="Q404" si="946">(P404/H404)*100</f>
        <v>#DIV/0!</v>
      </c>
      <c r="R404" s="189" t="e">
        <f t="shared" si="915"/>
        <v>#DIV/0!</v>
      </c>
      <c r="S404" s="189" t="e">
        <f>(P404/D404)*100</f>
        <v>#DIV/0!</v>
      </c>
      <c r="T404" s="189">
        <f>M404+N404</f>
        <v>0</v>
      </c>
      <c r="U404" s="189" t="e">
        <f t="shared" si="916"/>
        <v>#DIV/0!</v>
      </c>
      <c r="V404" s="189" t="e">
        <f t="shared" si="917"/>
        <v>#DIV/0!</v>
      </c>
      <c r="W404" s="189" t="e">
        <f>(T404/D404)*100</f>
        <v>#DIV/0!</v>
      </c>
      <c r="X404" s="189">
        <f>SUM(K404:O404)</f>
        <v>0</v>
      </c>
      <c r="Y404" s="217" t="e">
        <f t="shared" si="918"/>
        <v>#DIV/0!</v>
      </c>
      <c r="Z404" s="189" t="e">
        <f t="shared" si="919"/>
        <v>#DIV/0!</v>
      </c>
      <c r="AA404" s="189" t="e">
        <f>(X404/D404)*100</f>
        <v>#DIV/0!</v>
      </c>
      <c r="AB404" s="197">
        <f>H404-X404</f>
        <v>0</v>
      </c>
      <c r="AC404" s="197" t="e">
        <f t="shared" si="933"/>
        <v>#DIV/0!</v>
      </c>
      <c r="AD404" s="197" t="e">
        <f>(AB404/D404)*100</f>
        <v>#DIV/0!</v>
      </c>
      <c r="AE404" s="197">
        <f>J404-X404</f>
        <v>0</v>
      </c>
      <c r="AF404" s="197" t="e">
        <f t="shared" si="921"/>
        <v>#DIV/0!</v>
      </c>
      <c r="AG404" s="197" t="e">
        <f t="shared" si="922"/>
        <v>#DIV/0!</v>
      </c>
      <c r="AH404" s="189">
        <f t="shared" ref="AH404" si="947">AH416</f>
        <v>0</v>
      </c>
      <c r="AI404" s="197">
        <f t="shared" si="936"/>
        <v>0</v>
      </c>
      <c r="AJ404" s="197" t="e">
        <f t="shared" si="923"/>
        <v>#DIV/0!</v>
      </c>
    </row>
    <row r="405" spans="1:36" s="35" customFormat="1" ht="18.95" customHeight="1">
      <c r="A405" s="200"/>
      <c r="B405" s="200"/>
      <c r="C405" s="201"/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  <c r="S405" s="201"/>
      <c r="T405" s="201"/>
      <c r="U405" s="202"/>
      <c r="V405" s="202"/>
      <c r="W405" s="202"/>
      <c r="X405" s="202"/>
      <c r="Y405" s="222"/>
      <c r="Z405" s="202"/>
      <c r="AA405" s="202"/>
      <c r="AB405" s="202"/>
      <c r="AC405" s="202"/>
      <c r="AD405" s="202"/>
      <c r="AE405" s="202"/>
      <c r="AF405" s="202"/>
      <c r="AG405" s="202"/>
      <c r="AH405" s="202"/>
      <c r="AI405" s="202"/>
      <c r="AJ405" s="202"/>
    </row>
    <row r="406" spans="1:36" ht="35.450000000000003" customHeight="1">
      <c r="A406" s="1104" t="s">
        <v>443</v>
      </c>
      <c r="B406" s="1106" t="s">
        <v>338</v>
      </c>
      <c r="C406" s="1107" t="s">
        <v>339</v>
      </c>
      <c r="D406" s="79" t="s">
        <v>231</v>
      </c>
      <c r="E406" s="1109">
        <f>SUM(E409,E415)</f>
        <v>1512000</v>
      </c>
      <c r="F406" s="1109">
        <f>F409+F415</f>
        <v>648000</v>
      </c>
      <c r="G406" s="1109">
        <f>G409+G415</f>
        <v>0</v>
      </c>
      <c r="H406" s="1109">
        <f>SUM(E406:G408)</f>
        <v>2160000</v>
      </c>
      <c r="I406" s="1111">
        <f>SUM(I409,I415)</f>
        <v>-129600</v>
      </c>
      <c r="J406" s="1113">
        <f>SUM(J409,J415)</f>
        <v>2030400</v>
      </c>
      <c r="K406" s="37"/>
      <c r="L406" s="37"/>
      <c r="M406" s="37"/>
      <c r="N406" s="37"/>
      <c r="O406" s="37"/>
      <c r="P406" s="203" t="s">
        <v>417</v>
      </c>
      <c r="Q406" s="204" t="s">
        <v>433</v>
      </c>
      <c r="R406" s="204" t="s">
        <v>434</v>
      </c>
      <c r="S406" s="204" t="s">
        <v>403</v>
      </c>
      <c r="T406" s="204" t="s">
        <v>438</v>
      </c>
      <c r="U406" s="204" t="s">
        <v>433</v>
      </c>
      <c r="V406" s="204" t="s">
        <v>434</v>
      </c>
      <c r="W406" s="204" t="s">
        <v>403</v>
      </c>
      <c r="X406" s="203" t="s">
        <v>439</v>
      </c>
      <c r="Y406" s="223" t="s">
        <v>433</v>
      </c>
      <c r="Z406" s="204" t="s">
        <v>434</v>
      </c>
      <c r="AA406" s="204" t="s">
        <v>403</v>
      </c>
      <c r="AB406" s="204" t="s">
        <v>440</v>
      </c>
      <c r="AC406" s="204" t="s">
        <v>433</v>
      </c>
      <c r="AD406" s="204" t="s">
        <v>403</v>
      </c>
      <c r="AE406" s="204" t="s">
        <v>408</v>
      </c>
      <c r="AF406" s="204" t="s">
        <v>408</v>
      </c>
      <c r="AG406" s="204" t="s">
        <v>403</v>
      </c>
      <c r="AH406" s="204" t="s">
        <v>39</v>
      </c>
      <c r="AI406" s="204" t="s">
        <v>441</v>
      </c>
      <c r="AJ406" s="204" t="s">
        <v>403</v>
      </c>
    </row>
    <row r="407" spans="1:36" ht="14.45" customHeight="1">
      <c r="A407" s="1105"/>
      <c r="B407" s="1106"/>
      <c r="C407" s="1108"/>
      <c r="D407" s="1108">
        <f>D409+D415</f>
        <v>2400000</v>
      </c>
      <c r="E407" s="1110"/>
      <c r="F407" s="1110"/>
      <c r="G407" s="1110"/>
      <c r="H407" s="1110"/>
      <c r="I407" s="1112"/>
      <c r="J407" s="1106"/>
      <c r="K407" s="1114">
        <f t="shared" ref="K407:P407" si="948">K409+K415</f>
        <v>1650320.33</v>
      </c>
      <c r="L407" s="1116">
        <f t="shared" si="948"/>
        <v>0</v>
      </c>
      <c r="M407" s="1118">
        <f t="shared" si="948"/>
        <v>0</v>
      </c>
      <c r="N407" s="1100">
        <f t="shared" si="948"/>
        <v>107096.3</v>
      </c>
      <c r="O407" s="1102">
        <f t="shared" si="948"/>
        <v>15000</v>
      </c>
      <c r="P407" s="1071">
        <f t="shared" si="948"/>
        <v>1650320.33</v>
      </c>
      <c r="Q407" s="1071">
        <f>(P407/H406)*100</f>
        <v>76.403718981481489</v>
      </c>
      <c r="R407" s="1071">
        <f>(P407/J406)*100</f>
        <v>81.280552107959025</v>
      </c>
      <c r="S407" s="1071">
        <f>(P407/D407)*100</f>
        <v>68.763347083333343</v>
      </c>
      <c r="T407" s="1071">
        <f>T409+T415</f>
        <v>122096.3</v>
      </c>
      <c r="U407" s="1071">
        <f>(T407/H406)*100</f>
        <v>5.6526064814814809</v>
      </c>
      <c r="V407" s="1071">
        <f>(T407/J406)*100</f>
        <v>6.0134111505122139</v>
      </c>
      <c r="W407" s="1071">
        <f>(T407/D407)*100</f>
        <v>5.0873458333333339</v>
      </c>
      <c r="X407" s="1071">
        <f>X409+X415</f>
        <v>1772416.6300000001</v>
      </c>
      <c r="Y407" s="1075">
        <f>(X407/H406)*100</f>
        <v>82.05632546296296</v>
      </c>
      <c r="Z407" s="1071">
        <f>(X407/J406)*100</f>
        <v>87.293963258471237</v>
      </c>
      <c r="AA407" s="1071">
        <f>(X407/D407)*100</f>
        <v>73.850692916666674</v>
      </c>
      <c r="AB407" s="1071">
        <f>AB409+AB415</f>
        <v>387583.36999999988</v>
      </c>
      <c r="AC407" s="1071">
        <f>(AB407/H406)*100</f>
        <v>17.943674537037033</v>
      </c>
      <c r="AD407" s="1071">
        <f>(AB407/D407)*100</f>
        <v>16.149307083333326</v>
      </c>
      <c r="AE407" s="1071">
        <f>AE409+AE415</f>
        <v>257983.36999999988</v>
      </c>
      <c r="AF407" s="1071">
        <f>(AE407/J406)*100</f>
        <v>12.706036741528756</v>
      </c>
      <c r="AG407" s="1071">
        <f>(AE407/D407)*100</f>
        <v>10.74930708333333</v>
      </c>
      <c r="AH407" s="1071">
        <f>AH409+AH415</f>
        <v>240000</v>
      </c>
      <c r="AI407" s="1071">
        <f>AI409+AI415</f>
        <v>627583.36999999988</v>
      </c>
      <c r="AJ407" s="1071">
        <f>(AI407/D407)*100</f>
        <v>26.14930708333333</v>
      </c>
    </row>
    <row r="408" spans="1:36" ht="32.450000000000003" customHeight="1">
      <c r="A408" s="1105"/>
      <c r="B408" s="1106"/>
      <c r="C408" s="1108"/>
      <c r="D408" s="1108"/>
      <c r="E408" s="1110"/>
      <c r="F408" s="1110"/>
      <c r="G408" s="1110"/>
      <c r="H408" s="1110"/>
      <c r="I408" s="1112"/>
      <c r="J408" s="1106"/>
      <c r="K408" s="1115"/>
      <c r="L408" s="1117"/>
      <c r="M408" s="1119"/>
      <c r="N408" s="1101"/>
      <c r="O408" s="1103"/>
      <c r="P408" s="1072"/>
      <c r="Q408" s="1072"/>
      <c r="R408" s="1072"/>
      <c r="S408" s="1072"/>
      <c r="T408" s="1072"/>
      <c r="U408" s="1072"/>
      <c r="V408" s="1072"/>
      <c r="W408" s="1072"/>
      <c r="X408" s="1072"/>
      <c r="Y408" s="1076"/>
      <c r="Z408" s="1072"/>
      <c r="AA408" s="1072"/>
      <c r="AB408" s="1072"/>
      <c r="AC408" s="1072"/>
      <c r="AD408" s="1072"/>
      <c r="AE408" s="1072"/>
      <c r="AF408" s="1072"/>
      <c r="AG408" s="1072"/>
      <c r="AH408" s="1072"/>
      <c r="AI408" s="1072"/>
      <c r="AJ408" s="1072"/>
    </row>
    <row r="409" spans="1:36" ht="18.75">
      <c r="A409" s="38"/>
      <c r="B409" s="39"/>
      <c r="C409" s="40" t="s">
        <v>55</v>
      </c>
      <c r="D409" s="40">
        <f>SUM(D410:D414)</f>
        <v>2400000</v>
      </c>
      <c r="E409" s="41">
        <f>SUM(E410:E414)</f>
        <v>1512000</v>
      </c>
      <c r="F409" s="41">
        <f>SUM(F410:F414)</f>
        <v>648000</v>
      </c>
      <c r="G409" s="41">
        <f>SUM(G410:G414)</f>
        <v>0</v>
      </c>
      <c r="H409" s="41">
        <f>SUM(H410:H414)</f>
        <v>2160000</v>
      </c>
      <c r="I409" s="42">
        <f>SUM(I410:I412)</f>
        <v>-129600</v>
      </c>
      <c r="J409" s="41">
        <f t="shared" ref="J409:P409" si="949">SUM(J410:J414)</f>
        <v>2030400</v>
      </c>
      <c r="K409" s="43">
        <f t="shared" si="949"/>
        <v>1650320.33</v>
      </c>
      <c r="L409" s="44">
        <f t="shared" si="949"/>
        <v>0</v>
      </c>
      <c r="M409" s="45">
        <f t="shared" si="949"/>
        <v>0</v>
      </c>
      <c r="N409" s="46">
        <f t="shared" si="949"/>
        <v>107096.3</v>
      </c>
      <c r="O409" s="80">
        <f t="shared" si="949"/>
        <v>15000</v>
      </c>
      <c r="P409" s="47">
        <f t="shared" si="949"/>
        <v>1650320.33</v>
      </c>
      <c r="Q409" s="48">
        <f>P409/H409*100</f>
        <v>76.403718981481489</v>
      </c>
      <c r="R409" s="48">
        <f>P409/J409*100</f>
        <v>81.280552107959025</v>
      </c>
      <c r="S409" s="48">
        <f t="shared" ref="S409:S414" si="950">P409/D409*100</f>
        <v>68.763347083333343</v>
      </c>
      <c r="T409" s="47">
        <f>SUM(T410:T414)</f>
        <v>122096.3</v>
      </c>
      <c r="U409" s="48">
        <f>T409/H409*100</f>
        <v>5.6526064814814809</v>
      </c>
      <c r="V409" s="48">
        <f>T409/J409*100</f>
        <v>6.0134111505122139</v>
      </c>
      <c r="W409" s="48">
        <f>T409/D409*100</f>
        <v>5.0873458333333339</v>
      </c>
      <c r="X409" s="48">
        <f>SUM(X410:X414)</f>
        <v>1772416.6300000001</v>
      </c>
      <c r="Y409" s="226">
        <f>X409/H409*100</f>
        <v>82.05632546296296</v>
      </c>
      <c r="Z409" s="48">
        <f>X409/J409*100</f>
        <v>87.293963258471237</v>
      </c>
      <c r="AA409" s="48">
        <f>X409/D409*100</f>
        <v>73.850692916666674</v>
      </c>
      <c r="AB409" s="47">
        <f>SUM(AB410:AB414)</f>
        <v>387583.36999999988</v>
      </c>
      <c r="AC409" s="47">
        <f>(AB409/H409)*100</f>
        <v>17.943674537037033</v>
      </c>
      <c r="AD409" s="47">
        <f>(AB409/D409)*100</f>
        <v>16.149307083333326</v>
      </c>
      <c r="AE409" s="47">
        <f>SUM(AE410:AE414)</f>
        <v>257983.36999999988</v>
      </c>
      <c r="AF409" s="47">
        <f>(AE409/J409)*100</f>
        <v>12.706036741528756</v>
      </c>
      <c r="AG409" s="47">
        <f t="shared" ref="AG409:AG414" si="951">(AE409/D409)*100</f>
        <v>10.74930708333333</v>
      </c>
      <c r="AH409" s="47">
        <f>SUM(AH410:AH414)</f>
        <v>240000</v>
      </c>
      <c r="AI409" s="47">
        <f>SUM(AI410:AI414)</f>
        <v>627583.36999999988</v>
      </c>
      <c r="AJ409" s="47">
        <f>(AI409/D409)*100</f>
        <v>26.14930708333333</v>
      </c>
    </row>
    <row r="410" spans="1:36" ht="18.75">
      <c r="A410" s="38"/>
      <c r="B410" s="39" t="s">
        <v>68</v>
      </c>
      <c r="C410" s="49" t="s">
        <v>56</v>
      </c>
      <c r="D410" s="49">
        <v>360000</v>
      </c>
      <c r="E410" s="57">
        <v>240000</v>
      </c>
      <c r="F410" s="49">
        <v>120000</v>
      </c>
      <c r="G410" s="49">
        <v>0</v>
      </c>
      <c r="H410" s="41">
        <f>SUM(E410:G410)</f>
        <v>360000</v>
      </c>
      <c r="I410" s="50">
        <v>0</v>
      </c>
      <c r="J410" s="51">
        <f>SUM(E410:G410,I410)</f>
        <v>360000</v>
      </c>
      <c r="K410" s="52">
        <v>27500</v>
      </c>
      <c r="L410" s="53"/>
      <c r="M410" s="54"/>
      <c r="N410" s="55"/>
      <c r="O410" s="81">
        <v>15000</v>
      </c>
      <c r="P410" s="56">
        <f>K410+L410</f>
        <v>27500</v>
      </c>
      <c r="Q410" s="56">
        <f>P410/H410*100</f>
        <v>7.6388888888888893</v>
      </c>
      <c r="R410" s="56">
        <f>P410/J410*100</f>
        <v>7.6388888888888893</v>
      </c>
      <c r="S410" s="56">
        <f t="shared" si="950"/>
        <v>7.6388888888888893</v>
      </c>
      <c r="T410" s="57">
        <f>M410+N410+O410</f>
        <v>15000</v>
      </c>
      <c r="U410" s="56">
        <f>T410/H410*100</f>
        <v>4.1666666666666661</v>
      </c>
      <c r="V410" s="56">
        <f>T410/J410*100</f>
        <v>4.1666666666666661</v>
      </c>
      <c r="W410" s="56">
        <f>T410/D410*100</f>
        <v>4.1666666666666661</v>
      </c>
      <c r="X410" s="56">
        <f>SUM(K410:O410)</f>
        <v>42500</v>
      </c>
      <c r="Y410" s="226">
        <f>X410/H410*100</f>
        <v>11.805555555555555</v>
      </c>
      <c r="Z410" s="56">
        <f>X410/J410*100</f>
        <v>11.805555555555555</v>
      </c>
      <c r="AA410" s="56">
        <f>X410/D410*100</f>
        <v>11.805555555555555</v>
      </c>
      <c r="AB410" s="57">
        <f>H410-X410</f>
        <v>317500</v>
      </c>
      <c r="AC410" s="57">
        <f>(AB410/H410)*100</f>
        <v>88.194444444444443</v>
      </c>
      <c r="AD410" s="57">
        <f>(AB410/D410)*100</f>
        <v>88.194444444444443</v>
      </c>
      <c r="AE410" s="34">
        <f>J410-X410</f>
        <v>317500</v>
      </c>
      <c r="AF410" s="57">
        <f>(AE410/J410)*100</f>
        <v>88.194444444444443</v>
      </c>
      <c r="AG410" s="63">
        <f t="shared" si="951"/>
        <v>88.194444444444443</v>
      </c>
      <c r="AH410" s="49">
        <v>0</v>
      </c>
      <c r="AI410" s="34">
        <f>AB410+AH410</f>
        <v>317500</v>
      </c>
      <c r="AJ410" s="57">
        <f>(AI410/D410)*100</f>
        <v>88.194444444444443</v>
      </c>
    </row>
    <row r="411" spans="1:36" ht="18.75">
      <c r="A411" s="38"/>
      <c r="B411" s="38"/>
      <c r="C411" s="49" t="s">
        <v>57</v>
      </c>
      <c r="D411" s="49">
        <v>1500000</v>
      </c>
      <c r="E411" s="49">
        <v>832000</v>
      </c>
      <c r="F411" s="49">
        <v>428000</v>
      </c>
      <c r="G411" s="49"/>
      <c r="H411" s="41">
        <f>SUM(E411:G411)</f>
        <v>1260000</v>
      </c>
      <c r="I411" s="78">
        <v>-63600</v>
      </c>
      <c r="J411" s="51">
        <f>SUM(E411:G411,I411)</f>
        <v>1196400</v>
      </c>
      <c r="K411" s="52">
        <v>212190</v>
      </c>
      <c r="L411" s="53"/>
      <c r="M411" s="54"/>
      <c r="N411" s="55"/>
      <c r="O411" s="81"/>
      <c r="P411" s="56">
        <f>K411+L411</f>
        <v>212190</v>
      </c>
      <c r="Q411" s="56">
        <f t="shared" ref="Q411:Q414" si="952">P411/H411*100</f>
        <v>16.840476190476192</v>
      </c>
      <c r="R411" s="56">
        <f t="shared" ref="R411:R416" si="953">P411/J411*100</f>
        <v>17.73570712136409</v>
      </c>
      <c r="S411" s="56">
        <f t="shared" si="950"/>
        <v>14.146000000000001</v>
      </c>
      <c r="T411" s="57">
        <f>M411+N411+O411</f>
        <v>0</v>
      </c>
      <c r="U411" s="56">
        <f>T411/H411*100</f>
        <v>0</v>
      </c>
      <c r="V411" s="56">
        <f>T411/J411*100</f>
        <v>0</v>
      </c>
      <c r="W411" s="56">
        <f>T411/D411*100</f>
        <v>0</v>
      </c>
      <c r="X411" s="56">
        <f t="shared" ref="X411:X414" si="954">SUM(K411:O411)</f>
        <v>212190</v>
      </c>
      <c r="Y411" s="226">
        <f t="shared" ref="Y411:Y414" si="955">X411/H411*100</f>
        <v>16.840476190476192</v>
      </c>
      <c r="Z411" s="56">
        <f t="shared" ref="Z411:Z416" si="956">X411/J411*100</f>
        <v>17.73570712136409</v>
      </c>
      <c r="AA411" s="56">
        <f t="shared" ref="AA411:AA414" si="957">X411/D411*100</f>
        <v>14.146000000000001</v>
      </c>
      <c r="AB411" s="57">
        <f t="shared" ref="AB411:AB414" si="958">H411-X411</f>
        <v>1047810</v>
      </c>
      <c r="AC411" s="57">
        <f t="shared" ref="AC411:AC414" si="959">(AB411/H411)*100</f>
        <v>83.159523809523805</v>
      </c>
      <c r="AD411" s="57">
        <f t="shared" ref="AD411:AD414" si="960">(AB411/D411)*100</f>
        <v>69.853999999999999</v>
      </c>
      <c r="AE411" s="34">
        <f>J411-X411</f>
        <v>984210</v>
      </c>
      <c r="AF411" s="57">
        <f t="shared" ref="AF411:AF414" si="961">(AE411/J411)*100</f>
        <v>82.264292878635899</v>
      </c>
      <c r="AG411" s="63">
        <f t="shared" si="951"/>
        <v>65.61399999999999</v>
      </c>
      <c r="AH411" s="49">
        <v>240000</v>
      </c>
      <c r="AI411" s="34">
        <f t="shared" ref="AI411:AI414" si="962">AB411+AH411</f>
        <v>1287810</v>
      </c>
      <c r="AJ411" s="57">
        <f t="shared" ref="AJ411:AJ414" si="963">(AI411/D411)*100</f>
        <v>85.853999999999999</v>
      </c>
    </row>
    <row r="412" spans="1:36" ht="18.75">
      <c r="A412" s="38"/>
      <c r="B412" s="38"/>
      <c r="C412" s="49" t="s">
        <v>58</v>
      </c>
      <c r="D412" s="49">
        <v>440000</v>
      </c>
      <c r="E412" s="49">
        <v>440000</v>
      </c>
      <c r="F412" s="49">
        <v>0</v>
      </c>
      <c r="G412" s="49">
        <v>0</v>
      </c>
      <c r="H412" s="41">
        <f>SUM(E412:G412)</f>
        <v>440000</v>
      </c>
      <c r="I412" s="59">
        <v>-66000</v>
      </c>
      <c r="J412" s="51">
        <f>SUM(E412:G412,I412)</f>
        <v>374000</v>
      </c>
      <c r="K412" s="52">
        <v>1410630.33</v>
      </c>
      <c r="L412" s="53"/>
      <c r="M412" s="54"/>
      <c r="N412" s="55">
        <v>107096.3</v>
      </c>
      <c r="O412" s="81"/>
      <c r="P412" s="56">
        <f>K412+L412</f>
        <v>1410630.33</v>
      </c>
      <c r="Q412" s="56">
        <f>P412/H412*100</f>
        <v>320.59780227272728</v>
      </c>
      <c r="R412" s="56">
        <f>P412/J412*100</f>
        <v>377.17388502673799</v>
      </c>
      <c r="S412" s="56">
        <f t="shared" si="950"/>
        <v>320.59780227272728</v>
      </c>
      <c r="T412" s="57">
        <f t="shared" ref="T412:T414" si="964">M412+N412+O412</f>
        <v>107096.3</v>
      </c>
      <c r="U412" s="56">
        <f t="shared" ref="U412:U414" si="965">T412/H412*100</f>
        <v>24.340068181818182</v>
      </c>
      <c r="V412" s="56">
        <f t="shared" ref="V412:V416" si="966">T412/J412*100</f>
        <v>28.6353743315508</v>
      </c>
      <c r="W412" s="56">
        <f t="shared" ref="W412:W414" si="967">T412/D412*100</f>
        <v>24.340068181818182</v>
      </c>
      <c r="X412" s="56">
        <f>SUM(K412:O412)</f>
        <v>1517726.6300000001</v>
      </c>
      <c r="Y412" s="226">
        <f t="shared" si="955"/>
        <v>344.93787045454548</v>
      </c>
      <c r="Z412" s="56">
        <f t="shared" si="956"/>
        <v>405.80925935828878</v>
      </c>
      <c r="AA412" s="56">
        <f t="shared" si="957"/>
        <v>344.93787045454548</v>
      </c>
      <c r="AB412" s="57">
        <f>H412-X412</f>
        <v>-1077726.6300000001</v>
      </c>
      <c r="AC412" s="57">
        <f>(AB412/H412)*100</f>
        <v>-244.93787045454548</v>
      </c>
      <c r="AD412" s="57">
        <f t="shared" si="960"/>
        <v>-244.93787045454548</v>
      </c>
      <c r="AE412" s="34">
        <f>J412-X412</f>
        <v>-1143726.6300000001</v>
      </c>
      <c r="AF412" s="57">
        <f t="shared" si="961"/>
        <v>-305.80925935828878</v>
      </c>
      <c r="AG412" s="63">
        <f t="shared" si="951"/>
        <v>-259.93787045454548</v>
      </c>
      <c r="AH412" s="49">
        <v>0</v>
      </c>
      <c r="AI412" s="34">
        <f t="shared" si="962"/>
        <v>-1077726.6300000001</v>
      </c>
      <c r="AJ412" s="57">
        <f t="shared" si="963"/>
        <v>-244.93787045454548</v>
      </c>
    </row>
    <row r="413" spans="1:36" ht="18" hidden="1" customHeight="1">
      <c r="A413" s="38"/>
      <c r="B413" s="38"/>
      <c r="C413" s="49" t="s">
        <v>69</v>
      </c>
      <c r="D413" s="49">
        <v>0</v>
      </c>
      <c r="E413" s="49">
        <v>0</v>
      </c>
      <c r="F413" s="49">
        <v>0</v>
      </c>
      <c r="G413" s="49"/>
      <c r="H413" s="41">
        <f>SUM(E413:G413)</f>
        <v>0</v>
      </c>
      <c r="I413" s="59">
        <v>0</v>
      </c>
      <c r="J413" s="51">
        <f>SUM(E413:G413,I413)</f>
        <v>0</v>
      </c>
      <c r="K413" s="52"/>
      <c r="L413" s="53"/>
      <c r="M413" s="54"/>
      <c r="N413" s="55"/>
      <c r="O413" s="81"/>
      <c r="P413" s="56">
        <f>K413+L413</f>
        <v>0</v>
      </c>
      <c r="Q413" s="56" t="e">
        <f t="shared" si="952"/>
        <v>#DIV/0!</v>
      </c>
      <c r="R413" s="56" t="e">
        <f t="shared" si="953"/>
        <v>#DIV/0!</v>
      </c>
      <c r="S413" s="56" t="e">
        <f t="shared" si="950"/>
        <v>#DIV/0!</v>
      </c>
      <c r="T413" s="57">
        <f t="shared" si="964"/>
        <v>0</v>
      </c>
      <c r="U413" s="56" t="e">
        <f t="shared" si="965"/>
        <v>#DIV/0!</v>
      </c>
      <c r="V413" s="56" t="e">
        <f t="shared" si="966"/>
        <v>#DIV/0!</v>
      </c>
      <c r="W413" s="56" t="e">
        <f t="shared" si="967"/>
        <v>#DIV/0!</v>
      </c>
      <c r="X413" s="56">
        <f t="shared" si="954"/>
        <v>0</v>
      </c>
      <c r="Y413" s="226" t="e">
        <f t="shared" si="955"/>
        <v>#DIV/0!</v>
      </c>
      <c r="Z413" s="56" t="e">
        <f t="shared" si="956"/>
        <v>#DIV/0!</v>
      </c>
      <c r="AA413" s="56" t="e">
        <f t="shared" si="957"/>
        <v>#DIV/0!</v>
      </c>
      <c r="AB413" s="57">
        <f t="shared" si="958"/>
        <v>0</v>
      </c>
      <c r="AC413" s="57" t="e">
        <f t="shared" si="959"/>
        <v>#DIV/0!</v>
      </c>
      <c r="AD413" s="57" t="e">
        <f t="shared" si="960"/>
        <v>#DIV/0!</v>
      </c>
      <c r="AE413" s="34">
        <f>J413-X413</f>
        <v>0</v>
      </c>
      <c r="AF413" s="57" t="e">
        <f t="shared" si="961"/>
        <v>#DIV/0!</v>
      </c>
      <c r="AG413" s="63" t="e">
        <f t="shared" si="951"/>
        <v>#DIV/0!</v>
      </c>
      <c r="AH413" s="49"/>
      <c r="AI413" s="34">
        <f t="shared" si="962"/>
        <v>0</v>
      </c>
      <c r="AJ413" s="57" t="e">
        <f t="shared" si="963"/>
        <v>#DIV/0!</v>
      </c>
    </row>
    <row r="414" spans="1:36" ht="18" customHeight="1">
      <c r="A414" s="38"/>
      <c r="B414" s="38"/>
      <c r="C414" s="49" t="s">
        <v>60</v>
      </c>
      <c r="D414" s="57">
        <v>100000</v>
      </c>
      <c r="E414" s="57">
        <v>0</v>
      </c>
      <c r="F414" s="57">
        <v>100000</v>
      </c>
      <c r="G414" s="49">
        <v>0</v>
      </c>
      <c r="H414" s="41">
        <f>SUM(E414:G414)</f>
        <v>100000</v>
      </c>
      <c r="I414" s="49">
        <v>0</v>
      </c>
      <c r="J414" s="51">
        <f>SUM(E414:G414,I414)</f>
        <v>100000</v>
      </c>
      <c r="K414" s="52"/>
      <c r="L414" s="53"/>
      <c r="M414" s="54"/>
      <c r="N414" s="55"/>
      <c r="O414" s="81"/>
      <c r="P414" s="56">
        <f>K414+L414</f>
        <v>0</v>
      </c>
      <c r="Q414" s="56">
        <f t="shared" si="952"/>
        <v>0</v>
      </c>
      <c r="R414" s="56">
        <f t="shared" si="953"/>
        <v>0</v>
      </c>
      <c r="S414" s="56">
        <f t="shared" si="950"/>
        <v>0</v>
      </c>
      <c r="T414" s="57">
        <f t="shared" si="964"/>
        <v>0</v>
      </c>
      <c r="U414" s="56">
        <f t="shared" si="965"/>
        <v>0</v>
      </c>
      <c r="V414" s="56">
        <f t="shared" si="966"/>
        <v>0</v>
      </c>
      <c r="W414" s="56">
        <f t="shared" si="967"/>
        <v>0</v>
      </c>
      <c r="X414" s="56">
        <f t="shared" si="954"/>
        <v>0</v>
      </c>
      <c r="Y414" s="226">
        <f t="shared" si="955"/>
        <v>0</v>
      </c>
      <c r="Z414" s="56">
        <f t="shared" si="956"/>
        <v>0</v>
      </c>
      <c r="AA414" s="56">
        <f t="shared" si="957"/>
        <v>0</v>
      </c>
      <c r="AB414" s="57">
        <f t="shared" si="958"/>
        <v>100000</v>
      </c>
      <c r="AC414" s="57">
        <f t="shared" si="959"/>
        <v>100</v>
      </c>
      <c r="AD414" s="57">
        <f t="shared" si="960"/>
        <v>100</v>
      </c>
      <c r="AE414" s="34">
        <f>J414-X414</f>
        <v>100000</v>
      </c>
      <c r="AF414" s="57">
        <f t="shared" si="961"/>
        <v>100</v>
      </c>
      <c r="AG414" s="63">
        <f t="shared" si="951"/>
        <v>100</v>
      </c>
      <c r="AH414" s="49">
        <v>0</v>
      </c>
      <c r="AI414" s="34">
        <f t="shared" si="962"/>
        <v>100000</v>
      </c>
      <c r="AJ414" s="57">
        <f t="shared" si="963"/>
        <v>100</v>
      </c>
    </row>
    <row r="415" spans="1:36" ht="18" hidden="1" customHeight="1">
      <c r="A415" s="61"/>
      <c r="B415" s="62"/>
      <c r="C415" s="63" t="s">
        <v>61</v>
      </c>
      <c r="D415" s="63">
        <f>D416</f>
        <v>0</v>
      </c>
      <c r="E415" s="63">
        <f>SUM(E416:E416)</f>
        <v>0</v>
      </c>
      <c r="F415" s="63">
        <f>F416</f>
        <v>0</v>
      </c>
      <c r="G415" s="63">
        <f>G416</f>
        <v>0</v>
      </c>
      <c r="H415" s="63">
        <f>H416</f>
        <v>0</v>
      </c>
      <c r="I415" s="63">
        <f>I416</f>
        <v>0</v>
      </c>
      <c r="J415" s="63">
        <f>SUM(J416:J416)</f>
        <v>0</v>
      </c>
      <c r="K415" s="64">
        <f t="shared" ref="K415:AI415" si="968">K416</f>
        <v>0</v>
      </c>
      <c r="L415" s="65">
        <f t="shared" si="968"/>
        <v>0</v>
      </c>
      <c r="M415" s="66">
        <f t="shared" si="968"/>
        <v>0</v>
      </c>
      <c r="N415" s="46">
        <f t="shared" si="968"/>
        <v>0</v>
      </c>
      <c r="O415" s="82">
        <f t="shared" si="968"/>
        <v>0</v>
      </c>
      <c r="P415" s="67">
        <f t="shared" si="968"/>
        <v>0</v>
      </c>
      <c r="Q415" s="67" t="e">
        <f t="shared" si="968"/>
        <v>#DIV/0!</v>
      </c>
      <c r="R415" s="56" t="e">
        <f t="shared" si="953"/>
        <v>#DIV/0!</v>
      </c>
      <c r="S415" s="67" t="e">
        <f t="shared" si="968"/>
        <v>#DIV/0!</v>
      </c>
      <c r="T415" s="63">
        <f t="shared" si="968"/>
        <v>0</v>
      </c>
      <c r="U415" s="67" t="e">
        <f t="shared" si="968"/>
        <v>#DIV/0!</v>
      </c>
      <c r="V415" s="56" t="e">
        <f t="shared" si="966"/>
        <v>#DIV/0!</v>
      </c>
      <c r="W415" s="67" t="e">
        <f t="shared" si="968"/>
        <v>#DIV/0!</v>
      </c>
      <c r="X415" s="67">
        <f>X416</f>
        <v>0</v>
      </c>
      <c r="Y415" s="227" t="e">
        <f t="shared" si="968"/>
        <v>#DIV/0!</v>
      </c>
      <c r="Z415" s="56" t="e">
        <f t="shared" si="956"/>
        <v>#DIV/0!</v>
      </c>
      <c r="AA415" s="67" t="e">
        <f t="shared" si="968"/>
        <v>#DIV/0!</v>
      </c>
      <c r="AB415" s="63">
        <f t="shared" si="968"/>
        <v>0</v>
      </c>
      <c r="AC415" s="63" t="e">
        <f t="shared" si="968"/>
        <v>#DIV/0!</v>
      </c>
      <c r="AD415" s="63" t="e">
        <f t="shared" si="968"/>
        <v>#DIV/0!</v>
      </c>
      <c r="AE415" s="63">
        <f t="shared" si="968"/>
        <v>0</v>
      </c>
      <c r="AF415" s="63" t="e">
        <f t="shared" si="968"/>
        <v>#DIV/0!</v>
      </c>
      <c r="AG415" s="63" t="e">
        <f t="shared" si="968"/>
        <v>#DIV/0!</v>
      </c>
      <c r="AH415" s="63"/>
      <c r="AI415" s="63">
        <f t="shared" si="968"/>
        <v>0</v>
      </c>
      <c r="AJ415" s="57" t="e">
        <f>(AI415/D415)*100</f>
        <v>#DIV/0!</v>
      </c>
    </row>
    <row r="416" spans="1:36" ht="18" hidden="1" customHeight="1">
      <c r="A416" s="38"/>
      <c r="B416" s="38"/>
      <c r="C416" s="49" t="s">
        <v>70</v>
      </c>
      <c r="D416" s="57">
        <v>0</v>
      </c>
      <c r="E416" s="57">
        <v>0</v>
      </c>
      <c r="F416" s="49"/>
      <c r="G416" s="49"/>
      <c r="H416" s="49">
        <f>SUM(E416:G416)</f>
        <v>0</v>
      </c>
      <c r="I416" s="57">
        <v>0</v>
      </c>
      <c r="J416" s="51">
        <f>SUM(E416:G416,I416)</f>
        <v>0</v>
      </c>
      <c r="K416" s="52"/>
      <c r="L416" s="53"/>
      <c r="M416" s="54"/>
      <c r="N416" s="55"/>
      <c r="O416" s="81"/>
      <c r="P416" s="57">
        <f>K416+L416</f>
        <v>0</v>
      </c>
      <c r="Q416" s="56" t="e">
        <f>P416/J416*100</f>
        <v>#DIV/0!</v>
      </c>
      <c r="R416" s="56" t="e">
        <f t="shared" si="953"/>
        <v>#DIV/0!</v>
      </c>
      <c r="S416" s="56" t="e">
        <f>P416/D416*100</f>
        <v>#DIV/0!</v>
      </c>
      <c r="T416" s="57">
        <f>M416+N416+O416</f>
        <v>0</v>
      </c>
      <c r="U416" s="56" t="e">
        <f>T416/J416*100</f>
        <v>#DIV/0!</v>
      </c>
      <c r="V416" s="56" t="e">
        <f t="shared" si="966"/>
        <v>#DIV/0!</v>
      </c>
      <c r="W416" s="56" t="e">
        <f>T416/D416*100</f>
        <v>#DIV/0!</v>
      </c>
      <c r="X416" s="56">
        <f>SUM(K416:O416)</f>
        <v>0</v>
      </c>
      <c r="Y416" s="226" t="e">
        <f t="shared" ref="Y416" si="969">X416/H416*100</f>
        <v>#DIV/0!</v>
      </c>
      <c r="Z416" s="56" t="e">
        <f t="shared" si="956"/>
        <v>#DIV/0!</v>
      </c>
      <c r="AA416" s="56" t="e">
        <f>X416/D416*100</f>
        <v>#DIV/0!</v>
      </c>
      <c r="AB416" s="57">
        <f>H416-X416</f>
        <v>0</v>
      </c>
      <c r="AC416" s="57" t="e">
        <f t="shared" ref="AC416" si="970">(AB416/H416)*100</f>
        <v>#DIV/0!</v>
      </c>
      <c r="AD416" s="57" t="e">
        <f>(AB416/D416)*100</f>
        <v>#DIV/0!</v>
      </c>
      <c r="AE416" s="34">
        <f>J416-X416</f>
        <v>0</v>
      </c>
      <c r="AF416" s="57" t="e">
        <f>(AE416/J416)*100</f>
        <v>#DIV/0!</v>
      </c>
      <c r="AG416" s="63" t="e">
        <f>(AE416/D416)*100</f>
        <v>#DIV/0!</v>
      </c>
      <c r="AH416" s="246"/>
      <c r="AI416" s="34">
        <f t="shared" ref="AI416" si="971">D416-X416</f>
        <v>0</v>
      </c>
      <c r="AJ416" s="57" t="e">
        <f t="shared" ref="AJ416" si="972">(AI416/D416)*100</f>
        <v>#DIV/0!</v>
      </c>
    </row>
    <row r="417" spans="1:36" ht="18.75">
      <c r="A417" s="69"/>
      <c r="B417" s="69"/>
      <c r="C417" s="70"/>
      <c r="D417" s="70"/>
      <c r="E417" s="71"/>
      <c r="F417" s="71"/>
      <c r="G417" s="71"/>
      <c r="H417" s="71"/>
      <c r="I417" s="71"/>
      <c r="J417" s="71"/>
      <c r="K417" s="72"/>
      <c r="L417" s="73"/>
      <c r="M417" s="74"/>
      <c r="N417" s="75"/>
      <c r="O417" s="83"/>
      <c r="P417" s="71"/>
      <c r="Q417" s="71"/>
      <c r="R417" s="71"/>
      <c r="S417" s="71"/>
      <c r="T417" s="71"/>
      <c r="U417" s="71"/>
      <c r="V417" s="71"/>
      <c r="W417" s="71"/>
      <c r="X417" s="71"/>
      <c r="Y417" s="228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</row>
  </sheetData>
  <mergeCells count="945">
    <mergeCell ref="Y8:Y9"/>
    <mergeCell ref="Z8:Z9"/>
    <mergeCell ref="AA8:AA9"/>
    <mergeCell ref="A1:Z1"/>
    <mergeCell ref="E7:H8"/>
    <mergeCell ref="K7:K8"/>
    <mergeCell ref="M7:M9"/>
    <mergeCell ref="N7:N9"/>
    <mergeCell ref="O7:O9"/>
    <mergeCell ref="P7:AA7"/>
    <mergeCell ref="V8:V9"/>
    <mergeCell ref="W8:W9"/>
    <mergeCell ref="X8:X9"/>
    <mergeCell ref="A9:A10"/>
    <mergeCell ref="B9:B10"/>
    <mergeCell ref="AD35:AD36"/>
    <mergeCell ref="AE35:AE36"/>
    <mergeCell ref="AF35:AF36"/>
    <mergeCell ref="AC8:AC9"/>
    <mergeCell ref="AD8:AD9"/>
    <mergeCell ref="AB7:AD7"/>
    <mergeCell ref="AE7:AG7"/>
    <mergeCell ref="AI7:AJ7"/>
    <mergeCell ref="C8:C10"/>
    <mergeCell ref="P8:P9"/>
    <mergeCell ref="Q8:Q9"/>
    <mergeCell ref="R8:R9"/>
    <mergeCell ref="S8:S9"/>
    <mergeCell ref="T8:T9"/>
    <mergeCell ref="U8:U9"/>
    <mergeCell ref="K9:K10"/>
    <mergeCell ref="AE8:AE9"/>
    <mergeCell ref="AF8:AF9"/>
    <mergeCell ref="AG8:AG9"/>
    <mergeCell ref="AI8:AI9"/>
    <mergeCell ref="AJ8:AJ9"/>
    <mergeCell ref="D9:D10"/>
    <mergeCell ref="I9:I10"/>
    <mergeCell ref="J9:J10"/>
    <mergeCell ref="AB8:AB9"/>
    <mergeCell ref="Q35:Q36"/>
    <mergeCell ref="R35:R36"/>
    <mergeCell ref="S35:S36"/>
    <mergeCell ref="T35:T36"/>
    <mergeCell ref="J34:J36"/>
    <mergeCell ref="D35:D36"/>
    <mergeCell ref="K35:K36"/>
    <mergeCell ref="L35:L36"/>
    <mergeCell ref="M35:M36"/>
    <mergeCell ref="N35:N36"/>
    <mergeCell ref="A22:AJ22"/>
    <mergeCell ref="A34:A36"/>
    <mergeCell ref="B34:B36"/>
    <mergeCell ref="C34:C36"/>
    <mergeCell ref="E34:E36"/>
    <mergeCell ref="F34:F36"/>
    <mergeCell ref="G34:G36"/>
    <mergeCell ref="H34:H36"/>
    <mergeCell ref="I34:I36"/>
    <mergeCell ref="AG35:AG36"/>
    <mergeCell ref="AI35:AI36"/>
    <mergeCell ref="AJ35:AJ36"/>
    <mergeCell ref="AC35:AC36"/>
    <mergeCell ref="AA35:AA36"/>
    <mergeCell ref="AB35:AB36"/>
    <mergeCell ref="U35:U36"/>
    <mergeCell ref="V35:V36"/>
    <mergeCell ref="W35:W36"/>
    <mergeCell ref="X35:X36"/>
    <mergeCell ref="Y35:Y36"/>
    <mergeCell ref="Z35:Z36"/>
    <mergeCell ref="O35:O36"/>
    <mergeCell ref="P35:P36"/>
    <mergeCell ref="AF47:AF48"/>
    <mergeCell ref="AG47:AG48"/>
    <mergeCell ref="AI47:AI48"/>
    <mergeCell ref="AJ47:AJ48"/>
    <mergeCell ref="A58:A60"/>
    <mergeCell ref="B58:B60"/>
    <mergeCell ref="C58:C60"/>
    <mergeCell ref="E58:E60"/>
    <mergeCell ref="F58:F60"/>
    <mergeCell ref="G58:G60"/>
    <mergeCell ref="Z47:Z48"/>
    <mergeCell ref="AA47:AA48"/>
    <mergeCell ref="AB47:AB48"/>
    <mergeCell ref="AC47:AC48"/>
    <mergeCell ref="AD47:AD48"/>
    <mergeCell ref="AE47:AE48"/>
    <mergeCell ref="T47:T48"/>
    <mergeCell ref="U47:U48"/>
    <mergeCell ref="V47:V48"/>
    <mergeCell ref="W47:W48"/>
    <mergeCell ref="X47:X48"/>
    <mergeCell ref="A46:A48"/>
    <mergeCell ref="B46:B48"/>
    <mergeCell ref="C46:C48"/>
    <mergeCell ref="AI59:AI60"/>
    <mergeCell ref="AJ59:AJ60"/>
    <mergeCell ref="A70:A72"/>
    <mergeCell ref="B70:B72"/>
    <mergeCell ref="C70:C72"/>
    <mergeCell ref="E70:E72"/>
    <mergeCell ref="F70:F72"/>
    <mergeCell ref="Y59:Y60"/>
    <mergeCell ref="Z59:Z60"/>
    <mergeCell ref="AA59:AA60"/>
    <mergeCell ref="AB59:AB60"/>
    <mergeCell ref="AC59:AC60"/>
    <mergeCell ref="AD59:AD60"/>
    <mergeCell ref="S59:S60"/>
    <mergeCell ref="T59:T60"/>
    <mergeCell ref="U59:U60"/>
    <mergeCell ref="V59:V60"/>
    <mergeCell ref="W59:W60"/>
    <mergeCell ref="X59:X60"/>
    <mergeCell ref="M59:M60"/>
    <mergeCell ref="N59:N60"/>
    <mergeCell ref="G70:G72"/>
    <mergeCell ref="H70:H72"/>
    <mergeCell ref="I70:I72"/>
    <mergeCell ref="J70:J72"/>
    <mergeCell ref="D71:D72"/>
    <mergeCell ref="K71:K72"/>
    <mergeCell ref="Y47:Y48"/>
    <mergeCell ref="N47:N48"/>
    <mergeCell ref="O47:O48"/>
    <mergeCell ref="K47:K48"/>
    <mergeCell ref="L47:L48"/>
    <mergeCell ref="M47:M48"/>
    <mergeCell ref="E46:E48"/>
    <mergeCell ref="F46:F48"/>
    <mergeCell ref="G46:G48"/>
    <mergeCell ref="H46:H48"/>
    <mergeCell ref="P47:P48"/>
    <mergeCell ref="Q47:Q48"/>
    <mergeCell ref="R47:R48"/>
    <mergeCell ref="S47:S48"/>
    <mergeCell ref="I46:I48"/>
    <mergeCell ref="J46:J48"/>
    <mergeCell ref="D47:D48"/>
    <mergeCell ref="R71:R72"/>
    <mergeCell ref="S71:S72"/>
    <mergeCell ref="T71:T72"/>
    <mergeCell ref="U71:U72"/>
    <mergeCell ref="AE59:AE60"/>
    <mergeCell ref="AF59:AF60"/>
    <mergeCell ref="AG59:AG60"/>
    <mergeCell ref="R59:R60"/>
    <mergeCell ref="H58:H60"/>
    <mergeCell ref="I58:I60"/>
    <mergeCell ref="J58:J60"/>
    <mergeCell ref="D59:D60"/>
    <mergeCell ref="K59:K60"/>
    <mergeCell ref="L59:L60"/>
    <mergeCell ref="O59:O60"/>
    <mergeCell ref="P59:P60"/>
    <mergeCell ref="Q59:Q60"/>
    <mergeCell ref="V71:V72"/>
    <mergeCell ref="W71:W72"/>
    <mergeCell ref="L71:L72"/>
    <mergeCell ref="M71:M72"/>
    <mergeCell ref="N71:N72"/>
    <mergeCell ref="O71:O72"/>
    <mergeCell ref="P71:P72"/>
    <mergeCell ref="Q71:Q72"/>
    <mergeCell ref="AD71:AD72"/>
    <mergeCell ref="AE71:AE72"/>
    <mergeCell ref="AF71:AF72"/>
    <mergeCell ref="AG71:AG72"/>
    <mergeCell ref="AI71:AI72"/>
    <mergeCell ref="AJ71:AJ72"/>
    <mergeCell ref="X71:X72"/>
    <mergeCell ref="Y71:Y72"/>
    <mergeCell ref="Z71:Z72"/>
    <mergeCell ref="AA71:AA72"/>
    <mergeCell ref="AB71:AB72"/>
    <mergeCell ref="AC71:AC72"/>
    <mergeCell ref="Y95:Y96"/>
    <mergeCell ref="Z95:Z96"/>
    <mergeCell ref="AA95:AA96"/>
    <mergeCell ref="P95:P96"/>
    <mergeCell ref="Q95:Q96"/>
    <mergeCell ref="R95:R96"/>
    <mergeCell ref="S95:S96"/>
    <mergeCell ref="T95:T96"/>
    <mergeCell ref="X95:X96"/>
    <mergeCell ref="U95:U96"/>
    <mergeCell ref="AI95:AI96"/>
    <mergeCell ref="AJ95:AJ96"/>
    <mergeCell ref="A106:A108"/>
    <mergeCell ref="B106:B108"/>
    <mergeCell ref="C106:C108"/>
    <mergeCell ref="E106:E108"/>
    <mergeCell ref="F106:F108"/>
    <mergeCell ref="G106:G108"/>
    <mergeCell ref="H106:H108"/>
    <mergeCell ref="I106:I108"/>
    <mergeCell ref="AB95:AB96"/>
    <mergeCell ref="AC95:AC96"/>
    <mergeCell ref="AD95:AD96"/>
    <mergeCell ref="AE95:AE96"/>
    <mergeCell ref="AF95:AF96"/>
    <mergeCell ref="AG95:AG96"/>
    <mergeCell ref="V95:V96"/>
    <mergeCell ref="W95:W96"/>
    <mergeCell ref="D95:D96"/>
    <mergeCell ref="K95:K96"/>
    <mergeCell ref="L95:L96"/>
    <mergeCell ref="M95:M96"/>
    <mergeCell ref="N95:N96"/>
    <mergeCell ref="O95:O96"/>
    <mergeCell ref="J106:J108"/>
    <mergeCell ref="D119:D120"/>
    <mergeCell ref="K119:K120"/>
    <mergeCell ref="L119:L120"/>
    <mergeCell ref="M119:M120"/>
    <mergeCell ref="AG107:AG108"/>
    <mergeCell ref="AI107:AI108"/>
    <mergeCell ref="AJ107:AJ108"/>
    <mergeCell ref="AC107:AC108"/>
    <mergeCell ref="AD107:AD108"/>
    <mergeCell ref="AE107:AE108"/>
    <mergeCell ref="AF107:AF108"/>
    <mergeCell ref="Y107:Y108"/>
    <mergeCell ref="Z107:Z108"/>
    <mergeCell ref="O107:O108"/>
    <mergeCell ref="P107:P108"/>
    <mergeCell ref="Q107:Q108"/>
    <mergeCell ref="R107:R108"/>
    <mergeCell ref="S107:S108"/>
    <mergeCell ref="T107:T108"/>
    <mergeCell ref="X107:X108"/>
    <mergeCell ref="D107:D108"/>
    <mergeCell ref="K107:K108"/>
    <mergeCell ref="A118:A120"/>
    <mergeCell ref="B118:B120"/>
    <mergeCell ref="C118:C120"/>
    <mergeCell ref="E118:E120"/>
    <mergeCell ref="F118:F120"/>
    <mergeCell ref="G118:G120"/>
    <mergeCell ref="H118:H120"/>
    <mergeCell ref="AA107:AA108"/>
    <mergeCell ref="AB107:AB108"/>
    <mergeCell ref="U107:U108"/>
    <mergeCell ref="V107:V108"/>
    <mergeCell ref="W107:W108"/>
    <mergeCell ref="Y119:Y120"/>
    <mergeCell ref="N119:N120"/>
    <mergeCell ref="O119:O120"/>
    <mergeCell ref="P119:P120"/>
    <mergeCell ref="Q119:Q120"/>
    <mergeCell ref="R119:R120"/>
    <mergeCell ref="S119:S120"/>
    <mergeCell ref="I118:I120"/>
    <mergeCell ref="J118:J120"/>
    <mergeCell ref="L107:L108"/>
    <mergeCell ref="M107:M108"/>
    <mergeCell ref="N107:N108"/>
    <mergeCell ref="D131:D132"/>
    <mergeCell ref="K131:K132"/>
    <mergeCell ref="L131:L132"/>
    <mergeCell ref="AF119:AF120"/>
    <mergeCell ref="AG119:AG120"/>
    <mergeCell ref="AI119:AI120"/>
    <mergeCell ref="AJ119:AJ120"/>
    <mergeCell ref="A130:A132"/>
    <mergeCell ref="B130:B132"/>
    <mergeCell ref="C130:C132"/>
    <mergeCell ref="E130:E132"/>
    <mergeCell ref="F130:F132"/>
    <mergeCell ref="G130:G132"/>
    <mergeCell ref="Z119:Z120"/>
    <mergeCell ref="AA119:AA120"/>
    <mergeCell ref="AB119:AB120"/>
    <mergeCell ref="AC119:AC120"/>
    <mergeCell ref="AD119:AD120"/>
    <mergeCell ref="AE119:AE120"/>
    <mergeCell ref="T119:T120"/>
    <mergeCell ref="U119:U120"/>
    <mergeCell ref="V119:V120"/>
    <mergeCell ref="W119:W120"/>
    <mergeCell ref="X119:X120"/>
    <mergeCell ref="X131:X132"/>
    <mergeCell ref="M131:M132"/>
    <mergeCell ref="N131:N132"/>
    <mergeCell ref="O131:O132"/>
    <mergeCell ref="P131:P132"/>
    <mergeCell ref="Q131:Q132"/>
    <mergeCell ref="R131:R132"/>
    <mergeCell ref="H130:H132"/>
    <mergeCell ref="I130:I132"/>
    <mergeCell ref="J130:J132"/>
    <mergeCell ref="J142:J144"/>
    <mergeCell ref="D143:D144"/>
    <mergeCell ref="K143:K144"/>
    <mergeCell ref="AE131:AE132"/>
    <mergeCell ref="AF131:AF132"/>
    <mergeCell ref="AG131:AG132"/>
    <mergeCell ref="AI131:AI132"/>
    <mergeCell ref="AJ131:AJ132"/>
    <mergeCell ref="A142:A144"/>
    <mergeCell ref="B142:B144"/>
    <mergeCell ref="C142:C144"/>
    <mergeCell ref="E142:E144"/>
    <mergeCell ref="F142:F144"/>
    <mergeCell ref="Y131:Y132"/>
    <mergeCell ref="Z131:Z132"/>
    <mergeCell ref="AA131:AA132"/>
    <mergeCell ref="AB131:AB132"/>
    <mergeCell ref="AC131:AC132"/>
    <mergeCell ref="AD131:AD132"/>
    <mergeCell ref="S131:S132"/>
    <mergeCell ref="T131:T132"/>
    <mergeCell ref="U131:U132"/>
    <mergeCell ref="V131:V132"/>
    <mergeCell ref="W131:W132"/>
    <mergeCell ref="AG143:AG144"/>
    <mergeCell ref="AI143:AI144"/>
    <mergeCell ref="AJ143:AJ144"/>
    <mergeCell ref="AH143:AH144"/>
    <mergeCell ref="X143:X144"/>
    <mergeCell ref="Y143:Y144"/>
    <mergeCell ref="Z143:Z144"/>
    <mergeCell ref="AA143:AA144"/>
    <mergeCell ref="AB143:AB144"/>
    <mergeCell ref="AC143:AC144"/>
    <mergeCell ref="A154:A156"/>
    <mergeCell ref="B154:B156"/>
    <mergeCell ref="C154:C156"/>
    <mergeCell ref="E154:E156"/>
    <mergeCell ref="F154:F156"/>
    <mergeCell ref="G154:G156"/>
    <mergeCell ref="AD143:AD144"/>
    <mergeCell ref="AE143:AE144"/>
    <mergeCell ref="AF143:AF144"/>
    <mergeCell ref="R143:R144"/>
    <mergeCell ref="S143:S144"/>
    <mergeCell ref="T143:T144"/>
    <mergeCell ref="U143:U144"/>
    <mergeCell ref="V143:V144"/>
    <mergeCell ref="W143:W144"/>
    <mergeCell ref="L143:L144"/>
    <mergeCell ref="M143:M144"/>
    <mergeCell ref="N143:N144"/>
    <mergeCell ref="O143:O144"/>
    <mergeCell ref="P143:P144"/>
    <mergeCell ref="Q143:Q144"/>
    <mergeCell ref="G142:G144"/>
    <mergeCell ref="H142:H144"/>
    <mergeCell ref="I142:I144"/>
    <mergeCell ref="AI155:AI156"/>
    <mergeCell ref="AJ155:AJ156"/>
    <mergeCell ref="A166:A168"/>
    <mergeCell ref="B166:B168"/>
    <mergeCell ref="C166:C168"/>
    <mergeCell ref="E166:E168"/>
    <mergeCell ref="F166:F168"/>
    <mergeCell ref="Y155:Y156"/>
    <mergeCell ref="Z155:Z156"/>
    <mergeCell ref="AA155:AA156"/>
    <mergeCell ref="AB155:AB156"/>
    <mergeCell ref="AC155:AC156"/>
    <mergeCell ref="AD155:AD156"/>
    <mergeCell ref="S155:S156"/>
    <mergeCell ref="T155:T156"/>
    <mergeCell ref="U155:U156"/>
    <mergeCell ref="V155:V156"/>
    <mergeCell ref="W155:W156"/>
    <mergeCell ref="X155:X156"/>
    <mergeCell ref="M155:M156"/>
    <mergeCell ref="N155:N156"/>
    <mergeCell ref="O155:O156"/>
    <mergeCell ref="P155:P156"/>
    <mergeCell ref="Q155:Q156"/>
    <mergeCell ref="G166:G168"/>
    <mergeCell ref="H166:H168"/>
    <mergeCell ref="I166:I168"/>
    <mergeCell ref="J166:J168"/>
    <mergeCell ref="D167:D168"/>
    <mergeCell ref="K167:K168"/>
    <mergeCell ref="AE155:AE156"/>
    <mergeCell ref="AF155:AF156"/>
    <mergeCell ref="AG155:AG156"/>
    <mergeCell ref="R155:R156"/>
    <mergeCell ref="H154:H156"/>
    <mergeCell ref="I154:I156"/>
    <mergeCell ref="J154:J156"/>
    <mergeCell ref="D155:D156"/>
    <mergeCell ref="K155:K156"/>
    <mergeCell ref="L155:L156"/>
    <mergeCell ref="R167:R168"/>
    <mergeCell ref="S167:S168"/>
    <mergeCell ref="T167:T168"/>
    <mergeCell ref="U167:U168"/>
    <mergeCell ref="V167:V168"/>
    <mergeCell ref="W167:W168"/>
    <mergeCell ref="L167:L168"/>
    <mergeCell ref="M167:M168"/>
    <mergeCell ref="H178:H180"/>
    <mergeCell ref="I178:I180"/>
    <mergeCell ref="J178:J180"/>
    <mergeCell ref="AJ167:AJ168"/>
    <mergeCell ref="X167:X168"/>
    <mergeCell ref="Y167:Y168"/>
    <mergeCell ref="Z167:Z168"/>
    <mergeCell ref="AA167:AA168"/>
    <mergeCell ref="AB167:AB168"/>
    <mergeCell ref="AC167:AC168"/>
    <mergeCell ref="AI179:AI180"/>
    <mergeCell ref="AJ179:AJ180"/>
    <mergeCell ref="N167:N168"/>
    <mergeCell ref="O167:O168"/>
    <mergeCell ref="P167:P168"/>
    <mergeCell ref="Q167:Q168"/>
    <mergeCell ref="AD167:AD168"/>
    <mergeCell ref="AE167:AE168"/>
    <mergeCell ref="AF167:AF168"/>
    <mergeCell ref="AG167:AG168"/>
    <mergeCell ref="AI167:AI168"/>
    <mergeCell ref="AD179:AD180"/>
    <mergeCell ref="S179:S180"/>
    <mergeCell ref="T179:T180"/>
    <mergeCell ref="U179:U180"/>
    <mergeCell ref="V179:V180"/>
    <mergeCell ref="W179:W180"/>
    <mergeCell ref="X179:X180"/>
    <mergeCell ref="M179:M180"/>
    <mergeCell ref="N179:N180"/>
    <mergeCell ref="O179:O180"/>
    <mergeCell ref="P179:P180"/>
    <mergeCell ref="Q179:Q180"/>
    <mergeCell ref="R179:R180"/>
    <mergeCell ref="A202:A204"/>
    <mergeCell ref="B202:B204"/>
    <mergeCell ref="C202:C204"/>
    <mergeCell ref="E202:E204"/>
    <mergeCell ref="F202:F204"/>
    <mergeCell ref="G202:G204"/>
    <mergeCell ref="AE179:AE180"/>
    <mergeCell ref="AF179:AF180"/>
    <mergeCell ref="AG179:AG180"/>
    <mergeCell ref="D179:D180"/>
    <mergeCell ref="K179:K180"/>
    <mergeCell ref="L179:L180"/>
    <mergeCell ref="A178:A180"/>
    <mergeCell ref="B178:B180"/>
    <mergeCell ref="C178:C180"/>
    <mergeCell ref="E178:E180"/>
    <mergeCell ref="F178:F180"/>
    <mergeCell ref="G178:G180"/>
    <mergeCell ref="A190:AJ190"/>
    <mergeCell ref="Y179:Y180"/>
    <mergeCell ref="Z179:Z180"/>
    <mergeCell ref="AA179:AA180"/>
    <mergeCell ref="AB179:AB180"/>
    <mergeCell ref="AC179:AC180"/>
    <mergeCell ref="AI203:AI204"/>
    <mergeCell ref="AJ203:AJ204"/>
    <mergeCell ref="A214:A216"/>
    <mergeCell ref="B214:B216"/>
    <mergeCell ref="C214:C216"/>
    <mergeCell ref="E214:E216"/>
    <mergeCell ref="F214:F216"/>
    <mergeCell ref="Y203:Y204"/>
    <mergeCell ref="Z203:Z204"/>
    <mergeCell ref="AA203:AA204"/>
    <mergeCell ref="AB203:AB204"/>
    <mergeCell ref="AC203:AC204"/>
    <mergeCell ref="AD203:AD204"/>
    <mergeCell ref="S203:S204"/>
    <mergeCell ref="T203:T204"/>
    <mergeCell ref="U203:U204"/>
    <mergeCell ref="V203:V204"/>
    <mergeCell ref="W203:W204"/>
    <mergeCell ref="X203:X204"/>
    <mergeCell ref="M203:M204"/>
    <mergeCell ref="N203:N204"/>
    <mergeCell ref="O203:O204"/>
    <mergeCell ref="P203:P204"/>
    <mergeCell ref="Q203:Q204"/>
    <mergeCell ref="AE203:AE204"/>
    <mergeCell ref="AF203:AF204"/>
    <mergeCell ref="AG203:AG204"/>
    <mergeCell ref="R203:R204"/>
    <mergeCell ref="H202:H204"/>
    <mergeCell ref="I202:I204"/>
    <mergeCell ref="J202:J204"/>
    <mergeCell ref="D203:D204"/>
    <mergeCell ref="K203:K204"/>
    <mergeCell ref="L203:L204"/>
    <mergeCell ref="AE215:AE216"/>
    <mergeCell ref="AF215:AF216"/>
    <mergeCell ref="AG215:AG216"/>
    <mergeCell ref="AI215:AI216"/>
    <mergeCell ref="G214:G216"/>
    <mergeCell ref="H214:H216"/>
    <mergeCell ref="I214:I216"/>
    <mergeCell ref="J214:J216"/>
    <mergeCell ref="D215:D216"/>
    <mergeCell ref="K215:K216"/>
    <mergeCell ref="R215:R216"/>
    <mergeCell ref="S215:S216"/>
    <mergeCell ref="T215:T216"/>
    <mergeCell ref="U215:U216"/>
    <mergeCell ref="V215:V216"/>
    <mergeCell ref="W215:W216"/>
    <mergeCell ref="L215:L216"/>
    <mergeCell ref="M215:M216"/>
    <mergeCell ref="C226:C228"/>
    <mergeCell ref="E226:E228"/>
    <mergeCell ref="F226:F228"/>
    <mergeCell ref="G226:G228"/>
    <mergeCell ref="AJ215:AJ216"/>
    <mergeCell ref="X215:X216"/>
    <mergeCell ref="Y215:Y216"/>
    <mergeCell ref="Z215:Z216"/>
    <mergeCell ref="AA215:AA216"/>
    <mergeCell ref="AB215:AB216"/>
    <mergeCell ref="AC215:AC216"/>
    <mergeCell ref="H226:H228"/>
    <mergeCell ref="I226:I228"/>
    <mergeCell ref="J226:J228"/>
    <mergeCell ref="AE227:AE228"/>
    <mergeCell ref="AF227:AF228"/>
    <mergeCell ref="AG227:AG228"/>
    <mergeCell ref="AI227:AI228"/>
    <mergeCell ref="AJ227:AJ228"/>
    <mergeCell ref="N215:N216"/>
    <mergeCell ref="O215:O216"/>
    <mergeCell ref="P215:P216"/>
    <mergeCell ref="Q215:Q216"/>
    <mergeCell ref="AD215:AD216"/>
    <mergeCell ref="A238:AJ238"/>
    <mergeCell ref="Y227:Y228"/>
    <mergeCell ref="Z227:Z228"/>
    <mergeCell ref="AA227:AA228"/>
    <mergeCell ref="AB227:AB228"/>
    <mergeCell ref="AC227:AC228"/>
    <mergeCell ref="AD227:AD228"/>
    <mergeCell ref="S227:S228"/>
    <mergeCell ref="T227:T228"/>
    <mergeCell ref="U227:U228"/>
    <mergeCell ref="V227:V228"/>
    <mergeCell ref="W227:W228"/>
    <mergeCell ref="X227:X228"/>
    <mergeCell ref="M227:M228"/>
    <mergeCell ref="N227:N228"/>
    <mergeCell ref="O227:O228"/>
    <mergeCell ref="P227:P228"/>
    <mergeCell ref="Q227:Q228"/>
    <mergeCell ref="R227:R228"/>
    <mergeCell ref="D227:D228"/>
    <mergeCell ref="K227:K228"/>
    <mergeCell ref="L227:L228"/>
    <mergeCell ref="A226:A228"/>
    <mergeCell ref="B226:B228"/>
    <mergeCell ref="D251:D252"/>
    <mergeCell ref="K251:K252"/>
    <mergeCell ref="L251:L252"/>
    <mergeCell ref="A250:A252"/>
    <mergeCell ref="B250:B252"/>
    <mergeCell ref="C250:C252"/>
    <mergeCell ref="E250:E252"/>
    <mergeCell ref="F250:F252"/>
    <mergeCell ref="G250:G252"/>
    <mergeCell ref="X251:X252"/>
    <mergeCell ref="M251:M252"/>
    <mergeCell ref="N251:N252"/>
    <mergeCell ref="O251:O252"/>
    <mergeCell ref="P251:P252"/>
    <mergeCell ref="Q251:Q252"/>
    <mergeCell ref="R251:R252"/>
    <mergeCell ref="H250:H252"/>
    <mergeCell ref="I250:I252"/>
    <mergeCell ref="J250:J252"/>
    <mergeCell ref="J262:J264"/>
    <mergeCell ref="D263:D264"/>
    <mergeCell ref="K263:K264"/>
    <mergeCell ref="AE251:AE252"/>
    <mergeCell ref="AF251:AF252"/>
    <mergeCell ref="AG251:AG252"/>
    <mergeCell ref="AI251:AI252"/>
    <mergeCell ref="AJ251:AJ252"/>
    <mergeCell ref="A262:A264"/>
    <mergeCell ref="B262:B264"/>
    <mergeCell ref="C262:C264"/>
    <mergeCell ref="E262:E264"/>
    <mergeCell ref="F262:F264"/>
    <mergeCell ref="Y251:Y252"/>
    <mergeCell ref="Z251:Z252"/>
    <mergeCell ref="AA251:AA252"/>
    <mergeCell ref="AB251:AB252"/>
    <mergeCell ref="AC251:AC252"/>
    <mergeCell ref="AD251:AD252"/>
    <mergeCell ref="S251:S252"/>
    <mergeCell ref="T251:T252"/>
    <mergeCell ref="U251:U252"/>
    <mergeCell ref="V251:V252"/>
    <mergeCell ref="W251:W252"/>
    <mergeCell ref="AG263:AG264"/>
    <mergeCell ref="AI263:AI264"/>
    <mergeCell ref="AJ263:AJ264"/>
    <mergeCell ref="X263:X264"/>
    <mergeCell ref="Y263:Y264"/>
    <mergeCell ref="Z263:Z264"/>
    <mergeCell ref="AA263:AA264"/>
    <mergeCell ref="AB263:AB264"/>
    <mergeCell ref="AC263:AC264"/>
    <mergeCell ref="A274:A276"/>
    <mergeCell ref="B274:B276"/>
    <mergeCell ref="C274:C276"/>
    <mergeCell ref="E274:E276"/>
    <mergeCell ref="F274:F276"/>
    <mergeCell ref="G274:G276"/>
    <mergeCell ref="AD263:AD264"/>
    <mergeCell ref="AE263:AE264"/>
    <mergeCell ref="AF263:AF264"/>
    <mergeCell ref="R263:R264"/>
    <mergeCell ref="S263:S264"/>
    <mergeCell ref="T263:T264"/>
    <mergeCell ref="U263:U264"/>
    <mergeCell ref="V263:V264"/>
    <mergeCell ref="W263:W264"/>
    <mergeCell ref="L263:L264"/>
    <mergeCell ref="M263:M264"/>
    <mergeCell ref="N263:N264"/>
    <mergeCell ref="O263:O264"/>
    <mergeCell ref="P263:P264"/>
    <mergeCell ref="Q263:Q264"/>
    <mergeCell ref="G262:G264"/>
    <mergeCell ref="H262:H264"/>
    <mergeCell ref="I262:I264"/>
    <mergeCell ref="AI275:AI276"/>
    <mergeCell ref="AJ275:AJ276"/>
    <mergeCell ref="A286:A288"/>
    <mergeCell ref="B286:B288"/>
    <mergeCell ref="C286:C288"/>
    <mergeCell ref="E286:E288"/>
    <mergeCell ref="F286:F288"/>
    <mergeCell ref="Y275:Y276"/>
    <mergeCell ref="Z275:Z276"/>
    <mergeCell ref="AA275:AA276"/>
    <mergeCell ref="AB275:AB276"/>
    <mergeCell ref="AC275:AC276"/>
    <mergeCell ref="AD275:AD276"/>
    <mergeCell ref="S275:S276"/>
    <mergeCell ref="T275:T276"/>
    <mergeCell ref="U275:U276"/>
    <mergeCell ref="V275:V276"/>
    <mergeCell ref="W275:W276"/>
    <mergeCell ref="X275:X276"/>
    <mergeCell ref="M275:M276"/>
    <mergeCell ref="N275:N276"/>
    <mergeCell ref="O275:O276"/>
    <mergeCell ref="P275:P276"/>
    <mergeCell ref="Q275:Q276"/>
    <mergeCell ref="G286:G288"/>
    <mergeCell ref="H286:H288"/>
    <mergeCell ref="I286:I288"/>
    <mergeCell ref="J286:J288"/>
    <mergeCell ref="D287:D288"/>
    <mergeCell ref="K287:K288"/>
    <mergeCell ref="AE275:AE276"/>
    <mergeCell ref="AF275:AF276"/>
    <mergeCell ref="AG275:AG276"/>
    <mergeCell ref="R275:R276"/>
    <mergeCell ref="H274:H276"/>
    <mergeCell ref="I274:I276"/>
    <mergeCell ref="J274:J276"/>
    <mergeCell ref="D275:D276"/>
    <mergeCell ref="K275:K276"/>
    <mergeCell ref="L275:L276"/>
    <mergeCell ref="AB287:AB288"/>
    <mergeCell ref="AC287:AC288"/>
    <mergeCell ref="R287:R288"/>
    <mergeCell ref="S287:S288"/>
    <mergeCell ref="T287:T288"/>
    <mergeCell ref="U287:U288"/>
    <mergeCell ref="V287:V288"/>
    <mergeCell ref="W287:W288"/>
    <mergeCell ref="L287:L288"/>
    <mergeCell ref="M287:M288"/>
    <mergeCell ref="N287:N288"/>
    <mergeCell ref="O287:O288"/>
    <mergeCell ref="P287:P288"/>
    <mergeCell ref="Q287:Q288"/>
    <mergeCell ref="R311:R312"/>
    <mergeCell ref="S311:S312"/>
    <mergeCell ref="T311:T312"/>
    <mergeCell ref="U311:U312"/>
    <mergeCell ref="D311:D312"/>
    <mergeCell ref="K311:K312"/>
    <mergeCell ref="L311:L312"/>
    <mergeCell ref="M311:M312"/>
    <mergeCell ref="N311:N312"/>
    <mergeCell ref="O311:O312"/>
    <mergeCell ref="E310:E312"/>
    <mergeCell ref="F310:F312"/>
    <mergeCell ref="G310:G312"/>
    <mergeCell ref="H310:H312"/>
    <mergeCell ref="I310:I312"/>
    <mergeCell ref="J310:J312"/>
    <mergeCell ref="AI311:AI312"/>
    <mergeCell ref="AJ311:AJ312"/>
    <mergeCell ref="A322:A324"/>
    <mergeCell ref="B322:B324"/>
    <mergeCell ref="C322:C324"/>
    <mergeCell ref="E322:E324"/>
    <mergeCell ref="F322:F324"/>
    <mergeCell ref="G322:G324"/>
    <mergeCell ref="H322:H324"/>
    <mergeCell ref="I322:I324"/>
    <mergeCell ref="AB311:AB312"/>
    <mergeCell ref="AC311:AC312"/>
    <mergeCell ref="AD311:AD312"/>
    <mergeCell ref="AE311:AE312"/>
    <mergeCell ref="AF311:AF312"/>
    <mergeCell ref="AG311:AG312"/>
    <mergeCell ref="V311:V312"/>
    <mergeCell ref="W311:W312"/>
    <mergeCell ref="X311:X312"/>
    <mergeCell ref="Y311:Y312"/>
    <mergeCell ref="Z311:Z312"/>
    <mergeCell ref="AA311:AA312"/>
    <mergeCell ref="P311:P312"/>
    <mergeCell ref="Q311:Q312"/>
    <mergeCell ref="Q323:Q324"/>
    <mergeCell ref="R323:R324"/>
    <mergeCell ref="S323:S324"/>
    <mergeCell ref="T323:T324"/>
    <mergeCell ref="J322:J324"/>
    <mergeCell ref="D323:D324"/>
    <mergeCell ref="K323:K324"/>
    <mergeCell ref="L323:L324"/>
    <mergeCell ref="M323:M324"/>
    <mergeCell ref="N323:N324"/>
    <mergeCell ref="AG323:AG324"/>
    <mergeCell ref="AI323:AI324"/>
    <mergeCell ref="AJ323:AJ324"/>
    <mergeCell ref="A334:AJ334"/>
    <mergeCell ref="A346:A348"/>
    <mergeCell ref="B346:B348"/>
    <mergeCell ref="C346:C348"/>
    <mergeCell ref="E346:E348"/>
    <mergeCell ref="F346:F348"/>
    <mergeCell ref="G346:G348"/>
    <mergeCell ref="AA323:AA324"/>
    <mergeCell ref="AB323:AB324"/>
    <mergeCell ref="AC323:AC324"/>
    <mergeCell ref="AD323:AD324"/>
    <mergeCell ref="AE323:AE324"/>
    <mergeCell ref="AF323:AF324"/>
    <mergeCell ref="U323:U324"/>
    <mergeCell ref="V323:V324"/>
    <mergeCell ref="W323:W324"/>
    <mergeCell ref="X323:X324"/>
    <mergeCell ref="Y323:Y324"/>
    <mergeCell ref="Z323:Z324"/>
    <mergeCell ref="O323:O324"/>
    <mergeCell ref="P323:P324"/>
    <mergeCell ref="AI347:AI348"/>
    <mergeCell ref="AJ347:AJ348"/>
    <mergeCell ref="A358:A360"/>
    <mergeCell ref="B358:B360"/>
    <mergeCell ref="C358:C360"/>
    <mergeCell ref="E358:E360"/>
    <mergeCell ref="F358:F360"/>
    <mergeCell ref="Y347:Y348"/>
    <mergeCell ref="Z347:Z348"/>
    <mergeCell ref="AA347:AA348"/>
    <mergeCell ref="AB347:AB348"/>
    <mergeCell ref="AC347:AC348"/>
    <mergeCell ref="AD347:AD348"/>
    <mergeCell ref="S347:S348"/>
    <mergeCell ref="T347:T348"/>
    <mergeCell ref="U347:U348"/>
    <mergeCell ref="V347:V348"/>
    <mergeCell ref="W347:W348"/>
    <mergeCell ref="X347:X348"/>
    <mergeCell ref="M347:M348"/>
    <mergeCell ref="N347:N348"/>
    <mergeCell ref="O347:O348"/>
    <mergeCell ref="P347:P348"/>
    <mergeCell ref="Q347:Q348"/>
    <mergeCell ref="G358:G360"/>
    <mergeCell ref="H358:H360"/>
    <mergeCell ref="I358:I360"/>
    <mergeCell ref="J358:J360"/>
    <mergeCell ref="D359:D360"/>
    <mergeCell ref="K359:K360"/>
    <mergeCell ref="AE347:AE348"/>
    <mergeCell ref="AF347:AF348"/>
    <mergeCell ref="AG347:AG348"/>
    <mergeCell ref="R347:R348"/>
    <mergeCell ref="H346:H348"/>
    <mergeCell ref="I346:I348"/>
    <mergeCell ref="J346:J348"/>
    <mergeCell ref="D347:D348"/>
    <mergeCell ref="K347:K348"/>
    <mergeCell ref="L347:L348"/>
    <mergeCell ref="R359:R360"/>
    <mergeCell ref="S359:S360"/>
    <mergeCell ref="T359:T360"/>
    <mergeCell ref="U359:U360"/>
    <mergeCell ref="V359:V360"/>
    <mergeCell ref="W359:W360"/>
    <mergeCell ref="L359:L360"/>
    <mergeCell ref="M359:M360"/>
    <mergeCell ref="N359:N360"/>
    <mergeCell ref="O359:O360"/>
    <mergeCell ref="P359:P360"/>
    <mergeCell ref="Q359:Q360"/>
    <mergeCell ref="AD359:AD360"/>
    <mergeCell ref="AE359:AE360"/>
    <mergeCell ref="AF359:AF360"/>
    <mergeCell ref="AG359:AG360"/>
    <mergeCell ref="AI359:AI360"/>
    <mergeCell ref="AJ359:AJ360"/>
    <mergeCell ref="X359:X360"/>
    <mergeCell ref="Y359:Y360"/>
    <mergeCell ref="Z359:Z360"/>
    <mergeCell ref="AA359:AA360"/>
    <mergeCell ref="AB359:AB360"/>
    <mergeCell ref="AC359:AC360"/>
    <mergeCell ref="D383:D384"/>
    <mergeCell ref="K383:K384"/>
    <mergeCell ref="L383:L384"/>
    <mergeCell ref="M383:M384"/>
    <mergeCell ref="N383:N384"/>
    <mergeCell ref="O383:O384"/>
    <mergeCell ref="A370:AJ370"/>
    <mergeCell ref="A382:A384"/>
    <mergeCell ref="B382:B384"/>
    <mergeCell ref="C382:C384"/>
    <mergeCell ref="E382:E384"/>
    <mergeCell ref="F382:F384"/>
    <mergeCell ref="G382:G384"/>
    <mergeCell ref="H382:H384"/>
    <mergeCell ref="I382:I384"/>
    <mergeCell ref="J382:J384"/>
    <mergeCell ref="X383:X384"/>
    <mergeCell ref="Y383:Y384"/>
    <mergeCell ref="Z383:Z384"/>
    <mergeCell ref="AA383:AA384"/>
    <mergeCell ref="P383:P384"/>
    <mergeCell ref="Q383:Q384"/>
    <mergeCell ref="R383:R384"/>
    <mergeCell ref="S383:S384"/>
    <mergeCell ref="T383:T384"/>
    <mergeCell ref="U383:U384"/>
    <mergeCell ref="I406:I408"/>
    <mergeCell ref="J406:J408"/>
    <mergeCell ref="D407:D408"/>
    <mergeCell ref="K407:K408"/>
    <mergeCell ref="L407:L408"/>
    <mergeCell ref="M407:M408"/>
    <mergeCell ref="AI383:AI384"/>
    <mergeCell ref="AJ383:AJ384"/>
    <mergeCell ref="A394:AJ394"/>
    <mergeCell ref="A406:A408"/>
    <mergeCell ref="B406:B408"/>
    <mergeCell ref="C406:C408"/>
    <mergeCell ref="E406:E408"/>
    <mergeCell ref="F406:F408"/>
    <mergeCell ref="G406:G408"/>
    <mergeCell ref="H406:H408"/>
    <mergeCell ref="AB383:AB384"/>
    <mergeCell ref="AC383:AC384"/>
    <mergeCell ref="AD383:AD384"/>
    <mergeCell ref="AE383:AE384"/>
    <mergeCell ref="AF383:AF384"/>
    <mergeCell ref="AG383:AG384"/>
    <mergeCell ref="V383:V384"/>
    <mergeCell ref="W383:W384"/>
    <mergeCell ref="T407:T408"/>
    <mergeCell ref="U407:U408"/>
    <mergeCell ref="V407:V408"/>
    <mergeCell ref="W407:W408"/>
    <mergeCell ref="X407:X408"/>
    <mergeCell ref="Y407:Y408"/>
    <mergeCell ref="N407:N408"/>
    <mergeCell ref="O407:O408"/>
    <mergeCell ref="P407:P408"/>
    <mergeCell ref="Q407:Q408"/>
    <mergeCell ref="R407:R408"/>
    <mergeCell ref="S407:S408"/>
    <mergeCell ref="AF407:AF408"/>
    <mergeCell ref="AG407:AG408"/>
    <mergeCell ref="AI407:AI408"/>
    <mergeCell ref="AJ407:AJ408"/>
    <mergeCell ref="Z407:Z408"/>
    <mergeCell ref="AA407:AA408"/>
    <mergeCell ref="AB407:AB408"/>
    <mergeCell ref="AC407:AC408"/>
    <mergeCell ref="AD407:AD408"/>
    <mergeCell ref="AE407:AE408"/>
    <mergeCell ref="AH155:AH156"/>
    <mergeCell ref="AH167:AH168"/>
    <mergeCell ref="AH179:AH180"/>
    <mergeCell ref="AH203:AH204"/>
    <mergeCell ref="AH227:AH228"/>
    <mergeCell ref="AH215:AH216"/>
    <mergeCell ref="AH35:AH36"/>
    <mergeCell ref="AH47:AH48"/>
    <mergeCell ref="AH59:AH60"/>
    <mergeCell ref="AH71:AH72"/>
    <mergeCell ref="AH95:AH96"/>
    <mergeCell ref="AH107:AH108"/>
    <mergeCell ref="AH119:AH120"/>
    <mergeCell ref="AH131:AH132"/>
    <mergeCell ref="A82:AJ82"/>
    <mergeCell ref="A94:A96"/>
    <mergeCell ref="B94:B96"/>
    <mergeCell ref="C94:C96"/>
    <mergeCell ref="E94:E96"/>
    <mergeCell ref="F94:F96"/>
    <mergeCell ref="G94:G96"/>
    <mergeCell ref="H94:H96"/>
    <mergeCell ref="I94:I96"/>
    <mergeCell ref="J94:J96"/>
    <mergeCell ref="AH347:AH348"/>
    <mergeCell ref="AH359:AH360"/>
    <mergeCell ref="AH383:AH384"/>
    <mergeCell ref="AH407:AH408"/>
    <mergeCell ref="AH251:AH252"/>
    <mergeCell ref="AH263:AH264"/>
    <mergeCell ref="AH275:AH276"/>
    <mergeCell ref="AH287:AH288"/>
    <mergeCell ref="AH311:AH312"/>
    <mergeCell ref="AH323:AH324"/>
    <mergeCell ref="A298:AJ298"/>
    <mergeCell ref="A310:A312"/>
    <mergeCell ref="B310:B312"/>
    <mergeCell ref="C310:C312"/>
    <mergeCell ref="AD287:AD288"/>
    <mergeCell ref="AE287:AE288"/>
    <mergeCell ref="AF287:AF288"/>
    <mergeCell ref="AG287:AG288"/>
    <mergeCell ref="AI287:AI288"/>
    <mergeCell ref="AJ287:AJ288"/>
    <mergeCell ref="X287:X288"/>
    <mergeCell ref="Y287:Y288"/>
    <mergeCell ref="Z287:Z288"/>
    <mergeCell ref="AA287:AA28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:BA646"/>
  <sheetViews>
    <sheetView topLeftCell="B1" zoomScale="115" zoomScaleNormal="115" workbookViewId="0">
      <pane ySplit="11" topLeftCell="A12" activePane="bottomLeft" state="frozen"/>
      <selection activeCell="AZ57" sqref="AZ57"/>
      <selection pane="bottomLeft" activeCell="N116" sqref="N116"/>
    </sheetView>
  </sheetViews>
  <sheetFormatPr defaultRowHeight="15" outlineLevelCol="1"/>
  <cols>
    <col min="1" max="1" width="7.42578125" hidden="1" customWidth="1"/>
    <col min="2" max="2" width="10" customWidth="1"/>
    <col min="3" max="3" width="17.28515625" customWidth="1"/>
    <col min="4" max="4" width="17.140625" customWidth="1"/>
    <col min="5" max="6" width="14" bestFit="1" customWidth="1"/>
    <col min="7" max="7" width="14.42578125" hidden="1" customWidth="1" outlineLevel="1"/>
    <col min="8" max="8" width="14" hidden="1" customWidth="1" outlineLevel="1"/>
    <col min="9" max="9" width="11.42578125" hidden="1" customWidth="1" outlineLevel="1"/>
    <col min="10" max="10" width="15.140625" hidden="1" customWidth="1" outlineLevel="1"/>
    <col min="11" max="11" width="13.140625" hidden="1" customWidth="1" collapsed="1"/>
    <col min="12" max="12" width="14" customWidth="1"/>
    <col min="13" max="13" width="16.140625" customWidth="1"/>
    <col min="14" max="14" width="15.140625" customWidth="1"/>
    <col min="15" max="15" width="16.42578125" customWidth="1"/>
    <col min="16" max="16" width="15" customWidth="1"/>
    <col min="17" max="17" width="16.140625" customWidth="1"/>
    <col min="18" max="18" width="14.42578125" hidden="1" customWidth="1"/>
    <col min="19" max="19" width="18.140625" hidden="1" customWidth="1"/>
    <col min="20" max="20" width="13.42578125" hidden="1" customWidth="1"/>
    <col min="21" max="21" width="14.7109375" hidden="1" customWidth="1"/>
    <col min="22" max="22" width="13.140625" hidden="1" customWidth="1"/>
    <col min="23" max="23" width="15.7109375" hidden="1" customWidth="1"/>
    <col min="24" max="24" width="18" hidden="1" customWidth="1"/>
    <col min="25" max="25" width="12.85546875" hidden="1" customWidth="1"/>
    <col min="26" max="26" width="15.42578125" hidden="1" customWidth="1"/>
    <col min="27" max="27" width="12.42578125" hidden="1" customWidth="1"/>
    <col min="28" max="28" width="13.85546875" hidden="1" customWidth="1"/>
    <col min="29" max="29" width="17.42578125" hidden="1" customWidth="1"/>
    <col min="30" max="30" width="15.140625" style="229" hidden="1" customWidth="1"/>
    <col min="31" max="31" width="15.140625" hidden="1" customWidth="1"/>
    <col min="32" max="35" width="14.140625" hidden="1" customWidth="1"/>
    <col min="36" max="36" width="13.85546875" hidden="1" customWidth="1"/>
    <col min="37" max="37" width="13.140625" hidden="1" customWidth="1"/>
    <col min="38" max="38" width="13.42578125" hidden="1" customWidth="1"/>
    <col min="39" max="39" width="16.140625" hidden="1" customWidth="1"/>
    <col min="40" max="40" width="14.42578125" hidden="1" customWidth="1"/>
    <col min="41" max="41" width="13.28515625" hidden="1" customWidth="1"/>
    <col min="42" max="42" width="15.140625" hidden="1" customWidth="1"/>
    <col min="43" max="43" width="11.7109375" hidden="1" customWidth="1"/>
    <col min="45" max="45" width="15.42578125" hidden="1" customWidth="1"/>
    <col min="46" max="46" width="14.42578125" hidden="1" customWidth="1"/>
    <col min="47" max="47" width="25.140625" hidden="1" customWidth="1"/>
    <col min="48" max="48" width="16.140625" hidden="1" customWidth="1"/>
    <col min="49" max="49" width="19" hidden="1" customWidth="1"/>
    <col min="50" max="50" width="0" hidden="1" customWidth="1"/>
    <col min="51" max="53" width="12" hidden="1" customWidth="1"/>
    <col min="54" max="55" width="0" hidden="1" customWidth="1"/>
  </cols>
  <sheetData>
    <row r="1" spans="1:47" ht="21" hidden="1">
      <c r="A1" s="1120" t="s">
        <v>0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  <c r="X1" s="1120"/>
      <c r="Y1" s="1120"/>
      <c r="Z1" s="1120"/>
      <c r="AA1" s="1120"/>
      <c r="AB1" s="1120"/>
      <c r="AC1" s="1120"/>
      <c r="AD1" s="1120"/>
      <c r="AE1" s="1120"/>
      <c r="AF1" s="1120"/>
      <c r="AG1" s="1120"/>
      <c r="AH1" s="1120"/>
      <c r="AI1" s="1120"/>
      <c r="AJ1" s="1120"/>
      <c r="AK1" s="1120"/>
    </row>
    <row r="2" spans="1:47" ht="21" hidden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3"/>
      <c r="T2" s="3"/>
      <c r="U2" s="3"/>
      <c r="V2" s="3"/>
      <c r="W2" s="1"/>
      <c r="X2" s="1"/>
      <c r="Y2" s="1"/>
      <c r="Z2" s="1"/>
      <c r="AA2" s="1"/>
      <c r="AB2" s="1"/>
      <c r="AC2" s="1"/>
      <c r="AD2" s="262"/>
      <c r="AE2" s="1"/>
      <c r="AF2" s="1"/>
      <c r="AG2" s="1"/>
      <c r="AH2" s="1"/>
      <c r="AI2" s="1"/>
      <c r="AJ2" s="1"/>
      <c r="AK2" s="1"/>
    </row>
    <row r="3" spans="1:47" ht="21" hidden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2"/>
      <c r="P3" s="3" t="s">
        <v>1</v>
      </c>
      <c r="T3" s="3"/>
      <c r="U3" s="3"/>
      <c r="V3" s="3"/>
      <c r="W3" s="1"/>
      <c r="X3" s="1"/>
      <c r="Y3" s="1"/>
      <c r="Z3" s="1"/>
      <c r="AA3" s="1"/>
      <c r="AB3" s="1"/>
      <c r="AC3" s="1"/>
      <c r="AD3" s="262"/>
      <c r="AE3" s="1"/>
      <c r="AF3" s="1"/>
      <c r="AG3" s="1"/>
      <c r="AH3" s="1"/>
      <c r="AI3" s="1"/>
      <c r="AJ3" s="1"/>
      <c r="AK3" s="1"/>
    </row>
    <row r="4" spans="1:47" ht="21" hidden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4"/>
      <c r="N4" s="4"/>
      <c r="O4" s="3" t="s">
        <v>2</v>
      </c>
      <c r="P4" s="3" t="s">
        <v>3</v>
      </c>
      <c r="T4" s="3"/>
      <c r="U4" s="3"/>
      <c r="V4" s="3"/>
      <c r="W4" s="1"/>
      <c r="X4" s="1"/>
      <c r="Y4" s="1"/>
      <c r="Z4" s="1"/>
      <c r="AA4" s="1"/>
      <c r="AB4" s="1"/>
      <c r="AC4" s="1"/>
      <c r="AD4" s="262"/>
      <c r="AE4" s="1"/>
      <c r="AF4" s="1"/>
      <c r="AG4" s="1"/>
      <c r="AH4" s="1"/>
      <c r="AI4" s="1"/>
      <c r="AJ4" s="1"/>
      <c r="AK4" s="1"/>
    </row>
    <row r="5" spans="1:47" ht="21" hidden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N5" s="3"/>
      <c r="O5" s="3" t="s">
        <v>4</v>
      </c>
      <c r="P5" s="3" t="s">
        <v>5</v>
      </c>
      <c r="W5" s="1"/>
      <c r="X5" s="1"/>
      <c r="Y5" s="1"/>
      <c r="Z5" s="1"/>
      <c r="AA5" s="1"/>
      <c r="AB5" s="1"/>
      <c r="AC5" s="1"/>
      <c r="AD5" s="262"/>
      <c r="AE5" s="1"/>
      <c r="AF5" s="1"/>
      <c r="AG5" s="1"/>
      <c r="AH5" s="1"/>
      <c r="AI5" s="1"/>
      <c r="AJ5" s="1"/>
      <c r="AK5" s="1"/>
    </row>
    <row r="6" spans="1:47" ht="21" hidden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3" t="s">
        <v>6</v>
      </c>
      <c r="N6" s="3" t="s">
        <v>7</v>
      </c>
      <c r="O6" s="3" t="s">
        <v>8</v>
      </c>
      <c r="P6" s="3" t="s">
        <v>9</v>
      </c>
      <c r="Q6" s="3" t="s">
        <v>10</v>
      </c>
      <c r="R6" s="1"/>
      <c r="S6" s="1"/>
      <c r="T6" s="1"/>
      <c r="U6" s="1"/>
      <c r="V6" s="1"/>
      <c r="W6" s="1"/>
      <c r="X6" s="1"/>
      <c r="Y6" s="1"/>
      <c r="Z6" s="1"/>
      <c r="AA6" s="1"/>
      <c r="AB6" s="213"/>
      <c r="AC6" s="213"/>
      <c r="AD6" s="213"/>
      <c r="AE6" s="213"/>
      <c r="AF6" s="213"/>
      <c r="AG6" s="1"/>
      <c r="AH6" s="1"/>
      <c r="AI6" s="1"/>
      <c r="AJ6" s="1"/>
      <c r="AK6" s="1"/>
    </row>
    <row r="7" spans="1:47" ht="18" customHeight="1">
      <c r="A7" s="5" t="s">
        <v>11</v>
      </c>
      <c r="B7" s="5" t="s">
        <v>12</v>
      </c>
      <c r="C7" s="5" t="s">
        <v>13</v>
      </c>
      <c r="D7" s="5" t="s">
        <v>14</v>
      </c>
      <c r="E7" s="1185" t="s">
        <v>460</v>
      </c>
      <c r="F7" s="1185" t="s">
        <v>461</v>
      </c>
      <c r="G7" s="1121" t="s">
        <v>15</v>
      </c>
      <c r="H7" s="1122"/>
      <c r="I7" s="1122"/>
      <c r="J7" s="1123"/>
      <c r="K7" s="6" t="s">
        <v>16</v>
      </c>
      <c r="L7" s="6" t="s">
        <v>17</v>
      </c>
      <c r="M7" s="1174" t="s">
        <v>18</v>
      </c>
      <c r="N7" s="360" t="s">
        <v>19</v>
      </c>
      <c r="O7" s="1176" t="s">
        <v>20</v>
      </c>
      <c r="P7" s="1176" t="s">
        <v>21</v>
      </c>
      <c r="Q7" s="1178" t="s">
        <v>22</v>
      </c>
      <c r="R7" s="1087" t="s">
        <v>23</v>
      </c>
      <c r="S7" s="1088"/>
      <c r="T7" s="1088"/>
      <c r="U7" s="1088"/>
      <c r="V7" s="1088"/>
      <c r="W7" s="1088"/>
      <c r="X7" s="1088"/>
      <c r="Y7" s="1088"/>
      <c r="Z7" s="1088"/>
      <c r="AA7" s="1088"/>
      <c r="AB7" s="1088"/>
      <c r="AC7" s="1088"/>
      <c r="AD7" s="1088"/>
      <c r="AE7" s="1088"/>
      <c r="AF7" s="1089"/>
      <c r="AG7" s="1191" t="s">
        <v>463</v>
      </c>
      <c r="AH7" s="1191"/>
      <c r="AI7" s="1191"/>
      <c r="AJ7" s="1090" t="s">
        <v>410</v>
      </c>
      <c r="AK7" s="1090"/>
      <c r="AL7" s="1090"/>
      <c r="AM7" s="1077" t="s">
        <v>408</v>
      </c>
      <c r="AN7" s="1077"/>
      <c r="AO7" s="1077"/>
      <c r="AP7" s="1078" t="s">
        <v>416</v>
      </c>
      <c r="AQ7" s="1078"/>
    </row>
    <row r="8" spans="1:47" ht="18" customHeight="1">
      <c r="A8" s="8" t="s">
        <v>24</v>
      </c>
      <c r="B8" s="8" t="s">
        <v>25</v>
      </c>
      <c r="C8" s="1133" t="s">
        <v>26</v>
      </c>
      <c r="D8" s="8" t="s">
        <v>27</v>
      </c>
      <c r="E8" s="1186"/>
      <c r="F8" s="1186"/>
      <c r="G8" s="1124"/>
      <c r="H8" s="1125"/>
      <c r="I8" s="1125"/>
      <c r="J8" s="1126"/>
      <c r="K8" s="9" t="s">
        <v>28</v>
      </c>
      <c r="L8" s="10" t="s">
        <v>29</v>
      </c>
      <c r="M8" s="1175"/>
      <c r="N8" s="336" t="s">
        <v>30</v>
      </c>
      <c r="O8" s="1177"/>
      <c r="P8" s="1177"/>
      <c r="Q8" s="1179"/>
      <c r="R8" s="1135" t="s">
        <v>31</v>
      </c>
      <c r="S8" s="1139" t="s">
        <v>462</v>
      </c>
      <c r="T8" s="1139" t="s">
        <v>412</v>
      </c>
      <c r="U8" s="1139" t="s">
        <v>419</v>
      </c>
      <c r="V8" s="1139" t="s">
        <v>398</v>
      </c>
      <c r="W8" s="1141" t="s">
        <v>418</v>
      </c>
      <c r="X8" s="1141" t="s">
        <v>462</v>
      </c>
      <c r="Y8" s="1141" t="s">
        <v>412</v>
      </c>
      <c r="Z8" s="1141" t="s">
        <v>419</v>
      </c>
      <c r="AA8" s="1141" t="s">
        <v>398</v>
      </c>
      <c r="AB8" s="1091" t="s">
        <v>413</v>
      </c>
      <c r="AC8" s="1091" t="s">
        <v>462</v>
      </c>
      <c r="AD8" s="1091" t="s">
        <v>412</v>
      </c>
      <c r="AE8" s="1091" t="s">
        <v>420</v>
      </c>
      <c r="AF8" s="1091" t="s">
        <v>398</v>
      </c>
      <c r="AG8" s="1192" t="s">
        <v>33</v>
      </c>
      <c r="AH8" s="1183" t="s">
        <v>464</v>
      </c>
      <c r="AI8" s="1183" t="s">
        <v>399</v>
      </c>
      <c r="AJ8" s="1095" t="s">
        <v>411</v>
      </c>
      <c r="AK8" s="1097" t="s">
        <v>412</v>
      </c>
      <c r="AL8" s="1097" t="s">
        <v>399</v>
      </c>
      <c r="AM8" s="1146" t="s">
        <v>33</v>
      </c>
      <c r="AN8" s="1079" t="s">
        <v>449</v>
      </c>
      <c r="AO8" s="1079" t="s">
        <v>399</v>
      </c>
      <c r="AP8" s="1081" t="s">
        <v>33</v>
      </c>
      <c r="AQ8" s="1083" t="s">
        <v>399</v>
      </c>
      <c r="AU8" s="847"/>
    </row>
    <row r="9" spans="1:47" ht="18" customHeight="1">
      <c r="A9" s="1133" t="s">
        <v>34</v>
      </c>
      <c r="B9" s="1133" t="s">
        <v>35</v>
      </c>
      <c r="C9" s="1133"/>
      <c r="D9" s="1133" t="s">
        <v>36</v>
      </c>
      <c r="E9" s="1187"/>
      <c r="F9" s="1186"/>
      <c r="G9" s="12" t="s">
        <v>37</v>
      </c>
      <c r="H9" s="12" t="s">
        <v>38</v>
      </c>
      <c r="I9" s="12" t="s">
        <v>39</v>
      </c>
      <c r="J9" s="12" t="s">
        <v>40</v>
      </c>
      <c r="K9" s="1181" t="s">
        <v>41</v>
      </c>
      <c r="L9" s="1182" t="s">
        <v>42</v>
      </c>
      <c r="M9" s="1180" t="s">
        <v>43</v>
      </c>
      <c r="N9" s="337"/>
      <c r="O9" s="1177"/>
      <c r="P9" s="1177"/>
      <c r="Q9" s="1179"/>
      <c r="R9" s="1136"/>
      <c r="S9" s="1188"/>
      <c r="T9" s="1140"/>
      <c r="U9" s="1140"/>
      <c r="V9" s="1140"/>
      <c r="W9" s="1142"/>
      <c r="X9" s="1189"/>
      <c r="Y9" s="1142"/>
      <c r="Z9" s="1142"/>
      <c r="AA9" s="1142"/>
      <c r="AB9" s="1092"/>
      <c r="AC9" s="1190"/>
      <c r="AD9" s="1092"/>
      <c r="AE9" s="1092"/>
      <c r="AF9" s="1092"/>
      <c r="AG9" s="1193"/>
      <c r="AH9" s="1184"/>
      <c r="AI9" s="1184"/>
      <c r="AJ9" s="1096"/>
      <c r="AK9" s="1098"/>
      <c r="AL9" s="1099"/>
      <c r="AM9" s="1147"/>
      <c r="AN9" s="1148"/>
      <c r="AO9" s="1080"/>
      <c r="AP9" s="1082"/>
      <c r="AQ9" s="1084"/>
    </row>
    <row r="10" spans="1:47" ht="20.100000000000001" hidden="1" customHeight="1">
      <c r="A10" s="1134"/>
      <c r="B10" s="1134"/>
      <c r="C10" s="1134"/>
      <c r="D10" s="1134"/>
      <c r="E10" s="359"/>
      <c r="F10" s="359"/>
      <c r="G10" s="14" t="s">
        <v>44</v>
      </c>
      <c r="H10" s="15" t="s">
        <v>45</v>
      </c>
      <c r="I10" s="15" t="s">
        <v>46</v>
      </c>
      <c r="J10" s="16" t="s">
        <v>47</v>
      </c>
      <c r="K10" s="1144"/>
      <c r="L10" s="1134"/>
      <c r="M10" s="1180"/>
      <c r="N10" s="338" t="s">
        <v>48</v>
      </c>
      <c r="O10" s="339" t="s">
        <v>49</v>
      </c>
      <c r="P10" s="339" t="s">
        <v>50</v>
      </c>
      <c r="Q10" s="339" t="s">
        <v>51</v>
      </c>
      <c r="R10" s="129" t="s">
        <v>52</v>
      </c>
      <c r="S10" s="1188"/>
      <c r="T10" s="128" t="s">
        <v>53</v>
      </c>
      <c r="U10" s="128"/>
      <c r="V10" s="128" t="s">
        <v>400</v>
      </c>
      <c r="W10" s="136" t="s">
        <v>401</v>
      </c>
      <c r="X10" s="1142"/>
      <c r="Y10" s="137" t="s">
        <v>402</v>
      </c>
      <c r="Z10" s="137" t="s">
        <v>421</v>
      </c>
      <c r="AA10" s="137" t="s">
        <v>422</v>
      </c>
      <c r="AB10" s="145" t="s">
        <v>423</v>
      </c>
      <c r="AC10" s="1092"/>
      <c r="AD10" s="272" t="s">
        <v>424</v>
      </c>
      <c r="AE10" s="271" t="s">
        <v>425</v>
      </c>
      <c r="AF10" s="272" t="s">
        <v>426</v>
      </c>
      <c r="AG10" s="273"/>
      <c r="AH10" s="273"/>
      <c r="AI10" s="273"/>
      <c r="AJ10" s="153" t="s">
        <v>427</v>
      </c>
      <c r="AK10" s="154" t="s">
        <v>428</v>
      </c>
      <c r="AL10" s="155" t="s">
        <v>429</v>
      </c>
      <c r="AM10" s="164" t="s">
        <v>430</v>
      </c>
      <c r="AN10" s="165" t="s">
        <v>406</v>
      </c>
      <c r="AO10" s="166" t="s">
        <v>407</v>
      </c>
      <c r="AP10" s="173" t="s">
        <v>431</v>
      </c>
      <c r="AQ10" s="174" t="s">
        <v>432</v>
      </c>
    </row>
    <row r="11" spans="1:47" ht="18.75" hidden="1">
      <c r="A11" s="18"/>
      <c r="B11" s="18"/>
      <c r="C11" s="18"/>
      <c r="D11" s="278"/>
      <c r="E11" s="18"/>
      <c r="F11" s="278"/>
      <c r="G11" s="19"/>
      <c r="H11" s="19"/>
      <c r="I11" s="19"/>
      <c r="J11" s="19"/>
      <c r="K11" s="280"/>
      <c r="L11" s="280"/>
      <c r="M11" s="20"/>
      <c r="N11" s="20"/>
      <c r="O11" s="20"/>
      <c r="P11" s="20"/>
      <c r="Q11" s="20"/>
      <c r="R11" s="130"/>
      <c r="S11" s="130"/>
      <c r="T11" s="131"/>
      <c r="U11" s="131"/>
      <c r="V11" s="131"/>
      <c r="W11" s="138"/>
      <c r="X11" s="276"/>
      <c r="Y11" s="139"/>
      <c r="Z11" s="139"/>
      <c r="AA11" s="139"/>
      <c r="AB11" s="146"/>
      <c r="AC11" s="274"/>
      <c r="AD11" s="147"/>
      <c r="AE11" s="147"/>
      <c r="AF11" s="147"/>
      <c r="AG11" s="263"/>
      <c r="AH11" s="263"/>
      <c r="AI11" s="263"/>
      <c r="AJ11" s="156"/>
      <c r="AK11" s="156"/>
      <c r="AL11" s="156"/>
      <c r="AM11" s="167"/>
      <c r="AN11" s="167"/>
      <c r="AO11" s="167"/>
      <c r="AP11" s="175"/>
      <c r="AQ11" s="175"/>
    </row>
    <row r="12" spans="1:47" ht="18.75">
      <c r="A12" s="181"/>
      <c r="B12" s="181"/>
      <c r="C12" s="124" t="s">
        <v>54</v>
      </c>
      <c r="D12" s="279">
        <f t="shared" ref="D12:R12" si="0">D13+D19</f>
        <v>91284000</v>
      </c>
      <c r="E12" s="124">
        <f t="shared" si="0"/>
        <v>54770400</v>
      </c>
      <c r="F12" s="279">
        <f t="shared" si="0"/>
        <v>36513600</v>
      </c>
      <c r="G12" s="124">
        <f t="shared" si="0"/>
        <v>74673182.5</v>
      </c>
      <c r="H12" s="124">
        <f t="shared" si="0"/>
        <v>16610817.5</v>
      </c>
      <c r="I12" s="124">
        <f t="shared" si="0"/>
        <v>0</v>
      </c>
      <c r="J12" s="124">
        <f t="shared" si="0"/>
        <v>91284000</v>
      </c>
      <c r="K12" s="281">
        <f t="shared" si="0"/>
        <v>0</v>
      </c>
      <c r="L12" s="279">
        <f t="shared" si="0"/>
        <v>91284000</v>
      </c>
      <c r="M12" s="124">
        <f t="shared" si="0"/>
        <v>34485919.890000001</v>
      </c>
      <c r="N12" s="124">
        <f t="shared" si="0"/>
        <v>5697644.5</v>
      </c>
      <c r="O12" s="124">
        <f t="shared" si="0"/>
        <v>9070791.8300000001</v>
      </c>
      <c r="P12" s="124">
        <f t="shared" si="0"/>
        <v>8020736.2700000014</v>
      </c>
      <c r="Q12" s="124">
        <f t="shared" si="0"/>
        <v>4705000</v>
      </c>
      <c r="R12" s="132">
        <f t="shared" si="0"/>
        <v>40183564.390000001</v>
      </c>
      <c r="S12" s="133">
        <f>(R12/E12)*100</f>
        <v>73.367301297781282</v>
      </c>
      <c r="T12" s="133">
        <f t="shared" ref="T12:T13" si="1">(R12/J12)*100</f>
        <v>44.020380778668773</v>
      </c>
      <c r="U12" s="133">
        <f>(R12/L12)*100</f>
        <v>44.020380778668773</v>
      </c>
      <c r="V12" s="132">
        <f>(R12/D12)*100</f>
        <v>44.020380778668773</v>
      </c>
      <c r="W12" s="140">
        <f>W13+W19</f>
        <v>21796528.100000001</v>
      </c>
      <c r="X12" s="277">
        <f>(W12/E12)*100</f>
        <v>39.796182061843624</v>
      </c>
      <c r="Y12" s="140">
        <f>(W12/J12)*100</f>
        <v>23.877709237106178</v>
      </c>
      <c r="Z12" s="141">
        <f>(W12/L12)*100</f>
        <v>23.877709237106178</v>
      </c>
      <c r="AA12" s="140">
        <f>(W12/D12)*100</f>
        <v>23.877709237106178</v>
      </c>
      <c r="AB12" s="148">
        <f>AB13+AB19</f>
        <v>61980092.49000001</v>
      </c>
      <c r="AC12" s="275">
        <f>(AB12/E12)*100</f>
        <v>113.16348335962492</v>
      </c>
      <c r="AD12" s="148">
        <f>(AB12/J12)*100</f>
        <v>67.898090015774955</v>
      </c>
      <c r="AE12" s="149">
        <f>(AB12/L12)*100</f>
        <v>67.898090015774955</v>
      </c>
      <c r="AF12" s="148">
        <f>(AB12/D12)*100</f>
        <v>67.898090015774955</v>
      </c>
      <c r="AG12" s="264">
        <f>AG13+AG19</f>
        <v>-7209692.4900000039</v>
      </c>
      <c r="AH12" s="269">
        <f>(AG12/E12)*100</f>
        <v>-13.163483359624914</v>
      </c>
      <c r="AI12" s="269">
        <f>(AG12/D12)*100</f>
        <v>-7.8980900157749483</v>
      </c>
      <c r="AJ12" s="157">
        <f>AJ13+AJ19</f>
        <v>29303907.509999994</v>
      </c>
      <c r="AK12" s="158">
        <f>(AJ12/J12)*100</f>
        <v>32.101909984225053</v>
      </c>
      <c r="AL12" s="158">
        <f>(AJ12/D12)*100</f>
        <v>32.101909984225053</v>
      </c>
      <c r="AM12" s="168">
        <f>AM13+AM19</f>
        <v>29303907.509999994</v>
      </c>
      <c r="AN12" s="168">
        <f>(AM12/L12)*100</f>
        <v>32.101909984225053</v>
      </c>
      <c r="AO12" s="168">
        <f>(AM12/D12)*100</f>
        <v>32.101909984225053</v>
      </c>
      <c r="AP12" s="176">
        <f>AP13+AP19</f>
        <v>29303907.509999994</v>
      </c>
      <c r="AQ12" s="176">
        <f>(AP12/D12)*100</f>
        <v>32.101909984225053</v>
      </c>
    </row>
    <row r="13" spans="1:47" ht="18.75" hidden="1">
      <c r="A13" s="23"/>
      <c r="B13" s="24" t="s">
        <v>34</v>
      </c>
      <c r="C13" s="25" t="s">
        <v>55</v>
      </c>
      <c r="D13" s="25">
        <f t="shared" ref="D13:L13" si="2">SUM(D14:D18)</f>
        <v>80158770</v>
      </c>
      <c r="E13" s="25">
        <f t="shared" ref="E13:F13" si="3">SUM(E14:E18)</f>
        <v>48095262</v>
      </c>
      <c r="F13" s="25">
        <f t="shared" si="3"/>
        <v>32063508</v>
      </c>
      <c r="G13" s="25">
        <f t="shared" si="2"/>
        <v>63547952.5</v>
      </c>
      <c r="H13" s="25">
        <f t="shared" si="2"/>
        <v>16610817.5</v>
      </c>
      <c r="I13" s="25">
        <f t="shared" si="2"/>
        <v>0</v>
      </c>
      <c r="J13" s="25">
        <f t="shared" si="2"/>
        <v>80158770</v>
      </c>
      <c r="K13" s="85">
        <f t="shared" ref="K13" si="4">SUM(K14:K18)</f>
        <v>0</v>
      </c>
      <c r="L13" s="26">
        <f t="shared" si="2"/>
        <v>80158770</v>
      </c>
      <c r="M13" s="25">
        <f t="shared" ref="M13:R13" si="5">SUM(M14:M18)</f>
        <v>29716841.890000001</v>
      </c>
      <c r="N13" s="25">
        <f t="shared" si="5"/>
        <v>657044.5</v>
      </c>
      <c r="O13" s="25">
        <f t="shared" si="5"/>
        <v>9070791.8300000001</v>
      </c>
      <c r="P13" s="25">
        <f t="shared" si="5"/>
        <v>7320836.2700000014</v>
      </c>
      <c r="Q13" s="25">
        <f t="shared" si="5"/>
        <v>4705000</v>
      </c>
      <c r="R13" s="45">
        <f t="shared" si="5"/>
        <v>30373886.390000001</v>
      </c>
      <c r="S13" s="54">
        <f>(R13/E13)*100</f>
        <v>63.153593778114782</v>
      </c>
      <c r="T13" s="54">
        <f t="shared" si="1"/>
        <v>37.892156266868867</v>
      </c>
      <c r="U13" s="54">
        <f>(R13/L13)*100</f>
        <v>37.892156266868867</v>
      </c>
      <c r="V13" s="54">
        <f>(R13/D13)*100</f>
        <v>37.892156266868867</v>
      </c>
      <c r="W13" s="142">
        <f>SUM(W14:W18)</f>
        <v>21096628.100000001</v>
      </c>
      <c r="X13" s="142">
        <f t="shared" ref="X13" si="6">(W13/E13)*100</f>
        <v>43.864254445687394</v>
      </c>
      <c r="Y13" s="142">
        <f>(W13/J13)*100</f>
        <v>26.318552667412437</v>
      </c>
      <c r="Z13" s="143">
        <f>(W13/L13)*100</f>
        <v>26.318552667412437</v>
      </c>
      <c r="AA13" s="142">
        <f>(W13/D13)*100</f>
        <v>26.318552667412437</v>
      </c>
      <c r="AB13" s="150">
        <f>SUM(AB14:AB18)</f>
        <v>51470514.49000001</v>
      </c>
      <c r="AC13" s="150">
        <f>(AB13/E13)*100</f>
        <v>107.01784822380218</v>
      </c>
      <c r="AD13" s="151">
        <f>(AB13/J13)*100</f>
        <v>64.210708934281314</v>
      </c>
      <c r="AE13" s="151">
        <f>(AB13/L13)*100</f>
        <v>64.210708934281314</v>
      </c>
      <c r="AF13" s="151">
        <f>(AB13/D13)*100</f>
        <v>64.210708934281314</v>
      </c>
      <c r="AG13" s="267">
        <f>SUM(AG14:AG18)</f>
        <v>-3375252.4900000039</v>
      </c>
      <c r="AH13" s="268">
        <f>(AG13/E13)*100</f>
        <v>-7.0178482238021784</v>
      </c>
      <c r="AI13" s="268">
        <f>(AG13/D13)*100</f>
        <v>-4.2107089342813069</v>
      </c>
      <c r="AJ13" s="159">
        <f>SUM(AJ14:AJ18)</f>
        <v>28688255.509999994</v>
      </c>
      <c r="AK13" s="159">
        <f>(AJ13/J13)*100</f>
        <v>35.789291065718693</v>
      </c>
      <c r="AL13" s="159">
        <f>(AJ13/D13)*100</f>
        <v>35.789291065718693</v>
      </c>
      <c r="AM13" s="169">
        <f>SUM(AM14:AM18)</f>
        <v>28688255.509999994</v>
      </c>
      <c r="AN13" s="170">
        <f>(AM13/L13)*100</f>
        <v>35.789291065718693</v>
      </c>
      <c r="AO13" s="169">
        <f>(AM13/D13)*100</f>
        <v>35.789291065718693</v>
      </c>
      <c r="AP13" s="177">
        <f>SUM(AP14:AP18)</f>
        <v>28688255.509999994</v>
      </c>
      <c r="AQ13" s="177">
        <f>(AP13/D13)*100</f>
        <v>35.789291065718693</v>
      </c>
    </row>
    <row r="14" spans="1:47" ht="18.75" hidden="1">
      <c r="A14" s="28"/>
      <c r="B14" s="28"/>
      <c r="C14" s="29" t="s">
        <v>56</v>
      </c>
      <c r="D14" s="29">
        <f t="shared" ref="D14:I18" si="7">D26+D98+D446+D494+D542+D578+D602+D626</f>
        <v>16027600</v>
      </c>
      <c r="E14" s="29">
        <f t="shared" si="7"/>
        <v>9616560</v>
      </c>
      <c r="F14" s="29">
        <f t="shared" si="7"/>
        <v>6411040</v>
      </c>
      <c r="G14" s="29">
        <f t="shared" si="7"/>
        <v>15607600</v>
      </c>
      <c r="H14" s="29">
        <f t="shared" si="7"/>
        <v>420000</v>
      </c>
      <c r="I14" s="29">
        <f t="shared" si="7"/>
        <v>0</v>
      </c>
      <c r="J14" s="29">
        <f>G14+H14+I14</f>
        <v>16027600</v>
      </c>
      <c r="K14" s="86">
        <f>K26+K98+K446+K494+K542+K578+K602+K626</f>
        <v>0</v>
      </c>
      <c r="L14" s="27">
        <f>J14+K14</f>
        <v>16027600</v>
      </c>
      <c r="M14" s="29">
        <f t="shared" ref="M14:Q18" si="8">M26+M98+M446+M494+M542+M578+M602+M626</f>
        <v>8818100</v>
      </c>
      <c r="N14" s="29">
        <f t="shared" si="8"/>
        <v>0</v>
      </c>
      <c r="O14" s="29">
        <f t="shared" si="8"/>
        <v>0</v>
      </c>
      <c r="P14" s="29">
        <f t="shared" si="8"/>
        <v>0</v>
      </c>
      <c r="Q14" s="29">
        <f t="shared" si="8"/>
        <v>4705000</v>
      </c>
      <c r="R14" s="134">
        <f>M14+N14</f>
        <v>8818100</v>
      </c>
      <c r="S14" s="54">
        <f>(R14/E14)*100</f>
        <v>91.697030954936068</v>
      </c>
      <c r="T14" s="54">
        <f>(R14/J14)*100</f>
        <v>55.018218572961644</v>
      </c>
      <c r="U14" s="54">
        <f>(R14/L14)*100</f>
        <v>55.018218572961644</v>
      </c>
      <c r="V14" s="54">
        <f>(R14/D14)*100</f>
        <v>55.018218572961644</v>
      </c>
      <c r="W14" s="143">
        <f>O14+P14+Q14</f>
        <v>4705000</v>
      </c>
      <c r="X14" s="143">
        <f>(W14/E14)*100</f>
        <v>48.926019283402802</v>
      </c>
      <c r="Y14" s="143">
        <f>(W14/J14)*100</f>
        <v>29.355611570041678</v>
      </c>
      <c r="Z14" s="143">
        <f t="shared" ref="Z14:Z19" si="9">(W14/L14)*100</f>
        <v>29.355611570041678</v>
      </c>
      <c r="AA14" s="143">
        <f t="shared" ref="AA14:AA20" si="10">(W14/D14)*100</f>
        <v>29.355611570041678</v>
      </c>
      <c r="AB14" s="151">
        <f>SUM(M14:Q14)</f>
        <v>13523100</v>
      </c>
      <c r="AC14" s="151">
        <f>(AB14/E14)*100</f>
        <v>140.62305023833886</v>
      </c>
      <c r="AD14" s="151">
        <f>(AB14/J14)*100</f>
        <v>84.373830143003318</v>
      </c>
      <c r="AE14" s="151">
        <f t="shared" ref="AE14:AE20" si="11">(AB14/L14)*100</f>
        <v>84.373830143003318</v>
      </c>
      <c r="AF14" s="151">
        <f t="shared" ref="AF14:AF20" si="12">(AB14/D14)*100</f>
        <v>84.373830143003318</v>
      </c>
      <c r="AG14" s="265">
        <f>E14-AB14</f>
        <v>-3906540</v>
      </c>
      <c r="AH14" s="270">
        <f>(AG14/E14)*100</f>
        <v>-40.623050238338863</v>
      </c>
      <c r="AI14" s="270">
        <f>(AG14/D14)*100</f>
        <v>-24.373830143003321</v>
      </c>
      <c r="AJ14" s="160">
        <f>J14-AB14</f>
        <v>2504500</v>
      </c>
      <c r="AK14" s="160">
        <f t="shared" ref="AK14:AK15" si="13">(AJ14/J14)*100</f>
        <v>15.626169856996681</v>
      </c>
      <c r="AL14" s="160">
        <f>(AJ14/D14)*100</f>
        <v>15.626169856996681</v>
      </c>
      <c r="AM14" s="170">
        <f>L14-AB14</f>
        <v>2504500</v>
      </c>
      <c r="AN14" s="170">
        <f>(AM14/L14)*100</f>
        <v>15.626169856996681</v>
      </c>
      <c r="AO14" s="170">
        <f>(AM14/D14)*100</f>
        <v>15.626169856996681</v>
      </c>
      <c r="AP14" s="178">
        <f>D14-AB14</f>
        <v>2504500</v>
      </c>
      <c r="AQ14" s="178">
        <f t="shared" ref="AQ14:AQ20" si="14">(AP14/D14)*100</f>
        <v>15.626169856996681</v>
      </c>
    </row>
    <row r="15" spans="1:47" ht="18.75" hidden="1">
      <c r="A15" s="28"/>
      <c r="B15" s="28"/>
      <c r="C15" s="29" t="s">
        <v>57</v>
      </c>
      <c r="D15" s="29">
        <f t="shared" si="7"/>
        <v>23576140</v>
      </c>
      <c r="E15" s="29">
        <f t="shared" si="7"/>
        <v>14145684</v>
      </c>
      <c r="F15" s="29">
        <f t="shared" si="7"/>
        <v>9430456</v>
      </c>
      <c r="G15" s="29">
        <f t="shared" si="7"/>
        <v>17631130</v>
      </c>
      <c r="H15" s="29">
        <f t="shared" si="7"/>
        <v>5945010</v>
      </c>
      <c r="I15" s="29">
        <f t="shared" si="7"/>
        <v>0</v>
      </c>
      <c r="J15" s="29">
        <f>G15+H15+I15</f>
        <v>23576140</v>
      </c>
      <c r="K15" s="86">
        <f>K27+K99+K447+K495+K543+K579+K603+K627</f>
        <v>0</v>
      </c>
      <c r="L15" s="27">
        <f t="shared" ref="L15:L20" si="15">J15+K15</f>
        <v>23576140</v>
      </c>
      <c r="M15" s="29">
        <f t="shared" si="8"/>
        <v>6518866.75</v>
      </c>
      <c r="N15" s="29">
        <f t="shared" si="8"/>
        <v>335520.2</v>
      </c>
      <c r="O15" s="29">
        <f t="shared" si="8"/>
        <v>3707259.17</v>
      </c>
      <c r="P15" s="29">
        <f t="shared" si="8"/>
        <v>1729885.53</v>
      </c>
      <c r="Q15" s="29">
        <f t="shared" si="8"/>
        <v>0</v>
      </c>
      <c r="R15" s="134">
        <f t="shared" ref="R15:R20" si="16">M15+N15</f>
        <v>6854386.9500000002</v>
      </c>
      <c r="S15" s="54">
        <f>(R15/E15)*100</f>
        <v>48.455677010740523</v>
      </c>
      <c r="T15" s="54">
        <f t="shared" ref="T15:T17" si="17">(R15/J15)*100</f>
        <v>29.073406206444314</v>
      </c>
      <c r="U15" s="54">
        <f t="shared" ref="U15:U20" si="18">(R15/L15)*100</f>
        <v>29.073406206444314</v>
      </c>
      <c r="V15" s="54">
        <f>(R15/D15)*100</f>
        <v>29.073406206444314</v>
      </c>
      <c r="W15" s="143">
        <f t="shared" ref="W15:W20" si="19">O15+P15+Q15</f>
        <v>5437144.7000000002</v>
      </c>
      <c r="X15" s="143">
        <f t="shared" ref="X15:X20" si="20">(W15/E15)*100</f>
        <v>38.436774778794721</v>
      </c>
      <c r="Y15" s="143">
        <f t="shared" ref="Y15:Y20" si="21">(W15/J15)*100</f>
        <v>23.062064867276831</v>
      </c>
      <c r="Z15" s="143">
        <f t="shared" si="9"/>
        <v>23.062064867276831</v>
      </c>
      <c r="AA15" s="143">
        <f t="shared" si="10"/>
        <v>23.062064867276831</v>
      </c>
      <c r="AB15" s="151">
        <f t="shared" ref="AB15:AB20" si="22">SUM(M15:Q15)</f>
        <v>12291531.65</v>
      </c>
      <c r="AC15" s="151">
        <f t="shared" ref="AC15:AC20" si="23">(AB15/E15)*100</f>
        <v>86.892451789535244</v>
      </c>
      <c r="AD15" s="151">
        <f t="shared" ref="AD15:AD20" si="24">(AB15/J15)*100</f>
        <v>52.135471073721142</v>
      </c>
      <c r="AE15" s="151">
        <f t="shared" si="11"/>
        <v>52.135471073721142</v>
      </c>
      <c r="AF15" s="151">
        <f t="shared" si="12"/>
        <v>52.135471073721142</v>
      </c>
      <c r="AG15" s="265">
        <f t="shared" ref="AG15:AG20" si="25">E15-AB15</f>
        <v>1854152.3499999996</v>
      </c>
      <c r="AH15" s="270">
        <f t="shared" ref="AH15:AH20" si="26">(AG15/E15)*100</f>
        <v>13.10754821046476</v>
      </c>
      <c r="AI15" s="270">
        <f t="shared" ref="AI15:AI20" si="27">(AG15/D15)*100</f>
        <v>7.8645289262788545</v>
      </c>
      <c r="AJ15" s="160">
        <f>J15-AB15</f>
        <v>11284608.35</v>
      </c>
      <c r="AK15" s="160">
        <f t="shared" si="13"/>
        <v>47.864528926278851</v>
      </c>
      <c r="AL15" s="160">
        <f t="shared" ref="AL15:AL20" si="28">(AJ15/D15)*100</f>
        <v>47.864528926278851</v>
      </c>
      <c r="AM15" s="170">
        <f>L15-AB15</f>
        <v>11284608.35</v>
      </c>
      <c r="AN15" s="170">
        <f>(AM15/L15)*100</f>
        <v>47.864528926278851</v>
      </c>
      <c r="AO15" s="170">
        <f>(AM15/D15)*100</f>
        <v>47.864528926278851</v>
      </c>
      <c r="AP15" s="178">
        <f t="shared" ref="AP15:AP20" si="29">D15-AB15</f>
        <v>11284608.35</v>
      </c>
      <c r="AQ15" s="178">
        <f t="shared" si="14"/>
        <v>47.864528926278851</v>
      </c>
    </row>
    <row r="16" spans="1:47" ht="18.75" hidden="1">
      <c r="A16" s="28"/>
      <c r="B16" s="28"/>
      <c r="C16" s="29" t="s">
        <v>58</v>
      </c>
      <c r="D16" s="29">
        <f t="shared" si="7"/>
        <v>34536450</v>
      </c>
      <c r="E16" s="29">
        <f t="shared" si="7"/>
        <v>20721870</v>
      </c>
      <c r="F16" s="29">
        <f t="shared" si="7"/>
        <v>13814580</v>
      </c>
      <c r="G16" s="29">
        <f t="shared" si="7"/>
        <v>25731812.5</v>
      </c>
      <c r="H16" s="29">
        <f t="shared" si="7"/>
        <v>8804637.5</v>
      </c>
      <c r="I16" s="29">
        <f t="shared" si="7"/>
        <v>0</v>
      </c>
      <c r="J16" s="29">
        <f>G16+H16+I16</f>
        <v>34536450</v>
      </c>
      <c r="K16" s="86">
        <f>K28+K100+K448+K496+K544+K580+K604+K628</f>
        <v>0</v>
      </c>
      <c r="L16" s="27">
        <f t="shared" si="15"/>
        <v>34536450</v>
      </c>
      <c r="M16" s="29">
        <f t="shared" si="8"/>
        <v>11596285.030000003</v>
      </c>
      <c r="N16" s="29">
        <f t="shared" si="8"/>
        <v>290494.3</v>
      </c>
      <c r="O16" s="29">
        <f t="shared" si="8"/>
        <v>4498454.4399999995</v>
      </c>
      <c r="P16" s="29">
        <f t="shared" si="8"/>
        <v>4700908.5900000008</v>
      </c>
      <c r="Q16" s="29">
        <f t="shared" si="8"/>
        <v>0</v>
      </c>
      <c r="R16" s="134">
        <f t="shared" si="16"/>
        <v>11886779.330000004</v>
      </c>
      <c r="S16" s="54">
        <f t="shared" ref="S16:S20" si="30">(R16/E16)*100</f>
        <v>57.363449003395949</v>
      </c>
      <c r="T16" s="54">
        <f t="shared" si="17"/>
        <v>34.418069402037574</v>
      </c>
      <c r="U16" s="54">
        <f t="shared" si="18"/>
        <v>34.418069402037574</v>
      </c>
      <c r="V16" s="54">
        <f t="shared" ref="V16:V20" si="31">(R16/D16)*100</f>
        <v>34.418069402037574</v>
      </c>
      <c r="W16" s="143">
        <f t="shared" si="19"/>
        <v>9199363.0300000012</v>
      </c>
      <c r="X16" s="143">
        <f t="shared" si="20"/>
        <v>44.394463578817941</v>
      </c>
      <c r="Y16" s="143">
        <f t="shared" si="21"/>
        <v>26.636678147290766</v>
      </c>
      <c r="Z16" s="143">
        <f t="shared" si="9"/>
        <v>26.636678147290766</v>
      </c>
      <c r="AA16" s="143">
        <f t="shared" si="10"/>
        <v>26.636678147290766</v>
      </c>
      <c r="AB16" s="151">
        <f t="shared" si="22"/>
        <v>21086142.360000003</v>
      </c>
      <c r="AC16" s="151">
        <f t="shared" si="23"/>
        <v>101.75791258221388</v>
      </c>
      <c r="AD16" s="151">
        <f t="shared" si="24"/>
        <v>61.054747549328326</v>
      </c>
      <c r="AE16" s="151">
        <f t="shared" si="11"/>
        <v>61.054747549328326</v>
      </c>
      <c r="AF16" s="151">
        <f t="shared" si="12"/>
        <v>61.054747549328326</v>
      </c>
      <c r="AG16" s="265">
        <f t="shared" si="25"/>
        <v>-364272.36000000313</v>
      </c>
      <c r="AH16" s="270">
        <f t="shared" si="26"/>
        <v>-1.7579125822138788</v>
      </c>
      <c r="AI16" s="270">
        <f t="shared" si="27"/>
        <v>-1.0547475493283274</v>
      </c>
      <c r="AJ16" s="160">
        <f>J16-AB16</f>
        <v>13450307.639999997</v>
      </c>
      <c r="AK16" s="160">
        <f>(AJ16/J16)*100</f>
        <v>38.945252450671674</v>
      </c>
      <c r="AL16" s="160">
        <f t="shared" si="28"/>
        <v>38.945252450671674</v>
      </c>
      <c r="AM16" s="170">
        <f t="shared" ref="AM16:AM20" si="32">L16-AB16</f>
        <v>13450307.639999997</v>
      </c>
      <c r="AN16" s="170">
        <f t="shared" ref="AN16:AN20" si="33">(AM16/L16)*100</f>
        <v>38.945252450671674</v>
      </c>
      <c r="AO16" s="170">
        <f t="shared" ref="AO16:AO20" si="34">(AM16/D16)*100</f>
        <v>38.945252450671674</v>
      </c>
      <c r="AP16" s="178">
        <f t="shared" si="29"/>
        <v>13450307.639999997</v>
      </c>
      <c r="AQ16" s="178">
        <f t="shared" si="14"/>
        <v>38.945252450671674</v>
      </c>
    </row>
    <row r="17" spans="1:43" ht="18.75" hidden="1">
      <c r="A17" s="28"/>
      <c r="B17" s="28"/>
      <c r="C17" s="29" t="s">
        <v>59</v>
      </c>
      <c r="D17" s="29">
        <f t="shared" si="7"/>
        <v>253900</v>
      </c>
      <c r="E17" s="29">
        <f t="shared" si="7"/>
        <v>152340</v>
      </c>
      <c r="F17" s="29">
        <f t="shared" si="7"/>
        <v>101560</v>
      </c>
      <c r="G17" s="29">
        <f t="shared" si="7"/>
        <v>253900</v>
      </c>
      <c r="H17" s="29">
        <f t="shared" si="7"/>
        <v>0</v>
      </c>
      <c r="I17" s="29">
        <f t="shared" si="7"/>
        <v>0</v>
      </c>
      <c r="J17" s="29">
        <f>G17+H17+I17</f>
        <v>253900</v>
      </c>
      <c r="K17" s="86">
        <f>K29+K101+K449+K497+K545+K581+K605+K629</f>
        <v>0</v>
      </c>
      <c r="L17" s="27">
        <f t="shared" si="15"/>
        <v>253900</v>
      </c>
      <c r="M17" s="29">
        <f t="shared" si="8"/>
        <v>0</v>
      </c>
      <c r="N17" s="29">
        <f t="shared" si="8"/>
        <v>0</v>
      </c>
      <c r="O17" s="29">
        <f t="shared" si="8"/>
        <v>0</v>
      </c>
      <c r="P17" s="29">
        <f t="shared" si="8"/>
        <v>0</v>
      </c>
      <c r="Q17" s="29">
        <f t="shared" si="8"/>
        <v>0</v>
      </c>
      <c r="R17" s="134">
        <f t="shared" si="16"/>
        <v>0</v>
      </c>
      <c r="S17" s="54">
        <f t="shared" si="30"/>
        <v>0</v>
      </c>
      <c r="T17" s="54">
        <f t="shared" si="17"/>
        <v>0</v>
      </c>
      <c r="U17" s="54">
        <f t="shared" si="18"/>
        <v>0</v>
      </c>
      <c r="V17" s="54">
        <f t="shared" si="31"/>
        <v>0</v>
      </c>
      <c r="W17" s="143">
        <f t="shared" si="19"/>
        <v>0</v>
      </c>
      <c r="X17" s="143">
        <f t="shared" si="20"/>
        <v>0</v>
      </c>
      <c r="Y17" s="143">
        <f t="shared" si="21"/>
        <v>0</v>
      </c>
      <c r="Z17" s="143">
        <f t="shared" si="9"/>
        <v>0</v>
      </c>
      <c r="AA17" s="143">
        <f t="shared" si="10"/>
        <v>0</v>
      </c>
      <c r="AB17" s="151">
        <f t="shared" si="22"/>
        <v>0</v>
      </c>
      <c r="AC17" s="151">
        <f t="shared" si="23"/>
        <v>0</v>
      </c>
      <c r="AD17" s="151">
        <f t="shared" si="24"/>
        <v>0</v>
      </c>
      <c r="AE17" s="151">
        <f t="shared" si="11"/>
        <v>0</v>
      </c>
      <c r="AF17" s="151">
        <f t="shared" si="12"/>
        <v>0</v>
      </c>
      <c r="AG17" s="265">
        <f t="shared" si="25"/>
        <v>152340</v>
      </c>
      <c r="AH17" s="270">
        <f t="shared" si="26"/>
        <v>100</v>
      </c>
      <c r="AI17" s="270">
        <f t="shared" si="27"/>
        <v>60</v>
      </c>
      <c r="AJ17" s="160">
        <f>J17-AB17</f>
        <v>253900</v>
      </c>
      <c r="AK17" s="160">
        <f t="shared" ref="AK17:AK20" si="35">(AJ17/J17)*100</f>
        <v>100</v>
      </c>
      <c r="AL17" s="160">
        <f t="shared" si="28"/>
        <v>100</v>
      </c>
      <c r="AM17" s="170">
        <f t="shared" si="32"/>
        <v>253900</v>
      </c>
      <c r="AN17" s="170">
        <f t="shared" si="33"/>
        <v>100</v>
      </c>
      <c r="AO17" s="170">
        <f t="shared" si="34"/>
        <v>100</v>
      </c>
      <c r="AP17" s="178">
        <f t="shared" si="29"/>
        <v>253900</v>
      </c>
      <c r="AQ17" s="178">
        <f t="shared" si="14"/>
        <v>100</v>
      </c>
    </row>
    <row r="18" spans="1:43" ht="18.75" hidden="1">
      <c r="A18" s="28"/>
      <c r="B18" s="28"/>
      <c r="C18" s="29" t="s">
        <v>60</v>
      </c>
      <c r="D18" s="29">
        <f t="shared" si="7"/>
        <v>5764680</v>
      </c>
      <c r="E18" s="29">
        <f t="shared" si="7"/>
        <v>3458808</v>
      </c>
      <c r="F18" s="29">
        <f t="shared" si="7"/>
        <v>2305872</v>
      </c>
      <c r="G18" s="29">
        <f t="shared" si="7"/>
        <v>4323510</v>
      </c>
      <c r="H18" s="29">
        <f t="shared" si="7"/>
        <v>1441170</v>
      </c>
      <c r="I18" s="29">
        <f t="shared" si="7"/>
        <v>0</v>
      </c>
      <c r="J18" s="29">
        <f>G18+H18+I18</f>
        <v>5764680</v>
      </c>
      <c r="K18" s="86">
        <f>K30+K102+K450+K498+K546+K582+K606+K630</f>
        <v>0</v>
      </c>
      <c r="L18" s="27">
        <f t="shared" si="15"/>
        <v>5764680</v>
      </c>
      <c r="M18" s="29">
        <f t="shared" si="8"/>
        <v>2783590.1100000003</v>
      </c>
      <c r="N18" s="29">
        <f t="shared" si="8"/>
        <v>31030</v>
      </c>
      <c r="O18" s="29">
        <f t="shared" si="8"/>
        <v>865078.22</v>
      </c>
      <c r="P18" s="29">
        <f t="shared" si="8"/>
        <v>890042.15</v>
      </c>
      <c r="Q18" s="29">
        <f t="shared" si="8"/>
        <v>0</v>
      </c>
      <c r="R18" s="134">
        <f t="shared" si="16"/>
        <v>2814620.1100000003</v>
      </c>
      <c r="S18" s="54">
        <f t="shared" si="30"/>
        <v>81.375436566585961</v>
      </c>
      <c r="T18" s="54">
        <f>(R18/J18)*100</f>
        <v>48.825261939951574</v>
      </c>
      <c r="U18" s="54">
        <f t="shared" si="18"/>
        <v>48.825261939951574</v>
      </c>
      <c r="V18" s="54">
        <f t="shared" si="31"/>
        <v>48.825261939951574</v>
      </c>
      <c r="W18" s="143">
        <f>O18+P18+Q18</f>
        <v>1755120.37</v>
      </c>
      <c r="X18" s="143">
        <f t="shared" si="20"/>
        <v>50.743503831377744</v>
      </c>
      <c r="Y18" s="143">
        <f t="shared" si="21"/>
        <v>30.446102298826649</v>
      </c>
      <c r="Z18" s="143">
        <f t="shared" si="9"/>
        <v>30.446102298826649</v>
      </c>
      <c r="AA18" s="143">
        <f t="shared" si="10"/>
        <v>30.446102298826649</v>
      </c>
      <c r="AB18" s="151">
        <f t="shared" si="22"/>
        <v>4569740.4800000004</v>
      </c>
      <c r="AC18" s="151">
        <f t="shared" si="23"/>
        <v>132.11894039796371</v>
      </c>
      <c r="AD18" s="151">
        <f t="shared" si="24"/>
        <v>79.271364238778219</v>
      </c>
      <c r="AE18" s="151">
        <f t="shared" si="11"/>
        <v>79.271364238778219</v>
      </c>
      <c r="AF18" s="151">
        <f t="shared" si="12"/>
        <v>79.271364238778219</v>
      </c>
      <c r="AG18" s="265">
        <f t="shared" si="25"/>
        <v>-1110932.4800000004</v>
      </c>
      <c r="AH18" s="270">
        <f t="shared" si="26"/>
        <v>-32.118940397963705</v>
      </c>
      <c r="AI18" s="270">
        <f t="shared" si="27"/>
        <v>-19.271364238778222</v>
      </c>
      <c r="AJ18" s="160">
        <f>J18-AB18</f>
        <v>1194939.5199999996</v>
      </c>
      <c r="AK18" s="160">
        <f t="shared" si="35"/>
        <v>20.728635761221778</v>
      </c>
      <c r="AL18" s="160">
        <f t="shared" si="28"/>
        <v>20.728635761221778</v>
      </c>
      <c r="AM18" s="170">
        <f t="shared" si="32"/>
        <v>1194939.5199999996</v>
      </c>
      <c r="AN18" s="170">
        <f t="shared" si="33"/>
        <v>20.728635761221778</v>
      </c>
      <c r="AO18" s="170">
        <f t="shared" si="34"/>
        <v>20.728635761221778</v>
      </c>
      <c r="AP18" s="178">
        <f t="shared" si="29"/>
        <v>1194939.5199999996</v>
      </c>
      <c r="AQ18" s="178">
        <f t="shared" si="14"/>
        <v>20.728635761221778</v>
      </c>
    </row>
    <row r="19" spans="1:43" ht="18.75" hidden="1">
      <c r="A19" s="30"/>
      <c r="B19" s="24" t="s">
        <v>35</v>
      </c>
      <c r="C19" s="26" t="s">
        <v>61</v>
      </c>
      <c r="D19" s="26">
        <f>D20</f>
        <v>11125230</v>
      </c>
      <c r="E19" s="26">
        <f>E20</f>
        <v>6675138</v>
      </c>
      <c r="F19" s="26">
        <f>F20</f>
        <v>4450092</v>
      </c>
      <c r="G19" s="26">
        <f t="shared" ref="G19:AP19" si="36">G20</f>
        <v>11125230</v>
      </c>
      <c r="H19" s="26">
        <f t="shared" si="36"/>
        <v>0</v>
      </c>
      <c r="I19" s="26">
        <f t="shared" si="36"/>
        <v>0</v>
      </c>
      <c r="J19" s="26">
        <f t="shared" si="36"/>
        <v>11125230</v>
      </c>
      <c r="K19" s="94">
        <f>K20</f>
        <v>0</v>
      </c>
      <c r="L19" s="26">
        <f t="shared" si="36"/>
        <v>11125230</v>
      </c>
      <c r="M19" s="26">
        <f>M20</f>
        <v>4769078</v>
      </c>
      <c r="N19" s="26">
        <f t="shared" ref="N19:Q19" si="37">N20</f>
        <v>5040600</v>
      </c>
      <c r="O19" s="26">
        <f t="shared" si="37"/>
        <v>0</v>
      </c>
      <c r="P19" s="26">
        <f t="shared" si="37"/>
        <v>699900</v>
      </c>
      <c r="Q19" s="26">
        <f t="shared" si="37"/>
        <v>0</v>
      </c>
      <c r="R19" s="45">
        <f t="shared" si="36"/>
        <v>9809678</v>
      </c>
      <c r="S19" s="45">
        <f t="shared" si="36"/>
        <v>146.9584299230967</v>
      </c>
      <c r="T19" s="45">
        <f t="shared" si="36"/>
        <v>88.175057953858044</v>
      </c>
      <c r="U19" s="54">
        <f t="shared" si="18"/>
        <v>88.175057953858044</v>
      </c>
      <c r="V19" s="45">
        <f t="shared" si="36"/>
        <v>88.175057953858044</v>
      </c>
      <c r="W19" s="142">
        <f t="shared" si="36"/>
        <v>699900</v>
      </c>
      <c r="X19" s="142">
        <f t="shared" si="36"/>
        <v>10.485176486238936</v>
      </c>
      <c r="Y19" s="142">
        <f t="shared" si="36"/>
        <v>6.2911058917433618</v>
      </c>
      <c r="Z19" s="143">
        <f t="shared" si="9"/>
        <v>6.2911058917433618</v>
      </c>
      <c r="AA19" s="142">
        <f t="shared" si="36"/>
        <v>6.2911058917433618</v>
      </c>
      <c r="AB19" s="150">
        <f t="shared" si="36"/>
        <v>10509578</v>
      </c>
      <c r="AC19" s="150">
        <f t="shared" si="36"/>
        <v>157.44360640933564</v>
      </c>
      <c r="AD19" s="150">
        <f t="shared" si="36"/>
        <v>94.466163845601386</v>
      </c>
      <c r="AE19" s="151">
        <f t="shared" si="11"/>
        <v>94.466163845601386</v>
      </c>
      <c r="AF19" s="150">
        <f t="shared" si="36"/>
        <v>94.466163845601386</v>
      </c>
      <c r="AG19" s="252">
        <f>AG20</f>
        <v>-3834440</v>
      </c>
      <c r="AH19" s="252">
        <f>AH20</f>
        <v>-57.443606409335658</v>
      </c>
      <c r="AI19" s="252">
        <f>AI20</f>
        <v>-34.466163845601393</v>
      </c>
      <c r="AJ19" s="159">
        <f t="shared" si="36"/>
        <v>615652</v>
      </c>
      <c r="AK19" s="161">
        <f t="shared" si="36"/>
        <v>5.5338361543986059</v>
      </c>
      <c r="AL19" s="161">
        <f t="shared" si="36"/>
        <v>5.5338361543986059</v>
      </c>
      <c r="AM19" s="169">
        <f t="shared" si="36"/>
        <v>615652</v>
      </c>
      <c r="AN19" s="171">
        <f t="shared" si="36"/>
        <v>5.5338361543986059</v>
      </c>
      <c r="AO19" s="169">
        <f t="shared" si="34"/>
        <v>5.5338361543986059</v>
      </c>
      <c r="AP19" s="177">
        <f t="shared" si="36"/>
        <v>615652</v>
      </c>
      <c r="AQ19" s="177">
        <f t="shared" si="14"/>
        <v>5.5338361543986059</v>
      </c>
    </row>
    <row r="20" spans="1:43" ht="18.75" hidden="1">
      <c r="A20" s="28"/>
      <c r="B20" s="126"/>
      <c r="C20" s="27" t="s">
        <v>62</v>
      </c>
      <c r="D20" s="29">
        <f t="shared" ref="D20:I20" si="38">D32+D104+D452+D500+D548+D584+D608+D632</f>
        <v>11125230</v>
      </c>
      <c r="E20" s="29">
        <f t="shared" si="38"/>
        <v>6675138</v>
      </c>
      <c r="F20" s="101">
        <f t="shared" si="38"/>
        <v>4450092</v>
      </c>
      <c r="G20" s="29">
        <f t="shared" si="38"/>
        <v>11125230</v>
      </c>
      <c r="H20" s="29">
        <f t="shared" si="38"/>
        <v>0</v>
      </c>
      <c r="I20" s="29">
        <f t="shared" si="38"/>
        <v>0</v>
      </c>
      <c r="J20" s="29">
        <f>G20+H20+I20</f>
        <v>11125230</v>
      </c>
      <c r="K20" s="86">
        <f>K32+K104+K452+K500+K548+K584+K608+K632</f>
        <v>0</v>
      </c>
      <c r="L20" s="27">
        <f t="shared" si="15"/>
        <v>11125230</v>
      </c>
      <c r="M20" s="29">
        <f>M32+M104+M452+M500+M548+M584+M608+M632</f>
        <v>4769078</v>
      </c>
      <c r="N20" s="29">
        <f>N32+N104+N452+N500+N548+N584+N608+N632</f>
        <v>5040600</v>
      </c>
      <c r="O20" s="29">
        <f>O32+O104+O452+O500+O548+O584+O608+O632</f>
        <v>0</v>
      </c>
      <c r="P20" s="29">
        <f>P32+P104+P452+P500+P548+P584+P608+P632</f>
        <v>699900</v>
      </c>
      <c r="Q20" s="29">
        <f>Q32+Q104+Q452+Q500+Q548+Q584+Q608+Q632</f>
        <v>0</v>
      </c>
      <c r="R20" s="134">
        <f t="shared" si="16"/>
        <v>9809678</v>
      </c>
      <c r="S20" s="54">
        <f t="shared" si="30"/>
        <v>146.9584299230967</v>
      </c>
      <c r="T20" s="54">
        <f>(R20/J20)*100</f>
        <v>88.175057953858044</v>
      </c>
      <c r="U20" s="54">
        <f t="shared" si="18"/>
        <v>88.175057953858044</v>
      </c>
      <c r="V20" s="54">
        <f t="shared" si="31"/>
        <v>88.175057953858044</v>
      </c>
      <c r="W20" s="143">
        <f t="shared" si="19"/>
        <v>699900</v>
      </c>
      <c r="X20" s="143">
        <f t="shared" si="20"/>
        <v>10.485176486238936</v>
      </c>
      <c r="Y20" s="143">
        <f t="shared" si="21"/>
        <v>6.2911058917433618</v>
      </c>
      <c r="Z20" s="143">
        <f>(W20/L20)*100</f>
        <v>6.2911058917433618</v>
      </c>
      <c r="AA20" s="143">
        <f t="shared" si="10"/>
        <v>6.2911058917433618</v>
      </c>
      <c r="AB20" s="151">
        <f t="shared" si="22"/>
        <v>10509578</v>
      </c>
      <c r="AC20" s="151">
        <f t="shared" si="23"/>
        <v>157.44360640933564</v>
      </c>
      <c r="AD20" s="151">
        <f t="shared" si="24"/>
        <v>94.466163845601386</v>
      </c>
      <c r="AE20" s="151">
        <f t="shared" si="11"/>
        <v>94.466163845601386</v>
      </c>
      <c r="AF20" s="151">
        <f t="shared" si="12"/>
        <v>94.466163845601386</v>
      </c>
      <c r="AG20" s="265">
        <f t="shared" si="25"/>
        <v>-3834440</v>
      </c>
      <c r="AH20" s="270">
        <f t="shared" si="26"/>
        <v>-57.443606409335658</v>
      </c>
      <c r="AI20" s="270">
        <f t="shared" si="27"/>
        <v>-34.466163845601393</v>
      </c>
      <c r="AJ20" s="160">
        <f>J20-AB20</f>
        <v>615652</v>
      </c>
      <c r="AK20" s="160">
        <f t="shared" si="35"/>
        <v>5.5338361543986059</v>
      </c>
      <c r="AL20" s="160">
        <f t="shared" si="28"/>
        <v>5.5338361543986059</v>
      </c>
      <c r="AM20" s="170">
        <f t="shared" si="32"/>
        <v>615652</v>
      </c>
      <c r="AN20" s="170">
        <f t="shared" si="33"/>
        <v>5.5338361543986059</v>
      </c>
      <c r="AO20" s="170">
        <f t="shared" si="34"/>
        <v>5.5338361543986059</v>
      </c>
      <c r="AP20" s="178">
        <f t="shared" si="29"/>
        <v>615652</v>
      </c>
      <c r="AQ20" s="178">
        <f t="shared" si="14"/>
        <v>5.5338361543986059</v>
      </c>
    </row>
    <row r="21" spans="1:43" ht="19.5" hidden="1" thickBot="1">
      <c r="A21" s="32"/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135"/>
      <c r="S21" s="135"/>
      <c r="T21" s="135"/>
      <c r="U21" s="135"/>
      <c r="V21" s="135"/>
      <c r="W21" s="144"/>
      <c r="X21" s="144"/>
      <c r="Y21" s="144"/>
      <c r="Z21" s="144"/>
      <c r="AA21" s="144"/>
      <c r="AB21" s="152"/>
      <c r="AC21" s="152"/>
      <c r="AD21" s="152"/>
      <c r="AE21" s="152"/>
      <c r="AF21" s="152"/>
      <c r="AG21" s="266"/>
      <c r="AH21" s="266"/>
      <c r="AI21" s="266"/>
      <c r="AJ21" s="162"/>
      <c r="AK21" s="162"/>
      <c r="AL21" s="163"/>
      <c r="AM21" s="172"/>
      <c r="AN21" s="172"/>
      <c r="AO21" s="72"/>
      <c r="AP21" s="179"/>
      <c r="AQ21" s="180"/>
    </row>
    <row r="22" spans="1:43" s="34" customFormat="1" ht="18.95" hidden="1" customHeight="1">
      <c r="A22" s="1085" t="s">
        <v>63</v>
      </c>
      <c r="B22" s="1086"/>
      <c r="C22" s="1086"/>
      <c r="D22" s="1086"/>
      <c r="E22" s="1086"/>
      <c r="F22" s="1086"/>
      <c r="G22" s="1086"/>
      <c r="H22" s="1086"/>
      <c r="I22" s="1086"/>
      <c r="J22" s="1086"/>
      <c r="K22" s="1086"/>
      <c r="L22" s="1086"/>
      <c r="M22" s="1086"/>
      <c r="N22" s="1086"/>
      <c r="O22" s="1086"/>
      <c r="P22" s="1086"/>
      <c r="Q22" s="1086"/>
      <c r="R22" s="1086"/>
      <c r="S22" s="1086"/>
      <c r="T22" s="1086"/>
      <c r="U22" s="1086"/>
      <c r="V22" s="1086"/>
      <c r="W22" s="1086"/>
      <c r="X22" s="1086"/>
      <c r="Y22" s="1086"/>
      <c r="Z22" s="1086"/>
      <c r="AA22" s="1086"/>
      <c r="AB22" s="1086"/>
      <c r="AC22" s="1086"/>
      <c r="AD22" s="1086"/>
      <c r="AE22" s="1086"/>
      <c r="AF22" s="1086"/>
      <c r="AG22" s="1086"/>
      <c r="AH22" s="1086"/>
      <c r="AI22" s="1086"/>
      <c r="AJ22" s="1086"/>
      <c r="AK22" s="1086"/>
      <c r="AL22" s="1086"/>
      <c r="AM22" s="1086"/>
      <c r="AN22" s="1086"/>
      <c r="AO22" s="1086"/>
      <c r="AP22" s="1086"/>
      <c r="AQ22" s="1086"/>
    </row>
    <row r="23" spans="1:43" s="35" customFormat="1" ht="36.950000000000003" hidden="1" customHeight="1">
      <c r="A23" s="182"/>
      <c r="B23" s="183"/>
      <c r="C23" s="184"/>
      <c r="D23" s="304">
        <v>1</v>
      </c>
      <c r="E23" s="304">
        <v>0.6</v>
      </c>
      <c r="F23" s="304">
        <v>0.4</v>
      </c>
      <c r="G23" s="305" t="s">
        <v>467</v>
      </c>
      <c r="H23" s="305" t="s">
        <v>468</v>
      </c>
      <c r="I23" s="305" t="s">
        <v>469</v>
      </c>
      <c r="J23" s="305" t="s">
        <v>40</v>
      </c>
      <c r="K23" s="306" t="s">
        <v>470</v>
      </c>
      <c r="L23" s="307" t="s">
        <v>471</v>
      </c>
      <c r="M23" s="186" t="s">
        <v>435</v>
      </c>
      <c r="N23" s="186" t="s">
        <v>436</v>
      </c>
      <c r="O23" s="186" t="s">
        <v>20</v>
      </c>
      <c r="P23" s="186" t="s">
        <v>21</v>
      </c>
      <c r="Q23" s="186" t="s">
        <v>437</v>
      </c>
      <c r="R23" s="187" t="s">
        <v>417</v>
      </c>
      <c r="S23" s="286" t="s">
        <v>462</v>
      </c>
      <c r="T23" s="188" t="s">
        <v>433</v>
      </c>
      <c r="U23" s="188" t="s">
        <v>434</v>
      </c>
      <c r="V23" s="188" t="s">
        <v>403</v>
      </c>
      <c r="W23" s="188" t="s">
        <v>438</v>
      </c>
      <c r="X23" s="286" t="s">
        <v>462</v>
      </c>
      <c r="Y23" s="188" t="s">
        <v>433</v>
      </c>
      <c r="Z23" s="188" t="s">
        <v>434</v>
      </c>
      <c r="AA23" s="188" t="s">
        <v>403</v>
      </c>
      <c r="AB23" s="187" t="s">
        <v>439</v>
      </c>
      <c r="AC23" s="286" t="s">
        <v>462</v>
      </c>
      <c r="AD23" s="188" t="s">
        <v>433</v>
      </c>
      <c r="AE23" s="188" t="s">
        <v>434</v>
      </c>
      <c r="AF23" s="188" t="s">
        <v>403</v>
      </c>
      <c r="AG23" s="297" t="s">
        <v>33</v>
      </c>
      <c r="AH23" s="286" t="s">
        <v>464</v>
      </c>
      <c r="AI23" s="286" t="s">
        <v>399</v>
      </c>
      <c r="AJ23" s="188" t="s">
        <v>440</v>
      </c>
      <c r="AK23" s="188" t="s">
        <v>433</v>
      </c>
      <c r="AL23" s="188" t="s">
        <v>403</v>
      </c>
      <c r="AM23" s="188" t="s">
        <v>408</v>
      </c>
      <c r="AN23" s="188" t="s">
        <v>433</v>
      </c>
      <c r="AO23" s="188" t="s">
        <v>403</v>
      </c>
      <c r="AP23" s="188" t="s">
        <v>441</v>
      </c>
      <c r="AQ23" s="188" t="s">
        <v>403</v>
      </c>
    </row>
    <row r="24" spans="1:43" s="35" customFormat="1" ht="18.95" hidden="1" customHeight="1">
      <c r="A24" s="205"/>
      <c r="B24" s="206"/>
      <c r="C24" s="184" t="s">
        <v>54</v>
      </c>
      <c r="D24" s="282">
        <f>D25+D31</f>
        <v>17512000</v>
      </c>
      <c r="E24" s="198">
        <f t="shared" ref="E24:F24" si="39">E25+E31</f>
        <v>10507200</v>
      </c>
      <c r="F24" s="198">
        <f t="shared" si="39"/>
        <v>7004800</v>
      </c>
      <c r="G24" s="184">
        <f>G25+G31</f>
        <v>13781500</v>
      </c>
      <c r="H24" s="184">
        <f>H25+H31</f>
        <v>3730500</v>
      </c>
      <c r="I24" s="184">
        <f>I25+I31</f>
        <v>0</v>
      </c>
      <c r="J24" s="184">
        <f t="shared" ref="J24:J25" si="40">SUM(G24:I24)</f>
        <v>17512000</v>
      </c>
      <c r="K24" s="185">
        <f>K25+K31</f>
        <v>0</v>
      </c>
      <c r="L24" s="184">
        <f>L25+L31</f>
        <v>17512000</v>
      </c>
      <c r="M24" s="184">
        <f t="shared" ref="M24:R24" si="41">M25+M31</f>
        <v>2827668.69</v>
      </c>
      <c r="N24" s="184">
        <f t="shared" si="41"/>
        <v>60765.3</v>
      </c>
      <c r="O24" s="184">
        <f t="shared" si="41"/>
        <v>3025953</v>
      </c>
      <c r="P24" s="184">
        <f t="shared" si="41"/>
        <v>0</v>
      </c>
      <c r="Q24" s="184">
        <f t="shared" si="41"/>
        <v>1207500</v>
      </c>
      <c r="R24" s="282">
        <f t="shared" si="41"/>
        <v>2888433.9899999998</v>
      </c>
      <c r="S24" s="207">
        <f>(R24/E24)*100</f>
        <v>27.490044826404748</v>
      </c>
      <c r="T24" s="285">
        <f>(R24/J24)*100</f>
        <v>16.49402689584285</v>
      </c>
      <c r="U24" s="207">
        <f>(R24/L24)*100</f>
        <v>16.49402689584285</v>
      </c>
      <c r="V24" s="198">
        <f>(R24/D24)*100</f>
        <v>16.49402689584285</v>
      </c>
      <c r="W24" s="184">
        <f>W25+W31</f>
        <v>4233453</v>
      </c>
      <c r="X24" s="207">
        <f t="shared" ref="X24:X30" si="42">(W24/E24)*100</f>
        <v>40.290971904979443</v>
      </c>
      <c r="Y24" s="198">
        <f>(W24/J24)*100</f>
        <v>24.174583142987665</v>
      </c>
      <c r="Z24" s="207">
        <f>(W24/L24)*100</f>
        <v>24.174583142987665</v>
      </c>
      <c r="AA24" s="198">
        <f>(W24/D24)*100</f>
        <v>24.174583142987665</v>
      </c>
      <c r="AB24" s="184">
        <f>AB25+AB31</f>
        <v>7121886.9900000002</v>
      </c>
      <c r="AC24" s="288">
        <f>(AB24/E24)*100</f>
        <v>67.781016731384199</v>
      </c>
      <c r="AD24" s="198">
        <f>(AB24/J24)*100</f>
        <v>40.668610038830515</v>
      </c>
      <c r="AE24" s="207">
        <f>(AB24/L24)*100</f>
        <v>40.668610038830515</v>
      </c>
      <c r="AF24" s="292">
        <f t="shared" ref="AF24:AF30" si="43">(AB24/D24)*100</f>
        <v>40.668610038830515</v>
      </c>
      <c r="AG24" s="291">
        <f>AG25+AG31</f>
        <v>3385313.0100000002</v>
      </c>
      <c r="AH24" s="292">
        <f>(AG24/E24)*100</f>
        <v>32.218983268615808</v>
      </c>
      <c r="AI24" s="292">
        <f>(AG24/D24)*100</f>
        <v>19.331389961169485</v>
      </c>
      <c r="AJ24" s="283">
        <f>AJ25+AJ31</f>
        <v>10390113.01</v>
      </c>
      <c r="AK24" s="198">
        <f t="shared" ref="AK24:AK25" si="44">(AJ24/J24)*100</f>
        <v>59.331389961169478</v>
      </c>
      <c r="AL24" s="198">
        <f>(AJ24/D24)*100</f>
        <v>59.331389961169478</v>
      </c>
      <c r="AM24" s="184">
        <f>AM25+AM31</f>
        <v>10390113.01</v>
      </c>
      <c r="AN24" s="198">
        <f>(AM24/L24)*100</f>
        <v>59.331389961169478</v>
      </c>
      <c r="AO24" s="198">
        <f>(AM24/D24)*100</f>
        <v>59.331389961169478</v>
      </c>
      <c r="AP24" s="184">
        <f>AP25+AP31</f>
        <v>10390113.01</v>
      </c>
      <c r="AQ24" s="198">
        <f>(AP24/D24)*100</f>
        <v>59.331389961169478</v>
      </c>
    </row>
    <row r="25" spans="1:43" s="35" customFormat="1" ht="18.95" hidden="1" customHeight="1">
      <c r="A25" s="182"/>
      <c r="B25" s="192" t="s">
        <v>34</v>
      </c>
      <c r="C25" s="193" t="s">
        <v>55</v>
      </c>
      <c r="D25" s="193">
        <f>SUM(D26:D30)</f>
        <v>16722000</v>
      </c>
      <c r="E25" s="193">
        <f t="shared" ref="E25:F25" si="45">SUM(E26:E30)</f>
        <v>10033200</v>
      </c>
      <c r="F25" s="193">
        <f t="shared" si="45"/>
        <v>6688800</v>
      </c>
      <c r="G25" s="190">
        <f>SUM(G26:G30)</f>
        <v>12991500</v>
      </c>
      <c r="H25" s="190">
        <f>SUM(H26:H30)</f>
        <v>3730500</v>
      </c>
      <c r="I25" s="190">
        <f>SUM(I26:I30)</f>
        <v>0</v>
      </c>
      <c r="J25" s="190">
        <f t="shared" si="40"/>
        <v>16722000</v>
      </c>
      <c r="K25" s="194">
        <f t="shared" ref="K25:R25" si="46">SUM(K26:K30)</f>
        <v>0</v>
      </c>
      <c r="L25" s="190">
        <f t="shared" si="46"/>
        <v>16722000</v>
      </c>
      <c r="M25" s="190">
        <f>SUM(M26:M30)</f>
        <v>2037668.69</v>
      </c>
      <c r="N25" s="190">
        <f t="shared" si="46"/>
        <v>60765.3</v>
      </c>
      <c r="O25" s="190">
        <f t="shared" si="46"/>
        <v>3025953</v>
      </c>
      <c r="P25" s="190">
        <f t="shared" si="46"/>
        <v>0</v>
      </c>
      <c r="Q25" s="190">
        <f t="shared" si="46"/>
        <v>1207500</v>
      </c>
      <c r="R25" s="190">
        <f t="shared" si="46"/>
        <v>2098433.9899999998</v>
      </c>
      <c r="S25" s="189">
        <f>(R25/E25)*100</f>
        <v>20.914902423952476</v>
      </c>
      <c r="T25" s="189">
        <f t="shared" ref="T25:T32" si="47">(R25/J25)*100</f>
        <v>12.548941454371484</v>
      </c>
      <c r="U25" s="189">
        <f t="shared" ref="U25:U32" si="48">(R25/L25)*100</f>
        <v>12.548941454371484</v>
      </c>
      <c r="V25" s="190">
        <f>(R25/D25)*100</f>
        <v>12.548941454371484</v>
      </c>
      <c r="W25" s="190">
        <f>SUM(W26:W30)</f>
        <v>4233453</v>
      </c>
      <c r="X25" s="189">
        <f t="shared" si="42"/>
        <v>42.194444444444443</v>
      </c>
      <c r="Y25" s="190">
        <f t="shared" ref="Y25:Y32" si="49">(W25/J25)*100</f>
        <v>25.316666666666666</v>
      </c>
      <c r="Z25" s="189">
        <f t="shared" ref="Z25:Z32" si="50">(W25/L25)*100</f>
        <v>25.316666666666666</v>
      </c>
      <c r="AA25" s="189">
        <f>(W25/D25)*100</f>
        <v>25.316666666666666</v>
      </c>
      <c r="AB25" s="287">
        <f>SUM(AB26:AB30)</f>
        <v>6331886.9900000002</v>
      </c>
      <c r="AC25" s="190">
        <f>(AB25/E25)*100</f>
        <v>63.109346868396919</v>
      </c>
      <c r="AD25" s="298">
        <f t="shared" ref="AD25:AD32" si="51">(AB25/J25)*100</f>
        <v>37.86560812103815</v>
      </c>
      <c r="AE25" s="189">
        <f t="shared" ref="AE25:AE32" si="52">(AB25/L25)*100</f>
        <v>37.86560812103815</v>
      </c>
      <c r="AF25" s="189">
        <f t="shared" si="43"/>
        <v>37.86560812103815</v>
      </c>
      <c r="AG25" s="289">
        <f>SUM(AG26:AG30)</f>
        <v>3701313.0100000002</v>
      </c>
      <c r="AH25" s="199">
        <f>(AG25/E25)*100</f>
        <v>36.890653131603081</v>
      </c>
      <c r="AI25" s="199">
        <f>(AG25/D25)*100</f>
        <v>22.13439187896185</v>
      </c>
      <c r="AJ25" s="191">
        <f>SUM(AJ26:AJ30)</f>
        <v>10390113.01</v>
      </c>
      <c r="AK25" s="191">
        <f t="shared" si="44"/>
        <v>62.13439187896185</v>
      </c>
      <c r="AL25" s="191">
        <f t="shared" ref="AL25:AL30" si="53">(AJ25/D25)*100</f>
        <v>62.13439187896185</v>
      </c>
      <c r="AM25" s="191">
        <f>SUM(AM26:AM30)</f>
        <v>10390113.01</v>
      </c>
      <c r="AN25" s="191">
        <f t="shared" ref="AN25:AN32" si="54">(AM25/L25)*100</f>
        <v>62.13439187896185</v>
      </c>
      <c r="AO25" s="191">
        <f t="shared" ref="AO25:AO32" si="55">(AM25/D25)*100</f>
        <v>62.13439187896185</v>
      </c>
      <c r="AP25" s="191">
        <f>SUM(AP26:AP30)</f>
        <v>10390113.01</v>
      </c>
      <c r="AQ25" s="191">
        <f t="shared" ref="AQ25:AQ32" si="56">(AP25/D25)*100</f>
        <v>62.13439187896185</v>
      </c>
    </row>
    <row r="26" spans="1:43" s="35" customFormat="1" ht="18.95" hidden="1" customHeight="1">
      <c r="A26" s="183"/>
      <c r="B26" s="183"/>
      <c r="C26" s="189" t="s">
        <v>56</v>
      </c>
      <c r="D26" s="189">
        <f>D38+D50+D62+D74+D86</f>
        <v>1800000</v>
      </c>
      <c r="E26" s="189">
        <f t="shared" ref="E26:L26" si="57">E38+E50+E62+E74+E86</f>
        <v>1080000</v>
      </c>
      <c r="F26" s="189">
        <f t="shared" si="57"/>
        <v>720000</v>
      </c>
      <c r="G26" s="189">
        <f t="shared" si="57"/>
        <v>1800000</v>
      </c>
      <c r="H26" s="189">
        <f t="shared" si="57"/>
        <v>0</v>
      </c>
      <c r="I26" s="189">
        <f t="shared" si="57"/>
        <v>0</v>
      </c>
      <c r="J26" s="189">
        <f t="shared" si="57"/>
        <v>1800000</v>
      </c>
      <c r="K26" s="189">
        <f t="shared" si="57"/>
        <v>0</v>
      </c>
      <c r="L26" s="189">
        <f t="shared" si="57"/>
        <v>1800000</v>
      </c>
      <c r="M26" s="189">
        <f>M38+M50+M62+M74+M86</f>
        <v>652500</v>
      </c>
      <c r="N26" s="189">
        <f t="shared" ref="N26:Q30" si="58">N38+N50+N62+N74+N86</f>
        <v>0</v>
      </c>
      <c r="O26" s="189">
        <f t="shared" si="58"/>
        <v>0</v>
      </c>
      <c r="P26" s="189">
        <f t="shared" si="58"/>
        <v>0</v>
      </c>
      <c r="Q26" s="189">
        <f t="shared" si="58"/>
        <v>1207500</v>
      </c>
      <c r="R26" s="189">
        <f>M26+N26</f>
        <v>652500</v>
      </c>
      <c r="S26" s="189">
        <f>(R26/E26)*100</f>
        <v>60.416666666666664</v>
      </c>
      <c r="T26" s="189">
        <f t="shared" si="47"/>
        <v>36.25</v>
      </c>
      <c r="U26" s="189">
        <f t="shared" si="48"/>
        <v>36.25</v>
      </c>
      <c r="V26" s="189">
        <f>(R26/D26)*100</f>
        <v>36.25</v>
      </c>
      <c r="W26" s="189">
        <f>O26+P26+Q26</f>
        <v>1207500</v>
      </c>
      <c r="X26" s="189">
        <f t="shared" si="42"/>
        <v>111.80555555555556</v>
      </c>
      <c r="Y26" s="189">
        <f t="shared" si="49"/>
        <v>67.083333333333329</v>
      </c>
      <c r="Z26" s="189">
        <f t="shared" si="50"/>
        <v>67.083333333333329</v>
      </c>
      <c r="AA26" s="189">
        <f>(W26/D26)*100</f>
        <v>67.083333333333329</v>
      </c>
      <c r="AB26" s="189">
        <f>SUM(M26:Q26)</f>
        <v>1860000</v>
      </c>
      <c r="AC26" s="189">
        <f>(AB26/E26)*100</f>
        <v>172.22222222222223</v>
      </c>
      <c r="AD26" s="189">
        <f t="shared" si="51"/>
        <v>103.33333333333334</v>
      </c>
      <c r="AE26" s="189">
        <f t="shared" si="52"/>
        <v>103.33333333333334</v>
      </c>
      <c r="AF26" s="189">
        <f t="shared" si="43"/>
        <v>103.33333333333334</v>
      </c>
      <c r="AG26" s="189">
        <f>E26-AB26</f>
        <v>-780000</v>
      </c>
      <c r="AH26" s="290">
        <f>(AG26/E26)*100</f>
        <v>-72.222222222222214</v>
      </c>
      <c r="AI26" s="290">
        <f>(AG26/D26)*100</f>
        <v>-43.333333333333336</v>
      </c>
      <c r="AJ26" s="197">
        <f>J26-AB26</f>
        <v>-60000</v>
      </c>
      <c r="AK26" s="197">
        <f>(AJ26/J26)*100</f>
        <v>-3.3333333333333335</v>
      </c>
      <c r="AL26" s="197">
        <f t="shared" si="53"/>
        <v>-3.3333333333333335</v>
      </c>
      <c r="AM26" s="197">
        <f>L26-AB26</f>
        <v>-60000</v>
      </c>
      <c r="AN26" s="197">
        <f t="shared" si="54"/>
        <v>-3.3333333333333335</v>
      </c>
      <c r="AO26" s="197">
        <f t="shared" si="55"/>
        <v>-3.3333333333333335</v>
      </c>
      <c r="AP26" s="197">
        <f>D26-AB26</f>
        <v>-60000</v>
      </c>
      <c r="AQ26" s="197">
        <f t="shared" si="56"/>
        <v>-3.3333333333333335</v>
      </c>
    </row>
    <row r="27" spans="1:43" s="35" customFormat="1" ht="18.95" hidden="1" customHeight="1">
      <c r="A27" s="183"/>
      <c r="B27" s="183"/>
      <c r="C27" s="189" t="s">
        <v>57</v>
      </c>
      <c r="D27" s="189">
        <f t="shared" ref="D27:M30" si="59">D39+D51+D63+D75+D87</f>
        <v>6582700</v>
      </c>
      <c r="E27" s="189">
        <f t="shared" si="59"/>
        <v>3949620</v>
      </c>
      <c r="F27" s="189">
        <f t="shared" si="59"/>
        <v>2633080</v>
      </c>
      <c r="G27" s="189">
        <f t="shared" si="59"/>
        <v>4937025</v>
      </c>
      <c r="H27" s="189">
        <f t="shared" si="59"/>
        <v>1645675</v>
      </c>
      <c r="I27" s="189">
        <f t="shared" si="59"/>
        <v>0</v>
      </c>
      <c r="J27" s="189">
        <f t="shared" si="59"/>
        <v>6582700</v>
      </c>
      <c r="K27" s="189">
        <f t="shared" si="59"/>
        <v>0</v>
      </c>
      <c r="L27" s="189">
        <f t="shared" si="59"/>
        <v>6582700</v>
      </c>
      <c r="M27" s="189">
        <f t="shared" si="59"/>
        <v>550771.15</v>
      </c>
      <c r="N27" s="189">
        <f t="shared" si="58"/>
        <v>7276</v>
      </c>
      <c r="O27" s="189">
        <f t="shared" si="58"/>
        <v>1321074</v>
      </c>
      <c r="P27" s="189">
        <f t="shared" si="58"/>
        <v>0</v>
      </c>
      <c r="Q27" s="189">
        <f t="shared" si="58"/>
        <v>0</v>
      </c>
      <c r="R27" s="189">
        <f>M27+N27</f>
        <v>558047.15</v>
      </c>
      <c r="S27" s="189">
        <f t="shared" ref="S27:S32" si="60">(R27/E27)*100</f>
        <v>14.129135207944055</v>
      </c>
      <c r="T27" s="189">
        <f t="shared" si="47"/>
        <v>8.4774811247664346</v>
      </c>
      <c r="U27" s="189">
        <f t="shared" si="48"/>
        <v>8.4774811247664346</v>
      </c>
      <c r="V27" s="189">
        <f t="shared" ref="V27:V30" si="61">(R27/D27)*100</f>
        <v>8.4774811247664346</v>
      </c>
      <c r="W27" s="189">
        <f t="shared" ref="W27:W32" si="62">O27+P27+Q27</f>
        <v>1321074</v>
      </c>
      <c r="X27" s="189">
        <f t="shared" si="42"/>
        <v>33.448129187111668</v>
      </c>
      <c r="Y27" s="189">
        <f t="shared" si="49"/>
        <v>20.068877512267001</v>
      </c>
      <c r="Z27" s="189">
        <f t="shared" si="50"/>
        <v>20.068877512267001</v>
      </c>
      <c r="AA27" s="189">
        <f t="shared" ref="AA27:AA30" si="63">(W27/D27)*100</f>
        <v>20.068877512267001</v>
      </c>
      <c r="AB27" s="189">
        <f>SUM(M27:Q27)</f>
        <v>1879121.15</v>
      </c>
      <c r="AC27" s="189">
        <f t="shared" ref="AC27:AC32" si="64">(AB27/E27)*100</f>
        <v>47.577264395055721</v>
      </c>
      <c r="AD27" s="189">
        <f t="shared" si="51"/>
        <v>28.546358637033435</v>
      </c>
      <c r="AE27" s="189">
        <f t="shared" si="52"/>
        <v>28.546358637033435</v>
      </c>
      <c r="AF27" s="189">
        <f t="shared" si="43"/>
        <v>28.546358637033435</v>
      </c>
      <c r="AG27" s="189">
        <f t="shared" ref="AG27:AG30" si="65">E27-AB27</f>
        <v>2070498.85</v>
      </c>
      <c r="AH27" s="290">
        <f t="shared" ref="AH27:AH30" si="66">(AG27/E27)*100</f>
        <v>52.422735604944272</v>
      </c>
      <c r="AI27" s="290">
        <f t="shared" ref="AI27:AI30" si="67">(AG27/D27)*100</f>
        <v>31.453641362966568</v>
      </c>
      <c r="AJ27" s="197">
        <f t="shared" ref="AJ27:AJ30" si="68">J27-AB27</f>
        <v>4703578.8499999996</v>
      </c>
      <c r="AK27" s="197">
        <f t="shared" ref="AK27:AK32" si="69">(AJ27/J27)*100</f>
        <v>71.453641362966565</v>
      </c>
      <c r="AL27" s="197">
        <f t="shared" si="53"/>
        <v>71.453641362966565</v>
      </c>
      <c r="AM27" s="197">
        <f t="shared" ref="AM27:AM30" si="70">L27-AB27</f>
        <v>4703578.8499999996</v>
      </c>
      <c r="AN27" s="197">
        <f t="shared" si="54"/>
        <v>71.453641362966565</v>
      </c>
      <c r="AO27" s="197">
        <f t="shared" si="55"/>
        <v>71.453641362966565</v>
      </c>
      <c r="AP27" s="197">
        <f t="shared" ref="AP27:AP32" si="71">D27-AB27</f>
        <v>4703578.8499999996</v>
      </c>
      <c r="AQ27" s="197">
        <f t="shared" si="56"/>
        <v>71.453641362966565</v>
      </c>
    </row>
    <row r="28" spans="1:43" s="35" customFormat="1" ht="18.95" hidden="1" customHeight="1">
      <c r="A28" s="183"/>
      <c r="B28" s="183"/>
      <c r="C28" s="189" t="s">
        <v>58</v>
      </c>
      <c r="D28" s="189">
        <f t="shared" si="59"/>
        <v>6792300</v>
      </c>
      <c r="E28" s="189">
        <f t="shared" si="59"/>
        <v>4075380</v>
      </c>
      <c r="F28" s="189">
        <f t="shared" si="59"/>
        <v>2716920</v>
      </c>
      <c r="G28" s="189">
        <f t="shared" si="59"/>
        <v>5094225</v>
      </c>
      <c r="H28" s="189">
        <f t="shared" si="59"/>
        <v>1698075</v>
      </c>
      <c r="I28" s="189">
        <f t="shared" si="59"/>
        <v>0</v>
      </c>
      <c r="J28" s="189">
        <f t="shared" si="59"/>
        <v>6792300</v>
      </c>
      <c r="K28" s="189">
        <f t="shared" si="59"/>
        <v>0</v>
      </c>
      <c r="L28" s="189">
        <f t="shared" si="59"/>
        <v>6792300</v>
      </c>
      <c r="M28" s="189">
        <f t="shared" si="59"/>
        <v>834397.53999999992</v>
      </c>
      <c r="N28" s="189">
        <f t="shared" si="58"/>
        <v>53489.3</v>
      </c>
      <c r="O28" s="189">
        <f t="shared" si="58"/>
        <v>1618209</v>
      </c>
      <c r="P28" s="189">
        <f t="shared" si="58"/>
        <v>0</v>
      </c>
      <c r="Q28" s="189">
        <f t="shared" si="58"/>
        <v>0</v>
      </c>
      <c r="R28" s="189">
        <f>M28+N28</f>
        <v>887886.84</v>
      </c>
      <c r="S28" s="189">
        <f t="shared" si="60"/>
        <v>21.786602476333496</v>
      </c>
      <c r="T28" s="189">
        <f t="shared" si="47"/>
        <v>13.071961485800095</v>
      </c>
      <c r="U28" s="189">
        <f t="shared" si="48"/>
        <v>13.071961485800095</v>
      </c>
      <c r="V28" s="189">
        <f t="shared" si="61"/>
        <v>13.071961485800095</v>
      </c>
      <c r="W28" s="189">
        <f t="shared" si="62"/>
        <v>1618209</v>
      </c>
      <c r="X28" s="189">
        <f t="shared" si="42"/>
        <v>39.706947572987062</v>
      </c>
      <c r="Y28" s="189">
        <f t="shared" si="49"/>
        <v>23.824168543792233</v>
      </c>
      <c r="Z28" s="189">
        <f t="shared" si="50"/>
        <v>23.824168543792233</v>
      </c>
      <c r="AA28" s="189">
        <f t="shared" si="63"/>
        <v>23.824168543792233</v>
      </c>
      <c r="AB28" s="189">
        <f>SUM(M28:Q28)</f>
        <v>2506095.84</v>
      </c>
      <c r="AC28" s="189">
        <f t="shared" si="64"/>
        <v>61.493550049320554</v>
      </c>
      <c r="AD28" s="189">
        <f t="shared" si="51"/>
        <v>36.896130029592328</v>
      </c>
      <c r="AE28" s="189">
        <f t="shared" si="52"/>
        <v>36.896130029592328</v>
      </c>
      <c r="AF28" s="189">
        <f t="shared" si="43"/>
        <v>36.896130029592328</v>
      </c>
      <c r="AG28" s="189">
        <f t="shared" si="65"/>
        <v>1569284.1600000001</v>
      </c>
      <c r="AH28" s="290">
        <f t="shared" si="66"/>
        <v>38.506449950679453</v>
      </c>
      <c r="AI28" s="290">
        <f t="shared" si="67"/>
        <v>23.103869970407668</v>
      </c>
      <c r="AJ28" s="197">
        <f t="shared" si="68"/>
        <v>4286204.16</v>
      </c>
      <c r="AK28" s="197">
        <f t="shared" si="69"/>
        <v>63.103869970407665</v>
      </c>
      <c r="AL28" s="197">
        <f t="shared" si="53"/>
        <v>63.103869970407665</v>
      </c>
      <c r="AM28" s="197">
        <f t="shared" si="70"/>
        <v>4286204.16</v>
      </c>
      <c r="AN28" s="197">
        <f t="shared" si="54"/>
        <v>63.103869970407665</v>
      </c>
      <c r="AO28" s="197">
        <f t="shared" si="55"/>
        <v>63.103869970407665</v>
      </c>
      <c r="AP28" s="197">
        <f t="shared" si="71"/>
        <v>4286204.16</v>
      </c>
      <c r="AQ28" s="197">
        <f t="shared" si="56"/>
        <v>63.103869970407665</v>
      </c>
    </row>
    <row r="29" spans="1:43" s="35" customFormat="1" ht="18.95" hidden="1" customHeight="1">
      <c r="A29" s="183"/>
      <c r="B29" s="183"/>
      <c r="C29" s="189" t="s">
        <v>59</v>
      </c>
      <c r="D29" s="189">
        <f t="shared" si="59"/>
        <v>0</v>
      </c>
      <c r="E29" s="189">
        <f t="shared" si="59"/>
        <v>0</v>
      </c>
      <c r="F29" s="189">
        <f t="shared" si="59"/>
        <v>0</v>
      </c>
      <c r="G29" s="189">
        <f t="shared" si="59"/>
        <v>0</v>
      </c>
      <c r="H29" s="189">
        <f t="shared" si="59"/>
        <v>0</v>
      </c>
      <c r="I29" s="189">
        <f t="shared" si="59"/>
        <v>0</v>
      </c>
      <c r="J29" s="189">
        <f t="shared" si="59"/>
        <v>0</v>
      </c>
      <c r="K29" s="189">
        <f t="shared" si="59"/>
        <v>0</v>
      </c>
      <c r="L29" s="189">
        <f t="shared" si="59"/>
        <v>0</v>
      </c>
      <c r="M29" s="189">
        <f t="shared" si="59"/>
        <v>0</v>
      </c>
      <c r="N29" s="189">
        <f t="shared" si="58"/>
        <v>0</v>
      </c>
      <c r="O29" s="189">
        <f t="shared" si="58"/>
        <v>0</v>
      </c>
      <c r="P29" s="189">
        <f t="shared" si="58"/>
        <v>0</v>
      </c>
      <c r="Q29" s="189">
        <f t="shared" si="58"/>
        <v>0</v>
      </c>
      <c r="R29" s="189">
        <f>M29+N29</f>
        <v>0</v>
      </c>
      <c r="S29" s="189" t="e">
        <f t="shared" si="60"/>
        <v>#DIV/0!</v>
      </c>
      <c r="T29" s="189" t="e">
        <f t="shared" si="47"/>
        <v>#DIV/0!</v>
      </c>
      <c r="U29" s="189" t="e">
        <f t="shared" si="48"/>
        <v>#DIV/0!</v>
      </c>
      <c r="V29" s="189" t="e">
        <f t="shared" si="61"/>
        <v>#DIV/0!</v>
      </c>
      <c r="W29" s="189">
        <f t="shared" si="62"/>
        <v>0</v>
      </c>
      <c r="X29" s="189" t="e">
        <f t="shared" si="42"/>
        <v>#DIV/0!</v>
      </c>
      <c r="Y29" s="189" t="e">
        <f t="shared" si="49"/>
        <v>#DIV/0!</v>
      </c>
      <c r="Z29" s="189" t="e">
        <f t="shared" si="50"/>
        <v>#DIV/0!</v>
      </c>
      <c r="AA29" s="189" t="e">
        <f t="shared" si="63"/>
        <v>#DIV/0!</v>
      </c>
      <c r="AB29" s="189">
        <f>SUM(M29:Q29)</f>
        <v>0</v>
      </c>
      <c r="AC29" s="189" t="e">
        <f t="shared" si="64"/>
        <v>#DIV/0!</v>
      </c>
      <c r="AD29" s="189" t="e">
        <f t="shared" si="51"/>
        <v>#DIV/0!</v>
      </c>
      <c r="AE29" s="189" t="e">
        <f t="shared" si="52"/>
        <v>#DIV/0!</v>
      </c>
      <c r="AF29" s="189" t="e">
        <f t="shared" si="43"/>
        <v>#DIV/0!</v>
      </c>
      <c r="AG29" s="189">
        <f t="shared" si="65"/>
        <v>0</v>
      </c>
      <c r="AH29" s="290" t="e">
        <f t="shared" si="66"/>
        <v>#DIV/0!</v>
      </c>
      <c r="AI29" s="290" t="e">
        <f t="shared" si="67"/>
        <v>#DIV/0!</v>
      </c>
      <c r="AJ29" s="197">
        <f t="shared" si="68"/>
        <v>0</v>
      </c>
      <c r="AK29" s="197" t="e">
        <f t="shared" si="69"/>
        <v>#DIV/0!</v>
      </c>
      <c r="AL29" s="197" t="e">
        <f t="shared" si="53"/>
        <v>#DIV/0!</v>
      </c>
      <c r="AM29" s="197">
        <f t="shared" si="70"/>
        <v>0</v>
      </c>
      <c r="AN29" s="197" t="e">
        <f t="shared" si="54"/>
        <v>#DIV/0!</v>
      </c>
      <c r="AO29" s="197" t="e">
        <f t="shared" si="55"/>
        <v>#DIV/0!</v>
      </c>
      <c r="AP29" s="197">
        <f t="shared" si="71"/>
        <v>0</v>
      </c>
      <c r="AQ29" s="197" t="e">
        <f t="shared" si="56"/>
        <v>#DIV/0!</v>
      </c>
    </row>
    <row r="30" spans="1:43" s="35" customFormat="1" ht="18.95" hidden="1" customHeight="1">
      <c r="A30" s="183"/>
      <c r="B30" s="183"/>
      <c r="C30" s="189" t="s">
        <v>60</v>
      </c>
      <c r="D30" s="189">
        <f t="shared" si="59"/>
        <v>1547000</v>
      </c>
      <c r="E30" s="189">
        <f t="shared" si="59"/>
        <v>928200</v>
      </c>
      <c r="F30" s="189">
        <f t="shared" si="59"/>
        <v>618800</v>
      </c>
      <c r="G30" s="189">
        <f t="shared" si="59"/>
        <v>1160250</v>
      </c>
      <c r="H30" s="189">
        <f t="shared" si="59"/>
        <v>386750</v>
      </c>
      <c r="I30" s="189">
        <f t="shared" si="59"/>
        <v>0</v>
      </c>
      <c r="J30" s="189">
        <f t="shared" si="59"/>
        <v>1547000</v>
      </c>
      <c r="K30" s="189">
        <f t="shared" si="59"/>
        <v>0</v>
      </c>
      <c r="L30" s="189">
        <f t="shared" si="59"/>
        <v>1547000</v>
      </c>
      <c r="M30" s="189">
        <f t="shared" si="59"/>
        <v>0</v>
      </c>
      <c r="N30" s="189">
        <f t="shared" si="58"/>
        <v>0</v>
      </c>
      <c r="O30" s="189">
        <f t="shared" si="58"/>
        <v>86670</v>
      </c>
      <c r="P30" s="189">
        <f t="shared" si="58"/>
        <v>0</v>
      </c>
      <c r="Q30" s="189">
        <f t="shared" si="58"/>
        <v>0</v>
      </c>
      <c r="R30" s="189">
        <f>M30+N30</f>
        <v>0</v>
      </c>
      <c r="S30" s="189">
        <f t="shared" si="60"/>
        <v>0</v>
      </c>
      <c r="T30" s="189">
        <f t="shared" si="47"/>
        <v>0</v>
      </c>
      <c r="U30" s="189">
        <f t="shared" si="48"/>
        <v>0</v>
      </c>
      <c r="V30" s="189">
        <f t="shared" si="61"/>
        <v>0</v>
      </c>
      <c r="W30" s="189">
        <f t="shared" si="62"/>
        <v>86670</v>
      </c>
      <c r="X30" s="189">
        <f t="shared" si="42"/>
        <v>9.3374272786037498</v>
      </c>
      <c r="Y30" s="189">
        <f t="shared" si="49"/>
        <v>5.6024563671622492</v>
      </c>
      <c r="Z30" s="189">
        <f t="shared" si="50"/>
        <v>5.6024563671622492</v>
      </c>
      <c r="AA30" s="189">
        <f t="shared" si="63"/>
        <v>5.6024563671622492</v>
      </c>
      <c r="AB30" s="189">
        <f>SUM(M30:Q30)</f>
        <v>86670</v>
      </c>
      <c r="AC30" s="189">
        <f t="shared" si="64"/>
        <v>9.3374272786037498</v>
      </c>
      <c r="AD30" s="189">
        <f t="shared" si="51"/>
        <v>5.6024563671622492</v>
      </c>
      <c r="AE30" s="189">
        <f t="shared" si="52"/>
        <v>5.6024563671622492</v>
      </c>
      <c r="AF30" s="189">
        <f t="shared" si="43"/>
        <v>5.6024563671622492</v>
      </c>
      <c r="AG30" s="189">
        <f t="shared" si="65"/>
        <v>841530</v>
      </c>
      <c r="AH30" s="290">
        <f t="shared" si="66"/>
        <v>90.662572721396245</v>
      </c>
      <c r="AI30" s="290">
        <f t="shared" si="67"/>
        <v>54.397543632837753</v>
      </c>
      <c r="AJ30" s="197">
        <f t="shared" si="68"/>
        <v>1460330</v>
      </c>
      <c r="AK30" s="197">
        <f t="shared" si="69"/>
        <v>94.397543632837753</v>
      </c>
      <c r="AL30" s="197">
        <f t="shared" si="53"/>
        <v>94.397543632837753</v>
      </c>
      <c r="AM30" s="197">
        <f t="shared" si="70"/>
        <v>1460330</v>
      </c>
      <c r="AN30" s="197">
        <f t="shared" si="54"/>
        <v>94.397543632837753</v>
      </c>
      <c r="AO30" s="197">
        <f t="shared" si="55"/>
        <v>94.397543632837753</v>
      </c>
      <c r="AP30" s="197">
        <f t="shared" si="71"/>
        <v>1460330</v>
      </c>
      <c r="AQ30" s="197">
        <f t="shared" si="56"/>
        <v>94.397543632837753</v>
      </c>
    </row>
    <row r="31" spans="1:43" s="35" customFormat="1" ht="18.95" hidden="1" customHeight="1">
      <c r="A31" s="182"/>
      <c r="B31" s="192" t="s">
        <v>35</v>
      </c>
      <c r="C31" s="190" t="s">
        <v>64</v>
      </c>
      <c r="D31" s="190">
        <f t="shared" ref="D31:AM31" si="72">D32</f>
        <v>790000</v>
      </c>
      <c r="E31" s="190">
        <f>E32</f>
        <v>474000</v>
      </c>
      <c r="F31" s="190">
        <f>F32</f>
        <v>316000</v>
      </c>
      <c r="G31" s="190">
        <f t="shared" si="72"/>
        <v>790000</v>
      </c>
      <c r="H31" s="190">
        <f t="shared" si="72"/>
        <v>0</v>
      </c>
      <c r="I31" s="190">
        <f t="shared" si="72"/>
        <v>0</v>
      </c>
      <c r="J31" s="190">
        <f t="shared" si="72"/>
        <v>790000</v>
      </c>
      <c r="K31" s="194">
        <f t="shared" si="72"/>
        <v>0</v>
      </c>
      <c r="L31" s="190">
        <f t="shared" si="72"/>
        <v>790000</v>
      </c>
      <c r="M31" s="190">
        <f t="shared" si="72"/>
        <v>790000</v>
      </c>
      <c r="N31" s="190">
        <f t="shared" si="72"/>
        <v>0</v>
      </c>
      <c r="O31" s="190">
        <f t="shared" si="72"/>
        <v>0</v>
      </c>
      <c r="P31" s="190">
        <f t="shared" si="72"/>
        <v>0</v>
      </c>
      <c r="Q31" s="190">
        <f t="shared" si="72"/>
        <v>0</v>
      </c>
      <c r="R31" s="198">
        <f t="shared" si="72"/>
        <v>790000</v>
      </c>
      <c r="S31" s="190">
        <f t="shared" si="72"/>
        <v>166.66666666666669</v>
      </c>
      <c r="T31" s="189">
        <f t="shared" ref="T31" si="73">(R31/L31)*100</f>
        <v>100</v>
      </c>
      <c r="U31" s="189">
        <f t="shared" si="48"/>
        <v>100</v>
      </c>
      <c r="V31" s="198">
        <f t="shared" si="72"/>
        <v>100</v>
      </c>
      <c r="W31" s="198">
        <f t="shared" si="72"/>
        <v>0</v>
      </c>
      <c r="X31" s="190">
        <f t="shared" si="72"/>
        <v>0</v>
      </c>
      <c r="Y31" s="190">
        <f t="shared" si="49"/>
        <v>0</v>
      </c>
      <c r="Z31" s="189">
        <f t="shared" si="50"/>
        <v>0</v>
      </c>
      <c r="AA31" s="198">
        <f t="shared" si="72"/>
        <v>0</v>
      </c>
      <c r="AB31" s="198">
        <f>AB32</f>
        <v>790000</v>
      </c>
      <c r="AC31" s="190">
        <f t="shared" ref="AC31" si="74">AC32</f>
        <v>166.66666666666669</v>
      </c>
      <c r="AD31" s="190">
        <f t="shared" si="51"/>
        <v>100</v>
      </c>
      <c r="AE31" s="189">
        <f t="shared" si="52"/>
        <v>100</v>
      </c>
      <c r="AF31" s="198">
        <f>AF32</f>
        <v>100</v>
      </c>
      <c r="AG31" s="190">
        <f>AG32</f>
        <v>-316000</v>
      </c>
      <c r="AH31" s="190">
        <f>AH32</f>
        <v>-66.666666666666657</v>
      </c>
      <c r="AI31" s="190">
        <f>AI32</f>
        <v>-40</v>
      </c>
      <c r="AJ31" s="199">
        <f t="shared" si="72"/>
        <v>0</v>
      </c>
      <c r="AK31" s="191">
        <f t="shared" si="69"/>
        <v>0</v>
      </c>
      <c r="AL31" s="199">
        <f t="shared" si="72"/>
        <v>0</v>
      </c>
      <c r="AM31" s="199">
        <f t="shared" si="72"/>
        <v>0</v>
      </c>
      <c r="AN31" s="191">
        <f t="shared" si="54"/>
        <v>0</v>
      </c>
      <c r="AO31" s="191">
        <f t="shared" si="55"/>
        <v>0</v>
      </c>
      <c r="AP31" s="199">
        <f t="shared" ref="AP31" si="75">AP32</f>
        <v>0</v>
      </c>
      <c r="AQ31" s="191">
        <f t="shared" si="56"/>
        <v>0</v>
      </c>
    </row>
    <row r="32" spans="1:43" s="35" customFormat="1" ht="18.95" hidden="1" customHeight="1">
      <c r="A32" s="183"/>
      <c r="B32" s="183"/>
      <c r="C32" s="189" t="s">
        <v>62</v>
      </c>
      <c r="D32" s="189">
        <f>D44+D56+D68+D80+D92</f>
        <v>790000</v>
      </c>
      <c r="E32" s="189">
        <f t="shared" ref="E32:L32" si="76">E44+E56+E68+E80+E92</f>
        <v>474000</v>
      </c>
      <c r="F32" s="189">
        <f t="shared" si="76"/>
        <v>316000</v>
      </c>
      <c r="G32" s="189">
        <f t="shared" si="76"/>
        <v>790000</v>
      </c>
      <c r="H32" s="189">
        <f t="shared" si="76"/>
        <v>0</v>
      </c>
      <c r="I32" s="189">
        <f t="shared" si="76"/>
        <v>0</v>
      </c>
      <c r="J32" s="189">
        <f t="shared" si="76"/>
        <v>790000</v>
      </c>
      <c r="K32" s="189">
        <f t="shared" si="76"/>
        <v>0</v>
      </c>
      <c r="L32" s="189">
        <f t="shared" si="76"/>
        <v>790000</v>
      </c>
      <c r="M32" s="189">
        <f>M44+M56+M68+M80+M92</f>
        <v>790000</v>
      </c>
      <c r="N32" s="189">
        <f t="shared" ref="N32:Q32" si="77">N44+N56+N68+N80+N92</f>
        <v>0</v>
      </c>
      <c r="O32" s="189">
        <f t="shared" si="77"/>
        <v>0</v>
      </c>
      <c r="P32" s="189">
        <f t="shared" si="77"/>
        <v>0</v>
      </c>
      <c r="Q32" s="189">
        <f t="shared" si="77"/>
        <v>0</v>
      </c>
      <c r="R32" s="189">
        <f>M32+N32</f>
        <v>790000</v>
      </c>
      <c r="S32" s="189">
        <f t="shared" si="60"/>
        <v>166.66666666666669</v>
      </c>
      <c r="T32" s="189">
        <f t="shared" si="47"/>
        <v>100</v>
      </c>
      <c r="U32" s="189">
        <f t="shared" si="48"/>
        <v>100</v>
      </c>
      <c r="V32" s="189">
        <f>(R32/D32)*100</f>
        <v>100</v>
      </c>
      <c r="W32" s="189">
        <f t="shared" si="62"/>
        <v>0</v>
      </c>
      <c r="X32" s="189">
        <f>(W32/E32)*100</f>
        <v>0</v>
      </c>
      <c r="Y32" s="189">
        <f t="shared" si="49"/>
        <v>0</v>
      </c>
      <c r="Z32" s="189">
        <f t="shared" si="50"/>
        <v>0</v>
      </c>
      <c r="AA32" s="189">
        <f>(W32/D32)*100</f>
        <v>0</v>
      </c>
      <c r="AB32" s="189">
        <f>SUM(M32:Q32)</f>
        <v>790000</v>
      </c>
      <c r="AC32" s="189">
        <f t="shared" si="64"/>
        <v>166.66666666666669</v>
      </c>
      <c r="AD32" s="189">
        <f t="shared" si="51"/>
        <v>100</v>
      </c>
      <c r="AE32" s="189">
        <f t="shared" si="52"/>
        <v>100</v>
      </c>
      <c r="AF32" s="189">
        <f>(AB32/D32)*100</f>
        <v>100</v>
      </c>
      <c r="AG32" s="189">
        <f t="shared" ref="AG32" si="78">E32-AB32</f>
        <v>-316000</v>
      </c>
      <c r="AH32" s="290">
        <f t="shared" ref="AH32" si="79">(AG32/E32)*100</f>
        <v>-66.666666666666657</v>
      </c>
      <c r="AI32" s="290">
        <f t="shared" ref="AI32" si="80">(AG32/D32)*100</f>
        <v>-40</v>
      </c>
      <c r="AJ32" s="197">
        <f>J32-AB32</f>
        <v>0</v>
      </c>
      <c r="AK32" s="197">
        <f t="shared" si="69"/>
        <v>0</v>
      </c>
      <c r="AL32" s="197">
        <f>(AJ32/D32)*100</f>
        <v>0</v>
      </c>
      <c r="AM32" s="197">
        <f>L32-AB32</f>
        <v>0</v>
      </c>
      <c r="AN32" s="197">
        <f t="shared" si="54"/>
        <v>0</v>
      </c>
      <c r="AO32" s="197">
        <f t="shared" si="55"/>
        <v>0</v>
      </c>
      <c r="AP32" s="197">
        <f t="shared" si="71"/>
        <v>0</v>
      </c>
      <c r="AQ32" s="197">
        <f t="shared" si="56"/>
        <v>0</v>
      </c>
    </row>
    <row r="33" spans="1:49" s="35" customFormat="1" ht="18.95" hidden="1" customHeight="1">
      <c r="A33" s="200"/>
      <c r="B33" s="200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</row>
    <row r="34" spans="1:49" ht="39" hidden="1" customHeight="1">
      <c r="A34" s="1104" t="s">
        <v>445</v>
      </c>
      <c r="B34" s="1106" t="s">
        <v>75</v>
      </c>
      <c r="C34" s="1107" t="s">
        <v>76</v>
      </c>
      <c r="D34" s="77" t="s">
        <v>77</v>
      </c>
      <c r="E34" s="293">
        <v>0.6</v>
      </c>
      <c r="F34" s="293">
        <v>0.4</v>
      </c>
      <c r="G34" s="1194">
        <f>SUM(G37,G43)</f>
        <v>1239000</v>
      </c>
      <c r="H34" s="1194">
        <f>H37+H43</f>
        <v>353000</v>
      </c>
      <c r="I34" s="1194">
        <f>I37+I43</f>
        <v>0</v>
      </c>
      <c r="J34" s="1194">
        <f>SUM(G34:I36)</f>
        <v>1592000</v>
      </c>
      <c r="K34" s="1111">
        <f>SUM(K37,K43)</f>
        <v>0</v>
      </c>
      <c r="L34" s="1194">
        <f>SUM(L37,L43)</f>
        <v>1592000</v>
      </c>
      <c r="M34" s="37"/>
      <c r="N34" s="37"/>
      <c r="O34" s="37"/>
      <c r="P34" s="37"/>
      <c r="Q34" s="37"/>
      <c r="R34" s="203" t="s">
        <v>417</v>
      </c>
      <c r="S34" s="294" t="s">
        <v>462</v>
      </c>
      <c r="T34" s="204" t="s">
        <v>433</v>
      </c>
      <c r="U34" s="204" t="s">
        <v>434</v>
      </c>
      <c r="V34" s="204" t="s">
        <v>403</v>
      </c>
      <c r="W34" s="204" t="s">
        <v>438</v>
      </c>
      <c r="X34" s="294" t="s">
        <v>462</v>
      </c>
      <c r="Y34" s="204" t="s">
        <v>433</v>
      </c>
      <c r="Z34" s="204" t="s">
        <v>434</v>
      </c>
      <c r="AA34" s="204" t="s">
        <v>403</v>
      </c>
      <c r="AB34" s="203" t="s">
        <v>439</v>
      </c>
      <c r="AC34" s="294" t="s">
        <v>462</v>
      </c>
      <c r="AD34" s="204" t="s">
        <v>433</v>
      </c>
      <c r="AE34" s="204" t="s">
        <v>434</v>
      </c>
      <c r="AF34" s="204" t="s">
        <v>403</v>
      </c>
      <c r="AG34" s="296" t="s">
        <v>33</v>
      </c>
      <c r="AH34" s="294" t="s">
        <v>464</v>
      </c>
      <c r="AI34" s="294" t="s">
        <v>399</v>
      </c>
      <c r="AJ34" s="204" t="s">
        <v>440</v>
      </c>
      <c r="AK34" s="204" t="s">
        <v>433</v>
      </c>
      <c r="AL34" s="204" t="s">
        <v>403</v>
      </c>
      <c r="AM34" s="204" t="s">
        <v>408</v>
      </c>
      <c r="AN34" s="204" t="s">
        <v>448</v>
      </c>
      <c r="AO34" s="204" t="s">
        <v>403</v>
      </c>
      <c r="AP34" s="204" t="s">
        <v>441</v>
      </c>
      <c r="AQ34" s="204" t="s">
        <v>403</v>
      </c>
    </row>
    <row r="35" spans="1:49" ht="14.45" hidden="1" customHeight="1">
      <c r="A35" s="1105"/>
      <c r="B35" s="1106"/>
      <c r="C35" s="1108"/>
      <c r="D35" s="1173">
        <f>D37+D43</f>
        <v>1592000</v>
      </c>
      <c r="E35" s="1173">
        <f t="shared" ref="E35:F35" si="81">E37+E43</f>
        <v>955200</v>
      </c>
      <c r="F35" s="1173">
        <f t="shared" si="81"/>
        <v>636800</v>
      </c>
      <c r="G35" s="1072"/>
      <c r="H35" s="1072"/>
      <c r="I35" s="1072"/>
      <c r="J35" s="1072"/>
      <c r="K35" s="1112"/>
      <c r="L35" s="1072"/>
      <c r="M35" s="1114">
        <f t="shared" ref="M35:R35" si="82">M37+M43</f>
        <v>263096.8</v>
      </c>
      <c r="N35" s="1116">
        <f t="shared" si="82"/>
        <v>0</v>
      </c>
      <c r="O35" s="1118">
        <f t="shared" si="82"/>
        <v>318545</v>
      </c>
      <c r="P35" s="1100">
        <f t="shared" si="82"/>
        <v>0</v>
      </c>
      <c r="Q35" s="1102">
        <f t="shared" si="82"/>
        <v>120000</v>
      </c>
      <c r="R35" s="1071">
        <f t="shared" si="82"/>
        <v>263096.8</v>
      </c>
      <c r="S35" s="1071">
        <f>(R35/E35)*100</f>
        <v>27.543634840871022</v>
      </c>
      <c r="T35" s="1071">
        <f>(R35/J34)*100</f>
        <v>16.526180904522612</v>
      </c>
      <c r="U35" s="1071">
        <f>(R35/L34)*100</f>
        <v>16.526180904522612</v>
      </c>
      <c r="V35" s="1071">
        <f>(R35/D35)*100</f>
        <v>16.526180904522612</v>
      </c>
      <c r="W35" s="1071">
        <f>W37+W43</f>
        <v>438545</v>
      </c>
      <c r="X35" s="1071">
        <f>(W35/E35)*100</f>
        <v>45.911327470686771</v>
      </c>
      <c r="Y35" s="1071">
        <f>(W35/J34)*100</f>
        <v>27.546796482412063</v>
      </c>
      <c r="Z35" s="1071">
        <f>(W35/L34)*100</f>
        <v>27.546796482412063</v>
      </c>
      <c r="AA35" s="1071">
        <f>(W35/D35)*100</f>
        <v>27.546796482412063</v>
      </c>
      <c r="AB35" s="1071">
        <f>AB37+AB43</f>
        <v>701641.8</v>
      </c>
      <c r="AC35" s="1071">
        <f>(AB35/E35)*100</f>
        <v>73.454962311557793</v>
      </c>
      <c r="AD35" s="1171">
        <f>(AB35/J34)*100</f>
        <v>44.072977386934674</v>
      </c>
      <c r="AE35" s="1071">
        <f>(AB35/L34)*100</f>
        <v>44.072977386934674</v>
      </c>
      <c r="AF35" s="1071">
        <f>(AB35/D35)*100</f>
        <v>44.072977386934674</v>
      </c>
      <c r="AG35" s="1071">
        <f>AG37+AG43</f>
        <v>253558.2</v>
      </c>
      <c r="AH35" s="1071">
        <f>(AG35/E35)*100</f>
        <v>26.545037688442214</v>
      </c>
      <c r="AI35" s="1071">
        <f>(AG35/D35)*100</f>
        <v>15.927022613065327</v>
      </c>
      <c r="AJ35" s="1071">
        <f>AJ37+AJ43</f>
        <v>890358.2</v>
      </c>
      <c r="AK35" s="1071">
        <f>(AJ35/J34)*100</f>
        <v>55.927022613065326</v>
      </c>
      <c r="AL35" s="1071">
        <f>(AJ35/D35)*100</f>
        <v>55.927022613065326</v>
      </c>
      <c r="AM35" s="1071">
        <f>AM37+AM43</f>
        <v>890358.2</v>
      </c>
      <c r="AN35" s="1071">
        <f>(AM35/L34)*100</f>
        <v>55.927022613065326</v>
      </c>
      <c r="AO35" s="1071">
        <f>(AM35/D35)*100</f>
        <v>55.927022613065326</v>
      </c>
      <c r="AP35" s="1071">
        <f>AP37+AP43</f>
        <v>890358.2</v>
      </c>
      <c r="AQ35" s="1071">
        <f>(AP35/D35)*100</f>
        <v>55.927022613065326</v>
      </c>
    </row>
    <row r="36" spans="1:49" ht="14.45" hidden="1" customHeight="1">
      <c r="A36" s="1105"/>
      <c r="B36" s="1106"/>
      <c r="C36" s="1108"/>
      <c r="D36" s="1173"/>
      <c r="E36" s="1173"/>
      <c r="F36" s="1173"/>
      <c r="G36" s="1072"/>
      <c r="H36" s="1072"/>
      <c r="I36" s="1072"/>
      <c r="J36" s="1072"/>
      <c r="K36" s="1112"/>
      <c r="L36" s="1072"/>
      <c r="M36" s="1115"/>
      <c r="N36" s="1117"/>
      <c r="O36" s="1119"/>
      <c r="P36" s="1101"/>
      <c r="Q36" s="1103"/>
      <c r="R36" s="1072"/>
      <c r="S36" s="1072"/>
      <c r="T36" s="1072"/>
      <c r="U36" s="1072"/>
      <c r="V36" s="1072"/>
      <c r="W36" s="1072"/>
      <c r="X36" s="1072"/>
      <c r="Y36" s="1072"/>
      <c r="Z36" s="1072"/>
      <c r="AA36" s="1072"/>
      <c r="AB36" s="1072"/>
      <c r="AC36" s="1072"/>
      <c r="AD36" s="1172"/>
      <c r="AE36" s="1072"/>
      <c r="AF36" s="1072"/>
      <c r="AG36" s="1072"/>
      <c r="AH36" s="1072"/>
      <c r="AI36" s="1072"/>
      <c r="AJ36" s="1072"/>
      <c r="AK36" s="1072"/>
      <c r="AL36" s="1072"/>
      <c r="AM36" s="1072"/>
      <c r="AN36" s="1072"/>
      <c r="AO36" s="1072"/>
      <c r="AP36" s="1072"/>
      <c r="AQ36" s="1072"/>
    </row>
    <row r="37" spans="1:49" ht="18.75" hidden="1">
      <c r="A37" s="38"/>
      <c r="B37" s="39"/>
      <c r="C37" s="40" t="s">
        <v>55</v>
      </c>
      <c r="D37" s="40">
        <f>SUM(D38:D42)</f>
        <v>1592000</v>
      </c>
      <c r="E37" s="40">
        <f t="shared" ref="E37:F37" si="83">SUM(E38:E42)</f>
        <v>955200</v>
      </c>
      <c r="F37" s="40">
        <f t="shared" si="83"/>
        <v>636800</v>
      </c>
      <c r="G37" s="41">
        <f>SUM(G38:G42)</f>
        <v>1239000</v>
      </c>
      <c r="H37" s="41">
        <f>SUM(H38:H42)</f>
        <v>353000</v>
      </c>
      <c r="I37" s="41">
        <f>SUM(I38:I42)</f>
        <v>0</v>
      </c>
      <c r="J37" s="41">
        <f>SUM(J38:J42)</f>
        <v>1592000</v>
      </c>
      <c r="K37" s="42">
        <f>SUM(K38:K40)</f>
        <v>0</v>
      </c>
      <c r="L37" s="41">
        <f t="shared" ref="L37:R37" si="84">SUM(L38:L42)</f>
        <v>1592000</v>
      </c>
      <c r="M37" s="43">
        <f t="shared" si="84"/>
        <v>263096.8</v>
      </c>
      <c r="N37" s="44">
        <f t="shared" si="84"/>
        <v>0</v>
      </c>
      <c r="O37" s="45">
        <f t="shared" si="84"/>
        <v>318545</v>
      </c>
      <c r="P37" s="46">
        <f t="shared" si="84"/>
        <v>0</v>
      </c>
      <c r="Q37" s="80">
        <f t="shared" si="84"/>
        <v>120000</v>
      </c>
      <c r="R37" s="47">
        <f t="shared" si="84"/>
        <v>263096.8</v>
      </c>
      <c r="S37" s="48">
        <f>R37/E37*100</f>
        <v>27.543634840871022</v>
      </c>
      <c r="T37" s="48">
        <f>R37/J37*100</f>
        <v>16.526180904522612</v>
      </c>
      <c r="U37" s="48">
        <f>R37/L37*100</f>
        <v>16.526180904522612</v>
      </c>
      <c r="V37" s="48">
        <f t="shared" ref="V37:V42" si="85">R37/D37*100</f>
        <v>16.526180904522612</v>
      </c>
      <c r="W37" s="47">
        <f>SUM(W38:W42)</f>
        <v>438545</v>
      </c>
      <c r="X37" s="48">
        <f>W37/E37*100</f>
        <v>45.911327470686771</v>
      </c>
      <c r="Y37" s="48">
        <f>W37/J37*100</f>
        <v>27.546796482412063</v>
      </c>
      <c r="Z37" s="48">
        <f>W37/L37*100</f>
        <v>27.546796482412063</v>
      </c>
      <c r="AA37" s="48">
        <f>W37/D37*100</f>
        <v>27.546796482412063</v>
      </c>
      <c r="AB37" s="48">
        <f>SUM(AB38:AB42)</f>
        <v>701641.8</v>
      </c>
      <c r="AC37" s="48">
        <f>AB37/E37*100</f>
        <v>73.454962311557793</v>
      </c>
      <c r="AD37" s="299">
        <f>AB37/J37*100</f>
        <v>44.072977386934674</v>
      </c>
      <c r="AE37" s="48">
        <f>AB37/L37*100</f>
        <v>44.072977386934674</v>
      </c>
      <c r="AF37" s="48">
        <f>AB37/D37*100</f>
        <v>44.072977386934674</v>
      </c>
      <c r="AG37" s="295">
        <f>SUM(AG38:AG42)</f>
        <v>253558.2</v>
      </c>
      <c r="AH37" s="48">
        <f>AG37/E37*100</f>
        <v>26.545037688442214</v>
      </c>
      <c r="AI37" s="48">
        <f>AG37/D37*100</f>
        <v>15.927022613065327</v>
      </c>
      <c r="AJ37" s="47">
        <f>SUM(AJ38:AJ42)</f>
        <v>890358.2</v>
      </c>
      <c r="AK37" s="47">
        <f>(AJ37/J37)*100</f>
        <v>55.927022613065326</v>
      </c>
      <c r="AL37" s="47">
        <f>(AJ37/D37)*100</f>
        <v>55.927022613065326</v>
      </c>
      <c r="AM37" s="47">
        <f>SUM(AM38:AM42)</f>
        <v>890358.2</v>
      </c>
      <c r="AN37" s="47">
        <f>(AM37/L37)*100</f>
        <v>55.927022613065326</v>
      </c>
      <c r="AO37" s="47">
        <f t="shared" ref="AO37:AO42" si="86">(AM37/D37)*100</f>
        <v>55.927022613065326</v>
      </c>
      <c r="AP37" s="47">
        <f>SUM(AP38:AP42)</f>
        <v>890358.2</v>
      </c>
      <c r="AQ37" s="47">
        <f>(AP37/D37)*100</f>
        <v>55.927022613065326</v>
      </c>
    </row>
    <row r="38" spans="1:49" ht="18.75" hidden="1">
      <c r="A38" s="38"/>
      <c r="B38" s="39" t="s">
        <v>68</v>
      </c>
      <c r="C38" s="49" t="s">
        <v>56</v>
      </c>
      <c r="D38" s="49">
        <v>180000</v>
      </c>
      <c r="E38" s="49">
        <v>108000</v>
      </c>
      <c r="F38" s="49">
        <f>D38*0.4</f>
        <v>72000</v>
      </c>
      <c r="G38" s="49">
        <v>180000</v>
      </c>
      <c r="H38" s="49">
        <v>0</v>
      </c>
      <c r="I38" s="49"/>
      <c r="J38" s="41">
        <f>SUM(G38:I38)</f>
        <v>180000</v>
      </c>
      <c r="K38" s="58">
        <v>0</v>
      </c>
      <c r="L38" s="51">
        <f>SUM(G38:I38,K38)</f>
        <v>180000</v>
      </c>
      <c r="M38" s="52">
        <v>120000</v>
      </c>
      <c r="N38" s="53"/>
      <c r="O38" s="54"/>
      <c r="P38" s="55"/>
      <c r="Q38" s="217">
        <v>120000</v>
      </c>
      <c r="R38" s="56">
        <f>M38+N38</f>
        <v>120000</v>
      </c>
      <c r="S38" s="56">
        <f>R38/E38*100</f>
        <v>111.11111111111111</v>
      </c>
      <c r="T38" s="56">
        <f>R38/J38*100</f>
        <v>66.666666666666657</v>
      </c>
      <c r="U38" s="56">
        <f>R38/L38*100</f>
        <v>66.666666666666657</v>
      </c>
      <c r="V38" s="56">
        <f t="shared" si="85"/>
        <v>66.666666666666657</v>
      </c>
      <c r="W38" s="57">
        <f>O38+P38+Q38</f>
        <v>120000</v>
      </c>
      <c r="X38" s="56">
        <f>W38/E38*100</f>
        <v>111.11111111111111</v>
      </c>
      <c r="Y38" s="56">
        <f>W38/J38*100</f>
        <v>66.666666666666657</v>
      </c>
      <c r="Z38" s="56">
        <f>W38/L38*100</f>
        <v>66.666666666666657</v>
      </c>
      <c r="AA38" s="56">
        <f>W38/D38*100</f>
        <v>66.666666666666657</v>
      </c>
      <c r="AB38" s="56">
        <f>SUM(M38:Q38)</f>
        <v>240000</v>
      </c>
      <c r="AC38" s="56">
        <f>AB38/E38*100</f>
        <v>222.22222222222223</v>
      </c>
      <c r="AD38" s="56">
        <f>AB38/J38*100</f>
        <v>133.33333333333331</v>
      </c>
      <c r="AE38" s="56">
        <f>AB38/L38*100</f>
        <v>133.33333333333331</v>
      </c>
      <c r="AF38" s="56">
        <f>AB38/D38*100</f>
        <v>133.33333333333331</v>
      </c>
      <c r="AG38" s="57">
        <f>E38-AB38</f>
        <v>-132000</v>
      </c>
      <c r="AH38" s="56">
        <f>AG38/E38*100</f>
        <v>-122.22222222222223</v>
      </c>
      <c r="AI38" s="56">
        <f>AG38/D38*100</f>
        <v>-73.333333333333329</v>
      </c>
      <c r="AJ38" s="57">
        <f>J38-AB38</f>
        <v>-60000</v>
      </c>
      <c r="AK38" s="57">
        <f>(AJ38/J38)*100</f>
        <v>-33.333333333333329</v>
      </c>
      <c r="AL38" s="57">
        <f>(AJ38/D38)*100</f>
        <v>-33.333333333333329</v>
      </c>
      <c r="AM38" s="34">
        <f>L38-AB38</f>
        <v>-60000</v>
      </c>
      <c r="AN38" s="57">
        <f>(AM38/L38)*100</f>
        <v>-33.333333333333329</v>
      </c>
      <c r="AO38" s="63">
        <f t="shared" si="86"/>
        <v>-33.333333333333329</v>
      </c>
      <c r="AP38" s="34">
        <f>D38-AB38</f>
        <v>-60000</v>
      </c>
      <c r="AQ38" s="57">
        <f>(AP38/D38)*100</f>
        <v>-33.333333333333329</v>
      </c>
    </row>
    <row r="39" spans="1:49" ht="18" hidden="1" customHeight="1">
      <c r="A39" s="38"/>
      <c r="B39" s="38"/>
      <c r="C39" s="49" t="s">
        <v>57</v>
      </c>
      <c r="D39" s="49">
        <v>0</v>
      </c>
      <c r="E39" s="49">
        <v>0</v>
      </c>
      <c r="F39" s="49">
        <f t="shared" ref="F39:F44" si="87">D39*0.4</f>
        <v>0</v>
      </c>
      <c r="G39" s="49"/>
      <c r="H39" s="49">
        <v>0</v>
      </c>
      <c r="I39" s="49"/>
      <c r="J39" s="41">
        <f>SUM(G39:I39)</f>
        <v>0</v>
      </c>
      <c r="K39" s="76">
        <v>0</v>
      </c>
      <c r="L39" s="51">
        <f>SUM(G39:I39,K39)</f>
        <v>0</v>
      </c>
      <c r="M39" s="52">
        <v>0</v>
      </c>
      <c r="N39" s="53"/>
      <c r="O39" s="54"/>
      <c r="P39" s="55"/>
      <c r="Q39" s="81"/>
      <c r="R39" s="56">
        <f>M39+N39</f>
        <v>0</v>
      </c>
      <c r="S39" s="56" t="e">
        <f t="shared" ref="S39:S44" si="88">R39/E39*100</f>
        <v>#DIV/0!</v>
      </c>
      <c r="T39" s="56" t="e">
        <f t="shared" ref="T39:T42" si="89">R39/J39*100</f>
        <v>#DIV/0!</v>
      </c>
      <c r="U39" s="56" t="e">
        <f t="shared" ref="U39:U44" si="90">R39/L39*100</f>
        <v>#DIV/0!</v>
      </c>
      <c r="V39" s="56" t="e">
        <f t="shared" si="85"/>
        <v>#DIV/0!</v>
      </c>
      <c r="W39" s="57">
        <f t="shared" ref="W39:W42" si="91">O39+P39+Q39</f>
        <v>0</v>
      </c>
      <c r="X39" s="56" t="e">
        <f t="shared" ref="X39:X44" si="92">W39/E39*100</f>
        <v>#DIV/0!</v>
      </c>
      <c r="Y39" s="56" t="e">
        <f t="shared" ref="Y39:Y42" si="93">W39/J39*100</f>
        <v>#DIV/0!</v>
      </c>
      <c r="Z39" s="56" t="e">
        <f t="shared" ref="Z39:Z44" si="94">W39/L39*100</f>
        <v>#DIV/0!</v>
      </c>
      <c r="AA39" s="56" t="e">
        <f t="shared" ref="AA39:AA42" si="95">W39/D39*100</f>
        <v>#DIV/0!</v>
      </c>
      <c r="AB39" s="56">
        <f t="shared" ref="AB39:AB42" si="96">SUM(M39:Q39)</f>
        <v>0</v>
      </c>
      <c r="AC39" s="56" t="e">
        <f t="shared" ref="AC39:AC42" si="97">AB39/E39*100</f>
        <v>#DIV/0!</v>
      </c>
      <c r="AD39" s="56" t="e">
        <f>AB39/J39*100</f>
        <v>#DIV/0!</v>
      </c>
      <c r="AE39" s="56" t="e">
        <f t="shared" ref="AE39:AE44" si="98">AB39/L39*100</f>
        <v>#DIV/0!</v>
      </c>
      <c r="AF39" s="56" t="e">
        <f t="shared" ref="AF39:AF42" si="99">AB39/D39*100</f>
        <v>#DIV/0!</v>
      </c>
      <c r="AG39" s="57">
        <f t="shared" ref="AG39:AG42" si="100">E39-AB39</f>
        <v>0</v>
      </c>
      <c r="AH39" s="56" t="e">
        <f t="shared" ref="AH39:AH42" si="101">AG39/E39*100</f>
        <v>#DIV/0!</v>
      </c>
      <c r="AI39" s="56" t="e">
        <f t="shared" ref="AI39:AI42" si="102">AG39/D39*100</f>
        <v>#DIV/0!</v>
      </c>
      <c r="AJ39" s="57">
        <f t="shared" ref="AJ39:AJ42" si="103">J39-AB39</f>
        <v>0</v>
      </c>
      <c r="AK39" s="57" t="e">
        <f t="shared" ref="AK39:AK42" si="104">(AJ39/J39)*100</f>
        <v>#DIV/0!</v>
      </c>
      <c r="AL39" s="57" t="e">
        <f t="shared" ref="AL39:AL42" si="105">(AJ39/D39)*100</f>
        <v>#DIV/0!</v>
      </c>
      <c r="AM39" s="34">
        <f>L39-AB39</f>
        <v>0</v>
      </c>
      <c r="AN39" s="57" t="e">
        <f t="shared" ref="AN39:AN42" si="106">(AM39/L39)*100</f>
        <v>#DIV/0!</v>
      </c>
      <c r="AO39" s="63" t="e">
        <f t="shared" si="86"/>
        <v>#DIV/0!</v>
      </c>
      <c r="AP39" s="34">
        <f t="shared" ref="AP39:AP42" si="107">D39-AB39</f>
        <v>0</v>
      </c>
      <c r="AQ39" s="57" t="e">
        <f t="shared" ref="AQ39:AQ42" si="108">(AP39/D39)*100</f>
        <v>#DIV/0!</v>
      </c>
    </row>
    <row r="40" spans="1:49" ht="18.75" hidden="1">
      <c r="A40" s="38"/>
      <c r="B40" s="38"/>
      <c r="C40" s="49" t="s">
        <v>58</v>
      </c>
      <c r="D40" s="49">
        <v>1212000</v>
      </c>
      <c r="E40" s="49">
        <v>727200</v>
      </c>
      <c r="F40" s="49">
        <f t="shared" si="87"/>
        <v>484800</v>
      </c>
      <c r="G40" s="49">
        <v>909000</v>
      </c>
      <c r="H40" s="49">
        <v>303000</v>
      </c>
      <c r="I40" s="49"/>
      <c r="J40" s="41">
        <f>SUM(G40:I40)</f>
        <v>1212000</v>
      </c>
      <c r="K40" s="76">
        <v>0</v>
      </c>
      <c r="L40" s="51">
        <f>SUM(G40:I40,K40)</f>
        <v>1212000</v>
      </c>
      <c r="M40" s="52">
        <v>143096.79999999999</v>
      </c>
      <c r="N40" s="53"/>
      <c r="O40" s="54">
        <v>318545</v>
      </c>
      <c r="P40" s="55"/>
      <c r="Q40" s="81"/>
      <c r="R40" s="56">
        <f>M40+N40</f>
        <v>143096.79999999999</v>
      </c>
      <c r="S40" s="56">
        <f t="shared" si="88"/>
        <v>19.677777777777777</v>
      </c>
      <c r="T40" s="56">
        <f t="shared" si="89"/>
        <v>11.806666666666665</v>
      </c>
      <c r="U40" s="56">
        <f t="shared" si="90"/>
        <v>11.806666666666665</v>
      </c>
      <c r="V40" s="56">
        <f t="shared" si="85"/>
        <v>11.806666666666665</v>
      </c>
      <c r="W40" s="57">
        <f t="shared" si="91"/>
        <v>318545</v>
      </c>
      <c r="X40" s="56">
        <f t="shared" si="92"/>
        <v>43.804317931793179</v>
      </c>
      <c r="Y40" s="56">
        <f t="shared" si="93"/>
        <v>26.282590759075909</v>
      </c>
      <c r="Z40" s="56">
        <f t="shared" si="94"/>
        <v>26.282590759075909</v>
      </c>
      <c r="AA40" s="56">
        <f t="shared" si="95"/>
        <v>26.282590759075909</v>
      </c>
      <c r="AB40" s="56">
        <f t="shared" si="96"/>
        <v>461641.8</v>
      </c>
      <c r="AC40" s="56">
        <f t="shared" si="97"/>
        <v>63.482095709570949</v>
      </c>
      <c r="AD40" s="56">
        <f t="shared" ref="AD40:AD42" si="109">AB40/J40*100</f>
        <v>38.089257425742574</v>
      </c>
      <c r="AE40" s="56">
        <f t="shared" si="98"/>
        <v>38.089257425742574</v>
      </c>
      <c r="AF40" s="56">
        <f t="shared" si="99"/>
        <v>38.089257425742574</v>
      </c>
      <c r="AG40" s="57">
        <f t="shared" si="100"/>
        <v>265558.2</v>
      </c>
      <c r="AH40" s="56">
        <f t="shared" si="101"/>
        <v>36.517904290429044</v>
      </c>
      <c r="AI40" s="56">
        <f t="shared" si="102"/>
        <v>21.910742574257426</v>
      </c>
      <c r="AJ40" s="57">
        <f t="shared" si="103"/>
        <v>750358.2</v>
      </c>
      <c r="AK40" s="57">
        <f t="shared" si="104"/>
        <v>61.910742574257426</v>
      </c>
      <c r="AL40" s="57">
        <f t="shared" si="105"/>
        <v>61.910742574257426</v>
      </c>
      <c r="AM40" s="34">
        <f>L40-AB40</f>
        <v>750358.2</v>
      </c>
      <c r="AN40" s="57">
        <f t="shared" si="106"/>
        <v>61.910742574257426</v>
      </c>
      <c r="AO40" s="63">
        <f t="shared" si="86"/>
        <v>61.910742574257426</v>
      </c>
      <c r="AP40" s="34">
        <f t="shared" si="107"/>
        <v>750358.2</v>
      </c>
      <c r="AQ40" s="57">
        <f t="shared" si="108"/>
        <v>61.910742574257426</v>
      </c>
    </row>
    <row r="41" spans="1:49" ht="18" hidden="1" customHeight="1">
      <c r="A41" s="38"/>
      <c r="B41" s="38"/>
      <c r="C41" s="49" t="s">
        <v>69</v>
      </c>
      <c r="D41" s="49">
        <v>0</v>
      </c>
      <c r="E41" s="49">
        <v>0</v>
      </c>
      <c r="F41" s="49">
        <f t="shared" si="87"/>
        <v>0</v>
      </c>
      <c r="G41" s="49"/>
      <c r="H41" s="49">
        <v>0</v>
      </c>
      <c r="I41" s="49"/>
      <c r="J41" s="41">
        <f>SUM(G41:I41)</f>
        <v>0</v>
      </c>
      <c r="K41" s="76">
        <v>0</v>
      </c>
      <c r="L41" s="51">
        <f>SUM(G41:I41,K41)</f>
        <v>0</v>
      </c>
      <c r="M41" s="52"/>
      <c r="N41" s="53"/>
      <c r="O41" s="54"/>
      <c r="P41" s="55"/>
      <c r="Q41" s="81"/>
      <c r="R41" s="56">
        <f>M41+N41</f>
        <v>0</v>
      </c>
      <c r="S41" s="56" t="e">
        <f t="shared" si="88"/>
        <v>#DIV/0!</v>
      </c>
      <c r="T41" s="56" t="e">
        <f t="shared" si="89"/>
        <v>#DIV/0!</v>
      </c>
      <c r="U41" s="56" t="e">
        <f t="shared" si="90"/>
        <v>#DIV/0!</v>
      </c>
      <c r="V41" s="56" t="e">
        <f t="shared" si="85"/>
        <v>#DIV/0!</v>
      </c>
      <c r="W41" s="57">
        <f t="shared" si="91"/>
        <v>0</v>
      </c>
      <c r="X41" s="56" t="e">
        <f t="shared" si="92"/>
        <v>#DIV/0!</v>
      </c>
      <c r="Y41" s="56" t="e">
        <f t="shared" si="93"/>
        <v>#DIV/0!</v>
      </c>
      <c r="Z41" s="56" t="e">
        <f t="shared" si="94"/>
        <v>#DIV/0!</v>
      </c>
      <c r="AA41" s="56" t="e">
        <f t="shared" si="95"/>
        <v>#DIV/0!</v>
      </c>
      <c r="AB41" s="56">
        <f t="shared" si="96"/>
        <v>0</v>
      </c>
      <c r="AC41" s="56" t="e">
        <f t="shared" si="97"/>
        <v>#DIV/0!</v>
      </c>
      <c r="AD41" s="56" t="e">
        <f t="shared" si="109"/>
        <v>#DIV/0!</v>
      </c>
      <c r="AE41" s="56" t="e">
        <f t="shared" si="98"/>
        <v>#DIV/0!</v>
      </c>
      <c r="AF41" s="56" t="e">
        <f t="shared" si="99"/>
        <v>#DIV/0!</v>
      </c>
      <c r="AG41" s="57">
        <f t="shared" si="100"/>
        <v>0</v>
      </c>
      <c r="AH41" s="56" t="e">
        <f t="shared" si="101"/>
        <v>#DIV/0!</v>
      </c>
      <c r="AI41" s="56" t="e">
        <f t="shared" si="102"/>
        <v>#DIV/0!</v>
      </c>
      <c r="AJ41" s="57">
        <f t="shared" si="103"/>
        <v>0</v>
      </c>
      <c r="AK41" s="57" t="e">
        <f t="shared" si="104"/>
        <v>#DIV/0!</v>
      </c>
      <c r="AL41" s="57" t="e">
        <f t="shared" si="105"/>
        <v>#DIV/0!</v>
      </c>
      <c r="AM41" s="34">
        <f>L41-AB41</f>
        <v>0</v>
      </c>
      <c r="AN41" s="57" t="e">
        <f t="shared" si="106"/>
        <v>#DIV/0!</v>
      </c>
      <c r="AO41" s="63" t="e">
        <f t="shared" si="86"/>
        <v>#DIV/0!</v>
      </c>
      <c r="AP41" s="34">
        <f t="shared" si="107"/>
        <v>0</v>
      </c>
      <c r="AQ41" s="57" t="e">
        <f t="shared" si="108"/>
        <v>#DIV/0!</v>
      </c>
    </row>
    <row r="42" spans="1:49" ht="18.75" hidden="1">
      <c r="A42" s="38"/>
      <c r="B42" s="38"/>
      <c r="C42" s="49" t="s">
        <v>60</v>
      </c>
      <c r="D42" s="57">
        <v>200000</v>
      </c>
      <c r="E42" s="49">
        <v>120000</v>
      </c>
      <c r="F42" s="49">
        <f t="shared" si="87"/>
        <v>80000</v>
      </c>
      <c r="G42" s="57">
        <v>150000</v>
      </c>
      <c r="H42" s="49">
        <v>50000</v>
      </c>
      <c r="I42" s="49"/>
      <c r="J42" s="41">
        <f>SUM(G42:I42)</f>
        <v>200000</v>
      </c>
      <c r="K42" s="58">
        <v>0</v>
      </c>
      <c r="L42" s="51">
        <f>SUM(G42:I42,K42)</f>
        <v>200000</v>
      </c>
      <c r="M42" s="52">
        <v>0</v>
      </c>
      <c r="N42" s="53"/>
      <c r="O42" s="54"/>
      <c r="P42" s="55"/>
      <c r="Q42" s="81"/>
      <c r="R42" s="56">
        <f>M42+N42</f>
        <v>0</v>
      </c>
      <c r="S42" s="56">
        <f t="shared" si="88"/>
        <v>0</v>
      </c>
      <c r="T42" s="56">
        <f t="shared" si="89"/>
        <v>0</v>
      </c>
      <c r="U42" s="56">
        <f t="shared" si="90"/>
        <v>0</v>
      </c>
      <c r="V42" s="56">
        <f t="shared" si="85"/>
        <v>0</v>
      </c>
      <c r="W42" s="57">
        <f t="shared" si="91"/>
        <v>0</v>
      </c>
      <c r="X42" s="56">
        <f t="shared" si="92"/>
        <v>0</v>
      </c>
      <c r="Y42" s="56">
        <f t="shared" si="93"/>
        <v>0</v>
      </c>
      <c r="Z42" s="56">
        <f t="shared" si="94"/>
        <v>0</v>
      </c>
      <c r="AA42" s="56">
        <f t="shared" si="95"/>
        <v>0</v>
      </c>
      <c r="AB42" s="56">
        <f t="shared" si="96"/>
        <v>0</v>
      </c>
      <c r="AC42" s="56">
        <f t="shared" si="97"/>
        <v>0</v>
      </c>
      <c r="AD42" s="56">
        <f t="shared" si="109"/>
        <v>0</v>
      </c>
      <c r="AE42" s="56">
        <f t="shared" si="98"/>
        <v>0</v>
      </c>
      <c r="AF42" s="56">
        <f t="shared" si="99"/>
        <v>0</v>
      </c>
      <c r="AG42" s="57">
        <f t="shared" si="100"/>
        <v>120000</v>
      </c>
      <c r="AH42" s="56">
        <f t="shared" si="101"/>
        <v>100</v>
      </c>
      <c r="AI42" s="56">
        <f t="shared" si="102"/>
        <v>60</v>
      </c>
      <c r="AJ42" s="57">
        <f t="shared" si="103"/>
        <v>200000</v>
      </c>
      <c r="AK42" s="57">
        <f t="shared" si="104"/>
        <v>100</v>
      </c>
      <c r="AL42" s="57">
        <f t="shared" si="105"/>
        <v>100</v>
      </c>
      <c r="AM42" s="34">
        <f>L42-AB42</f>
        <v>200000</v>
      </c>
      <c r="AN42" s="57">
        <f t="shared" si="106"/>
        <v>100</v>
      </c>
      <c r="AO42" s="63">
        <f t="shared" si="86"/>
        <v>100</v>
      </c>
      <c r="AP42" s="34">
        <f t="shared" si="107"/>
        <v>200000</v>
      </c>
      <c r="AQ42" s="57">
        <f t="shared" si="108"/>
        <v>100</v>
      </c>
    </row>
    <row r="43" spans="1:49" ht="18" hidden="1" customHeight="1">
      <c r="A43" s="61"/>
      <c r="B43" s="62"/>
      <c r="C43" s="63" t="s">
        <v>61</v>
      </c>
      <c r="D43" s="63">
        <f>D44</f>
        <v>0</v>
      </c>
      <c r="E43" s="63">
        <f>E44</f>
        <v>0</v>
      </c>
      <c r="F43" s="63">
        <f t="shared" ref="F43" si="110">F44</f>
        <v>0</v>
      </c>
      <c r="G43" s="63">
        <f>SUM(G44:G44)</f>
        <v>0</v>
      </c>
      <c r="H43" s="63">
        <f>H44</f>
        <v>0</v>
      </c>
      <c r="I43" s="63">
        <f>I44</f>
        <v>0</v>
      </c>
      <c r="J43" s="63">
        <f>J44</f>
        <v>0</v>
      </c>
      <c r="K43" s="63">
        <f>K44</f>
        <v>0</v>
      </c>
      <c r="L43" s="63">
        <f>SUM(L44:L44)</f>
        <v>0</v>
      </c>
      <c r="M43" s="64">
        <f t="shared" ref="M43:AP43" si="111">M44</f>
        <v>0</v>
      </c>
      <c r="N43" s="65">
        <f t="shared" si="111"/>
        <v>0</v>
      </c>
      <c r="O43" s="66">
        <f t="shared" si="111"/>
        <v>0</v>
      </c>
      <c r="P43" s="46">
        <f t="shared" si="111"/>
        <v>0</v>
      </c>
      <c r="Q43" s="82">
        <f t="shared" si="111"/>
        <v>0</v>
      </c>
      <c r="R43" s="67">
        <f t="shared" si="111"/>
        <v>0</v>
      </c>
      <c r="S43" s="67" t="e">
        <f t="shared" si="111"/>
        <v>#DIV/0!</v>
      </c>
      <c r="T43" s="67" t="e">
        <f t="shared" si="111"/>
        <v>#DIV/0!</v>
      </c>
      <c r="U43" s="56" t="e">
        <f t="shared" si="90"/>
        <v>#DIV/0!</v>
      </c>
      <c r="V43" s="67" t="e">
        <f t="shared" si="111"/>
        <v>#DIV/0!</v>
      </c>
      <c r="W43" s="63">
        <f t="shared" si="111"/>
        <v>0</v>
      </c>
      <c r="X43" s="67" t="e">
        <f t="shared" si="111"/>
        <v>#DIV/0!</v>
      </c>
      <c r="Y43" s="67" t="e">
        <f t="shared" si="111"/>
        <v>#DIV/0!</v>
      </c>
      <c r="Z43" s="56" t="e">
        <f t="shared" si="94"/>
        <v>#DIV/0!</v>
      </c>
      <c r="AA43" s="67" t="e">
        <f t="shared" si="111"/>
        <v>#DIV/0!</v>
      </c>
      <c r="AB43" s="67">
        <f>AB44</f>
        <v>0</v>
      </c>
      <c r="AC43" s="67" t="e">
        <f t="shared" ref="AC43:AI43" si="112">AC44</f>
        <v>#DIV/0!</v>
      </c>
      <c r="AD43" s="67" t="e">
        <f t="shared" si="112"/>
        <v>#DIV/0!</v>
      </c>
      <c r="AE43" s="56" t="e">
        <f t="shared" si="98"/>
        <v>#DIV/0!</v>
      </c>
      <c r="AF43" s="67" t="e">
        <f t="shared" si="112"/>
        <v>#DIV/0!</v>
      </c>
      <c r="AG43" s="63">
        <f>AG44</f>
        <v>0</v>
      </c>
      <c r="AH43" s="67" t="e">
        <f t="shared" si="112"/>
        <v>#DIV/0!</v>
      </c>
      <c r="AI43" s="67" t="e">
        <f t="shared" si="112"/>
        <v>#DIV/0!</v>
      </c>
      <c r="AJ43" s="63">
        <f t="shared" si="111"/>
        <v>0</v>
      </c>
      <c r="AK43" s="63" t="e">
        <f t="shared" si="111"/>
        <v>#DIV/0!</v>
      </c>
      <c r="AL43" s="63" t="e">
        <f t="shared" si="111"/>
        <v>#DIV/0!</v>
      </c>
      <c r="AM43" s="63">
        <f t="shared" si="111"/>
        <v>0</v>
      </c>
      <c r="AN43" s="63" t="e">
        <f t="shared" si="111"/>
        <v>#DIV/0!</v>
      </c>
      <c r="AO43" s="63" t="e">
        <f t="shared" si="111"/>
        <v>#DIV/0!</v>
      </c>
      <c r="AP43" s="63">
        <f t="shared" si="111"/>
        <v>0</v>
      </c>
      <c r="AQ43" s="57" t="e">
        <f>(AP43/D43)*100</f>
        <v>#DIV/0!</v>
      </c>
    </row>
    <row r="44" spans="1:49" ht="18" hidden="1" customHeight="1">
      <c r="A44" s="38"/>
      <c r="B44" s="38"/>
      <c r="C44" s="49" t="s">
        <v>70</v>
      </c>
      <c r="D44" s="49">
        <v>0</v>
      </c>
      <c r="E44" s="49">
        <v>0</v>
      </c>
      <c r="F44" s="49">
        <f t="shared" si="87"/>
        <v>0</v>
      </c>
      <c r="G44" s="49">
        <v>0</v>
      </c>
      <c r="H44" s="49">
        <v>0</v>
      </c>
      <c r="I44" s="49"/>
      <c r="J44" s="49">
        <f>SUM(G44:I44)</f>
        <v>0</v>
      </c>
      <c r="K44" s="57">
        <v>0</v>
      </c>
      <c r="L44" s="51">
        <f>SUM(G44:I44,K44)</f>
        <v>0</v>
      </c>
      <c r="M44" s="52"/>
      <c r="N44" s="53"/>
      <c r="O44" s="54"/>
      <c r="P44" s="55"/>
      <c r="Q44" s="81"/>
      <c r="R44" s="57">
        <f>M44+N44</f>
        <v>0</v>
      </c>
      <c r="S44" s="56" t="e">
        <f t="shared" si="88"/>
        <v>#DIV/0!</v>
      </c>
      <c r="T44" s="56" t="e">
        <f>R44/L44*100</f>
        <v>#DIV/0!</v>
      </c>
      <c r="U44" s="56" t="e">
        <f t="shared" si="90"/>
        <v>#DIV/0!</v>
      </c>
      <c r="V44" s="56" t="e">
        <f>R44/D44*100</f>
        <v>#DIV/0!</v>
      </c>
      <c r="W44" s="57">
        <f>O44+P44+Q44</f>
        <v>0</v>
      </c>
      <c r="X44" s="56" t="e">
        <f t="shared" si="92"/>
        <v>#DIV/0!</v>
      </c>
      <c r="Y44" s="56" t="e">
        <f>W44/L44*100</f>
        <v>#DIV/0!</v>
      </c>
      <c r="Z44" s="56" t="e">
        <f t="shared" si="94"/>
        <v>#DIV/0!</v>
      </c>
      <c r="AA44" s="56" t="e">
        <f>W44/D44*100</f>
        <v>#DIV/0!</v>
      </c>
      <c r="AB44" s="56">
        <f>SUM(M44:Q44)</f>
        <v>0</v>
      </c>
      <c r="AC44" s="56" t="e">
        <f t="shared" ref="AC44" si="113">AB44/E44*100</f>
        <v>#DIV/0!</v>
      </c>
      <c r="AD44" s="56" t="e">
        <f t="shared" ref="AD44" si="114">AB44/J44*100</f>
        <v>#DIV/0!</v>
      </c>
      <c r="AE44" s="56" t="e">
        <f t="shared" si="98"/>
        <v>#DIV/0!</v>
      </c>
      <c r="AF44" s="56" t="e">
        <f>AB44/D44*100</f>
        <v>#DIV/0!</v>
      </c>
      <c r="AG44" s="57">
        <f t="shared" ref="AG44" si="115">E44-AB44</f>
        <v>0</v>
      </c>
      <c r="AH44" s="56" t="e">
        <f t="shared" ref="AH44" si="116">AG44/E44*100</f>
        <v>#DIV/0!</v>
      </c>
      <c r="AI44" s="56" t="e">
        <f t="shared" ref="AI44" si="117">AG44/D44*100</f>
        <v>#DIV/0!</v>
      </c>
      <c r="AJ44" s="57">
        <f>J44-AB44</f>
        <v>0</v>
      </c>
      <c r="AK44" s="57" t="e">
        <f t="shared" ref="AK44" si="118">(AJ44/J44)*100</f>
        <v>#DIV/0!</v>
      </c>
      <c r="AL44" s="57" t="e">
        <f>(AJ44/D44)*100</f>
        <v>#DIV/0!</v>
      </c>
      <c r="AM44" s="34">
        <f>L44-AB44</f>
        <v>0</v>
      </c>
      <c r="AN44" s="57" t="e">
        <f>(AM44/L44)*100</f>
        <v>#DIV/0!</v>
      </c>
      <c r="AO44" s="63" t="e">
        <f>(AM44/D44)*100</f>
        <v>#DIV/0!</v>
      </c>
      <c r="AP44" s="34">
        <f t="shared" ref="AP44" si="119">D44-AB44</f>
        <v>0</v>
      </c>
      <c r="AQ44" s="57" t="e">
        <f t="shared" ref="AQ44" si="120">(AP44/D44)*100</f>
        <v>#DIV/0!</v>
      </c>
    </row>
    <row r="45" spans="1:49" ht="18.75" hidden="1">
      <c r="A45" s="69"/>
      <c r="B45" s="69"/>
      <c r="C45" s="70"/>
      <c r="D45" s="70"/>
      <c r="E45" s="70"/>
      <c r="F45" s="70"/>
      <c r="G45" s="71"/>
      <c r="H45" s="71"/>
      <c r="I45" s="71"/>
      <c r="J45" s="71"/>
      <c r="K45" s="71"/>
      <c r="L45" s="71"/>
      <c r="M45" s="72"/>
      <c r="N45" s="73"/>
      <c r="O45" s="74"/>
      <c r="P45" s="75"/>
      <c r="Q45" s="83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</row>
    <row r="46" spans="1:49" ht="37.5" hidden="1" customHeight="1">
      <c r="A46" s="1104" t="s">
        <v>71</v>
      </c>
      <c r="B46" s="1106" t="s">
        <v>79</v>
      </c>
      <c r="C46" s="1107" t="s">
        <v>80</v>
      </c>
      <c r="D46" s="77" t="s">
        <v>81</v>
      </c>
      <c r="E46" s="293">
        <v>0.6</v>
      </c>
      <c r="F46" s="293">
        <v>0.4</v>
      </c>
      <c r="G46" s="1194">
        <f>SUM(G49,G55)</f>
        <v>6347500</v>
      </c>
      <c r="H46" s="1194">
        <f>H49+H55</f>
        <v>1612500</v>
      </c>
      <c r="I46" s="1194">
        <f>I49+I55</f>
        <v>0</v>
      </c>
      <c r="J46" s="1194">
        <f>SUM(G46:I48)</f>
        <v>7960000</v>
      </c>
      <c r="K46" s="1111">
        <f>SUM(K49,K55)</f>
        <v>0</v>
      </c>
      <c r="L46" s="1194">
        <f>SUM(L49,L55)</f>
        <v>7960000</v>
      </c>
      <c r="M46" s="37"/>
      <c r="N46" s="37"/>
      <c r="O46" s="37"/>
      <c r="P46" s="37"/>
      <c r="Q46" s="37"/>
      <c r="R46" s="203" t="s">
        <v>417</v>
      </c>
      <c r="S46" s="294" t="s">
        <v>462</v>
      </c>
      <c r="T46" s="204" t="s">
        <v>433</v>
      </c>
      <c r="U46" s="204" t="s">
        <v>434</v>
      </c>
      <c r="V46" s="204" t="s">
        <v>403</v>
      </c>
      <c r="W46" s="204" t="s">
        <v>438</v>
      </c>
      <c r="X46" s="294" t="s">
        <v>462</v>
      </c>
      <c r="Y46" s="204" t="s">
        <v>433</v>
      </c>
      <c r="Z46" s="204" t="s">
        <v>434</v>
      </c>
      <c r="AA46" s="204" t="s">
        <v>403</v>
      </c>
      <c r="AB46" s="203" t="s">
        <v>439</v>
      </c>
      <c r="AC46" s="294" t="s">
        <v>462</v>
      </c>
      <c r="AD46" s="204" t="s">
        <v>433</v>
      </c>
      <c r="AE46" s="204" t="s">
        <v>434</v>
      </c>
      <c r="AF46" s="204" t="s">
        <v>403</v>
      </c>
      <c r="AG46" s="296" t="s">
        <v>465</v>
      </c>
      <c r="AH46" s="294" t="s">
        <v>464</v>
      </c>
      <c r="AI46" s="294" t="s">
        <v>399</v>
      </c>
      <c r="AJ46" s="204" t="s">
        <v>440</v>
      </c>
      <c r="AK46" s="204" t="s">
        <v>433</v>
      </c>
      <c r="AL46" s="204" t="s">
        <v>403</v>
      </c>
      <c r="AM46" s="204" t="s">
        <v>408</v>
      </c>
      <c r="AN46" s="204" t="s">
        <v>448</v>
      </c>
      <c r="AO46" s="204" t="s">
        <v>403</v>
      </c>
      <c r="AP46" s="204" t="s">
        <v>441</v>
      </c>
      <c r="AQ46" s="204" t="s">
        <v>403</v>
      </c>
      <c r="AS46" s="848"/>
      <c r="AT46" s="848"/>
      <c r="AU46" s="848"/>
      <c r="AV46" s="848"/>
      <c r="AW46" s="848"/>
    </row>
    <row r="47" spans="1:49" ht="14.45" hidden="1" customHeight="1">
      <c r="A47" s="1105"/>
      <c r="B47" s="1106"/>
      <c r="C47" s="1108"/>
      <c r="D47" s="1173">
        <f>D49+D55</f>
        <v>7960000</v>
      </c>
      <c r="E47" s="1173">
        <f t="shared" ref="E47:F47" si="121">E49+E55</f>
        <v>4776000</v>
      </c>
      <c r="F47" s="1173">
        <f t="shared" si="121"/>
        <v>3184000</v>
      </c>
      <c r="G47" s="1072"/>
      <c r="H47" s="1072"/>
      <c r="I47" s="1072"/>
      <c r="J47" s="1072"/>
      <c r="K47" s="1112"/>
      <c r="L47" s="1072"/>
      <c r="M47" s="1114">
        <f t="shared" ref="M47:R47" si="122">M49+M55</f>
        <v>1430328.05</v>
      </c>
      <c r="N47" s="1116">
        <f t="shared" si="122"/>
        <v>0</v>
      </c>
      <c r="O47" s="1118">
        <f t="shared" si="122"/>
        <v>1465690</v>
      </c>
      <c r="P47" s="1100">
        <f t="shared" si="122"/>
        <v>0</v>
      </c>
      <c r="Q47" s="1102">
        <f t="shared" si="122"/>
        <v>480000</v>
      </c>
      <c r="R47" s="1071">
        <f t="shared" si="122"/>
        <v>1430328.05</v>
      </c>
      <c r="S47" s="1071">
        <f>(R47/E47)*100</f>
        <v>29.948242252931323</v>
      </c>
      <c r="T47" s="1071">
        <f>(R47/J46)*100</f>
        <v>17.968945351758794</v>
      </c>
      <c r="U47" s="1071">
        <f>(R47/L46)*100</f>
        <v>17.968945351758794</v>
      </c>
      <c r="V47" s="1071">
        <f>(R47/D47)*100</f>
        <v>17.968945351758794</v>
      </c>
      <c r="W47" s="1071">
        <f>W49+W55</f>
        <v>1945690</v>
      </c>
      <c r="X47" s="1071">
        <f>(W47/E47)*100</f>
        <v>40.73890284757119</v>
      </c>
      <c r="Y47" s="1071">
        <f>(W47/J46)*100</f>
        <v>24.443341708542711</v>
      </c>
      <c r="Z47" s="1071">
        <f>(W47/L46)*100</f>
        <v>24.443341708542711</v>
      </c>
      <c r="AA47" s="1071">
        <f>(W47/D47)*100</f>
        <v>24.443341708542711</v>
      </c>
      <c r="AB47" s="1071">
        <f>AB49+AB55</f>
        <v>3376018.05</v>
      </c>
      <c r="AC47" s="1071">
        <f>(AB47/E47)*100</f>
        <v>70.687145100502519</v>
      </c>
      <c r="AD47" s="1171">
        <f>(AB47/J46)*100</f>
        <v>42.412287060301509</v>
      </c>
      <c r="AE47" s="1071">
        <f>(AB47/L46)*100</f>
        <v>42.412287060301509</v>
      </c>
      <c r="AF47" s="1071">
        <f>(AB47/D47)*100</f>
        <v>42.412287060301509</v>
      </c>
      <c r="AG47" s="1071">
        <f>AG49+AG55</f>
        <v>1399981.9500000002</v>
      </c>
      <c r="AH47" s="1071">
        <f>(AG47/E47)*100</f>
        <v>29.312854899497491</v>
      </c>
      <c r="AI47" s="1071">
        <f>(AG47/D47)*100</f>
        <v>17.587712939698495</v>
      </c>
      <c r="AJ47" s="1071">
        <f>AJ49+AJ55</f>
        <v>4583981.95</v>
      </c>
      <c r="AK47" s="1071">
        <f>(AJ47/J46)*100</f>
        <v>57.587712939698498</v>
      </c>
      <c r="AL47" s="1071">
        <f>(AJ47/D47)*100</f>
        <v>57.587712939698498</v>
      </c>
      <c r="AM47" s="1071">
        <f>AM49+AM55</f>
        <v>4583981.95</v>
      </c>
      <c r="AN47" s="1071">
        <f>(AM47/L46)*100</f>
        <v>57.587712939698498</v>
      </c>
      <c r="AO47" s="1071">
        <f>(AM47/D47)*100</f>
        <v>57.587712939698498</v>
      </c>
      <c r="AP47" s="1071">
        <f>AP49+AP55</f>
        <v>4583981.95</v>
      </c>
      <c r="AQ47" s="1071">
        <f>(AP47/D47)*100</f>
        <v>57.587712939698498</v>
      </c>
      <c r="AS47" s="848"/>
      <c r="AT47" s="848"/>
      <c r="AU47" s="848"/>
      <c r="AV47" s="848"/>
      <c r="AW47" s="848"/>
    </row>
    <row r="48" spans="1:49" ht="14.45" hidden="1" customHeight="1">
      <c r="A48" s="1105"/>
      <c r="B48" s="1106"/>
      <c r="C48" s="1108"/>
      <c r="D48" s="1173"/>
      <c r="E48" s="1173"/>
      <c r="F48" s="1173"/>
      <c r="G48" s="1072"/>
      <c r="H48" s="1072"/>
      <c r="I48" s="1072"/>
      <c r="J48" s="1072"/>
      <c r="K48" s="1112"/>
      <c r="L48" s="1072"/>
      <c r="M48" s="1115"/>
      <c r="N48" s="1117"/>
      <c r="O48" s="1119"/>
      <c r="P48" s="1101"/>
      <c r="Q48" s="1103"/>
      <c r="R48" s="1072"/>
      <c r="S48" s="1072"/>
      <c r="T48" s="1072"/>
      <c r="U48" s="1072"/>
      <c r="V48" s="1072"/>
      <c r="W48" s="1072"/>
      <c r="X48" s="1072"/>
      <c r="Y48" s="1072"/>
      <c r="Z48" s="1072"/>
      <c r="AA48" s="1072"/>
      <c r="AB48" s="1072"/>
      <c r="AC48" s="1072"/>
      <c r="AD48" s="1172"/>
      <c r="AE48" s="1072"/>
      <c r="AF48" s="1072"/>
      <c r="AG48" s="1072"/>
      <c r="AH48" s="1072"/>
      <c r="AI48" s="1072"/>
      <c r="AJ48" s="1072"/>
      <c r="AK48" s="1072"/>
      <c r="AL48" s="1072"/>
      <c r="AM48" s="1072"/>
      <c r="AN48" s="1072"/>
      <c r="AO48" s="1072"/>
      <c r="AP48" s="1072"/>
      <c r="AQ48" s="1072"/>
      <c r="AS48" s="848"/>
      <c r="AT48" s="848"/>
      <c r="AU48" s="848"/>
      <c r="AV48" s="848"/>
      <c r="AW48" s="848"/>
    </row>
    <row r="49" spans="1:49" ht="18.75" hidden="1">
      <c r="A49" s="38"/>
      <c r="B49" s="39"/>
      <c r="C49" s="40" t="s">
        <v>55</v>
      </c>
      <c r="D49" s="40">
        <f>SUM(D50:D54)</f>
        <v>7170000</v>
      </c>
      <c r="E49" s="40">
        <f t="shared" ref="E49:F49" si="123">SUM(E50:E54)</f>
        <v>4302000</v>
      </c>
      <c r="F49" s="40">
        <f t="shared" si="123"/>
        <v>2868000</v>
      </c>
      <c r="G49" s="41">
        <f>SUM(G50:G54)</f>
        <v>5557500</v>
      </c>
      <c r="H49" s="41">
        <f>SUM(H50:H54)</f>
        <v>1612500</v>
      </c>
      <c r="I49" s="41">
        <f>SUM(I50:I54)</f>
        <v>0</v>
      </c>
      <c r="J49" s="41">
        <f>SUM(J50:J54)</f>
        <v>7170000</v>
      </c>
      <c r="K49" s="42">
        <f>SUM(K50:K52)</f>
        <v>0</v>
      </c>
      <c r="L49" s="41">
        <f t="shared" ref="L49:R49" si="124">SUM(L50:L54)</f>
        <v>7170000</v>
      </c>
      <c r="M49" s="43">
        <f t="shared" si="124"/>
        <v>640328.05000000005</v>
      </c>
      <c r="N49" s="44">
        <f t="shared" si="124"/>
        <v>0</v>
      </c>
      <c r="O49" s="45">
        <f t="shared" si="124"/>
        <v>1465690</v>
      </c>
      <c r="P49" s="46">
        <f t="shared" si="124"/>
        <v>0</v>
      </c>
      <c r="Q49" s="80">
        <f t="shared" si="124"/>
        <v>480000</v>
      </c>
      <c r="R49" s="47">
        <f t="shared" si="124"/>
        <v>640328.05000000005</v>
      </c>
      <c r="S49" s="48">
        <f>R49/E49*100</f>
        <v>14.884427010692702</v>
      </c>
      <c r="T49" s="48">
        <f>R49/J49*100</f>
        <v>8.9306562064156214</v>
      </c>
      <c r="U49" s="48">
        <f>R49/L49*100</f>
        <v>8.9306562064156214</v>
      </c>
      <c r="V49" s="48">
        <f t="shared" ref="V49:V54" si="125">R49/D49*100</f>
        <v>8.9306562064156214</v>
      </c>
      <c r="W49" s="47">
        <f>SUM(W50:W54)</f>
        <v>1945690</v>
      </c>
      <c r="X49" s="48">
        <f>W49/E49*100</f>
        <v>45.227568572756859</v>
      </c>
      <c r="Y49" s="48">
        <f>W49/J49*100</f>
        <v>27.136541143654114</v>
      </c>
      <c r="Z49" s="48">
        <f>W49/L49*100</f>
        <v>27.136541143654114</v>
      </c>
      <c r="AA49" s="48">
        <f>W49/D49*100</f>
        <v>27.136541143654114</v>
      </c>
      <c r="AB49" s="48">
        <f>SUM(AB50:AB54)</f>
        <v>2586018.0499999998</v>
      </c>
      <c r="AC49" s="48">
        <f>AB49/E49*100</f>
        <v>60.111995583449549</v>
      </c>
      <c r="AD49" s="299">
        <f>AB49/J49*100</f>
        <v>36.067197350069733</v>
      </c>
      <c r="AE49" s="48">
        <f>AB49/L49*100</f>
        <v>36.067197350069733</v>
      </c>
      <c r="AF49" s="48">
        <f>AB49/D49*100</f>
        <v>36.067197350069733</v>
      </c>
      <c r="AG49" s="295">
        <f>SUM(AG50:AG54)</f>
        <v>1715981.9500000002</v>
      </c>
      <c r="AH49" s="48">
        <f>AG49/E49*100</f>
        <v>39.888004416550444</v>
      </c>
      <c r="AI49" s="48">
        <f>AG49/D49*100</f>
        <v>23.932802649930267</v>
      </c>
      <c r="AJ49" s="47">
        <f>SUM(AJ50:AJ54)</f>
        <v>4583981.95</v>
      </c>
      <c r="AK49" s="47">
        <f>(AJ49/J49)*100</f>
        <v>63.932802649930267</v>
      </c>
      <c r="AL49" s="47">
        <f>(AJ49/D49)*100</f>
        <v>63.932802649930267</v>
      </c>
      <c r="AM49" s="47">
        <f>SUM(AM50:AM54)</f>
        <v>4583981.95</v>
      </c>
      <c r="AN49" s="47">
        <f>(AM49/L49)*100</f>
        <v>63.932802649930267</v>
      </c>
      <c r="AO49" s="47">
        <f t="shared" ref="AO49:AO54" si="126">(AM49/D49)*100</f>
        <v>63.932802649930267</v>
      </c>
      <c r="AP49" s="47">
        <f>SUM(AP50:AP54)</f>
        <v>4583981.95</v>
      </c>
      <c r="AQ49" s="47">
        <f>(AP49/D49)*100</f>
        <v>63.932802649930267</v>
      </c>
      <c r="AS49" s="848"/>
      <c r="AT49" s="848"/>
      <c r="AU49" s="848"/>
      <c r="AV49" s="848"/>
      <c r="AW49" s="848"/>
    </row>
    <row r="50" spans="1:49" ht="18.75" hidden="1">
      <c r="A50" s="38"/>
      <c r="B50" s="39" t="s">
        <v>68</v>
      </c>
      <c r="C50" s="49" t="s">
        <v>56</v>
      </c>
      <c r="D50" s="49">
        <v>720000</v>
      </c>
      <c r="E50" s="49">
        <v>432000</v>
      </c>
      <c r="F50" s="49">
        <f>D50*0.4</f>
        <v>288000</v>
      </c>
      <c r="G50" s="49">
        <v>720000</v>
      </c>
      <c r="H50" s="49">
        <v>0</v>
      </c>
      <c r="I50" s="49"/>
      <c r="J50" s="41">
        <f>SUM(G50:I50)</f>
        <v>720000</v>
      </c>
      <c r="K50" s="58">
        <v>0</v>
      </c>
      <c r="L50" s="51">
        <f>SUM(G50:I50,K50)</f>
        <v>720000</v>
      </c>
      <c r="M50" s="52">
        <v>240000</v>
      </c>
      <c r="N50" s="53"/>
      <c r="O50" s="54"/>
      <c r="P50" s="55"/>
      <c r="Q50" s="81">
        <v>480000</v>
      </c>
      <c r="R50" s="56">
        <f>M50+N50</f>
        <v>240000</v>
      </c>
      <c r="S50" s="56">
        <f>R50/E50*100</f>
        <v>55.555555555555557</v>
      </c>
      <c r="T50" s="56">
        <f>R50/J50*100</f>
        <v>33.333333333333329</v>
      </c>
      <c r="U50" s="56">
        <f>R50/L50*100</f>
        <v>33.333333333333329</v>
      </c>
      <c r="V50" s="56">
        <f t="shared" si="125"/>
        <v>33.333333333333329</v>
      </c>
      <c r="W50" s="57">
        <f>O50+P50+Q50</f>
        <v>480000</v>
      </c>
      <c r="X50" s="56">
        <f>W50/E50*100</f>
        <v>111.11111111111111</v>
      </c>
      <c r="Y50" s="56">
        <f>W50/J50*100</f>
        <v>66.666666666666657</v>
      </c>
      <c r="Z50" s="56">
        <f>W50/L50*100</f>
        <v>66.666666666666657</v>
      </c>
      <c r="AA50" s="56">
        <f>W50/D50*100</f>
        <v>66.666666666666657</v>
      </c>
      <c r="AB50" s="56">
        <f>SUM(M50:Q50)</f>
        <v>720000</v>
      </c>
      <c r="AC50" s="56">
        <f>AB50/E50*100</f>
        <v>166.66666666666669</v>
      </c>
      <c r="AD50" s="56">
        <f>AB50/J50*100</f>
        <v>100</v>
      </c>
      <c r="AE50" s="56">
        <f>AB50/L50*100</f>
        <v>100</v>
      </c>
      <c r="AF50" s="56">
        <f>AB50/D50*100</f>
        <v>100</v>
      </c>
      <c r="AG50" s="57">
        <f>E50-AB50</f>
        <v>-288000</v>
      </c>
      <c r="AH50" s="56">
        <f>AG50/E50*100</f>
        <v>-66.666666666666657</v>
      </c>
      <c r="AI50" s="56">
        <f>AG50/D50*100</f>
        <v>-40</v>
      </c>
      <c r="AJ50" s="57">
        <f>J50-AB50</f>
        <v>0</v>
      </c>
      <c r="AK50" s="57">
        <f>(AJ50/J50)*100</f>
        <v>0</v>
      </c>
      <c r="AL50" s="57">
        <f>(AJ50/D50)*100</f>
        <v>0</v>
      </c>
      <c r="AM50" s="34">
        <f>L50-AB50</f>
        <v>0</v>
      </c>
      <c r="AN50" s="57">
        <f>(AM50/L50)*100</f>
        <v>0</v>
      </c>
      <c r="AO50" s="63">
        <f t="shared" si="126"/>
        <v>0</v>
      </c>
      <c r="AP50" s="34">
        <f>D50-AB50</f>
        <v>0</v>
      </c>
      <c r="AQ50" s="57">
        <f>(AP50/D50)*100</f>
        <v>0</v>
      </c>
      <c r="AS50" s="848"/>
      <c r="AT50" s="848"/>
      <c r="AU50" s="848"/>
      <c r="AV50" s="848"/>
      <c r="AW50" s="848"/>
    </row>
    <row r="51" spans="1:49" ht="18.75" hidden="1">
      <c r="A51" s="38"/>
      <c r="B51" s="38"/>
      <c r="C51" s="49" t="s">
        <v>57</v>
      </c>
      <c r="D51" s="49">
        <v>3521300</v>
      </c>
      <c r="E51" s="49">
        <v>2112780</v>
      </c>
      <c r="F51" s="49">
        <f t="shared" ref="F51:F56" si="127">D51*0.4</f>
        <v>1408520</v>
      </c>
      <c r="G51" s="49">
        <v>2640975</v>
      </c>
      <c r="H51" s="49">
        <v>880325</v>
      </c>
      <c r="I51" s="49"/>
      <c r="J51" s="41">
        <f>SUM(G51:I51)</f>
        <v>3521300</v>
      </c>
      <c r="K51" s="78">
        <v>0</v>
      </c>
      <c r="L51" s="51">
        <f>SUM(G51:I51,K51)</f>
        <v>3521300</v>
      </c>
      <c r="M51" s="52">
        <v>259175.15</v>
      </c>
      <c r="N51" s="53"/>
      <c r="O51" s="54">
        <v>966000</v>
      </c>
      <c r="P51" s="55"/>
      <c r="Q51" s="81"/>
      <c r="R51" s="56">
        <f>M51+N51</f>
        <v>259175.15</v>
      </c>
      <c r="S51" s="56">
        <f t="shared" ref="S51:S56" si="128">R51/E51*100</f>
        <v>12.267020229271386</v>
      </c>
      <c r="T51" s="56">
        <f t="shared" ref="T51:T54" si="129">R51/J51*100</f>
        <v>7.3602121375628311</v>
      </c>
      <c r="U51" s="56">
        <f t="shared" ref="U51:U56" si="130">R51/L51*100</f>
        <v>7.3602121375628311</v>
      </c>
      <c r="V51" s="56">
        <f t="shared" si="125"/>
        <v>7.3602121375628311</v>
      </c>
      <c r="W51" s="57">
        <f t="shared" ref="W51:W54" si="131">O51+P51+Q51</f>
        <v>966000</v>
      </c>
      <c r="X51" s="56">
        <f t="shared" ref="X51:X56" si="132">W51/E51*100</f>
        <v>45.721750489875902</v>
      </c>
      <c r="Y51" s="56">
        <f t="shared" ref="Y51:Y54" si="133">W51/J51*100</f>
        <v>27.433050293925536</v>
      </c>
      <c r="Z51" s="56">
        <f t="shared" ref="Z51:Z56" si="134">W51/L51*100</f>
        <v>27.433050293925536</v>
      </c>
      <c r="AA51" s="56">
        <f t="shared" ref="AA51:AA54" si="135">W51/D51*100</f>
        <v>27.433050293925536</v>
      </c>
      <c r="AB51" s="56">
        <f t="shared" ref="AB51:AB54" si="136">SUM(M51:Q51)</f>
        <v>1225175.1499999999</v>
      </c>
      <c r="AC51" s="56">
        <f t="shared" ref="AC51:AC54" si="137">AB51/E51*100</f>
        <v>57.988770719147276</v>
      </c>
      <c r="AD51" s="56">
        <f>AB51/J51*100</f>
        <v>34.793262431488372</v>
      </c>
      <c r="AE51" s="56">
        <f t="shared" ref="AE51:AE56" si="138">AB51/L51*100</f>
        <v>34.793262431488372</v>
      </c>
      <c r="AF51" s="56">
        <f t="shared" ref="AF51:AF54" si="139">AB51/D51*100</f>
        <v>34.793262431488372</v>
      </c>
      <c r="AG51" s="57">
        <f t="shared" ref="AG51:AG54" si="140">E51-AB51</f>
        <v>887604.85000000009</v>
      </c>
      <c r="AH51" s="56">
        <f t="shared" ref="AH51:AH54" si="141">AG51/E51*100</f>
        <v>42.011229280852717</v>
      </c>
      <c r="AI51" s="56">
        <f t="shared" ref="AI51:AI54" si="142">AG51/D51*100</f>
        <v>25.206737568511635</v>
      </c>
      <c r="AJ51" s="57">
        <f t="shared" ref="AJ51:AJ54" si="143">J51-AB51</f>
        <v>2296124.85</v>
      </c>
      <c r="AK51" s="57">
        <f t="shared" ref="AK51:AK54" si="144">(AJ51/J51)*100</f>
        <v>65.206737568511628</v>
      </c>
      <c r="AL51" s="57">
        <f t="shared" ref="AL51:AL54" si="145">(AJ51/D51)*100</f>
        <v>65.206737568511628</v>
      </c>
      <c r="AM51" s="34">
        <f>L51-AB51</f>
        <v>2296124.85</v>
      </c>
      <c r="AN51" s="57">
        <f t="shared" ref="AN51:AN54" si="146">(AM51/L51)*100</f>
        <v>65.206737568511628</v>
      </c>
      <c r="AO51" s="63">
        <f t="shared" si="126"/>
        <v>65.206737568511628</v>
      </c>
      <c r="AP51" s="34">
        <f t="shared" ref="AP51:AP54" si="147">D51-AB51</f>
        <v>2296124.85</v>
      </c>
      <c r="AQ51" s="57">
        <f t="shared" ref="AQ51:AQ54" si="148">(AP51/D51)*100</f>
        <v>65.206737568511628</v>
      </c>
      <c r="AS51" s="848"/>
      <c r="AT51" s="848"/>
      <c r="AU51" s="848"/>
      <c r="AV51" s="848"/>
      <c r="AW51" s="848"/>
    </row>
    <row r="52" spans="1:49" ht="18.75" hidden="1">
      <c r="A52" s="38"/>
      <c r="B52" s="38"/>
      <c r="C52" s="49" t="s">
        <v>58</v>
      </c>
      <c r="D52" s="49">
        <v>2132700</v>
      </c>
      <c r="E52" s="49">
        <v>1279620</v>
      </c>
      <c r="F52" s="49">
        <f t="shared" si="127"/>
        <v>853080</v>
      </c>
      <c r="G52" s="49">
        <v>1599525</v>
      </c>
      <c r="H52" s="49">
        <v>533175</v>
      </c>
      <c r="I52" s="49"/>
      <c r="J52" s="41">
        <f>SUM(G52:I52)</f>
        <v>2132700</v>
      </c>
      <c r="K52" s="76">
        <v>0</v>
      </c>
      <c r="L52" s="51">
        <f>SUM(G52:I52,K52)</f>
        <v>2132700</v>
      </c>
      <c r="M52" s="52">
        <v>141152.9</v>
      </c>
      <c r="N52" s="53"/>
      <c r="O52" s="54">
        <v>499690</v>
      </c>
      <c r="P52" s="55"/>
      <c r="Q52" s="81"/>
      <c r="R52" s="56">
        <f>M52+N52</f>
        <v>141152.9</v>
      </c>
      <c r="S52" s="56">
        <f t="shared" si="128"/>
        <v>11.030845094637471</v>
      </c>
      <c r="T52" s="56">
        <f t="shared" si="129"/>
        <v>6.6185070567824811</v>
      </c>
      <c r="U52" s="56">
        <f t="shared" si="130"/>
        <v>6.6185070567824811</v>
      </c>
      <c r="V52" s="56">
        <f t="shared" si="125"/>
        <v>6.6185070567824811</v>
      </c>
      <c r="W52" s="57">
        <f t="shared" si="131"/>
        <v>499690</v>
      </c>
      <c r="X52" s="56">
        <f t="shared" si="132"/>
        <v>39.049874181397605</v>
      </c>
      <c r="Y52" s="56">
        <f t="shared" si="133"/>
        <v>23.42992450883856</v>
      </c>
      <c r="Z52" s="56">
        <f t="shared" si="134"/>
        <v>23.42992450883856</v>
      </c>
      <c r="AA52" s="56">
        <f t="shared" si="135"/>
        <v>23.42992450883856</v>
      </c>
      <c r="AB52" s="56">
        <f t="shared" si="136"/>
        <v>640842.9</v>
      </c>
      <c r="AC52" s="56">
        <f t="shared" si="137"/>
        <v>50.080719276035083</v>
      </c>
      <c r="AD52" s="56">
        <f t="shared" ref="AD52:AD54" si="149">AB52/J52*100</f>
        <v>30.048431565621041</v>
      </c>
      <c r="AE52" s="56">
        <f t="shared" si="138"/>
        <v>30.048431565621041</v>
      </c>
      <c r="AF52" s="56">
        <f t="shared" si="139"/>
        <v>30.048431565621041</v>
      </c>
      <c r="AG52" s="57">
        <f t="shared" si="140"/>
        <v>638777.1</v>
      </c>
      <c r="AH52" s="56">
        <f t="shared" si="141"/>
        <v>49.919280723964924</v>
      </c>
      <c r="AI52" s="56">
        <f t="shared" si="142"/>
        <v>29.951568434378956</v>
      </c>
      <c r="AJ52" s="57">
        <f t="shared" si="143"/>
        <v>1491857.1</v>
      </c>
      <c r="AK52" s="57">
        <f t="shared" si="144"/>
        <v>69.95156843437897</v>
      </c>
      <c r="AL52" s="57">
        <f t="shared" si="145"/>
        <v>69.95156843437897</v>
      </c>
      <c r="AM52" s="34">
        <f>L52-AB52</f>
        <v>1491857.1</v>
      </c>
      <c r="AN52" s="57">
        <f t="shared" si="146"/>
        <v>69.95156843437897</v>
      </c>
      <c r="AO52" s="63">
        <f t="shared" si="126"/>
        <v>69.95156843437897</v>
      </c>
      <c r="AP52" s="34">
        <f t="shared" si="147"/>
        <v>1491857.1</v>
      </c>
      <c r="AQ52" s="57">
        <f t="shared" si="148"/>
        <v>69.95156843437897</v>
      </c>
      <c r="AS52" s="848"/>
      <c r="AT52" s="848"/>
      <c r="AU52" s="848"/>
      <c r="AV52" s="848"/>
      <c r="AW52" s="848"/>
    </row>
    <row r="53" spans="1:49" ht="18" hidden="1" customHeight="1">
      <c r="A53" s="38"/>
      <c r="B53" s="38"/>
      <c r="C53" s="49" t="s">
        <v>69</v>
      </c>
      <c r="D53" s="49">
        <v>0</v>
      </c>
      <c r="E53" s="49">
        <v>0</v>
      </c>
      <c r="F53" s="49">
        <f t="shared" si="127"/>
        <v>0</v>
      </c>
      <c r="G53" s="49"/>
      <c r="H53" s="49">
        <v>0</v>
      </c>
      <c r="I53" s="49"/>
      <c r="J53" s="41">
        <f>SUM(G53:I53)</f>
        <v>0</v>
      </c>
      <c r="K53" s="76">
        <v>0</v>
      </c>
      <c r="L53" s="51">
        <f>SUM(G53:I53,K53)</f>
        <v>0</v>
      </c>
      <c r="M53" s="52"/>
      <c r="N53" s="53"/>
      <c r="O53" s="54"/>
      <c r="P53" s="55"/>
      <c r="Q53" s="81"/>
      <c r="R53" s="56">
        <f>M53+N53</f>
        <v>0</v>
      </c>
      <c r="S53" s="56" t="e">
        <f t="shared" si="128"/>
        <v>#DIV/0!</v>
      </c>
      <c r="T53" s="56" t="e">
        <f t="shared" si="129"/>
        <v>#DIV/0!</v>
      </c>
      <c r="U53" s="56" t="e">
        <f t="shared" si="130"/>
        <v>#DIV/0!</v>
      </c>
      <c r="V53" s="56" t="e">
        <f t="shared" si="125"/>
        <v>#DIV/0!</v>
      </c>
      <c r="W53" s="57">
        <f t="shared" si="131"/>
        <v>0</v>
      </c>
      <c r="X53" s="56" t="e">
        <f t="shared" si="132"/>
        <v>#DIV/0!</v>
      </c>
      <c r="Y53" s="56" t="e">
        <f t="shared" si="133"/>
        <v>#DIV/0!</v>
      </c>
      <c r="Z53" s="56" t="e">
        <f t="shared" si="134"/>
        <v>#DIV/0!</v>
      </c>
      <c r="AA53" s="56" t="e">
        <f t="shared" si="135"/>
        <v>#DIV/0!</v>
      </c>
      <c r="AB53" s="56">
        <f t="shared" si="136"/>
        <v>0</v>
      </c>
      <c r="AC53" s="56" t="e">
        <f t="shared" si="137"/>
        <v>#DIV/0!</v>
      </c>
      <c r="AD53" s="56" t="e">
        <f t="shared" si="149"/>
        <v>#DIV/0!</v>
      </c>
      <c r="AE53" s="56" t="e">
        <f t="shared" si="138"/>
        <v>#DIV/0!</v>
      </c>
      <c r="AF53" s="56" t="e">
        <f t="shared" si="139"/>
        <v>#DIV/0!</v>
      </c>
      <c r="AG53" s="57">
        <f t="shared" si="140"/>
        <v>0</v>
      </c>
      <c r="AH53" s="56" t="e">
        <f t="shared" si="141"/>
        <v>#DIV/0!</v>
      </c>
      <c r="AI53" s="56" t="e">
        <f t="shared" si="142"/>
        <v>#DIV/0!</v>
      </c>
      <c r="AJ53" s="57">
        <f t="shared" si="143"/>
        <v>0</v>
      </c>
      <c r="AK53" s="57" t="e">
        <f t="shared" si="144"/>
        <v>#DIV/0!</v>
      </c>
      <c r="AL53" s="57" t="e">
        <f t="shared" si="145"/>
        <v>#DIV/0!</v>
      </c>
      <c r="AM53" s="34">
        <f>L53-AB53</f>
        <v>0</v>
      </c>
      <c r="AN53" s="57" t="e">
        <f t="shared" si="146"/>
        <v>#DIV/0!</v>
      </c>
      <c r="AO53" s="63" t="e">
        <f t="shared" si="126"/>
        <v>#DIV/0!</v>
      </c>
      <c r="AP53" s="34">
        <f t="shared" si="147"/>
        <v>0</v>
      </c>
      <c r="AQ53" s="57" t="e">
        <f t="shared" si="148"/>
        <v>#DIV/0!</v>
      </c>
      <c r="AS53" s="848"/>
      <c r="AT53" s="848"/>
      <c r="AU53" s="848"/>
      <c r="AV53" s="848"/>
      <c r="AW53" s="848"/>
    </row>
    <row r="54" spans="1:49" ht="18.75" hidden="1">
      <c r="A54" s="38"/>
      <c r="B54" s="38"/>
      <c r="C54" s="49" t="s">
        <v>60</v>
      </c>
      <c r="D54" s="57">
        <v>796000</v>
      </c>
      <c r="E54" s="49">
        <v>477600</v>
      </c>
      <c r="F54" s="49">
        <f t="shared" si="127"/>
        <v>318400</v>
      </c>
      <c r="G54" s="57">
        <v>597000</v>
      </c>
      <c r="H54" s="49">
        <v>199000</v>
      </c>
      <c r="I54" s="49"/>
      <c r="J54" s="41">
        <f>SUM(G54:I54)</f>
        <v>796000</v>
      </c>
      <c r="K54" s="58">
        <v>0</v>
      </c>
      <c r="L54" s="51">
        <f>SUM(G54:I54,K54)</f>
        <v>796000</v>
      </c>
      <c r="M54" s="52">
        <v>0</v>
      </c>
      <c r="N54" s="53"/>
      <c r="O54" s="54"/>
      <c r="P54" s="55"/>
      <c r="Q54" s="81"/>
      <c r="R54" s="56">
        <f>M54+N54</f>
        <v>0</v>
      </c>
      <c r="S54" s="56">
        <f t="shared" si="128"/>
        <v>0</v>
      </c>
      <c r="T54" s="56">
        <f t="shared" si="129"/>
        <v>0</v>
      </c>
      <c r="U54" s="56">
        <f t="shared" si="130"/>
        <v>0</v>
      </c>
      <c r="V54" s="56">
        <f t="shared" si="125"/>
        <v>0</v>
      </c>
      <c r="W54" s="57">
        <f t="shared" si="131"/>
        <v>0</v>
      </c>
      <c r="X54" s="56">
        <f t="shared" si="132"/>
        <v>0</v>
      </c>
      <c r="Y54" s="56">
        <f t="shared" si="133"/>
        <v>0</v>
      </c>
      <c r="Z54" s="56">
        <f t="shared" si="134"/>
        <v>0</v>
      </c>
      <c r="AA54" s="56">
        <f t="shared" si="135"/>
        <v>0</v>
      </c>
      <c r="AB54" s="56">
        <f t="shared" si="136"/>
        <v>0</v>
      </c>
      <c r="AC54" s="56">
        <f t="shared" si="137"/>
        <v>0</v>
      </c>
      <c r="AD54" s="56">
        <f t="shared" si="149"/>
        <v>0</v>
      </c>
      <c r="AE54" s="56">
        <f t="shared" si="138"/>
        <v>0</v>
      </c>
      <c r="AF54" s="56">
        <f t="shared" si="139"/>
        <v>0</v>
      </c>
      <c r="AG54" s="57">
        <f t="shared" si="140"/>
        <v>477600</v>
      </c>
      <c r="AH54" s="56">
        <f t="shared" si="141"/>
        <v>100</v>
      </c>
      <c r="AI54" s="56">
        <f t="shared" si="142"/>
        <v>60</v>
      </c>
      <c r="AJ54" s="57">
        <f t="shared" si="143"/>
        <v>796000</v>
      </c>
      <c r="AK54" s="57">
        <f t="shared" si="144"/>
        <v>100</v>
      </c>
      <c r="AL54" s="57">
        <f t="shared" si="145"/>
        <v>100</v>
      </c>
      <c r="AM54" s="34">
        <f>L54-AB54</f>
        <v>796000</v>
      </c>
      <c r="AN54" s="57">
        <f t="shared" si="146"/>
        <v>100</v>
      </c>
      <c r="AO54" s="63">
        <f t="shared" si="126"/>
        <v>100</v>
      </c>
      <c r="AP54" s="34">
        <f t="shared" si="147"/>
        <v>796000</v>
      </c>
      <c r="AQ54" s="57">
        <f t="shared" si="148"/>
        <v>100</v>
      </c>
      <c r="AS54" s="848"/>
      <c r="AT54" s="848"/>
      <c r="AU54" s="848"/>
      <c r="AV54" s="848"/>
      <c r="AW54" s="848"/>
    </row>
    <row r="55" spans="1:49" ht="18.75" hidden="1">
      <c r="A55" s="61"/>
      <c r="B55" s="62"/>
      <c r="C55" s="63" t="s">
        <v>61</v>
      </c>
      <c r="D55" s="63">
        <f>D56</f>
        <v>790000</v>
      </c>
      <c r="E55" s="63">
        <f>E56</f>
        <v>474000</v>
      </c>
      <c r="F55" s="63">
        <f t="shared" ref="F55" si="150">F56</f>
        <v>316000</v>
      </c>
      <c r="G55" s="63">
        <f>SUM(G56:G56)</f>
        <v>790000</v>
      </c>
      <c r="H55" s="63">
        <f>H56</f>
        <v>0</v>
      </c>
      <c r="I55" s="63">
        <f>I56</f>
        <v>0</v>
      </c>
      <c r="J55" s="63">
        <f>J56</f>
        <v>790000</v>
      </c>
      <c r="K55" s="84">
        <f>K56</f>
        <v>0</v>
      </c>
      <c r="L55" s="63">
        <f>SUM(L56:L56)</f>
        <v>790000</v>
      </c>
      <c r="M55" s="64">
        <f t="shared" ref="M55:AP55" si="151">M56</f>
        <v>790000</v>
      </c>
      <c r="N55" s="65">
        <f t="shared" si="151"/>
        <v>0</v>
      </c>
      <c r="O55" s="66">
        <f t="shared" si="151"/>
        <v>0</v>
      </c>
      <c r="P55" s="46">
        <f t="shared" si="151"/>
        <v>0</v>
      </c>
      <c r="Q55" s="82">
        <f t="shared" si="151"/>
        <v>0</v>
      </c>
      <c r="R55" s="67">
        <f t="shared" si="151"/>
        <v>790000</v>
      </c>
      <c r="S55" s="67">
        <f t="shared" si="151"/>
        <v>166.66666666666669</v>
      </c>
      <c r="T55" s="67">
        <f t="shared" si="151"/>
        <v>100</v>
      </c>
      <c r="U55" s="56">
        <f t="shared" si="130"/>
        <v>100</v>
      </c>
      <c r="V55" s="67">
        <f t="shared" si="151"/>
        <v>100</v>
      </c>
      <c r="W55" s="63">
        <f t="shared" si="151"/>
        <v>0</v>
      </c>
      <c r="X55" s="67">
        <f t="shared" si="151"/>
        <v>0</v>
      </c>
      <c r="Y55" s="67">
        <f t="shared" si="151"/>
        <v>0</v>
      </c>
      <c r="Z55" s="56">
        <f t="shared" si="134"/>
        <v>0</v>
      </c>
      <c r="AA55" s="67">
        <f t="shared" si="151"/>
        <v>0</v>
      </c>
      <c r="AB55" s="67">
        <f>AB56</f>
        <v>790000</v>
      </c>
      <c r="AC55" s="67">
        <f t="shared" ref="AC55:AI55" si="152">AC56</f>
        <v>166.66666666666669</v>
      </c>
      <c r="AD55" s="67">
        <f t="shared" si="152"/>
        <v>100</v>
      </c>
      <c r="AE55" s="56">
        <f t="shared" si="138"/>
        <v>100</v>
      </c>
      <c r="AF55" s="67">
        <f t="shared" si="152"/>
        <v>100</v>
      </c>
      <c r="AG55" s="63">
        <f>AG56</f>
        <v>-316000</v>
      </c>
      <c r="AH55" s="67">
        <f t="shared" si="152"/>
        <v>-66.666666666666657</v>
      </c>
      <c r="AI55" s="67">
        <f t="shared" si="152"/>
        <v>-40</v>
      </c>
      <c r="AJ55" s="63">
        <f t="shared" si="151"/>
        <v>0</v>
      </c>
      <c r="AK55" s="63">
        <f t="shared" si="151"/>
        <v>0</v>
      </c>
      <c r="AL55" s="63">
        <f t="shared" si="151"/>
        <v>0</v>
      </c>
      <c r="AM55" s="63">
        <f t="shared" si="151"/>
        <v>0</v>
      </c>
      <c r="AN55" s="63">
        <f t="shared" si="151"/>
        <v>0</v>
      </c>
      <c r="AO55" s="63">
        <f t="shared" si="151"/>
        <v>0</v>
      </c>
      <c r="AP55" s="63">
        <f t="shared" si="151"/>
        <v>0</v>
      </c>
      <c r="AQ55" s="57">
        <f>(AP55/D55)*100</f>
        <v>0</v>
      </c>
      <c r="AS55" s="848"/>
      <c r="AT55" s="848"/>
      <c r="AU55" s="848"/>
      <c r="AV55" s="848"/>
      <c r="AW55" s="848"/>
    </row>
    <row r="56" spans="1:49" ht="18.75" hidden="1">
      <c r="A56" s="38"/>
      <c r="B56" s="38"/>
      <c r="C56" s="49" t="s">
        <v>70</v>
      </c>
      <c r="D56" s="57">
        <v>790000</v>
      </c>
      <c r="E56" s="49">
        <v>474000</v>
      </c>
      <c r="F56" s="49">
        <f t="shared" si="127"/>
        <v>316000</v>
      </c>
      <c r="G56" s="57">
        <v>790000</v>
      </c>
      <c r="H56" s="49">
        <v>0</v>
      </c>
      <c r="I56" s="49"/>
      <c r="J56" s="49">
        <f>SUM(G56:I56)</f>
        <v>790000</v>
      </c>
      <c r="K56" s="76">
        <v>0</v>
      </c>
      <c r="L56" s="51">
        <f>SUM(G56:I56,K56)</f>
        <v>790000</v>
      </c>
      <c r="M56" s="52">
        <v>790000</v>
      </c>
      <c r="N56" s="53"/>
      <c r="O56" s="54"/>
      <c r="P56" s="55"/>
      <c r="Q56" s="81"/>
      <c r="R56" s="57">
        <f>M56+N56</f>
        <v>790000</v>
      </c>
      <c r="S56" s="56">
        <f t="shared" si="128"/>
        <v>166.66666666666669</v>
      </c>
      <c r="T56" s="56">
        <f>R56/L56*100</f>
        <v>100</v>
      </c>
      <c r="U56" s="56">
        <f t="shared" si="130"/>
        <v>100</v>
      </c>
      <c r="V56" s="56">
        <f>R56/D56*100</f>
        <v>100</v>
      </c>
      <c r="W56" s="57">
        <f>O56+P56+Q56</f>
        <v>0</v>
      </c>
      <c r="X56" s="56">
        <f t="shared" si="132"/>
        <v>0</v>
      </c>
      <c r="Y56" s="56">
        <f>W56/L56*100</f>
        <v>0</v>
      </c>
      <c r="Z56" s="56">
        <f t="shared" si="134"/>
        <v>0</v>
      </c>
      <c r="AA56" s="56">
        <f>W56/D56*100</f>
        <v>0</v>
      </c>
      <c r="AB56" s="56">
        <f>SUM(M56:Q56)</f>
        <v>790000</v>
      </c>
      <c r="AC56" s="56">
        <f t="shared" ref="AC56" si="153">AB56/E56*100</f>
        <v>166.66666666666669</v>
      </c>
      <c r="AD56" s="56">
        <f t="shared" ref="AD56" si="154">AB56/J56*100</f>
        <v>100</v>
      </c>
      <c r="AE56" s="56">
        <f t="shared" si="138"/>
        <v>100</v>
      </c>
      <c r="AF56" s="56">
        <f>AB56/D56*100</f>
        <v>100</v>
      </c>
      <c r="AG56" s="57">
        <f t="shared" ref="AG56" si="155">E56-AB56</f>
        <v>-316000</v>
      </c>
      <c r="AH56" s="56">
        <f t="shared" ref="AH56" si="156">AG56/E56*100</f>
        <v>-66.666666666666657</v>
      </c>
      <c r="AI56" s="56">
        <f t="shared" ref="AI56" si="157">AG56/D56*100</f>
        <v>-40</v>
      </c>
      <c r="AJ56" s="57">
        <f>J56-AB56</f>
        <v>0</v>
      </c>
      <c r="AK56" s="57">
        <f t="shared" ref="AK56" si="158">(AJ56/J56)*100</f>
        <v>0</v>
      </c>
      <c r="AL56" s="57">
        <f>(AJ56/D56)*100</f>
        <v>0</v>
      </c>
      <c r="AM56" s="34">
        <f>L56-AB56</f>
        <v>0</v>
      </c>
      <c r="AN56" s="57">
        <f>(AM56/L56)*100</f>
        <v>0</v>
      </c>
      <c r="AO56" s="63">
        <f>(AM56/D56)*100</f>
        <v>0</v>
      </c>
      <c r="AP56" s="34">
        <f t="shared" ref="AP56" si="159">D56-AB56</f>
        <v>0</v>
      </c>
      <c r="AQ56" s="57">
        <f t="shared" ref="AQ56" si="160">(AP56/D56)*100</f>
        <v>0</v>
      </c>
      <c r="AS56" s="848"/>
      <c r="AT56" s="848"/>
      <c r="AU56" s="848"/>
      <c r="AV56" s="848"/>
      <c r="AW56" s="848"/>
    </row>
    <row r="57" spans="1:49" ht="18.75" hidden="1">
      <c r="A57" s="69"/>
      <c r="B57" s="69"/>
      <c r="C57" s="70"/>
      <c r="D57" s="70"/>
      <c r="E57" s="70"/>
      <c r="F57" s="70"/>
      <c r="G57" s="71"/>
      <c r="H57" s="71"/>
      <c r="I57" s="71"/>
      <c r="J57" s="71"/>
      <c r="K57" s="71"/>
      <c r="L57" s="71"/>
      <c r="M57" s="72"/>
      <c r="N57" s="73"/>
      <c r="O57" s="74"/>
      <c r="P57" s="75"/>
      <c r="Q57" s="83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S57" s="848"/>
      <c r="AT57" s="848"/>
      <c r="AU57" s="848"/>
      <c r="AV57" s="848"/>
      <c r="AW57" s="848"/>
    </row>
    <row r="58" spans="1:49" ht="41.1" hidden="1" customHeight="1">
      <c r="A58" s="1104" t="s">
        <v>74</v>
      </c>
      <c r="B58" s="1106" t="s">
        <v>83</v>
      </c>
      <c r="C58" s="1107" t="s">
        <v>84</v>
      </c>
      <c r="D58" s="77" t="s">
        <v>85</v>
      </c>
      <c r="E58" s="293">
        <v>0.6</v>
      </c>
      <c r="F58" s="293">
        <v>0.4</v>
      </c>
      <c r="G58" s="1194">
        <f>SUM(G61,G67)</f>
        <v>3075000</v>
      </c>
      <c r="H58" s="1194">
        <f>H61+H67</f>
        <v>905000</v>
      </c>
      <c r="I58" s="1194">
        <f>I61+I67</f>
        <v>0</v>
      </c>
      <c r="J58" s="1194">
        <f>SUM(G58:I60)</f>
        <v>3980000</v>
      </c>
      <c r="K58" s="1111">
        <f>SUM(K61,K67)</f>
        <v>0</v>
      </c>
      <c r="L58" s="1194">
        <f>SUM(L61,L67)</f>
        <v>3980000</v>
      </c>
      <c r="M58" s="37"/>
      <c r="N58" s="37"/>
      <c r="O58" s="37"/>
      <c r="P58" s="37"/>
      <c r="Q58" s="37"/>
      <c r="R58" s="203" t="s">
        <v>417</v>
      </c>
      <c r="S58" s="294" t="s">
        <v>462</v>
      </c>
      <c r="T58" s="204" t="s">
        <v>433</v>
      </c>
      <c r="U58" s="204" t="s">
        <v>434</v>
      </c>
      <c r="V58" s="204" t="s">
        <v>403</v>
      </c>
      <c r="W58" s="204" t="s">
        <v>438</v>
      </c>
      <c r="X58" s="294" t="s">
        <v>462</v>
      </c>
      <c r="Y58" s="204" t="s">
        <v>433</v>
      </c>
      <c r="Z58" s="204" t="s">
        <v>434</v>
      </c>
      <c r="AA58" s="204" t="s">
        <v>403</v>
      </c>
      <c r="AB58" s="203" t="s">
        <v>439</v>
      </c>
      <c r="AC58" s="294" t="s">
        <v>462</v>
      </c>
      <c r="AD58" s="204" t="s">
        <v>433</v>
      </c>
      <c r="AE58" s="204" t="s">
        <v>434</v>
      </c>
      <c r="AF58" s="204" t="s">
        <v>403</v>
      </c>
      <c r="AG58" s="296" t="s">
        <v>33</v>
      </c>
      <c r="AH58" s="294" t="s">
        <v>464</v>
      </c>
      <c r="AI58" s="294" t="s">
        <v>399</v>
      </c>
      <c r="AJ58" s="204" t="s">
        <v>440</v>
      </c>
      <c r="AK58" s="204" t="s">
        <v>433</v>
      </c>
      <c r="AL58" s="204" t="s">
        <v>403</v>
      </c>
      <c r="AM58" s="204" t="s">
        <v>408</v>
      </c>
      <c r="AN58" s="204" t="s">
        <v>448</v>
      </c>
      <c r="AO58" s="204" t="s">
        <v>403</v>
      </c>
      <c r="AP58" s="204" t="s">
        <v>441</v>
      </c>
      <c r="AQ58" s="204" t="s">
        <v>403</v>
      </c>
    </row>
    <row r="59" spans="1:49" ht="14.45" hidden="1" customHeight="1">
      <c r="A59" s="1105"/>
      <c r="B59" s="1106"/>
      <c r="C59" s="1108"/>
      <c r="D59" s="1173">
        <f>D61+D67</f>
        <v>3980000</v>
      </c>
      <c r="E59" s="1173">
        <f t="shared" ref="E59:F59" si="161">E61+E67</f>
        <v>2388000</v>
      </c>
      <c r="F59" s="1173">
        <f t="shared" si="161"/>
        <v>1592000</v>
      </c>
      <c r="G59" s="1072"/>
      <c r="H59" s="1072"/>
      <c r="I59" s="1072"/>
      <c r="J59" s="1072"/>
      <c r="K59" s="1112"/>
      <c r="L59" s="1072"/>
      <c r="M59" s="1114">
        <f t="shared" ref="M59:R59" si="162">M61+M67</f>
        <v>525090</v>
      </c>
      <c r="N59" s="1116">
        <f t="shared" si="162"/>
        <v>0</v>
      </c>
      <c r="O59" s="1118">
        <f t="shared" si="162"/>
        <v>665840</v>
      </c>
      <c r="P59" s="1100">
        <f t="shared" si="162"/>
        <v>0</v>
      </c>
      <c r="Q59" s="1102">
        <f t="shared" si="162"/>
        <v>240000</v>
      </c>
      <c r="R59" s="1071">
        <f t="shared" si="162"/>
        <v>525090</v>
      </c>
      <c r="S59" s="1071">
        <f>(R59/E59)*100</f>
        <v>21.988693467336685</v>
      </c>
      <c r="T59" s="1071">
        <f>(R59/J58)*100</f>
        <v>13.19321608040201</v>
      </c>
      <c r="U59" s="1071">
        <f>(R59/L58)*100</f>
        <v>13.19321608040201</v>
      </c>
      <c r="V59" s="1071">
        <f>(R59/D59)*100</f>
        <v>13.19321608040201</v>
      </c>
      <c r="W59" s="1071">
        <f>W61+W67</f>
        <v>905840</v>
      </c>
      <c r="X59" s="1071">
        <f>(W59/E59)*100</f>
        <v>37.93299832495812</v>
      </c>
      <c r="Y59" s="1071">
        <f>(W59/J58)*100</f>
        <v>22.759798994974876</v>
      </c>
      <c r="Z59" s="1071">
        <f>(W59/L58)*100</f>
        <v>22.759798994974876</v>
      </c>
      <c r="AA59" s="1071">
        <f>(W59/D59)*100</f>
        <v>22.759798994974876</v>
      </c>
      <c r="AB59" s="1071">
        <f>AB61+AB67</f>
        <v>1430930</v>
      </c>
      <c r="AC59" s="1071">
        <f>(AB59/E59)*100</f>
        <v>59.921691792294808</v>
      </c>
      <c r="AD59" s="1171">
        <f>(AB59/J58)*100</f>
        <v>35.953015075376882</v>
      </c>
      <c r="AE59" s="1071">
        <f>(AB59/L58)*100</f>
        <v>35.953015075376882</v>
      </c>
      <c r="AF59" s="1071">
        <f>(AB59/D59)*100</f>
        <v>35.953015075376882</v>
      </c>
      <c r="AG59" s="1071">
        <f>AG61+AG67</f>
        <v>957070</v>
      </c>
      <c r="AH59" s="1071">
        <f>(AG59/E59)*100</f>
        <v>40.078308207705192</v>
      </c>
      <c r="AI59" s="1071">
        <f>(AG59/D59)*100</f>
        <v>24.046984924623118</v>
      </c>
      <c r="AJ59" s="1071">
        <f>AJ61+AJ67</f>
        <v>2549070</v>
      </c>
      <c r="AK59" s="1071">
        <f>(AJ59/J58)*100</f>
        <v>64.046984924623118</v>
      </c>
      <c r="AL59" s="1071">
        <f>(AJ59/D59)*100</f>
        <v>64.046984924623118</v>
      </c>
      <c r="AM59" s="1071">
        <f>AM61+AM67</f>
        <v>2549070</v>
      </c>
      <c r="AN59" s="1071">
        <f>(AM59/L58)*100</f>
        <v>64.046984924623118</v>
      </c>
      <c r="AO59" s="1071">
        <f>(AM59/D59)*100</f>
        <v>64.046984924623118</v>
      </c>
      <c r="AP59" s="1071">
        <f>AP61+AP67</f>
        <v>2549070</v>
      </c>
      <c r="AQ59" s="1071">
        <f>(AP59/D59)*100</f>
        <v>64.046984924623118</v>
      </c>
    </row>
    <row r="60" spans="1:49" ht="14.45" hidden="1" customHeight="1">
      <c r="A60" s="1105"/>
      <c r="B60" s="1106"/>
      <c r="C60" s="1108"/>
      <c r="D60" s="1173"/>
      <c r="E60" s="1173"/>
      <c r="F60" s="1173"/>
      <c r="G60" s="1072"/>
      <c r="H60" s="1072"/>
      <c r="I60" s="1072"/>
      <c r="J60" s="1072"/>
      <c r="K60" s="1112"/>
      <c r="L60" s="1072"/>
      <c r="M60" s="1115"/>
      <c r="N60" s="1117"/>
      <c r="O60" s="1119"/>
      <c r="P60" s="1101"/>
      <c r="Q60" s="1103"/>
      <c r="R60" s="1072"/>
      <c r="S60" s="1072"/>
      <c r="T60" s="1072"/>
      <c r="U60" s="1072"/>
      <c r="V60" s="1072"/>
      <c r="W60" s="1072"/>
      <c r="X60" s="1072"/>
      <c r="Y60" s="1072"/>
      <c r="Z60" s="1072"/>
      <c r="AA60" s="1072"/>
      <c r="AB60" s="1072"/>
      <c r="AC60" s="1072"/>
      <c r="AD60" s="1172"/>
      <c r="AE60" s="1072"/>
      <c r="AF60" s="1072"/>
      <c r="AG60" s="1072"/>
      <c r="AH60" s="1072"/>
      <c r="AI60" s="1072"/>
      <c r="AJ60" s="1072"/>
      <c r="AK60" s="1072"/>
      <c r="AL60" s="1072"/>
      <c r="AM60" s="1072"/>
      <c r="AN60" s="1072"/>
      <c r="AO60" s="1072"/>
      <c r="AP60" s="1072"/>
      <c r="AQ60" s="1072"/>
    </row>
    <row r="61" spans="1:49" ht="18.75" hidden="1">
      <c r="A61" s="38"/>
      <c r="B61" s="39"/>
      <c r="C61" s="40" t="s">
        <v>55</v>
      </c>
      <c r="D61" s="40">
        <f>SUM(D62:D66)</f>
        <v>3980000</v>
      </c>
      <c r="E61" s="40">
        <f t="shared" ref="E61:F61" si="163">SUM(E62:E66)</f>
        <v>2388000</v>
      </c>
      <c r="F61" s="40">
        <f t="shared" si="163"/>
        <v>1592000</v>
      </c>
      <c r="G61" s="41">
        <f>SUM(G62:G66)</f>
        <v>3075000</v>
      </c>
      <c r="H61" s="41">
        <f>SUM(H62:H66)</f>
        <v>905000</v>
      </c>
      <c r="I61" s="41">
        <f>SUM(I62:I66)</f>
        <v>0</v>
      </c>
      <c r="J61" s="41">
        <f>SUM(J62:J66)</f>
        <v>3980000</v>
      </c>
      <c r="K61" s="42">
        <f>SUM(K62:K64)</f>
        <v>0</v>
      </c>
      <c r="L61" s="41">
        <f t="shared" ref="L61:R61" si="164">SUM(L62:L66)</f>
        <v>3980000</v>
      </c>
      <c r="M61" s="43">
        <f t="shared" si="164"/>
        <v>525090</v>
      </c>
      <c r="N61" s="44">
        <f t="shared" si="164"/>
        <v>0</v>
      </c>
      <c r="O61" s="45">
        <f t="shared" si="164"/>
        <v>665840</v>
      </c>
      <c r="P61" s="46">
        <f t="shared" si="164"/>
        <v>0</v>
      </c>
      <c r="Q61" s="80">
        <f t="shared" si="164"/>
        <v>240000</v>
      </c>
      <c r="R61" s="47">
        <f t="shared" si="164"/>
        <v>525090</v>
      </c>
      <c r="S61" s="48">
        <f>R61/E61*100</f>
        <v>21.988693467336685</v>
      </c>
      <c r="T61" s="48">
        <f>R61/J61*100</f>
        <v>13.19321608040201</v>
      </c>
      <c r="U61" s="48">
        <f>R61/L61*100</f>
        <v>13.19321608040201</v>
      </c>
      <c r="V61" s="48">
        <f t="shared" ref="V61:V66" si="165">R61/D61*100</f>
        <v>13.19321608040201</v>
      </c>
      <c r="W61" s="47">
        <f>SUM(W62:W66)</f>
        <v>905840</v>
      </c>
      <c r="X61" s="48">
        <f>W61/E61*100</f>
        <v>37.93299832495812</v>
      </c>
      <c r="Y61" s="48">
        <f>W61/J61*100</f>
        <v>22.759798994974876</v>
      </c>
      <c r="Z61" s="48">
        <f>W61/L61*100</f>
        <v>22.759798994974876</v>
      </c>
      <c r="AA61" s="48">
        <f>W61/D61*100</f>
        <v>22.759798994974876</v>
      </c>
      <c r="AB61" s="48">
        <f>SUM(AB62:AB66)</f>
        <v>1430930</v>
      </c>
      <c r="AC61" s="48">
        <f>AB61/E61*100</f>
        <v>59.921691792294808</v>
      </c>
      <c r="AD61" s="299">
        <f>AB61/J61*100</f>
        <v>35.953015075376882</v>
      </c>
      <c r="AE61" s="48">
        <f>AB61/L61*100</f>
        <v>35.953015075376882</v>
      </c>
      <c r="AF61" s="48">
        <f>AB61/D61*100</f>
        <v>35.953015075376882</v>
      </c>
      <c r="AG61" s="295">
        <f>SUM(AG62:AG66)</f>
        <v>957070</v>
      </c>
      <c r="AH61" s="48">
        <f>AG61/E61*100</f>
        <v>40.078308207705192</v>
      </c>
      <c r="AI61" s="48">
        <f>AG61/D61*100</f>
        <v>24.046984924623118</v>
      </c>
      <c r="AJ61" s="47">
        <f>SUM(AJ62:AJ66)</f>
        <v>2549070</v>
      </c>
      <c r="AK61" s="47">
        <f>(AJ61/J61)*100</f>
        <v>64.046984924623118</v>
      </c>
      <c r="AL61" s="47">
        <f>(AJ61/D61)*100</f>
        <v>64.046984924623118</v>
      </c>
      <c r="AM61" s="47">
        <f>SUM(AM62:AM66)</f>
        <v>2549070</v>
      </c>
      <c r="AN61" s="47">
        <f>(AM61/L61)*100</f>
        <v>64.046984924623118</v>
      </c>
      <c r="AO61" s="47">
        <f t="shared" ref="AO61:AO66" si="166">(AM61/D61)*100</f>
        <v>64.046984924623118</v>
      </c>
      <c r="AP61" s="47">
        <f>SUM(AP62:AP66)</f>
        <v>2549070</v>
      </c>
      <c r="AQ61" s="47">
        <f>(AP61/D61)*100</f>
        <v>64.046984924623118</v>
      </c>
    </row>
    <row r="62" spans="1:49" ht="18.75" hidden="1">
      <c r="A62" s="38"/>
      <c r="B62" s="39" t="s">
        <v>68</v>
      </c>
      <c r="C62" s="49" t="s">
        <v>56</v>
      </c>
      <c r="D62" s="49">
        <v>360000</v>
      </c>
      <c r="E62" s="49">
        <v>216000</v>
      </c>
      <c r="F62" s="49">
        <f>D62*0.4</f>
        <v>144000</v>
      </c>
      <c r="G62" s="49">
        <v>360000</v>
      </c>
      <c r="H62" s="49">
        <v>0</v>
      </c>
      <c r="I62" s="49"/>
      <c r="J62" s="41">
        <f>SUM(G62:I62)</f>
        <v>360000</v>
      </c>
      <c r="K62" s="58">
        <v>0</v>
      </c>
      <c r="L62" s="51">
        <f>SUM(G62:I62,K62)</f>
        <v>360000</v>
      </c>
      <c r="M62" s="52">
        <v>120000</v>
      </c>
      <c r="N62" s="53"/>
      <c r="O62" s="54"/>
      <c r="P62" s="55"/>
      <c r="Q62" s="81">
        <v>240000</v>
      </c>
      <c r="R62" s="56">
        <f>M62+N62</f>
        <v>120000</v>
      </c>
      <c r="S62" s="56">
        <f>R62/E62*100</f>
        <v>55.555555555555557</v>
      </c>
      <c r="T62" s="56">
        <f>R62/J62*100</f>
        <v>33.333333333333329</v>
      </c>
      <c r="U62" s="56">
        <f>R62/L62*100</f>
        <v>33.333333333333329</v>
      </c>
      <c r="V62" s="56">
        <f t="shared" si="165"/>
        <v>33.333333333333329</v>
      </c>
      <c r="W62" s="57">
        <f>O62+P62+Q62</f>
        <v>240000</v>
      </c>
      <c r="X62" s="56">
        <f>W62/E62*100</f>
        <v>111.11111111111111</v>
      </c>
      <c r="Y62" s="56">
        <f>W62/J62*100</f>
        <v>66.666666666666657</v>
      </c>
      <c r="Z62" s="56">
        <f>W62/L62*100</f>
        <v>66.666666666666657</v>
      </c>
      <c r="AA62" s="56">
        <f>W62/D62*100</f>
        <v>66.666666666666657</v>
      </c>
      <c r="AB62" s="56">
        <f>SUM(M62:Q62)</f>
        <v>360000</v>
      </c>
      <c r="AC62" s="56">
        <f>AB62/E62*100</f>
        <v>166.66666666666669</v>
      </c>
      <c r="AD62" s="56">
        <f>AB62/J62*100</f>
        <v>100</v>
      </c>
      <c r="AE62" s="56">
        <f>AB62/L62*100</f>
        <v>100</v>
      </c>
      <c r="AF62" s="56">
        <f>AB62/D62*100</f>
        <v>100</v>
      </c>
      <c r="AG62" s="57">
        <f>E62-AB62</f>
        <v>-144000</v>
      </c>
      <c r="AH62" s="56">
        <f>AG62/E62*100</f>
        <v>-66.666666666666657</v>
      </c>
      <c r="AI62" s="56">
        <f>AG62/D62*100</f>
        <v>-40</v>
      </c>
      <c r="AJ62" s="57">
        <f>J62-AB62</f>
        <v>0</v>
      </c>
      <c r="AK62" s="57">
        <f>(AJ62/J62)*100</f>
        <v>0</v>
      </c>
      <c r="AL62" s="57">
        <f>(AJ62/D62)*100</f>
        <v>0</v>
      </c>
      <c r="AM62" s="34">
        <f>L62-AB62</f>
        <v>0</v>
      </c>
      <c r="AN62" s="57">
        <f>(AM62/L62)*100</f>
        <v>0</v>
      </c>
      <c r="AO62" s="63">
        <f t="shared" si="166"/>
        <v>0</v>
      </c>
      <c r="AP62" s="34">
        <f>D62-AB62</f>
        <v>0</v>
      </c>
      <c r="AQ62" s="57">
        <f>(AP62/D62)*100</f>
        <v>0</v>
      </c>
    </row>
    <row r="63" spans="1:49" ht="18.75" hidden="1">
      <c r="A63" s="38"/>
      <c r="B63" s="38"/>
      <c r="C63" s="49" t="s">
        <v>57</v>
      </c>
      <c r="D63" s="49">
        <v>1378760</v>
      </c>
      <c r="E63" s="49">
        <v>827256</v>
      </c>
      <c r="F63" s="49">
        <f t="shared" ref="F63:F68" si="167">D63*0.4</f>
        <v>551504</v>
      </c>
      <c r="G63" s="49">
        <v>1034070</v>
      </c>
      <c r="H63" s="49">
        <v>344690</v>
      </c>
      <c r="I63" s="49"/>
      <c r="J63" s="41">
        <f>SUM(G63:I63)</f>
        <v>1378760</v>
      </c>
      <c r="K63" s="78">
        <v>0</v>
      </c>
      <c r="L63" s="51">
        <f>SUM(G63:I63,K63)</f>
        <v>1378760</v>
      </c>
      <c r="M63" s="52">
        <v>247800</v>
      </c>
      <c r="N63" s="53"/>
      <c r="O63" s="54">
        <v>225000</v>
      </c>
      <c r="P63" s="55"/>
      <c r="Q63" s="81"/>
      <c r="R63" s="56">
        <f>M63+N63</f>
        <v>247800</v>
      </c>
      <c r="S63" s="56">
        <f t="shared" ref="S63:S68" si="168">R63/E63*100</f>
        <v>29.954451826278682</v>
      </c>
      <c r="T63" s="56">
        <f t="shared" ref="T63:T66" si="169">R63/J63*100</f>
        <v>17.972671095767211</v>
      </c>
      <c r="U63" s="56">
        <f t="shared" ref="U63:U68" si="170">R63/L63*100</f>
        <v>17.972671095767211</v>
      </c>
      <c r="V63" s="56">
        <f t="shared" si="165"/>
        <v>17.972671095767211</v>
      </c>
      <c r="W63" s="57">
        <f t="shared" ref="W63:W66" si="171">O63+P63+Q63</f>
        <v>225000</v>
      </c>
      <c r="X63" s="56">
        <f t="shared" ref="X63:X68" si="172">W63/E63*100</f>
        <v>27.198352142504863</v>
      </c>
      <c r="Y63" s="56">
        <f t="shared" ref="Y63:Y66" si="173">W63/J63*100</f>
        <v>16.319011285502917</v>
      </c>
      <c r="Z63" s="56">
        <f t="shared" ref="Z63:Z68" si="174">W63/L63*100</f>
        <v>16.319011285502917</v>
      </c>
      <c r="AA63" s="56">
        <f t="shared" ref="AA63:AA66" si="175">W63/D63*100</f>
        <v>16.319011285502917</v>
      </c>
      <c r="AB63" s="56">
        <f t="shared" ref="AB63:AB66" si="176">SUM(M63:Q63)</f>
        <v>472800</v>
      </c>
      <c r="AC63" s="56">
        <f t="shared" ref="AC63:AC66" si="177">AB63/E63*100</f>
        <v>57.152803968783552</v>
      </c>
      <c r="AD63" s="56">
        <f>AB63/J63*100</f>
        <v>34.291682381270128</v>
      </c>
      <c r="AE63" s="56">
        <f t="shared" ref="AE63:AE68" si="178">AB63/L63*100</f>
        <v>34.291682381270128</v>
      </c>
      <c r="AF63" s="56">
        <f t="shared" ref="AF63:AF66" si="179">AB63/D63*100</f>
        <v>34.291682381270128</v>
      </c>
      <c r="AG63" s="57">
        <f t="shared" ref="AG63:AG66" si="180">E63-AB63</f>
        <v>354456</v>
      </c>
      <c r="AH63" s="56">
        <f t="shared" ref="AH63:AH66" si="181">AG63/E63*100</f>
        <v>42.847196031216455</v>
      </c>
      <c r="AI63" s="56">
        <f t="shared" ref="AI63:AI66" si="182">AG63/D63*100</f>
        <v>25.708317618729875</v>
      </c>
      <c r="AJ63" s="57">
        <f t="shared" ref="AJ63:AJ66" si="183">J63-AB63</f>
        <v>905960</v>
      </c>
      <c r="AK63" s="57">
        <f t="shared" ref="AK63:AK66" si="184">(AJ63/J63)*100</f>
        <v>65.708317618729879</v>
      </c>
      <c r="AL63" s="57">
        <f t="shared" ref="AL63:AL66" si="185">(AJ63/D63)*100</f>
        <v>65.708317618729879</v>
      </c>
      <c r="AM63" s="34">
        <f>L63-AB63</f>
        <v>905960</v>
      </c>
      <c r="AN63" s="57">
        <f t="shared" ref="AN63:AN66" si="186">(AM63/L63)*100</f>
        <v>65.708317618729879</v>
      </c>
      <c r="AO63" s="63">
        <f t="shared" si="166"/>
        <v>65.708317618729879</v>
      </c>
      <c r="AP63" s="34">
        <f t="shared" ref="AP63:AP66" si="187">D63-AB63</f>
        <v>905960</v>
      </c>
      <c r="AQ63" s="57">
        <f t="shared" ref="AQ63:AQ66" si="188">(AP63/D63)*100</f>
        <v>65.708317618729879</v>
      </c>
    </row>
    <row r="64" spans="1:49" ht="18.75" hidden="1">
      <c r="A64" s="38"/>
      <c r="B64" s="38"/>
      <c r="C64" s="49" t="s">
        <v>58</v>
      </c>
      <c r="D64" s="49">
        <v>1845240</v>
      </c>
      <c r="E64" s="49">
        <v>1107144</v>
      </c>
      <c r="F64" s="49">
        <f t="shared" si="167"/>
        <v>738096</v>
      </c>
      <c r="G64" s="49">
        <v>1383930</v>
      </c>
      <c r="H64" s="49">
        <v>461310</v>
      </c>
      <c r="I64" s="49"/>
      <c r="J64" s="41">
        <f>SUM(G64:I64)</f>
        <v>1845240</v>
      </c>
      <c r="K64" s="76">
        <v>0</v>
      </c>
      <c r="L64" s="51">
        <f>SUM(G64:I64,K64)</f>
        <v>1845240</v>
      </c>
      <c r="M64" s="52">
        <v>157290</v>
      </c>
      <c r="N64" s="53"/>
      <c r="O64" s="54">
        <v>440840</v>
      </c>
      <c r="P64" s="55"/>
      <c r="Q64" s="81"/>
      <c r="R64" s="56">
        <f>M64+N64</f>
        <v>157290</v>
      </c>
      <c r="S64" s="56">
        <f t="shared" si="168"/>
        <v>14.206824044568728</v>
      </c>
      <c r="T64" s="56">
        <f t="shared" si="169"/>
        <v>8.5240944267412377</v>
      </c>
      <c r="U64" s="56">
        <f t="shared" si="170"/>
        <v>8.5240944267412377</v>
      </c>
      <c r="V64" s="56">
        <f t="shared" si="165"/>
        <v>8.5240944267412377</v>
      </c>
      <c r="W64" s="57">
        <f t="shared" si="171"/>
        <v>440840</v>
      </c>
      <c r="X64" s="56">
        <f t="shared" si="172"/>
        <v>39.817765349403508</v>
      </c>
      <c r="Y64" s="56">
        <f t="shared" si="173"/>
        <v>23.890659209642106</v>
      </c>
      <c r="Z64" s="56">
        <f t="shared" si="174"/>
        <v>23.890659209642106</v>
      </c>
      <c r="AA64" s="56">
        <f t="shared" si="175"/>
        <v>23.890659209642106</v>
      </c>
      <c r="AB64" s="56">
        <f t="shared" si="176"/>
        <v>598130</v>
      </c>
      <c r="AC64" s="56">
        <f t="shared" si="177"/>
        <v>54.024589393972235</v>
      </c>
      <c r="AD64" s="56">
        <f t="shared" ref="AD64:AD66" si="189">AB64/J64*100</f>
        <v>32.414753636383345</v>
      </c>
      <c r="AE64" s="56">
        <f t="shared" si="178"/>
        <v>32.414753636383345</v>
      </c>
      <c r="AF64" s="56">
        <f t="shared" si="179"/>
        <v>32.414753636383345</v>
      </c>
      <c r="AG64" s="57">
        <f t="shared" si="180"/>
        <v>509014</v>
      </c>
      <c r="AH64" s="56">
        <f t="shared" si="181"/>
        <v>45.975410606027758</v>
      </c>
      <c r="AI64" s="56">
        <f t="shared" si="182"/>
        <v>27.585246363616655</v>
      </c>
      <c r="AJ64" s="57">
        <f t="shared" si="183"/>
        <v>1247110</v>
      </c>
      <c r="AK64" s="57">
        <f t="shared" si="184"/>
        <v>67.585246363616662</v>
      </c>
      <c r="AL64" s="57">
        <f t="shared" si="185"/>
        <v>67.585246363616662</v>
      </c>
      <c r="AM64" s="34">
        <f>L64-AB64</f>
        <v>1247110</v>
      </c>
      <c r="AN64" s="57">
        <f t="shared" si="186"/>
        <v>67.585246363616662</v>
      </c>
      <c r="AO64" s="63">
        <f t="shared" si="166"/>
        <v>67.585246363616662</v>
      </c>
      <c r="AP64" s="34">
        <f t="shared" si="187"/>
        <v>1247110</v>
      </c>
      <c r="AQ64" s="57">
        <f t="shared" si="188"/>
        <v>67.585246363616662</v>
      </c>
    </row>
    <row r="65" spans="1:43" ht="18" hidden="1" customHeight="1">
      <c r="A65" s="38"/>
      <c r="B65" s="38"/>
      <c r="C65" s="49" t="s">
        <v>69</v>
      </c>
      <c r="D65" s="49">
        <v>0</v>
      </c>
      <c r="E65" s="49">
        <v>0</v>
      </c>
      <c r="F65" s="49">
        <f t="shared" si="167"/>
        <v>0</v>
      </c>
      <c r="G65" s="49"/>
      <c r="H65" s="49">
        <v>0</v>
      </c>
      <c r="I65" s="49"/>
      <c r="J65" s="41">
        <f>SUM(G65:I65)</f>
        <v>0</v>
      </c>
      <c r="K65" s="76">
        <v>0</v>
      </c>
      <c r="L65" s="51">
        <f>SUM(G65:I65,K65)</f>
        <v>0</v>
      </c>
      <c r="M65" s="52"/>
      <c r="N65" s="53"/>
      <c r="O65" s="54"/>
      <c r="P65" s="55"/>
      <c r="Q65" s="81"/>
      <c r="R65" s="56">
        <f>M65+N65</f>
        <v>0</v>
      </c>
      <c r="S65" s="56" t="e">
        <f t="shared" si="168"/>
        <v>#DIV/0!</v>
      </c>
      <c r="T65" s="56" t="e">
        <f t="shared" si="169"/>
        <v>#DIV/0!</v>
      </c>
      <c r="U65" s="56" t="e">
        <f t="shared" si="170"/>
        <v>#DIV/0!</v>
      </c>
      <c r="V65" s="56" t="e">
        <f t="shared" si="165"/>
        <v>#DIV/0!</v>
      </c>
      <c r="W65" s="57">
        <f t="shared" si="171"/>
        <v>0</v>
      </c>
      <c r="X65" s="56" t="e">
        <f t="shared" si="172"/>
        <v>#DIV/0!</v>
      </c>
      <c r="Y65" s="56" t="e">
        <f t="shared" si="173"/>
        <v>#DIV/0!</v>
      </c>
      <c r="Z65" s="56" t="e">
        <f t="shared" si="174"/>
        <v>#DIV/0!</v>
      </c>
      <c r="AA65" s="56" t="e">
        <f t="shared" si="175"/>
        <v>#DIV/0!</v>
      </c>
      <c r="AB65" s="56">
        <f t="shared" si="176"/>
        <v>0</v>
      </c>
      <c r="AC65" s="56" t="e">
        <f t="shared" si="177"/>
        <v>#DIV/0!</v>
      </c>
      <c r="AD65" s="56" t="e">
        <f t="shared" si="189"/>
        <v>#DIV/0!</v>
      </c>
      <c r="AE65" s="56" t="e">
        <f t="shared" si="178"/>
        <v>#DIV/0!</v>
      </c>
      <c r="AF65" s="56" t="e">
        <f t="shared" si="179"/>
        <v>#DIV/0!</v>
      </c>
      <c r="AG65" s="57">
        <f t="shared" si="180"/>
        <v>0</v>
      </c>
      <c r="AH65" s="56" t="e">
        <f t="shared" si="181"/>
        <v>#DIV/0!</v>
      </c>
      <c r="AI65" s="56" t="e">
        <f t="shared" si="182"/>
        <v>#DIV/0!</v>
      </c>
      <c r="AJ65" s="57">
        <f t="shared" si="183"/>
        <v>0</v>
      </c>
      <c r="AK65" s="57" t="e">
        <f t="shared" si="184"/>
        <v>#DIV/0!</v>
      </c>
      <c r="AL65" s="57" t="e">
        <f t="shared" si="185"/>
        <v>#DIV/0!</v>
      </c>
      <c r="AM65" s="34">
        <f>L65-AB65</f>
        <v>0</v>
      </c>
      <c r="AN65" s="57" t="e">
        <f t="shared" si="186"/>
        <v>#DIV/0!</v>
      </c>
      <c r="AO65" s="63" t="e">
        <f t="shared" si="166"/>
        <v>#DIV/0!</v>
      </c>
      <c r="AP65" s="34">
        <f t="shared" si="187"/>
        <v>0</v>
      </c>
      <c r="AQ65" s="57" t="e">
        <f t="shared" si="188"/>
        <v>#DIV/0!</v>
      </c>
    </row>
    <row r="66" spans="1:43" ht="18.75" hidden="1">
      <c r="A66" s="38"/>
      <c r="B66" s="38"/>
      <c r="C66" s="49" t="s">
        <v>60</v>
      </c>
      <c r="D66" s="57">
        <v>396000</v>
      </c>
      <c r="E66" s="49">
        <v>237600</v>
      </c>
      <c r="F66" s="49">
        <f t="shared" si="167"/>
        <v>158400</v>
      </c>
      <c r="G66" s="57">
        <v>297000</v>
      </c>
      <c r="H66" s="49">
        <v>99000</v>
      </c>
      <c r="I66" s="49"/>
      <c r="J66" s="41">
        <f>SUM(G66:I66)</f>
        <v>396000</v>
      </c>
      <c r="K66" s="58">
        <v>0</v>
      </c>
      <c r="L66" s="51">
        <f>SUM(G66:I66,K66)</f>
        <v>396000</v>
      </c>
      <c r="M66" s="52">
        <v>0</v>
      </c>
      <c r="N66" s="53"/>
      <c r="O66" s="54"/>
      <c r="P66" s="55"/>
      <c r="Q66" s="81"/>
      <c r="R66" s="56">
        <f>M66+N66</f>
        <v>0</v>
      </c>
      <c r="S66" s="56">
        <f t="shared" si="168"/>
        <v>0</v>
      </c>
      <c r="T66" s="56">
        <f t="shared" si="169"/>
        <v>0</v>
      </c>
      <c r="U66" s="56">
        <f t="shared" si="170"/>
        <v>0</v>
      </c>
      <c r="V66" s="56">
        <f t="shared" si="165"/>
        <v>0</v>
      </c>
      <c r="W66" s="57">
        <f t="shared" si="171"/>
        <v>0</v>
      </c>
      <c r="X66" s="56">
        <f t="shared" si="172"/>
        <v>0</v>
      </c>
      <c r="Y66" s="56">
        <f t="shared" si="173"/>
        <v>0</v>
      </c>
      <c r="Z66" s="56">
        <f t="shared" si="174"/>
        <v>0</v>
      </c>
      <c r="AA66" s="56">
        <f t="shared" si="175"/>
        <v>0</v>
      </c>
      <c r="AB66" s="56">
        <f t="shared" si="176"/>
        <v>0</v>
      </c>
      <c r="AC66" s="56">
        <f t="shared" si="177"/>
        <v>0</v>
      </c>
      <c r="AD66" s="56">
        <f t="shared" si="189"/>
        <v>0</v>
      </c>
      <c r="AE66" s="56">
        <f t="shared" si="178"/>
        <v>0</v>
      </c>
      <c r="AF66" s="56">
        <f t="shared" si="179"/>
        <v>0</v>
      </c>
      <c r="AG66" s="57">
        <f t="shared" si="180"/>
        <v>237600</v>
      </c>
      <c r="AH66" s="56">
        <f t="shared" si="181"/>
        <v>100</v>
      </c>
      <c r="AI66" s="56">
        <f t="shared" si="182"/>
        <v>60</v>
      </c>
      <c r="AJ66" s="57">
        <f t="shared" si="183"/>
        <v>396000</v>
      </c>
      <c r="AK66" s="57">
        <f t="shared" si="184"/>
        <v>100</v>
      </c>
      <c r="AL66" s="57">
        <f t="shared" si="185"/>
        <v>100</v>
      </c>
      <c r="AM66" s="34">
        <f>L66-AB66</f>
        <v>396000</v>
      </c>
      <c r="AN66" s="57">
        <f t="shared" si="186"/>
        <v>100</v>
      </c>
      <c r="AO66" s="63">
        <f t="shared" si="166"/>
        <v>100</v>
      </c>
      <c r="AP66" s="34">
        <f t="shared" si="187"/>
        <v>396000</v>
      </c>
      <c r="AQ66" s="57">
        <f t="shared" si="188"/>
        <v>100</v>
      </c>
    </row>
    <row r="67" spans="1:43" ht="18" hidden="1" customHeight="1">
      <c r="A67" s="61"/>
      <c r="B67" s="62"/>
      <c r="C67" s="63" t="s">
        <v>61</v>
      </c>
      <c r="D67" s="63">
        <f>D68</f>
        <v>0</v>
      </c>
      <c r="E67" s="63">
        <f>E68</f>
        <v>0</v>
      </c>
      <c r="F67" s="63">
        <f t="shared" ref="F67" si="190">F68</f>
        <v>0</v>
      </c>
      <c r="G67" s="63">
        <f>SUM(G68:G68)</f>
        <v>0</v>
      </c>
      <c r="H67" s="63">
        <f>H68</f>
        <v>0</v>
      </c>
      <c r="I67" s="63">
        <f>I68</f>
        <v>0</v>
      </c>
      <c r="J67" s="63">
        <f>J68</f>
        <v>0</v>
      </c>
      <c r="K67" s="63">
        <f>K68</f>
        <v>0</v>
      </c>
      <c r="L67" s="63">
        <f>SUM(L68:L68)</f>
        <v>0</v>
      </c>
      <c r="M67" s="64">
        <f t="shared" ref="M67:AP67" si="191">M68</f>
        <v>0</v>
      </c>
      <c r="N67" s="65">
        <f t="shared" si="191"/>
        <v>0</v>
      </c>
      <c r="O67" s="66">
        <f t="shared" si="191"/>
        <v>0</v>
      </c>
      <c r="P67" s="46">
        <f t="shared" si="191"/>
        <v>0</v>
      </c>
      <c r="Q67" s="82">
        <f t="shared" si="191"/>
        <v>0</v>
      </c>
      <c r="R67" s="67">
        <f t="shared" si="191"/>
        <v>0</v>
      </c>
      <c r="S67" s="67" t="e">
        <f t="shared" si="191"/>
        <v>#DIV/0!</v>
      </c>
      <c r="T67" s="67" t="e">
        <f t="shared" si="191"/>
        <v>#DIV/0!</v>
      </c>
      <c r="U67" s="56" t="e">
        <f t="shared" si="170"/>
        <v>#DIV/0!</v>
      </c>
      <c r="V67" s="67" t="e">
        <f t="shared" si="191"/>
        <v>#DIV/0!</v>
      </c>
      <c r="W67" s="63">
        <f t="shared" si="191"/>
        <v>0</v>
      </c>
      <c r="X67" s="67" t="e">
        <f t="shared" si="191"/>
        <v>#DIV/0!</v>
      </c>
      <c r="Y67" s="67" t="e">
        <f t="shared" si="191"/>
        <v>#DIV/0!</v>
      </c>
      <c r="Z67" s="56" t="e">
        <f t="shared" si="174"/>
        <v>#DIV/0!</v>
      </c>
      <c r="AA67" s="67" t="e">
        <f t="shared" si="191"/>
        <v>#DIV/0!</v>
      </c>
      <c r="AB67" s="67">
        <f>AB68</f>
        <v>0</v>
      </c>
      <c r="AC67" s="67" t="e">
        <f t="shared" ref="AC67:AI67" si="192">AC68</f>
        <v>#DIV/0!</v>
      </c>
      <c r="AD67" s="67" t="e">
        <f t="shared" si="192"/>
        <v>#DIV/0!</v>
      </c>
      <c r="AE67" s="56" t="e">
        <f t="shared" si="178"/>
        <v>#DIV/0!</v>
      </c>
      <c r="AF67" s="67" t="e">
        <f t="shared" si="192"/>
        <v>#DIV/0!</v>
      </c>
      <c r="AG67" s="63">
        <f>AG68</f>
        <v>0</v>
      </c>
      <c r="AH67" s="67" t="e">
        <f t="shared" si="192"/>
        <v>#DIV/0!</v>
      </c>
      <c r="AI67" s="67" t="e">
        <f t="shared" si="192"/>
        <v>#DIV/0!</v>
      </c>
      <c r="AJ67" s="63">
        <f t="shared" si="191"/>
        <v>0</v>
      </c>
      <c r="AK67" s="63" t="e">
        <f t="shared" si="191"/>
        <v>#DIV/0!</v>
      </c>
      <c r="AL67" s="63" t="e">
        <f t="shared" si="191"/>
        <v>#DIV/0!</v>
      </c>
      <c r="AM67" s="63">
        <f t="shared" si="191"/>
        <v>0</v>
      </c>
      <c r="AN67" s="63" t="e">
        <f t="shared" si="191"/>
        <v>#DIV/0!</v>
      </c>
      <c r="AO67" s="63" t="e">
        <f t="shared" si="191"/>
        <v>#DIV/0!</v>
      </c>
      <c r="AP67" s="63">
        <f t="shared" si="191"/>
        <v>0</v>
      </c>
      <c r="AQ67" s="57" t="e">
        <f>(AP67/D67)*100</f>
        <v>#DIV/0!</v>
      </c>
    </row>
    <row r="68" spans="1:43" ht="18" hidden="1" customHeight="1">
      <c r="A68" s="38"/>
      <c r="B68" s="38"/>
      <c r="C68" s="49" t="s">
        <v>70</v>
      </c>
      <c r="D68" s="57">
        <v>0</v>
      </c>
      <c r="E68" s="49">
        <v>0</v>
      </c>
      <c r="F68" s="49">
        <f t="shared" si="167"/>
        <v>0</v>
      </c>
      <c r="G68" s="57">
        <v>0</v>
      </c>
      <c r="H68" s="49">
        <v>0</v>
      </c>
      <c r="I68" s="49"/>
      <c r="J68" s="49">
        <f>SUM(G68:I68)</f>
        <v>0</v>
      </c>
      <c r="K68" s="57">
        <v>0</v>
      </c>
      <c r="L68" s="51">
        <f>SUM(G68:I68,K68)</f>
        <v>0</v>
      </c>
      <c r="M68" s="52"/>
      <c r="N68" s="53"/>
      <c r="O68" s="54"/>
      <c r="P68" s="55"/>
      <c r="Q68" s="81"/>
      <c r="R68" s="57">
        <f>M68+N68</f>
        <v>0</v>
      </c>
      <c r="S68" s="56" t="e">
        <f t="shared" si="168"/>
        <v>#DIV/0!</v>
      </c>
      <c r="T68" s="56" t="e">
        <f>R68/L68*100</f>
        <v>#DIV/0!</v>
      </c>
      <c r="U68" s="56" t="e">
        <f t="shared" si="170"/>
        <v>#DIV/0!</v>
      </c>
      <c r="V68" s="56" t="e">
        <f>R68/D68*100</f>
        <v>#DIV/0!</v>
      </c>
      <c r="W68" s="57">
        <f>O68+P68+Q68</f>
        <v>0</v>
      </c>
      <c r="X68" s="56" t="e">
        <f t="shared" si="172"/>
        <v>#DIV/0!</v>
      </c>
      <c r="Y68" s="56" t="e">
        <f>W68/L68*100</f>
        <v>#DIV/0!</v>
      </c>
      <c r="Z68" s="56" t="e">
        <f t="shared" si="174"/>
        <v>#DIV/0!</v>
      </c>
      <c r="AA68" s="56" t="e">
        <f>W68/D68*100</f>
        <v>#DIV/0!</v>
      </c>
      <c r="AB68" s="56">
        <f>SUM(M68:Q68)</f>
        <v>0</v>
      </c>
      <c r="AC68" s="56" t="e">
        <f t="shared" ref="AC68" si="193">AB68/E68*100</f>
        <v>#DIV/0!</v>
      </c>
      <c r="AD68" s="56" t="e">
        <f t="shared" ref="AD68" si="194">AB68/J68*100</f>
        <v>#DIV/0!</v>
      </c>
      <c r="AE68" s="56" t="e">
        <f t="shared" si="178"/>
        <v>#DIV/0!</v>
      </c>
      <c r="AF68" s="56" t="e">
        <f>AB68/D68*100</f>
        <v>#DIV/0!</v>
      </c>
      <c r="AG68" s="57">
        <f t="shared" ref="AG68" si="195">E68-AB68</f>
        <v>0</v>
      </c>
      <c r="AH68" s="56" t="e">
        <f t="shared" ref="AH68" si="196">AG68/E68*100</f>
        <v>#DIV/0!</v>
      </c>
      <c r="AI68" s="56" t="e">
        <f t="shared" ref="AI68" si="197">AG68/D68*100</f>
        <v>#DIV/0!</v>
      </c>
      <c r="AJ68" s="57">
        <f>J68-AB68</f>
        <v>0</v>
      </c>
      <c r="AK68" s="57" t="e">
        <f t="shared" ref="AK68" si="198">(AJ68/J68)*100</f>
        <v>#DIV/0!</v>
      </c>
      <c r="AL68" s="57" t="e">
        <f>(AJ68/D68)*100</f>
        <v>#DIV/0!</v>
      </c>
      <c r="AM68" s="34">
        <f>L68-AB68</f>
        <v>0</v>
      </c>
      <c r="AN68" s="57" t="e">
        <f>(AM68/L68)*100</f>
        <v>#DIV/0!</v>
      </c>
      <c r="AO68" s="63" t="e">
        <f>(AM68/D68)*100</f>
        <v>#DIV/0!</v>
      </c>
      <c r="AP68" s="34">
        <f t="shared" ref="AP68" si="199">D68-AB68</f>
        <v>0</v>
      </c>
      <c r="AQ68" s="57" t="e">
        <f t="shared" ref="AQ68" si="200">(AP68/D68)*100</f>
        <v>#DIV/0!</v>
      </c>
    </row>
    <row r="69" spans="1:43" ht="18.75" hidden="1">
      <c r="A69" s="69"/>
      <c r="B69" s="69"/>
      <c r="C69" s="70"/>
      <c r="D69" s="70"/>
      <c r="E69" s="70"/>
      <c r="F69" s="70"/>
      <c r="G69" s="71"/>
      <c r="H69" s="71"/>
      <c r="I69" s="71"/>
      <c r="J69" s="71"/>
      <c r="K69" s="71"/>
      <c r="L69" s="71"/>
      <c r="M69" s="72"/>
      <c r="N69" s="73"/>
      <c r="O69" s="74"/>
      <c r="P69" s="75"/>
      <c r="Q69" s="83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</row>
    <row r="70" spans="1:43" ht="39.75" hidden="1" customHeight="1">
      <c r="A70" s="1104" t="s">
        <v>78</v>
      </c>
      <c r="B70" s="1106" t="s">
        <v>86</v>
      </c>
      <c r="C70" s="1107" t="s">
        <v>87</v>
      </c>
      <c r="D70" s="77" t="s">
        <v>85</v>
      </c>
      <c r="E70" s="293">
        <v>0.6</v>
      </c>
      <c r="F70" s="293">
        <v>0.4</v>
      </c>
      <c r="G70" s="1194">
        <f>SUM(G73,G79)</f>
        <v>1239000</v>
      </c>
      <c r="H70" s="1194">
        <f>H73+H79</f>
        <v>353000</v>
      </c>
      <c r="I70" s="1194">
        <f>I73+I79</f>
        <v>0</v>
      </c>
      <c r="J70" s="1194">
        <f>SUM(G70:I72)</f>
        <v>1592000</v>
      </c>
      <c r="K70" s="1111">
        <f>SUM(K73,K79)</f>
        <v>0</v>
      </c>
      <c r="L70" s="1194">
        <f>SUM(L73,L79)</f>
        <v>1592000</v>
      </c>
      <c r="M70" s="37"/>
      <c r="N70" s="37"/>
      <c r="O70" s="37"/>
      <c r="P70" s="37"/>
      <c r="Q70" s="37"/>
      <c r="R70" s="203" t="s">
        <v>417</v>
      </c>
      <c r="S70" s="294" t="s">
        <v>462</v>
      </c>
      <c r="T70" s="204" t="s">
        <v>433</v>
      </c>
      <c r="U70" s="204" t="s">
        <v>434</v>
      </c>
      <c r="V70" s="204" t="s">
        <v>403</v>
      </c>
      <c r="W70" s="204" t="s">
        <v>438</v>
      </c>
      <c r="X70" s="294" t="s">
        <v>462</v>
      </c>
      <c r="Y70" s="204" t="s">
        <v>433</v>
      </c>
      <c r="Z70" s="204" t="s">
        <v>434</v>
      </c>
      <c r="AA70" s="204" t="s">
        <v>403</v>
      </c>
      <c r="AB70" s="203" t="s">
        <v>439</v>
      </c>
      <c r="AC70" s="294" t="s">
        <v>462</v>
      </c>
      <c r="AD70" s="204" t="s">
        <v>433</v>
      </c>
      <c r="AE70" s="204" t="s">
        <v>434</v>
      </c>
      <c r="AF70" s="204" t="s">
        <v>403</v>
      </c>
      <c r="AG70" s="296" t="s">
        <v>465</v>
      </c>
      <c r="AH70" s="294" t="s">
        <v>464</v>
      </c>
      <c r="AI70" s="294" t="s">
        <v>399</v>
      </c>
      <c r="AJ70" s="204" t="s">
        <v>440</v>
      </c>
      <c r="AK70" s="204" t="s">
        <v>433</v>
      </c>
      <c r="AL70" s="204" t="s">
        <v>403</v>
      </c>
      <c r="AM70" s="204" t="s">
        <v>408</v>
      </c>
      <c r="AN70" s="204" t="s">
        <v>448</v>
      </c>
      <c r="AO70" s="204" t="s">
        <v>403</v>
      </c>
      <c r="AP70" s="204" t="s">
        <v>441</v>
      </c>
      <c r="AQ70" s="204" t="s">
        <v>403</v>
      </c>
    </row>
    <row r="71" spans="1:43" ht="14.45" hidden="1" customHeight="1">
      <c r="A71" s="1105"/>
      <c r="B71" s="1106"/>
      <c r="C71" s="1108"/>
      <c r="D71" s="1173">
        <f>D73+D79</f>
        <v>1592000</v>
      </c>
      <c r="E71" s="1173">
        <f t="shared" ref="E71:F71" si="201">E73+E79</f>
        <v>955200</v>
      </c>
      <c r="F71" s="1173">
        <f t="shared" si="201"/>
        <v>636800</v>
      </c>
      <c r="G71" s="1072"/>
      <c r="H71" s="1072"/>
      <c r="I71" s="1072"/>
      <c r="J71" s="1072"/>
      <c r="K71" s="1112"/>
      <c r="L71" s="1072"/>
      <c r="M71" s="1114">
        <f t="shared" ref="M71:R71" si="202">M73+M79</f>
        <v>91589.39</v>
      </c>
      <c r="N71" s="1116">
        <f t="shared" si="202"/>
        <v>0</v>
      </c>
      <c r="O71" s="1118">
        <f t="shared" si="202"/>
        <v>442594</v>
      </c>
      <c r="P71" s="1100">
        <f t="shared" si="202"/>
        <v>0</v>
      </c>
      <c r="Q71" s="1102">
        <f t="shared" si="202"/>
        <v>120000</v>
      </c>
      <c r="R71" s="1071">
        <f t="shared" si="202"/>
        <v>91589.39</v>
      </c>
      <c r="S71" s="1071">
        <f>(R71/E71)*100</f>
        <v>9.5885039782244554</v>
      </c>
      <c r="T71" s="1071">
        <f>(R71/J70)*100</f>
        <v>5.7531023869346738</v>
      </c>
      <c r="U71" s="1071">
        <f>(R71/L70)*100</f>
        <v>5.7531023869346738</v>
      </c>
      <c r="V71" s="1071">
        <f>(R71/D71)*100</f>
        <v>5.7531023869346738</v>
      </c>
      <c r="W71" s="1071">
        <f>W73+W79</f>
        <v>562594</v>
      </c>
      <c r="X71" s="1071">
        <f>(W71/E71)*100</f>
        <v>58.898031825795648</v>
      </c>
      <c r="Y71" s="1071">
        <f>(W71/J70)*100</f>
        <v>35.338819095477383</v>
      </c>
      <c r="Z71" s="1071">
        <f>(W71/L70)*100</f>
        <v>35.338819095477383</v>
      </c>
      <c r="AA71" s="1071">
        <f>(W71/D71)*100</f>
        <v>35.338819095477383</v>
      </c>
      <c r="AB71" s="1071">
        <f>AB73+AB79</f>
        <v>654183.39</v>
      </c>
      <c r="AC71" s="1071">
        <f>(AB71/E71)*100</f>
        <v>68.486535804020093</v>
      </c>
      <c r="AD71" s="1171">
        <f>(AB71/J70)*100</f>
        <v>41.091921482412062</v>
      </c>
      <c r="AE71" s="1071">
        <f>(AB71/L70)*100</f>
        <v>41.091921482412062</v>
      </c>
      <c r="AF71" s="1071">
        <f>(AB71/D71)*100</f>
        <v>41.091921482412062</v>
      </c>
      <c r="AG71" s="1071">
        <f>AG73+AG79</f>
        <v>301016.61</v>
      </c>
      <c r="AH71" s="1071">
        <f>(AG71/E71)*100</f>
        <v>31.513464195979896</v>
      </c>
      <c r="AI71" s="1071">
        <f>(AG71/D71)*100</f>
        <v>18.908078517587938</v>
      </c>
      <c r="AJ71" s="1071">
        <f>AJ73+AJ79</f>
        <v>937816.61</v>
      </c>
      <c r="AK71" s="1071">
        <f>(AJ71/J70)*100</f>
        <v>58.908078517587938</v>
      </c>
      <c r="AL71" s="1071">
        <f>(AJ71/D71)*100</f>
        <v>58.908078517587938</v>
      </c>
      <c r="AM71" s="1071">
        <f>AM73+AM79</f>
        <v>937816.61</v>
      </c>
      <c r="AN71" s="1071">
        <f>(AM71/L70)*100</f>
        <v>58.908078517587938</v>
      </c>
      <c r="AO71" s="1071">
        <f>(AM71/D71)*100</f>
        <v>58.908078517587938</v>
      </c>
      <c r="AP71" s="1071">
        <f>AP73+AP79</f>
        <v>937816.61</v>
      </c>
      <c r="AQ71" s="1071">
        <f>(AP71/D71)*100</f>
        <v>58.908078517587938</v>
      </c>
    </row>
    <row r="72" spans="1:43" ht="14.45" hidden="1" customHeight="1">
      <c r="A72" s="1105"/>
      <c r="B72" s="1106"/>
      <c r="C72" s="1108"/>
      <c r="D72" s="1173"/>
      <c r="E72" s="1173"/>
      <c r="F72" s="1173"/>
      <c r="G72" s="1072"/>
      <c r="H72" s="1072"/>
      <c r="I72" s="1072"/>
      <c r="J72" s="1072"/>
      <c r="K72" s="1112"/>
      <c r="L72" s="1072"/>
      <c r="M72" s="1115"/>
      <c r="N72" s="1117"/>
      <c r="O72" s="1119"/>
      <c r="P72" s="1101"/>
      <c r="Q72" s="1103"/>
      <c r="R72" s="1072"/>
      <c r="S72" s="1072"/>
      <c r="T72" s="1072"/>
      <c r="U72" s="1072"/>
      <c r="V72" s="1072"/>
      <c r="W72" s="1072"/>
      <c r="X72" s="1072"/>
      <c r="Y72" s="1072"/>
      <c r="Z72" s="1072"/>
      <c r="AA72" s="1072"/>
      <c r="AB72" s="1072"/>
      <c r="AC72" s="1072"/>
      <c r="AD72" s="1172"/>
      <c r="AE72" s="1072"/>
      <c r="AF72" s="1072"/>
      <c r="AG72" s="1072"/>
      <c r="AH72" s="1072"/>
      <c r="AI72" s="1072"/>
      <c r="AJ72" s="1072"/>
      <c r="AK72" s="1072"/>
      <c r="AL72" s="1072"/>
      <c r="AM72" s="1072"/>
      <c r="AN72" s="1072"/>
      <c r="AO72" s="1072"/>
      <c r="AP72" s="1072"/>
      <c r="AQ72" s="1072"/>
    </row>
    <row r="73" spans="1:43" ht="18.75" hidden="1">
      <c r="A73" s="38"/>
      <c r="B73" s="39"/>
      <c r="C73" s="40" t="s">
        <v>55</v>
      </c>
      <c r="D73" s="40">
        <f>SUM(D74:D78)</f>
        <v>1592000</v>
      </c>
      <c r="E73" s="40">
        <f t="shared" ref="E73:F73" si="203">SUM(E74:E78)</f>
        <v>955200</v>
      </c>
      <c r="F73" s="40">
        <f t="shared" si="203"/>
        <v>636800</v>
      </c>
      <c r="G73" s="41">
        <f>SUM(G74:G78)</f>
        <v>1239000</v>
      </c>
      <c r="H73" s="41">
        <f>SUM(H74:H78)</f>
        <v>353000</v>
      </c>
      <c r="I73" s="41">
        <f>SUM(I74:I78)</f>
        <v>0</v>
      </c>
      <c r="J73" s="41">
        <f>SUM(J74:J78)</f>
        <v>1592000</v>
      </c>
      <c r="K73" s="42">
        <f>SUM(K74:K76)</f>
        <v>0</v>
      </c>
      <c r="L73" s="41">
        <f t="shared" ref="L73:R73" si="204">SUM(L74:L78)</f>
        <v>1592000</v>
      </c>
      <c r="M73" s="43">
        <f t="shared" si="204"/>
        <v>91589.39</v>
      </c>
      <c r="N73" s="44">
        <f t="shared" si="204"/>
        <v>0</v>
      </c>
      <c r="O73" s="45">
        <f t="shared" si="204"/>
        <v>442594</v>
      </c>
      <c r="P73" s="46">
        <f t="shared" si="204"/>
        <v>0</v>
      </c>
      <c r="Q73" s="80">
        <f t="shared" si="204"/>
        <v>120000</v>
      </c>
      <c r="R73" s="47">
        <f t="shared" si="204"/>
        <v>91589.39</v>
      </c>
      <c r="S73" s="48">
        <f>R73/E73*100</f>
        <v>9.5885039782244554</v>
      </c>
      <c r="T73" s="48">
        <f>R73/J73*100</f>
        <v>5.7531023869346738</v>
      </c>
      <c r="U73" s="48">
        <f>R73/L73*100</f>
        <v>5.7531023869346738</v>
      </c>
      <c r="V73" s="48">
        <f t="shared" ref="V73:V78" si="205">R73/D73*100</f>
        <v>5.7531023869346738</v>
      </c>
      <c r="W73" s="47">
        <f>SUM(W74:W78)</f>
        <v>562594</v>
      </c>
      <c r="X73" s="48">
        <f>W73/E73*100</f>
        <v>58.898031825795648</v>
      </c>
      <c r="Y73" s="48">
        <f>W73/J73*100</f>
        <v>35.338819095477383</v>
      </c>
      <c r="Z73" s="48">
        <f>W73/L73*100</f>
        <v>35.338819095477383</v>
      </c>
      <c r="AA73" s="48">
        <f>W73/D73*100</f>
        <v>35.338819095477383</v>
      </c>
      <c r="AB73" s="48">
        <f>SUM(AB74:AB78)</f>
        <v>654183.39</v>
      </c>
      <c r="AC73" s="48">
        <f>AB73/E73*100</f>
        <v>68.486535804020093</v>
      </c>
      <c r="AD73" s="299">
        <f>AB73/J73*100</f>
        <v>41.091921482412062</v>
      </c>
      <c r="AE73" s="48">
        <f>AB73/L73*100</f>
        <v>41.091921482412062</v>
      </c>
      <c r="AF73" s="48">
        <f>AB73/D73*100</f>
        <v>41.091921482412062</v>
      </c>
      <c r="AG73" s="295">
        <f>SUM(AG74:AG78)</f>
        <v>301016.61</v>
      </c>
      <c r="AH73" s="48">
        <f>AG73/E73*100</f>
        <v>31.513464195979896</v>
      </c>
      <c r="AI73" s="48">
        <f>AG73/D73*100</f>
        <v>18.908078517587938</v>
      </c>
      <c r="AJ73" s="47">
        <f>SUM(AJ74:AJ78)</f>
        <v>937816.61</v>
      </c>
      <c r="AK73" s="47">
        <f>(AJ73/J73)*100</f>
        <v>58.908078517587938</v>
      </c>
      <c r="AL73" s="47">
        <f>(AJ73/D73)*100</f>
        <v>58.908078517587938</v>
      </c>
      <c r="AM73" s="47">
        <f>SUM(AM74:AM78)</f>
        <v>937816.61</v>
      </c>
      <c r="AN73" s="47">
        <f>(AM73/L73)*100</f>
        <v>58.908078517587938</v>
      </c>
      <c r="AO73" s="47">
        <f t="shared" ref="AO73:AO78" si="206">(AM73/D73)*100</f>
        <v>58.908078517587938</v>
      </c>
      <c r="AP73" s="47">
        <f>SUM(AP74:AP78)</f>
        <v>937816.61</v>
      </c>
      <c r="AQ73" s="47">
        <f>(AP73/D73)*100</f>
        <v>58.908078517587938</v>
      </c>
    </row>
    <row r="74" spans="1:43" ht="18.75" hidden="1">
      <c r="A74" s="38"/>
      <c r="B74" s="39" t="s">
        <v>68</v>
      </c>
      <c r="C74" s="49" t="s">
        <v>56</v>
      </c>
      <c r="D74" s="49">
        <v>180000</v>
      </c>
      <c r="E74" s="49">
        <v>108000</v>
      </c>
      <c r="F74" s="49">
        <f>D74*0.4</f>
        <v>72000</v>
      </c>
      <c r="G74" s="49">
        <v>180000</v>
      </c>
      <c r="H74" s="49">
        <v>0</v>
      </c>
      <c r="I74" s="49"/>
      <c r="J74" s="41">
        <f>SUM(G74:I74)</f>
        <v>180000</v>
      </c>
      <c r="K74" s="58">
        <v>0</v>
      </c>
      <c r="L74" s="51">
        <f>SUM(G74:I74,K74)</f>
        <v>180000</v>
      </c>
      <c r="M74" s="52">
        <v>60000</v>
      </c>
      <c r="N74" s="53"/>
      <c r="O74" s="54"/>
      <c r="P74" s="55"/>
      <c r="Q74" s="81">
        <v>120000</v>
      </c>
      <c r="R74" s="56">
        <f>M74+N74</f>
        <v>60000</v>
      </c>
      <c r="S74" s="56">
        <f>R74/E74*100</f>
        <v>55.555555555555557</v>
      </c>
      <c r="T74" s="56">
        <f>R74/J74*100</f>
        <v>33.333333333333329</v>
      </c>
      <c r="U74" s="56">
        <f>R74/L74*100</f>
        <v>33.333333333333329</v>
      </c>
      <c r="V74" s="56">
        <f t="shared" si="205"/>
        <v>33.333333333333329</v>
      </c>
      <c r="W74" s="57">
        <f>O74+P74+Q74</f>
        <v>120000</v>
      </c>
      <c r="X74" s="56">
        <f>W74/E74*100</f>
        <v>111.11111111111111</v>
      </c>
      <c r="Y74" s="56">
        <f>W74/J74*100</f>
        <v>66.666666666666657</v>
      </c>
      <c r="Z74" s="56">
        <f>W74/L74*100</f>
        <v>66.666666666666657</v>
      </c>
      <c r="AA74" s="56">
        <f>W74/D74*100</f>
        <v>66.666666666666657</v>
      </c>
      <c r="AB74" s="56">
        <f>SUM(M74:Q74)</f>
        <v>180000</v>
      </c>
      <c r="AC74" s="56">
        <f>AB74/E74*100</f>
        <v>166.66666666666669</v>
      </c>
      <c r="AD74" s="56">
        <f>AB74/J74*100</f>
        <v>100</v>
      </c>
      <c r="AE74" s="56">
        <f>AB74/L74*100</f>
        <v>100</v>
      </c>
      <c r="AF74" s="56">
        <f>AB74/D74*100</f>
        <v>100</v>
      </c>
      <c r="AG74" s="57">
        <f>E74-AB74</f>
        <v>-72000</v>
      </c>
      <c r="AH74" s="56">
        <f>AG74/E74*100</f>
        <v>-66.666666666666657</v>
      </c>
      <c r="AI74" s="56">
        <f>AG74/D74*100</f>
        <v>-40</v>
      </c>
      <c r="AJ74" s="57">
        <f>J74-AB74</f>
        <v>0</v>
      </c>
      <c r="AK74" s="57">
        <f>(AJ74/J74)*100</f>
        <v>0</v>
      </c>
      <c r="AL74" s="57">
        <f>(AJ74/D74)*100</f>
        <v>0</v>
      </c>
      <c r="AM74" s="34">
        <f>L74-AB74</f>
        <v>0</v>
      </c>
      <c r="AN74" s="57">
        <f>(AM74/L74)*100</f>
        <v>0</v>
      </c>
      <c r="AO74" s="63">
        <f t="shared" si="206"/>
        <v>0</v>
      </c>
      <c r="AP74" s="34">
        <f>D74-AB74</f>
        <v>0</v>
      </c>
      <c r="AQ74" s="57">
        <f>(AP74/D74)*100</f>
        <v>0</v>
      </c>
    </row>
    <row r="75" spans="1:43" ht="18.75" hidden="1">
      <c r="A75" s="38"/>
      <c r="B75" s="38"/>
      <c r="C75" s="49" t="s">
        <v>57</v>
      </c>
      <c r="D75" s="49">
        <v>634320</v>
      </c>
      <c r="E75" s="49">
        <v>380592</v>
      </c>
      <c r="F75" s="49">
        <f t="shared" ref="F75:F80" si="207">D75*0.4</f>
        <v>253728</v>
      </c>
      <c r="G75" s="49">
        <v>475740</v>
      </c>
      <c r="H75" s="49">
        <v>158580</v>
      </c>
      <c r="I75" s="49"/>
      <c r="J75" s="41">
        <f>SUM(G75:I75)</f>
        <v>634320</v>
      </c>
      <c r="K75" s="78">
        <v>0</v>
      </c>
      <c r="L75" s="51">
        <f>SUM(G75:I75,K75)</f>
        <v>634320</v>
      </c>
      <c r="M75" s="52">
        <v>10000</v>
      </c>
      <c r="N75" s="53"/>
      <c r="O75" s="54">
        <v>69550</v>
      </c>
      <c r="P75" s="55"/>
      <c r="Q75" s="81"/>
      <c r="R75" s="56">
        <f>M75+N75</f>
        <v>10000</v>
      </c>
      <c r="S75" s="56">
        <f t="shared" ref="S75:S80" si="208">R75/E75*100</f>
        <v>2.6274856013789045</v>
      </c>
      <c r="T75" s="56">
        <f t="shared" ref="T75:T78" si="209">R75/J75*100</f>
        <v>1.5764913608273428</v>
      </c>
      <c r="U75" s="56">
        <f t="shared" ref="U75:U80" si="210">R75/L75*100</f>
        <v>1.5764913608273428</v>
      </c>
      <c r="V75" s="56">
        <f t="shared" si="205"/>
        <v>1.5764913608273428</v>
      </c>
      <c r="W75" s="57">
        <f t="shared" ref="W75:W78" si="211">O75+P75+Q75</f>
        <v>69550</v>
      </c>
      <c r="X75" s="56">
        <f t="shared" ref="X75:X80" si="212">W75/E75*100</f>
        <v>18.274162357590281</v>
      </c>
      <c r="Y75" s="56">
        <f t="shared" ref="Y75:Y78" si="213">W75/J75*100</f>
        <v>10.964497414554168</v>
      </c>
      <c r="Z75" s="56">
        <f t="shared" ref="Z75:Z80" si="214">W75/L75*100</f>
        <v>10.964497414554168</v>
      </c>
      <c r="AA75" s="56">
        <f t="shared" ref="AA75:AA78" si="215">W75/D75*100</f>
        <v>10.964497414554168</v>
      </c>
      <c r="AB75" s="56">
        <f t="shared" ref="AB75:AB78" si="216">SUM(M75:Q75)</f>
        <v>79550</v>
      </c>
      <c r="AC75" s="56">
        <f t="shared" ref="AC75:AC78" si="217">AB75/E75*100</f>
        <v>20.901647958969185</v>
      </c>
      <c r="AD75" s="56">
        <f>AB75/J75*100</f>
        <v>12.540988775381512</v>
      </c>
      <c r="AE75" s="56">
        <f t="shared" ref="AE75:AE80" si="218">AB75/L75*100</f>
        <v>12.540988775381512</v>
      </c>
      <c r="AF75" s="56">
        <f t="shared" ref="AF75:AF78" si="219">AB75/D75*100</f>
        <v>12.540988775381512</v>
      </c>
      <c r="AG75" s="57">
        <f t="shared" ref="AG75:AG78" si="220">E75-AB75</f>
        <v>301042</v>
      </c>
      <c r="AH75" s="56">
        <f t="shared" ref="AH75:AH78" si="221">AG75/E75*100</f>
        <v>79.098352041030822</v>
      </c>
      <c r="AI75" s="56">
        <f t="shared" ref="AI75:AI78" si="222">AG75/D75*100</f>
        <v>47.459011224618493</v>
      </c>
      <c r="AJ75" s="57">
        <f t="shared" ref="AJ75:AJ78" si="223">J75-AB75</f>
        <v>554770</v>
      </c>
      <c r="AK75" s="57">
        <f t="shared" ref="AK75:AK78" si="224">(AJ75/J75)*100</f>
        <v>87.459011224618493</v>
      </c>
      <c r="AL75" s="57">
        <f t="shared" ref="AL75:AL78" si="225">(AJ75/D75)*100</f>
        <v>87.459011224618493</v>
      </c>
      <c r="AM75" s="34">
        <f>L75-AB75</f>
        <v>554770</v>
      </c>
      <c r="AN75" s="57">
        <f t="shared" ref="AN75:AN78" si="226">(AM75/L75)*100</f>
        <v>87.459011224618493</v>
      </c>
      <c r="AO75" s="63">
        <f t="shared" si="206"/>
        <v>87.459011224618493</v>
      </c>
      <c r="AP75" s="34">
        <f t="shared" ref="AP75:AP78" si="227">D75-AB75</f>
        <v>554770</v>
      </c>
      <c r="AQ75" s="57">
        <f t="shared" ref="AQ75:AQ78" si="228">(AP75/D75)*100</f>
        <v>87.459011224618493</v>
      </c>
    </row>
    <row r="76" spans="1:43" ht="18.75" hidden="1">
      <c r="A76" s="38"/>
      <c r="B76" s="38"/>
      <c r="C76" s="49" t="s">
        <v>58</v>
      </c>
      <c r="D76" s="49">
        <v>622680</v>
      </c>
      <c r="E76" s="49">
        <v>373608</v>
      </c>
      <c r="F76" s="49">
        <f t="shared" si="207"/>
        <v>249072</v>
      </c>
      <c r="G76" s="49">
        <v>467010</v>
      </c>
      <c r="H76" s="49">
        <v>155670</v>
      </c>
      <c r="I76" s="49"/>
      <c r="J76" s="41">
        <f>SUM(G76:I76)</f>
        <v>622680</v>
      </c>
      <c r="K76" s="76">
        <v>0</v>
      </c>
      <c r="L76" s="51">
        <f>SUM(G76:I76,K76)</f>
        <v>622680</v>
      </c>
      <c r="M76" s="52">
        <v>21589.39</v>
      </c>
      <c r="N76" s="53"/>
      <c r="O76" s="54">
        <v>286374</v>
      </c>
      <c r="P76" s="55"/>
      <c r="Q76" s="81"/>
      <c r="R76" s="56">
        <f>M76+N76</f>
        <v>21589.39</v>
      </c>
      <c r="S76" s="56">
        <f t="shared" si="208"/>
        <v>5.7786209074752151</v>
      </c>
      <c r="T76" s="56">
        <f t="shared" si="209"/>
        <v>3.4671725444851287</v>
      </c>
      <c r="U76" s="56">
        <f t="shared" si="210"/>
        <v>3.4671725444851287</v>
      </c>
      <c r="V76" s="56">
        <f t="shared" si="205"/>
        <v>3.4671725444851287</v>
      </c>
      <c r="W76" s="57">
        <f t="shared" si="211"/>
        <v>286374</v>
      </c>
      <c r="X76" s="56">
        <f t="shared" si="212"/>
        <v>76.650928245647847</v>
      </c>
      <c r="Y76" s="56">
        <f t="shared" si="213"/>
        <v>45.990556947388704</v>
      </c>
      <c r="Z76" s="56">
        <f t="shared" si="214"/>
        <v>45.990556947388704</v>
      </c>
      <c r="AA76" s="56">
        <f t="shared" si="215"/>
        <v>45.990556947388704</v>
      </c>
      <c r="AB76" s="56">
        <f t="shared" si="216"/>
        <v>307963.39</v>
      </c>
      <c r="AC76" s="56">
        <f t="shared" si="217"/>
        <v>82.429549153123062</v>
      </c>
      <c r="AD76" s="56">
        <f t="shared" ref="AD76:AD78" si="229">AB76/J76*100</f>
        <v>49.457729491873835</v>
      </c>
      <c r="AE76" s="56">
        <f t="shared" si="218"/>
        <v>49.457729491873835</v>
      </c>
      <c r="AF76" s="56">
        <f t="shared" si="219"/>
        <v>49.457729491873835</v>
      </c>
      <c r="AG76" s="57">
        <f t="shared" si="220"/>
        <v>65644.609999999986</v>
      </c>
      <c r="AH76" s="56">
        <f t="shared" si="221"/>
        <v>17.570450846876938</v>
      </c>
      <c r="AI76" s="56">
        <f t="shared" si="222"/>
        <v>10.542270508126162</v>
      </c>
      <c r="AJ76" s="57">
        <f t="shared" si="223"/>
        <v>314716.61</v>
      </c>
      <c r="AK76" s="57">
        <f t="shared" si="224"/>
        <v>50.542270508126165</v>
      </c>
      <c r="AL76" s="57">
        <f t="shared" si="225"/>
        <v>50.542270508126165</v>
      </c>
      <c r="AM76" s="34">
        <f>L76-AB76</f>
        <v>314716.61</v>
      </c>
      <c r="AN76" s="57">
        <f t="shared" si="226"/>
        <v>50.542270508126165</v>
      </c>
      <c r="AO76" s="63">
        <f t="shared" si="206"/>
        <v>50.542270508126165</v>
      </c>
      <c r="AP76" s="34">
        <f t="shared" si="227"/>
        <v>314716.61</v>
      </c>
      <c r="AQ76" s="57">
        <f t="shared" si="228"/>
        <v>50.542270508126165</v>
      </c>
    </row>
    <row r="77" spans="1:43" ht="18" hidden="1" customHeight="1">
      <c r="A77" s="38"/>
      <c r="B77" s="38"/>
      <c r="C77" s="49" t="s">
        <v>69</v>
      </c>
      <c r="D77" s="49">
        <v>0</v>
      </c>
      <c r="E77" s="49">
        <v>0</v>
      </c>
      <c r="F77" s="49">
        <f t="shared" si="207"/>
        <v>0</v>
      </c>
      <c r="G77" s="49"/>
      <c r="H77" s="49">
        <v>0</v>
      </c>
      <c r="I77" s="49"/>
      <c r="J77" s="41">
        <f>SUM(G77:I77)</f>
        <v>0</v>
      </c>
      <c r="K77" s="76">
        <v>0</v>
      </c>
      <c r="L77" s="51">
        <f>SUM(G77:I77,K77)</f>
        <v>0</v>
      </c>
      <c r="M77" s="52"/>
      <c r="N77" s="53"/>
      <c r="O77" s="54"/>
      <c r="P77" s="55"/>
      <c r="Q77" s="81"/>
      <c r="R77" s="56">
        <f>M77+N77</f>
        <v>0</v>
      </c>
      <c r="S77" s="56" t="e">
        <f t="shared" si="208"/>
        <v>#DIV/0!</v>
      </c>
      <c r="T77" s="56" t="e">
        <f t="shared" si="209"/>
        <v>#DIV/0!</v>
      </c>
      <c r="U77" s="56" t="e">
        <f t="shared" si="210"/>
        <v>#DIV/0!</v>
      </c>
      <c r="V77" s="56" t="e">
        <f t="shared" si="205"/>
        <v>#DIV/0!</v>
      </c>
      <c r="W77" s="57">
        <f t="shared" si="211"/>
        <v>0</v>
      </c>
      <c r="X77" s="56" t="e">
        <f t="shared" si="212"/>
        <v>#DIV/0!</v>
      </c>
      <c r="Y77" s="56" t="e">
        <f t="shared" si="213"/>
        <v>#DIV/0!</v>
      </c>
      <c r="Z77" s="56" t="e">
        <f t="shared" si="214"/>
        <v>#DIV/0!</v>
      </c>
      <c r="AA77" s="56" t="e">
        <f t="shared" si="215"/>
        <v>#DIV/0!</v>
      </c>
      <c r="AB77" s="56">
        <f t="shared" si="216"/>
        <v>0</v>
      </c>
      <c r="AC77" s="56" t="e">
        <f t="shared" si="217"/>
        <v>#DIV/0!</v>
      </c>
      <c r="AD77" s="56" t="e">
        <f t="shared" si="229"/>
        <v>#DIV/0!</v>
      </c>
      <c r="AE77" s="56" t="e">
        <f t="shared" si="218"/>
        <v>#DIV/0!</v>
      </c>
      <c r="AF77" s="56" t="e">
        <f t="shared" si="219"/>
        <v>#DIV/0!</v>
      </c>
      <c r="AG77" s="57">
        <f t="shared" si="220"/>
        <v>0</v>
      </c>
      <c r="AH77" s="56" t="e">
        <f t="shared" si="221"/>
        <v>#DIV/0!</v>
      </c>
      <c r="AI77" s="56" t="e">
        <f t="shared" si="222"/>
        <v>#DIV/0!</v>
      </c>
      <c r="AJ77" s="57">
        <f t="shared" si="223"/>
        <v>0</v>
      </c>
      <c r="AK77" s="57" t="e">
        <f t="shared" si="224"/>
        <v>#DIV/0!</v>
      </c>
      <c r="AL77" s="57" t="e">
        <f t="shared" si="225"/>
        <v>#DIV/0!</v>
      </c>
      <c r="AM77" s="34">
        <f>L77-AB77</f>
        <v>0</v>
      </c>
      <c r="AN77" s="57" t="e">
        <f t="shared" si="226"/>
        <v>#DIV/0!</v>
      </c>
      <c r="AO77" s="63" t="e">
        <f t="shared" si="206"/>
        <v>#DIV/0!</v>
      </c>
      <c r="AP77" s="34">
        <f t="shared" si="227"/>
        <v>0</v>
      </c>
      <c r="AQ77" s="57" t="e">
        <f t="shared" si="228"/>
        <v>#DIV/0!</v>
      </c>
    </row>
    <row r="78" spans="1:43" ht="18.75" hidden="1">
      <c r="A78" s="38"/>
      <c r="B78" s="38"/>
      <c r="C78" s="49" t="s">
        <v>60</v>
      </c>
      <c r="D78" s="57">
        <v>155000</v>
      </c>
      <c r="E78" s="49">
        <v>93000</v>
      </c>
      <c r="F78" s="49">
        <f t="shared" si="207"/>
        <v>62000</v>
      </c>
      <c r="G78" s="57">
        <v>116250</v>
      </c>
      <c r="H78" s="49">
        <v>38750</v>
      </c>
      <c r="I78" s="49"/>
      <c r="J78" s="41">
        <f>SUM(G78:I78)</f>
        <v>155000</v>
      </c>
      <c r="K78" s="58">
        <v>0</v>
      </c>
      <c r="L78" s="51">
        <f>SUM(G78:I78,K78)</f>
        <v>155000</v>
      </c>
      <c r="M78" s="52">
        <v>0</v>
      </c>
      <c r="N78" s="53"/>
      <c r="O78" s="54">
        <v>86670</v>
      </c>
      <c r="P78" s="55"/>
      <c r="Q78" s="81"/>
      <c r="R78" s="56">
        <f>M78+N78</f>
        <v>0</v>
      </c>
      <c r="S78" s="56">
        <f t="shared" si="208"/>
        <v>0</v>
      </c>
      <c r="T78" s="56">
        <f t="shared" si="209"/>
        <v>0</v>
      </c>
      <c r="U78" s="56">
        <f t="shared" si="210"/>
        <v>0</v>
      </c>
      <c r="V78" s="56">
        <f t="shared" si="205"/>
        <v>0</v>
      </c>
      <c r="W78" s="57">
        <f t="shared" si="211"/>
        <v>86670</v>
      </c>
      <c r="X78" s="56">
        <f t="shared" si="212"/>
        <v>93.193548387096769</v>
      </c>
      <c r="Y78" s="56">
        <f t="shared" si="213"/>
        <v>55.91612903225807</v>
      </c>
      <c r="Z78" s="56">
        <f t="shared" si="214"/>
        <v>55.91612903225807</v>
      </c>
      <c r="AA78" s="56">
        <f t="shared" si="215"/>
        <v>55.91612903225807</v>
      </c>
      <c r="AB78" s="56">
        <f t="shared" si="216"/>
        <v>86670</v>
      </c>
      <c r="AC78" s="56">
        <f t="shared" si="217"/>
        <v>93.193548387096769</v>
      </c>
      <c r="AD78" s="56">
        <f t="shared" si="229"/>
        <v>55.91612903225807</v>
      </c>
      <c r="AE78" s="56">
        <f t="shared" si="218"/>
        <v>55.91612903225807</v>
      </c>
      <c r="AF78" s="56">
        <f t="shared" si="219"/>
        <v>55.91612903225807</v>
      </c>
      <c r="AG78" s="57">
        <f t="shared" si="220"/>
        <v>6330</v>
      </c>
      <c r="AH78" s="56">
        <f t="shared" si="221"/>
        <v>6.806451612903226</v>
      </c>
      <c r="AI78" s="56">
        <f t="shared" si="222"/>
        <v>4.0838709677419356</v>
      </c>
      <c r="AJ78" s="57">
        <f t="shared" si="223"/>
        <v>68330</v>
      </c>
      <c r="AK78" s="57">
        <f t="shared" si="224"/>
        <v>44.08387096774193</v>
      </c>
      <c r="AL78" s="57">
        <f t="shared" si="225"/>
        <v>44.08387096774193</v>
      </c>
      <c r="AM78" s="34">
        <f>L78-AB78</f>
        <v>68330</v>
      </c>
      <c r="AN78" s="57">
        <f t="shared" si="226"/>
        <v>44.08387096774193</v>
      </c>
      <c r="AO78" s="63">
        <f t="shared" si="206"/>
        <v>44.08387096774193</v>
      </c>
      <c r="AP78" s="34">
        <f t="shared" si="227"/>
        <v>68330</v>
      </c>
      <c r="AQ78" s="57">
        <f t="shared" si="228"/>
        <v>44.08387096774193</v>
      </c>
    </row>
    <row r="79" spans="1:43" ht="18" hidden="1" customHeight="1">
      <c r="A79" s="61"/>
      <c r="B79" s="62"/>
      <c r="C79" s="63" t="s">
        <v>61</v>
      </c>
      <c r="D79" s="63">
        <f>D80</f>
        <v>0</v>
      </c>
      <c r="E79" s="63">
        <f>E80</f>
        <v>0</v>
      </c>
      <c r="F79" s="63">
        <f t="shared" ref="F79" si="230">F80</f>
        <v>0</v>
      </c>
      <c r="G79" s="63">
        <f>SUM(G80:G80)</f>
        <v>0</v>
      </c>
      <c r="H79" s="63">
        <f>H80</f>
        <v>0</v>
      </c>
      <c r="I79" s="63">
        <f>I80</f>
        <v>0</v>
      </c>
      <c r="J79" s="63">
        <f>J80</f>
        <v>0</v>
      </c>
      <c r="K79" s="63">
        <f>K80</f>
        <v>0</v>
      </c>
      <c r="L79" s="63">
        <f>SUM(L80:L80)</f>
        <v>0</v>
      </c>
      <c r="M79" s="64">
        <f t="shared" ref="M79:AP79" si="231">M80</f>
        <v>0</v>
      </c>
      <c r="N79" s="65">
        <f t="shared" si="231"/>
        <v>0</v>
      </c>
      <c r="O79" s="66">
        <f t="shared" si="231"/>
        <v>0</v>
      </c>
      <c r="P79" s="46">
        <f t="shared" si="231"/>
        <v>0</v>
      </c>
      <c r="Q79" s="82">
        <f t="shared" si="231"/>
        <v>0</v>
      </c>
      <c r="R79" s="67">
        <f t="shared" si="231"/>
        <v>0</v>
      </c>
      <c r="S79" s="67" t="e">
        <f t="shared" si="231"/>
        <v>#DIV/0!</v>
      </c>
      <c r="T79" s="67" t="e">
        <f t="shared" si="231"/>
        <v>#DIV/0!</v>
      </c>
      <c r="U79" s="56" t="e">
        <f t="shared" si="210"/>
        <v>#DIV/0!</v>
      </c>
      <c r="V79" s="67" t="e">
        <f t="shared" si="231"/>
        <v>#DIV/0!</v>
      </c>
      <c r="W79" s="63">
        <f t="shared" si="231"/>
        <v>0</v>
      </c>
      <c r="X79" s="67" t="e">
        <f t="shared" si="231"/>
        <v>#DIV/0!</v>
      </c>
      <c r="Y79" s="67" t="e">
        <f t="shared" si="231"/>
        <v>#DIV/0!</v>
      </c>
      <c r="Z79" s="56" t="e">
        <f t="shared" si="214"/>
        <v>#DIV/0!</v>
      </c>
      <c r="AA79" s="67" t="e">
        <f t="shared" si="231"/>
        <v>#DIV/0!</v>
      </c>
      <c r="AB79" s="67">
        <f>AB80</f>
        <v>0</v>
      </c>
      <c r="AC79" s="67" t="e">
        <f t="shared" ref="AC79:AI79" si="232">AC80</f>
        <v>#DIV/0!</v>
      </c>
      <c r="AD79" s="67" t="e">
        <f t="shared" si="232"/>
        <v>#DIV/0!</v>
      </c>
      <c r="AE79" s="56" t="e">
        <f t="shared" si="218"/>
        <v>#DIV/0!</v>
      </c>
      <c r="AF79" s="67" t="e">
        <f t="shared" si="232"/>
        <v>#DIV/0!</v>
      </c>
      <c r="AG79" s="63">
        <f>AG80</f>
        <v>0</v>
      </c>
      <c r="AH79" s="67" t="e">
        <f t="shared" si="232"/>
        <v>#DIV/0!</v>
      </c>
      <c r="AI79" s="67" t="e">
        <f t="shared" si="232"/>
        <v>#DIV/0!</v>
      </c>
      <c r="AJ79" s="63">
        <f t="shared" si="231"/>
        <v>0</v>
      </c>
      <c r="AK79" s="63" t="e">
        <f t="shared" si="231"/>
        <v>#DIV/0!</v>
      </c>
      <c r="AL79" s="63" t="e">
        <f t="shared" si="231"/>
        <v>#DIV/0!</v>
      </c>
      <c r="AM79" s="63">
        <f t="shared" si="231"/>
        <v>0</v>
      </c>
      <c r="AN79" s="63" t="e">
        <f t="shared" si="231"/>
        <v>#DIV/0!</v>
      </c>
      <c r="AO79" s="63" t="e">
        <f t="shared" si="231"/>
        <v>#DIV/0!</v>
      </c>
      <c r="AP79" s="63">
        <f t="shared" si="231"/>
        <v>0</v>
      </c>
      <c r="AQ79" s="57" t="e">
        <f>(AP79/D79)*100</f>
        <v>#DIV/0!</v>
      </c>
    </row>
    <row r="80" spans="1:43" ht="18" hidden="1" customHeight="1">
      <c r="A80" s="38"/>
      <c r="B80" s="38"/>
      <c r="C80" s="49" t="s">
        <v>70</v>
      </c>
      <c r="D80" s="57">
        <v>0</v>
      </c>
      <c r="E80" s="49">
        <v>0</v>
      </c>
      <c r="F80" s="49">
        <f t="shared" si="207"/>
        <v>0</v>
      </c>
      <c r="G80" s="57">
        <v>0</v>
      </c>
      <c r="H80" s="49">
        <v>0</v>
      </c>
      <c r="I80" s="49"/>
      <c r="J80" s="49">
        <f>SUM(G80:I80)</f>
        <v>0</v>
      </c>
      <c r="K80" s="57">
        <v>0</v>
      </c>
      <c r="L80" s="51">
        <f>SUM(G80:I80,K80)</f>
        <v>0</v>
      </c>
      <c r="M80" s="52"/>
      <c r="N80" s="53"/>
      <c r="O80" s="54"/>
      <c r="P80" s="55"/>
      <c r="Q80" s="81"/>
      <c r="R80" s="57">
        <f>M80+N80</f>
        <v>0</v>
      </c>
      <c r="S80" s="56" t="e">
        <f t="shared" si="208"/>
        <v>#DIV/0!</v>
      </c>
      <c r="T80" s="56" t="e">
        <f>R80/L80*100</f>
        <v>#DIV/0!</v>
      </c>
      <c r="U80" s="56" t="e">
        <f t="shared" si="210"/>
        <v>#DIV/0!</v>
      </c>
      <c r="V80" s="56" t="e">
        <f>R80/D80*100</f>
        <v>#DIV/0!</v>
      </c>
      <c r="W80" s="57">
        <f>O80+P80+Q80</f>
        <v>0</v>
      </c>
      <c r="X80" s="56" t="e">
        <f t="shared" si="212"/>
        <v>#DIV/0!</v>
      </c>
      <c r="Y80" s="56" t="e">
        <f>W80/L80*100</f>
        <v>#DIV/0!</v>
      </c>
      <c r="Z80" s="56" t="e">
        <f t="shared" si="214"/>
        <v>#DIV/0!</v>
      </c>
      <c r="AA80" s="56" t="e">
        <f>W80/D80*100</f>
        <v>#DIV/0!</v>
      </c>
      <c r="AB80" s="56">
        <f>SUM(M80:Q80)</f>
        <v>0</v>
      </c>
      <c r="AC80" s="56" t="e">
        <f t="shared" ref="AC80" si="233">AB80/E80*100</f>
        <v>#DIV/0!</v>
      </c>
      <c r="AD80" s="56" t="e">
        <f t="shared" ref="AD80" si="234">AB80/J80*100</f>
        <v>#DIV/0!</v>
      </c>
      <c r="AE80" s="56" t="e">
        <f t="shared" si="218"/>
        <v>#DIV/0!</v>
      </c>
      <c r="AF80" s="56" t="e">
        <f>AB80/D80*100</f>
        <v>#DIV/0!</v>
      </c>
      <c r="AG80" s="57">
        <f t="shared" ref="AG80" si="235">E80-AB80</f>
        <v>0</v>
      </c>
      <c r="AH80" s="56" t="e">
        <f t="shared" ref="AH80" si="236">AG80/E80*100</f>
        <v>#DIV/0!</v>
      </c>
      <c r="AI80" s="56" t="e">
        <f t="shared" ref="AI80" si="237">AG80/D80*100</f>
        <v>#DIV/0!</v>
      </c>
      <c r="AJ80" s="57">
        <f>J80-AB80</f>
        <v>0</v>
      </c>
      <c r="AK80" s="57" t="e">
        <f t="shared" ref="AK80" si="238">(AJ80/J80)*100</f>
        <v>#DIV/0!</v>
      </c>
      <c r="AL80" s="57" t="e">
        <f>(AJ80/D80)*100</f>
        <v>#DIV/0!</v>
      </c>
      <c r="AM80" s="34">
        <f>L80-AB80</f>
        <v>0</v>
      </c>
      <c r="AN80" s="57" t="e">
        <f>(AM80/L80)*100</f>
        <v>#DIV/0!</v>
      </c>
      <c r="AO80" s="63" t="e">
        <f>(AM80/D80)*100</f>
        <v>#DIV/0!</v>
      </c>
      <c r="AP80" s="34">
        <f t="shared" ref="AP80" si="239">D80-AB80</f>
        <v>0</v>
      </c>
      <c r="AQ80" s="57" t="e">
        <f t="shared" ref="AQ80" si="240">(AP80/D80)*100</f>
        <v>#DIV/0!</v>
      </c>
    </row>
    <row r="81" spans="1:53" ht="18.75" hidden="1">
      <c r="A81" s="69"/>
      <c r="B81" s="69"/>
      <c r="C81" s="70"/>
      <c r="D81" s="70"/>
      <c r="E81" s="70"/>
      <c r="F81" s="70"/>
      <c r="G81" s="71"/>
      <c r="H81" s="71"/>
      <c r="I81" s="71"/>
      <c r="J81" s="71"/>
      <c r="K81" s="71"/>
      <c r="L81" s="71"/>
      <c r="M81" s="72"/>
      <c r="N81" s="73"/>
      <c r="O81" s="74"/>
      <c r="P81" s="75"/>
      <c r="Q81" s="83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</row>
    <row r="82" spans="1:53" ht="44.1" hidden="1" customHeight="1">
      <c r="A82" s="1104" t="s">
        <v>82</v>
      </c>
      <c r="B82" s="1106" t="s">
        <v>88</v>
      </c>
      <c r="C82" s="1107" t="s">
        <v>89</v>
      </c>
      <c r="D82" s="77" t="s">
        <v>90</v>
      </c>
      <c r="E82" s="293">
        <v>0.6</v>
      </c>
      <c r="F82" s="293">
        <v>0.4</v>
      </c>
      <c r="G82" s="1194">
        <f>SUM(G85,G91)</f>
        <v>1881000</v>
      </c>
      <c r="H82" s="1194">
        <f>H85+H91</f>
        <v>507000</v>
      </c>
      <c r="I82" s="1194">
        <f>I85+I91</f>
        <v>0</v>
      </c>
      <c r="J82" s="1194">
        <f>SUM(G82:I84)</f>
        <v>2388000</v>
      </c>
      <c r="K82" s="1111">
        <f>SUM(K85,K91)</f>
        <v>0</v>
      </c>
      <c r="L82" s="1194">
        <f>SUM(L85,L91)</f>
        <v>2388000</v>
      </c>
      <c r="M82" s="37"/>
      <c r="N82" s="37"/>
      <c r="O82" s="37"/>
      <c r="P82" s="37"/>
      <c r="Q82" s="37"/>
      <c r="R82" s="203" t="s">
        <v>417</v>
      </c>
      <c r="S82" s="294" t="s">
        <v>462</v>
      </c>
      <c r="T82" s="204" t="s">
        <v>433</v>
      </c>
      <c r="U82" s="204" t="s">
        <v>434</v>
      </c>
      <c r="V82" s="204" t="s">
        <v>403</v>
      </c>
      <c r="W82" s="204" t="s">
        <v>438</v>
      </c>
      <c r="X82" s="294" t="s">
        <v>462</v>
      </c>
      <c r="Y82" s="204" t="s">
        <v>433</v>
      </c>
      <c r="Z82" s="204" t="s">
        <v>434</v>
      </c>
      <c r="AA82" s="204" t="s">
        <v>403</v>
      </c>
      <c r="AB82" s="203" t="s">
        <v>439</v>
      </c>
      <c r="AC82" s="294" t="s">
        <v>462</v>
      </c>
      <c r="AD82" s="204" t="s">
        <v>433</v>
      </c>
      <c r="AE82" s="204" t="s">
        <v>434</v>
      </c>
      <c r="AF82" s="204" t="s">
        <v>403</v>
      </c>
      <c r="AG82" s="296" t="s">
        <v>465</v>
      </c>
      <c r="AH82" s="294" t="s">
        <v>464</v>
      </c>
      <c r="AI82" s="294" t="s">
        <v>399</v>
      </c>
      <c r="AJ82" s="204" t="s">
        <v>440</v>
      </c>
      <c r="AK82" s="204" t="s">
        <v>433</v>
      </c>
      <c r="AL82" s="204" t="s">
        <v>403</v>
      </c>
      <c r="AM82" s="204" t="s">
        <v>408</v>
      </c>
      <c r="AN82" s="204" t="s">
        <v>448</v>
      </c>
      <c r="AO82" s="204" t="s">
        <v>403</v>
      </c>
      <c r="AP82" s="204" t="s">
        <v>441</v>
      </c>
      <c r="AQ82" s="204" t="s">
        <v>403</v>
      </c>
    </row>
    <row r="83" spans="1:53" ht="14.45" hidden="1" customHeight="1">
      <c r="A83" s="1105"/>
      <c r="B83" s="1106"/>
      <c r="C83" s="1108"/>
      <c r="D83" s="1173">
        <f>D85+D91</f>
        <v>2388000</v>
      </c>
      <c r="E83" s="1173">
        <f t="shared" ref="E83:F83" si="241">E85+E91</f>
        <v>1432800</v>
      </c>
      <c r="F83" s="1173">
        <f t="shared" si="241"/>
        <v>955200</v>
      </c>
      <c r="G83" s="1072"/>
      <c r="H83" s="1072"/>
      <c r="I83" s="1072"/>
      <c r="J83" s="1072"/>
      <c r="K83" s="1112"/>
      <c r="L83" s="1072"/>
      <c r="M83" s="1114">
        <f t="shared" ref="M83:R83" si="242">M85+M91</f>
        <v>517564.44999999995</v>
      </c>
      <c r="N83" s="1116">
        <f t="shared" si="242"/>
        <v>60765.3</v>
      </c>
      <c r="O83" s="1118">
        <f t="shared" si="242"/>
        <v>133284</v>
      </c>
      <c r="P83" s="1100">
        <f t="shared" si="242"/>
        <v>0</v>
      </c>
      <c r="Q83" s="1102">
        <f t="shared" si="242"/>
        <v>247500</v>
      </c>
      <c r="R83" s="1071">
        <f t="shared" si="242"/>
        <v>578329.75</v>
      </c>
      <c r="S83" s="1071">
        <f>(R83/E83)*100</f>
        <v>40.363606225572305</v>
      </c>
      <c r="T83" s="1071">
        <f>(R83/J82)*100</f>
        <v>24.218163735343385</v>
      </c>
      <c r="U83" s="1071">
        <f>(R83/L82)*100</f>
        <v>24.218163735343385</v>
      </c>
      <c r="V83" s="1071">
        <f>(R83/D83)*100</f>
        <v>24.218163735343385</v>
      </c>
      <c r="W83" s="1071">
        <f>W85+W91</f>
        <v>380784</v>
      </c>
      <c r="X83" s="1071">
        <f>(W83/E83)*100</f>
        <v>26.576214405360133</v>
      </c>
      <c r="Y83" s="1071">
        <f>(W83/J82)*100</f>
        <v>15.94572864321608</v>
      </c>
      <c r="Z83" s="1071">
        <f>(W83/L82)*100</f>
        <v>15.94572864321608</v>
      </c>
      <c r="AA83" s="1071">
        <f>(W83/D83)*100</f>
        <v>15.94572864321608</v>
      </c>
      <c r="AB83" s="1071">
        <f>AB85+AB91</f>
        <v>959113.75</v>
      </c>
      <c r="AC83" s="1071">
        <f>(AB83/E83)*100</f>
        <v>66.939820630932445</v>
      </c>
      <c r="AD83" s="1171">
        <f>(AB83/J82)*100</f>
        <v>40.16389237855946</v>
      </c>
      <c r="AE83" s="1071">
        <f>(AB83/L82)*100</f>
        <v>40.16389237855946</v>
      </c>
      <c r="AF83" s="1071">
        <f>(AB83/D83)*100</f>
        <v>40.16389237855946</v>
      </c>
      <c r="AG83" s="1071">
        <f>AG85+AG91</f>
        <v>473686.25000000006</v>
      </c>
      <c r="AH83" s="1071">
        <f>(AG83/E83)*100</f>
        <v>33.060179369067569</v>
      </c>
      <c r="AI83" s="1071">
        <f>(AG83/D83)*100</f>
        <v>19.836107621440537</v>
      </c>
      <c r="AJ83" s="1071">
        <f>AJ85+AJ91</f>
        <v>1428886.25</v>
      </c>
      <c r="AK83" s="1071">
        <f>(AJ83/J82)*100</f>
        <v>59.83610762144054</v>
      </c>
      <c r="AL83" s="1071">
        <f>(AJ83/D83)*100</f>
        <v>59.83610762144054</v>
      </c>
      <c r="AM83" s="1071">
        <f>AM85+AM91</f>
        <v>1428886.25</v>
      </c>
      <c r="AN83" s="1071">
        <f>(AM83/L82)*100</f>
        <v>59.83610762144054</v>
      </c>
      <c r="AO83" s="1071">
        <f>(AM83/D83)*100</f>
        <v>59.83610762144054</v>
      </c>
      <c r="AP83" s="1071">
        <f>AP85+AP91</f>
        <v>1428886.25</v>
      </c>
      <c r="AQ83" s="1071">
        <f>(AP83/D83)*100</f>
        <v>59.83610762144054</v>
      </c>
    </row>
    <row r="84" spans="1:53" ht="14.45" hidden="1" customHeight="1">
      <c r="A84" s="1105"/>
      <c r="B84" s="1106"/>
      <c r="C84" s="1108"/>
      <c r="D84" s="1173"/>
      <c r="E84" s="1173"/>
      <c r="F84" s="1173"/>
      <c r="G84" s="1072"/>
      <c r="H84" s="1072"/>
      <c r="I84" s="1072"/>
      <c r="J84" s="1072"/>
      <c r="K84" s="1112"/>
      <c r="L84" s="1072"/>
      <c r="M84" s="1115"/>
      <c r="N84" s="1117"/>
      <c r="O84" s="1119"/>
      <c r="P84" s="1101"/>
      <c r="Q84" s="1103"/>
      <c r="R84" s="1072"/>
      <c r="S84" s="1072"/>
      <c r="T84" s="1072"/>
      <c r="U84" s="1072"/>
      <c r="V84" s="1072"/>
      <c r="W84" s="1072"/>
      <c r="X84" s="1072"/>
      <c r="Y84" s="1072"/>
      <c r="Z84" s="1072"/>
      <c r="AA84" s="1072"/>
      <c r="AB84" s="1072"/>
      <c r="AC84" s="1072"/>
      <c r="AD84" s="1172"/>
      <c r="AE84" s="1072"/>
      <c r="AF84" s="1072"/>
      <c r="AG84" s="1072"/>
      <c r="AH84" s="1072"/>
      <c r="AI84" s="1072"/>
      <c r="AJ84" s="1072"/>
      <c r="AK84" s="1072"/>
      <c r="AL84" s="1072"/>
      <c r="AM84" s="1072"/>
      <c r="AN84" s="1072"/>
      <c r="AO84" s="1072"/>
      <c r="AP84" s="1072"/>
      <c r="AQ84" s="1072"/>
    </row>
    <row r="85" spans="1:53" ht="18.75" hidden="1">
      <c r="A85" s="38"/>
      <c r="B85" s="39"/>
      <c r="C85" s="40" t="s">
        <v>55</v>
      </c>
      <c r="D85" s="40">
        <f>SUM(D86:D90)</f>
        <v>2388000</v>
      </c>
      <c r="E85" s="40">
        <f t="shared" ref="E85:F85" si="243">SUM(E86:E90)</f>
        <v>1432800</v>
      </c>
      <c r="F85" s="40">
        <f t="shared" si="243"/>
        <v>955200</v>
      </c>
      <c r="G85" s="41">
        <f>SUM(G86:G90)</f>
        <v>1881000</v>
      </c>
      <c r="H85" s="41">
        <f>SUM(H86:H90)</f>
        <v>507000</v>
      </c>
      <c r="I85" s="41">
        <f>SUM(I86:I90)</f>
        <v>0</v>
      </c>
      <c r="J85" s="41">
        <f>SUM(J86:J90)</f>
        <v>2388000</v>
      </c>
      <c r="K85" s="42">
        <f>SUM(K86:K88)</f>
        <v>0</v>
      </c>
      <c r="L85" s="41">
        <f t="shared" ref="L85:R85" si="244">SUM(L86:L90)</f>
        <v>2388000</v>
      </c>
      <c r="M85" s="43">
        <f t="shared" si="244"/>
        <v>517564.44999999995</v>
      </c>
      <c r="N85" s="44">
        <f t="shared" si="244"/>
        <v>60765.3</v>
      </c>
      <c r="O85" s="45">
        <f t="shared" si="244"/>
        <v>133284</v>
      </c>
      <c r="P85" s="46">
        <f t="shared" si="244"/>
        <v>0</v>
      </c>
      <c r="Q85" s="80">
        <f t="shared" si="244"/>
        <v>247500</v>
      </c>
      <c r="R85" s="47">
        <f t="shared" si="244"/>
        <v>578329.75</v>
      </c>
      <c r="S85" s="48">
        <f>R85/E85*100</f>
        <v>40.363606225572305</v>
      </c>
      <c r="T85" s="48">
        <f>R85/J85*100</f>
        <v>24.218163735343385</v>
      </c>
      <c r="U85" s="48">
        <f>R85/L85*100</f>
        <v>24.218163735343385</v>
      </c>
      <c r="V85" s="48">
        <f t="shared" ref="V85:V90" si="245">R85/D85*100</f>
        <v>24.218163735343385</v>
      </c>
      <c r="W85" s="47">
        <f>SUM(W86:W90)</f>
        <v>380784</v>
      </c>
      <c r="X85" s="48">
        <f>W85/E85*100</f>
        <v>26.576214405360133</v>
      </c>
      <c r="Y85" s="48">
        <f>W85/J85*100</f>
        <v>15.94572864321608</v>
      </c>
      <c r="Z85" s="48">
        <f>W85/L85*100</f>
        <v>15.94572864321608</v>
      </c>
      <c r="AA85" s="48">
        <f>W85/D85*100</f>
        <v>15.94572864321608</v>
      </c>
      <c r="AB85" s="48">
        <f>SUM(AB86:AB90)</f>
        <v>959113.75</v>
      </c>
      <c r="AC85" s="48">
        <f>AB85/E85*100</f>
        <v>66.939820630932445</v>
      </c>
      <c r="AD85" s="299">
        <f>AB85/J85*100</f>
        <v>40.16389237855946</v>
      </c>
      <c r="AE85" s="48">
        <f>AB85/L85*100</f>
        <v>40.16389237855946</v>
      </c>
      <c r="AF85" s="48">
        <f>AB85/D85*100</f>
        <v>40.16389237855946</v>
      </c>
      <c r="AG85" s="295">
        <f>SUM(AG86:AG90)</f>
        <v>473686.25000000006</v>
      </c>
      <c r="AH85" s="48">
        <f>AG85/E85*100</f>
        <v>33.060179369067569</v>
      </c>
      <c r="AI85" s="48">
        <f>AG85/D85*100</f>
        <v>19.836107621440537</v>
      </c>
      <c r="AJ85" s="47">
        <f>SUM(AJ86:AJ90)</f>
        <v>1428886.25</v>
      </c>
      <c r="AK85" s="47">
        <f>(AJ85/J85)*100</f>
        <v>59.83610762144054</v>
      </c>
      <c r="AL85" s="47">
        <f>(AJ85/D85)*100</f>
        <v>59.83610762144054</v>
      </c>
      <c r="AM85" s="47">
        <f>SUM(AM86:AM90)</f>
        <v>1428886.25</v>
      </c>
      <c r="AN85" s="47">
        <f>(AM85/L85)*100</f>
        <v>59.83610762144054</v>
      </c>
      <c r="AO85" s="47">
        <f t="shared" ref="AO85:AO90" si="246">(AM85/D85)*100</f>
        <v>59.83610762144054</v>
      </c>
      <c r="AP85" s="47">
        <f>SUM(AP86:AP90)</f>
        <v>1428886.25</v>
      </c>
      <c r="AQ85" s="47">
        <f>(AP85/D85)*100</f>
        <v>59.83610762144054</v>
      </c>
    </row>
    <row r="86" spans="1:53" ht="18.75" hidden="1">
      <c r="A86" s="38"/>
      <c r="B86" s="39" t="s">
        <v>68</v>
      </c>
      <c r="C86" s="49" t="s">
        <v>56</v>
      </c>
      <c r="D86" s="49">
        <v>360000</v>
      </c>
      <c r="E86" s="49">
        <v>216000</v>
      </c>
      <c r="F86" s="49">
        <f>D86*0.4</f>
        <v>144000</v>
      </c>
      <c r="G86" s="49">
        <v>360000</v>
      </c>
      <c r="H86" s="49">
        <v>0</v>
      </c>
      <c r="I86" s="49"/>
      <c r="J86" s="41">
        <f>SUM(G86:I86)</f>
        <v>360000</v>
      </c>
      <c r="K86" s="58">
        <v>0</v>
      </c>
      <c r="L86" s="51">
        <f>SUM(G86:I86,K86)</f>
        <v>360000</v>
      </c>
      <c r="M86" s="52">
        <v>112500</v>
      </c>
      <c r="N86" s="53"/>
      <c r="O86" s="54"/>
      <c r="P86" s="55"/>
      <c r="Q86" s="81">
        <v>247500</v>
      </c>
      <c r="R86" s="56">
        <f>M86+N86</f>
        <v>112500</v>
      </c>
      <c r="S86" s="56">
        <f>R86/E86*100</f>
        <v>52.083333333333336</v>
      </c>
      <c r="T86" s="56">
        <f>R86/J86*100</f>
        <v>31.25</v>
      </c>
      <c r="U86" s="56">
        <f>R86/L86*100</f>
        <v>31.25</v>
      </c>
      <c r="V86" s="56">
        <f t="shared" si="245"/>
        <v>31.25</v>
      </c>
      <c r="W86" s="57">
        <f>O86+P86+Q86</f>
        <v>247500</v>
      </c>
      <c r="X86" s="56">
        <f>W86/E86*100</f>
        <v>114.58333333333333</v>
      </c>
      <c r="Y86" s="56">
        <f>W86/J86*100</f>
        <v>68.75</v>
      </c>
      <c r="Z86" s="56">
        <f>W86/L86*100</f>
        <v>68.75</v>
      </c>
      <c r="AA86" s="56">
        <f>W86/D86*100</f>
        <v>68.75</v>
      </c>
      <c r="AB86" s="56">
        <f>SUM(M86:Q86)</f>
        <v>360000</v>
      </c>
      <c r="AC86" s="56">
        <f>AB86/E86*100</f>
        <v>166.66666666666669</v>
      </c>
      <c r="AD86" s="56">
        <f>AB86/J86*100</f>
        <v>100</v>
      </c>
      <c r="AE86" s="56">
        <f>AB86/L86*100</f>
        <v>100</v>
      </c>
      <c r="AF86" s="56">
        <f>AB86/D86*100</f>
        <v>100</v>
      </c>
      <c r="AG86" s="57">
        <f>E86-AB86</f>
        <v>-144000</v>
      </c>
      <c r="AH86" s="56">
        <f>AG86/E86*100</f>
        <v>-66.666666666666657</v>
      </c>
      <c r="AI86" s="56">
        <f>AG86/D86*100</f>
        <v>-40</v>
      </c>
      <c r="AJ86" s="57">
        <f>J86-AB86</f>
        <v>0</v>
      </c>
      <c r="AK86" s="57">
        <f>(AJ86/J86)*100</f>
        <v>0</v>
      </c>
      <c r="AL86" s="57">
        <f>(AJ86/D86)*100</f>
        <v>0</v>
      </c>
      <c r="AM86" s="34">
        <f>L86-AB86</f>
        <v>0</v>
      </c>
      <c r="AN86" s="57">
        <f>(AM86/L86)*100</f>
        <v>0</v>
      </c>
      <c r="AO86" s="63">
        <f t="shared" si="246"/>
        <v>0</v>
      </c>
      <c r="AP86" s="34">
        <f>D86-AB86</f>
        <v>0</v>
      </c>
      <c r="AQ86" s="57">
        <f>(AP86/D86)*100</f>
        <v>0</v>
      </c>
    </row>
    <row r="87" spans="1:53" ht="18.75" hidden="1">
      <c r="A87" s="38"/>
      <c r="B87" s="38"/>
      <c r="C87" s="49" t="s">
        <v>57</v>
      </c>
      <c r="D87" s="49">
        <v>1048320</v>
      </c>
      <c r="E87" s="49">
        <v>628992</v>
      </c>
      <c r="F87" s="49">
        <f t="shared" ref="F87:F92" si="247">D87*0.4</f>
        <v>419328</v>
      </c>
      <c r="G87" s="49">
        <v>786240</v>
      </c>
      <c r="H87" s="49">
        <v>262080</v>
      </c>
      <c r="I87" s="49"/>
      <c r="J87" s="41">
        <f>SUM(G87:I87)</f>
        <v>1048320</v>
      </c>
      <c r="K87" s="78">
        <v>0</v>
      </c>
      <c r="L87" s="51">
        <f>SUM(G87:I87,K87)</f>
        <v>1048320</v>
      </c>
      <c r="M87" s="52">
        <v>33796</v>
      </c>
      <c r="N87" s="53">
        <v>7276</v>
      </c>
      <c r="O87" s="54">
        <v>60524</v>
      </c>
      <c r="P87" s="55"/>
      <c r="Q87" s="81"/>
      <c r="R87" s="56">
        <f>M87+N87</f>
        <v>41072</v>
      </c>
      <c r="S87" s="56">
        <f t="shared" ref="S87:S92" si="248">R87/E87*100</f>
        <v>6.5298127798127794</v>
      </c>
      <c r="T87" s="56">
        <f t="shared" ref="T87:T90" si="249">R87/J87*100</f>
        <v>3.9178876678876677</v>
      </c>
      <c r="U87" s="56">
        <f t="shared" ref="U87:U92" si="250">R87/L87*100</f>
        <v>3.9178876678876677</v>
      </c>
      <c r="V87" s="56">
        <f t="shared" si="245"/>
        <v>3.9178876678876677</v>
      </c>
      <c r="W87" s="57">
        <f t="shared" ref="W87:W90" si="251">O87+P87+Q87</f>
        <v>60524</v>
      </c>
      <c r="X87" s="56">
        <f t="shared" ref="X87:X92" si="252">W87/E87*100</f>
        <v>9.6223799348799357</v>
      </c>
      <c r="Y87" s="56">
        <f t="shared" ref="Y87:Y90" si="253">W87/J87*100</f>
        <v>5.7734279609279611</v>
      </c>
      <c r="Z87" s="56">
        <f t="shared" ref="Z87:Z92" si="254">W87/L87*100</f>
        <v>5.7734279609279611</v>
      </c>
      <c r="AA87" s="56">
        <f t="shared" ref="AA87:AA90" si="255">W87/D87*100</f>
        <v>5.7734279609279611</v>
      </c>
      <c r="AB87" s="56">
        <f t="shared" ref="AB87:AB90" si="256">SUM(M87:Q87)</f>
        <v>101596</v>
      </c>
      <c r="AC87" s="56">
        <f t="shared" ref="AC87:AC90" si="257">AB87/E87*100</f>
        <v>16.152192714692713</v>
      </c>
      <c r="AD87" s="56">
        <f>AB87/J87*100</f>
        <v>9.6913156288156284</v>
      </c>
      <c r="AE87" s="56">
        <f t="shared" ref="AE87:AE92" si="258">AB87/L87*100</f>
        <v>9.6913156288156284</v>
      </c>
      <c r="AF87" s="56">
        <f t="shared" ref="AF87:AF90" si="259">AB87/D87*100</f>
        <v>9.6913156288156284</v>
      </c>
      <c r="AG87" s="57">
        <f t="shared" ref="AG87:AG90" si="260">E87-AB87</f>
        <v>527396</v>
      </c>
      <c r="AH87" s="56">
        <f t="shared" ref="AH87:AH90" si="261">AG87/E87*100</f>
        <v>83.847807285307283</v>
      </c>
      <c r="AI87" s="56">
        <f t="shared" ref="AI87:AI90" si="262">AG87/D87*100</f>
        <v>50.308684371184377</v>
      </c>
      <c r="AJ87" s="57">
        <f t="shared" ref="AJ87:AJ90" si="263">J87-AB87</f>
        <v>946724</v>
      </c>
      <c r="AK87" s="57">
        <f t="shared" ref="AK87:AK90" si="264">(AJ87/J87)*100</f>
        <v>90.30868437118437</v>
      </c>
      <c r="AL87" s="57">
        <f t="shared" ref="AL87:AL90" si="265">(AJ87/D87)*100</f>
        <v>90.30868437118437</v>
      </c>
      <c r="AM87" s="34">
        <f>L87-AB87</f>
        <v>946724</v>
      </c>
      <c r="AN87" s="57">
        <f t="shared" ref="AN87:AN90" si="266">(AM87/L87)*100</f>
        <v>90.30868437118437</v>
      </c>
      <c r="AO87" s="63">
        <f t="shared" si="246"/>
        <v>90.30868437118437</v>
      </c>
      <c r="AP87" s="34">
        <f t="shared" ref="AP87:AP90" si="267">D87-AB87</f>
        <v>946724</v>
      </c>
      <c r="AQ87" s="57">
        <f t="shared" ref="AQ87:AQ90" si="268">(AP87/D87)*100</f>
        <v>90.30868437118437</v>
      </c>
    </row>
    <row r="88" spans="1:53" ht="18.75" hidden="1">
      <c r="A88" s="38"/>
      <c r="B88" s="38"/>
      <c r="C88" s="49" t="s">
        <v>58</v>
      </c>
      <c r="D88" s="49">
        <v>979680</v>
      </c>
      <c r="E88" s="49">
        <v>587808</v>
      </c>
      <c r="F88" s="49">
        <f t="shared" si="247"/>
        <v>391872</v>
      </c>
      <c r="G88" s="49">
        <v>734760</v>
      </c>
      <c r="H88" s="49">
        <v>244920</v>
      </c>
      <c r="I88" s="49"/>
      <c r="J88" s="41">
        <f>SUM(G88:I88)</f>
        <v>979680</v>
      </c>
      <c r="K88" s="76">
        <v>0</v>
      </c>
      <c r="L88" s="51">
        <f>SUM(G88:I88,K88)</f>
        <v>979680</v>
      </c>
      <c r="M88" s="52">
        <v>371268.44999999995</v>
      </c>
      <c r="N88" s="53">
        <v>53489.3</v>
      </c>
      <c r="O88" s="54">
        <v>72760</v>
      </c>
      <c r="P88" s="55"/>
      <c r="Q88" s="81"/>
      <c r="R88" s="56">
        <f>M88+N88</f>
        <v>424757.74999999994</v>
      </c>
      <c r="S88" s="56">
        <f t="shared" si="248"/>
        <v>72.261308114214145</v>
      </c>
      <c r="T88" s="56">
        <f t="shared" si="249"/>
        <v>43.356784868528493</v>
      </c>
      <c r="U88" s="56">
        <f t="shared" si="250"/>
        <v>43.356784868528493</v>
      </c>
      <c r="V88" s="56">
        <f t="shared" si="245"/>
        <v>43.356784868528493</v>
      </c>
      <c r="W88" s="57">
        <f t="shared" si="251"/>
        <v>72760</v>
      </c>
      <c r="X88" s="56">
        <f t="shared" si="252"/>
        <v>12.378191518318907</v>
      </c>
      <c r="Y88" s="56">
        <f t="shared" si="253"/>
        <v>7.4269149109913446</v>
      </c>
      <c r="Z88" s="56">
        <f t="shared" si="254"/>
        <v>7.4269149109913446</v>
      </c>
      <c r="AA88" s="56">
        <f t="shared" si="255"/>
        <v>7.4269149109913446</v>
      </c>
      <c r="AB88" s="56">
        <f t="shared" si="256"/>
        <v>497517.74999999994</v>
      </c>
      <c r="AC88" s="56">
        <f t="shared" si="257"/>
        <v>84.63949963253306</v>
      </c>
      <c r="AD88" s="56">
        <f t="shared" ref="AD88:AD90" si="269">AB88/J88*100</f>
        <v>50.783699779519843</v>
      </c>
      <c r="AE88" s="56">
        <f t="shared" si="258"/>
        <v>50.783699779519843</v>
      </c>
      <c r="AF88" s="56">
        <f t="shared" si="259"/>
        <v>50.783699779519843</v>
      </c>
      <c r="AG88" s="57">
        <f t="shared" si="260"/>
        <v>90290.250000000058</v>
      </c>
      <c r="AH88" s="56">
        <f t="shared" si="261"/>
        <v>15.360500367466937</v>
      </c>
      <c r="AI88" s="56">
        <f t="shared" si="262"/>
        <v>9.2163002204801625</v>
      </c>
      <c r="AJ88" s="57">
        <f t="shared" si="263"/>
        <v>482162.25000000006</v>
      </c>
      <c r="AK88" s="57">
        <f t="shared" si="264"/>
        <v>49.216300220480164</v>
      </c>
      <c r="AL88" s="57">
        <f t="shared" si="265"/>
        <v>49.216300220480164</v>
      </c>
      <c r="AM88" s="34">
        <f>L88-AB88</f>
        <v>482162.25000000006</v>
      </c>
      <c r="AN88" s="57">
        <f t="shared" si="266"/>
        <v>49.216300220480164</v>
      </c>
      <c r="AO88" s="63">
        <f t="shared" si="246"/>
        <v>49.216300220480164</v>
      </c>
      <c r="AP88" s="34">
        <f t="shared" si="267"/>
        <v>482162.25000000006</v>
      </c>
      <c r="AQ88" s="57">
        <f t="shared" si="268"/>
        <v>49.216300220480164</v>
      </c>
    </row>
    <row r="89" spans="1:53" ht="18" hidden="1" customHeight="1">
      <c r="A89" s="38"/>
      <c r="B89" s="38"/>
      <c r="C89" s="49" t="s">
        <v>69</v>
      </c>
      <c r="D89" s="49">
        <v>0</v>
      </c>
      <c r="E89" s="49">
        <v>0</v>
      </c>
      <c r="F89" s="49">
        <f t="shared" si="247"/>
        <v>0</v>
      </c>
      <c r="G89" s="49"/>
      <c r="H89" s="49">
        <v>0</v>
      </c>
      <c r="I89" s="49"/>
      <c r="J89" s="41">
        <f>SUM(G89:I89)</f>
        <v>0</v>
      </c>
      <c r="K89" s="59">
        <v>0</v>
      </c>
      <c r="L89" s="51">
        <f>SUM(G89:I89,K89)</f>
        <v>0</v>
      </c>
      <c r="M89" s="52"/>
      <c r="N89" s="53"/>
      <c r="O89" s="54"/>
      <c r="P89" s="55"/>
      <c r="Q89" s="81"/>
      <c r="R89" s="56">
        <f>M89+N89</f>
        <v>0</v>
      </c>
      <c r="S89" s="56" t="e">
        <f t="shared" si="248"/>
        <v>#DIV/0!</v>
      </c>
      <c r="T89" s="56" t="e">
        <f t="shared" si="249"/>
        <v>#DIV/0!</v>
      </c>
      <c r="U89" s="56" t="e">
        <f t="shared" si="250"/>
        <v>#DIV/0!</v>
      </c>
      <c r="V89" s="56" t="e">
        <f t="shared" si="245"/>
        <v>#DIV/0!</v>
      </c>
      <c r="W89" s="57">
        <f t="shared" si="251"/>
        <v>0</v>
      </c>
      <c r="X89" s="56" t="e">
        <f t="shared" si="252"/>
        <v>#DIV/0!</v>
      </c>
      <c r="Y89" s="56" t="e">
        <f t="shared" si="253"/>
        <v>#DIV/0!</v>
      </c>
      <c r="Z89" s="56" t="e">
        <f t="shared" si="254"/>
        <v>#DIV/0!</v>
      </c>
      <c r="AA89" s="56" t="e">
        <f t="shared" si="255"/>
        <v>#DIV/0!</v>
      </c>
      <c r="AB89" s="56">
        <f t="shared" si="256"/>
        <v>0</v>
      </c>
      <c r="AC89" s="56" t="e">
        <f t="shared" si="257"/>
        <v>#DIV/0!</v>
      </c>
      <c r="AD89" s="56" t="e">
        <f t="shared" si="269"/>
        <v>#DIV/0!</v>
      </c>
      <c r="AE89" s="56" t="e">
        <f t="shared" si="258"/>
        <v>#DIV/0!</v>
      </c>
      <c r="AF89" s="56" t="e">
        <f t="shared" si="259"/>
        <v>#DIV/0!</v>
      </c>
      <c r="AG89" s="57">
        <f t="shared" si="260"/>
        <v>0</v>
      </c>
      <c r="AH89" s="56" t="e">
        <f t="shared" si="261"/>
        <v>#DIV/0!</v>
      </c>
      <c r="AI89" s="56" t="e">
        <f t="shared" si="262"/>
        <v>#DIV/0!</v>
      </c>
      <c r="AJ89" s="57">
        <f t="shared" si="263"/>
        <v>0</v>
      </c>
      <c r="AK89" s="57" t="e">
        <f t="shared" si="264"/>
        <v>#DIV/0!</v>
      </c>
      <c r="AL89" s="57" t="e">
        <f t="shared" si="265"/>
        <v>#DIV/0!</v>
      </c>
      <c r="AM89" s="34">
        <f>L89-AB89</f>
        <v>0</v>
      </c>
      <c r="AN89" s="57" t="e">
        <f t="shared" si="266"/>
        <v>#DIV/0!</v>
      </c>
      <c r="AO89" s="63" t="e">
        <f t="shared" si="246"/>
        <v>#DIV/0!</v>
      </c>
      <c r="AP89" s="34">
        <f t="shared" si="267"/>
        <v>0</v>
      </c>
      <c r="AQ89" s="57" t="e">
        <f t="shared" si="268"/>
        <v>#DIV/0!</v>
      </c>
    </row>
    <row r="90" spans="1:53" ht="18" hidden="1" customHeight="1">
      <c r="A90" s="38"/>
      <c r="B90" s="38"/>
      <c r="C90" s="49" t="s">
        <v>60</v>
      </c>
      <c r="D90" s="57">
        <v>0</v>
      </c>
      <c r="E90" s="49">
        <v>0</v>
      </c>
      <c r="F90" s="49">
        <f t="shared" si="247"/>
        <v>0</v>
      </c>
      <c r="G90" s="57"/>
      <c r="H90" s="49">
        <v>0</v>
      </c>
      <c r="I90" s="49"/>
      <c r="J90" s="41">
        <f>SUM(G90:I90)</f>
        <v>0</v>
      </c>
      <c r="K90" s="49">
        <v>0</v>
      </c>
      <c r="L90" s="51">
        <f>SUM(G90:I90,K90)</f>
        <v>0</v>
      </c>
      <c r="M90" s="52"/>
      <c r="N90" s="53"/>
      <c r="O90" s="54"/>
      <c r="P90" s="55"/>
      <c r="Q90" s="81"/>
      <c r="R90" s="56">
        <f>M90+N90</f>
        <v>0</v>
      </c>
      <c r="S90" s="56" t="e">
        <f t="shared" si="248"/>
        <v>#DIV/0!</v>
      </c>
      <c r="T90" s="56" t="e">
        <f t="shared" si="249"/>
        <v>#DIV/0!</v>
      </c>
      <c r="U90" s="56" t="e">
        <f t="shared" si="250"/>
        <v>#DIV/0!</v>
      </c>
      <c r="V90" s="56" t="e">
        <f t="shared" si="245"/>
        <v>#DIV/0!</v>
      </c>
      <c r="W90" s="57">
        <f t="shared" si="251"/>
        <v>0</v>
      </c>
      <c r="X90" s="56" t="e">
        <f t="shared" si="252"/>
        <v>#DIV/0!</v>
      </c>
      <c r="Y90" s="56" t="e">
        <f t="shared" si="253"/>
        <v>#DIV/0!</v>
      </c>
      <c r="Z90" s="56" t="e">
        <f t="shared" si="254"/>
        <v>#DIV/0!</v>
      </c>
      <c r="AA90" s="56" t="e">
        <f t="shared" si="255"/>
        <v>#DIV/0!</v>
      </c>
      <c r="AB90" s="56">
        <f t="shared" si="256"/>
        <v>0</v>
      </c>
      <c r="AC90" s="56" t="e">
        <f t="shared" si="257"/>
        <v>#DIV/0!</v>
      </c>
      <c r="AD90" s="56" t="e">
        <f t="shared" si="269"/>
        <v>#DIV/0!</v>
      </c>
      <c r="AE90" s="56" t="e">
        <f t="shared" si="258"/>
        <v>#DIV/0!</v>
      </c>
      <c r="AF90" s="56" t="e">
        <f t="shared" si="259"/>
        <v>#DIV/0!</v>
      </c>
      <c r="AG90" s="57">
        <f t="shared" si="260"/>
        <v>0</v>
      </c>
      <c r="AH90" s="56" t="e">
        <f t="shared" si="261"/>
        <v>#DIV/0!</v>
      </c>
      <c r="AI90" s="56" t="e">
        <f t="shared" si="262"/>
        <v>#DIV/0!</v>
      </c>
      <c r="AJ90" s="57">
        <f t="shared" si="263"/>
        <v>0</v>
      </c>
      <c r="AK90" s="57" t="e">
        <f t="shared" si="264"/>
        <v>#DIV/0!</v>
      </c>
      <c r="AL90" s="57" t="e">
        <f t="shared" si="265"/>
        <v>#DIV/0!</v>
      </c>
      <c r="AM90" s="34">
        <f>L90-AB90</f>
        <v>0</v>
      </c>
      <c r="AN90" s="57" t="e">
        <f t="shared" si="266"/>
        <v>#DIV/0!</v>
      </c>
      <c r="AO90" s="63" t="e">
        <f t="shared" si="246"/>
        <v>#DIV/0!</v>
      </c>
      <c r="AP90" s="34">
        <f t="shared" si="267"/>
        <v>0</v>
      </c>
      <c r="AQ90" s="57" t="e">
        <f t="shared" si="268"/>
        <v>#DIV/0!</v>
      </c>
    </row>
    <row r="91" spans="1:53" ht="18" hidden="1" customHeight="1">
      <c r="A91" s="61"/>
      <c r="B91" s="62"/>
      <c r="C91" s="63" t="s">
        <v>61</v>
      </c>
      <c r="D91" s="63">
        <f>D92</f>
        <v>0</v>
      </c>
      <c r="E91" s="63">
        <f>E92</f>
        <v>0</v>
      </c>
      <c r="F91" s="63">
        <f t="shared" ref="F91" si="270">F92</f>
        <v>0</v>
      </c>
      <c r="G91" s="63">
        <f>SUM(G92:G92)</f>
        <v>0</v>
      </c>
      <c r="H91" s="63">
        <f>H92</f>
        <v>0</v>
      </c>
      <c r="I91" s="63">
        <f>I92</f>
        <v>0</v>
      </c>
      <c r="J91" s="63">
        <f>J92</f>
        <v>0</v>
      </c>
      <c r="K91" s="63">
        <f>K92</f>
        <v>0</v>
      </c>
      <c r="L91" s="63">
        <f>SUM(L92:L92)</f>
        <v>0</v>
      </c>
      <c r="M91" s="64">
        <f t="shared" ref="M91:AP91" si="271">M92</f>
        <v>0</v>
      </c>
      <c r="N91" s="65">
        <f t="shared" si="271"/>
        <v>0</v>
      </c>
      <c r="O91" s="66">
        <f t="shared" si="271"/>
        <v>0</v>
      </c>
      <c r="P91" s="46">
        <f t="shared" si="271"/>
        <v>0</v>
      </c>
      <c r="Q91" s="82">
        <f t="shared" si="271"/>
        <v>0</v>
      </c>
      <c r="R91" s="67">
        <f t="shared" si="271"/>
        <v>0</v>
      </c>
      <c r="S91" s="67" t="e">
        <f t="shared" si="271"/>
        <v>#DIV/0!</v>
      </c>
      <c r="T91" s="67" t="e">
        <f t="shared" si="271"/>
        <v>#DIV/0!</v>
      </c>
      <c r="U91" s="56" t="e">
        <f t="shared" si="250"/>
        <v>#DIV/0!</v>
      </c>
      <c r="V91" s="67" t="e">
        <f t="shared" si="271"/>
        <v>#DIV/0!</v>
      </c>
      <c r="W91" s="63">
        <f t="shared" si="271"/>
        <v>0</v>
      </c>
      <c r="X91" s="67" t="e">
        <f t="shared" si="271"/>
        <v>#DIV/0!</v>
      </c>
      <c r="Y91" s="67" t="e">
        <f t="shared" si="271"/>
        <v>#DIV/0!</v>
      </c>
      <c r="Z91" s="56" t="e">
        <f t="shared" si="254"/>
        <v>#DIV/0!</v>
      </c>
      <c r="AA91" s="67" t="e">
        <f t="shared" si="271"/>
        <v>#DIV/0!</v>
      </c>
      <c r="AB91" s="67">
        <f>AB92</f>
        <v>0</v>
      </c>
      <c r="AC91" s="67" t="e">
        <f t="shared" ref="AC91:AI91" si="272">AC92</f>
        <v>#DIV/0!</v>
      </c>
      <c r="AD91" s="67" t="e">
        <f t="shared" si="272"/>
        <v>#DIV/0!</v>
      </c>
      <c r="AE91" s="56" t="e">
        <f t="shared" si="258"/>
        <v>#DIV/0!</v>
      </c>
      <c r="AF91" s="67" t="e">
        <f t="shared" si="272"/>
        <v>#DIV/0!</v>
      </c>
      <c r="AG91" s="63">
        <f>AG92</f>
        <v>0</v>
      </c>
      <c r="AH91" s="67" t="e">
        <f t="shared" si="272"/>
        <v>#DIV/0!</v>
      </c>
      <c r="AI91" s="67" t="e">
        <f t="shared" si="272"/>
        <v>#DIV/0!</v>
      </c>
      <c r="AJ91" s="63">
        <f t="shared" si="271"/>
        <v>0</v>
      </c>
      <c r="AK91" s="63" t="e">
        <f t="shared" si="271"/>
        <v>#DIV/0!</v>
      </c>
      <c r="AL91" s="63" t="e">
        <f t="shared" si="271"/>
        <v>#DIV/0!</v>
      </c>
      <c r="AM91" s="63">
        <f t="shared" si="271"/>
        <v>0</v>
      </c>
      <c r="AN91" s="63" t="e">
        <f t="shared" si="271"/>
        <v>#DIV/0!</v>
      </c>
      <c r="AO91" s="63" t="e">
        <f t="shared" si="271"/>
        <v>#DIV/0!</v>
      </c>
      <c r="AP91" s="63">
        <f t="shared" si="271"/>
        <v>0</v>
      </c>
      <c r="AQ91" s="57" t="e">
        <f>(AP91/D91)*100</f>
        <v>#DIV/0!</v>
      </c>
    </row>
    <row r="92" spans="1:53" ht="18" hidden="1" customHeight="1">
      <c r="A92" s="38"/>
      <c r="B92" s="38"/>
      <c r="C92" s="49" t="s">
        <v>70</v>
      </c>
      <c r="D92" s="57">
        <v>0</v>
      </c>
      <c r="E92" s="49">
        <v>0</v>
      </c>
      <c r="F92" s="49">
        <f t="shared" si="247"/>
        <v>0</v>
      </c>
      <c r="G92" s="57">
        <v>0</v>
      </c>
      <c r="H92" s="49">
        <v>0</v>
      </c>
      <c r="I92" s="49"/>
      <c r="J92" s="49">
        <f>SUM(G92:I92)</f>
        <v>0</v>
      </c>
      <c r="K92" s="57">
        <v>0</v>
      </c>
      <c r="L92" s="51">
        <f>SUM(G92:I92,K92)</f>
        <v>0</v>
      </c>
      <c r="M92" s="52"/>
      <c r="N92" s="53"/>
      <c r="O92" s="54"/>
      <c r="P92" s="55"/>
      <c r="Q92" s="81"/>
      <c r="R92" s="57">
        <f>M92+N92</f>
        <v>0</v>
      </c>
      <c r="S92" s="56" t="e">
        <f t="shared" si="248"/>
        <v>#DIV/0!</v>
      </c>
      <c r="T92" s="56" t="e">
        <f>R92/L92*100</f>
        <v>#DIV/0!</v>
      </c>
      <c r="U92" s="56" t="e">
        <f t="shared" si="250"/>
        <v>#DIV/0!</v>
      </c>
      <c r="V92" s="56" t="e">
        <f>R92/D92*100</f>
        <v>#DIV/0!</v>
      </c>
      <c r="W92" s="57">
        <f>O92+P92+Q92</f>
        <v>0</v>
      </c>
      <c r="X92" s="56" t="e">
        <f t="shared" si="252"/>
        <v>#DIV/0!</v>
      </c>
      <c r="Y92" s="56" t="e">
        <f>W92/L92*100</f>
        <v>#DIV/0!</v>
      </c>
      <c r="Z92" s="56" t="e">
        <f t="shared" si="254"/>
        <v>#DIV/0!</v>
      </c>
      <c r="AA92" s="56" t="e">
        <f>W92/D92*100</f>
        <v>#DIV/0!</v>
      </c>
      <c r="AB92" s="56">
        <f>SUM(M92:Q92)</f>
        <v>0</v>
      </c>
      <c r="AC92" s="56" t="e">
        <f t="shared" ref="AC92" si="273">AB92/E92*100</f>
        <v>#DIV/0!</v>
      </c>
      <c r="AD92" s="56" t="e">
        <f t="shared" ref="AD92" si="274">AB92/J92*100</f>
        <v>#DIV/0!</v>
      </c>
      <c r="AE92" s="56" t="e">
        <f t="shared" si="258"/>
        <v>#DIV/0!</v>
      </c>
      <c r="AF92" s="56" t="e">
        <f>AB92/D92*100</f>
        <v>#DIV/0!</v>
      </c>
      <c r="AG92" s="57">
        <f t="shared" ref="AG92" si="275">E92-AB92</f>
        <v>0</v>
      </c>
      <c r="AH92" s="56" t="e">
        <f t="shared" ref="AH92" si="276">AG92/E92*100</f>
        <v>#DIV/0!</v>
      </c>
      <c r="AI92" s="56" t="e">
        <f t="shared" ref="AI92" si="277">AG92/D92*100</f>
        <v>#DIV/0!</v>
      </c>
      <c r="AJ92" s="57">
        <f>J92-AB92</f>
        <v>0</v>
      </c>
      <c r="AK92" s="57" t="e">
        <f t="shared" ref="AK92" si="278">(AJ92/J92)*100</f>
        <v>#DIV/0!</v>
      </c>
      <c r="AL92" s="57" t="e">
        <f>(AJ92/D92)*100</f>
        <v>#DIV/0!</v>
      </c>
      <c r="AM92" s="34">
        <f>L92-AB92</f>
        <v>0</v>
      </c>
      <c r="AN92" s="57" t="e">
        <f>(AM92/L92)*100</f>
        <v>#DIV/0!</v>
      </c>
      <c r="AO92" s="63" t="e">
        <f>(AM92/D92)*100</f>
        <v>#DIV/0!</v>
      </c>
      <c r="AP92" s="34">
        <f t="shared" ref="AP92" si="279">D92-AB92</f>
        <v>0</v>
      </c>
      <c r="AQ92" s="57" t="e">
        <f t="shared" ref="AQ92" si="280">(AP92/D92)*100</f>
        <v>#DIV/0!</v>
      </c>
    </row>
    <row r="93" spans="1:53" ht="18.75" hidden="1">
      <c r="A93" s="69"/>
      <c r="B93" s="69"/>
      <c r="C93" s="70"/>
      <c r="D93" s="70"/>
      <c r="E93" s="70"/>
      <c r="F93" s="70"/>
      <c r="G93" s="71"/>
      <c r="H93" s="71"/>
      <c r="I93" s="71"/>
      <c r="J93" s="71"/>
      <c r="K93" s="71"/>
      <c r="L93" s="71"/>
      <c r="M93" s="72"/>
      <c r="N93" s="73"/>
      <c r="O93" s="74"/>
      <c r="P93" s="75"/>
      <c r="Q93" s="83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</row>
    <row r="94" spans="1:53" s="34" customFormat="1" ht="18.95" customHeight="1">
      <c r="A94" s="1073" t="s">
        <v>91</v>
      </c>
      <c r="B94" s="1074"/>
      <c r="C94" s="1074"/>
      <c r="D94" s="1074"/>
      <c r="E94" s="1074"/>
      <c r="F94" s="1074"/>
      <c r="G94" s="1074"/>
      <c r="H94" s="1074"/>
      <c r="I94" s="1074"/>
      <c r="J94" s="1074"/>
      <c r="K94" s="1074"/>
      <c r="L94" s="1074"/>
      <c r="M94" s="1074"/>
      <c r="N94" s="1074"/>
      <c r="O94" s="1074"/>
      <c r="P94" s="1074"/>
      <c r="Q94" s="1074"/>
      <c r="R94" s="1074"/>
      <c r="S94" s="1074"/>
      <c r="T94" s="1074"/>
      <c r="U94" s="1074"/>
      <c r="V94" s="1074"/>
      <c r="W94" s="1074"/>
      <c r="X94" s="1074"/>
      <c r="Y94" s="1074"/>
      <c r="Z94" s="1074"/>
      <c r="AA94" s="1074"/>
      <c r="AB94" s="1074"/>
      <c r="AC94" s="1074"/>
      <c r="AD94" s="1074"/>
      <c r="AE94" s="1074"/>
      <c r="AF94" s="1074"/>
      <c r="AG94" s="1074"/>
      <c r="AH94" s="1074"/>
      <c r="AI94" s="1074"/>
      <c r="AJ94" s="1074"/>
      <c r="AK94" s="1074"/>
      <c r="AL94" s="1074"/>
      <c r="AM94" s="1074"/>
      <c r="AN94" s="1074"/>
      <c r="AO94" s="1074"/>
      <c r="AP94" s="1074"/>
      <c r="AQ94" s="1074"/>
      <c r="AS94" s="839"/>
      <c r="AT94" s="840" t="s">
        <v>1299</v>
      </c>
      <c r="AU94" s="839"/>
      <c r="AV94" s="839"/>
      <c r="AW94" s="839"/>
      <c r="AY94" s="840" t="s">
        <v>1294</v>
      </c>
      <c r="AZ94" s="840" t="s">
        <v>1300</v>
      </c>
      <c r="BA94" s="840" t="s">
        <v>1301</v>
      </c>
    </row>
    <row r="95" spans="1:53" s="35" customFormat="1" ht="30.75" customHeight="1">
      <c r="A95" s="182"/>
      <c r="B95" s="183"/>
      <c r="C95" s="184"/>
      <c r="D95" s="304">
        <v>1</v>
      </c>
      <c r="E95" s="304">
        <v>0.6</v>
      </c>
      <c r="F95" s="304">
        <v>0.4</v>
      </c>
      <c r="G95" s="305" t="s">
        <v>467</v>
      </c>
      <c r="H95" s="305" t="s">
        <v>468</v>
      </c>
      <c r="I95" s="305" t="s">
        <v>469</v>
      </c>
      <c r="J95" s="305" t="s">
        <v>40</v>
      </c>
      <c r="K95" s="306" t="s">
        <v>470</v>
      </c>
      <c r="L95" s="307" t="s">
        <v>471</v>
      </c>
      <c r="M95" s="186" t="s">
        <v>435</v>
      </c>
      <c r="N95" s="186" t="s">
        <v>436</v>
      </c>
      <c r="O95" s="186" t="s">
        <v>20</v>
      </c>
      <c r="P95" s="186" t="s">
        <v>21</v>
      </c>
      <c r="Q95" s="186" t="s">
        <v>437</v>
      </c>
      <c r="R95" s="187" t="s">
        <v>417</v>
      </c>
      <c r="S95" s="286" t="s">
        <v>462</v>
      </c>
      <c r="T95" s="188" t="s">
        <v>433</v>
      </c>
      <c r="U95" s="188" t="s">
        <v>434</v>
      </c>
      <c r="V95" s="188" t="s">
        <v>403</v>
      </c>
      <c r="W95" s="188" t="s">
        <v>438</v>
      </c>
      <c r="X95" s="286" t="s">
        <v>462</v>
      </c>
      <c r="Y95" s="188" t="s">
        <v>433</v>
      </c>
      <c r="Z95" s="188" t="s">
        <v>434</v>
      </c>
      <c r="AA95" s="188" t="s">
        <v>403</v>
      </c>
      <c r="AB95" s="187" t="s">
        <v>439</v>
      </c>
      <c r="AC95" s="286" t="s">
        <v>462</v>
      </c>
      <c r="AD95" s="188" t="s">
        <v>433</v>
      </c>
      <c r="AE95" s="188" t="s">
        <v>434</v>
      </c>
      <c r="AF95" s="188" t="s">
        <v>403</v>
      </c>
      <c r="AG95" s="297" t="s">
        <v>33</v>
      </c>
      <c r="AH95" s="286" t="s">
        <v>464</v>
      </c>
      <c r="AI95" s="286" t="s">
        <v>399</v>
      </c>
      <c r="AJ95" s="188" t="s">
        <v>440</v>
      </c>
      <c r="AK95" s="188" t="s">
        <v>433</v>
      </c>
      <c r="AL95" s="188" t="s">
        <v>403</v>
      </c>
      <c r="AM95" s="188" t="s">
        <v>408</v>
      </c>
      <c r="AN95" s="188" t="s">
        <v>433</v>
      </c>
      <c r="AO95" s="188" t="s">
        <v>403</v>
      </c>
      <c r="AP95" s="188" t="s">
        <v>441</v>
      </c>
      <c r="AQ95" s="188" t="s">
        <v>403</v>
      </c>
      <c r="AS95" s="841" t="s">
        <v>514</v>
      </c>
      <c r="AT95" s="842">
        <v>0.8</v>
      </c>
      <c r="AU95" s="841" t="s">
        <v>1293</v>
      </c>
      <c r="AV95" s="841" t="s">
        <v>1292</v>
      </c>
      <c r="AW95" s="841" t="s">
        <v>459</v>
      </c>
      <c r="AY95" s="842">
        <v>0.8</v>
      </c>
      <c r="AZ95" s="842">
        <v>0.9</v>
      </c>
      <c r="BA95" s="842">
        <v>1</v>
      </c>
    </row>
    <row r="96" spans="1:53" s="35" customFormat="1" ht="23.25" customHeight="1">
      <c r="A96" s="205"/>
      <c r="B96" s="206"/>
      <c r="C96" s="184" t="s">
        <v>54</v>
      </c>
      <c r="D96" s="184">
        <f t="shared" ref="D96:I96" si="281">D97+D103</f>
        <v>44333000</v>
      </c>
      <c r="E96" s="184">
        <f t="shared" si="281"/>
        <v>26599800</v>
      </c>
      <c r="F96" s="184">
        <f t="shared" si="281"/>
        <v>17733200</v>
      </c>
      <c r="G96" s="184">
        <f t="shared" si="281"/>
        <v>36763932.5</v>
      </c>
      <c r="H96" s="184">
        <f t="shared" si="281"/>
        <v>7569067.5</v>
      </c>
      <c r="I96" s="184">
        <f t="shared" si="281"/>
        <v>0</v>
      </c>
      <c r="J96" s="184">
        <f t="shared" ref="J96:J97" si="282">SUM(G96:I96)</f>
        <v>44333000</v>
      </c>
      <c r="K96" s="185">
        <f>K97+K103</f>
        <v>0</v>
      </c>
      <c r="L96" s="184">
        <f>L97+L103</f>
        <v>44333000</v>
      </c>
      <c r="M96" s="184">
        <f>M97+M103</f>
        <v>25350871.07</v>
      </c>
      <c r="N96" s="184">
        <f t="shared" ref="N96:R96" si="283">N97+N103</f>
        <v>2881200</v>
      </c>
      <c r="O96" s="184">
        <f t="shared" si="283"/>
        <v>1287185.3699999999</v>
      </c>
      <c r="P96" s="184">
        <f t="shared" si="283"/>
        <v>6526817.1400000006</v>
      </c>
      <c r="Q96" s="184">
        <f t="shared" si="283"/>
        <v>36000</v>
      </c>
      <c r="R96" s="184">
        <f t="shared" si="283"/>
        <v>28232071.07</v>
      </c>
      <c r="S96" s="207">
        <f>(R96/E96)*100</f>
        <v>106.13640354438756</v>
      </c>
      <c r="T96" s="207">
        <f>(R96/J96)*100</f>
        <v>63.681842126632525</v>
      </c>
      <c r="U96" s="207">
        <f>(R96/L96)*100</f>
        <v>63.681842126632525</v>
      </c>
      <c r="V96" s="198">
        <f>(R96/D96)*100</f>
        <v>63.681842126632525</v>
      </c>
      <c r="W96" s="184">
        <f>W97+W103</f>
        <v>7850002.5100000007</v>
      </c>
      <c r="X96" s="207">
        <f t="shared" ref="X96:X102" si="284">(W96/E96)*100</f>
        <v>29.511509522627993</v>
      </c>
      <c r="Y96" s="198">
        <f>(W96/J96)*100</f>
        <v>17.706905713576795</v>
      </c>
      <c r="Z96" s="207">
        <f>(W96/L96)*100</f>
        <v>17.706905713576795</v>
      </c>
      <c r="AA96" s="198">
        <f>(W96/D96)*100</f>
        <v>17.706905713576795</v>
      </c>
      <c r="AB96" s="184">
        <f>AB97+AB103</f>
        <v>36082073.579999998</v>
      </c>
      <c r="AC96" s="288">
        <f>(AB96/E96)*100</f>
        <v>135.64791306701554</v>
      </c>
      <c r="AD96" s="198">
        <f>(AB96/J96)*100</f>
        <v>81.388747840209319</v>
      </c>
      <c r="AE96" s="207">
        <f>(AB96/L96)*100</f>
        <v>81.388747840209319</v>
      </c>
      <c r="AF96" s="284">
        <f t="shared" ref="AF96:AF102" si="285">(AB96/D96)*100</f>
        <v>81.388747840209319</v>
      </c>
      <c r="AG96" s="291">
        <f>AG97+AG103</f>
        <v>-9482273.5800000019</v>
      </c>
      <c r="AH96" s="292">
        <f>(AG96/E96)*100</f>
        <v>-35.647913067015544</v>
      </c>
      <c r="AI96" s="292">
        <f>(AG96/D96)*100</f>
        <v>-21.38874784020933</v>
      </c>
      <c r="AJ96" s="184">
        <f>AJ97+AJ103</f>
        <v>8250926.4199999981</v>
      </c>
      <c r="AK96" s="198">
        <f t="shared" ref="AK96:AK97" si="286">(AJ96/J96)*100</f>
        <v>18.61125215979067</v>
      </c>
      <c r="AL96" s="198">
        <f>(AJ96/D96)*100</f>
        <v>18.61125215979067</v>
      </c>
      <c r="AM96" s="184">
        <f>AM97+AM103</f>
        <v>8250926.4199999981</v>
      </c>
      <c r="AN96" s="198">
        <f>(AM96/L96)*100</f>
        <v>18.61125215979067</v>
      </c>
      <c r="AO96" s="198">
        <f>(AM96/D96)*100</f>
        <v>18.61125215979067</v>
      </c>
      <c r="AP96" s="184">
        <f>AP97+AP103</f>
        <v>8250926.4199999981</v>
      </c>
      <c r="AQ96" s="198">
        <f>(AP96/D96)*100</f>
        <v>18.61125215979067</v>
      </c>
      <c r="AS96" s="843">
        <f>D96</f>
        <v>44333000</v>
      </c>
      <c r="AT96" s="843">
        <f>AS96*80/100</f>
        <v>35466400</v>
      </c>
      <c r="AU96" s="843">
        <f>M96+N96+O96+P96+Q96</f>
        <v>36082073.579999998</v>
      </c>
      <c r="AV96" s="843">
        <f>M96+N96+Q96</f>
        <v>28268071.07</v>
      </c>
      <c r="AW96" s="843">
        <f>O96+P96</f>
        <v>7814002.5100000007</v>
      </c>
      <c r="AY96" s="35">
        <f>AS96*0.8</f>
        <v>35466400</v>
      </c>
      <c r="AZ96" s="35">
        <f>AS96*0.9</f>
        <v>39899700</v>
      </c>
      <c r="BA96" s="35">
        <f>AS96</f>
        <v>44333000</v>
      </c>
    </row>
    <row r="97" spans="1:53" s="35" customFormat="1" ht="18.95" customHeight="1">
      <c r="A97" s="182"/>
      <c r="B97" s="192" t="s">
        <v>34</v>
      </c>
      <c r="C97" s="193" t="s">
        <v>55</v>
      </c>
      <c r="D97" s="193">
        <f t="shared" ref="D97:I97" si="287">SUM(D98:D102)</f>
        <v>38067870</v>
      </c>
      <c r="E97" s="193">
        <f t="shared" si="287"/>
        <v>22840722</v>
      </c>
      <c r="F97" s="193">
        <f t="shared" si="287"/>
        <v>15227148</v>
      </c>
      <c r="G97" s="190">
        <f t="shared" si="287"/>
        <v>30498802.5</v>
      </c>
      <c r="H97" s="190">
        <f t="shared" si="287"/>
        <v>7569067.5</v>
      </c>
      <c r="I97" s="190">
        <f t="shared" si="287"/>
        <v>0</v>
      </c>
      <c r="J97" s="190">
        <f t="shared" si="282"/>
        <v>38067870</v>
      </c>
      <c r="K97" s="194">
        <f t="shared" ref="K97:R97" si="288">SUM(K98:K102)</f>
        <v>0</v>
      </c>
      <c r="L97" s="190">
        <f t="shared" si="288"/>
        <v>38067870</v>
      </c>
      <c r="M97" s="193">
        <f>SUM(M98:M102)</f>
        <v>22287896.07</v>
      </c>
      <c r="N97" s="193">
        <f t="shared" ref="N97:Q97" si="289">SUM(N98:N102)</f>
        <v>259700</v>
      </c>
      <c r="O97" s="193">
        <f t="shared" si="289"/>
        <v>1287185.3699999999</v>
      </c>
      <c r="P97" s="193">
        <f t="shared" si="289"/>
        <v>6526817.1400000006</v>
      </c>
      <c r="Q97" s="193">
        <f t="shared" si="289"/>
        <v>36000</v>
      </c>
      <c r="R97" s="190">
        <f t="shared" si="288"/>
        <v>22547596.07</v>
      </c>
      <c r="S97" s="189">
        <f>(R97/E97)*100</f>
        <v>98.716652083064631</v>
      </c>
      <c r="T97" s="189">
        <f t="shared" ref="T97:T102" si="290">(R97/J97)*100</f>
        <v>59.229991249838776</v>
      </c>
      <c r="U97" s="189">
        <f t="shared" ref="U97:U104" si="291">(R97/L97)*100</f>
        <v>59.229991249838776</v>
      </c>
      <c r="V97" s="190">
        <f>(R97/D97)*100</f>
        <v>59.229991249838776</v>
      </c>
      <c r="W97" s="190">
        <f>SUM(W98:W102)</f>
        <v>7850002.5100000007</v>
      </c>
      <c r="X97" s="189">
        <f t="shared" si="284"/>
        <v>34.368451706561643</v>
      </c>
      <c r="Y97" s="190">
        <f t="shared" ref="Y97:Y104" si="292">(W97/J97)*100</f>
        <v>20.621071023936985</v>
      </c>
      <c r="Z97" s="189">
        <f t="shared" ref="Z97:Z104" si="293">(W97/L97)*100</f>
        <v>20.621071023936985</v>
      </c>
      <c r="AA97" s="189">
        <f>(W97/D97)*100</f>
        <v>20.621071023936985</v>
      </c>
      <c r="AB97" s="190">
        <f>SUM(AB98:AB102)</f>
        <v>30397598.580000002</v>
      </c>
      <c r="AC97" s="190">
        <f>(AB97/E97)*100</f>
        <v>133.08510378962629</v>
      </c>
      <c r="AD97" s="298">
        <f t="shared" ref="AD97:AD104" si="294">(AB97/J97)*100</f>
        <v>79.851062273775767</v>
      </c>
      <c r="AE97" s="189">
        <f t="shared" ref="AE97:AE104" si="295">(AB97/L97)*100</f>
        <v>79.851062273775767</v>
      </c>
      <c r="AF97" s="189">
        <f t="shared" si="285"/>
        <v>79.851062273775767</v>
      </c>
      <c r="AG97" s="289">
        <f>SUM(AG98:AG102)</f>
        <v>-7556876.5800000029</v>
      </c>
      <c r="AH97" s="199">
        <f>(AG97/E97)*100</f>
        <v>-33.085103789626281</v>
      </c>
      <c r="AI97" s="199">
        <f>(AG97/D97)*100</f>
        <v>-19.851062273775767</v>
      </c>
      <c r="AJ97" s="191">
        <f>SUM(AJ98:AJ102)</f>
        <v>7670271.4199999981</v>
      </c>
      <c r="AK97" s="191">
        <f t="shared" si="286"/>
        <v>20.148937726224236</v>
      </c>
      <c r="AL97" s="191">
        <f t="shared" ref="AL97:AL102" si="296">(AJ97/D97)*100</f>
        <v>20.148937726224236</v>
      </c>
      <c r="AM97" s="191">
        <f>SUM(AM98:AM102)</f>
        <v>7670271.4199999981</v>
      </c>
      <c r="AN97" s="191">
        <f t="shared" ref="AN97:AN104" si="297">(AM97/L97)*100</f>
        <v>20.148937726224236</v>
      </c>
      <c r="AO97" s="191">
        <f t="shared" ref="AO97:AO104" si="298">(AM97/D97)*100</f>
        <v>20.148937726224236</v>
      </c>
      <c r="AP97" s="191">
        <f>SUM(AP98:AP102)</f>
        <v>7670271.4199999981</v>
      </c>
      <c r="AQ97" s="191">
        <f t="shared" ref="AQ97:AQ104" si="299">(AP97/D97)*100</f>
        <v>20.148937726224236</v>
      </c>
      <c r="AR97" s="838"/>
      <c r="AS97" s="844"/>
      <c r="AT97" s="845" t="s">
        <v>1295</v>
      </c>
      <c r="AU97" s="846">
        <f>AU96*100/AS96</f>
        <v>81.388747840209319</v>
      </c>
      <c r="AV97" s="846">
        <f>AV96*100/AS96</f>
        <v>63.763045744704847</v>
      </c>
      <c r="AW97" s="846">
        <f>AW96*100/AS96</f>
        <v>17.625702095504479</v>
      </c>
      <c r="AY97" s="35">
        <f>AY96-AU96</f>
        <v>-615673.57999999821</v>
      </c>
      <c r="AZ97" s="35">
        <f>AZ96-AU96</f>
        <v>3817626.4200000018</v>
      </c>
      <c r="BA97" s="35">
        <f>BA96-AU96</f>
        <v>8250926.4200000018</v>
      </c>
    </row>
    <row r="98" spans="1:53" s="35" customFormat="1" ht="18.95" customHeight="1">
      <c r="A98" s="183"/>
      <c r="B98" s="183"/>
      <c r="C98" s="189" t="s">
        <v>56</v>
      </c>
      <c r="D98" s="189">
        <f>D110+D122+D134+D146+D158+D170+D182+D194+D206+D218+D230+D242+D254+D266+D278+D290+D302+D314+D326+D338+D350+D362+D374+D386+D398+D434+D410+D422</f>
        <v>7791600</v>
      </c>
      <c r="E98" s="189">
        <f t="shared" ref="E98:L98" si="300">E110+E122+E134+E146+E158+E170+E182+E194+E206+E218+E230+E242+E254+E266+E278+E290+E302+E314+E326+E338+E350+E362+E374+E386+E398+E434+E410+E422</f>
        <v>4674960</v>
      </c>
      <c r="F98" s="189">
        <f t="shared" si="300"/>
        <v>3116640</v>
      </c>
      <c r="G98" s="189">
        <f t="shared" si="300"/>
        <v>7791600</v>
      </c>
      <c r="H98" s="189">
        <f t="shared" si="300"/>
        <v>0</v>
      </c>
      <c r="I98" s="189">
        <f t="shared" si="300"/>
        <v>0</v>
      </c>
      <c r="J98" s="189">
        <f t="shared" si="300"/>
        <v>7791600</v>
      </c>
      <c r="K98" s="189">
        <f t="shared" si="300"/>
        <v>0</v>
      </c>
      <c r="L98" s="189">
        <f t="shared" si="300"/>
        <v>7791600</v>
      </c>
      <c r="M98" s="189">
        <f>M110+M122+M134+M146+M158+M170+M182+M194+M206+M218+M230+M242+M254+M266+M278+M290+M302+M314+M326+M338+M350+M362+M374+M386+M398+M434+M410+M422</f>
        <v>6368600</v>
      </c>
      <c r="N98" s="189">
        <f t="shared" ref="N98:Q102" si="301">N110+N122+N134+N146+N158+N170+N182+N194+N206+N218+N230+N242+N254+N266+N278+N290+N302+N314+N326+N338+N350+N362+N374+N386+N398+N434+N410+N422</f>
        <v>0</v>
      </c>
      <c r="O98" s="189">
        <f t="shared" si="301"/>
        <v>0</v>
      </c>
      <c r="P98" s="189">
        <f t="shared" si="301"/>
        <v>0</v>
      </c>
      <c r="Q98" s="189">
        <f t="shared" si="301"/>
        <v>36000</v>
      </c>
      <c r="R98" s="189">
        <f>M98+N98</f>
        <v>6368600</v>
      </c>
      <c r="S98" s="189">
        <f>(R98/E98)*100</f>
        <v>136.22790355425499</v>
      </c>
      <c r="T98" s="189">
        <f t="shared" si="290"/>
        <v>81.736742132553005</v>
      </c>
      <c r="U98" s="189">
        <f t="shared" si="291"/>
        <v>81.736742132553005</v>
      </c>
      <c r="V98" s="189">
        <f>(R98/D98)*100</f>
        <v>81.736742132553005</v>
      </c>
      <c r="W98" s="189">
        <f>O98+P98+Q98</f>
        <v>36000</v>
      </c>
      <c r="X98" s="189">
        <f t="shared" si="284"/>
        <v>0.7700600646850454</v>
      </c>
      <c r="Y98" s="189">
        <f t="shared" si="292"/>
        <v>0.46203603881102728</v>
      </c>
      <c r="Z98" s="189">
        <f t="shared" si="293"/>
        <v>0.46203603881102728</v>
      </c>
      <c r="AA98" s="189">
        <f>(W98/D98)*100</f>
        <v>0.46203603881102728</v>
      </c>
      <c r="AB98" s="189">
        <f>SUM(M98:Q98)</f>
        <v>6404600</v>
      </c>
      <c r="AC98" s="189">
        <f>(AB98/E98)*100</f>
        <v>136.99796361894005</v>
      </c>
      <c r="AD98" s="189">
        <f t="shared" si="294"/>
        <v>82.198778171364026</v>
      </c>
      <c r="AE98" s="189">
        <f t="shared" si="295"/>
        <v>82.198778171364026</v>
      </c>
      <c r="AF98" s="189">
        <f t="shared" si="285"/>
        <v>82.198778171364026</v>
      </c>
      <c r="AG98" s="189">
        <f>E98-AB98</f>
        <v>-1729640</v>
      </c>
      <c r="AH98" s="290">
        <f>(AG98/E98)*100</f>
        <v>-36.997963618940055</v>
      </c>
      <c r="AI98" s="290">
        <f>(AG98/D98)*100</f>
        <v>-22.198778171364033</v>
      </c>
      <c r="AJ98" s="197">
        <f>J98-AB98</f>
        <v>1387000</v>
      </c>
      <c r="AK98" s="197">
        <f>(AJ98/J98)*100</f>
        <v>17.801221828635967</v>
      </c>
      <c r="AL98" s="197">
        <f t="shared" si="296"/>
        <v>17.801221828635967</v>
      </c>
      <c r="AM98" s="197">
        <f>L98-AB98</f>
        <v>1387000</v>
      </c>
      <c r="AN98" s="197">
        <f t="shared" si="297"/>
        <v>17.801221828635967</v>
      </c>
      <c r="AO98" s="197">
        <f t="shared" si="298"/>
        <v>17.801221828635967</v>
      </c>
      <c r="AP98" s="197">
        <f>D98-AB98</f>
        <v>1387000</v>
      </c>
      <c r="AQ98" s="197">
        <f t="shared" si="299"/>
        <v>17.801221828635967</v>
      </c>
      <c r="AS98" s="846"/>
      <c r="AT98" s="846"/>
      <c r="AU98" s="846"/>
      <c r="AV98" s="846"/>
      <c r="AW98" s="846"/>
    </row>
    <row r="99" spans="1:53" s="35" customFormat="1" ht="18.95" customHeight="1">
      <c r="A99" s="183"/>
      <c r="B99" s="183"/>
      <c r="C99" s="189" t="s">
        <v>57</v>
      </c>
      <c r="D99" s="189">
        <f t="shared" ref="D99:Q104" si="302">D111+D123+D135+D147+D159+D171+D183+D195+D207+D219+D231+D243+D255+D267+D279+D291+D303+D315+D327+D339+D351+D363+D375+D387+D399+D435+D411+D423</f>
        <v>6076920</v>
      </c>
      <c r="E99" s="189">
        <f t="shared" si="302"/>
        <v>3646152</v>
      </c>
      <c r="F99" s="189">
        <f t="shared" si="302"/>
        <v>2430768</v>
      </c>
      <c r="G99" s="189">
        <f t="shared" si="302"/>
        <v>4557690</v>
      </c>
      <c r="H99" s="189">
        <f t="shared" si="302"/>
        <v>1519230</v>
      </c>
      <c r="I99" s="189">
        <f t="shared" si="302"/>
        <v>0</v>
      </c>
      <c r="J99" s="189">
        <f t="shared" si="302"/>
        <v>6076920</v>
      </c>
      <c r="K99" s="189">
        <f t="shared" si="302"/>
        <v>0</v>
      </c>
      <c r="L99" s="189">
        <f t="shared" si="302"/>
        <v>6076920</v>
      </c>
      <c r="M99" s="189">
        <f t="shared" si="302"/>
        <v>3768902.0799999996</v>
      </c>
      <c r="N99" s="189">
        <f t="shared" si="301"/>
        <v>15740</v>
      </c>
      <c r="O99" s="189">
        <f t="shared" si="301"/>
        <v>159479.29999999999</v>
      </c>
      <c r="P99" s="189">
        <f t="shared" si="301"/>
        <v>1000516.85</v>
      </c>
      <c r="Q99" s="189">
        <f t="shared" si="301"/>
        <v>0</v>
      </c>
      <c r="R99" s="189">
        <f>M99+N99</f>
        <v>3784642.0799999996</v>
      </c>
      <c r="S99" s="189">
        <f t="shared" ref="S99:S102" si="303">(R99/E99)*100</f>
        <v>103.7982530624066</v>
      </c>
      <c r="T99" s="189">
        <f t="shared" si="290"/>
        <v>62.278951837443962</v>
      </c>
      <c r="U99" s="189">
        <f t="shared" si="291"/>
        <v>62.278951837443962</v>
      </c>
      <c r="V99" s="189">
        <f t="shared" ref="V99:V102" si="304">(R99/D99)*100</f>
        <v>62.278951837443962</v>
      </c>
      <c r="W99" s="189">
        <f t="shared" ref="W99:W104" si="305">O99+P99+Q99</f>
        <v>1159996.1499999999</v>
      </c>
      <c r="X99" s="189">
        <f t="shared" si="284"/>
        <v>31.814256509328189</v>
      </c>
      <c r="Y99" s="189">
        <f t="shared" si="292"/>
        <v>19.088553905596914</v>
      </c>
      <c r="Z99" s="189">
        <f t="shared" si="293"/>
        <v>19.088553905596914</v>
      </c>
      <c r="AA99" s="189">
        <f t="shared" ref="AA99:AA102" si="306">(W99/D99)*100</f>
        <v>19.088553905596914</v>
      </c>
      <c r="AB99" s="189">
        <f>SUM(M99:Q99)</f>
        <v>4944638.2299999995</v>
      </c>
      <c r="AC99" s="189">
        <f t="shared" ref="AC99:AC102" si="307">(AB99/E99)*100</f>
        <v>135.61250957173479</v>
      </c>
      <c r="AD99" s="189">
        <f t="shared" si="294"/>
        <v>81.36750574304088</v>
      </c>
      <c r="AE99" s="189">
        <f t="shared" si="295"/>
        <v>81.36750574304088</v>
      </c>
      <c r="AF99" s="189">
        <f t="shared" si="285"/>
        <v>81.36750574304088</v>
      </c>
      <c r="AG99" s="189">
        <f t="shared" ref="AG99:AG102" si="308">E99-AB99</f>
        <v>-1298486.2299999995</v>
      </c>
      <c r="AH99" s="290">
        <f t="shared" ref="AH99:AH102" si="309">(AG99/E99)*100</f>
        <v>-35.61250957173479</v>
      </c>
      <c r="AI99" s="290">
        <f t="shared" ref="AI99:AI102" si="310">(AG99/D99)*100</f>
        <v>-21.367505743040873</v>
      </c>
      <c r="AJ99" s="197">
        <f t="shared" ref="AJ99:AJ102" si="311">J99-AB99</f>
        <v>1132281.7700000005</v>
      </c>
      <c r="AK99" s="197">
        <f t="shared" ref="AK99:AK104" si="312">(AJ99/J99)*100</f>
        <v>18.632494256959127</v>
      </c>
      <c r="AL99" s="197">
        <f t="shared" si="296"/>
        <v>18.632494256959127</v>
      </c>
      <c r="AM99" s="197">
        <f t="shared" ref="AM99:AM102" si="313">L99-AB99</f>
        <v>1132281.7700000005</v>
      </c>
      <c r="AN99" s="197">
        <f t="shared" si="297"/>
        <v>18.632494256959127</v>
      </c>
      <c r="AO99" s="197">
        <f t="shared" si="298"/>
        <v>18.632494256959127</v>
      </c>
      <c r="AP99" s="197">
        <f t="shared" ref="AP99:AP102" si="314">D99-AB99</f>
        <v>1132281.7700000005</v>
      </c>
      <c r="AQ99" s="197">
        <f t="shared" si="299"/>
        <v>18.632494256959127</v>
      </c>
      <c r="AS99" s="843"/>
      <c r="AT99" s="840" t="s">
        <v>1299</v>
      </c>
      <c r="AU99" s="843"/>
      <c r="AV99" s="843"/>
      <c r="AW99" s="843"/>
    </row>
    <row r="100" spans="1:53" s="35" customFormat="1" ht="24.75" customHeight="1">
      <c r="A100" s="183"/>
      <c r="B100" s="183"/>
      <c r="C100" s="189" t="s">
        <v>58</v>
      </c>
      <c r="D100" s="189">
        <f t="shared" si="302"/>
        <v>20591670</v>
      </c>
      <c r="E100" s="189">
        <f t="shared" si="302"/>
        <v>12355002</v>
      </c>
      <c r="F100" s="189">
        <f t="shared" si="302"/>
        <v>8236668</v>
      </c>
      <c r="G100" s="189">
        <f t="shared" si="302"/>
        <v>15431252.5</v>
      </c>
      <c r="H100" s="189">
        <f t="shared" si="302"/>
        <v>5160417.5</v>
      </c>
      <c r="I100" s="189">
        <f t="shared" si="302"/>
        <v>0</v>
      </c>
      <c r="J100" s="189">
        <f t="shared" si="302"/>
        <v>20591670</v>
      </c>
      <c r="K100" s="189">
        <f t="shared" si="302"/>
        <v>0</v>
      </c>
      <c r="L100" s="189">
        <f t="shared" si="302"/>
        <v>20591670</v>
      </c>
      <c r="M100" s="189">
        <f t="shared" si="302"/>
        <v>9381803.8800000027</v>
      </c>
      <c r="N100" s="189">
        <f t="shared" si="301"/>
        <v>212930</v>
      </c>
      <c r="O100" s="189">
        <f t="shared" si="301"/>
        <v>349297.85</v>
      </c>
      <c r="P100" s="189">
        <f t="shared" si="301"/>
        <v>4636258.1400000006</v>
      </c>
      <c r="Q100" s="189">
        <f t="shared" si="301"/>
        <v>0</v>
      </c>
      <c r="R100" s="189">
        <f>M100+N100</f>
        <v>9594733.8800000027</v>
      </c>
      <c r="S100" s="189">
        <f t="shared" si="303"/>
        <v>77.65869952914619</v>
      </c>
      <c r="T100" s="189">
        <f t="shared" si="290"/>
        <v>46.595219717487716</v>
      </c>
      <c r="U100" s="189">
        <f t="shared" si="291"/>
        <v>46.595219717487716</v>
      </c>
      <c r="V100" s="189">
        <f t="shared" si="304"/>
        <v>46.595219717487716</v>
      </c>
      <c r="W100" s="189">
        <f t="shared" si="305"/>
        <v>4985555.99</v>
      </c>
      <c r="X100" s="189">
        <f t="shared" si="284"/>
        <v>40.352530821120062</v>
      </c>
      <c r="Y100" s="189">
        <f t="shared" si="292"/>
        <v>24.211518492672038</v>
      </c>
      <c r="Z100" s="189">
        <f t="shared" si="293"/>
        <v>24.211518492672038</v>
      </c>
      <c r="AA100" s="189">
        <f t="shared" si="306"/>
        <v>24.211518492672038</v>
      </c>
      <c r="AB100" s="189">
        <f>SUM(M100:Q100)</f>
        <v>14580289.870000003</v>
      </c>
      <c r="AC100" s="189">
        <f t="shared" si="307"/>
        <v>118.01123035026626</v>
      </c>
      <c r="AD100" s="189">
        <f t="shared" si="294"/>
        <v>70.806738210159764</v>
      </c>
      <c r="AE100" s="189">
        <f t="shared" si="295"/>
        <v>70.806738210159764</v>
      </c>
      <c r="AF100" s="189">
        <f t="shared" si="285"/>
        <v>70.806738210159764</v>
      </c>
      <c r="AG100" s="189">
        <f t="shared" si="308"/>
        <v>-2225287.8700000029</v>
      </c>
      <c r="AH100" s="290">
        <f t="shared" si="309"/>
        <v>-18.011230350266256</v>
      </c>
      <c r="AI100" s="290">
        <f t="shared" si="310"/>
        <v>-10.806738210159754</v>
      </c>
      <c r="AJ100" s="197">
        <f t="shared" si="311"/>
        <v>6011380.1299999971</v>
      </c>
      <c r="AK100" s="197">
        <f t="shared" si="312"/>
        <v>29.193261789840246</v>
      </c>
      <c r="AL100" s="197">
        <f t="shared" si="296"/>
        <v>29.193261789840246</v>
      </c>
      <c r="AM100" s="197">
        <f t="shared" si="313"/>
        <v>6011380.1299999971</v>
      </c>
      <c r="AN100" s="197">
        <f t="shared" si="297"/>
        <v>29.193261789840246</v>
      </c>
      <c r="AO100" s="197">
        <f t="shared" si="298"/>
        <v>29.193261789840246</v>
      </c>
      <c r="AP100" s="197">
        <f t="shared" si="314"/>
        <v>6011380.1299999971</v>
      </c>
      <c r="AQ100" s="197">
        <f t="shared" si="299"/>
        <v>29.193261789840246</v>
      </c>
      <c r="AS100" s="841" t="s">
        <v>1296</v>
      </c>
      <c r="AT100" s="842">
        <v>0.8</v>
      </c>
      <c r="AU100" s="841" t="s">
        <v>1293</v>
      </c>
      <c r="AV100" s="841" t="s">
        <v>1292</v>
      </c>
      <c r="AW100" s="841" t="s">
        <v>459</v>
      </c>
    </row>
    <row r="101" spans="1:53" s="35" customFormat="1" ht="18.95" customHeight="1">
      <c r="A101" s="183"/>
      <c r="B101" s="183"/>
      <c r="C101" s="189" t="s">
        <v>59</v>
      </c>
      <c r="D101" s="189">
        <f t="shared" si="302"/>
        <v>50000</v>
      </c>
      <c r="E101" s="189">
        <f t="shared" si="302"/>
        <v>30000</v>
      </c>
      <c r="F101" s="189">
        <f t="shared" si="302"/>
        <v>20000</v>
      </c>
      <c r="G101" s="189">
        <f t="shared" si="302"/>
        <v>50000</v>
      </c>
      <c r="H101" s="189">
        <f t="shared" si="302"/>
        <v>0</v>
      </c>
      <c r="I101" s="189">
        <f t="shared" si="302"/>
        <v>0</v>
      </c>
      <c r="J101" s="189">
        <f t="shared" si="302"/>
        <v>50000</v>
      </c>
      <c r="K101" s="189">
        <f t="shared" si="302"/>
        <v>0</v>
      </c>
      <c r="L101" s="189">
        <f t="shared" si="302"/>
        <v>50000</v>
      </c>
      <c r="M101" s="189">
        <f t="shared" si="302"/>
        <v>0</v>
      </c>
      <c r="N101" s="189">
        <f t="shared" si="301"/>
        <v>0</v>
      </c>
      <c r="O101" s="189">
        <f t="shared" si="301"/>
        <v>0</v>
      </c>
      <c r="P101" s="189">
        <f t="shared" si="301"/>
        <v>0</v>
      </c>
      <c r="Q101" s="189">
        <f t="shared" si="301"/>
        <v>0</v>
      </c>
      <c r="R101" s="189">
        <f>M101+N101</f>
        <v>0</v>
      </c>
      <c r="S101" s="189">
        <f t="shared" si="303"/>
        <v>0</v>
      </c>
      <c r="T101" s="189">
        <f t="shared" si="290"/>
        <v>0</v>
      </c>
      <c r="U101" s="189">
        <f t="shared" si="291"/>
        <v>0</v>
      </c>
      <c r="V101" s="189">
        <f t="shared" si="304"/>
        <v>0</v>
      </c>
      <c r="W101" s="189">
        <f t="shared" si="305"/>
        <v>0</v>
      </c>
      <c r="X101" s="189">
        <f t="shared" si="284"/>
        <v>0</v>
      </c>
      <c r="Y101" s="189">
        <f t="shared" si="292"/>
        <v>0</v>
      </c>
      <c r="Z101" s="189">
        <f t="shared" si="293"/>
        <v>0</v>
      </c>
      <c r="AA101" s="189">
        <f t="shared" si="306"/>
        <v>0</v>
      </c>
      <c r="AB101" s="189">
        <f>SUM(M101:Q101)</f>
        <v>0</v>
      </c>
      <c r="AC101" s="189">
        <f t="shared" si="307"/>
        <v>0</v>
      </c>
      <c r="AD101" s="189">
        <f t="shared" si="294"/>
        <v>0</v>
      </c>
      <c r="AE101" s="189">
        <f t="shared" si="295"/>
        <v>0</v>
      </c>
      <c r="AF101" s="189">
        <f t="shared" si="285"/>
        <v>0</v>
      </c>
      <c r="AG101" s="189">
        <f t="shared" si="308"/>
        <v>30000</v>
      </c>
      <c r="AH101" s="290">
        <f t="shared" si="309"/>
        <v>100</v>
      </c>
      <c r="AI101" s="290">
        <f t="shared" si="310"/>
        <v>60</v>
      </c>
      <c r="AJ101" s="197">
        <f t="shared" si="311"/>
        <v>50000</v>
      </c>
      <c r="AK101" s="197">
        <f t="shared" si="312"/>
        <v>100</v>
      </c>
      <c r="AL101" s="197">
        <f t="shared" si="296"/>
        <v>100</v>
      </c>
      <c r="AM101" s="197">
        <f t="shared" si="313"/>
        <v>50000</v>
      </c>
      <c r="AN101" s="197">
        <f t="shared" si="297"/>
        <v>100</v>
      </c>
      <c r="AO101" s="197">
        <f t="shared" si="298"/>
        <v>100</v>
      </c>
      <c r="AP101" s="197">
        <f t="shared" si="314"/>
        <v>50000</v>
      </c>
      <c r="AQ101" s="197">
        <f t="shared" si="299"/>
        <v>100</v>
      </c>
      <c r="AR101" s="838"/>
      <c r="AS101" s="843">
        <f>L97</f>
        <v>38067870</v>
      </c>
      <c r="AT101" s="843">
        <f>AS101*80/100</f>
        <v>30454296</v>
      </c>
      <c r="AU101" s="843">
        <f>SUM(M97:Q97)</f>
        <v>30397598.580000002</v>
      </c>
      <c r="AV101" s="843">
        <f>M97</f>
        <v>22287896.07</v>
      </c>
      <c r="AW101" s="843">
        <f>O97+P97</f>
        <v>7814002.5100000007</v>
      </c>
    </row>
    <row r="102" spans="1:53" s="35" customFormat="1" ht="18.95" customHeight="1">
      <c r="A102" s="183"/>
      <c r="B102" s="183"/>
      <c r="C102" s="189" t="s">
        <v>60</v>
      </c>
      <c r="D102" s="189">
        <f t="shared" si="302"/>
        <v>3557680</v>
      </c>
      <c r="E102" s="189">
        <f t="shared" si="302"/>
        <v>2134608</v>
      </c>
      <c r="F102" s="189">
        <f t="shared" si="302"/>
        <v>1423072</v>
      </c>
      <c r="G102" s="189">
        <f t="shared" si="302"/>
        <v>2668260</v>
      </c>
      <c r="H102" s="189">
        <f t="shared" si="302"/>
        <v>889420</v>
      </c>
      <c r="I102" s="189">
        <f t="shared" si="302"/>
        <v>0</v>
      </c>
      <c r="J102" s="189">
        <f t="shared" si="302"/>
        <v>3557680</v>
      </c>
      <c r="K102" s="189">
        <f t="shared" si="302"/>
        <v>0</v>
      </c>
      <c r="L102" s="189">
        <f t="shared" si="302"/>
        <v>3557680</v>
      </c>
      <c r="M102" s="189">
        <f t="shared" si="302"/>
        <v>2768590.1100000003</v>
      </c>
      <c r="N102" s="189">
        <f t="shared" si="301"/>
        <v>31030</v>
      </c>
      <c r="O102" s="189">
        <f t="shared" si="301"/>
        <v>778408.22</v>
      </c>
      <c r="P102" s="189">
        <f t="shared" si="301"/>
        <v>890042.15</v>
      </c>
      <c r="Q102" s="189">
        <f t="shared" si="301"/>
        <v>0</v>
      </c>
      <c r="R102" s="189">
        <f>M102+N102</f>
        <v>2799620.1100000003</v>
      </c>
      <c r="S102" s="189">
        <f t="shared" si="303"/>
        <v>131.1538282438743</v>
      </c>
      <c r="T102" s="189">
        <f t="shared" si="290"/>
        <v>78.692296946324575</v>
      </c>
      <c r="U102" s="189">
        <f t="shared" si="291"/>
        <v>78.692296946324575</v>
      </c>
      <c r="V102" s="189">
        <f t="shared" si="304"/>
        <v>78.692296946324575</v>
      </c>
      <c r="W102" s="189">
        <f t="shared" si="305"/>
        <v>1668450.37</v>
      </c>
      <c r="X102" s="189">
        <f t="shared" si="284"/>
        <v>78.161909352911636</v>
      </c>
      <c r="Y102" s="189">
        <f t="shared" si="292"/>
        <v>46.897145611746978</v>
      </c>
      <c r="Z102" s="189">
        <f t="shared" si="293"/>
        <v>46.897145611746978</v>
      </c>
      <c r="AA102" s="189">
        <f t="shared" si="306"/>
        <v>46.897145611746978</v>
      </c>
      <c r="AB102" s="189">
        <f>SUM(M102:Q102)</f>
        <v>4468070.4800000004</v>
      </c>
      <c r="AC102" s="189">
        <f t="shared" si="307"/>
        <v>209.31573759678594</v>
      </c>
      <c r="AD102" s="189">
        <f t="shared" si="294"/>
        <v>125.58944255807157</v>
      </c>
      <c r="AE102" s="189">
        <f t="shared" si="295"/>
        <v>125.58944255807157</v>
      </c>
      <c r="AF102" s="189">
        <f t="shared" si="285"/>
        <v>125.58944255807157</v>
      </c>
      <c r="AG102" s="189">
        <f t="shared" si="308"/>
        <v>-2333462.4800000004</v>
      </c>
      <c r="AH102" s="290">
        <f t="shared" si="309"/>
        <v>-109.31573759678595</v>
      </c>
      <c r="AI102" s="290">
        <f t="shared" si="310"/>
        <v>-65.589442558071568</v>
      </c>
      <c r="AJ102" s="197">
        <f t="shared" si="311"/>
        <v>-910390.48000000045</v>
      </c>
      <c r="AK102" s="197">
        <f t="shared" si="312"/>
        <v>-25.589442558071561</v>
      </c>
      <c r="AL102" s="197">
        <f t="shared" si="296"/>
        <v>-25.589442558071561</v>
      </c>
      <c r="AM102" s="197">
        <f t="shared" si="313"/>
        <v>-910390.48000000045</v>
      </c>
      <c r="AN102" s="197">
        <f t="shared" si="297"/>
        <v>-25.589442558071561</v>
      </c>
      <c r="AO102" s="197">
        <f t="shared" si="298"/>
        <v>-25.589442558071561</v>
      </c>
      <c r="AP102" s="197">
        <f t="shared" si="314"/>
        <v>-910390.48000000045</v>
      </c>
      <c r="AQ102" s="197">
        <f t="shared" si="299"/>
        <v>-25.589442558071561</v>
      </c>
      <c r="AR102" s="838"/>
      <c r="AS102" s="843"/>
      <c r="AT102" s="845" t="s">
        <v>1295</v>
      </c>
      <c r="AU102" s="846">
        <f>AU101*100/AS101</f>
        <v>79.851062273775753</v>
      </c>
      <c r="AV102" s="846">
        <f>AV101*100/AS101</f>
        <v>58.547788646961337</v>
      </c>
      <c r="AW102" s="846">
        <f>AW101*100/AS101</f>
        <v>20.526503085147663</v>
      </c>
    </row>
    <row r="103" spans="1:53" s="35" customFormat="1" ht="18.95" customHeight="1">
      <c r="A103" s="182"/>
      <c r="B103" s="192" t="s">
        <v>35</v>
      </c>
      <c r="C103" s="190" t="s">
        <v>64</v>
      </c>
      <c r="D103" s="190">
        <f t="shared" ref="D103:AM103" si="315">D104</f>
        <v>6265130</v>
      </c>
      <c r="E103" s="190">
        <f t="shared" si="315"/>
        <v>3759078</v>
      </c>
      <c r="F103" s="190">
        <f t="shared" si="315"/>
        <v>2506052</v>
      </c>
      <c r="G103" s="190">
        <f t="shared" si="315"/>
        <v>6265130</v>
      </c>
      <c r="H103" s="190">
        <f t="shared" si="315"/>
        <v>0</v>
      </c>
      <c r="I103" s="190">
        <f t="shared" si="315"/>
        <v>0</v>
      </c>
      <c r="J103" s="190">
        <f t="shared" si="315"/>
        <v>6265130</v>
      </c>
      <c r="K103" s="194">
        <f t="shared" si="315"/>
        <v>0</v>
      </c>
      <c r="L103" s="190">
        <f t="shared" si="315"/>
        <v>6265130</v>
      </c>
      <c r="M103" s="190">
        <f t="shared" si="315"/>
        <v>3062975</v>
      </c>
      <c r="N103" s="190">
        <f t="shared" si="315"/>
        <v>2621500</v>
      </c>
      <c r="O103" s="190">
        <f t="shared" si="315"/>
        <v>0</v>
      </c>
      <c r="P103" s="190">
        <f t="shared" si="315"/>
        <v>0</v>
      </c>
      <c r="Q103" s="190">
        <f t="shared" si="315"/>
        <v>0</v>
      </c>
      <c r="R103" s="198">
        <f t="shared" si="315"/>
        <v>5684475</v>
      </c>
      <c r="S103" s="190">
        <f t="shared" si="315"/>
        <v>151.21992680119968</v>
      </c>
      <c r="T103" s="189">
        <f t="shared" ref="T103" si="316">(R103/L103)*100</f>
        <v>90.731956080719783</v>
      </c>
      <c r="U103" s="189">
        <f t="shared" si="291"/>
        <v>90.731956080719783</v>
      </c>
      <c r="V103" s="198">
        <f t="shared" si="315"/>
        <v>90.731956080719783</v>
      </c>
      <c r="W103" s="198">
        <f t="shared" si="315"/>
        <v>0</v>
      </c>
      <c r="X103" s="190">
        <f t="shared" si="315"/>
        <v>0</v>
      </c>
      <c r="Y103" s="190">
        <f t="shared" si="292"/>
        <v>0</v>
      </c>
      <c r="Z103" s="189">
        <f t="shared" si="293"/>
        <v>0</v>
      </c>
      <c r="AA103" s="198">
        <f t="shared" si="315"/>
        <v>0</v>
      </c>
      <c r="AB103" s="198">
        <f>AB104</f>
        <v>5684475</v>
      </c>
      <c r="AC103" s="190">
        <f t="shared" ref="AC103" si="317">AC104</f>
        <v>151.21992680119968</v>
      </c>
      <c r="AD103" s="190">
        <f t="shared" si="294"/>
        <v>90.731956080719783</v>
      </c>
      <c r="AE103" s="189">
        <f t="shared" si="295"/>
        <v>90.731956080719783</v>
      </c>
      <c r="AF103" s="198">
        <f>AF104</f>
        <v>90.731956080719783</v>
      </c>
      <c r="AG103" s="190">
        <f>AG104</f>
        <v>-1925397</v>
      </c>
      <c r="AH103" s="190">
        <f>AH104</f>
        <v>-51.219926801199655</v>
      </c>
      <c r="AI103" s="190">
        <f>AI104</f>
        <v>-30.73195608071979</v>
      </c>
      <c r="AJ103" s="199">
        <f t="shared" si="315"/>
        <v>580655</v>
      </c>
      <c r="AK103" s="191">
        <f t="shared" si="312"/>
        <v>9.2680439192802062</v>
      </c>
      <c r="AL103" s="199">
        <f t="shared" si="315"/>
        <v>9.2680439192802062</v>
      </c>
      <c r="AM103" s="199">
        <f t="shared" si="315"/>
        <v>580655</v>
      </c>
      <c r="AN103" s="191">
        <f t="shared" si="297"/>
        <v>9.2680439192802062</v>
      </c>
      <c r="AO103" s="191">
        <f t="shared" si="298"/>
        <v>9.2680439192802062</v>
      </c>
      <c r="AP103" s="199">
        <f t="shared" ref="AP103" si="318">AP104</f>
        <v>580655</v>
      </c>
      <c r="AQ103" s="191">
        <f t="shared" si="299"/>
        <v>9.2680439192802062</v>
      </c>
      <c r="AS103" s="843"/>
      <c r="AT103" s="843"/>
      <c r="AU103" s="843"/>
      <c r="AV103" s="843"/>
      <c r="AW103" s="843"/>
    </row>
    <row r="104" spans="1:53" s="35" customFormat="1" ht="18.95" customHeight="1">
      <c r="A104" s="183"/>
      <c r="B104" s="183"/>
      <c r="C104" s="189" t="s">
        <v>62</v>
      </c>
      <c r="D104" s="189">
        <f>D116+D128+D140+D152+D164+D176+D188+D200+D212+D224+D236+D248+D260+D272+D284+D296+D308+D320+D332+D344+D356+D368+D380+D392+D404+D440+D416+D428</f>
        <v>6265130</v>
      </c>
      <c r="E104" s="189">
        <f t="shared" si="302"/>
        <v>3759078</v>
      </c>
      <c r="F104" s="189">
        <f t="shared" si="302"/>
        <v>2506052</v>
      </c>
      <c r="G104" s="189">
        <f t="shared" si="302"/>
        <v>6265130</v>
      </c>
      <c r="H104" s="189">
        <f t="shared" si="302"/>
        <v>0</v>
      </c>
      <c r="I104" s="189">
        <f t="shared" si="302"/>
        <v>0</v>
      </c>
      <c r="J104" s="189">
        <f t="shared" si="302"/>
        <v>6265130</v>
      </c>
      <c r="K104" s="189">
        <f t="shared" si="302"/>
        <v>0</v>
      </c>
      <c r="L104" s="189">
        <f t="shared" si="302"/>
        <v>6265130</v>
      </c>
      <c r="M104" s="189">
        <f t="shared" si="302"/>
        <v>3062975</v>
      </c>
      <c r="N104" s="189">
        <f t="shared" si="302"/>
        <v>2621500</v>
      </c>
      <c r="O104" s="189">
        <f t="shared" si="302"/>
        <v>0</v>
      </c>
      <c r="P104" s="189">
        <f t="shared" si="302"/>
        <v>0</v>
      </c>
      <c r="Q104" s="189">
        <f t="shared" si="302"/>
        <v>0</v>
      </c>
      <c r="R104" s="189">
        <f>M104+N104</f>
        <v>5684475</v>
      </c>
      <c r="S104" s="189">
        <f>(R104/E104)*100</f>
        <v>151.21992680119968</v>
      </c>
      <c r="T104" s="189">
        <f t="shared" ref="T104" si="319">(R104/J104)*100</f>
        <v>90.731956080719783</v>
      </c>
      <c r="U104" s="189">
        <f t="shared" si="291"/>
        <v>90.731956080719783</v>
      </c>
      <c r="V104" s="189">
        <f>(R104/D104)*100</f>
        <v>90.731956080719783</v>
      </c>
      <c r="W104" s="189">
        <f t="shared" si="305"/>
        <v>0</v>
      </c>
      <c r="X104" s="189">
        <f>(W104/E104)*100</f>
        <v>0</v>
      </c>
      <c r="Y104" s="189">
        <f t="shared" si="292"/>
        <v>0</v>
      </c>
      <c r="Z104" s="189">
        <f t="shared" si="293"/>
        <v>0</v>
      </c>
      <c r="AA104" s="189">
        <f>(W104/D104)*100</f>
        <v>0</v>
      </c>
      <c r="AB104" s="189">
        <f>SUM(M104:Q104)</f>
        <v>5684475</v>
      </c>
      <c r="AC104" s="189">
        <f t="shared" ref="AC104" si="320">(AB104/E104)*100</f>
        <v>151.21992680119968</v>
      </c>
      <c r="AD104" s="189">
        <f t="shared" si="294"/>
        <v>90.731956080719783</v>
      </c>
      <c r="AE104" s="189">
        <f t="shared" si="295"/>
        <v>90.731956080719783</v>
      </c>
      <c r="AF104" s="189">
        <f>(AB104/D104)*100</f>
        <v>90.731956080719783</v>
      </c>
      <c r="AG104" s="189">
        <f t="shared" ref="AG104" si="321">E104-AB104</f>
        <v>-1925397</v>
      </c>
      <c r="AH104" s="290">
        <f t="shared" ref="AH104" si="322">(AG104/E104)*100</f>
        <v>-51.219926801199655</v>
      </c>
      <c r="AI104" s="290">
        <f t="shared" ref="AI104" si="323">(AG104/D104)*100</f>
        <v>-30.73195608071979</v>
      </c>
      <c r="AJ104" s="197">
        <f>J104-AB104</f>
        <v>580655</v>
      </c>
      <c r="AK104" s="197">
        <f t="shared" si="312"/>
        <v>9.2680439192802062</v>
      </c>
      <c r="AL104" s="197">
        <f>(AJ104/D104)*100</f>
        <v>9.2680439192802062</v>
      </c>
      <c r="AM104" s="197">
        <f>L104-AB104</f>
        <v>580655</v>
      </c>
      <c r="AN104" s="197">
        <f t="shared" si="297"/>
        <v>9.2680439192802062</v>
      </c>
      <c r="AO104" s="197">
        <f t="shared" si="298"/>
        <v>9.2680439192802062</v>
      </c>
      <c r="AP104" s="197">
        <f t="shared" ref="AP104" si="324">D104-AB104</f>
        <v>580655</v>
      </c>
      <c r="AQ104" s="197">
        <f t="shared" si="299"/>
        <v>9.2680439192802062</v>
      </c>
      <c r="AS104" s="841" t="s">
        <v>1297</v>
      </c>
      <c r="AT104" s="841" t="s">
        <v>1298</v>
      </c>
      <c r="AU104" s="841" t="s">
        <v>436</v>
      </c>
      <c r="AV104" s="841" t="s">
        <v>459</v>
      </c>
      <c r="AW104" s="843"/>
    </row>
    <row r="105" spans="1:53" s="35" customFormat="1" ht="18.95" customHeight="1">
      <c r="A105" s="200"/>
      <c r="B105" s="200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S105" s="843">
        <f>D103</f>
        <v>6265130</v>
      </c>
      <c r="AT105" s="843">
        <f>M104</f>
        <v>3062975</v>
      </c>
      <c r="AU105" s="843">
        <f>N104</f>
        <v>2621500</v>
      </c>
      <c r="AV105" s="843">
        <f>U105</f>
        <v>0</v>
      </c>
      <c r="AW105" s="843"/>
    </row>
    <row r="106" spans="1:53" ht="38.1" customHeight="1">
      <c r="A106" s="1104" t="s">
        <v>92</v>
      </c>
      <c r="B106" s="1106" t="s">
        <v>93</v>
      </c>
      <c r="C106" s="1107" t="s">
        <v>94</v>
      </c>
      <c r="D106" s="77" t="s">
        <v>95</v>
      </c>
      <c r="E106" s="293">
        <v>0.6</v>
      </c>
      <c r="F106" s="293">
        <v>0.4</v>
      </c>
      <c r="G106" s="1109">
        <f>SUM(G109,G115)</f>
        <v>1012250</v>
      </c>
      <c r="H106" s="1109">
        <f>H109+H115</f>
        <v>258750</v>
      </c>
      <c r="I106" s="1109">
        <f>I109+I115</f>
        <v>0</v>
      </c>
      <c r="J106" s="1109">
        <f>SUM(G106:I108)</f>
        <v>1271000</v>
      </c>
      <c r="K106" s="1111">
        <f>SUM(K109,K115)</f>
        <v>0</v>
      </c>
      <c r="L106" s="1113">
        <f>SUM(L109,L115)</f>
        <v>1271000</v>
      </c>
      <c r="M106" s="37"/>
      <c r="N106" s="37"/>
      <c r="O106" s="37"/>
      <c r="P106" s="37"/>
      <c r="Q106" s="37"/>
      <c r="R106" s="203" t="s">
        <v>417</v>
      </c>
      <c r="S106" s="294" t="s">
        <v>462</v>
      </c>
      <c r="T106" s="204" t="s">
        <v>433</v>
      </c>
      <c r="U106" s="204" t="s">
        <v>434</v>
      </c>
      <c r="V106" s="204" t="s">
        <v>403</v>
      </c>
      <c r="W106" s="204" t="s">
        <v>438</v>
      </c>
      <c r="X106" s="294" t="s">
        <v>462</v>
      </c>
      <c r="Y106" s="204" t="s">
        <v>433</v>
      </c>
      <c r="Z106" s="204" t="s">
        <v>434</v>
      </c>
      <c r="AA106" s="204" t="s">
        <v>403</v>
      </c>
      <c r="AB106" s="203" t="s">
        <v>439</v>
      </c>
      <c r="AC106" s="294" t="s">
        <v>462</v>
      </c>
      <c r="AD106" s="204" t="s">
        <v>433</v>
      </c>
      <c r="AE106" s="204" t="s">
        <v>434</v>
      </c>
      <c r="AF106" s="204" t="s">
        <v>403</v>
      </c>
      <c r="AG106" s="296" t="s">
        <v>466</v>
      </c>
      <c r="AH106" s="294" t="s">
        <v>464</v>
      </c>
      <c r="AI106" s="294" t="s">
        <v>399</v>
      </c>
      <c r="AJ106" s="204" t="s">
        <v>440</v>
      </c>
      <c r="AK106" s="204" t="s">
        <v>433</v>
      </c>
      <c r="AL106" s="204" t="s">
        <v>403</v>
      </c>
      <c r="AM106" s="204" t="s">
        <v>408</v>
      </c>
      <c r="AN106" s="204" t="s">
        <v>448</v>
      </c>
      <c r="AO106" s="204" t="s">
        <v>403</v>
      </c>
      <c r="AP106" s="204" t="s">
        <v>441</v>
      </c>
      <c r="AQ106" s="204" t="s">
        <v>403</v>
      </c>
    </row>
    <row r="107" spans="1:53" ht="14.45" customHeight="1">
      <c r="A107" s="1105"/>
      <c r="B107" s="1106"/>
      <c r="C107" s="1108"/>
      <c r="D107" s="1108">
        <f>D109+D115</f>
        <v>1271000</v>
      </c>
      <c r="E107" s="1173">
        <f t="shared" ref="E107:F107" si="325">E109+E115</f>
        <v>762600</v>
      </c>
      <c r="F107" s="1173">
        <f t="shared" si="325"/>
        <v>508400</v>
      </c>
      <c r="G107" s="1110"/>
      <c r="H107" s="1110"/>
      <c r="I107" s="1110"/>
      <c r="J107" s="1110"/>
      <c r="K107" s="1112"/>
      <c r="L107" s="1106"/>
      <c r="M107" s="1114">
        <f t="shared" ref="M107:R107" si="326">M109+M115</f>
        <v>650897.6</v>
      </c>
      <c r="N107" s="1116">
        <f t="shared" si="326"/>
        <v>0</v>
      </c>
      <c r="O107" s="1118">
        <f t="shared" si="326"/>
        <v>0</v>
      </c>
      <c r="P107" s="1100">
        <f t="shared" si="326"/>
        <v>0</v>
      </c>
      <c r="Q107" s="1102">
        <f t="shared" si="326"/>
        <v>0</v>
      </c>
      <c r="R107" s="1071">
        <f t="shared" si="326"/>
        <v>650897.6</v>
      </c>
      <c r="S107" s="1071">
        <f>(R107/E107)*100</f>
        <v>85.352425911355894</v>
      </c>
      <c r="T107" s="1071">
        <f>(R107/J106)*100</f>
        <v>51.211455546813532</v>
      </c>
      <c r="U107" s="1071">
        <f>(R107/L106)*100</f>
        <v>51.211455546813532</v>
      </c>
      <c r="V107" s="1071">
        <f>(R107/D107)*100</f>
        <v>51.211455546813532</v>
      </c>
      <c r="W107" s="1071">
        <f>W109+W115</f>
        <v>0</v>
      </c>
      <c r="X107" s="1071">
        <f>(W107/E107)*100</f>
        <v>0</v>
      </c>
      <c r="Y107" s="1071">
        <f>(W107/J106)*100</f>
        <v>0</v>
      </c>
      <c r="Z107" s="1071">
        <f>(W107/L106)*100</f>
        <v>0</v>
      </c>
      <c r="AA107" s="1071">
        <f>(W107/D107)*100</f>
        <v>0</v>
      </c>
      <c r="AB107" s="1071">
        <f>AB109+AB115</f>
        <v>650897.6</v>
      </c>
      <c r="AC107" s="1071">
        <f>(AB107/E107)*100</f>
        <v>85.352425911355894</v>
      </c>
      <c r="AD107" s="1171">
        <f>(AB107/J106)*100</f>
        <v>51.211455546813532</v>
      </c>
      <c r="AE107" s="1071">
        <f>(AB107/L106)*100</f>
        <v>51.211455546813532</v>
      </c>
      <c r="AF107" s="1071">
        <f>(AB107/D107)*100</f>
        <v>51.211455546813532</v>
      </c>
      <c r="AG107" s="1071">
        <f>AG109+AG115</f>
        <v>111702.40000000002</v>
      </c>
      <c r="AH107" s="1071">
        <f>(AG107/E107)*100</f>
        <v>14.647574088644117</v>
      </c>
      <c r="AI107" s="1071">
        <f>(AG107/D107)*100</f>
        <v>8.7885444531864696</v>
      </c>
      <c r="AJ107" s="1071">
        <f>AJ109+AJ115</f>
        <v>620102.40000000002</v>
      </c>
      <c r="AK107" s="1071">
        <f>(AJ107/J106)*100</f>
        <v>48.788544453186468</v>
      </c>
      <c r="AL107" s="1071">
        <f>(AJ107/D107)*100</f>
        <v>48.788544453186468</v>
      </c>
      <c r="AM107" s="1071">
        <f>AM109+AM115</f>
        <v>620102.40000000002</v>
      </c>
      <c r="AN107" s="1071">
        <f>(AM107/L106)*100</f>
        <v>48.788544453186468</v>
      </c>
      <c r="AO107" s="1071">
        <f>(AM107/D107)*100</f>
        <v>48.788544453186468</v>
      </c>
      <c r="AP107" s="1071">
        <f>AP109+AP115</f>
        <v>620102.40000000002</v>
      </c>
      <c r="AQ107" s="1071">
        <f>(AP107/D107)*100</f>
        <v>48.788544453186468</v>
      </c>
    </row>
    <row r="108" spans="1:53" ht="14.45" customHeight="1">
      <c r="A108" s="1105"/>
      <c r="B108" s="1106"/>
      <c r="C108" s="1108"/>
      <c r="D108" s="1108"/>
      <c r="E108" s="1173"/>
      <c r="F108" s="1173"/>
      <c r="G108" s="1110"/>
      <c r="H108" s="1110"/>
      <c r="I108" s="1110"/>
      <c r="J108" s="1110"/>
      <c r="K108" s="1112"/>
      <c r="L108" s="1106"/>
      <c r="M108" s="1115"/>
      <c r="N108" s="1117"/>
      <c r="O108" s="1119"/>
      <c r="P108" s="1101"/>
      <c r="Q108" s="1103"/>
      <c r="R108" s="1072"/>
      <c r="S108" s="1072"/>
      <c r="T108" s="1072"/>
      <c r="U108" s="1072"/>
      <c r="V108" s="1072"/>
      <c r="W108" s="1072"/>
      <c r="X108" s="1072"/>
      <c r="Y108" s="1072"/>
      <c r="Z108" s="1072"/>
      <c r="AA108" s="1072"/>
      <c r="AB108" s="1072"/>
      <c r="AC108" s="1072"/>
      <c r="AD108" s="1172"/>
      <c r="AE108" s="1072"/>
      <c r="AF108" s="1072"/>
      <c r="AG108" s="1072"/>
      <c r="AH108" s="1072"/>
      <c r="AI108" s="1072"/>
      <c r="AJ108" s="1072"/>
      <c r="AK108" s="1072"/>
      <c r="AL108" s="1072"/>
      <c r="AM108" s="1072"/>
      <c r="AN108" s="1072"/>
      <c r="AO108" s="1072"/>
      <c r="AP108" s="1072"/>
      <c r="AQ108" s="1072"/>
    </row>
    <row r="109" spans="1:53" ht="18.75">
      <c r="A109" s="38"/>
      <c r="B109" s="39"/>
      <c r="C109" s="40" t="s">
        <v>55</v>
      </c>
      <c r="D109" s="40">
        <f>SUM(D110:D114)</f>
        <v>1251000</v>
      </c>
      <c r="E109" s="40">
        <f t="shared" ref="E109:F109" si="327">SUM(E110:E114)</f>
        <v>750600</v>
      </c>
      <c r="F109" s="40">
        <f t="shared" si="327"/>
        <v>500400</v>
      </c>
      <c r="G109" s="41">
        <f>SUM(G110:G114)</f>
        <v>992250</v>
      </c>
      <c r="H109" s="41">
        <f>SUM(H110:H114)</f>
        <v>258750</v>
      </c>
      <c r="I109" s="41">
        <f>SUM(I110:I114)</f>
        <v>0</v>
      </c>
      <c r="J109" s="41">
        <f>SUM(J110:J114)</f>
        <v>1251000</v>
      </c>
      <c r="K109" s="42">
        <f>SUM(K110:K112)</f>
        <v>0</v>
      </c>
      <c r="L109" s="41">
        <f t="shared" ref="L109:R109" si="328">SUM(L110:L114)</f>
        <v>1251000</v>
      </c>
      <c r="M109" s="43">
        <f t="shared" si="328"/>
        <v>630897.6</v>
      </c>
      <c r="N109" s="44">
        <f t="shared" si="328"/>
        <v>0</v>
      </c>
      <c r="O109" s="45">
        <f t="shared" si="328"/>
        <v>0</v>
      </c>
      <c r="P109" s="46">
        <f t="shared" si="328"/>
        <v>0</v>
      </c>
      <c r="Q109" s="80">
        <f t="shared" si="328"/>
        <v>0</v>
      </c>
      <c r="R109" s="47">
        <f t="shared" si="328"/>
        <v>630897.6</v>
      </c>
      <c r="S109" s="48">
        <f>R109/E109*100</f>
        <v>84.052438049560351</v>
      </c>
      <c r="T109" s="48">
        <f>R109/J109*100</f>
        <v>50.431462829736205</v>
      </c>
      <c r="U109" s="48">
        <f>R109/L109*100</f>
        <v>50.431462829736205</v>
      </c>
      <c r="V109" s="48">
        <f t="shared" ref="V109:V114" si="329">R109/D109*100</f>
        <v>50.431462829736205</v>
      </c>
      <c r="W109" s="47">
        <f>SUM(W110:W114)</f>
        <v>0</v>
      </c>
      <c r="X109" s="48">
        <f>W109/E109*100</f>
        <v>0</v>
      </c>
      <c r="Y109" s="48">
        <f>W109/J109*100</f>
        <v>0</v>
      </c>
      <c r="Z109" s="48">
        <f>W109/L109*100</f>
        <v>0</v>
      </c>
      <c r="AA109" s="48">
        <f>W109/D109*100</f>
        <v>0</v>
      </c>
      <c r="AB109" s="48">
        <f>SUM(AB110:AB114)</f>
        <v>630897.6</v>
      </c>
      <c r="AC109" s="48">
        <f>AB109/E109*100</f>
        <v>84.052438049560351</v>
      </c>
      <c r="AD109" s="299">
        <f>AB109/J109*100</f>
        <v>50.431462829736205</v>
      </c>
      <c r="AE109" s="48">
        <f>AB109/L109*100</f>
        <v>50.431462829736205</v>
      </c>
      <c r="AF109" s="48">
        <f>AB109/D109*100</f>
        <v>50.431462829736205</v>
      </c>
      <c r="AG109" s="295">
        <f>SUM(AG110:AG114)</f>
        <v>119702.40000000002</v>
      </c>
      <c r="AH109" s="48">
        <f>AG109/E109*100</f>
        <v>15.947561950439651</v>
      </c>
      <c r="AI109" s="48">
        <f>AG109/D109*100</f>
        <v>9.5685371702637916</v>
      </c>
      <c r="AJ109" s="47">
        <f>SUM(AJ110:AJ114)</f>
        <v>620102.40000000002</v>
      </c>
      <c r="AK109" s="47">
        <f>(AJ109/J109)*100</f>
        <v>49.568537170263795</v>
      </c>
      <c r="AL109" s="47">
        <f>(AJ109/D109)*100</f>
        <v>49.568537170263795</v>
      </c>
      <c r="AM109" s="47">
        <f>SUM(AM110:AM114)</f>
        <v>620102.40000000002</v>
      </c>
      <c r="AN109" s="47">
        <f>(AM109/L109)*100</f>
        <v>49.568537170263795</v>
      </c>
      <c r="AO109" s="47">
        <f t="shared" ref="AO109:AO114" si="330">(AM109/D109)*100</f>
        <v>49.568537170263795</v>
      </c>
      <c r="AP109" s="47">
        <f>SUM(AP110:AP114)</f>
        <v>620102.40000000002</v>
      </c>
      <c r="AQ109" s="47">
        <f>(AP109/D109)*100</f>
        <v>49.568537170263795</v>
      </c>
    </row>
    <row r="110" spans="1:53" ht="18.75">
      <c r="A110" s="38"/>
      <c r="B110" s="39" t="s">
        <v>68</v>
      </c>
      <c r="C110" s="49" t="s">
        <v>56</v>
      </c>
      <c r="D110" s="49">
        <v>216000</v>
      </c>
      <c r="E110" s="49">
        <v>129600</v>
      </c>
      <c r="F110" s="49">
        <f>D110*0.4</f>
        <v>86400</v>
      </c>
      <c r="G110" s="49">
        <v>216000</v>
      </c>
      <c r="H110" s="49">
        <v>0</v>
      </c>
      <c r="I110" s="49"/>
      <c r="J110" s="41">
        <f>SUM(G110:I110)</f>
        <v>216000</v>
      </c>
      <c r="K110" s="50">
        <v>0</v>
      </c>
      <c r="L110" s="51">
        <f>SUM(G110:I110,K110)</f>
        <v>216000</v>
      </c>
      <c r="M110" s="52">
        <f>'FF-68 Data'!Q111</f>
        <v>144000</v>
      </c>
      <c r="N110" s="53"/>
      <c r="O110" s="54"/>
      <c r="P110" s="55"/>
      <c r="Q110" s="81">
        <f>'FF-68 Data'!R111</f>
        <v>0</v>
      </c>
      <c r="R110" s="56">
        <f>M110+N110</f>
        <v>144000</v>
      </c>
      <c r="S110" s="56">
        <f>R110/E110*100</f>
        <v>111.11111111111111</v>
      </c>
      <c r="T110" s="56">
        <f>R110/J110*100</f>
        <v>66.666666666666657</v>
      </c>
      <c r="U110" s="56">
        <f>R110/L110*100</f>
        <v>66.666666666666657</v>
      </c>
      <c r="V110" s="56">
        <f t="shared" si="329"/>
        <v>66.666666666666657</v>
      </c>
      <c r="W110" s="57">
        <f>O110+P110+Q110</f>
        <v>0</v>
      </c>
      <c r="X110" s="56">
        <f>W110/E110*100</f>
        <v>0</v>
      </c>
      <c r="Y110" s="56">
        <f>W110/J110*100</f>
        <v>0</v>
      </c>
      <c r="Z110" s="56">
        <f>W110/L110*100</f>
        <v>0</v>
      </c>
      <c r="AA110" s="56">
        <f>W110/D110*100</f>
        <v>0</v>
      </c>
      <c r="AB110" s="56">
        <f>SUM(M110:Q110)</f>
        <v>144000</v>
      </c>
      <c r="AC110" s="56">
        <f>AB110/E110*100</f>
        <v>111.11111111111111</v>
      </c>
      <c r="AD110" s="56">
        <f>AB110/J110*100</f>
        <v>66.666666666666657</v>
      </c>
      <c r="AE110" s="56">
        <f>AB110/L110*100</f>
        <v>66.666666666666657</v>
      </c>
      <c r="AF110" s="56">
        <f>AB110/D110*100</f>
        <v>66.666666666666657</v>
      </c>
      <c r="AG110" s="57">
        <f>E110-AB110</f>
        <v>-14400</v>
      </c>
      <c r="AH110" s="56">
        <f>AG110/E110*100</f>
        <v>-11.111111111111111</v>
      </c>
      <c r="AI110" s="56">
        <f>AG110/D110*100</f>
        <v>-6.666666666666667</v>
      </c>
      <c r="AJ110" s="57">
        <f>J110-AB110</f>
        <v>72000</v>
      </c>
      <c r="AK110" s="57">
        <f>(AJ110/J110)*100</f>
        <v>33.333333333333329</v>
      </c>
      <c r="AL110" s="57">
        <f>(AJ110/D110)*100</f>
        <v>33.333333333333329</v>
      </c>
      <c r="AM110" s="34">
        <f>L110-AB110</f>
        <v>72000</v>
      </c>
      <c r="AN110" s="57">
        <f>(AM110/L110)*100</f>
        <v>33.333333333333329</v>
      </c>
      <c r="AO110" s="63">
        <f t="shared" si="330"/>
        <v>33.333333333333329</v>
      </c>
      <c r="AP110" s="34">
        <f>D110-AB110</f>
        <v>72000</v>
      </c>
      <c r="AQ110" s="57">
        <f>(AP110/D110)*100</f>
        <v>33.333333333333329</v>
      </c>
    </row>
    <row r="111" spans="1:53" ht="18.75">
      <c r="A111" s="38"/>
      <c r="B111" s="38"/>
      <c r="C111" s="49" t="s">
        <v>57</v>
      </c>
      <c r="D111" s="49">
        <v>67520</v>
      </c>
      <c r="E111" s="49">
        <v>40512</v>
      </c>
      <c r="F111" s="49">
        <f t="shared" ref="F111:F116" si="331">D111*0.4</f>
        <v>27008</v>
      </c>
      <c r="G111" s="49">
        <v>50640</v>
      </c>
      <c r="H111" s="49">
        <v>16880</v>
      </c>
      <c r="I111" s="49"/>
      <c r="J111" s="41">
        <f>SUM(G111:I111)</f>
        <v>67520</v>
      </c>
      <c r="K111" s="78">
        <v>0</v>
      </c>
      <c r="L111" s="51">
        <f>SUM(G111:I111,K111)</f>
        <v>67520</v>
      </c>
      <c r="M111" s="52">
        <f>'FF-68 Data'!S111</f>
        <v>3600</v>
      </c>
      <c r="N111" s="53">
        <f>'FF-68 Data'!T111</f>
        <v>0</v>
      </c>
      <c r="O111" s="54">
        <f>'FF-68 Data'!U111</f>
        <v>0</v>
      </c>
      <c r="P111" s="55">
        <f>'FF-68 Data'!V111</f>
        <v>0</v>
      </c>
      <c r="Q111" s="81"/>
      <c r="R111" s="56">
        <f>M111+N111</f>
        <v>3600</v>
      </c>
      <c r="S111" s="56">
        <f t="shared" ref="S111:S116" si="332">R111/E111*100</f>
        <v>8.8862559241706158</v>
      </c>
      <c r="T111" s="56">
        <f t="shared" ref="T111:T114" si="333">R111/J111*100</f>
        <v>5.3317535545023702</v>
      </c>
      <c r="U111" s="56">
        <f t="shared" ref="U111:U116" si="334">R111/L111*100</f>
        <v>5.3317535545023702</v>
      </c>
      <c r="V111" s="56">
        <f t="shared" si="329"/>
        <v>5.3317535545023702</v>
      </c>
      <c r="W111" s="57">
        <f t="shared" ref="W111:W114" si="335">O111+P111+Q111</f>
        <v>0</v>
      </c>
      <c r="X111" s="56">
        <f t="shared" ref="X111:X116" si="336">W111/E111*100</f>
        <v>0</v>
      </c>
      <c r="Y111" s="56">
        <f t="shared" ref="Y111:Y114" si="337">W111/J111*100</f>
        <v>0</v>
      </c>
      <c r="Z111" s="56">
        <f t="shared" ref="Z111:Z116" si="338">W111/L111*100</f>
        <v>0</v>
      </c>
      <c r="AA111" s="56">
        <f t="shared" ref="AA111:AA114" si="339">W111/D111*100</f>
        <v>0</v>
      </c>
      <c r="AB111" s="56">
        <f t="shared" ref="AB111:AB114" si="340">SUM(M111:Q111)</f>
        <v>3600</v>
      </c>
      <c r="AC111" s="56">
        <f t="shared" ref="AC111:AC114" si="341">AB111/E111*100</f>
        <v>8.8862559241706158</v>
      </c>
      <c r="AD111" s="56">
        <f>AB111/J111*100</f>
        <v>5.3317535545023702</v>
      </c>
      <c r="AE111" s="56">
        <f t="shared" ref="AE111:AE116" si="342">AB111/L111*100</f>
        <v>5.3317535545023702</v>
      </c>
      <c r="AF111" s="56">
        <f t="shared" ref="AF111:AF114" si="343">AB111/D111*100</f>
        <v>5.3317535545023702</v>
      </c>
      <c r="AG111" s="57">
        <f t="shared" ref="AG111:AG114" si="344">E111-AB111</f>
        <v>36912</v>
      </c>
      <c r="AH111" s="56">
        <f t="shared" ref="AH111:AH114" si="345">AG111/E111*100</f>
        <v>91.113744075829388</v>
      </c>
      <c r="AI111" s="56">
        <f t="shared" ref="AI111:AI114" si="346">AG111/D111*100</f>
        <v>54.668246445497623</v>
      </c>
      <c r="AJ111" s="57">
        <f t="shared" ref="AJ111:AJ114" si="347">J111-AB111</f>
        <v>63920</v>
      </c>
      <c r="AK111" s="57">
        <f t="shared" ref="AK111:AK114" si="348">(AJ111/J111)*100</f>
        <v>94.66824644549763</v>
      </c>
      <c r="AL111" s="57">
        <f t="shared" ref="AL111:AL114" si="349">(AJ111/D111)*100</f>
        <v>94.66824644549763</v>
      </c>
      <c r="AM111" s="34">
        <f>L111-AB111</f>
        <v>63920</v>
      </c>
      <c r="AN111" s="57">
        <f t="shared" ref="AN111:AN114" si="350">(AM111/L111)*100</f>
        <v>94.66824644549763</v>
      </c>
      <c r="AO111" s="63">
        <f t="shared" si="330"/>
        <v>94.66824644549763</v>
      </c>
      <c r="AP111" s="34">
        <f t="shared" ref="AP111:AP114" si="351">D111-AB111</f>
        <v>63920</v>
      </c>
      <c r="AQ111" s="57">
        <f t="shared" ref="AQ111:AQ114" si="352">(AP111/D111)*100</f>
        <v>94.66824644549763</v>
      </c>
    </row>
    <row r="112" spans="1:53" ht="18.75">
      <c r="A112" s="38"/>
      <c r="B112" s="38"/>
      <c r="C112" s="49" t="s">
        <v>58</v>
      </c>
      <c r="D112" s="49">
        <v>762480</v>
      </c>
      <c r="E112" s="49">
        <v>457488</v>
      </c>
      <c r="F112" s="49">
        <f t="shared" si="331"/>
        <v>304992</v>
      </c>
      <c r="G112" s="49">
        <v>571860</v>
      </c>
      <c r="H112" s="49">
        <v>190620</v>
      </c>
      <c r="I112" s="49"/>
      <c r="J112" s="41">
        <f>SUM(G112:I112)</f>
        <v>762480</v>
      </c>
      <c r="K112" s="59">
        <v>0</v>
      </c>
      <c r="L112" s="51">
        <f>SUM(G112:I112,K112)</f>
        <v>762480</v>
      </c>
      <c r="M112" s="52">
        <f>'FF-68 Data'!W111</f>
        <v>413747.6</v>
      </c>
      <c r="N112" s="53">
        <f>'FF-68 Data'!X111</f>
        <v>0</v>
      </c>
      <c r="O112" s="54">
        <f>'FF-68 Data'!Y111</f>
        <v>0</v>
      </c>
      <c r="P112" s="55">
        <f>'FF-68 Data'!Z111</f>
        <v>0</v>
      </c>
      <c r="Q112" s="81"/>
      <c r="R112" s="56">
        <f>M112+N112</f>
        <v>413747.6</v>
      </c>
      <c r="S112" s="56">
        <f t="shared" si="332"/>
        <v>90.439006050431914</v>
      </c>
      <c r="T112" s="56">
        <f t="shared" si="333"/>
        <v>54.263403630259155</v>
      </c>
      <c r="U112" s="56">
        <f t="shared" si="334"/>
        <v>54.263403630259155</v>
      </c>
      <c r="V112" s="56">
        <f t="shared" si="329"/>
        <v>54.263403630259155</v>
      </c>
      <c r="W112" s="57">
        <f t="shared" si="335"/>
        <v>0</v>
      </c>
      <c r="X112" s="56">
        <f t="shared" si="336"/>
        <v>0</v>
      </c>
      <c r="Y112" s="56">
        <f t="shared" si="337"/>
        <v>0</v>
      </c>
      <c r="Z112" s="56">
        <f t="shared" si="338"/>
        <v>0</v>
      </c>
      <c r="AA112" s="56">
        <f t="shared" si="339"/>
        <v>0</v>
      </c>
      <c r="AB112" s="56">
        <f t="shared" si="340"/>
        <v>413747.6</v>
      </c>
      <c r="AC112" s="56">
        <f t="shared" si="341"/>
        <v>90.439006050431914</v>
      </c>
      <c r="AD112" s="56">
        <f t="shared" ref="AD112:AD114" si="353">AB112/J112*100</f>
        <v>54.263403630259155</v>
      </c>
      <c r="AE112" s="56">
        <f t="shared" si="342"/>
        <v>54.263403630259155</v>
      </c>
      <c r="AF112" s="56">
        <f t="shared" si="343"/>
        <v>54.263403630259155</v>
      </c>
      <c r="AG112" s="57">
        <f t="shared" si="344"/>
        <v>43740.400000000023</v>
      </c>
      <c r="AH112" s="56">
        <f t="shared" si="345"/>
        <v>9.5609939495680809</v>
      </c>
      <c r="AI112" s="56">
        <f t="shared" si="346"/>
        <v>5.7365963697408482</v>
      </c>
      <c r="AJ112" s="57">
        <f t="shared" si="347"/>
        <v>348732.4</v>
      </c>
      <c r="AK112" s="57">
        <f t="shared" si="348"/>
        <v>45.736596369740852</v>
      </c>
      <c r="AL112" s="57">
        <f t="shared" si="349"/>
        <v>45.736596369740852</v>
      </c>
      <c r="AM112" s="34">
        <f>L112-AB112</f>
        <v>348732.4</v>
      </c>
      <c r="AN112" s="57">
        <f t="shared" si="350"/>
        <v>45.736596369740852</v>
      </c>
      <c r="AO112" s="63">
        <f t="shared" si="330"/>
        <v>45.736596369740852</v>
      </c>
      <c r="AP112" s="34">
        <f t="shared" si="351"/>
        <v>348732.4</v>
      </c>
      <c r="AQ112" s="57">
        <f t="shared" si="352"/>
        <v>45.736596369740852</v>
      </c>
    </row>
    <row r="113" spans="1:43" ht="18" hidden="1" customHeight="1">
      <c r="A113" s="38"/>
      <c r="B113" s="38"/>
      <c r="C113" s="49" t="s">
        <v>69</v>
      </c>
      <c r="D113" s="49">
        <v>0</v>
      </c>
      <c r="E113" s="49">
        <v>0</v>
      </c>
      <c r="F113" s="49">
        <f t="shared" si="331"/>
        <v>0</v>
      </c>
      <c r="G113" s="49">
        <v>0</v>
      </c>
      <c r="H113" s="49">
        <v>0</v>
      </c>
      <c r="I113" s="49"/>
      <c r="J113" s="41">
        <f>SUM(G113:I113)</f>
        <v>0</v>
      </c>
      <c r="K113" s="59">
        <v>0</v>
      </c>
      <c r="L113" s="51">
        <f>SUM(G113:I113,K113)</f>
        <v>0</v>
      </c>
      <c r="M113" s="52"/>
      <c r="N113" s="53"/>
      <c r="O113" s="54"/>
      <c r="P113" s="55"/>
      <c r="Q113" s="81"/>
      <c r="R113" s="56">
        <f>M113+N113</f>
        <v>0</v>
      </c>
      <c r="S113" s="56" t="e">
        <f t="shared" si="332"/>
        <v>#DIV/0!</v>
      </c>
      <c r="T113" s="56" t="e">
        <f t="shared" si="333"/>
        <v>#DIV/0!</v>
      </c>
      <c r="U113" s="56" t="e">
        <f t="shared" si="334"/>
        <v>#DIV/0!</v>
      </c>
      <c r="V113" s="56" t="e">
        <f t="shared" si="329"/>
        <v>#DIV/0!</v>
      </c>
      <c r="W113" s="57">
        <f t="shared" si="335"/>
        <v>0</v>
      </c>
      <c r="X113" s="56" t="e">
        <f t="shared" si="336"/>
        <v>#DIV/0!</v>
      </c>
      <c r="Y113" s="56" t="e">
        <f t="shared" si="337"/>
        <v>#DIV/0!</v>
      </c>
      <c r="Z113" s="56" t="e">
        <f t="shared" si="338"/>
        <v>#DIV/0!</v>
      </c>
      <c r="AA113" s="56" t="e">
        <f t="shared" si="339"/>
        <v>#DIV/0!</v>
      </c>
      <c r="AB113" s="56">
        <f t="shared" si="340"/>
        <v>0</v>
      </c>
      <c r="AC113" s="56" t="e">
        <f t="shared" si="341"/>
        <v>#DIV/0!</v>
      </c>
      <c r="AD113" s="56" t="e">
        <f t="shared" si="353"/>
        <v>#DIV/0!</v>
      </c>
      <c r="AE113" s="56" t="e">
        <f t="shared" si="342"/>
        <v>#DIV/0!</v>
      </c>
      <c r="AF113" s="56" t="e">
        <f t="shared" si="343"/>
        <v>#DIV/0!</v>
      </c>
      <c r="AG113" s="57">
        <f t="shared" si="344"/>
        <v>0</v>
      </c>
      <c r="AH113" s="56" t="e">
        <f t="shared" si="345"/>
        <v>#DIV/0!</v>
      </c>
      <c r="AI113" s="56" t="e">
        <f t="shared" si="346"/>
        <v>#DIV/0!</v>
      </c>
      <c r="AJ113" s="57">
        <f t="shared" si="347"/>
        <v>0</v>
      </c>
      <c r="AK113" s="57" t="e">
        <f t="shared" si="348"/>
        <v>#DIV/0!</v>
      </c>
      <c r="AL113" s="57" t="e">
        <f t="shared" si="349"/>
        <v>#DIV/0!</v>
      </c>
      <c r="AM113" s="34">
        <f>L113-AB113</f>
        <v>0</v>
      </c>
      <c r="AN113" s="57" t="e">
        <f t="shared" si="350"/>
        <v>#DIV/0!</v>
      </c>
      <c r="AO113" s="63" t="e">
        <f t="shared" si="330"/>
        <v>#DIV/0!</v>
      </c>
      <c r="AP113" s="34">
        <f t="shared" si="351"/>
        <v>0</v>
      </c>
      <c r="AQ113" s="57" t="e">
        <f t="shared" si="352"/>
        <v>#DIV/0!</v>
      </c>
    </row>
    <row r="114" spans="1:43" ht="18.75">
      <c r="A114" s="38"/>
      <c r="B114" s="38"/>
      <c r="C114" s="49" t="s">
        <v>60</v>
      </c>
      <c r="D114" s="57">
        <v>205000</v>
      </c>
      <c r="E114" s="49">
        <v>123000</v>
      </c>
      <c r="F114" s="49">
        <f t="shared" si="331"/>
        <v>82000</v>
      </c>
      <c r="G114" s="57">
        <v>153750</v>
      </c>
      <c r="H114" s="49">
        <v>51250</v>
      </c>
      <c r="I114" s="49"/>
      <c r="J114" s="41">
        <f>SUM(G114:I114)</f>
        <v>205000</v>
      </c>
      <c r="K114" s="49">
        <v>0</v>
      </c>
      <c r="L114" s="51">
        <f>SUM(G114:I114,K114)</f>
        <v>205000</v>
      </c>
      <c r="M114" s="52">
        <f>'FF-68 Data'!AE111</f>
        <v>69550</v>
      </c>
      <c r="N114" s="53">
        <f>'FF-68 Data'!AF111</f>
        <v>0</v>
      </c>
      <c r="O114" s="54">
        <f>'FF-68 Data'!AG111</f>
        <v>0</v>
      </c>
      <c r="P114" s="55">
        <f>'FF-68 Data'!AH111</f>
        <v>0</v>
      </c>
      <c r="Q114" s="81"/>
      <c r="R114" s="56">
        <f>M114+N114</f>
        <v>69550</v>
      </c>
      <c r="S114" s="56">
        <f t="shared" si="332"/>
        <v>56.544715447154474</v>
      </c>
      <c r="T114" s="56">
        <f t="shared" si="333"/>
        <v>33.926829268292686</v>
      </c>
      <c r="U114" s="56">
        <f t="shared" si="334"/>
        <v>33.926829268292686</v>
      </c>
      <c r="V114" s="56">
        <f t="shared" si="329"/>
        <v>33.926829268292686</v>
      </c>
      <c r="W114" s="57">
        <f t="shared" si="335"/>
        <v>0</v>
      </c>
      <c r="X114" s="56">
        <f t="shared" si="336"/>
        <v>0</v>
      </c>
      <c r="Y114" s="56">
        <f t="shared" si="337"/>
        <v>0</v>
      </c>
      <c r="Z114" s="56">
        <f t="shared" si="338"/>
        <v>0</v>
      </c>
      <c r="AA114" s="56">
        <f t="shared" si="339"/>
        <v>0</v>
      </c>
      <c r="AB114" s="56">
        <f t="shared" si="340"/>
        <v>69550</v>
      </c>
      <c r="AC114" s="56">
        <f t="shared" si="341"/>
        <v>56.544715447154474</v>
      </c>
      <c r="AD114" s="56">
        <f t="shared" si="353"/>
        <v>33.926829268292686</v>
      </c>
      <c r="AE114" s="56">
        <f t="shared" si="342"/>
        <v>33.926829268292686</v>
      </c>
      <c r="AF114" s="56">
        <f t="shared" si="343"/>
        <v>33.926829268292686</v>
      </c>
      <c r="AG114" s="57">
        <f t="shared" si="344"/>
        <v>53450</v>
      </c>
      <c r="AH114" s="56">
        <f t="shared" si="345"/>
        <v>43.455284552845526</v>
      </c>
      <c r="AI114" s="56">
        <f t="shared" si="346"/>
        <v>26.073170731707318</v>
      </c>
      <c r="AJ114" s="57">
        <f t="shared" si="347"/>
        <v>135450</v>
      </c>
      <c r="AK114" s="57">
        <f t="shared" si="348"/>
        <v>66.073170731707322</v>
      </c>
      <c r="AL114" s="57">
        <f t="shared" si="349"/>
        <v>66.073170731707322</v>
      </c>
      <c r="AM114" s="34">
        <f>L114-AB114</f>
        <v>135450</v>
      </c>
      <c r="AN114" s="57">
        <f t="shared" si="350"/>
        <v>66.073170731707322</v>
      </c>
      <c r="AO114" s="63">
        <f t="shared" si="330"/>
        <v>66.073170731707322</v>
      </c>
      <c r="AP114" s="34">
        <f t="shared" si="351"/>
        <v>135450</v>
      </c>
      <c r="AQ114" s="57">
        <f t="shared" si="352"/>
        <v>66.073170731707322</v>
      </c>
    </row>
    <row r="115" spans="1:43" ht="18.75">
      <c r="A115" s="61"/>
      <c r="B115" s="62"/>
      <c r="C115" s="63" t="s">
        <v>61</v>
      </c>
      <c r="D115" s="63">
        <f>D116</f>
        <v>20000</v>
      </c>
      <c r="E115" s="63">
        <f>E116</f>
        <v>12000</v>
      </c>
      <c r="F115" s="63">
        <f t="shared" ref="F115" si="354">F116</f>
        <v>8000</v>
      </c>
      <c r="G115" s="63">
        <f>SUM(G116:G116)</f>
        <v>20000</v>
      </c>
      <c r="H115" s="63">
        <f>H116</f>
        <v>0</v>
      </c>
      <c r="I115" s="63">
        <f>I116</f>
        <v>0</v>
      </c>
      <c r="J115" s="63">
        <f>J116</f>
        <v>20000</v>
      </c>
      <c r="K115" s="63">
        <f>K116</f>
        <v>0</v>
      </c>
      <c r="L115" s="63">
        <f>SUM(L116:L116)</f>
        <v>20000</v>
      </c>
      <c r="M115" s="64">
        <f t="shared" ref="M115:AP115" si="355">M116</f>
        <v>20000</v>
      </c>
      <c r="N115" s="65">
        <f t="shared" si="355"/>
        <v>0</v>
      </c>
      <c r="O115" s="66">
        <f t="shared" si="355"/>
        <v>0</v>
      </c>
      <c r="P115" s="46">
        <f t="shared" si="355"/>
        <v>0</v>
      </c>
      <c r="Q115" s="82">
        <f t="shared" si="355"/>
        <v>0</v>
      </c>
      <c r="R115" s="67">
        <f t="shared" si="355"/>
        <v>20000</v>
      </c>
      <c r="S115" s="67">
        <f t="shared" si="355"/>
        <v>166.66666666666669</v>
      </c>
      <c r="T115" s="67">
        <f t="shared" si="355"/>
        <v>100</v>
      </c>
      <c r="U115" s="56">
        <f t="shared" si="334"/>
        <v>100</v>
      </c>
      <c r="V115" s="67">
        <f t="shared" si="355"/>
        <v>100</v>
      </c>
      <c r="W115" s="63">
        <f t="shared" si="355"/>
        <v>0</v>
      </c>
      <c r="X115" s="67">
        <f t="shared" si="355"/>
        <v>0</v>
      </c>
      <c r="Y115" s="67">
        <f t="shared" si="355"/>
        <v>0</v>
      </c>
      <c r="Z115" s="56">
        <f t="shared" si="338"/>
        <v>0</v>
      </c>
      <c r="AA115" s="67">
        <f t="shared" si="355"/>
        <v>0</v>
      </c>
      <c r="AB115" s="67">
        <f>AB116</f>
        <v>20000</v>
      </c>
      <c r="AC115" s="67">
        <f t="shared" ref="AC115:AI115" si="356">AC116</f>
        <v>166.66666666666669</v>
      </c>
      <c r="AD115" s="67">
        <f t="shared" si="356"/>
        <v>100</v>
      </c>
      <c r="AE115" s="56">
        <f t="shared" si="342"/>
        <v>100</v>
      </c>
      <c r="AF115" s="67">
        <f t="shared" si="356"/>
        <v>100</v>
      </c>
      <c r="AG115" s="63">
        <f>AG116</f>
        <v>-8000</v>
      </c>
      <c r="AH115" s="67">
        <f t="shared" si="356"/>
        <v>-66.666666666666657</v>
      </c>
      <c r="AI115" s="67">
        <f t="shared" si="356"/>
        <v>-40</v>
      </c>
      <c r="AJ115" s="63">
        <f t="shared" si="355"/>
        <v>0</v>
      </c>
      <c r="AK115" s="63">
        <f t="shared" si="355"/>
        <v>0</v>
      </c>
      <c r="AL115" s="63">
        <f t="shared" si="355"/>
        <v>0</v>
      </c>
      <c r="AM115" s="63">
        <f t="shared" si="355"/>
        <v>0</v>
      </c>
      <c r="AN115" s="63">
        <f t="shared" si="355"/>
        <v>0</v>
      </c>
      <c r="AO115" s="63">
        <f t="shared" si="355"/>
        <v>0</v>
      </c>
      <c r="AP115" s="63">
        <f t="shared" si="355"/>
        <v>0</v>
      </c>
      <c r="AQ115" s="57">
        <f>(AP115/D115)*100</f>
        <v>0</v>
      </c>
    </row>
    <row r="116" spans="1:43" ht="18.75">
      <c r="A116" s="38"/>
      <c r="B116" s="38"/>
      <c r="C116" s="49" t="s">
        <v>70</v>
      </c>
      <c r="D116" s="57">
        <v>20000</v>
      </c>
      <c r="E116" s="49">
        <v>12000</v>
      </c>
      <c r="F116" s="49">
        <f t="shared" si="331"/>
        <v>8000</v>
      </c>
      <c r="G116" s="57">
        <v>20000</v>
      </c>
      <c r="H116" s="49">
        <v>0</v>
      </c>
      <c r="I116" s="49"/>
      <c r="J116" s="49">
        <f>SUM(G116:I116)</f>
        <v>20000</v>
      </c>
      <c r="K116" s="57">
        <v>0</v>
      </c>
      <c r="L116" s="51">
        <f>SUM(G116:I116,K116)</f>
        <v>20000</v>
      </c>
      <c r="M116" s="52">
        <f>'FF-68 Data'!AI111</f>
        <v>20000</v>
      </c>
      <c r="N116" s="53">
        <f>'FF-68 Data'!AJ111</f>
        <v>0</v>
      </c>
      <c r="O116" s="54"/>
      <c r="P116" s="55"/>
      <c r="Q116" s="81"/>
      <c r="R116" s="57">
        <f>M116+N116</f>
        <v>20000</v>
      </c>
      <c r="S116" s="56">
        <f t="shared" si="332"/>
        <v>166.66666666666669</v>
      </c>
      <c r="T116" s="56">
        <f>R116/L116*100</f>
        <v>100</v>
      </c>
      <c r="U116" s="56">
        <f t="shared" si="334"/>
        <v>100</v>
      </c>
      <c r="V116" s="56">
        <f>R116/D116*100</f>
        <v>100</v>
      </c>
      <c r="W116" s="57">
        <f>O116+P116+Q116</f>
        <v>0</v>
      </c>
      <c r="X116" s="56">
        <f t="shared" si="336"/>
        <v>0</v>
      </c>
      <c r="Y116" s="56">
        <f>W116/L116*100</f>
        <v>0</v>
      </c>
      <c r="Z116" s="56">
        <f t="shared" si="338"/>
        <v>0</v>
      </c>
      <c r="AA116" s="56">
        <f>W116/D116*100</f>
        <v>0</v>
      </c>
      <c r="AB116" s="56">
        <f>SUM(M116:Q116)</f>
        <v>20000</v>
      </c>
      <c r="AC116" s="56">
        <f t="shared" ref="AC116" si="357">AB116/E116*100</f>
        <v>166.66666666666669</v>
      </c>
      <c r="AD116" s="56">
        <f t="shared" ref="AD116" si="358">AB116/J116*100</f>
        <v>100</v>
      </c>
      <c r="AE116" s="56">
        <f t="shared" si="342"/>
        <v>100</v>
      </c>
      <c r="AF116" s="56">
        <f>AB116/D116*100</f>
        <v>100</v>
      </c>
      <c r="AG116" s="57">
        <f t="shared" ref="AG116" si="359">E116-AB116</f>
        <v>-8000</v>
      </c>
      <c r="AH116" s="56">
        <f t="shared" ref="AH116" si="360">AG116/E116*100</f>
        <v>-66.666666666666657</v>
      </c>
      <c r="AI116" s="56">
        <f t="shared" ref="AI116" si="361">AG116/D116*100</f>
        <v>-40</v>
      </c>
      <c r="AJ116" s="57">
        <f>J116-AB116</f>
        <v>0</v>
      </c>
      <c r="AK116" s="57">
        <f t="shared" ref="AK116" si="362">(AJ116/J116)*100</f>
        <v>0</v>
      </c>
      <c r="AL116" s="57">
        <f>(AJ116/D116)*100</f>
        <v>0</v>
      </c>
      <c r="AM116" s="34">
        <f>L116-AB116</f>
        <v>0</v>
      </c>
      <c r="AN116" s="57">
        <f>(AM116/L116)*100</f>
        <v>0</v>
      </c>
      <c r="AO116" s="63">
        <f>(AM116/D116)*100</f>
        <v>0</v>
      </c>
      <c r="AP116" s="34">
        <f t="shared" ref="AP116" si="363">D116-AB116</f>
        <v>0</v>
      </c>
      <c r="AQ116" s="57">
        <f t="shared" ref="AQ116" si="364">(AP116/D116)*100</f>
        <v>0</v>
      </c>
    </row>
    <row r="117" spans="1:43" ht="18.75">
      <c r="A117" s="69"/>
      <c r="B117" s="69"/>
      <c r="C117" s="70"/>
      <c r="D117" s="70"/>
      <c r="E117" s="70"/>
      <c r="F117" s="70"/>
      <c r="G117" s="71"/>
      <c r="H117" s="71"/>
      <c r="I117" s="71"/>
      <c r="J117" s="71"/>
      <c r="K117" s="71"/>
      <c r="L117" s="71"/>
      <c r="M117" s="72"/>
      <c r="N117" s="73"/>
      <c r="O117" s="74"/>
      <c r="P117" s="75"/>
      <c r="Q117" s="83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</row>
    <row r="118" spans="1:43" ht="55.5" customHeight="1">
      <c r="A118" s="1104" t="s">
        <v>96</v>
      </c>
      <c r="B118" s="1106" t="s">
        <v>97</v>
      </c>
      <c r="C118" s="1107" t="s">
        <v>98</v>
      </c>
      <c r="D118" s="79" t="s">
        <v>572</v>
      </c>
      <c r="E118" s="293">
        <v>0.6</v>
      </c>
      <c r="F118" s="293">
        <v>0.4</v>
      </c>
      <c r="G118" s="1109">
        <f>SUM(G121,G127)</f>
        <v>889500</v>
      </c>
      <c r="H118" s="1109">
        <f>H121+H127</f>
        <v>296500</v>
      </c>
      <c r="I118" s="1109">
        <f>I121+I127</f>
        <v>0</v>
      </c>
      <c r="J118" s="1109">
        <f>SUM(G118:I120)</f>
        <v>1186000</v>
      </c>
      <c r="K118" s="1111">
        <f>SUM(K121,K127)</f>
        <v>0</v>
      </c>
      <c r="L118" s="1113">
        <f>SUM(L121,L127)</f>
        <v>1186000</v>
      </c>
      <c r="M118" s="37"/>
      <c r="N118" s="37"/>
      <c r="O118" s="37"/>
      <c r="P118" s="37"/>
      <c r="Q118" s="37"/>
      <c r="R118" s="203" t="s">
        <v>417</v>
      </c>
      <c r="S118" s="294" t="s">
        <v>462</v>
      </c>
      <c r="T118" s="204" t="s">
        <v>433</v>
      </c>
      <c r="U118" s="204" t="s">
        <v>434</v>
      </c>
      <c r="V118" s="204" t="s">
        <v>403</v>
      </c>
      <c r="W118" s="204" t="s">
        <v>438</v>
      </c>
      <c r="X118" s="294" t="s">
        <v>462</v>
      </c>
      <c r="Y118" s="204" t="s">
        <v>433</v>
      </c>
      <c r="Z118" s="204" t="s">
        <v>434</v>
      </c>
      <c r="AA118" s="204" t="s">
        <v>403</v>
      </c>
      <c r="AB118" s="203" t="s">
        <v>439</v>
      </c>
      <c r="AC118" s="294" t="s">
        <v>462</v>
      </c>
      <c r="AD118" s="204" t="s">
        <v>433</v>
      </c>
      <c r="AE118" s="204" t="s">
        <v>434</v>
      </c>
      <c r="AF118" s="204" t="s">
        <v>403</v>
      </c>
      <c r="AG118" s="296" t="s">
        <v>33</v>
      </c>
      <c r="AH118" s="294" t="s">
        <v>464</v>
      </c>
      <c r="AI118" s="294" t="s">
        <v>399</v>
      </c>
      <c r="AJ118" s="204" t="s">
        <v>440</v>
      </c>
      <c r="AK118" s="204" t="s">
        <v>433</v>
      </c>
      <c r="AL118" s="204" t="s">
        <v>403</v>
      </c>
      <c r="AM118" s="204" t="s">
        <v>408</v>
      </c>
      <c r="AN118" s="204" t="s">
        <v>448</v>
      </c>
      <c r="AO118" s="204" t="s">
        <v>403</v>
      </c>
      <c r="AP118" s="204" t="s">
        <v>441</v>
      </c>
      <c r="AQ118" s="204" t="s">
        <v>403</v>
      </c>
    </row>
    <row r="119" spans="1:43" ht="14.45" customHeight="1">
      <c r="A119" s="1105"/>
      <c r="B119" s="1106"/>
      <c r="C119" s="1108"/>
      <c r="D119" s="1108">
        <f>D121+D127</f>
        <v>1186000</v>
      </c>
      <c r="E119" s="1173">
        <f t="shared" ref="E119:F119" si="365">E121+E127</f>
        <v>711600</v>
      </c>
      <c r="F119" s="1173">
        <f t="shared" si="365"/>
        <v>474400</v>
      </c>
      <c r="G119" s="1110"/>
      <c r="H119" s="1110"/>
      <c r="I119" s="1110"/>
      <c r="J119" s="1110"/>
      <c r="K119" s="1112"/>
      <c r="L119" s="1106"/>
      <c r="M119" s="1114">
        <f t="shared" ref="M119:R119" si="366">M121+M127</f>
        <v>300722.90000000002</v>
      </c>
      <c r="N119" s="1116">
        <f t="shared" si="366"/>
        <v>159537</v>
      </c>
      <c r="O119" s="1118">
        <f t="shared" si="366"/>
        <v>0</v>
      </c>
      <c r="P119" s="1100">
        <f t="shared" si="366"/>
        <v>690021.99</v>
      </c>
      <c r="Q119" s="1102">
        <f t="shared" si="366"/>
        <v>0</v>
      </c>
      <c r="R119" s="1071">
        <f t="shared" si="366"/>
        <v>460259.9</v>
      </c>
      <c r="S119" s="1071">
        <f>(R119/E119)*100</f>
        <v>64.679581225407532</v>
      </c>
      <c r="T119" s="1071">
        <f>(R119/J118)*100</f>
        <v>38.807748735244523</v>
      </c>
      <c r="U119" s="1071">
        <f>(R119/L118)*100</f>
        <v>38.807748735244523</v>
      </c>
      <c r="V119" s="1071">
        <f>(R119/D119)*100</f>
        <v>38.807748735244523</v>
      </c>
      <c r="W119" s="1071">
        <f>W121+W127</f>
        <v>690021.99</v>
      </c>
      <c r="X119" s="1071">
        <f>(W119/E119)*100</f>
        <v>96.96767706576729</v>
      </c>
      <c r="Y119" s="1071">
        <f>(W119/J118)*100</f>
        <v>58.180606239460374</v>
      </c>
      <c r="Z119" s="1071">
        <f>(W119/L118)*100</f>
        <v>58.180606239460374</v>
      </c>
      <c r="AA119" s="1071">
        <f>(W119/D119)*100</f>
        <v>58.180606239460374</v>
      </c>
      <c r="AB119" s="1071">
        <f>AB121+AB127</f>
        <v>1150281.8900000001</v>
      </c>
      <c r="AC119" s="1071">
        <f>(AB119/E119)*100</f>
        <v>161.64725829117484</v>
      </c>
      <c r="AD119" s="1171">
        <f>(AB119/J118)*100</f>
        <v>96.988354974704905</v>
      </c>
      <c r="AE119" s="1071">
        <f>(AB119/L118)*100</f>
        <v>96.988354974704905</v>
      </c>
      <c r="AF119" s="1071">
        <f>(AB119/D119)*100</f>
        <v>96.988354974704905</v>
      </c>
      <c r="AG119" s="1071">
        <f>AG121+AG127</f>
        <v>-438681.89</v>
      </c>
      <c r="AH119" s="1071">
        <f>(AG119/E119)*100</f>
        <v>-61.647258291174822</v>
      </c>
      <c r="AI119" s="1071">
        <f>(AG119/D119)*100</f>
        <v>-36.98835497470489</v>
      </c>
      <c r="AJ119" s="1071">
        <f>AJ121+AJ127</f>
        <v>35718.109999999986</v>
      </c>
      <c r="AK119" s="1071">
        <f>(AJ119/J118)*100</f>
        <v>3.0116450252951084</v>
      </c>
      <c r="AL119" s="1071">
        <f>(AJ119/D119)*100</f>
        <v>3.0116450252951084</v>
      </c>
      <c r="AM119" s="1071">
        <f>AM121+AM127</f>
        <v>35718.109999999986</v>
      </c>
      <c r="AN119" s="1071">
        <f>(AM119/L118)*100</f>
        <v>3.0116450252951084</v>
      </c>
      <c r="AO119" s="1071">
        <f>(AM119/D119)*100</f>
        <v>3.0116450252951084</v>
      </c>
      <c r="AP119" s="1071">
        <f>AP121+AP127</f>
        <v>35718.109999999986</v>
      </c>
      <c r="AQ119" s="1071">
        <f>(AP119/D119)*100</f>
        <v>3.0116450252951084</v>
      </c>
    </row>
    <row r="120" spans="1:43" ht="14.45" customHeight="1">
      <c r="A120" s="1105"/>
      <c r="B120" s="1106"/>
      <c r="C120" s="1108"/>
      <c r="D120" s="1108"/>
      <c r="E120" s="1173"/>
      <c r="F120" s="1173"/>
      <c r="G120" s="1110"/>
      <c r="H120" s="1110"/>
      <c r="I120" s="1110"/>
      <c r="J120" s="1110"/>
      <c r="K120" s="1112"/>
      <c r="L120" s="1106"/>
      <c r="M120" s="1115"/>
      <c r="N120" s="1117"/>
      <c r="O120" s="1119"/>
      <c r="P120" s="1101"/>
      <c r="Q120" s="1103"/>
      <c r="R120" s="1072"/>
      <c r="S120" s="1072"/>
      <c r="T120" s="1072"/>
      <c r="U120" s="1072"/>
      <c r="V120" s="1072"/>
      <c r="W120" s="1072"/>
      <c r="X120" s="1072"/>
      <c r="Y120" s="1072"/>
      <c r="Z120" s="1072"/>
      <c r="AA120" s="1072"/>
      <c r="AB120" s="1072"/>
      <c r="AC120" s="1072"/>
      <c r="AD120" s="1172"/>
      <c r="AE120" s="1072"/>
      <c r="AF120" s="1072"/>
      <c r="AG120" s="1072"/>
      <c r="AH120" s="1072"/>
      <c r="AI120" s="1072"/>
      <c r="AJ120" s="1072"/>
      <c r="AK120" s="1072"/>
      <c r="AL120" s="1072"/>
      <c r="AM120" s="1072"/>
      <c r="AN120" s="1072"/>
      <c r="AO120" s="1072"/>
      <c r="AP120" s="1072"/>
      <c r="AQ120" s="1072"/>
    </row>
    <row r="121" spans="1:43" ht="18.75">
      <c r="A121" s="38"/>
      <c r="B121" s="39"/>
      <c r="C121" s="40" t="s">
        <v>55</v>
      </c>
      <c r="D121" s="40">
        <f>SUM(D122:D126)</f>
        <v>1186000</v>
      </c>
      <c r="E121" s="40">
        <f t="shared" ref="E121:F121" si="367">SUM(E122:E126)</f>
        <v>711600</v>
      </c>
      <c r="F121" s="40">
        <f t="shared" si="367"/>
        <v>474400</v>
      </c>
      <c r="G121" s="41">
        <f>SUM(G122:G126)</f>
        <v>889500</v>
      </c>
      <c r="H121" s="41">
        <f>SUM(H122:H126)</f>
        <v>296500</v>
      </c>
      <c r="I121" s="41">
        <f>SUM(I122:I126)</f>
        <v>0</v>
      </c>
      <c r="J121" s="41">
        <f>SUM(J122:J126)</f>
        <v>1186000</v>
      </c>
      <c r="K121" s="42">
        <f>SUM(K122:K124)</f>
        <v>0</v>
      </c>
      <c r="L121" s="41">
        <f t="shared" ref="L121:R121" si="368">SUM(L122:L126)</f>
        <v>1186000</v>
      </c>
      <c r="M121" s="43">
        <f t="shared" si="368"/>
        <v>300722.90000000002</v>
      </c>
      <c r="N121" s="44">
        <f t="shared" si="368"/>
        <v>159537</v>
      </c>
      <c r="O121" s="45">
        <f t="shared" si="368"/>
        <v>0</v>
      </c>
      <c r="P121" s="46">
        <f t="shared" si="368"/>
        <v>690021.99</v>
      </c>
      <c r="Q121" s="80">
        <f t="shared" si="368"/>
        <v>0</v>
      </c>
      <c r="R121" s="47">
        <f t="shared" si="368"/>
        <v>460259.9</v>
      </c>
      <c r="S121" s="48">
        <f>R121/E121*100</f>
        <v>64.679581225407532</v>
      </c>
      <c r="T121" s="48">
        <f>R121/J121*100</f>
        <v>38.807748735244523</v>
      </c>
      <c r="U121" s="48">
        <f>R121/L121*100</f>
        <v>38.807748735244523</v>
      </c>
      <c r="V121" s="48">
        <f t="shared" ref="V121:V126" si="369">R121/D121*100</f>
        <v>38.807748735244523</v>
      </c>
      <c r="W121" s="47">
        <f>SUM(W122:W126)</f>
        <v>690021.99</v>
      </c>
      <c r="X121" s="48">
        <f>W121/E121*100</f>
        <v>96.96767706576729</v>
      </c>
      <c r="Y121" s="48">
        <f>W121/J121*100</f>
        <v>58.180606239460374</v>
      </c>
      <c r="Z121" s="48">
        <f>W121/L121*100</f>
        <v>58.180606239460374</v>
      </c>
      <c r="AA121" s="48">
        <f>W121/D121*100</f>
        <v>58.180606239460374</v>
      </c>
      <c r="AB121" s="48">
        <f>SUM(AB122:AB126)</f>
        <v>1150281.8900000001</v>
      </c>
      <c r="AC121" s="48">
        <f>AB121/E121*100</f>
        <v>161.64725829117484</v>
      </c>
      <c r="AD121" s="299">
        <f>AB121/J121*100</f>
        <v>96.988354974704905</v>
      </c>
      <c r="AE121" s="48">
        <f>AB121/L121*100</f>
        <v>96.988354974704905</v>
      </c>
      <c r="AF121" s="48">
        <f>AB121/D121*100</f>
        <v>96.988354974704905</v>
      </c>
      <c r="AG121" s="295">
        <f>SUM(AG122:AG126)</f>
        <v>-438681.89</v>
      </c>
      <c r="AH121" s="48">
        <f>AG121/E121*100</f>
        <v>-61.647258291174822</v>
      </c>
      <c r="AI121" s="48">
        <f>AG121/D121*100</f>
        <v>-36.98835497470489</v>
      </c>
      <c r="AJ121" s="47">
        <f>SUM(AJ122:AJ126)</f>
        <v>35718.109999999986</v>
      </c>
      <c r="AK121" s="47">
        <f>(AJ121/J121)*100</f>
        <v>3.0116450252951084</v>
      </c>
      <c r="AL121" s="47">
        <f>(AJ121/D121)*100</f>
        <v>3.0116450252951084</v>
      </c>
      <c r="AM121" s="47">
        <f>SUM(AM122:AM126)</f>
        <v>35718.109999999986</v>
      </c>
      <c r="AN121" s="47">
        <f>(AM121/L121)*100</f>
        <v>3.0116450252951084</v>
      </c>
      <c r="AO121" s="47">
        <f t="shared" ref="AO121:AO126" si="370">(AM121/D121)*100</f>
        <v>3.0116450252951084</v>
      </c>
      <c r="AP121" s="47">
        <f>SUM(AP122:AP126)</f>
        <v>35718.109999999986</v>
      </c>
      <c r="AQ121" s="47">
        <f>(AP121/D121)*100</f>
        <v>3.0116450252951084</v>
      </c>
    </row>
    <row r="122" spans="1:43" ht="18" hidden="1" customHeight="1">
      <c r="A122" s="38"/>
      <c r="B122" s="39" t="s">
        <v>68</v>
      </c>
      <c r="C122" s="49" t="s">
        <v>56</v>
      </c>
      <c r="D122" s="49">
        <v>0</v>
      </c>
      <c r="E122" s="49">
        <v>0</v>
      </c>
      <c r="F122" s="49">
        <f>D122*0.4</f>
        <v>0</v>
      </c>
      <c r="G122" s="49">
        <v>0</v>
      </c>
      <c r="H122" s="49">
        <v>0</v>
      </c>
      <c r="I122" s="49"/>
      <c r="J122" s="41">
        <f>SUM(G122:I122)</f>
        <v>0</v>
      </c>
      <c r="K122" s="50">
        <v>0</v>
      </c>
      <c r="L122" s="51">
        <f>SUM(G122:I122,K122)</f>
        <v>0</v>
      </c>
      <c r="M122" s="52"/>
      <c r="N122" s="53"/>
      <c r="O122" s="54"/>
      <c r="P122" s="55"/>
      <c r="Q122" s="81"/>
      <c r="R122" s="56">
        <f>M122+N122</f>
        <v>0</v>
      </c>
      <c r="S122" s="56" t="e">
        <f>R122/E122*100</f>
        <v>#DIV/0!</v>
      </c>
      <c r="T122" s="56" t="e">
        <f>R122/J122*100</f>
        <v>#DIV/0!</v>
      </c>
      <c r="U122" s="56" t="e">
        <f>R122/L122*100</f>
        <v>#DIV/0!</v>
      </c>
      <c r="V122" s="56" t="e">
        <f t="shared" si="369"/>
        <v>#DIV/0!</v>
      </c>
      <c r="W122" s="57">
        <f>O122+P122+Q122</f>
        <v>0</v>
      </c>
      <c r="X122" s="56" t="e">
        <f>W122/E122*100</f>
        <v>#DIV/0!</v>
      </c>
      <c r="Y122" s="56" t="e">
        <f>W122/J122*100</f>
        <v>#DIV/0!</v>
      </c>
      <c r="Z122" s="56" t="e">
        <f>W122/L122*100</f>
        <v>#DIV/0!</v>
      </c>
      <c r="AA122" s="56" t="e">
        <f>W122/D122*100</f>
        <v>#DIV/0!</v>
      </c>
      <c r="AB122" s="56">
        <f>SUM(M122:Q122)</f>
        <v>0</v>
      </c>
      <c r="AC122" s="56" t="e">
        <f>AB122/E122*100</f>
        <v>#DIV/0!</v>
      </c>
      <c r="AD122" s="56" t="e">
        <f>AB122/J122*100</f>
        <v>#DIV/0!</v>
      </c>
      <c r="AE122" s="56" t="e">
        <f>AB122/L122*100</f>
        <v>#DIV/0!</v>
      </c>
      <c r="AF122" s="56" t="e">
        <f>AB122/D122*100</f>
        <v>#DIV/0!</v>
      </c>
      <c r="AG122" s="57">
        <f>E122-AB122</f>
        <v>0</v>
      </c>
      <c r="AH122" s="56" t="e">
        <f>AG122/E122*100</f>
        <v>#DIV/0!</v>
      </c>
      <c r="AI122" s="56" t="e">
        <f>AG122/D122*100</f>
        <v>#DIV/0!</v>
      </c>
      <c r="AJ122" s="57">
        <f>J122-AB122</f>
        <v>0</v>
      </c>
      <c r="AK122" s="57" t="e">
        <f>(AJ122/J122)*100</f>
        <v>#DIV/0!</v>
      </c>
      <c r="AL122" s="57" t="e">
        <f>(AJ122/D122)*100</f>
        <v>#DIV/0!</v>
      </c>
      <c r="AM122" s="34">
        <f>L122-AB122</f>
        <v>0</v>
      </c>
      <c r="AN122" s="57" t="e">
        <f>(AM122/L122)*100</f>
        <v>#DIV/0!</v>
      </c>
      <c r="AO122" s="63" t="e">
        <f t="shared" si="370"/>
        <v>#DIV/0!</v>
      </c>
      <c r="AP122" s="34">
        <f>D122-AB122</f>
        <v>0</v>
      </c>
      <c r="AQ122" s="57" t="e">
        <f>(AP122/D122)*100</f>
        <v>#DIV/0!</v>
      </c>
    </row>
    <row r="123" spans="1:43" ht="18.75">
      <c r="A123" s="38"/>
      <c r="B123" s="38"/>
      <c r="C123" s="49" t="s">
        <v>57</v>
      </c>
      <c r="D123" s="49">
        <v>362800</v>
      </c>
      <c r="E123" s="49">
        <v>217680</v>
      </c>
      <c r="F123" s="49">
        <f t="shared" ref="F123:F128" si="371">D123*0.4</f>
        <v>145120</v>
      </c>
      <c r="G123" s="49">
        <v>272100</v>
      </c>
      <c r="H123" s="49">
        <v>90700</v>
      </c>
      <c r="I123" s="49"/>
      <c r="J123" s="41">
        <f>SUM(G123:I123)</f>
        <v>362800</v>
      </c>
      <c r="K123" s="78">
        <v>0</v>
      </c>
      <c r="L123" s="51">
        <f>SUM(G123:I123,K123)</f>
        <v>362800</v>
      </c>
      <c r="M123" s="52">
        <f>'FF-68 Data'!S133</f>
        <v>144000</v>
      </c>
      <c r="N123" s="53">
        <f>'FF-68 Data'!T133</f>
        <v>0</v>
      </c>
      <c r="O123" s="54">
        <f>'FF-68 Data'!U133</f>
        <v>0</v>
      </c>
      <c r="P123" s="55">
        <f>'FF-68 Data'!V133</f>
        <v>216700</v>
      </c>
      <c r="Q123" s="81"/>
      <c r="R123" s="56">
        <f>M123+N123</f>
        <v>144000</v>
      </c>
      <c r="S123" s="56">
        <f t="shared" ref="S123:S128" si="372">R123/E123*100</f>
        <v>66.152149944873202</v>
      </c>
      <c r="T123" s="56">
        <f t="shared" ref="T123:T126" si="373">R123/J123*100</f>
        <v>39.691289966923925</v>
      </c>
      <c r="U123" s="56">
        <f t="shared" ref="U123:U128" si="374">R123/L123*100</f>
        <v>39.691289966923925</v>
      </c>
      <c r="V123" s="56">
        <f t="shared" si="369"/>
        <v>39.691289966923925</v>
      </c>
      <c r="W123" s="57">
        <f t="shared" ref="W123:W126" si="375">O123+P123+Q123</f>
        <v>216700</v>
      </c>
      <c r="X123" s="56">
        <f t="shared" ref="X123:X128" si="376">W123/E123*100</f>
        <v>99.549797868430716</v>
      </c>
      <c r="Y123" s="56">
        <f t="shared" ref="Y123:Y126" si="377">W123/J123*100</f>
        <v>59.729878721058441</v>
      </c>
      <c r="Z123" s="56">
        <f t="shared" ref="Z123:Z128" si="378">W123/L123*100</f>
        <v>59.729878721058441</v>
      </c>
      <c r="AA123" s="56">
        <f t="shared" ref="AA123:AA126" si="379">W123/D123*100</f>
        <v>59.729878721058441</v>
      </c>
      <c r="AB123" s="56">
        <f t="shared" ref="AB123:AB126" si="380">SUM(M123:Q123)</f>
        <v>360700</v>
      </c>
      <c r="AC123" s="56">
        <f t="shared" ref="AC123:AC126" si="381">AB123/E123*100</f>
        <v>165.70194781330395</v>
      </c>
      <c r="AD123" s="56">
        <f>AB123/J123*100</f>
        <v>99.421168687982359</v>
      </c>
      <c r="AE123" s="56">
        <f t="shared" ref="AE123:AE128" si="382">AB123/L123*100</f>
        <v>99.421168687982359</v>
      </c>
      <c r="AF123" s="56">
        <f t="shared" ref="AF123:AF126" si="383">AB123/D123*100</f>
        <v>99.421168687982359</v>
      </c>
      <c r="AG123" s="57">
        <f t="shared" ref="AG123:AG126" si="384">E123-AB123</f>
        <v>-143020</v>
      </c>
      <c r="AH123" s="56">
        <f t="shared" ref="AH123:AH126" si="385">AG123/E123*100</f>
        <v>-65.701947813303931</v>
      </c>
      <c r="AI123" s="56">
        <f t="shared" ref="AI123:AI126" si="386">AG123/D123*100</f>
        <v>-39.421168687982359</v>
      </c>
      <c r="AJ123" s="57">
        <f t="shared" ref="AJ123:AJ126" si="387">J123-AB123</f>
        <v>2100</v>
      </c>
      <c r="AK123" s="57">
        <f t="shared" ref="AK123:AK126" si="388">(AJ123/J123)*100</f>
        <v>0.5788313120176406</v>
      </c>
      <c r="AL123" s="57">
        <f t="shared" ref="AL123:AL126" si="389">(AJ123/D123)*100</f>
        <v>0.5788313120176406</v>
      </c>
      <c r="AM123" s="34">
        <f>L123-AB123</f>
        <v>2100</v>
      </c>
      <c r="AN123" s="57">
        <f t="shared" ref="AN123:AN126" si="390">(AM123/L123)*100</f>
        <v>0.5788313120176406</v>
      </c>
      <c r="AO123" s="63">
        <f t="shared" si="370"/>
        <v>0.5788313120176406</v>
      </c>
      <c r="AP123" s="34">
        <f t="shared" ref="AP123:AP126" si="391">D123-AB123</f>
        <v>2100</v>
      </c>
      <c r="AQ123" s="57">
        <f t="shared" ref="AQ123:AQ126" si="392">(AP123/D123)*100</f>
        <v>0.5788313120176406</v>
      </c>
    </row>
    <row r="124" spans="1:43" ht="18.75">
      <c r="A124" s="38"/>
      <c r="B124" s="38"/>
      <c r="C124" s="49" t="s">
        <v>58</v>
      </c>
      <c r="D124" s="49">
        <v>683200</v>
      </c>
      <c r="E124" s="49">
        <v>409920</v>
      </c>
      <c r="F124" s="49">
        <f t="shared" si="371"/>
        <v>273280</v>
      </c>
      <c r="G124" s="49">
        <v>512400</v>
      </c>
      <c r="H124" s="49">
        <v>170800</v>
      </c>
      <c r="I124" s="49"/>
      <c r="J124" s="41">
        <f>SUM(G124:I124)</f>
        <v>683200</v>
      </c>
      <c r="K124" s="59">
        <v>0</v>
      </c>
      <c r="L124" s="51">
        <f>SUM(G124:I124,K124)</f>
        <v>683200</v>
      </c>
      <c r="M124" s="52">
        <f>'FF-68 Data'!W133</f>
        <v>47261.9</v>
      </c>
      <c r="N124" s="53">
        <f>'FF-68 Data'!X133</f>
        <v>128507</v>
      </c>
      <c r="O124" s="54">
        <f>'FF-68 Data'!Y133</f>
        <v>0</v>
      </c>
      <c r="P124" s="55">
        <f>'FF-68 Data'!Z133</f>
        <v>462086.99</v>
      </c>
      <c r="Q124" s="81"/>
      <c r="R124" s="56">
        <f>M124+N124</f>
        <v>175768.9</v>
      </c>
      <c r="S124" s="56">
        <f t="shared" si="372"/>
        <v>42.878830015612799</v>
      </c>
      <c r="T124" s="56">
        <f t="shared" si="373"/>
        <v>25.727298009367683</v>
      </c>
      <c r="U124" s="56">
        <f t="shared" si="374"/>
        <v>25.727298009367683</v>
      </c>
      <c r="V124" s="56">
        <f t="shared" si="369"/>
        <v>25.727298009367683</v>
      </c>
      <c r="W124" s="57">
        <f t="shared" si="375"/>
        <v>462086.99</v>
      </c>
      <c r="X124" s="56">
        <f t="shared" si="376"/>
        <v>112.72613924668227</v>
      </c>
      <c r="Y124" s="56">
        <f t="shared" si="377"/>
        <v>67.635683548009368</v>
      </c>
      <c r="Z124" s="56">
        <f t="shared" si="378"/>
        <v>67.635683548009368</v>
      </c>
      <c r="AA124" s="56">
        <f t="shared" si="379"/>
        <v>67.635683548009368</v>
      </c>
      <c r="AB124" s="56">
        <f t="shared" si="380"/>
        <v>637855.89</v>
      </c>
      <c r="AC124" s="56">
        <f t="shared" si="381"/>
        <v>155.60496926229507</v>
      </c>
      <c r="AD124" s="56">
        <f t="shared" ref="AD124:AD126" si="393">AB124/J124*100</f>
        <v>93.362981557377054</v>
      </c>
      <c r="AE124" s="56">
        <f t="shared" si="382"/>
        <v>93.362981557377054</v>
      </c>
      <c r="AF124" s="56">
        <f t="shared" si="383"/>
        <v>93.362981557377054</v>
      </c>
      <c r="AG124" s="57">
        <f t="shared" si="384"/>
        <v>-227935.89</v>
      </c>
      <c r="AH124" s="56">
        <f t="shared" si="385"/>
        <v>-55.604969262295093</v>
      </c>
      <c r="AI124" s="56">
        <f t="shared" si="386"/>
        <v>-33.362981557377054</v>
      </c>
      <c r="AJ124" s="57">
        <f t="shared" si="387"/>
        <v>45344.109999999986</v>
      </c>
      <c r="AK124" s="57">
        <f t="shared" si="388"/>
        <v>6.6370184426229484</v>
      </c>
      <c r="AL124" s="57">
        <f t="shared" si="389"/>
        <v>6.6370184426229484</v>
      </c>
      <c r="AM124" s="34">
        <f>L124-AB124</f>
        <v>45344.109999999986</v>
      </c>
      <c r="AN124" s="57">
        <f t="shared" si="390"/>
        <v>6.6370184426229484</v>
      </c>
      <c r="AO124" s="63">
        <f t="shared" si="370"/>
        <v>6.6370184426229484</v>
      </c>
      <c r="AP124" s="34">
        <f t="shared" si="391"/>
        <v>45344.109999999986</v>
      </c>
      <c r="AQ124" s="57">
        <f t="shared" si="392"/>
        <v>6.6370184426229484</v>
      </c>
    </row>
    <row r="125" spans="1:43" ht="18" hidden="1" customHeight="1">
      <c r="A125" s="38"/>
      <c r="B125" s="38"/>
      <c r="C125" s="49" t="s">
        <v>69</v>
      </c>
      <c r="D125" s="49">
        <v>0</v>
      </c>
      <c r="E125" s="49">
        <v>0</v>
      </c>
      <c r="F125" s="49">
        <f t="shared" si="371"/>
        <v>0</v>
      </c>
      <c r="G125" s="49">
        <v>0</v>
      </c>
      <c r="H125" s="49">
        <v>0</v>
      </c>
      <c r="I125" s="49"/>
      <c r="J125" s="41">
        <f>SUM(G125:I125)</f>
        <v>0</v>
      </c>
      <c r="K125" s="59">
        <v>0</v>
      </c>
      <c r="L125" s="51">
        <f>SUM(G125:I125,K125)</f>
        <v>0</v>
      </c>
      <c r="M125" s="52"/>
      <c r="N125" s="53"/>
      <c r="O125" s="54"/>
      <c r="P125" s="55"/>
      <c r="Q125" s="81"/>
      <c r="R125" s="56">
        <f>M125+N125</f>
        <v>0</v>
      </c>
      <c r="S125" s="56" t="e">
        <f t="shared" si="372"/>
        <v>#DIV/0!</v>
      </c>
      <c r="T125" s="56" t="e">
        <f t="shared" si="373"/>
        <v>#DIV/0!</v>
      </c>
      <c r="U125" s="56" t="e">
        <f t="shared" si="374"/>
        <v>#DIV/0!</v>
      </c>
      <c r="V125" s="56" t="e">
        <f t="shared" si="369"/>
        <v>#DIV/0!</v>
      </c>
      <c r="W125" s="57">
        <f t="shared" si="375"/>
        <v>0</v>
      </c>
      <c r="X125" s="56" t="e">
        <f t="shared" si="376"/>
        <v>#DIV/0!</v>
      </c>
      <c r="Y125" s="56" t="e">
        <f t="shared" si="377"/>
        <v>#DIV/0!</v>
      </c>
      <c r="Z125" s="56" t="e">
        <f t="shared" si="378"/>
        <v>#DIV/0!</v>
      </c>
      <c r="AA125" s="56" t="e">
        <f t="shared" si="379"/>
        <v>#DIV/0!</v>
      </c>
      <c r="AB125" s="56">
        <f t="shared" si="380"/>
        <v>0</v>
      </c>
      <c r="AC125" s="56" t="e">
        <f t="shared" si="381"/>
        <v>#DIV/0!</v>
      </c>
      <c r="AD125" s="56" t="e">
        <f t="shared" si="393"/>
        <v>#DIV/0!</v>
      </c>
      <c r="AE125" s="56" t="e">
        <f t="shared" si="382"/>
        <v>#DIV/0!</v>
      </c>
      <c r="AF125" s="56" t="e">
        <f t="shared" si="383"/>
        <v>#DIV/0!</v>
      </c>
      <c r="AG125" s="57">
        <f t="shared" si="384"/>
        <v>0</v>
      </c>
      <c r="AH125" s="56" t="e">
        <f t="shared" si="385"/>
        <v>#DIV/0!</v>
      </c>
      <c r="AI125" s="56" t="e">
        <f t="shared" si="386"/>
        <v>#DIV/0!</v>
      </c>
      <c r="AJ125" s="57">
        <f t="shared" si="387"/>
        <v>0</v>
      </c>
      <c r="AK125" s="57" t="e">
        <f t="shared" si="388"/>
        <v>#DIV/0!</v>
      </c>
      <c r="AL125" s="57" t="e">
        <f t="shared" si="389"/>
        <v>#DIV/0!</v>
      </c>
      <c r="AM125" s="34">
        <f>L125-AB125</f>
        <v>0</v>
      </c>
      <c r="AN125" s="57" t="e">
        <f t="shared" si="390"/>
        <v>#DIV/0!</v>
      </c>
      <c r="AO125" s="63" t="e">
        <f t="shared" si="370"/>
        <v>#DIV/0!</v>
      </c>
      <c r="AP125" s="34">
        <f t="shared" si="391"/>
        <v>0</v>
      </c>
      <c r="AQ125" s="57" t="e">
        <f t="shared" si="392"/>
        <v>#DIV/0!</v>
      </c>
    </row>
    <row r="126" spans="1:43" ht="18.75">
      <c r="A126" s="38"/>
      <c r="B126" s="38"/>
      <c r="C126" s="49" t="s">
        <v>60</v>
      </c>
      <c r="D126" s="57">
        <v>140000</v>
      </c>
      <c r="E126" s="49">
        <v>84000</v>
      </c>
      <c r="F126" s="49">
        <f t="shared" si="371"/>
        <v>56000</v>
      </c>
      <c r="G126" s="57">
        <v>105000</v>
      </c>
      <c r="H126" s="49">
        <v>35000</v>
      </c>
      <c r="I126" s="49"/>
      <c r="J126" s="41">
        <f>SUM(G126:I126)</f>
        <v>140000</v>
      </c>
      <c r="K126" s="49">
        <v>0</v>
      </c>
      <c r="L126" s="51">
        <f>SUM(G126:I126,K126)</f>
        <v>140000</v>
      </c>
      <c r="M126" s="52">
        <f>'FF-68 Data'!AE133</f>
        <v>109461</v>
      </c>
      <c r="N126" s="53">
        <f>'FF-68 Data'!AF133</f>
        <v>31030</v>
      </c>
      <c r="O126" s="54">
        <f>'FF-68 Data'!AG133</f>
        <v>0</v>
      </c>
      <c r="P126" s="55">
        <f>'FF-68 Data'!AH133</f>
        <v>11235</v>
      </c>
      <c r="Q126" s="81"/>
      <c r="R126" s="56">
        <f>M126+N126</f>
        <v>140491</v>
      </c>
      <c r="S126" s="56">
        <f t="shared" si="372"/>
        <v>167.25119047619049</v>
      </c>
      <c r="T126" s="56">
        <f t="shared" si="373"/>
        <v>100.35071428571429</v>
      </c>
      <c r="U126" s="56">
        <f t="shared" si="374"/>
        <v>100.35071428571429</v>
      </c>
      <c r="V126" s="56">
        <f t="shared" si="369"/>
        <v>100.35071428571429</v>
      </c>
      <c r="W126" s="57">
        <f t="shared" si="375"/>
        <v>11235</v>
      </c>
      <c r="X126" s="56">
        <f t="shared" si="376"/>
        <v>13.375</v>
      </c>
      <c r="Y126" s="56">
        <f t="shared" si="377"/>
        <v>8.0250000000000004</v>
      </c>
      <c r="Z126" s="56">
        <f t="shared" si="378"/>
        <v>8.0250000000000004</v>
      </c>
      <c r="AA126" s="56">
        <f t="shared" si="379"/>
        <v>8.0250000000000004</v>
      </c>
      <c r="AB126" s="56">
        <f t="shared" si="380"/>
        <v>151726</v>
      </c>
      <c r="AC126" s="56">
        <f t="shared" si="381"/>
        <v>180.62619047619049</v>
      </c>
      <c r="AD126" s="56">
        <f t="shared" si="393"/>
        <v>108.37571428571428</v>
      </c>
      <c r="AE126" s="56">
        <f t="shared" si="382"/>
        <v>108.37571428571428</v>
      </c>
      <c r="AF126" s="56">
        <f t="shared" si="383"/>
        <v>108.37571428571428</v>
      </c>
      <c r="AG126" s="57">
        <f t="shared" si="384"/>
        <v>-67726</v>
      </c>
      <c r="AH126" s="56">
        <f t="shared" si="385"/>
        <v>-80.626190476190473</v>
      </c>
      <c r="AI126" s="56">
        <f t="shared" si="386"/>
        <v>-48.375714285714281</v>
      </c>
      <c r="AJ126" s="57">
        <f t="shared" si="387"/>
        <v>-11726</v>
      </c>
      <c r="AK126" s="57">
        <f t="shared" si="388"/>
        <v>-8.3757142857142863</v>
      </c>
      <c r="AL126" s="57">
        <f t="shared" si="389"/>
        <v>-8.3757142857142863</v>
      </c>
      <c r="AM126" s="34">
        <f>L126-AB126</f>
        <v>-11726</v>
      </c>
      <c r="AN126" s="57">
        <f t="shared" si="390"/>
        <v>-8.3757142857142863</v>
      </c>
      <c r="AO126" s="63">
        <f t="shared" si="370"/>
        <v>-8.3757142857142863</v>
      </c>
      <c r="AP126" s="34">
        <f t="shared" si="391"/>
        <v>-11726</v>
      </c>
      <c r="AQ126" s="57">
        <f t="shared" si="392"/>
        <v>-8.3757142857142863</v>
      </c>
    </row>
    <row r="127" spans="1:43" ht="18" hidden="1" customHeight="1">
      <c r="A127" s="61"/>
      <c r="B127" s="62"/>
      <c r="C127" s="63" t="s">
        <v>61</v>
      </c>
      <c r="D127" s="63">
        <f>D128</f>
        <v>0</v>
      </c>
      <c r="E127" s="63">
        <f>E128</f>
        <v>0</v>
      </c>
      <c r="F127" s="63">
        <f t="shared" ref="F127" si="394">F128</f>
        <v>0</v>
      </c>
      <c r="G127" s="63">
        <f>SUM(G128:G128)</f>
        <v>0</v>
      </c>
      <c r="H127" s="63">
        <f>H128</f>
        <v>0</v>
      </c>
      <c r="I127" s="63">
        <f>I128</f>
        <v>0</v>
      </c>
      <c r="J127" s="63">
        <f>J128</f>
        <v>0</v>
      </c>
      <c r="K127" s="63">
        <f>K128</f>
        <v>0</v>
      </c>
      <c r="L127" s="63">
        <f>SUM(L128:L128)</f>
        <v>0</v>
      </c>
      <c r="M127" s="64">
        <f t="shared" ref="M127:AP127" si="395">M128</f>
        <v>0</v>
      </c>
      <c r="N127" s="65">
        <f t="shared" si="395"/>
        <v>0</v>
      </c>
      <c r="O127" s="66">
        <f t="shared" si="395"/>
        <v>0</v>
      </c>
      <c r="P127" s="46">
        <f t="shared" si="395"/>
        <v>0</v>
      </c>
      <c r="Q127" s="82">
        <f t="shared" si="395"/>
        <v>0</v>
      </c>
      <c r="R127" s="67">
        <f t="shared" si="395"/>
        <v>0</v>
      </c>
      <c r="S127" s="67" t="e">
        <f t="shared" si="395"/>
        <v>#DIV/0!</v>
      </c>
      <c r="T127" s="67" t="e">
        <f t="shared" si="395"/>
        <v>#DIV/0!</v>
      </c>
      <c r="U127" s="56" t="e">
        <f t="shared" si="374"/>
        <v>#DIV/0!</v>
      </c>
      <c r="V127" s="67" t="e">
        <f t="shared" si="395"/>
        <v>#DIV/0!</v>
      </c>
      <c r="W127" s="63">
        <f t="shared" si="395"/>
        <v>0</v>
      </c>
      <c r="X127" s="67" t="e">
        <f t="shared" si="395"/>
        <v>#DIV/0!</v>
      </c>
      <c r="Y127" s="67" t="e">
        <f t="shared" si="395"/>
        <v>#DIV/0!</v>
      </c>
      <c r="Z127" s="56" t="e">
        <f t="shared" si="378"/>
        <v>#DIV/0!</v>
      </c>
      <c r="AA127" s="67" t="e">
        <f t="shared" si="395"/>
        <v>#DIV/0!</v>
      </c>
      <c r="AB127" s="67">
        <f>AB128</f>
        <v>0</v>
      </c>
      <c r="AC127" s="67" t="e">
        <f t="shared" ref="AC127:AI127" si="396">AC128</f>
        <v>#DIV/0!</v>
      </c>
      <c r="AD127" s="67" t="e">
        <f t="shared" si="396"/>
        <v>#DIV/0!</v>
      </c>
      <c r="AE127" s="56" t="e">
        <f t="shared" si="382"/>
        <v>#DIV/0!</v>
      </c>
      <c r="AF127" s="67" t="e">
        <f t="shared" si="396"/>
        <v>#DIV/0!</v>
      </c>
      <c r="AG127" s="63">
        <f>AG128</f>
        <v>0</v>
      </c>
      <c r="AH127" s="67" t="e">
        <f t="shared" si="396"/>
        <v>#DIV/0!</v>
      </c>
      <c r="AI127" s="67" t="e">
        <f t="shared" si="396"/>
        <v>#DIV/0!</v>
      </c>
      <c r="AJ127" s="63">
        <f t="shared" si="395"/>
        <v>0</v>
      </c>
      <c r="AK127" s="63" t="e">
        <f t="shared" si="395"/>
        <v>#DIV/0!</v>
      </c>
      <c r="AL127" s="63" t="e">
        <f t="shared" si="395"/>
        <v>#DIV/0!</v>
      </c>
      <c r="AM127" s="63">
        <f t="shared" si="395"/>
        <v>0</v>
      </c>
      <c r="AN127" s="63" t="e">
        <f t="shared" si="395"/>
        <v>#DIV/0!</v>
      </c>
      <c r="AO127" s="63" t="e">
        <f t="shared" si="395"/>
        <v>#DIV/0!</v>
      </c>
      <c r="AP127" s="63">
        <f t="shared" si="395"/>
        <v>0</v>
      </c>
      <c r="AQ127" s="57" t="e">
        <f>(AP127/D127)*100</f>
        <v>#DIV/0!</v>
      </c>
    </row>
    <row r="128" spans="1:43" ht="18" hidden="1" customHeight="1">
      <c r="A128" s="38"/>
      <c r="B128" s="38"/>
      <c r="C128" s="49" t="s">
        <v>70</v>
      </c>
      <c r="D128" s="57">
        <v>0</v>
      </c>
      <c r="E128" s="49">
        <v>0</v>
      </c>
      <c r="F128" s="49">
        <f t="shared" si="371"/>
        <v>0</v>
      </c>
      <c r="G128" s="57">
        <v>0</v>
      </c>
      <c r="H128" s="49">
        <v>0</v>
      </c>
      <c r="I128" s="49"/>
      <c r="J128" s="49">
        <f>SUM(G128:I128)</f>
        <v>0</v>
      </c>
      <c r="K128" s="57">
        <v>0</v>
      </c>
      <c r="L128" s="51">
        <f>SUM(G128:I128,K128)</f>
        <v>0</v>
      </c>
      <c r="M128" s="52"/>
      <c r="N128" s="53"/>
      <c r="O128" s="54"/>
      <c r="P128" s="55"/>
      <c r="Q128" s="81"/>
      <c r="R128" s="57">
        <f>M128+N128</f>
        <v>0</v>
      </c>
      <c r="S128" s="56" t="e">
        <f t="shared" si="372"/>
        <v>#DIV/0!</v>
      </c>
      <c r="T128" s="56" t="e">
        <f>R128/L128*100</f>
        <v>#DIV/0!</v>
      </c>
      <c r="U128" s="56" t="e">
        <f t="shared" si="374"/>
        <v>#DIV/0!</v>
      </c>
      <c r="V128" s="56" t="e">
        <f>R128/D128*100</f>
        <v>#DIV/0!</v>
      </c>
      <c r="W128" s="57">
        <f>O128+P128+Q128</f>
        <v>0</v>
      </c>
      <c r="X128" s="56" t="e">
        <f t="shared" si="376"/>
        <v>#DIV/0!</v>
      </c>
      <c r="Y128" s="56" t="e">
        <f>W128/L128*100</f>
        <v>#DIV/0!</v>
      </c>
      <c r="Z128" s="56" t="e">
        <f t="shared" si="378"/>
        <v>#DIV/0!</v>
      </c>
      <c r="AA128" s="56" t="e">
        <f>W128/D128*100</f>
        <v>#DIV/0!</v>
      </c>
      <c r="AB128" s="56">
        <f>SUM(M128:Q128)</f>
        <v>0</v>
      </c>
      <c r="AC128" s="56" t="e">
        <f t="shared" ref="AC128" si="397">AB128/E128*100</f>
        <v>#DIV/0!</v>
      </c>
      <c r="AD128" s="56" t="e">
        <f t="shared" ref="AD128" si="398">AB128/J128*100</f>
        <v>#DIV/0!</v>
      </c>
      <c r="AE128" s="56" t="e">
        <f t="shared" si="382"/>
        <v>#DIV/0!</v>
      </c>
      <c r="AF128" s="56" t="e">
        <f>AB128/D128*100</f>
        <v>#DIV/0!</v>
      </c>
      <c r="AG128" s="57">
        <f t="shared" ref="AG128" si="399">E128-AB128</f>
        <v>0</v>
      </c>
      <c r="AH128" s="56" t="e">
        <f t="shared" ref="AH128" si="400">AG128/E128*100</f>
        <v>#DIV/0!</v>
      </c>
      <c r="AI128" s="56" t="e">
        <f t="shared" ref="AI128" si="401">AG128/D128*100</f>
        <v>#DIV/0!</v>
      </c>
      <c r="AJ128" s="57">
        <f>J128-AB128</f>
        <v>0</v>
      </c>
      <c r="AK128" s="57" t="e">
        <f t="shared" ref="AK128" si="402">(AJ128/J128)*100</f>
        <v>#DIV/0!</v>
      </c>
      <c r="AL128" s="57" t="e">
        <f>(AJ128/D128)*100</f>
        <v>#DIV/0!</v>
      </c>
      <c r="AM128" s="34">
        <f>L128-AB128</f>
        <v>0</v>
      </c>
      <c r="AN128" s="57" t="e">
        <f>(AM128/L128)*100</f>
        <v>#DIV/0!</v>
      </c>
      <c r="AO128" s="63" t="e">
        <f>(AM128/D128)*100</f>
        <v>#DIV/0!</v>
      </c>
      <c r="AP128" s="34">
        <f t="shared" ref="AP128" si="403">D128-AB128</f>
        <v>0</v>
      </c>
      <c r="AQ128" s="57" t="e">
        <f t="shared" ref="AQ128" si="404">(AP128/D128)*100</f>
        <v>#DIV/0!</v>
      </c>
    </row>
    <row r="129" spans="1:43" ht="18.75">
      <c r="A129" s="69"/>
      <c r="B129" s="69"/>
      <c r="C129" s="70"/>
      <c r="D129" s="70"/>
      <c r="E129" s="70"/>
      <c r="F129" s="70"/>
      <c r="G129" s="71"/>
      <c r="H129" s="71"/>
      <c r="I129" s="71"/>
      <c r="J129" s="71"/>
      <c r="K129" s="71"/>
      <c r="L129" s="71"/>
      <c r="M129" s="72"/>
      <c r="N129" s="73"/>
      <c r="O129" s="74"/>
      <c r="P129" s="75"/>
      <c r="Q129" s="83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</row>
    <row r="130" spans="1:43" ht="42" customHeight="1">
      <c r="A130" s="1104" t="s">
        <v>99</v>
      </c>
      <c r="B130" s="1106" t="s">
        <v>100</v>
      </c>
      <c r="C130" s="1107" t="s">
        <v>101</v>
      </c>
      <c r="D130" s="79" t="s">
        <v>102</v>
      </c>
      <c r="E130" s="293">
        <v>0.6</v>
      </c>
      <c r="F130" s="293">
        <v>0.4</v>
      </c>
      <c r="G130" s="1109">
        <f>SUM(G133,G139)</f>
        <v>934500</v>
      </c>
      <c r="H130" s="1109">
        <f>H133+H139</f>
        <v>251500</v>
      </c>
      <c r="I130" s="1109">
        <f>I133+I139</f>
        <v>0</v>
      </c>
      <c r="J130" s="1109">
        <f>SUM(G130:I132)</f>
        <v>1186000</v>
      </c>
      <c r="K130" s="1111">
        <f>SUM(K133,K139)</f>
        <v>0</v>
      </c>
      <c r="L130" s="1113">
        <f>SUM(L133,L139)</f>
        <v>1186000</v>
      </c>
      <c r="M130" s="37"/>
      <c r="N130" s="37"/>
      <c r="O130" s="37"/>
      <c r="P130" s="37"/>
      <c r="Q130" s="37"/>
      <c r="R130" s="203" t="s">
        <v>417</v>
      </c>
      <c r="S130" s="294" t="s">
        <v>462</v>
      </c>
      <c r="T130" s="204" t="s">
        <v>433</v>
      </c>
      <c r="U130" s="204" t="s">
        <v>434</v>
      </c>
      <c r="V130" s="204" t="s">
        <v>403</v>
      </c>
      <c r="W130" s="204" t="s">
        <v>438</v>
      </c>
      <c r="X130" s="294" t="s">
        <v>462</v>
      </c>
      <c r="Y130" s="204" t="s">
        <v>433</v>
      </c>
      <c r="Z130" s="204" t="s">
        <v>434</v>
      </c>
      <c r="AA130" s="204" t="s">
        <v>403</v>
      </c>
      <c r="AB130" s="203" t="s">
        <v>439</v>
      </c>
      <c r="AC130" s="294" t="s">
        <v>462</v>
      </c>
      <c r="AD130" s="204" t="s">
        <v>433</v>
      </c>
      <c r="AE130" s="204" t="s">
        <v>434</v>
      </c>
      <c r="AF130" s="204" t="s">
        <v>403</v>
      </c>
      <c r="AG130" s="296" t="s">
        <v>33</v>
      </c>
      <c r="AH130" s="294" t="s">
        <v>464</v>
      </c>
      <c r="AI130" s="294" t="s">
        <v>399</v>
      </c>
      <c r="AJ130" s="204" t="s">
        <v>440</v>
      </c>
      <c r="AK130" s="204" t="s">
        <v>433</v>
      </c>
      <c r="AL130" s="204" t="s">
        <v>403</v>
      </c>
      <c r="AM130" s="204" t="s">
        <v>408</v>
      </c>
      <c r="AN130" s="204" t="s">
        <v>448</v>
      </c>
      <c r="AO130" s="204" t="s">
        <v>403</v>
      </c>
      <c r="AP130" s="204" t="s">
        <v>441</v>
      </c>
      <c r="AQ130" s="204" t="s">
        <v>403</v>
      </c>
    </row>
    <row r="131" spans="1:43" ht="14.45" customHeight="1">
      <c r="A131" s="1105"/>
      <c r="B131" s="1106"/>
      <c r="C131" s="1108"/>
      <c r="D131" s="1108">
        <f>D133+D139</f>
        <v>1186000</v>
      </c>
      <c r="E131" s="1173">
        <f t="shared" ref="E131:F131" si="405">E133+E139</f>
        <v>711600</v>
      </c>
      <c r="F131" s="1173">
        <f t="shared" si="405"/>
        <v>474400</v>
      </c>
      <c r="G131" s="1110"/>
      <c r="H131" s="1110"/>
      <c r="I131" s="1110"/>
      <c r="J131" s="1110"/>
      <c r="K131" s="1112"/>
      <c r="L131" s="1106"/>
      <c r="M131" s="1114">
        <f t="shared" ref="M131:R131" si="406">M133+M139</f>
        <v>857630.52</v>
      </c>
      <c r="N131" s="1116">
        <f t="shared" si="406"/>
        <v>0</v>
      </c>
      <c r="O131" s="1118">
        <f t="shared" si="406"/>
        <v>0</v>
      </c>
      <c r="P131" s="1100">
        <f t="shared" si="406"/>
        <v>0</v>
      </c>
      <c r="Q131" s="1102">
        <f t="shared" si="406"/>
        <v>18000</v>
      </c>
      <c r="R131" s="1071">
        <f t="shared" si="406"/>
        <v>857630.52</v>
      </c>
      <c r="S131" s="1071">
        <f>(R131/E131)*100</f>
        <v>120.52143338954468</v>
      </c>
      <c r="T131" s="1071">
        <f>(R131/J130)*100</f>
        <v>72.312860033726807</v>
      </c>
      <c r="U131" s="1071">
        <f>(R131/L130)*100</f>
        <v>72.312860033726807</v>
      </c>
      <c r="V131" s="1071">
        <f>(R131/D131)*100</f>
        <v>72.312860033726807</v>
      </c>
      <c r="W131" s="1071">
        <f>W133+W139</f>
        <v>18000</v>
      </c>
      <c r="X131" s="1071">
        <f>(W131/E131)*100</f>
        <v>2.5295109612141653</v>
      </c>
      <c r="Y131" s="1071">
        <f>(W131/J130)*100</f>
        <v>1.5177065767284992</v>
      </c>
      <c r="Z131" s="1071">
        <f>(W131/L130)*100</f>
        <v>1.5177065767284992</v>
      </c>
      <c r="AA131" s="1071">
        <f>(W131/D131)*100</f>
        <v>1.5177065767284992</v>
      </c>
      <c r="AB131" s="1071">
        <f>AB133+AB139</f>
        <v>875630.52</v>
      </c>
      <c r="AC131" s="1071">
        <f>(AB131/E131)*100</f>
        <v>123.05094435075885</v>
      </c>
      <c r="AD131" s="1171">
        <f>(AB131/J130)*100</f>
        <v>73.830566610455321</v>
      </c>
      <c r="AE131" s="1071">
        <f>(AB131/L130)*100</f>
        <v>73.830566610455321</v>
      </c>
      <c r="AF131" s="1071">
        <f>(AB131/D131)*100</f>
        <v>73.830566610455321</v>
      </c>
      <c r="AG131" s="1071">
        <f>AG133+AG139</f>
        <v>-164030.52000000002</v>
      </c>
      <c r="AH131" s="1071">
        <f>(AG131/E131)*100</f>
        <v>-23.050944350758858</v>
      </c>
      <c r="AI131" s="1071">
        <f>(AG131/D131)*100</f>
        <v>-13.830566610455314</v>
      </c>
      <c r="AJ131" s="1071">
        <f>AJ133+AJ139</f>
        <v>310369.48</v>
      </c>
      <c r="AK131" s="1071">
        <f>(AJ131/J130)*100</f>
        <v>26.16943338954469</v>
      </c>
      <c r="AL131" s="1071">
        <f>(AJ131/D131)*100</f>
        <v>26.16943338954469</v>
      </c>
      <c r="AM131" s="1071">
        <f>AM133+AM139</f>
        <v>310369.48</v>
      </c>
      <c r="AN131" s="1071">
        <f>(AM131/L130)*100</f>
        <v>26.16943338954469</v>
      </c>
      <c r="AO131" s="1071">
        <f>(AM131/D131)*100</f>
        <v>26.16943338954469</v>
      </c>
      <c r="AP131" s="1071">
        <f>AP133+AP139</f>
        <v>310369.48</v>
      </c>
      <c r="AQ131" s="1071">
        <f>(AP131/D131)*100</f>
        <v>26.16943338954469</v>
      </c>
    </row>
    <row r="132" spans="1:43" ht="14.45" customHeight="1">
      <c r="A132" s="1105"/>
      <c r="B132" s="1106"/>
      <c r="C132" s="1108"/>
      <c r="D132" s="1108"/>
      <c r="E132" s="1173"/>
      <c r="F132" s="1173"/>
      <c r="G132" s="1110"/>
      <c r="H132" s="1110"/>
      <c r="I132" s="1110"/>
      <c r="J132" s="1110"/>
      <c r="K132" s="1112"/>
      <c r="L132" s="1106"/>
      <c r="M132" s="1115"/>
      <c r="N132" s="1117"/>
      <c r="O132" s="1119"/>
      <c r="P132" s="1101"/>
      <c r="Q132" s="1103"/>
      <c r="R132" s="1072"/>
      <c r="S132" s="1072"/>
      <c r="T132" s="1072"/>
      <c r="U132" s="1072"/>
      <c r="V132" s="1072"/>
      <c r="W132" s="1072"/>
      <c r="X132" s="1072"/>
      <c r="Y132" s="1072"/>
      <c r="Z132" s="1072"/>
      <c r="AA132" s="1072"/>
      <c r="AB132" s="1072"/>
      <c r="AC132" s="1072"/>
      <c r="AD132" s="1172"/>
      <c r="AE132" s="1072"/>
      <c r="AF132" s="1072"/>
      <c r="AG132" s="1072"/>
      <c r="AH132" s="1072"/>
      <c r="AI132" s="1072"/>
      <c r="AJ132" s="1072"/>
      <c r="AK132" s="1072"/>
      <c r="AL132" s="1072"/>
      <c r="AM132" s="1072"/>
      <c r="AN132" s="1072"/>
      <c r="AO132" s="1072"/>
      <c r="AP132" s="1072"/>
      <c r="AQ132" s="1072"/>
    </row>
    <row r="133" spans="1:43" ht="18.75">
      <c r="A133" s="38"/>
      <c r="B133" s="39"/>
      <c r="C133" s="40" t="s">
        <v>55</v>
      </c>
      <c r="D133" s="40">
        <f>SUM(D134:D138)</f>
        <v>1186000</v>
      </c>
      <c r="E133" s="40">
        <f t="shared" ref="E133:F133" si="407">SUM(E134:E138)</f>
        <v>711600</v>
      </c>
      <c r="F133" s="40">
        <f t="shared" si="407"/>
        <v>474400</v>
      </c>
      <c r="G133" s="41">
        <f>SUM(G134:G138)</f>
        <v>934500</v>
      </c>
      <c r="H133" s="41">
        <f>SUM(H134:H138)</f>
        <v>251500</v>
      </c>
      <c r="I133" s="41">
        <f>SUM(I134:I138)</f>
        <v>0</v>
      </c>
      <c r="J133" s="41">
        <f>SUM(J134:J138)</f>
        <v>1186000</v>
      </c>
      <c r="K133" s="42">
        <f>SUM(K134:K136)</f>
        <v>0</v>
      </c>
      <c r="L133" s="41">
        <f t="shared" ref="L133:R133" si="408">SUM(L134:L138)</f>
        <v>1186000</v>
      </c>
      <c r="M133" s="43">
        <f t="shared" si="408"/>
        <v>857630.52</v>
      </c>
      <c r="N133" s="44">
        <f t="shared" si="408"/>
        <v>0</v>
      </c>
      <c r="O133" s="45">
        <f t="shared" si="408"/>
        <v>0</v>
      </c>
      <c r="P133" s="46">
        <f t="shared" si="408"/>
        <v>0</v>
      </c>
      <c r="Q133" s="80">
        <f t="shared" si="408"/>
        <v>18000</v>
      </c>
      <c r="R133" s="47">
        <f t="shared" si="408"/>
        <v>857630.52</v>
      </c>
      <c r="S133" s="48">
        <f>R133/E133*100</f>
        <v>120.52143338954468</v>
      </c>
      <c r="T133" s="48">
        <f>R133/J133*100</f>
        <v>72.312860033726807</v>
      </c>
      <c r="U133" s="48">
        <f>R133/L133*100</f>
        <v>72.312860033726807</v>
      </c>
      <c r="V133" s="48">
        <f t="shared" ref="V133:V138" si="409">R133/D133*100</f>
        <v>72.312860033726807</v>
      </c>
      <c r="W133" s="47">
        <f>SUM(W134:W138)</f>
        <v>18000</v>
      </c>
      <c r="X133" s="48">
        <f>W133/E133*100</f>
        <v>2.5295109612141653</v>
      </c>
      <c r="Y133" s="48">
        <f>W133/J133*100</f>
        <v>1.5177065767284992</v>
      </c>
      <c r="Z133" s="48">
        <f>W133/L133*100</f>
        <v>1.5177065767284992</v>
      </c>
      <c r="AA133" s="48">
        <f>W133/D133*100</f>
        <v>1.5177065767284992</v>
      </c>
      <c r="AB133" s="48">
        <f>SUM(AB134:AB138)</f>
        <v>875630.52</v>
      </c>
      <c r="AC133" s="48">
        <f>AB133/E133*100</f>
        <v>123.05094435075885</v>
      </c>
      <c r="AD133" s="299">
        <f>AB133/J133*100</f>
        <v>73.830566610455321</v>
      </c>
      <c r="AE133" s="48">
        <f>AB133/L133*100</f>
        <v>73.830566610455321</v>
      </c>
      <c r="AF133" s="48">
        <f>AB133/D133*100</f>
        <v>73.830566610455321</v>
      </c>
      <c r="AG133" s="295">
        <f>SUM(AG134:AG138)</f>
        <v>-164030.52000000002</v>
      </c>
      <c r="AH133" s="48">
        <f>AG133/E133*100</f>
        <v>-23.050944350758858</v>
      </c>
      <c r="AI133" s="48">
        <f>AG133/D133*100</f>
        <v>-13.830566610455314</v>
      </c>
      <c r="AJ133" s="47">
        <f>SUM(AJ134:AJ138)</f>
        <v>310369.48</v>
      </c>
      <c r="AK133" s="47">
        <f>(AJ133/J133)*100</f>
        <v>26.16943338954469</v>
      </c>
      <c r="AL133" s="47">
        <f>(AJ133/D133)*100</f>
        <v>26.16943338954469</v>
      </c>
      <c r="AM133" s="47">
        <f>SUM(AM134:AM138)</f>
        <v>310369.48</v>
      </c>
      <c r="AN133" s="47">
        <f>(AM133/L133)*100</f>
        <v>26.16943338954469</v>
      </c>
      <c r="AO133" s="47">
        <f t="shared" ref="AO133:AO138" si="410">(AM133/D133)*100</f>
        <v>26.16943338954469</v>
      </c>
      <c r="AP133" s="47">
        <f>SUM(AP134:AP138)</f>
        <v>310369.48</v>
      </c>
      <c r="AQ133" s="47">
        <f>(AP133/D133)*100</f>
        <v>26.16943338954469</v>
      </c>
    </row>
    <row r="134" spans="1:43" ht="18.75">
      <c r="A134" s="38"/>
      <c r="B134" s="39" t="s">
        <v>68</v>
      </c>
      <c r="C134" s="49" t="s">
        <v>56</v>
      </c>
      <c r="D134" s="49">
        <v>180000</v>
      </c>
      <c r="E134" s="49">
        <v>108000</v>
      </c>
      <c r="F134" s="49">
        <f>D134*0.4</f>
        <v>72000</v>
      </c>
      <c r="G134" s="49">
        <v>180000</v>
      </c>
      <c r="H134" s="49">
        <v>0</v>
      </c>
      <c r="I134" s="49"/>
      <c r="J134" s="41">
        <f>SUM(G134:I134)</f>
        <v>180000</v>
      </c>
      <c r="K134" s="50">
        <v>0</v>
      </c>
      <c r="L134" s="51">
        <f>SUM(G134:I134,K134)</f>
        <v>180000</v>
      </c>
      <c r="M134" s="52">
        <f>'FF-68 Data'!Q176</f>
        <v>108000</v>
      </c>
      <c r="N134" s="53"/>
      <c r="O134" s="54"/>
      <c r="P134" s="55"/>
      <c r="Q134" s="81">
        <f>'FF-68 Data'!R176</f>
        <v>18000</v>
      </c>
      <c r="R134" s="56">
        <f>M134+N134</f>
        <v>108000</v>
      </c>
      <c r="S134" s="56">
        <f>R134/E134*100</f>
        <v>100</v>
      </c>
      <c r="T134" s="56">
        <f>R134/J134*100</f>
        <v>60</v>
      </c>
      <c r="U134" s="56">
        <f>R134/L134*100</f>
        <v>60</v>
      </c>
      <c r="V134" s="56">
        <f t="shared" si="409"/>
        <v>60</v>
      </c>
      <c r="W134" s="57">
        <f>O134+P134+Q134</f>
        <v>18000</v>
      </c>
      <c r="X134" s="56">
        <f>W134/E134*100</f>
        <v>16.666666666666664</v>
      </c>
      <c r="Y134" s="56">
        <f>W134/J134*100</f>
        <v>10</v>
      </c>
      <c r="Z134" s="56">
        <f>W134/L134*100</f>
        <v>10</v>
      </c>
      <c r="AA134" s="56">
        <f>W134/D134*100</f>
        <v>10</v>
      </c>
      <c r="AB134" s="56">
        <f>SUM(M134:Q134)</f>
        <v>126000</v>
      </c>
      <c r="AC134" s="56">
        <f>AB134/E134*100</f>
        <v>116.66666666666667</v>
      </c>
      <c r="AD134" s="56">
        <f>AB134/J134*100</f>
        <v>70</v>
      </c>
      <c r="AE134" s="56">
        <f>AB134/L134*100</f>
        <v>70</v>
      </c>
      <c r="AF134" s="56">
        <f>AB134/D134*100</f>
        <v>70</v>
      </c>
      <c r="AG134" s="57">
        <f>E134-AB134</f>
        <v>-18000</v>
      </c>
      <c r="AH134" s="56">
        <f>AG134/E134*100</f>
        <v>-16.666666666666664</v>
      </c>
      <c r="AI134" s="56">
        <f>AG134/D134*100</f>
        <v>-10</v>
      </c>
      <c r="AJ134" s="57">
        <f>J134-AB134</f>
        <v>54000</v>
      </c>
      <c r="AK134" s="57">
        <f>(AJ134/J134)*100</f>
        <v>30</v>
      </c>
      <c r="AL134" s="57">
        <f>(AJ134/D134)*100</f>
        <v>30</v>
      </c>
      <c r="AM134" s="34">
        <f>L134-AB134</f>
        <v>54000</v>
      </c>
      <c r="AN134" s="57">
        <f>(AM134/L134)*100</f>
        <v>30</v>
      </c>
      <c r="AO134" s="63">
        <f t="shared" si="410"/>
        <v>30</v>
      </c>
      <c r="AP134" s="34">
        <f>D134-AB134</f>
        <v>54000</v>
      </c>
      <c r="AQ134" s="57">
        <f>(AP134/D134)*100</f>
        <v>30</v>
      </c>
    </row>
    <row r="135" spans="1:43" ht="18.75">
      <c r="A135" s="38"/>
      <c r="B135" s="38"/>
      <c r="C135" s="49" t="s">
        <v>57</v>
      </c>
      <c r="D135" s="49">
        <v>126500</v>
      </c>
      <c r="E135" s="49">
        <v>75900</v>
      </c>
      <c r="F135" s="49">
        <f t="shared" ref="F135:F140" si="411">D135*0.4</f>
        <v>50600</v>
      </c>
      <c r="G135" s="49">
        <v>94875</v>
      </c>
      <c r="H135" s="49">
        <v>31625</v>
      </c>
      <c r="I135" s="49"/>
      <c r="J135" s="41">
        <f>SUM(G135:I135)</f>
        <v>126500</v>
      </c>
      <c r="K135" s="78">
        <v>0</v>
      </c>
      <c r="L135" s="51">
        <f>SUM(G135:I135,K135)</f>
        <v>126500</v>
      </c>
      <c r="M135" s="52">
        <f>'FF-68 Data'!S176</f>
        <v>72870</v>
      </c>
      <c r="N135" s="53">
        <f>'FF-68 Data'!T176</f>
        <v>0</v>
      </c>
      <c r="O135" s="54">
        <f>'FF-68 Data'!U176</f>
        <v>0</v>
      </c>
      <c r="P135" s="55">
        <f>'FF-68 Data'!V176</f>
        <v>0</v>
      </c>
      <c r="Q135" s="81"/>
      <c r="R135" s="56">
        <f>M135+N135</f>
        <v>72870</v>
      </c>
      <c r="S135" s="56">
        <f t="shared" ref="S135:S140" si="412">R135/E135*100</f>
        <v>96.007905138339922</v>
      </c>
      <c r="T135" s="56">
        <f t="shared" ref="T135:T138" si="413">R135/J135*100</f>
        <v>57.604743083003953</v>
      </c>
      <c r="U135" s="56">
        <f t="shared" ref="U135:U140" si="414">R135/L135*100</f>
        <v>57.604743083003953</v>
      </c>
      <c r="V135" s="56">
        <f t="shared" si="409"/>
        <v>57.604743083003953</v>
      </c>
      <c r="W135" s="57">
        <f t="shared" ref="W135:W138" si="415">O135+P135+Q135</f>
        <v>0</v>
      </c>
      <c r="X135" s="56">
        <f t="shared" ref="X135:X140" si="416">W135/E135*100</f>
        <v>0</v>
      </c>
      <c r="Y135" s="56">
        <f t="shared" ref="Y135:Y138" si="417">W135/J135*100</f>
        <v>0</v>
      </c>
      <c r="Z135" s="56">
        <f t="shared" ref="Z135:Z140" si="418">W135/L135*100</f>
        <v>0</v>
      </c>
      <c r="AA135" s="56">
        <f t="shared" ref="AA135:AA138" si="419">W135/D135*100</f>
        <v>0</v>
      </c>
      <c r="AB135" s="56">
        <f t="shared" ref="AB135:AB138" si="420">SUM(M135:Q135)</f>
        <v>72870</v>
      </c>
      <c r="AC135" s="56">
        <f t="shared" ref="AC135:AC138" si="421">AB135/E135*100</f>
        <v>96.007905138339922</v>
      </c>
      <c r="AD135" s="56">
        <f>AB135/J135*100</f>
        <v>57.604743083003953</v>
      </c>
      <c r="AE135" s="56">
        <f t="shared" ref="AE135:AE140" si="422">AB135/L135*100</f>
        <v>57.604743083003953</v>
      </c>
      <c r="AF135" s="56">
        <f t="shared" ref="AF135:AF138" si="423">AB135/D135*100</f>
        <v>57.604743083003953</v>
      </c>
      <c r="AG135" s="57">
        <f t="shared" ref="AG135:AG138" si="424">E135-AB135</f>
        <v>3030</v>
      </c>
      <c r="AH135" s="56">
        <f t="shared" ref="AH135:AH138" si="425">AG135/E135*100</f>
        <v>3.9920948616600791</v>
      </c>
      <c r="AI135" s="56">
        <f t="shared" ref="AI135:AI138" si="426">AG135/D135*100</f>
        <v>2.3952569169960474</v>
      </c>
      <c r="AJ135" s="57">
        <f t="shared" ref="AJ135:AJ138" si="427">J135-AB135</f>
        <v>53630</v>
      </c>
      <c r="AK135" s="57">
        <f t="shared" ref="AK135:AK138" si="428">(AJ135/J135)*100</f>
        <v>42.395256916996047</v>
      </c>
      <c r="AL135" s="57">
        <f t="shared" ref="AL135:AL138" si="429">(AJ135/D135)*100</f>
        <v>42.395256916996047</v>
      </c>
      <c r="AM135" s="34">
        <f>L135-AB135</f>
        <v>53630</v>
      </c>
      <c r="AN135" s="57">
        <f t="shared" ref="AN135:AN138" si="430">(AM135/L135)*100</f>
        <v>42.395256916996047</v>
      </c>
      <c r="AO135" s="63">
        <f t="shared" si="410"/>
        <v>42.395256916996047</v>
      </c>
      <c r="AP135" s="34">
        <f t="shared" ref="AP135:AP138" si="431">D135-AB135</f>
        <v>53630</v>
      </c>
      <c r="AQ135" s="57">
        <f t="shared" ref="AQ135:AQ138" si="432">(AP135/D135)*100</f>
        <v>42.395256916996047</v>
      </c>
    </row>
    <row r="136" spans="1:43" ht="18.75">
      <c r="A136" s="38"/>
      <c r="B136" s="38"/>
      <c r="C136" s="49" t="s">
        <v>58</v>
      </c>
      <c r="D136" s="49">
        <v>809500</v>
      </c>
      <c r="E136" s="49">
        <v>485700</v>
      </c>
      <c r="F136" s="49">
        <f t="shared" si="411"/>
        <v>323800</v>
      </c>
      <c r="G136" s="49">
        <v>607125</v>
      </c>
      <c r="H136" s="49">
        <v>202375</v>
      </c>
      <c r="I136" s="49"/>
      <c r="J136" s="41">
        <f>SUM(G136:I136)</f>
        <v>809500</v>
      </c>
      <c r="K136" s="59">
        <v>0</v>
      </c>
      <c r="L136" s="51">
        <f>SUM(G136:I136,K136)</f>
        <v>809500</v>
      </c>
      <c r="M136" s="52">
        <f>'FF-68 Data'!W176</f>
        <v>670073.02</v>
      </c>
      <c r="N136" s="53">
        <f>'FF-68 Data'!X176</f>
        <v>0</v>
      </c>
      <c r="O136" s="54">
        <f>'FF-68 Data'!Y176</f>
        <v>0</v>
      </c>
      <c r="P136" s="55">
        <f>'FF-68 Data'!Z176</f>
        <v>0</v>
      </c>
      <c r="Q136" s="81"/>
      <c r="R136" s="56">
        <f>M136+N136</f>
        <v>670073.02</v>
      </c>
      <c r="S136" s="56">
        <f t="shared" si="412"/>
        <v>137.96026765493104</v>
      </c>
      <c r="T136" s="56">
        <f t="shared" si="413"/>
        <v>82.776160592958618</v>
      </c>
      <c r="U136" s="56">
        <f t="shared" si="414"/>
        <v>82.776160592958618</v>
      </c>
      <c r="V136" s="56">
        <f t="shared" si="409"/>
        <v>82.776160592958618</v>
      </c>
      <c r="W136" s="57">
        <f t="shared" si="415"/>
        <v>0</v>
      </c>
      <c r="X136" s="56">
        <f t="shared" si="416"/>
        <v>0</v>
      </c>
      <c r="Y136" s="56">
        <f t="shared" si="417"/>
        <v>0</v>
      </c>
      <c r="Z136" s="56">
        <f t="shared" si="418"/>
        <v>0</v>
      </c>
      <c r="AA136" s="56">
        <f t="shared" si="419"/>
        <v>0</v>
      </c>
      <c r="AB136" s="56">
        <f t="shared" si="420"/>
        <v>670073.02</v>
      </c>
      <c r="AC136" s="56">
        <f t="shared" si="421"/>
        <v>137.96026765493104</v>
      </c>
      <c r="AD136" s="56">
        <f t="shared" ref="AD136:AD138" si="433">AB136/J136*100</f>
        <v>82.776160592958618</v>
      </c>
      <c r="AE136" s="56">
        <f t="shared" si="422"/>
        <v>82.776160592958618</v>
      </c>
      <c r="AF136" s="56">
        <f t="shared" si="423"/>
        <v>82.776160592958618</v>
      </c>
      <c r="AG136" s="57">
        <f t="shared" si="424"/>
        <v>-184373.02000000002</v>
      </c>
      <c r="AH136" s="56">
        <f t="shared" si="425"/>
        <v>-37.96026765493103</v>
      </c>
      <c r="AI136" s="56">
        <f t="shared" si="426"/>
        <v>-22.776160592958618</v>
      </c>
      <c r="AJ136" s="57">
        <f t="shared" si="427"/>
        <v>139426.97999999998</v>
      </c>
      <c r="AK136" s="57">
        <f t="shared" si="428"/>
        <v>17.223839407041382</v>
      </c>
      <c r="AL136" s="57">
        <f t="shared" si="429"/>
        <v>17.223839407041382</v>
      </c>
      <c r="AM136" s="34">
        <f>L136-AB136</f>
        <v>139426.97999999998</v>
      </c>
      <c r="AN136" s="57">
        <f t="shared" si="430"/>
        <v>17.223839407041382</v>
      </c>
      <c r="AO136" s="63">
        <f t="shared" si="410"/>
        <v>17.223839407041382</v>
      </c>
      <c r="AP136" s="34">
        <f t="shared" si="431"/>
        <v>139426.97999999998</v>
      </c>
      <c r="AQ136" s="57">
        <f t="shared" si="432"/>
        <v>17.223839407041382</v>
      </c>
    </row>
    <row r="137" spans="1:43" ht="18" hidden="1" customHeight="1">
      <c r="A137" s="38"/>
      <c r="B137" s="38"/>
      <c r="C137" s="49" t="s">
        <v>69</v>
      </c>
      <c r="D137" s="49">
        <v>0</v>
      </c>
      <c r="E137" s="49">
        <v>0</v>
      </c>
      <c r="F137" s="49">
        <f t="shared" si="411"/>
        <v>0</v>
      </c>
      <c r="G137" s="49">
        <v>0</v>
      </c>
      <c r="H137" s="49">
        <v>0</v>
      </c>
      <c r="I137" s="49"/>
      <c r="J137" s="41">
        <f>SUM(G137:I137)</f>
        <v>0</v>
      </c>
      <c r="K137" s="59">
        <v>0</v>
      </c>
      <c r="L137" s="51">
        <f>SUM(G137:I137,K137)</f>
        <v>0</v>
      </c>
      <c r="M137" s="52"/>
      <c r="N137" s="53"/>
      <c r="O137" s="54"/>
      <c r="P137" s="55"/>
      <c r="Q137" s="81"/>
      <c r="R137" s="56">
        <f>M137+N137</f>
        <v>0</v>
      </c>
      <c r="S137" s="56" t="e">
        <f t="shared" si="412"/>
        <v>#DIV/0!</v>
      </c>
      <c r="T137" s="56" t="e">
        <f t="shared" si="413"/>
        <v>#DIV/0!</v>
      </c>
      <c r="U137" s="56" t="e">
        <f t="shared" si="414"/>
        <v>#DIV/0!</v>
      </c>
      <c r="V137" s="56" t="e">
        <f t="shared" si="409"/>
        <v>#DIV/0!</v>
      </c>
      <c r="W137" s="57">
        <f t="shared" si="415"/>
        <v>0</v>
      </c>
      <c r="X137" s="56" t="e">
        <f t="shared" si="416"/>
        <v>#DIV/0!</v>
      </c>
      <c r="Y137" s="56" t="e">
        <f t="shared" si="417"/>
        <v>#DIV/0!</v>
      </c>
      <c r="Z137" s="56" t="e">
        <f t="shared" si="418"/>
        <v>#DIV/0!</v>
      </c>
      <c r="AA137" s="56" t="e">
        <f t="shared" si="419"/>
        <v>#DIV/0!</v>
      </c>
      <c r="AB137" s="56">
        <f t="shared" si="420"/>
        <v>0</v>
      </c>
      <c r="AC137" s="56" t="e">
        <f t="shared" si="421"/>
        <v>#DIV/0!</v>
      </c>
      <c r="AD137" s="56" t="e">
        <f t="shared" si="433"/>
        <v>#DIV/0!</v>
      </c>
      <c r="AE137" s="56" t="e">
        <f t="shared" si="422"/>
        <v>#DIV/0!</v>
      </c>
      <c r="AF137" s="56" t="e">
        <f t="shared" si="423"/>
        <v>#DIV/0!</v>
      </c>
      <c r="AG137" s="57">
        <f t="shared" si="424"/>
        <v>0</v>
      </c>
      <c r="AH137" s="56" t="e">
        <f t="shared" si="425"/>
        <v>#DIV/0!</v>
      </c>
      <c r="AI137" s="56" t="e">
        <f t="shared" si="426"/>
        <v>#DIV/0!</v>
      </c>
      <c r="AJ137" s="57">
        <f t="shared" si="427"/>
        <v>0</v>
      </c>
      <c r="AK137" s="57" t="e">
        <f t="shared" si="428"/>
        <v>#DIV/0!</v>
      </c>
      <c r="AL137" s="57" t="e">
        <f t="shared" si="429"/>
        <v>#DIV/0!</v>
      </c>
      <c r="AM137" s="34">
        <f>L137-AB137</f>
        <v>0</v>
      </c>
      <c r="AN137" s="57" t="e">
        <f t="shared" si="430"/>
        <v>#DIV/0!</v>
      </c>
      <c r="AO137" s="63" t="e">
        <f t="shared" si="410"/>
        <v>#DIV/0!</v>
      </c>
      <c r="AP137" s="34">
        <f t="shared" si="431"/>
        <v>0</v>
      </c>
      <c r="AQ137" s="57" t="e">
        <f t="shared" si="432"/>
        <v>#DIV/0!</v>
      </c>
    </row>
    <row r="138" spans="1:43" ht="18.75">
      <c r="A138" s="38"/>
      <c r="B138" s="38"/>
      <c r="C138" s="49" t="s">
        <v>60</v>
      </c>
      <c r="D138" s="57">
        <v>70000</v>
      </c>
      <c r="E138" s="49">
        <v>42000</v>
      </c>
      <c r="F138" s="49">
        <f t="shared" si="411"/>
        <v>28000</v>
      </c>
      <c r="G138" s="57">
        <v>52500</v>
      </c>
      <c r="H138" s="49">
        <v>17500</v>
      </c>
      <c r="I138" s="49"/>
      <c r="J138" s="41">
        <f>SUM(G138:I138)</f>
        <v>70000</v>
      </c>
      <c r="K138" s="49">
        <v>0</v>
      </c>
      <c r="L138" s="51">
        <f>SUM(G138:I138,K138)</f>
        <v>70000</v>
      </c>
      <c r="M138" s="52">
        <f>'FF-68 Data'!AE176</f>
        <v>6687.5</v>
      </c>
      <c r="N138" s="53">
        <f>'FF-68 Data'!AF176</f>
        <v>0</v>
      </c>
      <c r="O138" s="54">
        <f>'FF-68 Data'!AG176</f>
        <v>0</v>
      </c>
      <c r="P138" s="55">
        <f>'FF-68 Data'!AH176</f>
        <v>0</v>
      </c>
      <c r="Q138" s="81"/>
      <c r="R138" s="56">
        <f>M138+N138</f>
        <v>6687.5</v>
      </c>
      <c r="S138" s="56">
        <f t="shared" si="412"/>
        <v>15.922619047619047</v>
      </c>
      <c r="T138" s="56">
        <f t="shared" si="413"/>
        <v>9.553571428571427</v>
      </c>
      <c r="U138" s="56">
        <f t="shared" si="414"/>
        <v>9.553571428571427</v>
      </c>
      <c r="V138" s="56">
        <f t="shared" si="409"/>
        <v>9.553571428571427</v>
      </c>
      <c r="W138" s="57">
        <f t="shared" si="415"/>
        <v>0</v>
      </c>
      <c r="X138" s="56">
        <f t="shared" si="416"/>
        <v>0</v>
      </c>
      <c r="Y138" s="56">
        <f t="shared" si="417"/>
        <v>0</v>
      </c>
      <c r="Z138" s="56">
        <f t="shared" si="418"/>
        <v>0</v>
      </c>
      <c r="AA138" s="56">
        <f t="shared" si="419"/>
        <v>0</v>
      </c>
      <c r="AB138" s="56">
        <f t="shared" si="420"/>
        <v>6687.5</v>
      </c>
      <c r="AC138" s="56">
        <f t="shared" si="421"/>
        <v>15.922619047619047</v>
      </c>
      <c r="AD138" s="56">
        <f t="shared" si="433"/>
        <v>9.553571428571427</v>
      </c>
      <c r="AE138" s="56">
        <f t="shared" si="422"/>
        <v>9.553571428571427</v>
      </c>
      <c r="AF138" s="56">
        <f t="shared" si="423"/>
        <v>9.553571428571427</v>
      </c>
      <c r="AG138" s="57">
        <f t="shared" si="424"/>
        <v>35312.5</v>
      </c>
      <c r="AH138" s="56">
        <f t="shared" si="425"/>
        <v>84.077380952380949</v>
      </c>
      <c r="AI138" s="56">
        <f t="shared" si="426"/>
        <v>50.446428571428569</v>
      </c>
      <c r="AJ138" s="57">
        <f t="shared" si="427"/>
        <v>63312.5</v>
      </c>
      <c r="AK138" s="57">
        <f t="shared" si="428"/>
        <v>90.446428571428569</v>
      </c>
      <c r="AL138" s="57">
        <f t="shared" si="429"/>
        <v>90.446428571428569</v>
      </c>
      <c r="AM138" s="34">
        <f>L138-AB138</f>
        <v>63312.5</v>
      </c>
      <c r="AN138" s="57">
        <f t="shared" si="430"/>
        <v>90.446428571428569</v>
      </c>
      <c r="AO138" s="63">
        <f t="shared" si="410"/>
        <v>90.446428571428569</v>
      </c>
      <c r="AP138" s="34">
        <f t="shared" si="431"/>
        <v>63312.5</v>
      </c>
      <c r="AQ138" s="57">
        <f t="shared" si="432"/>
        <v>90.446428571428569</v>
      </c>
    </row>
    <row r="139" spans="1:43" ht="18" hidden="1" customHeight="1">
      <c r="A139" s="61"/>
      <c r="B139" s="62"/>
      <c r="C139" s="63" t="s">
        <v>61</v>
      </c>
      <c r="D139" s="63">
        <f>D140</f>
        <v>0</v>
      </c>
      <c r="E139" s="63">
        <f>E140</f>
        <v>0</v>
      </c>
      <c r="F139" s="63">
        <f t="shared" ref="F139" si="434">F140</f>
        <v>0</v>
      </c>
      <c r="G139" s="63">
        <f>SUM(G140:G140)</f>
        <v>0</v>
      </c>
      <c r="H139" s="63">
        <f>H140</f>
        <v>0</v>
      </c>
      <c r="I139" s="63">
        <f>I140</f>
        <v>0</v>
      </c>
      <c r="J139" s="63">
        <f>J140</f>
        <v>0</v>
      </c>
      <c r="K139" s="63">
        <f>K140</f>
        <v>0</v>
      </c>
      <c r="L139" s="63">
        <f>SUM(L140:L140)</f>
        <v>0</v>
      </c>
      <c r="M139" s="64">
        <f t="shared" ref="M139:AP139" si="435">M140</f>
        <v>0</v>
      </c>
      <c r="N139" s="65">
        <f t="shared" si="435"/>
        <v>0</v>
      </c>
      <c r="O139" s="66">
        <f t="shared" si="435"/>
        <v>0</v>
      </c>
      <c r="P139" s="46">
        <f t="shared" si="435"/>
        <v>0</v>
      </c>
      <c r="Q139" s="82">
        <f t="shared" si="435"/>
        <v>0</v>
      </c>
      <c r="R139" s="67">
        <f t="shared" si="435"/>
        <v>0</v>
      </c>
      <c r="S139" s="67" t="e">
        <f t="shared" si="435"/>
        <v>#DIV/0!</v>
      </c>
      <c r="T139" s="67" t="e">
        <f t="shared" si="435"/>
        <v>#DIV/0!</v>
      </c>
      <c r="U139" s="56" t="e">
        <f t="shared" si="414"/>
        <v>#DIV/0!</v>
      </c>
      <c r="V139" s="67" t="e">
        <f t="shared" si="435"/>
        <v>#DIV/0!</v>
      </c>
      <c r="W139" s="63">
        <f t="shared" si="435"/>
        <v>0</v>
      </c>
      <c r="X139" s="67" t="e">
        <f t="shared" si="435"/>
        <v>#DIV/0!</v>
      </c>
      <c r="Y139" s="67" t="e">
        <f t="shared" si="435"/>
        <v>#DIV/0!</v>
      </c>
      <c r="Z139" s="56" t="e">
        <f t="shared" si="418"/>
        <v>#DIV/0!</v>
      </c>
      <c r="AA139" s="67" t="e">
        <f t="shared" si="435"/>
        <v>#DIV/0!</v>
      </c>
      <c r="AB139" s="67">
        <f>AB140</f>
        <v>0</v>
      </c>
      <c r="AC139" s="67" t="e">
        <f t="shared" ref="AC139:AI139" si="436">AC140</f>
        <v>#DIV/0!</v>
      </c>
      <c r="AD139" s="67" t="e">
        <f t="shared" si="436"/>
        <v>#DIV/0!</v>
      </c>
      <c r="AE139" s="56" t="e">
        <f t="shared" si="422"/>
        <v>#DIV/0!</v>
      </c>
      <c r="AF139" s="67" t="e">
        <f t="shared" si="436"/>
        <v>#DIV/0!</v>
      </c>
      <c r="AG139" s="63">
        <f>AG140</f>
        <v>0</v>
      </c>
      <c r="AH139" s="67" t="e">
        <f t="shared" si="436"/>
        <v>#DIV/0!</v>
      </c>
      <c r="AI139" s="67" t="e">
        <f t="shared" si="436"/>
        <v>#DIV/0!</v>
      </c>
      <c r="AJ139" s="63">
        <f t="shared" si="435"/>
        <v>0</v>
      </c>
      <c r="AK139" s="63" t="e">
        <f t="shared" si="435"/>
        <v>#DIV/0!</v>
      </c>
      <c r="AL139" s="63" t="e">
        <f t="shared" si="435"/>
        <v>#DIV/0!</v>
      </c>
      <c r="AM139" s="63">
        <f t="shared" si="435"/>
        <v>0</v>
      </c>
      <c r="AN139" s="63" t="e">
        <f t="shared" si="435"/>
        <v>#DIV/0!</v>
      </c>
      <c r="AO139" s="63" t="e">
        <f t="shared" si="435"/>
        <v>#DIV/0!</v>
      </c>
      <c r="AP139" s="63">
        <f t="shared" si="435"/>
        <v>0</v>
      </c>
      <c r="AQ139" s="57" t="e">
        <f>(AP139/D139)*100</f>
        <v>#DIV/0!</v>
      </c>
    </row>
    <row r="140" spans="1:43" ht="18" hidden="1" customHeight="1">
      <c r="A140" s="38"/>
      <c r="B140" s="38"/>
      <c r="C140" s="49" t="s">
        <v>70</v>
      </c>
      <c r="D140" s="57">
        <v>0</v>
      </c>
      <c r="E140" s="49">
        <v>0</v>
      </c>
      <c r="F140" s="49">
        <f t="shared" si="411"/>
        <v>0</v>
      </c>
      <c r="G140" s="57">
        <v>0</v>
      </c>
      <c r="H140" s="49">
        <v>0</v>
      </c>
      <c r="I140" s="49"/>
      <c r="J140" s="49">
        <f>SUM(G140:I140)</f>
        <v>0</v>
      </c>
      <c r="K140" s="57">
        <v>0</v>
      </c>
      <c r="L140" s="51">
        <f>SUM(G140:I140,K140)</f>
        <v>0</v>
      </c>
      <c r="M140" s="52"/>
      <c r="N140" s="53"/>
      <c r="O140" s="54"/>
      <c r="P140" s="55"/>
      <c r="Q140" s="81"/>
      <c r="R140" s="57">
        <f>M140+N140</f>
        <v>0</v>
      </c>
      <c r="S140" s="56" t="e">
        <f t="shared" si="412"/>
        <v>#DIV/0!</v>
      </c>
      <c r="T140" s="56" t="e">
        <f>R140/L140*100</f>
        <v>#DIV/0!</v>
      </c>
      <c r="U140" s="56" t="e">
        <f t="shared" si="414"/>
        <v>#DIV/0!</v>
      </c>
      <c r="V140" s="56" t="e">
        <f>R140/D140*100</f>
        <v>#DIV/0!</v>
      </c>
      <c r="W140" s="57">
        <f>O140+P140+Q140</f>
        <v>0</v>
      </c>
      <c r="X140" s="56" t="e">
        <f t="shared" si="416"/>
        <v>#DIV/0!</v>
      </c>
      <c r="Y140" s="56" t="e">
        <f>W140/L140*100</f>
        <v>#DIV/0!</v>
      </c>
      <c r="Z140" s="56" t="e">
        <f t="shared" si="418"/>
        <v>#DIV/0!</v>
      </c>
      <c r="AA140" s="56" t="e">
        <f>W140/D140*100</f>
        <v>#DIV/0!</v>
      </c>
      <c r="AB140" s="56">
        <f>SUM(M140:Q140)</f>
        <v>0</v>
      </c>
      <c r="AC140" s="56" t="e">
        <f t="shared" ref="AC140" si="437">AB140/E140*100</f>
        <v>#DIV/0!</v>
      </c>
      <c r="AD140" s="56" t="e">
        <f t="shared" ref="AD140" si="438">AB140/J140*100</f>
        <v>#DIV/0!</v>
      </c>
      <c r="AE140" s="56" t="e">
        <f t="shared" si="422"/>
        <v>#DIV/0!</v>
      </c>
      <c r="AF140" s="56" t="e">
        <f>AB140/D140*100</f>
        <v>#DIV/0!</v>
      </c>
      <c r="AG140" s="57">
        <f t="shared" ref="AG140" si="439">E140-AB140</f>
        <v>0</v>
      </c>
      <c r="AH140" s="56" t="e">
        <f t="shared" ref="AH140" si="440">AG140/E140*100</f>
        <v>#DIV/0!</v>
      </c>
      <c r="AI140" s="56" t="e">
        <f t="shared" ref="AI140" si="441">AG140/D140*100</f>
        <v>#DIV/0!</v>
      </c>
      <c r="AJ140" s="57">
        <f>J140-AB140</f>
        <v>0</v>
      </c>
      <c r="AK140" s="57" t="e">
        <f t="shared" ref="AK140" si="442">(AJ140/J140)*100</f>
        <v>#DIV/0!</v>
      </c>
      <c r="AL140" s="57" t="e">
        <f>(AJ140/D140)*100</f>
        <v>#DIV/0!</v>
      </c>
      <c r="AM140" s="34">
        <f>L140-AB140</f>
        <v>0</v>
      </c>
      <c r="AN140" s="57" t="e">
        <f>(AM140/L140)*100</f>
        <v>#DIV/0!</v>
      </c>
      <c r="AO140" s="63" t="e">
        <f>(AM140/D140)*100</f>
        <v>#DIV/0!</v>
      </c>
      <c r="AP140" s="34">
        <f t="shared" ref="AP140" si="443">D140-AB140</f>
        <v>0</v>
      </c>
      <c r="AQ140" s="57" t="e">
        <f t="shared" ref="AQ140" si="444">(AP140/D140)*100</f>
        <v>#DIV/0!</v>
      </c>
    </row>
    <row r="141" spans="1:43" ht="18.75">
      <c r="A141" s="69"/>
      <c r="B141" s="69"/>
      <c r="C141" s="70"/>
      <c r="D141" s="70"/>
      <c r="E141" s="70"/>
      <c r="F141" s="70"/>
      <c r="G141" s="71"/>
      <c r="H141" s="71"/>
      <c r="I141" s="71"/>
      <c r="J141" s="71"/>
      <c r="K141" s="71"/>
      <c r="L141" s="71"/>
      <c r="M141" s="72"/>
      <c r="N141" s="73"/>
      <c r="O141" s="74"/>
      <c r="P141" s="75"/>
      <c r="Q141" s="83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</row>
    <row r="142" spans="1:43" ht="36.6" customHeight="1">
      <c r="A142" s="1104" t="s">
        <v>103</v>
      </c>
      <c r="B142" s="1106" t="s">
        <v>104</v>
      </c>
      <c r="C142" s="1107" t="s">
        <v>105</v>
      </c>
      <c r="D142" s="79" t="s">
        <v>1291</v>
      </c>
      <c r="E142" s="293">
        <v>0.6</v>
      </c>
      <c r="F142" s="293">
        <v>0.4</v>
      </c>
      <c r="G142" s="1109">
        <f>SUM(G145,G151)</f>
        <v>358200</v>
      </c>
      <c r="H142" s="1109">
        <f>H145+H151</f>
        <v>119400</v>
      </c>
      <c r="I142" s="1109">
        <f>I145+I151</f>
        <v>0</v>
      </c>
      <c r="J142" s="1109">
        <f>SUM(G142:I144)</f>
        <v>477600</v>
      </c>
      <c r="K142" s="1111">
        <f>SUM(K145,K151)</f>
        <v>0</v>
      </c>
      <c r="L142" s="1113">
        <f>SUM(L145,L151)</f>
        <v>477600</v>
      </c>
      <c r="M142" s="37"/>
      <c r="N142" s="37"/>
      <c r="O142" s="37"/>
      <c r="P142" s="37"/>
      <c r="Q142" s="37"/>
      <c r="R142" s="203" t="s">
        <v>417</v>
      </c>
      <c r="S142" s="294" t="s">
        <v>462</v>
      </c>
      <c r="T142" s="204" t="s">
        <v>433</v>
      </c>
      <c r="U142" s="204" t="s">
        <v>434</v>
      </c>
      <c r="V142" s="204" t="s">
        <v>403</v>
      </c>
      <c r="W142" s="204" t="s">
        <v>438</v>
      </c>
      <c r="X142" s="294" t="s">
        <v>462</v>
      </c>
      <c r="Y142" s="204" t="s">
        <v>433</v>
      </c>
      <c r="Z142" s="204" t="s">
        <v>434</v>
      </c>
      <c r="AA142" s="204" t="s">
        <v>403</v>
      </c>
      <c r="AB142" s="203" t="s">
        <v>439</v>
      </c>
      <c r="AC142" s="294" t="s">
        <v>462</v>
      </c>
      <c r="AD142" s="204" t="s">
        <v>433</v>
      </c>
      <c r="AE142" s="204" t="s">
        <v>434</v>
      </c>
      <c r="AF142" s="204" t="s">
        <v>403</v>
      </c>
      <c r="AG142" s="296" t="s">
        <v>33</v>
      </c>
      <c r="AH142" s="294" t="s">
        <v>464</v>
      </c>
      <c r="AI142" s="294" t="s">
        <v>399</v>
      </c>
      <c r="AJ142" s="204" t="s">
        <v>440</v>
      </c>
      <c r="AK142" s="204" t="s">
        <v>433</v>
      </c>
      <c r="AL142" s="204" t="s">
        <v>403</v>
      </c>
      <c r="AM142" s="204" t="s">
        <v>408</v>
      </c>
      <c r="AN142" s="204" t="s">
        <v>448</v>
      </c>
      <c r="AO142" s="204" t="s">
        <v>403</v>
      </c>
      <c r="AP142" s="204" t="s">
        <v>441</v>
      </c>
      <c r="AQ142" s="204" t="s">
        <v>403</v>
      </c>
    </row>
    <row r="143" spans="1:43" ht="14.45" customHeight="1">
      <c r="A143" s="1105"/>
      <c r="B143" s="1106"/>
      <c r="C143" s="1108"/>
      <c r="D143" s="1108">
        <f>D145+D151</f>
        <v>477600</v>
      </c>
      <c r="E143" s="1173">
        <f t="shared" ref="E143:F143" si="445">E145+E151</f>
        <v>286560</v>
      </c>
      <c r="F143" s="1173">
        <f t="shared" si="445"/>
        <v>191040</v>
      </c>
      <c r="G143" s="1110"/>
      <c r="H143" s="1110"/>
      <c r="I143" s="1110"/>
      <c r="J143" s="1110"/>
      <c r="K143" s="1112"/>
      <c r="L143" s="1106"/>
      <c r="M143" s="1114">
        <f t="shared" ref="M143:R143" si="446">M145+M151</f>
        <v>177790.40000000002</v>
      </c>
      <c r="N143" s="1116">
        <f t="shared" si="446"/>
        <v>0</v>
      </c>
      <c r="O143" s="1118">
        <f t="shared" si="446"/>
        <v>0</v>
      </c>
      <c r="P143" s="1100">
        <f t="shared" si="446"/>
        <v>0</v>
      </c>
      <c r="Q143" s="1102">
        <f t="shared" si="446"/>
        <v>0</v>
      </c>
      <c r="R143" s="1071">
        <f t="shared" si="446"/>
        <v>177790.40000000002</v>
      </c>
      <c r="S143" s="1071">
        <f>(R143/E143)*100</f>
        <v>62.042992741485214</v>
      </c>
      <c r="T143" s="1071">
        <f>(R143/J142)*100</f>
        <v>37.225795644891129</v>
      </c>
      <c r="U143" s="1071">
        <f>(R143/L142)*100</f>
        <v>37.225795644891129</v>
      </c>
      <c r="V143" s="1071">
        <f>(R143/D143)*100</f>
        <v>37.225795644891129</v>
      </c>
      <c r="W143" s="1071">
        <f>W145+W151</f>
        <v>0</v>
      </c>
      <c r="X143" s="1071">
        <f>(W143/E143)*100</f>
        <v>0</v>
      </c>
      <c r="Y143" s="1071">
        <f>(W143/J142)*100</f>
        <v>0</v>
      </c>
      <c r="Z143" s="1071">
        <f>(W143/L142)*100</f>
        <v>0</v>
      </c>
      <c r="AA143" s="1071">
        <f>(W143/D143)*100</f>
        <v>0</v>
      </c>
      <c r="AB143" s="1071">
        <f>AB145+AB151</f>
        <v>177790.40000000002</v>
      </c>
      <c r="AC143" s="1071">
        <f>(AB143/E143)*100</f>
        <v>62.042992741485214</v>
      </c>
      <c r="AD143" s="1171">
        <f>(AB143/J142)*100</f>
        <v>37.225795644891129</v>
      </c>
      <c r="AE143" s="1071">
        <f>(AB143/L142)*100</f>
        <v>37.225795644891129</v>
      </c>
      <c r="AF143" s="1071">
        <f>(AB143/D143)*100</f>
        <v>37.225795644891129</v>
      </c>
      <c r="AG143" s="1071">
        <f>AG145+AG151</f>
        <v>108769.59999999998</v>
      </c>
      <c r="AH143" s="1071">
        <f>(AG143/E143)*100</f>
        <v>37.957007258514786</v>
      </c>
      <c r="AI143" s="1071">
        <f>(AG143/D143)*100</f>
        <v>22.774204355108875</v>
      </c>
      <c r="AJ143" s="1071">
        <f>AJ145+AJ151</f>
        <v>299809.59999999998</v>
      </c>
      <c r="AK143" s="1071">
        <f>(AJ143/J142)*100</f>
        <v>62.774204355108878</v>
      </c>
      <c r="AL143" s="1071">
        <f>(AJ143/D143)*100</f>
        <v>62.774204355108878</v>
      </c>
      <c r="AM143" s="1071">
        <f>AM145+AM151</f>
        <v>299809.59999999998</v>
      </c>
      <c r="AN143" s="1071">
        <f>(AM143/L142)*100</f>
        <v>62.774204355108878</v>
      </c>
      <c r="AO143" s="1071">
        <f>(AM143/D143)*100</f>
        <v>62.774204355108878</v>
      </c>
      <c r="AP143" s="1071">
        <f>AP145+AP151</f>
        <v>299809.59999999998</v>
      </c>
      <c r="AQ143" s="1071">
        <f>(AP143/D143)*100</f>
        <v>62.774204355108878</v>
      </c>
    </row>
    <row r="144" spans="1:43" ht="69.95" customHeight="1">
      <c r="A144" s="1105"/>
      <c r="B144" s="1106"/>
      <c r="C144" s="1108"/>
      <c r="D144" s="1108"/>
      <c r="E144" s="1173"/>
      <c r="F144" s="1173"/>
      <c r="G144" s="1110"/>
      <c r="H144" s="1110"/>
      <c r="I144" s="1110"/>
      <c r="J144" s="1110"/>
      <c r="K144" s="1112"/>
      <c r="L144" s="1106"/>
      <c r="M144" s="1115"/>
      <c r="N144" s="1117"/>
      <c r="O144" s="1119"/>
      <c r="P144" s="1101"/>
      <c r="Q144" s="1103"/>
      <c r="R144" s="1072"/>
      <c r="S144" s="1072"/>
      <c r="T144" s="1072"/>
      <c r="U144" s="1072"/>
      <c r="V144" s="1072"/>
      <c r="W144" s="1072"/>
      <c r="X144" s="1072"/>
      <c r="Y144" s="1072"/>
      <c r="Z144" s="1072"/>
      <c r="AA144" s="1072"/>
      <c r="AB144" s="1072"/>
      <c r="AC144" s="1072"/>
      <c r="AD144" s="1172"/>
      <c r="AE144" s="1072"/>
      <c r="AF144" s="1072"/>
      <c r="AG144" s="1072"/>
      <c r="AH144" s="1072"/>
      <c r="AI144" s="1072"/>
      <c r="AJ144" s="1072"/>
      <c r="AK144" s="1072"/>
      <c r="AL144" s="1072"/>
      <c r="AM144" s="1072"/>
      <c r="AN144" s="1072"/>
      <c r="AO144" s="1072"/>
      <c r="AP144" s="1072"/>
      <c r="AQ144" s="1072"/>
    </row>
    <row r="145" spans="1:43" ht="18.75">
      <c r="A145" s="38"/>
      <c r="B145" s="39"/>
      <c r="C145" s="40" t="s">
        <v>55</v>
      </c>
      <c r="D145" s="40">
        <f>SUM(D146:D150)</f>
        <v>477600</v>
      </c>
      <c r="E145" s="40">
        <f t="shared" ref="E145:F145" si="447">SUM(E146:E150)</f>
        <v>286560</v>
      </c>
      <c r="F145" s="40">
        <f t="shared" si="447"/>
        <v>191040</v>
      </c>
      <c r="G145" s="41">
        <f>SUM(G146:G150)</f>
        <v>358200</v>
      </c>
      <c r="H145" s="41">
        <f>SUM(H146:H150)</f>
        <v>119400</v>
      </c>
      <c r="I145" s="41">
        <f>SUM(I146:I150)</f>
        <v>0</v>
      </c>
      <c r="J145" s="41">
        <f>SUM(J146:J150)</f>
        <v>477600</v>
      </c>
      <c r="K145" s="42">
        <f>SUM(K146:K148)</f>
        <v>0</v>
      </c>
      <c r="L145" s="41">
        <f t="shared" ref="L145:R145" si="448">SUM(L146:L150)</f>
        <v>477600</v>
      </c>
      <c r="M145" s="43">
        <f t="shared" si="448"/>
        <v>177790.40000000002</v>
      </c>
      <c r="N145" s="44">
        <f t="shared" si="448"/>
        <v>0</v>
      </c>
      <c r="O145" s="45">
        <f t="shared" si="448"/>
        <v>0</v>
      </c>
      <c r="P145" s="46">
        <f t="shared" si="448"/>
        <v>0</v>
      </c>
      <c r="Q145" s="80">
        <f t="shared" si="448"/>
        <v>0</v>
      </c>
      <c r="R145" s="47">
        <f t="shared" si="448"/>
        <v>177790.40000000002</v>
      </c>
      <c r="S145" s="48">
        <f>R145/E145*100</f>
        <v>62.042992741485214</v>
      </c>
      <c r="T145" s="48">
        <f>R145/J145*100</f>
        <v>37.225795644891129</v>
      </c>
      <c r="U145" s="48">
        <f>R145/L145*100</f>
        <v>37.225795644891129</v>
      </c>
      <c r="V145" s="48">
        <f t="shared" ref="V145:V150" si="449">R145/D145*100</f>
        <v>37.225795644891129</v>
      </c>
      <c r="W145" s="47">
        <f>SUM(W146:W150)</f>
        <v>0</v>
      </c>
      <c r="X145" s="48">
        <f>W145/E145*100</f>
        <v>0</v>
      </c>
      <c r="Y145" s="48">
        <f>W145/J145*100</f>
        <v>0</v>
      </c>
      <c r="Z145" s="48">
        <f>W145/L145*100</f>
        <v>0</v>
      </c>
      <c r="AA145" s="48">
        <f>W145/D145*100</f>
        <v>0</v>
      </c>
      <c r="AB145" s="48">
        <f>SUM(AB146:AB150)</f>
        <v>177790.40000000002</v>
      </c>
      <c r="AC145" s="48">
        <f>AB145/E145*100</f>
        <v>62.042992741485214</v>
      </c>
      <c r="AD145" s="299">
        <f>AB145/J145*100</f>
        <v>37.225795644891129</v>
      </c>
      <c r="AE145" s="48">
        <f>AB145/L145*100</f>
        <v>37.225795644891129</v>
      </c>
      <c r="AF145" s="48">
        <f>AB145/D145*100</f>
        <v>37.225795644891129</v>
      </c>
      <c r="AG145" s="295">
        <f>SUM(AG146:AG150)</f>
        <v>108769.59999999998</v>
      </c>
      <c r="AH145" s="48">
        <f>AG145/E145*100</f>
        <v>37.957007258514786</v>
      </c>
      <c r="AI145" s="48">
        <f>AG145/D145*100</f>
        <v>22.774204355108875</v>
      </c>
      <c r="AJ145" s="47">
        <f>SUM(AJ146:AJ150)</f>
        <v>299809.59999999998</v>
      </c>
      <c r="AK145" s="47">
        <f>(AJ145/J145)*100</f>
        <v>62.774204355108878</v>
      </c>
      <c r="AL145" s="47">
        <f>(AJ145/D145)*100</f>
        <v>62.774204355108878</v>
      </c>
      <c r="AM145" s="47">
        <f>SUM(AM146:AM150)</f>
        <v>299809.59999999998</v>
      </c>
      <c r="AN145" s="47">
        <f>(AM145/L145)*100</f>
        <v>62.774204355108878</v>
      </c>
      <c r="AO145" s="47">
        <f t="shared" ref="AO145:AO150" si="450">(AM145/D145)*100</f>
        <v>62.774204355108878</v>
      </c>
      <c r="AP145" s="47">
        <f>SUM(AP146:AP150)</f>
        <v>299809.59999999998</v>
      </c>
      <c r="AQ145" s="47">
        <f>(AP145/D145)*100</f>
        <v>62.774204355108878</v>
      </c>
    </row>
    <row r="146" spans="1:43" ht="18" hidden="1" customHeight="1">
      <c r="A146" s="38"/>
      <c r="B146" s="39" t="s">
        <v>68</v>
      </c>
      <c r="C146" s="49" t="s">
        <v>56</v>
      </c>
      <c r="D146" s="49">
        <v>0</v>
      </c>
      <c r="E146" s="49">
        <v>0</v>
      </c>
      <c r="F146" s="49">
        <f>D146*0.4</f>
        <v>0</v>
      </c>
      <c r="G146" s="49">
        <v>0</v>
      </c>
      <c r="H146" s="49">
        <v>0</v>
      </c>
      <c r="I146" s="49"/>
      <c r="J146" s="41">
        <f>SUM(G146:I146)</f>
        <v>0</v>
      </c>
      <c r="K146" s="50">
        <v>0</v>
      </c>
      <c r="L146" s="51">
        <f>SUM(G146:I146,K146)</f>
        <v>0</v>
      </c>
      <c r="M146" s="52"/>
      <c r="N146" s="53"/>
      <c r="O146" s="54"/>
      <c r="P146" s="55"/>
      <c r="Q146" s="81"/>
      <c r="R146" s="56">
        <f>M146+N146</f>
        <v>0</v>
      </c>
      <c r="S146" s="56" t="e">
        <f>R146/E146*100</f>
        <v>#DIV/0!</v>
      </c>
      <c r="T146" s="56" t="e">
        <f>R146/J146*100</f>
        <v>#DIV/0!</v>
      </c>
      <c r="U146" s="56" t="e">
        <f>R146/L146*100</f>
        <v>#DIV/0!</v>
      </c>
      <c r="V146" s="56" t="e">
        <f t="shared" si="449"/>
        <v>#DIV/0!</v>
      </c>
      <c r="W146" s="57">
        <f>O146+P146+Q146</f>
        <v>0</v>
      </c>
      <c r="X146" s="56" t="e">
        <f>W146/E146*100</f>
        <v>#DIV/0!</v>
      </c>
      <c r="Y146" s="56" t="e">
        <f>W146/J146*100</f>
        <v>#DIV/0!</v>
      </c>
      <c r="Z146" s="56" t="e">
        <f>W146/L146*100</f>
        <v>#DIV/0!</v>
      </c>
      <c r="AA146" s="56" t="e">
        <f>W146/D146*100</f>
        <v>#DIV/0!</v>
      </c>
      <c r="AB146" s="56">
        <f>SUM(M146:Q146)</f>
        <v>0</v>
      </c>
      <c r="AC146" s="56" t="e">
        <f>AB146/E146*100</f>
        <v>#DIV/0!</v>
      </c>
      <c r="AD146" s="56" t="e">
        <f>AB146/J146*100</f>
        <v>#DIV/0!</v>
      </c>
      <c r="AE146" s="56" t="e">
        <f>AB146/L146*100</f>
        <v>#DIV/0!</v>
      </c>
      <c r="AF146" s="56" t="e">
        <f>AB146/D146*100</f>
        <v>#DIV/0!</v>
      </c>
      <c r="AG146" s="57">
        <f>E146-AB146</f>
        <v>0</v>
      </c>
      <c r="AH146" s="56" t="e">
        <f>AG146/E146*100</f>
        <v>#DIV/0!</v>
      </c>
      <c r="AI146" s="56" t="e">
        <f>AG146/D146*100</f>
        <v>#DIV/0!</v>
      </c>
      <c r="AJ146" s="57">
        <f>J146-AB146</f>
        <v>0</v>
      </c>
      <c r="AK146" s="57" t="e">
        <f>(AJ146/J146)*100</f>
        <v>#DIV/0!</v>
      </c>
      <c r="AL146" s="57" t="e">
        <f>(AJ146/D146)*100</f>
        <v>#DIV/0!</v>
      </c>
      <c r="AM146" s="34">
        <f>L146-AB146</f>
        <v>0</v>
      </c>
      <c r="AN146" s="57" t="e">
        <f>(AM146/L146)*100</f>
        <v>#DIV/0!</v>
      </c>
      <c r="AO146" s="63" t="e">
        <f t="shared" si="450"/>
        <v>#DIV/0!</v>
      </c>
      <c r="AP146" s="34">
        <f>D146-AB146</f>
        <v>0</v>
      </c>
      <c r="AQ146" s="57" t="e">
        <f>(AP146/D146)*100</f>
        <v>#DIV/0!</v>
      </c>
    </row>
    <row r="147" spans="1:43" ht="18.75">
      <c r="A147" s="38"/>
      <c r="B147" s="38"/>
      <c r="C147" s="49" t="s">
        <v>57</v>
      </c>
      <c r="D147" s="49">
        <v>254800</v>
      </c>
      <c r="E147" s="49">
        <v>152880</v>
      </c>
      <c r="F147" s="49">
        <f t="shared" ref="F147:F152" si="451">D147*0.4</f>
        <v>101920</v>
      </c>
      <c r="G147" s="49">
        <v>191100</v>
      </c>
      <c r="H147" s="49">
        <v>63700</v>
      </c>
      <c r="I147" s="49"/>
      <c r="J147" s="41">
        <f>SUM(G147:I147)</f>
        <v>254800</v>
      </c>
      <c r="K147" s="78">
        <v>0</v>
      </c>
      <c r="L147" s="51">
        <f>SUM(G147:I147,K147)</f>
        <v>254800</v>
      </c>
      <c r="M147" s="52">
        <f>'FF-68 Data'!S218</f>
        <v>25300</v>
      </c>
      <c r="N147" s="53">
        <f>'FF-68 Data'!T218</f>
        <v>0</v>
      </c>
      <c r="O147" s="54">
        <f>'FF-68 Data'!U218</f>
        <v>0</v>
      </c>
      <c r="P147" s="55">
        <f>'FF-68 Data'!V218</f>
        <v>0</v>
      </c>
      <c r="Q147" s="81"/>
      <c r="R147" s="56">
        <f>M147+N147</f>
        <v>25300</v>
      </c>
      <c r="S147" s="56">
        <f t="shared" ref="S147:S152" si="452">R147/E147*100</f>
        <v>16.548927263212978</v>
      </c>
      <c r="T147" s="56">
        <f t="shared" ref="T147:T150" si="453">R147/J147*100</f>
        <v>9.9293563579277855</v>
      </c>
      <c r="U147" s="56">
        <f t="shared" ref="U147:U152" si="454">R147/L147*100</f>
        <v>9.9293563579277855</v>
      </c>
      <c r="V147" s="56">
        <f t="shared" si="449"/>
        <v>9.9293563579277855</v>
      </c>
      <c r="W147" s="57">
        <f t="shared" ref="W147:W150" si="455">O147+P147+Q147</f>
        <v>0</v>
      </c>
      <c r="X147" s="56">
        <f t="shared" ref="X147:X152" si="456">W147/E147*100</f>
        <v>0</v>
      </c>
      <c r="Y147" s="56">
        <f t="shared" ref="Y147:Y150" si="457">W147/J147*100</f>
        <v>0</v>
      </c>
      <c r="Z147" s="56">
        <f t="shared" ref="Z147:Z152" si="458">W147/L147*100</f>
        <v>0</v>
      </c>
      <c r="AA147" s="56">
        <f t="shared" ref="AA147:AA150" si="459">W147/D147*100</f>
        <v>0</v>
      </c>
      <c r="AB147" s="56">
        <f t="shared" ref="AB147:AB150" si="460">SUM(M147:Q147)</f>
        <v>25300</v>
      </c>
      <c r="AC147" s="56">
        <f t="shared" ref="AC147:AC150" si="461">AB147/E147*100</f>
        <v>16.548927263212978</v>
      </c>
      <c r="AD147" s="56">
        <f>AB147/J147*100</f>
        <v>9.9293563579277855</v>
      </c>
      <c r="AE147" s="56">
        <f t="shared" ref="AE147:AE152" si="462">AB147/L147*100</f>
        <v>9.9293563579277855</v>
      </c>
      <c r="AF147" s="56">
        <f t="shared" ref="AF147:AF150" si="463">AB147/D147*100</f>
        <v>9.9293563579277855</v>
      </c>
      <c r="AG147" s="57">
        <f t="shared" ref="AG147:AG150" si="464">E147-AB147</f>
        <v>127580</v>
      </c>
      <c r="AH147" s="56">
        <f t="shared" ref="AH147:AH150" si="465">AG147/E147*100</f>
        <v>83.451072736787026</v>
      </c>
      <c r="AI147" s="56">
        <f t="shared" ref="AI147:AI150" si="466">AG147/D147*100</f>
        <v>50.070643642072213</v>
      </c>
      <c r="AJ147" s="57">
        <f t="shared" ref="AJ147:AJ150" si="467">J147-AB147</f>
        <v>229500</v>
      </c>
      <c r="AK147" s="57">
        <f t="shared" ref="AK147:AK150" si="468">(AJ147/J147)*100</f>
        <v>90.070643642072213</v>
      </c>
      <c r="AL147" s="57">
        <f t="shared" ref="AL147:AL150" si="469">(AJ147/D147)*100</f>
        <v>90.070643642072213</v>
      </c>
      <c r="AM147" s="34">
        <f>L147-AB147</f>
        <v>229500</v>
      </c>
      <c r="AN147" s="57">
        <f t="shared" ref="AN147:AN150" si="470">(AM147/L147)*100</f>
        <v>90.070643642072213</v>
      </c>
      <c r="AO147" s="63">
        <f t="shared" si="450"/>
        <v>90.070643642072213</v>
      </c>
      <c r="AP147" s="34">
        <f t="shared" ref="AP147:AP150" si="471">D147-AB147</f>
        <v>229500</v>
      </c>
      <c r="AQ147" s="57">
        <f t="shared" ref="AQ147:AQ150" si="472">(AP147/D147)*100</f>
        <v>90.070643642072213</v>
      </c>
    </row>
    <row r="148" spans="1:43" ht="18.75">
      <c r="A148" s="38"/>
      <c r="B148" s="38"/>
      <c r="C148" s="49" t="s">
        <v>58</v>
      </c>
      <c r="D148" s="49">
        <v>222800</v>
      </c>
      <c r="E148" s="49">
        <v>133680</v>
      </c>
      <c r="F148" s="49">
        <f t="shared" si="451"/>
        <v>89120</v>
      </c>
      <c r="G148" s="49">
        <v>167100</v>
      </c>
      <c r="H148" s="49">
        <v>55700</v>
      </c>
      <c r="I148" s="49"/>
      <c r="J148" s="41">
        <f>SUM(G148:I148)</f>
        <v>222800</v>
      </c>
      <c r="K148" s="59">
        <v>0</v>
      </c>
      <c r="L148" s="51">
        <f>SUM(G148:I148,K148)</f>
        <v>222800</v>
      </c>
      <c r="M148" s="52">
        <f>'FF-68 Data'!W218</f>
        <v>152490.40000000002</v>
      </c>
      <c r="N148" s="53">
        <f>'FF-68 Data'!X218</f>
        <v>0</v>
      </c>
      <c r="O148" s="54">
        <f>'FF-68 Data'!Y218</f>
        <v>0</v>
      </c>
      <c r="P148" s="55">
        <f>'FF-68 Data'!Z218</f>
        <v>0</v>
      </c>
      <c r="Q148" s="81"/>
      <c r="R148" s="56">
        <f>M148+N148</f>
        <v>152490.40000000002</v>
      </c>
      <c r="S148" s="56">
        <f t="shared" si="452"/>
        <v>114.07121484141234</v>
      </c>
      <c r="T148" s="56">
        <f t="shared" si="453"/>
        <v>68.442728904847399</v>
      </c>
      <c r="U148" s="56">
        <f t="shared" si="454"/>
        <v>68.442728904847399</v>
      </c>
      <c r="V148" s="56">
        <f t="shared" si="449"/>
        <v>68.442728904847399</v>
      </c>
      <c r="W148" s="57">
        <f t="shared" si="455"/>
        <v>0</v>
      </c>
      <c r="X148" s="56">
        <f t="shared" si="456"/>
        <v>0</v>
      </c>
      <c r="Y148" s="56">
        <f t="shared" si="457"/>
        <v>0</v>
      </c>
      <c r="Z148" s="56">
        <f t="shared" si="458"/>
        <v>0</v>
      </c>
      <c r="AA148" s="56">
        <f t="shared" si="459"/>
        <v>0</v>
      </c>
      <c r="AB148" s="56">
        <f t="shared" si="460"/>
        <v>152490.40000000002</v>
      </c>
      <c r="AC148" s="56">
        <f t="shared" si="461"/>
        <v>114.07121484141234</v>
      </c>
      <c r="AD148" s="56">
        <f t="shared" ref="AD148:AD150" si="473">AB148/J148*100</f>
        <v>68.442728904847399</v>
      </c>
      <c r="AE148" s="56">
        <f t="shared" si="462"/>
        <v>68.442728904847399</v>
      </c>
      <c r="AF148" s="56">
        <f t="shared" si="463"/>
        <v>68.442728904847399</v>
      </c>
      <c r="AG148" s="57">
        <f t="shared" si="464"/>
        <v>-18810.400000000023</v>
      </c>
      <c r="AH148" s="56">
        <f t="shared" si="465"/>
        <v>-14.071214841412347</v>
      </c>
      <c r="AI148" s="56">
        <f t="shared" si="466"/>
        <v>-8.4427289048474066</v>
      </c>
      <c r="AJ148" s="57">
        <f t="shared" si="467"/>
        <v>70309.599999999977</v>
      </c>
      <c r="AK148" s="57">
        <f t="shared" si="468"/>
        <v>31.557271095152593</v>
      </c>
      <c r="AL148" s="57">
        <f t="shared" si="469"/>
        <v>31.557271095152593</v>
      </c>
      <c r="AM148" s="34">
        <f>L148-AB148</f>
        <v>70309.599999999977</v>
      </c>
      <c r="AN148" s="57">
        <f t="shared" si="470"/>
        <v>31.557271095152593</v>
      </c>
      <c r="AO148" s="63">
        <f t="shared" si="450"/>
        <v>31.557271095152593</v>
      </c>
      <c r="AP148" s="34">
        <f t="shared" si="471"/>
        <v>70309.599999999977</v>
      </c>
      <c r="AQ148" s="57">
        <f t="shared" si="472"/>
        <v>31.557271095152593</v>
      </c>
    </row>
    <row r="149" spans="1:43" ht="18" hidden="1" customHeight="1">
      <c r="A149" s="38"/>
      <c r="B149" s="38"/>
      <c r="C149" s="49" t="s">
        <v>69</v>
      </c>
      <c r="D149" s="49">
        <v>0</v>
      </c>
      <c r="E149" s="49">
        <v>0</v>
      </c>
      <c r="F149" s="49">
        <f t="shared" si="451"/>
        <v>0</v>
      </c>
      <c r="G149" s="49">
        <v>0</v>
      </c>
      <c r="H149" s="49">
        <v>0</v>
      </c>
      <c r="I149" s="49"/>
      <c r="J149" s="41">
        <f>SUM(G149:I149)</f>
        <v>0</v>
      </c>
      <c r="K149" s="59">
        <v>0</v>
      </c>
      <c r="L149" s="51">
        <f>SUM(G149:I149,K149)</f>
        <v>0</v>
      </c>
      <c r="M149" s="52"/>
      <c r="N149" s="53"/>
      <c r="O149" s="54"/>
      <c r="P149" s="55"/>
      <c r="Q149" s="81"/>
      <c r="R149" s="56">
        <f>M149+N149</f>
        <v>0</v>
      </c>
      <c r="S149" s="56" t="e">
        <f t="shared" si="452"/>
        <v>#DIV/0!</v>
      </c>
      <c r="T149" s="56" t="e">
        <f t="shared" si="453"/>
        <v>#DIV/0!</v>
      </c>
      <c r="U149" s="56" t="e">
        <f t="shared" si="454"/>
        <v>#DIV/0!</v>
      </c>
      <c r="V149" s="56" t="e">
        <f t="shared" si="449"/>
        <v>#DIV/0!</v>
      </c>
      <c r="W149" s="57">
        <f t="shared" si="455"/>
        <v>0</v>
      </c>
      <c r="X149" s="56" t="e">
        <f t="shared" si="456"/>
        <v>#DIV/0!</v>
      </c>
      <c r="Y149" s="56" t="e">
        <f t="shared" si="457"/>
        <v>#DIV/0!</v>
      </c>
      <c r="Z149" s="56" t="e">
        <f t="shared" si="458"/>
        <v>#DIV/0!</v>
      </c>
      <c r="AA149" s="56" t="e">
        <f t="shared" si="459"/>
        <v>#DIV/0!</v>
      </c>
      <c r="AB149" s="56">
        <f t="shared" si="460"/>
        <v>0</v>
      </c>
      <c r="AC149" s="56" t="e">
        <f t="shared" si="461"/>
        <v>#DIV/0!</v>
      </c>
      <c r="AD149" s="56" t="e">
        <f t="shared" si="473"/>
        <v>#DIV/0!</v>
      </c>
      <c r="AE149" s="56" t="e">
        <f t="shared" si="462"/>
        <v>#DIV/0!</v>
      </c>
      <c r="AF149" s="56" t="e">
        <f t="shared" si="463"/>
        <v>#DIV/0!</v>
      </c>
      <c r="AG149" s="57">
        <f t="shared" si="464"/>
        <v>0</v>
      </c>
      <c r="AH149" s="56" t="e">
        <f t="shared" si="465"/>
        <v>#DIV/0!</v>
      </c>
      <c r="AI149" s="56" t="e">
        <f t="shared" si="466"/>
        <v>#DIV/0!</v>
      </c>
      <c r="AJ149" s="57">
        <f t="shared" si="467"/>
        <v>0</v>
      </c>
      <c r="AK149" s="57" t="e">
        <f t="shared" si="468"/>
        <v>#DIV/0!</v>
      </c>
      <c r="AL149" s="57" t="e">
        <f t="shared" si="469"/>
        <v>#DIV/0!</v>
      </c>
      <c r="AM149" s="34">
        <f>L149-AB149</f>
        <v>0</v>
      </c>
      <c r="AN149" s="57" t="e">
        <f t="shared" si="470"/>
        <v>#DIV/0!</v>
      </c>
      <c r="AO149" s="63" t="e">
        <f t="shared" si="450"/>
        <v>#DIV/0!</v>
      </c>
      <c r="AP149" s="34">
        <f t="shared" si="471"/>
        <v>0</v>
      </c>
      <c r="AQ149" s="57" t="e">
        <f t="shared" si="472"/>
        <v>#DIV/0!</v>
      </c>
    </row>
    <row r="150" spans="1:43" ht="18" hidden="1" customHeight="1">
      <c r="A150" s="38"/>
      <c r="B150" s="38"/>
      <c r="C150" s="49" t="s">
        <v>60</v>
      </c>
      <c r="D150" s="57">
        <v>0</v>
      </c>
      <c r="E150" s="49">
        <v>0</v>
      </c>
      <c r="F150" s="49">
        <f t="shared" si="451"/>
        <v>0</v>
      </c>
      <c r="G150" s="57">
        <v>0</v>
      </c>
      <c r="H150" s="49">
        <v>0</v>
      </c>
      <c r="I150" s="49"/>
      <c r="J150" s="41">
        <f>SUM(G150:I150)</f>
        <v>0</v>
      </c>
      <c r="K150" s="49">
        <v>0</v>
      </c>
      <c r="L150" s="51">
        <f>SUM(G150:I150,K150)</f>
        <v>0</v>
      </c>
      <c r="M150" s="52"/>
      <c r="N150" s="53"/>
      <c r="O150" s="54"/>
      <c r="P150" s="55"/>
      <c r="Q150" s="81"/>
      <c r="R150" s="56">
        <f>M150+N150</f>
        <v>0</v>
      </c>
      <c r="S150" s="56" t="e">
        <f t="shared" si="452"/>
        <v>#DIV/0!</v>
      </c>
      <c r="T150" s="56" t="e">
        <f t="shared" si="453"/>
        <v>#DIV/0!</v>
      </c>
      <c r="U150" s="56" t="e">
        <f t="shared" si="454"/>
        <v>#DIV/0!</v>
      </c>
      <c r="V150" s="56" t="e">
        <f t="shared" si="449"/>
        <v>#DIV/0!</v>
      </c>
      <c r="W150" s="57">
        <f t="shared" si="455"/>
        <v>0</v>
      </c>
      <c r="X150" s="56" t="e">
        <f t="shared" si="456"/>
        <v>#DIV/0!</v>
      </c>
      <c r="Y150" s="56" t="e">
        <f t="shared" si="457"/>
        <v>#DIV/0!</v>
      </c>
      <c r="Z150" s="56" t="e">
        <f t="shared" si="458"/>
        <v>#DIV/0!</v>
      </c>
      <c r="AA150" s="56" t="e">
        <f t="shared" si="459"/>
        <v>#DIV/0!</v>
      </c>
      <c r="AB150" s="56">
        <f t="shared" si="460"/>
        <v>0</v>
      </c>
      <c r="AC150" s="56" t="e">
        <f t="shared" si="461"/>
        <v>#DIV/0!</v>
      </c>
      <c r="AD150" s="56" t="e">
        <f t="shared" si="473"/>
        <v>#DIV/0!</v>
      </c>
      <c r="AE150" s="56" t="e">
        <f t="shared" si="462"/>
        <v>#DIV/0!</v>
      </c>
      <c r="AF150" s="56" t="e">
        <f t="shared" si="463"/>
        <v>#DIV/0!</v>
      </c>
      <c r="AG150" s="57">
        <f t="shared" si="464"/>
        <v>0</v>
      </c>
      <c r="AH150" s="56" t="e">
        <f t="shared" si="465"/>
        <v>#DIV/0!</v>
      </c>
      <c r="AI150" s="56" t="e">
        <f t="shared" si="466"/>
        <v>#DIV/0!</v>
      </c>
      <c r="AJ150" s="57">
        <f t="shared" si="467"/>
        <v>0</v>
      </c>
      <c r="AK150" s="57" t="e">
        <f t="shared" si="468"/>
        <v>#DIV/0!</v>
      </c>
      <c r="AL150" s="57" t="e">
        <f t="shared" si="469"/>
        <v>#DIV/0!</v>
      </c>
      <c r="AM150" s="34">
        <f>L150-AB150</f>
        <v>0</v>
      </c>
      <c r="AN150" s="57" t="e">
        <f t="shared" si="470"/>
        <v>#DIV/0!</v>
      </c>
      <c r="AO150" s="63" t="e">
        <f t="shared" si="450"/>
        <v>#DIV/0!</v>
      </c>
      <c r="AP150" s="34">
        <f t="shared" si="471"/>
        <v>0</v>
      </c>
      <c r="AQ150" s="57" t="e">
        <f t="shared" si="472"/>
        <v>#DIV/0!</v>
      </c>
    </row>
    <row r="151" spans="1:43" ht="18" hidden="1" customHeight="1">
      <c r="A151" s="61"/>
      <c r="B151" s="62"/>
      <c r="C151" s="63" t="s">
        <v>61</v>
      </c>
      <c r="D151" s="63">
        <f>D152</f>
        <v>0</v>
      </c>
      <c r="E151" s="63">
        <f>E152</f>
        <v>0</v>
      </c>
      <c r="F151" s="63">
        <f t="shared" ref="F151" si="474">F152</f>
        <v>0</v>
      </c>
      <c r="G151" s="63">
        <f>SUM(G152:G152)</f>
        <v>0</v>
      </c>
      <c r="H151" s="63">
        <f>H152</f>
        <v>0</v>
      </c>
      <c r="I151" s="63">
        <f>I152</f>
        <v>0</v>
      </c>
      <c r="J151" s="63">
        <f>J152</f>
        <v>0</v>
      </c>
      <c r="K151" s="63">
        <f>K152</f>
        <v>0</v>
      </c>
      <c r="L151" s="63">
        <f>SUM(L152:L152)</f>
        <v>0</v>
      </c>
      <c r="M151" s="64">
        <f t="shared" ref="M151:AP151" si="475">M152</f>
        <v>0</v>
      </c>
      <c r="N151" s="65">
        <f t="shared" si="475"/>
        <v>0</v>
      </c>
      <c r="O151" s="66">
        <f t="shared" si="475"/>
        <v>0</v>
      </c>
      <c r="P151" s="46">
        <f t="shared" si="475"/>
        <v>0</v>
      </c>
      <c r="Q151" s="82">
        <f t="shared" si="475"/>
        <v>0</v>
      </c>
      <c r="R151" s="67">
        <f t="shared" si="475"/>
        <v>0</v>
      </c>
      <c r="S151" s="67" t="e">
        <f t="shared" si="475"/>
        <v>#DIV/0!</v>
      </c>
      <c r="T151" s="67" t="e">
        <f t="shared" si="475"/>
        <v>#DIV/0!</v>
      </c>
      <c r="U151" s="56" t="e">
        <f t="shared" si="454"/>
        <v>#DIV/0!</v>
      </c>
      <c r="V151" s="67" t="e">
        <f t="shared" si="475"/>
        <v>#DIV/0!</v>
      </c>
      <c r="W151" s="63">
        <f t="shared" si="475"/>
        <v>0</v>
      </c>
      <c r="X151" s="67" t="e">
        <f t="shared" si="475"/>
        <v>#DIV/0!</v>
      </c>
      <c r="Y151" s="67" t="e">
        <f t="shared" si="475"/>
        <v>#DIV/0!</v>
      </c>
      <c r="Z151" s="56" t="e">
        <f t="shared" si="458"/>
        <v>#DIV/0!</v>
      </c>
      <c r="AA151" s="67" t="e">
        <f t="shared" si="475"/>
        <v>#DIV/0!</v>
      </c>
      <c r="AB151" s="67">
        <f>AB152</f>
        <v>0</v>
      </c>
      <c r="AC151" s="67" t="e">
        <f t="shared" ref="AC151:AI151" si="476">AC152</f>
        <v>#DIV/0!</v>
      </c>
      <c r="AD151" s="67" t="e">
        <f t="shared" si="476"/>
        <v>#DIV/0!</v>
      </c>
      <c r="AE151" s="56" t="e">
        <f t="shared" si="462"/>
        <v>#DIV/0!</v>
      </c>
      <c r="AF151" s="67" t="e">
        <f t="shared" si="476"/>
        <v>#DIV/0!</v>
      </c>
      <c r="AG151" s="63">
        <f>AG152</f>
        <v>0</v>
      </c>
      <c r="AH151" s="67" t="e">
        <f t="shared" si="476"/>
        <v>#DIV/0!</v>
      </c>
      <c r="AI151" s="67" t="e">
        <f t="shared" si="476"/>
        <v>#DIV/0!</v>
      </c>
      <c r="AJ151" s="63">
        <f t="shared" si="475"/>
        <v>0</v>
      </c>
      <c r="AK151" s="63" t="e">
        <f t="shared" si="475"/>
        <v>#DIV/0!</v>
      </c>
      <c r="AL151" s="63" t="e">
        <f t="shared" si="475"/>
        <v>#DIV/0!</v>
      </c>
      <c r="AM151" s="63">
        <f t="shared" si="475"/>
        <v>0</v>
      </c>
      <c r="AN151" s="63" t="e">
        <f t="shared" si="475"/>
        <v>#DIV/0!</v>
      </c>
      <c r="AO151" s="63" t="e">
        <f t="shared" si="475"/>
        <v>#DIV/0!</v>
      </c>
      <c r="AP151" s="63">
        <f t="shared" si="475"/>
        <v>0</v>
      </c>
      <c r="AQ151" s="57" t="e">
        <f>(AP151/D151)*100</f>
        <v>#DIV/0!</v>
      </c>
    </row>
    <row r="152" spans="1:43" ht="18" hidden="1" customHeight="1">
      <c r="A152" s="38"/>
      <c r="B152" s="38"/>
      <c r="C152" s="49" t="s">
        <v>70</v>
      </c>
      <c r="D152" s="57">
        <v>0</v>
      </c>
      <c r="E152" s="49">
        <v>0</v>
      </c>
      <c r="F152" s="49">
        <f t="shared" si="451"/>
        <v>0</v>
      </c>
      <c r="G152" s="57">
        <v>0</v>
      </c>
      <c r="H152" s="49">
        <v>0</v>
      </c>
      <c r="I152" s="49"/>
      <c r="J152" s="49">
        <f>SUM(G152:I152)</f>
        <v>0</v>
      </c>
      <c r="K152" s="57">
        <v>0</v>
      </c>
      <c r="L152" s="51">
        <f>SUM(G152:I152,K152)</f>
        <v>0</v>
      </c>
      <c r="M152" s="52"/>
      <c r="N152" s="53"/>
      <c r="O152" s="54"/>
      <c r="P152" s="55"/>
      <c r="Q152" s="81"/>
      <c r="R152" s="57">
        <f>M152+N152</f>
        <v>0</v>
      </c>
      <c r="S152" s="56" t="e">
        <f t="shared" si="452"/>
        <v>#DIV/0!</v>
      </c>
      <c r="T152" s="56" t="e">
        <f>R152/L152*100</f>
        <v>#DIV/0!</v>
      </c>
      <c r="U152" s="56" t="e">
        <f t="shared" si="454"/>
        <v>#DIV/0!</v>
      </c>
      <c r="V152" s="56" t="e">
        <f>R152/D152*100</f>
        <v>#DIV/0!</v>
      </c>
      <c r="W152" s="57">
        <f>O152+P152+Q152</f>
        <v>0</v>
      </c>
      <c r="X152" s="56" t="e">
        <f t="shared" si="456"/>
        <v>#DIV/0!</v>
      </c>
      <c r="Y152" s="56" t="e">
        <f>W152/L152*100</f>
        <v>#DIV/0!</v>
      </c>
      <c r="Z152" s="56" t="e">
        <f t="shared" si="458"/>
        <v>#DIV/0!</v>
      </c>
      <c r="AA152" s="56" t="e">
        <f>W152/D152*100</f>
        <v>#DIV/0!</v>
      </c>
      <c r="AB152" s="56">
        <f>SUM(M152:Q152)</f>
        <v>0</v>
      </c>
      <c r="AC152" s="56" t="e">
        <f t="shared" ref="AC152" si="477">AB152/E152*100</f>
        <v>#DIV/0!</v>
      </c>
      <c r="AD152" s="56" t="e">
        <f t="shared" ref="AD152" si="478">AB152/J152*100</f>
        <v>#DIV/0!</v>
      </c>
      <c r="AE152" s="56" t="e">
        <f t="shared" si="462"/>
        <v>#DIV/0!</v>
      </c>
      <c r="AF152" s="56" t="e">
        <f>AB152/D152*100</f>
        <v>#DIV/0!</v>
      </c>
      <c r="AG152" s="57">
        <f t="shared" ref="AG152" si="479">E152-AB152</f>
        <v>0</v>
      </c>
      <c r="AH152" s="56" t="e">
        <f t="shared" ref="AH152" si="480">AG152/E152*100</f>
        <v>#DIV/0!</v>
      </c>
      <c r="AI152" s="56" t="e">
        <f t="shared" ref="AI152" si="481">AG152/D152*100</f>
        <v>#DIV/0!</v>
      </c>
      <c r="AJ152" s="57">
        <f>J152-AB152</f>
        <v>0</v>
      </c>
      <c r="AK152" s="57" t="e">
        <f t="shared" ref="AK152" si="482">(AJ152/J152)*100</f>
        <v>#DIV/0!</v>
      </c>
      <c r="AL152" s="57" t="e">
        <f>(AJ152/D152)*100</f>
        <v>#DIV/0!</v>
      </c>
      <c r="AM152" s="34">
        <f>L152-AB152</f>
        <v>0</v>
      </c>
      <c r="AN152" s="57" t="e">
        <f>(AM152/L152)*100</f>
        <v>#DIV/0!</v>
      </c>
      <c r="AO152" s="63" t="e">
        <f>(AM152/D152)*100</f>
        <v>#DIV/0!</v>
      </c>
      <c r="AP152" s="34">
        <f t="shared" ref="AP152" si="483">D152-AB152</f>
        <v>0</v>
      </c>
      <c r="AQ152" s="57" t="e">
        <f t="shared" ref="AQ152" si="484">(AP152/D152)*100</f>
        <v>#DIV/0!</v>
      </c>
    </row>
    <row r="153" spans="1:43" ht="18.75">
      <c r="A153" s="69"/>
      <c r="B153" s="69"/>
      <c r="C153" s="70"/>
      <c r="D153" s="70"/>
      <c r="E153" s="70"/>
      <c r="F153" s="70"/>
      <c r="G153" s="71"/>
      <c r="H153" s="71"/>
      <c r="I153" s="71"/>
      <c r="J153" s="71"/>
      <c r="K153" s="71"/>
      <c r="L153" s="71"/>
      <c r="M153" s="72"/>
      <c r="N153" s="73"/>
      <c r="O153" s="74"/>
      <c r="P153" s="75"/>
      <c r="Q153" s="83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</row>
    <row r="154" spans="1:43" ht="39.950000000000003" customHeight="1">
      <c r="A154" s="1104" t="s">
        <v>106</v>
      </c>
      <c r="B154" s="1106" t="s">
        <v>107</v>
      </c>
      <c r="C154" s="1107" t="s">
        <v>108</v>
      </c>
      <c r="D154" s="79" t="s">
        <v>109</v>
      </c>
      <c r="E154" s="293">
        <v>0.6</v>
      </c>
      <c r="F154" s="293">
        <v>0.4</v>
      </c>
      <c r="G154" s="1109">
        <f>SUM(G157,G163)</f>
        <v>358200</v>
      </c>
      <c r="H154" s="1109">
        <f>H157+H163</f>
        <v>119400</v>
      </c>
      <c r="I154" s="1109">
        <f>I157+I163</f>
        <v>0</v>
      </c>
      <c r="J154" s="1109">
        <f>SUM(G154:I156)</f>
        <v>477600</v>
      </c>
      <c r="K154" s="1111">
        <f>SUM(K157,K163)</f>
        <v>0</v>
      </c>
      <c r="L154" s="1113">
        <f>SUM(L157,L163)</f>
        <v>477600</v>
      </c>
      <c r="M154" s="37"/>
      <c r="N154" s="37"/>
      <c r="O154" s="37"/>
      <c r="P154" s="37"/>
      <c r="Q154" s="37"/>
      <c r="R154" s="203" t="s">
        <v>417</v>
      </c>
      <c r="S154" s="294" t="s">
        <v>462</v>
      </c>
      <c r="T154" s="204" t="s">
        <v>433</v>
      </c>
      <c r="U154" s="204" t="s">
        <v>434</v>
      </c>
      <c r="V154" s="204" t="s">
        <v>403</v>
      </c>
      <c r="W154" s="204" t="s">
        <v>438</v>
      </c>
      <c r="X154" s="294" t="s">
        <v>462</v>
      </c>
      <c r="Y154" s="204" t="s">
        <v>433</v>
      </c>
      <c r="Z154" s="204" t="s">
        <v>434</v>
      </c>
      <c r="AA154" s="204" t="s">
        <v>403</v>
      </c>
      <c r="AB154" s="203" t="s">
        <v>439</v>
      </c>
      <c r="AC154" s="294" t="s">
        <v>462</v>
      </c>
      <c r="AD154" s="204" t="s">
        <v>433</v>
      </c>
      <c r="AE154" s="204" t="s">
        <v>434</v>
      </c>
      <c r="AF154" s="204" t="s">
        <v>403</v>
      </c>
      <c r="AG154" s="296" t="s">
        <v>33</v>
      </c>
      <c r="AH154" s="294" t="s">
        <v>464</v>
      </c>
      <c r="AI154" s="294" t="s">
        <v>399</v>
      </c>
      <c r="AJ154" s="204" t="s">
        <v>440</v>
      </c>
      <c r="AK154" s="204" t="s">
        <v>433</v>
      </c>
      <c r="AL154" s="204" t="s">
        <v>403</v>
      </c>
      <c r="AM154" s="204" t="s">
        <v>408</v>
      </c>
      <c r="AN154" s="204" t="s">
        <v>448</v>
      </c>
      <c r="AO154" s="204" t="s">
        <v>403</v>
      </c>
      <c r="AP154" s="204" t="s">
        <v>441</v>
      </c>
      <c r="AQ154" s="204" t="s">
        <v>403</v>
      </c>
    </row>
    <row r="155" spans="1:43" ht="14.45" customHeight="1">
      <c r="A155" s="1105"/>
      <c r="B155" s="1106"/>
      <c r="C155" s="1108"/>
      <c r="D155" s="1108">
        <f>D157+D163</f>
        <v>477600</v>
      </c>
      <c r="E155" s="1173">
        <f t="shared" ref="E155:F155" si="485">E157+E163</f>
        <v>286560</v>
      </c>
      <c r="F155" s="1173">
        <f t="shared" si="485"/>
        <v>191040</v>
      </c>
      <c r="G155" s="1110"/>
      <c r="H155" s="1110"/>
      <c r="I155" s="1110"/>
      <c r="J155" s="1110"/>
      <c r="K155" s="1112"/>
      <c r="L155" s="1106"/>
      <c r="M155" s="1114">
        <f t="shared" ref="M155:R155" si="486">M157+M163</f>
        <v>250472.1</v>
      </c>
      <c r="N155" s="1116">
        <f t="shared" si="486"/>
        <v>0</v>
      </c>
      <c r="O155" s="1118">
        <f t="shared" si="486"/>
        <v>36100</v>
      </c>
      <c r="P155" s="1100">
        <f t="shared" si="486"/>
        <v>157059.79999999999</v>
      </c>
      <c r="Q155" s="1102">
        <f t="shared" si="486"/>
        <v>0</v>
      </c>
      <c r="R155" s="1071">
        <f t="shared" si="486"/>
        <v>250472.1</v>
      </c>
      <c r="S155" s="1071">
        <f>(R155/E155)*100</f>
        <v>87.406511725293129</v>
      </c>
      <c r="T155" s="1071">
        <f>(R155/J154)*100</f>
        <v>52.443907035175883</v>
      </c>
      <c r="U155" s="1071">
        <f>(R155/L154)*100</f>
        <v>52.443907035175883</v>
      </c>
      <c r="V155" s="1071">
        <f>(R155/D155)*100</f>
        <v>52.443907035175883</v>
      </c>
      <c r="W155" s="1071">
        <f>W157+W163</f>
        <v>193159.8</v>
      </c>
      <c r="X155" s="1071">
        <f>(W155/E155)*100</f>
        <v>67.406407035175874</v>
      </c>
      <c r="Y155" s="1071">
        <f>(W155/J154)*100</f>
        <v>40.443844221105522</v>
      </c>
      <c r="Z155" s="1071">
        <f>(W155/L154)*100</f>
        <v>40.443844221105522</v>
      </c>
      <c r="AA155" s="1071">
        <f>(W155/D155)*100</f>
        <v>40.443844221105522</v>
      </c>
      <c r="AB155" s="1071">
        <f>AB157+AB163</f>
        <v>443631.9</v>
      </c>
      <c r="AC155" s="1071">
        <f>(AB155/E155)*100</f>
        <v>154.81291876046902</v>
      </c>
      <c r="AD155" s="1171">
        <f>(AB155/J154)*100</f>
        <v>92.887751256281419</v>
      </c>
      <c r="AE155" s="1071">
        <f>(AB155/L154)*100</f>
        <v>92.887751256281419</v>
      </c>
      <c r="AF155" s="1071">
        <f>(AB155/D155)*100</f>
        <v>92.887751256281419</v>
      </c>
      <c r="AG155" s="1071">
        <f>AG157+AG163</f>
        <v>-157071.90000000002</v>
      </c>
      <c r="AH155" s="1071">
        <f>(AG155/E155)*100</f>
        <v>-54.812918760469017</v>
      </c>
      <c r="AI155" s="1071">
        <f>(AG155/D155)*100</f>
        <v>-32.887751256281412</v>
      </c>
      <c r="AJ155" s="1071">
        <f>AJ157+AJ163</f>
        <v>33968.099999999977</v>
      </c>
      <c r="AK155" s="1071">
        <f>(AJ155/J154)*100</f>
        <v>7.1122487437185882</v>
      </c>
      <c r="AL155" s="1071">
        <f>(AJ155/D155)*100</f>
        <v>7.1122487437185882</v>
      </c>
      <c r="AM155" s="1071">
        <f>AM157+AM163</f>
        <v>33968.099999999977</v>
      </c>
      <c r="AN155" s="1071">
        <f>(AM155/L154)*100</f>
        <v>7.1122487437185882</v>
      </c>
      <c r="AO155" s="1071">
        <f>(AM155/D155)*100</f>
        <v>7.1122487437185882</v>
      </c>
      <c r="AP155" s="1071">
        <f>AP157+AP163</f>
        <v>33968.099999999977</v>
      </c>
      <c r="AQ155" s="1071">
        <f>(AP155/D155)*100</f>
        <v>7.1122487437185882</v>
      </c>
    </row>
    <row r="156" spans="1:43" ht="69.95" customHeight="1">
      <c r="A156" s="1105"/>
      <c r="B156" s="1106"/>
      <c r="C156" s="1108"/>
      <c r="D156" s="1108"/>
      <c r="E156" s="1173"/>
      <c r="F156" s="1173"/>
      <c r="G156" s="1110"/>
      <c r="H156" s="1110"/>
      <c r="I156" s="1110"/>
      <c r="J156" s="1110"/>
      <c r="K156" s="1112"/>
      <c r="L156" s="1106"/>
      <c r="M156" s="1115"/>
      <c r="N156" s="1117"/>
      <c r="O156" s="1119"/>
      <c r="P156" s="1101"/>
      <c r="Q156" s="1103"/>
      <c r="R156" s="1072"/>
      <c r="S156" s="1072"/>
      <c r="T156" s="1072"/>
      <c r="U156" s="1072"/>
      <c r="V156" s="1072"/>
      <c r="W156" s="1072"/>
      <c r="X156" s="1072"/>
      <c r="Y156" s="1072"/>
      <c r="Z156" s="1072"/>
      <c r="AA156" s="1072"/>
      <c r="AB156" s="1072"/>
      <c r="AC156" s="1072"/>
      <c r="AD156" s="1172"/>
      <c r="AE156" s="1072"/>
      <c r="AF156" s="1072"/>
      <c r="AG156" s="1072"/>
      <c r="AH156" s="1072"/>
      <c r="AI156" s="1072"/>
      <c r="AJ156" s="1072"/>
      <c r="AK156" s="1072"/>
      <c r="AL156" s="1072"/>
      <c r="AM156" s="1072"/>
      <c r="AN156" s="1072"/>
      <c r="AO156" s="1072"/>
      <c r="AP156" s="1072"/>
      <c r="AQ156" s="1072"/>
    </row>
    <row r="157" spans="1:43" ht="18.75">
      <c r="A157" s="38"/>
      <c r="B157" s="39"/>
      <c r="C157" s="40" t="s">
        <v>55</v>
      </c>
      <c r="D157" s="40">
        <f>SUM(D158:D162)</f>
        <v>477600</v>
      </c>
      <c r="E157" s="40">
        <f t="shared" ref="E157:F157" si="487">SUM(E158:E162)</f>
        <v>286560</v>
      </c>
      <c r="F157" s="40">
        <f t="shared" si="487"/>
        <v>191040</v>
      </c>
      <c r="G157" s="41">
        <f>SUM(G158:G162)</f>
        <v>358200</v>
      </c>
      <c r="H157" s="41">
        <f>SUM(H158:H162)</f>
        <v>119400</v>
      </c>
      <c r="I157" s="41">
        <f>SUM(I158:I162)</f>
        <v>0</v>
      </c>
      <c r="J157" s="41">
        <f>SUM(J158:J162)</f>
        <v>477600</v>
      </c>
      <c r="K157" s="42">
        <f>SUM(K158:K160)</f>
        <v>0</v>
      </c>
      <c r="L157" s="41">
        <f t="shared" ref="L157:R157" si="488">SUM(L158:L162)</f>
        <v>477600</v>
      </c>
      <c r="M157" s="43">
        <f t="shared" si="488"/>
        <v>250472.1</v>
      </c>
      <c r="N157" s="44">
        <f t="shared" si="488"/>
        <v>0</v>
      </c>
      <c r="O157" s="45">
        <f t="shared" si="488"/>
        <v>36100</v>
      </c>
      <c r="P157" s="46">
        <f t="shared" si="488"/>
        <v>157059.79999999999</v>
      </c>
      <c r="Q157" s="80">
        <f t="shared" si="488"/>
        <v>0</v>
      </c>
      <c r="R157" s="47">
        <f t="shared" si="488"/>
        <v>250472.1</v>
      </c>
      <c r="S157" s="48">
        <f>R157/E157*100</f>
        <v>87.406511725293129</v>
      </c>
      <c r="T157" s="48">
        <f>R157/J157*100</f>
        <v>52.443907035175883</v>
      </c>
      <c r="U157" s="48">
        <f>R157/L157*100</f>
        <v>52.443907035175883</v>
      </c>
      <c r="V157" s="48">
        <f t="shared" ref="V157:V162" si="489">R157/D157*100</f>
        <v>52.443907035175883</v>
      </c>
      <c r="W157" s="47">
        <f>SUM(W158:W162)</f>
        <v>193159.8</v>
      </c>
      <c r="X157" s="48">
        <f>W157/E157*100</f>
        <v>67.406407035175874</v>
      </c>
      <c r="Y157" s="48">
        <f>W157/J157*100</f>
        <v>40.443844221105522</v>
      </c>
      <c r="Z157" s="48">
        <f>W157/L157*100</f>
        <v>40.443844221105522</v>
      </c>
      <c r="AA157" s="48">
        <f>W157/D157*100</f>
        <v>40.443844221105522</v>
      </c>
      <c r="AB157" s="48">
        <f>SUM(AB158:AB162)</f>
        <v>443631.9</v>
      </c>
      <c r="AC157" s="48">
        <f>AB157/E157*100</f>
        <v>154.81291876046902</v>
      </c>
      <c r="AD157" s="299">
        <f>AB157/J157*100</f>
        <v>92.887751256281419</v>
      </c>
      <c r="AE157" s="48">
        <f>AB157/L157*100</f>
        <v>92.887751256281419</v>
      </c>
      <c r="AF157" s="48">
        <f>AB157/D157*100</f>
        <v>92.887751256281419</v>
      </c>
      <c r="AG157" s="295">
        <f>SUM(AG158:AG162)</f>
        <v>-157071.90000000002</v>
      </c>
      <c r="AH157" s="48">
        <f>AG157/E157*100</f>
        <v>-54.812918760469017</v>
      </c>
      <c r="AI157" s="48">
        <f>AG157/D157*100</f>
        <v>-32.887751256281412</v>
      </c>
      <c r="AJ157" s="47">
        <f>SUM(AJ158:AJ162)</f>
        <v>33968.099999999977</v>
      </c>
      <c r="AK157" s="47">
        <f>(AJ157/J157)*100</f>
        <v>7.1122487437185882</v>
      </c>
      <c r="AL157" s="47">
        <f>(AJ157/D157)*100</f>
        <v>7.1122487437185882</v>
      </c>
      <c r="AM157" s="47">
        <f>SUM(AM158:AM162)</f>
        <v>33968.099999999977</v>
      </c>
      <c r="AN157" s="47">
        <f>(AM157/L157)*100</f>
        <v>7.1122487437185882</v>
      </c>
      <c r="AO157" s="47">
        <f t="shared" ref="AO157:AO162" si="490">(AM157/D157)*100</f>
        <v>7.1122487437185882</v>
      </c>
      <c r="AP157" s="47">
        <f>SUM(AP158:AP162)</f>
        <v>33968.099999999977</v>
      </c>
      <c r="AQ157" s="47">
        <f>(AP157/D157)*100</f>
        <v>7.1122487437185882</v>
      </c>
    </row>
    <row r="158" spans="1:43" ht="18" hidden="1" customHeight="1">
      <c r="A158" s="38"/>
      <c r="B158" s="39" t="s">
        <v>68</v>
      </c>
      <c r="C158" s="49" t="s">
        <v>56</v>
      </c>
      <c r="D158" s="49">
        <v>0</v>
      </c>
      <c r="E158" s="49">
        <v>0</v>
      </c>
      <c r="F158" s="49">
        <f>D158*0.4</f>
        <v>0</v>
      </c>
      <c r="G158" s="49">
        <v>0</v>
      </c>
      <c r="H158" s="49">
        <v>0</v>
      </c>
      <c r="I158" s="49"/>
      <c r="J158" s="41">
        <f>SUM(G158:I158)</f>
        <v>0</v>
      </c>
      <c r="K158" s="50">
        <v>0</v>
      </c>
      <c r="L158" s="51">
        <f>SUM(G158:I158,K158)</f>
        <v>0</v>
      </c>
      <c r="M158" s="52"/>
      <c r="N158" s="53"/>
      <c r="O158" s="54"/>
      <c r="P158" s="55"/>
      <c r="Q158" s="81"/>
      <c r="R158" s="56">
        <f>M158+N158</f>
        <v>0</v>
      </c>
      <c r="S158" s="56" t="e">
        <f>R158/E158*100</f>
        <v>#DIV/0!</v>
      </c>
      <c r="T158" s="56" t="e">
        <f>R158/J158*100</f>
        <v>#DIV/0!</v>
      </c>
      <c r="U158" s="56" t="e">
        <f>R158/L158*100</f>
        <v>#DIV/0!</v>
      </c>
      <c r="V158" s="56" t="e">
        <f t="shared" si="489"/>
        <v>#DIV/0!</v>
      </c>
      <c r="W158" s="57">
        <f>O158+P158+Q158</f>
        <v>0</v>
      </c>
      <c r="X158" s="56" t="e">
        <f>W158/E158*100</f>
        <v>#DIV/0!</v>
      </c>
      <c r="Y158" s="56" t="e">
        <f>W158/J158*100</f>
        <v>#DIV/0!</v>
      </c>
      <c r="Z158" s="56" t="e">
        <f>W158/L158*100</f>
        <v>#DIV/0!</v>
      </c>
      <c r="AA158" s="56" t="e">
        <f>W158/D158*100</f>
        <v>#DIV/0!</v>
      </c>
      <c r="AB158" s="56">
        <f>SUM(M158:Q158)</f>
        <v>0</v>
      </c>
      <c r="AC158" s="56" t="e">
        <f>AB158/E158*100</f>
        <v>#DIV/0!</v>
      </c>
      <c r="AD158" s="56" t="e">
        <f>AB158/J158*100</f>
        <v>#DIV/0!</v>
      </c>
      <c r="AE158" s="56" t="e">
        <f>AB158/L158*100</f>
        <v>#DIV/0!</v>
      </c>
      <c r="AF158" s="56" t="e">
        <f>AB158/D158*100</f>
        <v>#DIV/0!</v>
      </c>
      <c r="AG158" s="57">
        <f>E158-AB158</f>
        <v>0</v>
      </c>
      <c r="AH158" s="56" t="e">
        <f>AG158/E158*100</f>
        <v>#DIV/0!</v>
      </c>
      <c r="AI158" s="56" t="e">
        <f>AG158/D158*100</f>
        <v>#DIV/0!</v>
      </c>
      <c r="AJ158" s="57">
        <f>J158-AB158</f>
        <v>0</v>
      </c>
      <c r="AK158" s="57" t="e">
        <f>(AJ158/J158)*100</f>
        <v>#DIV/0!</v>
      </c>
      <c r="AL158" s="57" t="e">
        <f>(AJ158/D158)*100</f>
        <v>#DIV/0!</v>
      </c>
      <c r="AM158" s="34">
        <f>L158-AB158</f>
        <v>0</v>
      </c>
      <c r="AN158" s="57" t="e">
        <f>(AM158/L158)*100</f>
        <v>#DIV/0!</v>
      </c>
      <c r="AO158" s="63" t="e">
        <f t="shared" si="490"/>
        <v>#DIV/0!</v>
      </c>
      <c r="AP158" s="34">
        <f>D158-AB158</f>
        <v>0</v>
      </c>
      <c r="AQ158" s="57" t="e">
        <f>(AP158/D158)*100</f>
        <v>#DIV/0!</v>
      </c>
    </row>
    <row r="159" spans="1:43" ht="18.75">
      <c r="A159" s="38"/>
      <c r="B159" s="38"/>
      <c r="C159" s="49" t="s">
        <v>57</v>
      </c>
      <c r="D159" s="49">
        <v>146000</v>
      </c>
      <c r="E159" s="49">
        <v>87600</v>
      </c>
      <c r="F159" s="49">
        <f t="shared" ref="F159:F164" si="491">D159*0.4</f>
        <v>58400</v>
      </c>
      <c r="G159" s="49">
        <v>109500</v>
      </c>
      <c r="H159" s="49">
        <v>36500</v>
      </c>
      <c r="I159" s="49"/>
      <c r="J159" s="41">
        <f>SUM(G159:I159)</f>
        <v>146000</v>
      </c>
      <c r="K159" s="78">
        <v>0</v>
      </c>
      <c r="L159" s="51">
        <f>SUM(G159:I159,K159)</f>
        <v>146000</v>
      </c>
      <c r="M159" s="52">
        <f>'FF-68 Data'!S248</f>
        <v>62870</v>
      </c>
      <c r="N159" s="53">
        <f>'FF-68 Data'!T248</f>
        <v>0</v>
      </c>
      <c r="O159" s="54">
        <f>'FF-68 Data'!U248</f>
        <v>36100</v>
      </c>
      <c r="P159" s="55">
        <f>'FF-68 Data'!V248</f>
        <v>36000</v>
      </c>
      <c r="Q159" s="81"/>
      <c r="R159" s="56">
        <f>M159+N159</f>
        <v>62870</v>
      </c>
      <c r="S159" s="56">
        <f t="shared" ref="S159:S164" si="492">R159/E159*100</f>
        <v>71.769406392694066</v>
      </c>
      <c r="T159" s="56">
        <f t="shared" ref="T159:T162" si="493">R159/J159*100</f>
        <v>43.061643835616437</v>
      </c>
      <c r="U159" s="56">
        <f t="shared" ref="U159:U164" si="494">R159/L159*100</f>
        <v>43.061643835616437</v>
      </c>
      <c r="V159" s="56">
        <f t="shared" si="489"/>
        <v>43.061643835616437</v>
      </c>
      <c r="W159" s="57">
        <f t="shared" ref="W159:W162" si="495">O159+P159+Q159</f>
        <v>72100</v>
      </c>
      <c r="X159" s="56">
        <f t="shared" ref="X159:X164" si="496">W159/E159*100</f>
        <v>82.305936073059357</v>
      </c>
      <c r="Y159" s="56">
        <f t="shared" ref="Y159:Y162" si="497">W159/J159*100</f>
        <v>49.38356164383562</v>
      </c>
      <c r="Z159" s="56">
        <f t="shared" ref="Z159:Z164" si="498">W159/L159*100</f>
        <v>49.38356164383562</v>
      </c>
      <c r="AA159" s="56">
        <f t="shared" ref="AA159:AA162" si="499">W159/D159*100</f>
        <v>49.38356164383562</v>
      </c>
      <c r="AB159" s="56">
        <f t="shared" ref="AB159:AB162" si="500">SUM(M159:Q159)</f>
        <v>134970</v>
      </c>
      <c r="AC159" s="56">
        <f t="shared" ref="AC159:AC162" si="501">AB159/E159*100</f>
        <v>154.07534246575344</v>
      </c>
      <c r="AD159" s="56">
        <f>AB159/J159*100</f>
        <v>92.445205479452056</v>
      </c>
      <c r="AE159" s="56">
        <f t="shared" ref="AE159:AE164" si="502">AB159/L159*100</f>
        <v>92.445205479452056</v>
      </c>
      <c r="AF159" s="56">
        <f t="shared" ref="AF159:AF162" si="503">AB159/D159*100</f>
        <v>92.445205479452056</v>
      </c>
      <c r="AG159" s="57">
        <f t="shared" ref="AG159:AG162" si="504">E159-AB159</f>
        <v>-47370</v>
      </c>
      <c r="AH159" s="56">
        <f t="shared" ref="AH159:AH162" si="505">AG159/E159*100</f>
        <v>-54.07534246575343</v>
      </c>
      <c r="AI159" s="56">
        <f t="shared" ref="AI159:AI162" si="506">AG159/D159*100</f>
        <v>-32.445205479452056</v>
      </c>
      <c r="AJ159" s="57">
        <f t="shared" ref="AJ159:AJ162" si="507">J159-AB159</f>
        <v>11030</v>
      </c>
      <c r="AK159" s="57">
        <f t="shared" ref="AK159:AK162" si="508">(AJ159/J159)*100</f>
        <v>7.5547945205479454</v>
      </c>
      <c r="AL159" s="57">
        <f t="shared" ref="AL159:AL162" si="509">(AJ159/D159)*100</f>
        <v>7.5547945205479454</v>
      </c>
      <c r="AM159" s="34">
        <f>L159-AB159</f>
        <v>11030</v>
      </c>
      <c r="AN159" s="57">
        <f t="shared" ref="AN159:AN162" si="510">(AM159/L159)*100</f>
        <v>7.5547945205479454</v>
      </c>
      <c r="AO159" s="63">
        <f t="shared" si="490"/>
        <v>7.5547945205479454</v>
      </c>
      <c r="AP159" s="34">
        <f t="shared" ref="AP159:AP162" si="511">D159-AB159</f>
        <v>11030</v>
      </c>
      <c r="AQ159" s="57">
        <f t="shared" ref="AQ159:AQ162" si="512">(AP159/D159)*100</f>
        <v>7.5547945205479454</v>
      </c>
    </row>
    <row r="160" spans="1:43" ht="18.75">
      <c r="A160" s="38"/>
      <c r="B160" s="38"/>
      <c r="C160" s="49" t="s">
        <v>58</v>
      </c>
      <c r="D160" s="49">
        <v>331600</v>
      </c>
      <c r="E160" s="49">
        <v>198960</v>
      </c>
      <c r="F160" s="49">
        <f t="shared" si="491"/>
        <v>132640</v>
      </c>
      <c r="G160" s="49">
        <v>248700</v>
      </c>
      <c r="H160" s="49">
        <v>82900</v>
      </c>
      <c r="I160" s="49"/>
      <c r="J160" s="41">
        <f>SUM(G160:I160)</f>
        <v>331600</v>
      </c>
      <c r="K160" s="59"/>
      <c r="L160" s="51">
        <f>SUM(G160:I160,K160)</f>
        <v>331600</v>
      </c>
      <c r="M160" s="52">
        <f>'FF-68 Data'!W248</f>
        <v>187602.1</v>
      </c>
      <c r="N160" s="53">
        <f>'FF-68 Data'!X248</f>
        <v>0</v>
      </c>
      <c r="O160" s="54">
        <f>'FF-68 Data'!Y248</f>
        <v>0</v>
      </c>
      <c r="P160" s="55">
        <f>'FF-68 Data'!Z248</f>
        <v>121059.8</v>
      </c>
      <c r="Q160" s="81"/>
      <c r="R160" s="56">
        <f>M160+N160</f>
        <v>187602.1</v>
      </c>
      <c r="S160" s="56">
        <f t="shared" si="492"/>
        <v>94.291365098512273</v>
      </c>
      <c r="T160" s="56">
        <f t="shared" si="493"/>
        <v>56.574819059107362</v>
      </c>
      <c r="U160" s="56">
        <f t="shared" si="494"/>
        <v>56.574819059107362</v>
      </c>
      <c r="V160" s="56">
        <f t="shared" si="489"/>
        <v>56.574819059107362</v>
      </c>
      <c r="W160" s="57">
        <f t="shared" si="495"/>
        <v>121059.8</v>
      </c>
      <c r="X160" s="56">
        <f t="shared" si="496"/>
        <v>60.846300763972664</v>
      </c>
      <c r="Y160" s="56">
        <f t="shared" si="497"/>
        <v>36.507780458383593</v>
      </c>
      <c r="Z160" s="56">
        <f t="shared" si="498"/>
        <v>36.507780458383593</v>
      </c>
      <c r="AA160" s="56">
        <f t="shared" si="499"/>
        <v>36.507780458383593</v>
      </c>
      <c r="AB160" s="56">
        <f t="shared" si="500"/>
        <v>308661.90000000002</v>
      </c>
      <c r="AC160" s="56">
        <f t="shared" si="501"/>
        <v>155.13766586248494</v>
      </c>
      <c r="AD160" s="56">
        <f t="shared" ref="AD160:AD162" si="513">AB160/J160*100</f>
        <v>93.082599517490962</v>
      </c>
      <c r="AE160" s="56">
        <f t="shared" si="502"/>
        <v>93.082599517490962</v>
      </c>
      <c r="AF160" s="56">
        <f t="shared" si="503"/>
        <v>93.082599517490962</v>
      </c>
      <c r="AG160" s="57">
        <f t="shared" si="504"/>
        <v>-109701.90000000002</v>
      </c>
      <c r="AH160" s="56">
        <f t="shared" si="505"/>
        <v>-55.13766586248493</v>
      </c>
      <c r="AI160" s="56">
        <f t="shared" si="506"/>
        <v>-33.082599517490962</v>
      </c>
      <c r="AJ160" s="57">
        <f t="shared" si="507"/>
        <v>22938.099999999977</v>
      </c>
      <c r="AK160" s="57">
        <f t="shared" si="508"/>
        <v>6.9174004825090396</v>
      </c>
      <c r="AL160" s="57">
        <f t="shared" si="509"/>
        <v>6.9174004825090396</v>
      </c>
      <c r="AM160" s="34">
        <f>L160-AB160</f>
        <v>22938.099999999977</v>
      </c>
      <c r="AN160" s="57">
        <f t="shared" si="510"/>
        <v>6.9174004825090396</v>
      </c>
      <c r="AO160" s="63">
        <f t="shared" si="490"/>
        <v>6.9174004825090396</v>
      </c>
      <c r="AP160" s="34">
        <f t="shared" si="511"/>
        <v>22938.099999999977</v>
      </c>
      <c r="AQ160" s="57">
        <f t="shared" si="512"/>
        <v>6.9174004825090396</v>
      </c>
    </row>
    <row r="161" spans="1:43" ht="18" hidden="1" customHeight="1">
      <c r="A161" s="38"/>
      <c r="B161" s="38"/>
      <c r="C161" s="49" t="s">
        <v>69</v>
      </c>
      <c r="D161" s="49">
        <v>0</v>
      </c>
      <c r="E161" s="49">
        <v>0</v>
      </c>
      <c r="F161" s="49">
        <f t="shared" si="491"/>
        <v>0</v>
      </c>
      <c r="G161" s="49">
        <v>0</v>
      </c>
      <c r="H161" s="49">
        <v>0</v>
      </c>
      <c r="I161" s="49"/>
      <c r="J161" s="41">
        <f>SUM(G161:I161)</f>
        <v>0</v>
      </c>
      <c r="K161" s="59">
        <v>0</v>
      </c>
      <c r="L161" s="51">
        <f>SUM(G161:I161,K161)</f>
        <v>0</v>
      </c>
      <c r="M161" s="52"/>
      <c r="N161" s="53"/>
      <c r="O161" s="54"/>
      <c r="P161" s="55"/>
      <c r="Q161" s="81"/>
      <c r="R161" s="56">
        <f>M161+N161</f>
        <v>0</v>
      </c>
      <c r="S161" s="56" t="e">
        <f t="shared" si="492"/>
        <v>#DIV/0!</v>
      </c>
      <c r="T161" s="56" t="e">
        <f t="shared" si="493"/>
        <v>#DIV/0!</v>
      </c>
      <c r="U161" s="56" t="e">
        <f t="shared" si="494"/>
        <v>#DIV/0!</v>
      </c>
      <c r="V161" s="56" t="e">
        <f t="shared" si="489"/>
        <v>#DIV/0!</v>
      </c>
      <c r="W161" s="57">
        <f t="shared" si="495"/>
        <v>0</v>
      </c>
      <c r="X161" s="56" t="e">
        <f t="shared" si="496"/>
        <v>#DIV/0!</v>
      </c>
      <c r="Y161" s="56" t="e">
        <f t="shared" si="497"/>
        <v>#DIV/0!</v>
      </c>
      <c r="Z161" s="56" t="e">
        <f t="shared" si="498"/>
        <v>#DIV/0!</v>
      </c>
      <c r="AA161" s="56" t="e">
        <f t="shared" si="499"/>
        <v>#DIV/0!</v>
      </c>
      <c r="AB161" s="56">
        <f t="shared" si="500"/>
        <v>0</v>
      </c>
      <c r="AC161" s="56" t="e">
        <f t="shared" si="501"/>
        <v>#DIV/0!</v>
      </c>
      <c r="AD161" s="56" t="e">
        <f t="shared" si="513"/>
        <v>#DIV/0!</v>
      </c>
      <c r="AE161" s="56" t="e">
        <f t="shared" si="502"/>
        <v>#DIV/0!</v>
      </c>
      <c r="AF161" s="56" t="e">
        <f t="shared" si="503"/>
        <v>#DIV/0!</v>
      </c>
      <c r="AG161" s="57">
        <f t="shared" si="504"/>
        <v>0</v>
      </c>
      <c r="AH161" s="56" t="e">
        <f t="shared" si="505"/>
        <v>#DIV/0!</v>
      </c>
      <c r="AI161" s="56" t="e">
        <f t="shared" si="506"/>
        <v>#DIV/0!</v>
      </c>
      <c r="AJ161" s="57">
        <f t="shared" si="507"/>
        <v>0</v>
      </c>
      <c r="AK161" s="57" t="e">
        <f t="shared" si="508"/>
        <v>#DIV/0!</v>
      </c>
      <c r="AL161" s="57" t="e">
        <f t="shared" si="509"/>
        <v>#DIV/0!</v>
      </c>
      <c r="AM161" s="34">
        <f>L161-AB161</f>
        <v>0</v>
      </c>
      <c r="AN161" s="57" t="e">
        <f t="shared" si="510"/>
        <v>#DIV/0!</v>
      </c>
      <c r="AO161" s="63" t="e">
        <f t="shared" si="490"/>
        <v>#DIV/0!</v>
      </c>
      <c r="AP161" s="34">
        <f t="shared" si="511"/>
        <v>0</v>
      </c>
      <c r="AQ161" s="57" t="e">
        <f t="shared" si="512"/>
        <v>#DIV/0!</v>
      </c>
    </row>
    <row r="162" spans="1:43" ht="18" hidden="1" customHeight="1">
      <c r="A162" s="38"/>
      <c r="B162" s="38"/>
      <c r="C162" s="49" t="s">
        <v>60</v>
      </c>
      <c r="D162" s="57">
        <v>0</v>
      </c>
      <c r="E162" s="49">
        <v>0</v>
      </c>
      <c r="F162" s="49">
        <f t="shared" si="491"/>
        <v>0</v>
      </c>
      <c r="G162" s="57">
        <v>0</v>
      </c>
      <c r="H162" s="49">
        <v>0</v>
      </c>
      <c r="I162" s="49"/>
      <c r="J162" s="41">
        <f>SUM(G162:I162)</f>
        <v>0</v>
      </c>
      <c r="K162" s="49">
        <v>0</v>
      </c>
      <c r="L162" s="51">
        <f>SUM(G162:I162,K162)</f>
        <v>0</v>
      </c>
      <c r="M162" s="52"/>
      <c r="N162" s="53"/>
      <c r="O162" s="54"/>
      <c r="P162" s="55"/>
      <c r="Q162" s="81"/>
      <c r="R162" s="56">
        <f>M162+N162</f>
        <v>0</v>
      </c>
      <c r="S162" s="56" t="e">
        <f t="shared" si="492"/>
        <v>#DIV/0!</v>
      </c>
      <c r="T162" s="56" t="e">
        <f t="shared" si="493"/>
        <v>#DIV/0!</v>
      </c>
      <c r="U162" s="56" t="e">
        <f t="shared" si="494"/>
        <v>#DIV/0!</v>
      </c>
      <c r="V162" s="56" t="e">
        <f t="shared" si="489"/>
        <v>#DIV/0!</v>
      </c>
      <c r="W162" s="57">
        <f t="shared" si="495"/>
        <v>0</v>
      </c>
      <c r="X162" s="56" t="e">
        <f t="shared" si="496"/>
        <v>#DIV/0!</v>
      </c>
      <c r="Y162" s="56" t="e">
        <f t="shared" si="497"/>
        <v>#DIV/0!</v>
      </c>
      <c r="Z162" s="56" t="e">
        <f t="shared" si="498"/>
        <v>#DIV/0!</v>
      </c>
      <c r="AA162" s="56" t="e">
        <f t="shared" si="499"/>
        <v>#DIV/0!</v>
      </c>
      <c r="AB162" s="56">
        <f t="shared" si="500"/>
        <v>0</v>
      </c>
      <c r="AC162" s="56" t="e">
        <f t="shared" si="501"/>
        <v>#DIV/0!</v>
      </c>
      <c r="AD162" s="56" t="e">
        <f t="shared" si="513"/>
        <v>#DIV/0!</v>
      </c>
      <c r="AE162" s="56" t="e">
        <f t="shared" si="502"/>
        <v>#DIV/0!</v>
      </c>
      <c r="AF162" s="56" t="e">
        <f t="shared" si="503"/>
        <v>#DIV/0!</v>
      </c>
      <c r="AG162" s="57">
        <f t="shared" si="504"/>
        <v>0</v>
      </c>
      <c r="AH162" s="56" t="e">
        <f t="shared" si="505"/>
        <v>#DIV/0!</v>
      </c>
      <c r="AI162" s="56" t="e">
        <f t="shared" si="506"/>
        <v>#DIV/0!</v>
      </c>
      <c r="AJ162" s="57">
        <f t="shared" si="507"/>
        <v>0</v>
      </c>
      <c r="AK162" s="57" t="e">
        <f t="shared" si="508"/>
        <v>#DIV/0!</v>
      </c>
      <c r="AL162" s="57" t="e">
        <f t="shared" si="509"/>
        <v>#DIV/0!</v>
      </c>
      <c r="AM162" s="34">
        <f>L162-AB162</f>
        <v>0</v>
      </c>
      <c r="AN162" s="57" t="e">
        <f t="shared" si="510"/>
        <v>#DIV/0!</v>
      </c>
      <c r="AO162" s="63" t="e">
        <f t="shared" si="490"/>
        <v>#DIV/0!</v>
      </c>
      <c r="AP162" s="34">
        <f t="shared" si="511"/>
        <v>0</v>
      </c>
      <c r="AQ162" s="57" t="e">
        <f t="shared" si="512"/>
        <v>#DIV/0!</v>
      </c>
    </row>
    <row r="163" spans="1:43" ht="18" hidden="1" customHeight="1">
      <c r="A163" s="61"/>
      <c r="B163" s="62"/>
      <c r="C163" s="63" t="s">
        <v>61</v>
      </c>
      <c r="D163" s="63">
        <f>D164</f>
        <v>0</v>
      </c>
      <c r="E163" s="63">
        <f>E164</f>
        <v>0</v>
      </c>
      <c r="F163" s="63">
        <f t="shared" ref="F163" si="514">F164</f>
        <v>0</v>
      </c>
      <c r="G163" s="63">
        <f>SUM(G164:G164)</f>
        <v>0</v>
      </c>
      <c r="H163" s="63">
        <f>H164</f>
        <v>0</v>
      </c>
      <c r="I163" s="63">
        <f>I164</f>
        <v>0</v>
      </c>
      <c r="J163" s="63">
        <f>J164</f>
        <v>0</v>
      </c>
      <c r="K163" s="63">
        <f>K164</f>
        <v>0</v>
      </c>
      <c r="L163" s="63">
        <f>SUM(L164:L164)</f>
        <v>0</v>
      </c>
      <c r="M163" s="64">
        <f t="shared" ref="M163:AP163" si="515">M164</f>
        <v>0</v>
      </c>
      <c r="N163" s="65">
        <f t="shared" si="515"/>
        <v>0</v>
      </c>
      <c r="O163" s="66">
        <f t="shared" si="515"/>
        <v>0</v>
      </c>
      <c r="P163" s="46">
        <f t="shared" si="515"/>
        <v>0</v>
      </c>
      <c r="Q163" s="82">
        <f t="shared" si="515"/>
        <v>0</v>
      </c>
      <c r="R163" s="67">
        <f t="shared" si="515"/>
        <v>0</v>
      </c>
      <c r="S163" s="67" t="e">
        <f t="shared" si="515"/>
        <v>#DIV/0!</v>
      </c>
      <c r="T163" s="67" t="e">
        <f t="shared" si="515"/>
        <v>#DIV/0!</v>
      </c>
      <c r="U163" s="56" t="e">
        <f t="shared" si="494"/>
        <v>#DIV/0!</v>
      </c>
      <c r="V163" s="67" t="e">
        <f t="shared" si="515"/>
        <v>#DIV/0!</v>
      </c>
      <c r="W163" s="63">
        <f t="shared" si="515"/>
        <v>0</v>
      </c>
      <c r="X163" s="67" t="e">
        <f t="shared" si="515"/>
        <v>#DIV/0!</v>
      </c>
      <c r="Y163" s="67" t="e">
        <f t="shared" si="515"/>
        <v>#DIV/0!</v>
      </c>
      <c r="Z163" s="56" t="e">
        <f t="shared" si="498"/>
        <v>#DIV/0!</v>
      </c>
      <c r="AA163" s="67" t="e">
        <f t="shared" si="515"/>
        <v>#DIV/0!</v>
      </c>
      <c r="AB163" s="67">
        <f>AB164</f>
        <v>0</v>
      </c>
      <c r="AC163" s="67" t="e">
        <f t="shared" ref="AC163:AI163" si="516">AC164</f>
        <v>#DIV/0!</v>
      </c>
      <c r="AD163" s="67" t="e">
        <f t="shared" si="516"/>
        <v>#DIV/0!</v>
      </c>
      <c r="AE163" s="56" t="e">
        <f t="shared" si="502"/>
        <v>#DIV/0!</v>
      </c>
      <c r="AF163" s="67" t="e">
        <f t="shared" si="516"/>
        <v>#DIV/0!</v>
      </c>
      <c r="AG163" s="63">
        <f>AG164</f>
        <v>0</v>
      </c>
      <c r="AH163" s="67" t="e">
        <f t="shared" si="516"/>
        <v>#DIV/0!</v>
      </c>
      <c r="AI163" s="67" t="e">
        <f t="shared" si="516"/>
        <v>#DIV/0!</v>
      </c>
      <c r="AJ163" s="63">
        <f t="shared" si="515"/>
        <v>0</v>
      </c>
      <c r="AK163" s="63" t="e">
        <f t="shared" si="515"/>
        <v>#DIV/0!</v>
      </c>
      <c r="AL163" s="63" t="e">
        <f t="shared" si="515"/>
        <v>#DIV/0!</v>
      </c>
      <c r="AM163" s="63">
        <f t="shared" si="515"/>
        <v>0</v>
      </c>
      <c r="AN163" s="63" t="e">
        <f t="shared" si="515"/>
        <v>#DIV/0!</v>
      </c>
      <c r="AO163" s="63" t="e">
        <f t="shared" si="515"/>
        <v>#DIV/0!</v>
      </c>
      <c r="AP163" s="63">
        <f t="shared" si="515"/>
        <v>0</v>
      </c>
      <c r="AQ163" s="57" t="e">
        <f>(AP163/D163)*100</f>
        <v>#DIV/0!</v>
      </c>
    </row>
    <row r="164" spans="1:43" ht="18" hidden="1" customHeight="1">
      <c r="A164" s="38"/>
      <c r="B164" s="38"/>
      <c r="C164" s="49" t="s">
        <v>70</v>
      </c>
      <c r="D164" s="57">
        <v>0</v>
      </c>
      <c r="E164" s="49">
        <v>0</v>
      </c>
      <c r="F164" s="49">
        <f t="shared" si="491"/>
        <v>0</v>
      </c>
      <c r="G164" s="57">
        <v>0</v>
      </c>
      <c r="H164" s="49">
        <v>0</v>
      </c>
      <c r="I164" s="49"/>
      <c r="J164" s="49">
        <f>SUM(G164:I164)</f>
        <v>0</v>
      </c>
      <c r="K164" s="57">
        <v>0</v>
      </c>
      <c r="L164" s="51">
        <f>SUM(G164:I164,K164)</f>
        <v>0</v>
      </c>
      <c r="M164" s="52"/>
      <c r="N164" s="53"/>
      <c r="O164" s="54"/>
      <c r="P164" s="55"/>
      <c r="Q164" s="81"/>
      <c r="R164" s="57">
        <f>M164+N164</f>
        <v>0</v>
      </c>
      <c r="S164" s="56" t="e">
        <f t="shared" si="492"/>
        <v>#DIV/0!</v>
      </c>
      <c r="T164" s="56" t="e">
        <f>R164/L164*100</f>
        <v>#DIV/0!</v>
      </c>
      <c r="U164" s="56" t="e">
        <f t="shared" si="494"/>
        <v>#DIV/0!</v>
      </c>
      <c r="V164" s="56" t="e">
        <f>R164/D164*100</f>
        <v>#DIV/0!</v>
      </c>
      <c r="W164" s="57">
        <f>O164+P164+Q164</f>
        <v>0</v>
      </c>
      <c r="X164" s="56" t="e">
        <f t="shared" si="496"/>
        <v>#DIV/0!</v>
      </c>
      <c r="Y164" s="56" t="e">
        <f>W164/L164*100</f>
        <v>#DIV/0!</v>
      </c>
      <c r="Z164" s="56" t="e">
        <f t="shared" si="498"/>
        <v>#DIV/0!</v>
      </c>
      <c r="AA164" s="56" t="e">
        <f>W164/D164*100</f>
        <v>#DIV/0!</v>
      </c>
      <c r="AB164" s="56">
        <f>SUM(M164:Q164)</f>
        <v>0</v>
      </c>
      <c r="AC164" s="56" t="e">
        <f t="shared" ref="AC164" si="517">AB164/E164*100</f>
        <v>#DIV/0!</v>
      </c>
      <c r="AD164" s="56" t="e">
        <f t="shared" ref="AD164" si="518">AB164/J164*100</f>
        <v>#DIV/0!</v>
      </c>
      <c r="AE164" s="56" t="e">
        <f t="shared" si="502"/>
        <v>#DIV/0!</v>
      </c>
      <c r="AF164" s="56" t="e">
        <f>AB164/D164*100</f>
        <v>#DIV/0!</v>
      </c>
      <c r="AG164" s="57">
        <f t="shared" ref="AG164" si="519">E164-AB164</f>
        <v>0</v>
      </c>
      <c r="AH164" s="56" t="e">
        <f t="shared" ref="AH164" si="520">AG164/E164*100</f>
        <v>#DIV/0!</v>
      </c>
      <c r="AI164" s="56" t="e">
        <f t="shared" ref="AI164" si="521">AG164/D164*100</f>
        <v>#DIV/0!</v>
      </c>
      <c r="AJ164" s="57">
        <f>J164-AB164</f>
        <v>0</v>
      </c>
      <c r="AK164" s="57" t="e">
        <f t="shared" ref="AK164" si="522">(AJ164/J164)*100</f>
        <v>#DIV/0!</v>
      </c>
      <c r="AL164" s="57" t="e">
        <f>(AJ164/D164)*100</f>
        <v>#DIV/0!</v>
      </c>
      <c r="AM164" s="34">
        <f>L164-AB164</f>
        <v>0</v>
      </c>
      <c r="AN164" s="57" t="e">
        <f>(AM164/L164)*100</f>
        <v>#DIV/0!</v>
      </c>
      <c r="AO164" s="63" t="e">
        <f>(AM164/D164)*100</f>
        <v>#DIV/0!</v>
      </c>
      <c r="AP164" s="34">
        <f t="shared" ref="AP164" si="523">D164-AB164</f>
        <v>0</v>
      </c>
      <c r="AQ164" s="57" t="e">
        <f t="shared" ref="AQ164" si="524">(AP164/D164)*100</f>
        <v>#DIV/0!</v>
      </c>
    </row>
    <row r="165" spans="1:43" ht="18.75">
      <c r="A165" s="69"/>
      <c r="B165" s="69"/>
      <c r="C165" s="70"/>
      <c r="D165" s="70"/>
      <c r="E165" s="70"/>
      <c r="F165" s="70"/>
      <c r="G165" s="71"/>
      <c r="H165" s="71"/>
      <c r="I165" s="71"/>
      <c r="J165" s="71"/>
      <c r="K165" s="71"/>
      <c r="L165" s="71"/>
      <c r="M165" s="72"/>
      <c r="N165" s="73"/>
      <c r="O165" s="74"/>
      <c r="P165" s="75"/>
      <c r="Q165" s="83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</row>
    <row r="166" spans="1:43" ht="34.5" customHeight="1">
      <c r="A166" s="1104" t="s">
        <v>110</v>
      </c>
      <c r="B166" s="1106" t="s">
        <v>111</v>
      </c>
      <c r="C166" s="1107" t="s">
        <v>112</v>
      </c>
      <c r="D166" s="79" t="s">
        <v>113</v>
      </c>
      <c r="E166" s="293">
        <v>0.6</v>
      </c>
      <c r="F166" s="293">
        <v>0.4</v>
      </c>
      <c r="G166" s="1109">
        <f>SUM(G169,G175)</f>
        <v>3926900</v>
      </c>
      <c r="H166" s="1109">
        <f>H169+H175</f>
        <v>73100</v>
      </c>
      <c r="I166" s="1109">
        <f>I169+I175</f>
        <v>0</v>
      </c>
      <c r="J166" s="1109">
        <f>SUM(G166:I168)</f>
        <v>4000000</v>
      </c>
      <c r="K166" s="1111">
        <f>SUM(K169,K175)</f>
        <v>0</v>
      </c>
      <c r="L166" s="1113">
        <f>SUM(L169,L175)</f>
        <v>4000000</v>
      </c>
      <c r="M166" s="37"/>
      <c r="N166" s="37"/>
      <c r="O166" s="37"/>
      <c r="P166" s="37"/>
      <c r="Q166" s="37"/>
      <c r="R166" s="203" t="s">
        <v>417</v>
      </c>
      <c r="S166" s="294" t="s">
        <v>462</v>
      </c>
      <c r="T166" s="204" t="s">
        <v>433</v>
      </c>
      <c r="U166" s="204" t="s">
        <v>434</v>
      </c>
      <c r="V166" s="204" t="s">
        <v>403</v>
      </c>
      <c r="W166" s="204" t="s">
        <v>438</v>
      </c>
      <c r="X166" s="294" t="s">
        <v>462</v>
      </c>
      <c r="Y166" s="204" t="s">
        <v>433</v>
      </c>
      <c r="Z166" s="204" t="s">
        <v>434</v>
      </c>
      <c r="AA166" s="204" t="s">
        <v>403</v>
      </c>
      <c r="AB166" s="203" t="s">
        <v>439</v>
      </c>
      <c r="AC166" s="294" t="s">
        <v>462</v>
      </c>
      <c r="AD166" s="204" t="s">
        <v>433</v>
      </c>
      <c r="AE166" s="204" t="s">
        <v>434</v>
      </c>
      <c r="AF166" s="204" t="s">
        <v>403</v>
      </c>
      <c r="AG166" s="296" t="s">
        <v>33</v>
      </c>
      <c r="AH166" s="294" t="s">
        <v>464</v>
      </c>
      <c r="AI166" s="294" t="s">
        <v>399</v>
      </c>
      <c r="AJ166" s="204" t="s">
        <v>440</v>
      </c>
      <c r="AK166" s="204" t="s">
        <v>433</v>
      </c>
      <c r="AL166" s="204" t="s">
        <v>403</v>
      </c>
      <c r="AM166" s="204" t="s">
        <v>408</v>
      </c>
      <c r="AN166" s="204" t="s">
        <v>448</v>
      </c>
      <c r="AO166" s="204" t="s">
        <v>403</v>
      </c>
      <c r="AP166" s="204" t="s">
        <v>441</v>
      </c>
      <c r="AQ166" s="204" t="s">
        <v>403</v>
      </c>
    </row>
    <row r="167" spans="1:43" ht="14.45" customHeight="1">
      <c r="A167" s="1105"/>
      <c r="B167" s="1106"/>
      <c r="C167" s="1108"/>
      <c r="D167" s="1108">
        <f>D169+D175</f>
        <v>4000000</v>
      </c>
      <c r="E167" s="1173">
        <f t="shared" ref="E167:F167" si="525">E169+E175</f>
        <v>2400000</v>
      </c>
      <c r="F167" s="1173">
        <f t="shared" si="525"/>
        <v>1600000</v>
      </c>
      <c r="G167" s="1110"/>
      <c r="H167" s="1110"/>
      <c r="I167" s="1110"/>
      <c r="J167" s="1110"/>
      <c r="K167" s="1112"/>
      <c r="L167" s="1106"/>
      <c r="M167" s="1114">
        <f t="shared" ref="M167:R167" si="526">M169+M175</f>
        <v>438681.32999999996</v>
      </c>
      <c r="N167" s="1116">
        <f t="shared" si="526"/>
        <v>2621500</v>
      </c>
      <c r="O167" s="1118">
        <f t="shared" si="526"/>
        <v>13139.3</v>
      </c>
      <c r="P167" s="1100">
        <f t="shared" si="526"/>
        <v>0</v>
      </c>
      <c r="Q167" s="1102">
        <f t="shared" si="526"/>
        <v>0</v>
      </c>
      <c r="R167" s="1071">
        <f t="shared" si="526"/>
        <v>3060181.33</v>
      </c>
      <c r="S167" s="1071">
        <f>(R167/E167)*100</f>
        <v>127.50755541666668</v>
      </c>
      <c r="T167" s="1071">
        <f>(R167/J166)*100</f>
        <v>76.504533250000009</v>
      </c>
      <c r="U167" s="1071">
        <f>(R167/L166)*100</f>
        <v>76.504533250000009</v>
      </c>
      <c r="V167" s="1071">
        <f>(R167/D167)*100</f>
        <v>76.504533250000009</v>
      </c>
      <c r="W167" s="1071">
        <f>W169+W175</f>
        <v>13139.3</v>
      </c>
      <c r="X167" s="1071">
        <f>(W167/E167)*100</f>
        <v>0.54747083333333335</v>
      </c>
      <c r="Y167" s="1071">
        <f>(W167/J166)*100</f>
        <v>0.32848250000000001</v>
      </c>
      <c r="Z167" s="1071">
        <f>(W167/L166)*100</f>
        <v>0.32848250000000001</v>
      </c>
      <c r="AA167" s="1071">
        <f>(W167/D167)*100</f>
        <v>0.32848250000000001</v>
      </c>
      <c r="AB167" s="1071">
        <f>AB169+AB175</f>
        <v>3073320.63</v>
      </c>
      <c r="AC167" s="1071">
        <f>(AB167/E167)*100</f>
        <v>128.05502625</v>
      </c>
      <c r="AD167" s="1171">
        <f>(AB167/J166)*100</f>
        <v>76.833015750000001</v>
      </c>
      <c r="AE167" s="1071">
        <f>(AB167/L166)*100</f>
        <v>76.833015750000001</v>
      </c>
      <c r="AF167" s="1071">
        <f>(AB167/D167)*100</f>
        <v>76.833015750000001</v>
      </c>
      <c r="AG167" s="1071">
        <f>AG169+AG175</f>
        <v>-673320.63</v>
      </c>
      <c r="AH167" s="1071">
        <f>(AG167/E167)*100</f>
        <v>-28.055026249999997</v>
      </c>
      <c r="AI167" s="1071">
        <f>(AG167/D167)*100</f>
        <v>-16.833015749999998</v>
      </c>
      <c r="AJ167" s="1071">
        <f>AJ169+AJ175</f>
        <v>926679.37</v>
      </c>
      <c r="AK167" s="1071">
        <f>(AJ167/J166)*100</f>
        <v>23.166984249999999</v>
      </c>
      <c r="AL167" s="1071">
        <f>(AJ167/D167)*100</f>
        <v>23.166984249999999</v>
      </c>
      <c r="AM167" s="1071">
        <f>AM169+AM175</f>
        <v>926679.37</v>
      </c>
      <c r="AN167" s="1071">
        <f>(AM167/L166)*100</f>
        <v>23.166984249999999</v>
      </c>
      <c r="AO167" s="1071">
        <f>(AM167/D167)*100</f>
        <v>23.166984249999999</v>
      </c>
      <c r="AP167" s="1071">
        <f>AP169+AP175</f>
        <v>926679.37</v>
      </c>
      <c r="AQ167" s="1071">
        <f>(AP167/D167)*100</f>
        <v>23.166984249999999</v>
      </c>
    </row>
    <row r="168" spans="1:43" ht="35.1" customHeight="1">
      <c r="A168" s="1105"/>
      <c r="B168" s="1106"/>
      <c r="C168" s="1108"/>
      <c r="D168" s="1108"/>
      <c r="E168" s="1173"/>
      <c r="F168" s="1173"/>
      <c r="G168" s="1110"/>
      <c r="H168" s="1110"/>
      <c r="I168" s="1110"/>
      <c r="J168" s="1110"/>
      <c r="K168" s="1112"/>
      <c r="L168" s="1106"/>
      <c r="M168" s="1115"/>
      <c r="N168" s="1117"/>
      <c r="O168" s="1119"/>
      <c r="P168" s="1101"/>
      <c r="Q168" s="1103"/>
      <c r="R168" s="1072"/>
      <c r="S168" s="1072"/>
      <c r="T168" s="1072"/>
      <c r="U168" s="1072"/>
      <c r="V168" s="1072"/>
      <c r="W168" s="1072"/>
      <c r="X168" s="1072"/>
      <c r="Y168" s="1072"/>
      <c r="Z168" s="1072"/>
      <c r="AA168" s="1072"/>
      <c r="AB168" s="1072"/>
      <c r="AC168" s="1072"/>
      <c r="AD168" s="1172"/>
      <c r="AE168" s="1072"/>
      <c r="AF168" s="1072"/>
      <c r="AG168" s="1072"/>
      <c r="AH168" s="1072"/>
      <c r="AI168" s="1072"/>
      <c r="AJ168" s="1072"/>
      <c r="AK168" s="1072"/>
      <c r="AL168" s="1072"/>
      <c r="AM168" s="1072"/>
      <c r="AN168" s="1072"/>
      <c r="AO168" s="1072"/>
      <c r="AP168" s="1072"/>
      <c r="AQ168" s="1072"/>
    </row>
    <row r="169" spans="1:43" ht="18.75">
      <c r="A169" s="38"/>
      <c r="B169" s="39"/>
      <c r="C169" s="40" t="s">
        <v>55</v>
      </c>
      <c r="D169" s="40">
        <f>SUM(D170:D174)</f>
        <v>800000</v>
      </c>
      <c r="E169" s="40">
        <f t="shared" ref="E169:F169" si="527">SUM(E170:E174)</f>
        <v>480000</v>
      </c>
      <c r="F169" s="40">
        <f t="shared" si="527"/>
        <v>320000</v>
      </c>
      <c r="G169" s="41">
        <f>SUM(G170:G174)</f>
        <v>726900</v>
      </c>
      <c r="H169" s="41">
        <f>SUM(H170:H174)</f>
        <v>73100</v>
      </c>
      <c r="I169" s="41">
        <f>SUM(I170:I174)</f>
        <v>0</v>
      </c>
      <c r="J169" s="41">
        <f>SUM(J170:J174)</f>
        <v>800000</v>
      </c>
      <c r="K169" s="42">
        <f>SUM(K170:K172)</f>
        <v>0</v>
      </c>
      <c r="L169" s="41">
        <f t="shared" ref="L169:R169" si="528">SUM(L170:L174)</f>
        <v>800000</v>
      </c>
      <c r="M169" s="43">
        <f t="shared" si="528"/>
        <v>438681.32999999996</v>
      </c>
      <c r="N169" s="44">
        <f t="shared" si="528"/>
        <v>0</v>
      </c>
      <c r="O169" s="45">
        <f t="shared" si="528"/>
        <v>13139.3</v>
      </c>
      <c r="P169" s="46">
        <f t="shared" si="528"/>
        <v>0</v>
      </c>
      <c r="Q169" s="80">
        <f t="shared" si="528"/>
        <v>0</v>
      </c>
      <c r="R169" s="47">
        <f t="shared" si="528"/>
        <v>438681.32999999996</v>
      </c>
      <c r="S169" s="48">
        <f>R169/E169*100</f>
        <v>91.391943749999996</v>
      </c>
      <c r="T169" s="48">
        <f>R169/J169*100</f>
        <v>54.835166249999986</v>
      </c>
      <c r="U169" s="48">
        <f>R169/L169*100</f>
        <v>54.835166249999986</v>
      </c>
      <c r="V169" s="48">
        <f t="shared" ref="V169:V174" si="529">R169/D169*100</f>
        <v>54.835166249999986</v>
      </c>
      <c r="W169" s="47">
        <f>SUM(W170:W174)</f>
        <v>13139.3</v>
      </c>
      <c r="X169" s="48">
        <f>W169/E169*100</f>
        <v>2.7373541666666665</v>
      </c>
      <c r="Y169" s="48">
        <f>W169/J169*100</f>
        <v>1.6424124999999998</v>
      </c>
      <c r="Z169" s="48">
        <f>W169/L169*100</f>
        <v>1.6424124999999998</v>
      </c>
      <c r="AA169" s="48">
        <f>W169/D169*100</f>
        <v>1.6424124999999998</v>
      </c>
      <c r="AB169" s="48">
        <f>SUM(AB170:AB174)</f>
        <v>451820.63</v>
      </c>
      <c r="AC169" s="48">
        <f>AB169/E169*100</f>
        <v>94.129297916666673</v>
      </c>
      <c r="AD169" s="299">
        <f>AB169/J169*100</f>
        <v>56.477578749999999</v>
      </c>
      <c r="AE169" s="48">
        <f>AB169/L169*100</f>
        <v>56.477578749999999</v>
      </c>
      <c r="AF169" s="48">
        <f>AB169/D169*100</f>
        <v>56.477578749999999</v>
      </c>
      <c r="AG169" s="295">
        <f>SUM(AG170:AG174)</f>
        <v>28179.369999999995</v>
      </c>
      <c r="AH169" s="48">
        <f>AG169/E169*100</f>
        <v>5.8707020833333328</v>
      </c>
      <c r="AI169" s="48">
        <f>AG169/D169*100</f>
        <v>3.5224212499999998</v>
      </c>
      <c r="AJ169" s="47">
        <f>SUM(AJ170:AJ174)</f>
        <v>348179.37</v>
      </c>
      <c r="AK169" s="47">
        <f>(AJ169/J169)*100</f>
        <v>43.522421250000001</v>
      </c>
      <c r="AL169" s="47">
        <f>(AJ169/D169)*100</f>
        <v>43.522421250000001</v>
      </c>
      <c r="AM169" s="47">
        <f>SUM(AM170:AM174)</f>
        <v>348179.37</v>
      </c>
      <c r="AN169" s="47">
        <f>(AM169/L169)*100</f>
        <v>43.522421250000001</v>
      </c>
      <c r="AO169" s="47">
        <f t="shared" ref="AO169:AO174" si="530">(AM169/D169)*100</f>
        <v>43.522421250000001</v>
      </c>
      <c r="AP169" s="47">
        <f>SUM(AP170:AP174)</f>
        <v>348179.37</v>
      </c>
      <c r="AQ169" s="47">
        <f>(AP169/D169)*100</f>
        <v>43.522421250000001</v>
      </c>
    </row>
    <row r="170" spans="1:43" ht="18.75">
      <c r="A170" s="38"/>
      <c r="B170" s="39" t="s">
        <v>68</v>
      </c>
      <c r="C170" s="49" t="s">
        <v>56</v>
      </c>
      <c r="D170" s="49">
        <v>507600</v>
      </c>
      <c r="E170" s="49">
        <v>304560</v>
      </c>
      <c r="F170" s="49">
        <f>D170*0.4</f>
        <v>203040</v>
      </c>
      <c r="G170" s="49">
        <v>507600</v>
      </c>
      <c r="H170" s="49">
        <v>0</v>
      </c>
      <c r="I170" s="49"/>
      <c r="J170" s="41">
        <f>SUM(G170:I170)</f>
        <v>507600</v>
      </c>
      <c r="K170" s="50">
        <v>0</v>
      </c>
      <c r="L170" s="51">
        <f>SUM(G170:I170,K170)</f>
        <v>507600</v>
      </c>
      <c r="M170" s="52">
        <f>'FF-68 Data'!Q278</f>
        <v>293400</v>
      </c>
      <c r="N170" s="53"/>
      <c r="O170" s="54"/>
      <c r="P170" s="55"/>
      <c r="Q170" s="81">
        <f>'FF-68 Data'!R278</f>
        <v>0</v>
      </c>
      <c r="R170" s="56">
        <f>M170+N170</f>
        <v>293400</v>
      </c>
      <c r="S170" s="56">
        <f>R170/E170*100</f>
        <v>96.335697399527191</v>
      </c>
      <c r="T170" s="56">
        <f>R170/J170*100</f>
        <v>57.801418439716315</v>
      </c>
      <c r="U170" s="56">
        <f>R170/L170*100</f>
        <v>57.801418439716315</v>
      </c>
      <c r="V170" s="56">
        <f t="shared" si="529"/>
        <v>57.801418439716315</v>
      </c>
      <c r="W170" s="57">
        <f>O170+P170+Q170</f>
        <v>0</v>
      </c>
      <c r="X170" s="56">
        <f>W170/E170*100</f>
        <v>0</v>
      </c>
      <c r="Y170" s="56">
        <f>W170/J170*100</f>
        <v>0</v>
      </c>
      <c r="Z170" s="56">
        <f>W170/L170*100</f>
        <v>0</v>
      </c>
      <c r="AA170" s="56">
        <f>W170/D170*100</f>
        <v>0</v>
      </c>
      <c r="AB170" s="56">
        <f>SUM(M170:Q170)</f>
        <v>293400</v>
      </c>
      <c r="AC170" s="56">
        <f>AB170/E170*100</f>
        <v>96.335697399527191</v>
      </c>
      <c r="AD170" s="56">
        <f>AB170/J170*100</f>
        <v>57.801418439716315</v>
      </c>
      <c r="AE170" s="56">
        <f>AB170/L170*100</f>
        <v>57.801418439716315</v>
      </c>
      <c r="AF170" s="56">
        <f>AB170/D170*100</f>
        <v>57.801418439716315</v>
      </c>
      <c r="AG170" s="57">
        <f>E170-AB170</f>
        <v>11160</v>
      </c>
      <c r="AH170" s="56">
        <f>AG170/E170*100</f>
        <v>3.664302600472813</v>
      </c>
      <c r="AI170" s="56">
        <f>AG170/D170*100</f>
        <v>2.1985815602836878</v>
      </c>
      <c r="AJ170" s="57">
        <f>J170-AB170</f>
        <v>214200</v>
      </c>
      <c r="AK170" s="57">
        <f>(AJ170/J170)*100</f>
        <v>42.198581560283685</v>
      </c>
      <c r="AL170" s="57">
        <f>(AJ170/D170)*100</f>
        <v>42.198581560283685</v>
      </c>
      <c r="AM170" s="34">
        <f>L170-AB170</f>
        <v>214200</v>
      </c>
      <c r="AN170" s="57">
        <f>(AM170/L170)*100</f>
        <v>42.198581560283685</v>
      </c>
      <c r="AO170" s="63">
        <f t="shared" si="530"/>
        <v>42.198581560283685</v>
      </c>
      <c r="AP170" s="34">
        <f>D170-AB170</f>
        <v>214200</v>
      </c>
      <c r="AQ170" s="57">
        <f>(AP170/D170)*100</f>
        <v>42.198581560283685</v>
      </c>
    </row>
    <row r="171" spans="1:43" ht="18.75">
      <c r="A171" s="38"/>
      <c r="B171" s="38"/>
      <c r="C171" s="49" t="s">
        <v>57</v>
      </c>
      <c r="D171" s="49">
        <v>145000</v>
      </c>
      <c r="E171" s="49">
        <v>87000</v>
      </c>
      <c r="F171" s="49">
        <f t="shared" ref="F171:F176" si="531">D171*0.4</f>
        <v>58000</v>
      </c>
      <c r="G171" s="49">
        <v>108750</v>
      </c>
      <c r="H171" s="49">
        <v>36250</v>
      </c>
      <c r="I171" s="49"/>
      <c r="J171" s="41">
        <f>SUM(G171:I171)</f>
        <v>145000</v>
      </c>
      <c r="K171" s="78">
        <v>0</v>
      </c>
      <c r="L171" s="51">
        <f>SUM(G171:I171,K171)</f>
        <v>145000</v>
      </c>
      <c r="M171" s="52">
        <f>'FF-68 Data'!S278</f>
        <v>29796.23</v>
      </c>
      <c r="N171" s="53">
        <f>'FF-68 Data'!T278</f>
        <v>0</v>
      </c>
      <c r="O171" s="54">
        <f>'FF-68 Data'!U278</f>
        <v>13139.3</v>
      </c>
      <c r="P171" s="55">
        <f>'FF-68 Data'!V278</f>
        <v>0</v>
      </c>
      <c r="Q171" s="81"/>
      <c r="R171" s="56">
        <f>M171+N171</f>
        <v>29796.23</v>
      </c>
      <c r="S171" s="56">
        <f t="shared" ref="S171:S176" si="532">R171/E171*100</f>
        <v>34.248540229885052</v>
      </c>
      <c r="T171" s="56">
        <f t="shared" ref="T171:T174" si="533">R171/J171*100</f>
        <v>20.549124137931035</v>
      </c>
      <c r="U171" s="56">
        <f t="shared" ref="U171:U176" si="534">R171/L171*100</f>
        <v>20.549124137931035</v>
      </c>
      <c r="V171" s="56">
        <f t="shared" si="529"/>
        <v>20.549124137931035</v>
      </c>
      <c r="W171" s="57">
        <f t="shared" ref="W171:W174" si="535">O171+P171+Q171</f>
        <v>13139.3</v>
      </c>
      <c r="X171" s="56">
        <f t="shared" ref="X171:X176" si="536">W171/E171*100</f>
        <v>15.102643678160918</v>
      </c>
      <c r="Y171" s="56">
        <f t="shared" ref="Y171:Y174" si="537">W171/J171*100</f>
        <v>9.0615862068965498</v>
      </c>
      <c r="Z171" s="56">
        <f t="shared" ref="Z171:Z176" si="538">W171/L171*100</f>
        <v>9.0615862068965498</v>
      </c>
      <c r="AA171" s="56">
        <f t="shared" ref="AA171:AA174" si="539">W171/D171*100</f>
        <v>9.0615862068965498</v>
      </c>
      <c r="AB171" s="56">
        <f t="shared" ref="AB171:AB174" si="540">SUM(M171:Q171)</f>
        <v>42935.53</v>
      </c>
      <c r="AC171" s="56">
        <f t="shared" ref="AC171:AC174" si="541">AB171/E171*100</f>
        <v>49.351183908045975</v>
      </c>
      <c r="AD171" s="56">
        <f>AB171/J171*100</f>
        <v>29.610710344827584</v>
      </c>
      <c r="AE171" s="56">
        <f t="shared" ref="AE171:AE176" si="542">AB171/L171*100</f>
        <v>29.610710344827584</v>
      </c>
      <c r="AF171" s="56">
        <f t="shared" ref="AF171:AF174" si="543">AB171/D171*100</f>
        <v>29.610710344827584</v>
      </c>
      <c r="AG171" s="57">
        <f t="shared" ref="AG171:AG174" si="544">E171-AB171</f>
        <v>44064.47</v>
      </c>
      <c r="AH171" s="56">
        <f t="shared" ref="AH171:AH174" si="545">AG171/E171*100</f>
        <v>50.648816091954032</v>
      </c>
      <c r="AI171" s="56">
        <f t="shared" ref="AI171:AI174" si="546">AG171/D171*100</f>
        <v>30.389289655172412</v>
      </c>
      <c r="AJ171" s="57">
        <f t="shared" ref="AJ171:AJ174" si="547">J171-AB171</f>
        <v>102064.47</v>
      </c>
      <c r="AK171" s="57">
        <f t="shared" ref="AK171:AK174" si="548">(AJ171/J171)*100</f>
        <v>70.389289655172419</v>
      </c>
      <c r="AL171" s="57">
        <f t="shared" ref="AL171:AL174" si="549">(AJ171/D171)*100</f>
        <v>70.389289655172419</v>
      </c>
      <c r="AM171" s="34">
        <f>L171-AB171</f>
        <v>102064.47</v>
      </c>
      <c r="AN171" s="57">
        <f t="shared" ref="AN171:AN174" si="550">(AM171/L171)*100</f>
        <v>70.389289655172419</v>
      </c>
      <c r="AO171" s="63">
        <f t="shared" si="530"/>
        <v>70.389289655172419</v>
      </c>
      <c r="AP171" s="34">
        <f t="shared" ref="AP171:AP174" si="551">D171-AB171</f>
        <v>102064.47</v>
      </c>
      <c r="AQ171" s="57">
        <f t="shared" ref="AQ171:AQ174" si="552">(AP171/D171)*100</f>
        <v>70.389289655172419</v>
      </c>
    </row>
    <row r="172" spans="1:43" ht="18.75">
      <c r="A172" s="38"/>
      <c r="B172" s="38"/>
      <c r="C172" s="49" t="s">
        <v>58</v>
      </c>
      <c r="D172" s="49">
        <v>147400</v>
      </c>
      <c r="E172" s="49">
        <v>88440</v>
      </c>
      <c r="F172" s="49">
        <f t="shared" si="531"/>
        <v>58960</v>
      </c>
      <c r="G172" s="49">
        <v>110550</v>
      </c>
      <c r="H172" s="49">
        <v>36850</v>
      </c>
      <c r="I172" s="49"/>
      <c r="J172" s="41">
        <f>SUM(G172:I172)</f>
        <v>147400</v>
      </c>
      <c r="K172" s="59">
        <v>0</v>
      </c>
      <c r="L172" s="51">
        <f>SUM(G172:I172,K172)</f>
        <v>147400</v>
      </c>
      <c r="M172" s="52">
        <f>'FF-68 Data'!W278</f>
        <v>115485.1</v>
      </c>
      <c r="N172" s="53">
        <f>'FF-68 Data'!X278</f>
        <v>0</v>
      </c>
      <c r="O172" s="54">
        <f>'FF-68 Data'!Y278</f>
        <v>0</v>
      </c>
      <c r="P172" s="55">
        <f>'FF-68 Data'!Z278</f>
        <v>0</v>
      </c>
      <c r="Q172" s="81"/>
      <c r="R172" s="56">
        <f>M172+N172</f>
        <v>115485.1</v>
      </c>
      <c r="S172" s="56">
        <f t="shared" si="532"/>
        <v>130.58016734509272</v>
      </c>
      <c r="T172" s="56">
        <f t="shared" si="533"/>
        <v>78.348100407055625</v>
      </c>
      <c r="U172" s="56">
        <f t="shared" si="534"/>
        <v>78.348100407055625</v>
      </c>
      <c r="V172" s="56">
        <f t="shared" si="529"/>
        <v>78.348100407055625</v>
      </c>
      <c r="W172" s="57">
        <f t="shared" si="535"/>
        <v>0</v>
      </c>
      <c r="X172" s="56">
        <f t="shared" si="536"/>
        <v>0</v>
      </c>
      <c r="Y172" s="56">
        <f t="shared" si="537"/>
        <v>0</v>
      </c>
      <c r="Z172" s="56">
        <f t="shared" si="538"/>
        <v>0</v>
      </c>
      <c r="AA172" s="56">
        <f t="shared" si="539"/>
        <v>0</v>
      </c>
      <c r="AB172" s="56">
        <f t="shared" si="540"/>
        <v>115485.1</v>
      </c>
      <c r="AC172" s="56">
        <f t="shared" si="541"/>
        <v>130.58016734509272</v>
      </c>
      <c r="AD172" s="56">
        <f t="shared" ref="AD172:AD174" si="553">AB172/J172*100</f>
        <v>78.348100407055625</v>
      </c>
      <c r="AE172" s="56">
        <f t="shared" si="542"/>
        <v>78.348100407055625</v>
      </c>
      <c r="AF172" s="56">
        <f t="shared" si="543"/>
        <v>78.348100407055625</v>
      </c>
      <c r="AG172" s="57">
        <f t="shared" si="544"/>
        <v>-27045.100000000006</v>
      </c>
      <c r="AH172" s="56">
        <f t="shared" si="545"/>
        <v>-30.580167345092725</v>
      </c>
      <c r="AI172" s="56">
        <f t="shared" si="546"/>
        <v>-18.348100407055632</v>
      </c>
      <c r="AJ172" s="57">
        <f t="shared" si="547"/>
        <v>31914.899999999994</v>
      </c>
      <c r="AK172" s="57">
        <f t="shared" si="548"/>
        <v>21.651899592944364</v>
      </c>
      <c r="AL172" s="57">
        <f t="shared" si="549"/>
        <v>21.651899592944364</v>
      </c>
      <c r="AM172" s="34">
        <f>L172-AB172</f>
        <v>31914.899999999994</v>
      </c>
      <c r="AN172" s="57">
        <f t="shared" si="550"/>
        <v>21.651899592944364</v>
      </c>
      <c r="AO172" s="63">
        <f t="shared" si="530"/>
        <v>21.651899592944364</v>
      </c>
      <c r="AP172" s="34">
        <f t="shared" si="551"/>
        <v>31914.899999999994</v>
      </c>
      <c r="AQ172" s="57">
        <f t="shared" si="552"/>
        <v>21.651899592944364</v>
      </c>
    </row>
    <row r="173" spans="1:43" ht="18" hidden="1" customHeight="1">
      <c r="A173" s="38"/>
      <c r="B173" s="38"/>
      <c r="C173" s="49" t="s">
        <v>69</v>
      </c>
      <c r="D173" s="49">
        <v>0</v>
      </c>
      <c r="E173" s="49">
        <v>0</v>
      </c>
      <c r="F173" s="49">
        <f t="shared" si="531"/>
        <v>0</v>
      </c>
      <c r="G173" s="49">
        <v>0</v>
      </c>
      <c r="H173" s="49">
        <v>0</v>
      </c>
      <c r="I173" s="49"/>
      <c r="J173" s="41">
        <f>SUM(G173:I173)</f>
        <v>0</v>
      </c>
      <c r="K173" s="59">
        <v>0</v>
      </c>
      <c r="L173" s="51">
        <f>SUM(G173:I173,K173)</f>
        <v>0</v>
      </c>
      <c r="M173" s="52"/>
      <c r="N173" s="53"/>
      <c r="O173" s="54"/>
      <c r="P173" s="55"/>
      <c r="Q173" s="81"/>
      <c r="R173" s="56">
        <f>M173+N173</f>
        <v>0</v>
      </c>
      <c r="S173" s="56" t="e">
        <f t="shared" si="532"/>
        <v>#DIV/0!</v>
      </c>
      <c r="T173" s="56" t="e">
        <f t="shared" si="533"/>
        <v>#DIV/0!</v>
      </c>
      <c r="U173" s="56" t="e">
        <f t="shared" si="534"/>
        <v>#DIV/0!</v>
      </c>
      <c r="V173" s="56" t="e">
        <f t="shared" si="529"/>
        <v>#DIV/0!</v>
      </c>
      <c r="W173" s="57">
        <f t="shared" si="535"/>
        <v>0</v>
      </c>
      <c r="X173" s="56" t="e">
        <f t="shared" si="536"/>
        <v>#DIV/0!</v>
      </c>
      <c r="Y173" s="56" t="e">
        <f t="shared" si="537"/>
        <v>#DIV/0!</v>
      </c>
      <c r="Z173" s="56" t="e">
        <f t="shared" si="538"/>
        <v>#DIV/0!</v>
      </c>
      <c r="AA173" s="56" t="e">
        <f t="shared" si="539"/>
        <v>#DIV/0!</v>
      </c>
      <c r="AB173" s="56">
        <f t="shared" si="540"/>
        <v>0</v>
      </c>
      <c r="AC173" s="56" t="e">
        <f t="shared" si="541"/>
        <v>#DIV/0!</v>
      </c>
      <c r="AD173" s="56" t="e">
        <f t="shared" si="553"/>
        <v>#DIV/0!</v>
      </c>
      <c r="AE173" s="56" t="e">
        <f t="shared" si="542"/>
        <v>#DIV/0!</v>
      </c>
      <c r="AF173" s="56" t="e">
        <f t="shared" si="543"/>
        <v>#DIV/0!</v>
      </c>
      <c r="AG173" s="57">
        <f t="shared" si="544"/>
        <v>0</v>
      </c>
      <c r="AH173" s="56" t="e">
        <f t="shared" si="545"/>
        <v>#DIV/0!</v>
      </c>
      <c r="AI173" s="56" t="e">
        <f t="shared" si="546"/>
        <v>#DIV/0!</v>
      </c>
      <c r="AJ173" s="57">
        <f t="shared" si="547"/>
        <v>0</v>
      </c>
      <c r="AK173" s="57" t="e">
        <f t="shared" si="548"/>
        <v>#DIV/0!</v>
      </c>
      <c r="AL173" s="57" t="e">
        <f t="shared" si="549"/>
        <v>#DIV/0!</v>
      </c>
      <c r="AM173" s="34">
        <f>L173-AB173</f>
        <v>0</v>
      </c>
      <c r="AN173" s="57" t="e">
        <f t="shared" si="550"/>
        <v>#DIV/0!</v>
      </c>
      <c r="AO173" s="63" t="e">
        <f t="shared" si="530"/>
        <v>#DIV/0!</v>
      </c>
      <c r="AP173" s="34">
        <f t="shared" si="551"/>
        <v>0</v>
      </c>
      <c r="AQ173" s="57" t="e">
        <f t="shared" si="552"/>
        <v>#DIV/0!</v>
      </c>
    </row>
    <row r="174" spans="1:43" ht="18" hidden="1" customHeight="1">
      <c r="A174" s="38"/>
      <c r="B174" s="38"/>
      <c r="C174" s="49" t="s">
        <v>60</v>
      </c>
      <c r="D174" s="57">
        <v>0</v>
      </c>
      <c r="E174" s="49">
        <v>0</v>
      </c>
      <c r="F174" s="49">
        <f t="shared" si="531"/>
        <v>0</v>
      </c>
      <c r="G174" s="57">
        <v>0</v>
      </c>
      <c r="H174" s="49">
        <v>0</v>
      </c>
      <c r="I174" s="49"/>
      <c r="J174" s="41">
        <f>SUM(G174:I174)</f>
        <v>0</v>
      </c>
      <c r="K174" s="49">
        <v>0</v>
      </c>
      <c r="L174" s="51">
        <f>SUM(G174:I174,K174)</f>
        <v>0</v>
      </c>
      <c r="M174" s="52"/>
      <c r="N174" s="53"/>
      <c r="O174" s="54"/>
      <c r="P174" s="55"/>
      <c r="Q174" s="81"/>
      <c r="R174" s="56">
        <f>M174+N174</f>
        <v>0</v>
      </c>
      <c r="S174" s="56" t="e">
        <f t="shared" si="532"/>
        <v>#DIV/0!</v>
      </c>
      <c r="T174" s="56" t="e">
        <f t="shared" si="533"/>
        <v>#DIV/0!</v>
      </c>
      <c r="U174" s="56" t="e">
        <f t="shared" si="534"/>
        <v>#DIV/0!</v>
      </c>
      <c r="V174" s="56" t="e">
        <f t="shared" si="529"/>
        <v>#DIV/0!</v>
      </c>
      <c r="W174" s="57">
        <f t="shared" si="535"/>
        <v>0</v>
      </c>
      <c r="X174" s="56" t="e">
        <f t="shared" si="536"/>
        <v>#DIV/0!</v>
      </c>
      <c r="Y174" s="56" t="e">
        <f t="shared" si="537"/>
        <v>#DIV/0!</v>
      </c>
      <c r="Z174" s="56" t="e">
        <f t="shared" si="538"/>
        <v>#DIV/0!</v>
      </c>
      <c r="AA174" s="56" t="e">
        <f t="shared" si="539"/>
        <v>#DIV/0!</v>
      </c>
      <c r="AB174" s="56">
        <f t="shared" si="540"/>
        <v>0</v>
      </c>
      <c r="AC174" s="56" t="e">
        <f t="shared" si="541"/>
        <v>#DIV/0!</v>
      </c>
      <c r="AD174" s="56" t="e">
        <f t="shared" si="553"/>
        <v>#DIV/0!</v>
      </c>
      <c r="AE174" s="56" t="e">
        <f t="shared" si="542"/>
        <v>#DIV/0!</v>
      </c>
      <c r="AF174" s="56" t="e">
        <f t="shared" si="543"/>
        <v>#DIV/0!</v>
      </c>
      <c r="AG174" s="57">
        <f t="shared" si="544"/>
        <v>0</v>
      </c>
      <c r="AH174" s="56" t="e">
        <f t="shared" si="545"/>
        <v>#DIV/0!</v>
      </c>
      <c r="AI174" s="56" t="e">
        <f t="shared" si="546"/>
        <v>#DIV/0!</v>
      </c>
      <c r="AJ174" s="57">
        <f t="shared" si="547"/>
        <v>0</v>
      </c>
      <c r="AK174" s="57" t="e">
        <f t="shared" si="548"/>
        <v>#DIV/0!</v>
      </c>
      <c r="AL174" s="57" t="e">
        <f t="shared" si="549"/>
        <v>#DIV/0!</v>
      </c>
      <c r="AM174" s="34">
        <f>L174-AB174</f>
        <v>0</v>
      </c>
      <c r="AN174" s="57" t="e">
        <f t="shared" si="550"/>
        <v>#DIV/0!</v>
      </c>
      <c r="AO174" s="63" t="e">
        <f t="shared" si="530"/>
        <v>#DIV/0!</v>
      </c>
      <c r="AP174" s="34">
        <f t="shared" si="551"/>
        <v>0</v>
      </c>
      <c r="AQ174" s="57" t="e">
        <f t="shared" si="552"/>
        <v>#DIV/0!</v>
      </c>
    </row>
    <row r="175" spans="1:43" ht="18.75">
      <c r="A175" s="61"/>
      <c r="B175" s="62"/>
      <c r="C175" s="63" t="s">
        <v>61</v>
      </c>
      <c r="D175" s="63">
        <f>D176</f>
        <v>3200000</v>
      </c>
      <c r="E175" s="63">
        <f>E176</f>
        <v>1920000</v>
      </c>
      <c r="F175" s="63">
        <f t="shared" ref="F175" si="554">F176</f>
        <v>1280000</v>
      </c>
      <c r="G175" s="63">
        <f>SUM(G176:G176)</f>
        <v>3200000</v>
      </c>
      <c r="H175" s="63">
        <f>H176</f>
        <v>0</v>
      </c>
      <c r="I175" s="63">
        <f>I176</f>
        <v>0</v>
      </c>
      <c r="J175" s="63">
        <f>J176</f>
        <v>3200000</v>
      </c>
      <c r="K175" s="63">
        <f>K176</f>
        <v>0</v>
      </c>
      <c r="L175" s="63">
        <f>SUM(L176:L176)</f>
        <v>3200000</v>
      </c>
      <c r="M175" s="64">
        <f t="shared" ref="M175:AP175" si="555">M176</f>
        <v>0</v>
      </c>
      <c r="N175" s="65">
        <f t="shared" si="555"/>
        <v>2621500</v>
      </c>
      <c r="O175" s="66">
        <f t="shared" si="555"/>
        <v>0</v>
      </c>
      <c r="P175" s="46">
        <f t="shared" si="555"/>
        <v>0</v>
      </c>
      <c r="Q175" s="82">
        <f t="shared" si="555"/>
        <v>0</v>
      </c>
      <c r="R175" s="67">
        <f t="shared" si="555"/>
        <v>2621500</v>
      </c>
      <c r="S175" s="67">
        <f t="shared" si="555"/>
        <v>136.53645833333334</v>
      </c>
      <c r="T175" s="67">
        <f t="shared" si="555"/>
        <v>81.921875</v>
      </c>
      <c r="U175" s="56">
        <f t="shared" si="534"/>
        <v>81.921875</v>
      </c>
      <c r="V175" s="67">
        <f t="shared" si="555"/>
        <v>81.921875</v>
      </c>
      <c r="W175" s="63">
        <f t="shared" si="555"/>
        <v>0</v>
      </c>
      <c r="X175" s="67">
        <f t="shared" si="555"/>
        <v>0</v>
      </c>
      <c r="Y175" s="67">
        <f t="shared" si="555"/>
        <v>0</v>
      </c>
      <c r="Z175" s="56">
        <f t="shared" si="538"/>
        <v>0</v>
      </c>
      <c r="AA175" s="67">
        <f t="shared" si="555"/>
        <v>0</v>
      </c>
      <c r="AB175" s="67">
        <f>AB176</f>
        <v>2621500</v>
      </c>
      <c r="AC175" s="67">
        <f t="shared" ref="AC175:AI175" si="556">AC176</f>
        <v>136.53645833333334</v>
      </c>
      <c r="AD175" s="67">
        <f t="shared" si="556"/>
        <v>81.921875</v>
      </c>
      <c r="AE175" s="56">
        <f t="shared" si="542"/>
        <v>81.921875</v>
      </c>
      <c r="AF175" s="67">
        <f t="shared" si="556"/>
        <v>81.921875</v>
      </c>
      <c r="AG175" s="63">
        <f>AG176</f>
        <v>-701500</v>
      </c>
      <c r="AH175" s="67">
        <f t="shared" si="556"/>
        <v>-36.536458333333336</v>
      </c>
      <c r="AI175" s="67">
        <f t="shared" si="556"/>
        <v>-21.921875</v>
      </c>
      <c r="AJ175" s="63">
        <f t="shared" si="555"/>
        <v>578500</v>
      </c>
      <c r="AK175" s="63">
        <f t="shared" si="555"/>
        <v>18.078125</v>
      </c>
      <c r="AL175" s="63">
        <f t="shared" si="555"/>
        <v>18.078125</v>
      </c>
      <c r="AM175" s="63">
        <f t="shared" si="555"/>
        <v>578500</v>
      </c>
      <c r="AN175" s="63">
        <f t="shared" si="555"/>
        <v>18.078125</v>
      </c>
      <c r="AO175" s="63">
        <f t="shared" si="555"/>
        <v>18.078125</v>
      </c>
      <c r="AP175" s="63">
        <f t="shared" si="555"/>
        <v>578500</v>
      </c>
      <c r="AQ175" s="57">
        <f>(AP175/D175)*100</f>
        <v>18.078125</v>
      </c>
    </row>
    <row r="176" spans="1:43" ht="18.75">
      <c r="A176" s="38"/>
      <c r="B176" s="38"/>
      <c r="C176" s="49" t="s">
        <v>70</v>
      </c>
      <c r="D176" s="57">
        <v>3200000</v>
      </c>
      <c r="E176" s="49">
        <v>1920000</v>
      </c>
      <c r="F176" s="49">
        <f t="shared" si="531"/>
        <v>1280000</v>
      </c>
      <c r="G176" s="57">
        <v>3200000</v>
      </c>
      <c r="H176" s="49">
        <v>0</v>
      </c>
      <c r="I176" s="49"/>
      <c r="J176" s="49">
        <f>SUM(G176:I176)</f>
        <v>3200000</v>
      </c>
      <c r="K176" s="57">
        <v>0</v>
      </c>
      <c r="L176" s="51">
        <f>SUM(G176:I176,K176)</f>
        <v>3200000</v>
      </c>
      <c r="M176" s="52">
        <v>0</v>
      </c>
      <c r="N176" s="53">
        <v>2621500</v>
      </c>
      <c r="O176" s="54"/>
      <c r="P176" s="55"/>
      <c r="Q176" s="81"/>
      <c r="R176" s="57">
        <f>M176+N176</f>
        <v>2621500</v>
      </c>
      <c r="S176" s="56">
        <f t="shared" si="532"/>
        <v>136.53645833333334</v>
      </c>
      <c r="T176" s="56">
        <f>R176/L176*100</f>
        <v>81.921875</v>
      </c>
      <c r="U176" s="56">
        <f t="shared" si="534"/>
        <v>81.921875</v>
      </c>
      <c r="V176" s="56">
        <f>R176/D176*100</f>
        <v>81.921875</v>
      </c>
      <c r="W176" s="57">
        <f>O176+P176+Q176</f>
        <v>0</v>
      </c>
      <c r="X176" s="56">
        <f t="shared" si="536"/>
        <v>0</v>
      </c>
      <c r="Y176" s="56">
        <f>W176/L176*100</f>
        <v>0</v>
      </c>
      <c r="Z176" s="56">
        <f t="shared" si="538"/>
        <v>0</v>
      </c>
      <c r="AA176" s="56">
        <f>W176/D176*100</f>
        <v>0</v>
      </c>
      <c r="AB176" s="56">
        <f>SUM(M176:Q176)</f>
        <v>2621500</v>
      </c>
      <c r="AC176" s="56">
        <f t="shared" ref="AC176" si="557">AB176/E176*100</f>
        <v>136.53645833333334</v>
      </c>
      <c r="AD176" s="56">
        <f t="shared" ref="AD176" si="558">AB176/J176*100</f>
        <v>81.921875</v>
      </c>
      <c r="AE176" s="56">
        <f t="shared" si="542"/>
        <v>81.921875</v>
      </c>
      <c r="AF176" s="56">
        <f>AB176/D176*100</f>
        <v>81.921875</v>
      </c>
      <c r="AG176" s="57">
        <f t="shared" ref="AG176" si="559">E176-AB176</f>
        <v>-701500</v>
      </c>
      <c r="AH176" s="56">
        <f t="shared" ref="AH176" si="560">AG176/E176*100</f>
        <v>-36.536458333333336</v>
      </c>
      <c r="AI176" s="56">
        <f t="shared" ref="AI176" si="561">AG176/D176*100</f>
        <v>-21.921875</v>
      </c>
      <c r="AJ176" s="57">
        <f>J176-AB176</f>
        <v>578500</v>
      </c>
      <c r="AK176" s="57">
        <f t="shared" ref="AK176" si="562">(AJ176/J176)*100</f>
        <v>18.078125</v>
      </c>
      <c r="AL176" s="57">
        <f>(AJ176/D176)*100</f>
        <v>18.078125</v>
      </c>
      <c r="AM176" s="34">
        <f>L176-AB176</f>
        <v>578500</v>
      </c>
      <c r="AN176" s="57">
        <f>(AM176/L176)*100</f>
        <v>18.078125</v>
      </c>
      <c r="AO176" s="63">
        <f>(AM176/D176)*100</f>
        <v>18.078125</v>
      </c>
      <c r="AP176" s="34">
        <f t="shared" ref="AP176" si="563">D176-AB176</f>
        <v>578500</v>
      </c>
      <c r="AQ176" s="57">
        <f t="shared" ref="AQ176" si="564">(AP176/D176)*100</f>
        <v>18.078125</v>
      </c>
    </row>
    <row r="177" spans="1:43" ht="18.75">
      <c r="A177" s="69"/>
      <c r="B177" s="69"/>
      <c r="C177" s="70"/>
      <c r="D177" s="70"/>
      <c r="E177" s="70"/>
      <c r="F177" s="70"/>
      <c r="G177" s="71"/>
      <c r="H177" s="71"/>
      <c r="I177" s="71"/>
      <c r="J177" s="71"/>
      <c r="K177" s="71"/>
      <c r="L177" s="71"/>
      <c r="M177" s="72"/>
      <c r="N177" s="73"/>
      <c r="O177" s="74"/>
      <c r="P177" s="75"/>
      <c r="Q177" s="83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</row>
    <row r="178" spans="1:43" ht="36" customHeight="1">
      <c r="A178" s="1104" t="s">
        <v>114</v>
      </c>
      <c r="B178" s="1106" t="s">
        <v>115</v>
      </c>
      <c r="C178" s="1107" t="s">
        <v>116</v>
      </c>
      <c r="D178" s="79" t="s">
        <v>117</v>
      </c>
      <c r="E178" s="293">
        <v>0.6</v>
      </c>
      <c r="F178" s="293">
        <v>0.4</v>
      </c>
      <c r="G178" s="1109">
        <f>SUM(G181,G187)</f>
        <v>618132.5</v>
      </c>
      <c r="H178" s="1109">
        <f>H181+H187</f>
        <v>177867.5</v>
      </c>
      <c r="I178" s="1109">
        <f>I181+I187</f>
        <v>0</v>
      </c>
      <c r="J178" s="1109">
        <f>SUM(G178:I180)</f>
        <v>796000</v>
      </c>
      <c r="K178" s="1111">
        <f>SUM(K181,K187)</f>
        <v>0</v>
      </c>
      <c r="L178" s="1113">
        <f>SUM(L181,L187)</f>
        <v>796000</v>
      </c>
      <c r="M178" s="37"/>
      <c r="N178" s="37"/>
      <c r="O178" s="37"/>
      <c r="P178" s="37"/>
      <c r="Q178" s="37"/>
      <c r="R178" s="203" t="s">
        <v>417</v>
      </c>
      <c r="S178" s="294" t="s">
        <v>462</v>
      </c>
      <c r="T178" s="204" t="s">
        <v>433</v>
      </c>
      <c r="U178" s="204" t="s">
        <v>434</v>
      </c>
      <c r="V178" s="204" t="s">
        <v>403</v>
      </c>
      <c r="W178" s="204" t="s">
        <v>438</v>
      </c>
      <c r="X178" s="294" t="s">
        <v>462</v>
      </c>
      <c r="Y178" s="204" t="s">
        <v>433</v>
      </c>
      <c r="Z178" s="204" t="s">
        <v>434</v>
      </c>
      <c r="AA178" s="204" t="s">
        <v>403</v>
      </c>
      <c r="AB178" s="203" t="s">
        <v>439</v>
      </c>
      <c r="AC178" s="294" t="s">
        <v>462</v>
      </c>
      <c r="AD178" s="204" t="s">
        <v>433</v>
      </c>
      <c r="AE178" s="204" t="s">
        <v>434</v>
      </c>
      <c r="AF178" s="204" t="s">
        <v>403</v>
      </c>
      <c r="AG178" s="296" t="s">
        <v>33</v>
      </c>
      <c r="AH178" s="294" t="s">
        <v>464</v>
      </c>
      <c r="AI178" s="294" t="s">
        <v>399</v>
      </c>
      <c r="AJ178" s="204" t="s">
        <v>440</v>
      </c>
      <c r="AK178" s="204" t="s">
        <v>433</v>
      </c>
      <c r="AL178" s="204" t="s">
        <v>403</v>
      </c>
      <c r="AM178" s="204" t="s">
        <v>408</v>
      </c>
      <c r="AN178" s="204" t="s">
        <v>448</v>
      </c>
      <c r="AO178" s="204" t="s">
        <v>403</v>
      </c>
      <c r="AP178" s="204" t="s">
        <v>441</v>
      </c>
      <c r="AQ178" s="204" t="s">
        <v>403</v>
      </c>
    </row>
    <row r="179" spans="1:43" ht="14.45" customHeight="1">
      <c r="A179" s="1105"/>
      <c r="B179" s="1106"/>
      <c r="C179" s="1108"/>
      <c r="D179" s="1108">
        <f>D181+D187</f>
        <v>796000</v>
      </c>
      <c r="E179" s="1173">
        <f t="shared" ref="E179:F179" si="565">E181+E187</f>
        <v>477600</v>
      </c>
      <c r="F179" s="1173">
        <f t="shared" si="565"/>
        <v>318400</v>
      </c>
      <c r="G179" s="1110"/>
      <c r="H179" s="1110"/>
      <c r="I179" s="1110"/>
      <c r="J179" s="1110"/>
      <c r="K179" s="1112"/>
      <c r="L179" s="1106"/>
      <c r="M179" s="1114">
        <f t="shared" ref="M179:R179" si="566">M181+M187</f>
        <v>564580.15999999992</v>
      </c>
      <c r="N179" s="1116">
        <f t="shared" si="566"/>
        <v>0</v>
      </c>
      <c r="O179" s="1118">
        <f t="shared" si="566"/>
        <v>0</v>
      </c>
      <c r="P179" s="1100">
        <f t="shared" si="566"/>
        <v>86242</v>
      </c>
      <c r="Q179" s="1102">
        <f t="shared" si="566"/>
        <v>0</v>
      </c>
      <c r="R179" s="1071">
        <f t="shared" si="566"/>
        <v>564580.15999999992</v>
      </c>
      <c r="S179" s="1071">
        <f>(R179/E179)*100</f>
        <v>118.21192629815744</v>
      </c>
      <c r="T179" s="1071">
        <f>(R179/J178)*100</f>
        <v>70.927155778894459</v>
      </c>
      <c r="U179" s="1071">
        <f>(R179/L178)*100</f>
        <v>70.927155778894459</v>
      </c>
      <c r="V179" s="1071">
        <f>(R179/D179)*100</f>
        <v>70.927155778894459</v>
      </c>
      <c r="W179" s="1071">
        <f>W181+W187</f>
        <v>86242</v>
      </c>
      <c r="X179" s="1071">
        <f>(W179/E179)*100</f>
        <v>18.057370184254605</v>
      </c>
      <c r="Y179" s="1071">
        <f>(W179/J178)*100</f>
        <v>10.834422110552763</v>
      </c>
      <c r="Z179" s="1071">
        <f>(W179/L178)*100</f>
        <v>10.834422110552763</v>
      </c>
      <c r="AA179" s="1071">
        <f>(W179/D179)*100</f>
        <v>10.834422110552763</v>
      </c>
      <c r="AB179" s="1071">
        <f>AB181+AB187</f>
        <v>650822.15999999992</v>
      </c>
      <c r="AC179" s="1071">
        <f>(AB179/E179)*100</f>
        <v>136.26929648241205</v>
      </c>
      <c r="AD179" s="1171">
        <f>(AB179/J178)*100</f>
        <v>81.761577889447224</v>
      </c>
      <c r="AE179" s="1071">
        <f>(AB179/L178)*100</f>
        <v>81.761577889447224</v>
      </c>
      <c r="AF179" s="1071">
        <f>(AB179/D179)*100</f>
        <v>81.761577889447224</v>
      </c>
      <c r="AG179" s="1071">
        <f>AG181+AG187</f>
        <v>-173222.15999999992</v>
      </c>
      <c r="AH179" s="1071">
        <f>(AG179/E179)*100</f>
        <v>-36.269296482412045</v>
      </c>
      <c r="AI179" s="1071">
        <f>(AG179/D179)*100</f>
        <v>-21.761577889447224</v>
      </c>
      <c r="AJ179" s="1071">
        <f>AJ181+AJ187</f>
        <v>145177.84000000008</v>
      </c>
      <c r="AK179" s="1071">
        <f>(AJ179/J178)*100</f>
        <v>18.238422110552772</v>
      </c>
      <c r="AL179" s="1071">
        <f>(AJ179/D179)*100</f>
        <v>18.238422110552772</v>
      </c>
      <c r="AM179" s="1071">
        <f>AM181+AM187</f>
        <v>145177.84000000008</v>
      </c>
      <c r="AN179" s="1071">
        <f>(AM179/L178)*100</f>
        <v>18.238422110552772</v>
      </c>
      <c r="AO179" s="1071">
        <f>(AM179/D179)*100</f>
        <v>18.238422110552772</v>
      </c>
      <c r="AP179" s="1071">
        <f>AP181+AP187</f>
        <v>145177.84000000008</v>
      </c>
      <c r="AQ179" s="1071">
        <f>(AP179/D179)*100</f>
        <v>18.238422110552772</v>
      </c>
    </row>
    <row r="180" spans="1:43" ht="47.1" customHeight="1">
      <c r="A180" s="1105"/>
      <c r="B180" s="1106"/>
      <c r="C180" s="1108"/>
      <c r="D180" s="1108"/>
      <c r="E180" s="1173"/>
      <c r="F180" s="1173"/>
      <c r="G180" s="1110"/>
      <c r="H180" s="1110"/>
      <c r="I180" s="1110"/>
      <c r="J180" s="1110"/>
      <c r="K180" s="1112"/>
      <c r="L180" s="1106"/>
      <c r="M180" s="1115"/>
      <c r="N180" s="1117"/>
      <c r="O180" s="1119"/>
      <c r="P180" s="1101"/>
      <c r="Q180" s="1103"/>
      <c r="R180" s="1072"/>
      <c r="S180" s="1072"/>
      <c r="T180" s="1072"/>
      <c r="U180" s="1072"/>
      <c r="V180" s="1072"/>
      <c r="W180" s="1072"/>
      <c r="X180" s="1072"/>
      <c r="Y180" s="1072"/>
      <c r="Z180" s="1072"/>
      <c r="AA180" s="1072"/>
      <c r="AB180" s="1072"/>
      <c r="AC180" s="1072"/>
      <c r="AD180" s="1172"/>
      <c r="AE180" s="1072"/>
      <c r="AF180" s="1072"/>
      <c r="AG180" s="1072"/>
      <c r="AH180" s="1072"/>
      <c r="AI180" s="1072"/>
      <c r="AJ180" s="1072"/>
      <c r="AK180" s="1072"/>
      <c r="AL180" s="1072"/>
      <c r="AM180" s="1072"/>
      <c r="AN180" s="1072"/>
      <c r="AO180" s="1072"/>
      <c r="AP180" s="1072"/>
      <c r="AQ180" s="1072"/>
    </row>
    <row r="181" spans="1:43" ht="18.75">
      <c r="A181" s="38"/>
      <c r="B181" s="39"/>
      <c r="C181" s="40" t="s">
        <v>55</v>
      </c>
      <c r="D181" s="40">
        <f>SUM(D182:D186)</f>
        <v>711470</v>
      </c>
      <c r="E181" s="40">
        <f t="shared" ref="E181:F181" si="567">SUM(E182:E186)</f>
        <v>426882</v>
      </c>
      <c r="F181" s="40">
        <f t="shared" si="567"/>
        <v>284588</v>
      </c>
      <c r="G181" s="41">
        <f>SUM(G182:G186)</f>
        <v>533602.5</v>
      </c>
      <c r="H181" s="41">
        <f>SUM(H182:H186)</f>
        <v>177867.5</v>
      </c>
      <c r="I181" s="41">
        <f>SUM(I182:I186)</f>
        <v>0</v>
      </c>
      <c r="J181" s="41">
        <f>SUM(J182:J186)</f>
        <v>711470</v>
      </c>
      <c r="K181" s="42">
        <f>SUM(K182:K184)</f>
        <v>0</v>
      </c>
      <c r="L181" s="41">
        <f t="shared" ref="L181:R181" si="568">SUM(L182:L186)</f>
        <v>711470</v>
      </c>
      <c r="M181" s="43">
        <f t="shared" si="568"/>
        <v>480050.16</v>
      </c>
      <c r="N181" s="44">
        <f t="shared" si="568"/>
        <v>0</v>
      </c>
      <c r="O181" s="45">
        <f t="shared" si="568"/>
        <v>0</v>
      </c>
      <c r="P181" s="46">
        <f t="shared" si="568"/>
        <v>86242</v>
      </c>
      <c r="Q181" s="80">
        <f t="shared" si="568"/>
        <v>0</v>
      </c>
      <c r="R181" s="47">
        <f t="shared" si="568"/>
        <v>480050.16</v>
      </c>
      <c r="S181" s="48">
        <f>R181/E181*100</f>
        <v>112.45500161637175</v>
      </c>
      <c r="T181" s="48">
        <f>R181/J181*100</f>
        <v>67.473000969823033</v>
      </c>
      <c r="U181" s="48">
        <f>R181/L181*100</f>
        <v>67.473000969823033</v>
      </c>
      <c r="V181" s="48">
        <f t="shared" ref="V181:V186" si="569">R181/D181*100</f>
        <v>67.473000969823033</v>
      </c>
      <c r="W181" s="47">
        <f>SUM(W182:W186)</f>
        <v>86242</v>
      </c>
      <c r="X181" s="48">
        <f>W181/E181*100</f>
        <v>20.202772663171555</v>
      </c>
      <c r="Y181" s="48">
        <f>W181/J181*100</f>
        <v>12.121663597902934</v>
      </c>
      <c r="Z181" s="48">
        <f>W181/L181*100</f>
        <v>12.121663597902934</v>
      </c>
      <c r="AA181" s="48">
        <f>W181/D181*100</f>
        <v>12.121663597902934</v>
      </c>
      <c r="AB181" s="48">
        <f>SUM(AB182:AB186)</f>
        <v>566292.15999999992</v>
      </c>
      <c r="AC181" s="48">
        <f>AB181/E181*100</f>
        <v>132.65777427954328</v>
      </c>
      <c r="AD181" s="299">
        <f>AB181/J181*100</f>
        <v>79.594664567725957</v>
      </c>
      <c r="AE181" s="48">
        <f>AB181/L181*100</f>
        <v>79.594664567725957</v>
      </c>
      <c r="AF181" s="48">
        <f>AB181/D181*100</f>
        <v>79.594664567725957</v>
      </c>
      <c r="AG181" s="295">
        <f>SUM(AG182:AG186)</f>
        <v>-139410.15999999992</v>
      </c>
      <c r="AH181" s="48">
        <f>AG181/E181*100</f>
        <v>-32.657774279543275</v>
      </c>
      <c r="AI181" s="48">
        <f>AG181/D181*100</f>
        <v>-19.594664567725964</v>
      </c>
      <c r="AJ181" s="47">
        <f>SUM(AJ182:AJ186)</f>
        <v>145177.84000000008</v>
      </c>
      <c r="AK181" s="47">
        <f>(AJ181/J181)*100</f>
        <v>20.405335432274036</v>
      </c>
      <c r="AL181" s="47">
        <f>(AJ181/D181)*100</f>
        <v>20.405335432274036</v>
      </c>
      <c r="AM181" s="47">
        <f>SUM(AM182:AM186)</f>
        <v>145177.84000000008</v>
      </c>
      <c r="AN181" s="47">
        <f>(AM181/L181)*100</f>
        <v>20.405335432274036</v>
      </c>
      <c r="AO181" s="47">
        <f t="shared" ref="AO181:AO186" si="570">(AM181/D181)*100</f>
        <v>20.405335432274036</v>
      </c>
      <c r="AP181" s="47">
        <f>SUM(AP182:AP186)</f>
        <v>145177.84000000008</v>
      </c>
      <c r="AQ181" s="47">
        <f>(AP181/D181)*100</f>
        <v>20.405335432274036</v>
      </c>
    </row>
    <row r="182" spans="1:43" ht="18" hidden="1" customHeight="1">
      <c r="A182" s="38"/>
      <c r="B182" s="39" t="s">
        <v>68</v>
      </c>
      <c r="C182" s="49" t="s">
        <v>56</v>
      </c>
      <c r="D182" s="49">
        <v>0</v>
      </c>
      <c r="E182" s="49">
        <v>0</v>
      </c>
      <c r="F182" s="49">
        <f>D182*0.4</f>
        <v>0</v>
      </c>
      <c r="G182" s="49">
        <v>0</v>
      </c>
      <c r="H182" s="49">
        <v>0</v>
      </c>
      <c r="I182" s="49"/>
      <c r="J182" s="41">
        <f>SUM(G182:I182)</f>
        <v>0</v>
      </c>
      <c r="K182" s="50">
        <v>0</v>
      </c>
      <c r="L182" s="51">
        <f>SUM(G182:I182,K182)</f>
        <v>0</v>
      </c>
      <c r="M182" s="52"/>
      <c r="N182" s="53"/>
      <c r="O182" s="54"/>
      <c r="P182" s="55"/>
      <c r="Q182" s="81"/>
      <c r="R182" s="56">
        <f>M182+N182</f>
        <v>0</v>
      </c>
      <c r="S182" s="56" t="e">
        <f>R182/E182*100</f>
        <v>#DIV/0!</v>
      </c>
      <c r="T182" s="56" t="e">
        <f>R182/J182*100</f>
        <v>#DIV/0!</v>
      </c>
      <c r="U182" s="56" t="e">
        <f>R182/L182*100</f>
        <v>#DIV/0!</v>
      </c>
      <c r="V182" s="56" t="e">
        <f t="shared" si="569"/>
        <v>#DIV/0!</v>
      </c>
      <c r="W182" s="57">
        <f>O182+P182+Q182</f>
        <v>0</v>
      </c>
      <c r="X182" s="56" t="e">
        <f>W182/E182*100</f>
        <v>#DIV/0!</v>
      </c>
      <c r="Y182" s="56" t="e">
        <f>W182/J182*100</f>
        <v>#DIV/0!</v>
      </c>
      <c r="Z182" s="56" t="e">
        <f>W182/L182*100</f>
        <v>#DIV/0!</v>
      </c>
      <c r="AA182" s="56" t="e">
        <f>W182/D182*100</f>
        <v>#DIV/0!</v>
      </c>
      <c r="AB182" s="56">
        <f>SUM(M182:Q182)</f>
        <v>0</v>
      </c>
      <c r="AC182" s="56" t="e">
        <f>AB182/E182*100</f>
        <v>#DIV/0!</v>
      </c>
      <c r="AD182" s="56" t="e">
        <f>AB182/J182*100</f>
        <v>#DIV/0!</v>
      </c>
      <c r="AE182" s="56" t="e">
        <f>AB182/L182*100</f>
        <v>#DIV/0!</v>
      </c>
      <c r="AF182" s="56" t="e">
        <f>AB182/D182*100</f>
        <v>#DIV/0!</v>
      </c>
      <c r="AG182" s="57">
        <f>E182-AB182</f>
        <v>0</v>
      </c>
      <c r="AH182" s="56" t="e">
        <f>AG182/E182*100</f>
        <v>#DIV/0!</v>
      </c>
      <c r="AI182" s="56" t="e">
        <f>AG182/D182*100</f>
        <v>#DIV/0!</v>
      </c>
      <c r="AJ182" s="57">
        <f>J182-AB182</f>
        <v>0</v>
      </c>
      <c r="AK182" s="57" t="e">
        <f>(AJ182/J182)*100</f>
        <v>#DIV/0!</v>
      </c>
      <c r="AL182" s="57" t="e">
        <f>(AJ182/D182)*100</f>
        <v>#DIV/0!</v>
      </c>
      <c r="AM182" s="34">
        <f>L182-AB182</f>
        <v>0</v>
      </c>
      <c r="AN182" s="57" t="e">
        <f>(AM182/L182)*100</f>
        <v>#DIV/0!</v>
      </c>
      <c r="AO182" s="63" t="e">
        <f t="shared" si="570"/>
        <v>#DIV/0!</v>
      </c>
      <c r="AP182" s="34">
        <f>D182-AB182</f>
        <v>0</v>
      </c>
      <c r="AQ182" s="57" t="e">
        <f>(AP182/D182)*100</f>
        <v>#DIV/0!</v>
      </c>
    </row>
    <row r="183" spans="1:43" ht="18.75">
      <c r="A183" s="38"/>
      <c r="B183" s="38"/>
      <c r="C183" s="49" t="s">
        <v>57</v>
      </c>
      <c r="D183" s="49">
        <v>180680</v>
      </c>
      <c r="E183" s="49">
        <v>108408</v>
      </c>
      <c r="F183" s="49">
        <f t="shared" ref="F183:F188" si="571">D183*0.4</f>
        <v>72272</v>
      </c>
      <c r="G183" s="49">
        <v>135510</v>
      </c>
      <c r="H183" s="49">
        <v>45170</v>
      </c>
      <c r="I183" s="49"/>
      <c r="J183" s="41">
        <f>SUM(G183:I183)</f>
        <v>180680</v>
      </c>
      <c r="K183" s="78">
        <v>0</v>
      </c>
      <c r="L183" s="51">
        <f>SUM(G183:I183,K183)</f>
        <v>180680</v>
      </c>
      <c r="M183" s="52">
        <f>'FF-68 Data'!S305</f>
        <v>30280</v>
      </c>
      <c r="N183" s="53">
        <f>'FF-68 Data'!T305</f>
        <v>0</v>
      </c>
      <c r="O183" s="54">
        <f>'FF-68 Data'!U305</f>
        <v>0</v>
      </c>
      <c r="P183" s="55">
        <f>'FF-68 Data'!V305</f>
        <v>0</v>
      </c>
      <c r="Q183" s="81"/>
      <c r="R183" s="56">
        <f>M183+N183</f>
        <v>30280</v>
      </c>
      <c r="S183" s="56">
        <f t="shared" ref="S183:S188" si="572">R183/E183*100</f>
        <v>27.931517969153568</v>
      </c>
      <c r="T183" s="56">
        <f t="shared" ref="T183:T186" si="573">R183/J183*100</f>
        <v>16.758910781492141</v>
      </c>
      <c r="U183" s="56">
        <f t="shared" ref="U183:U188" si="574">R183/L183*100</f>
        <v>16.758910781492141</v>
      </c>
      <c r="V183" s="56">
        <f t="shared" si="569"/>
        <v>16.758910781492141</v>
      </c>
      <c r="W183" s="57">
        <f t="shared" ref="W183:W186" si="575">O183+P183+Q183</f>
        <v>0</v>
      </c>
      <c r="X183" s="56">
        <f t="shared" ref="X183:X188" si="576">W183/E183*100</f>
        <v>0</v>
      </c>
      <c r="Y183" s="56">
        <f t="shared" ref="Y183:Y186" si="577">W183/J183*100</f>
        <v>0</v>
      </c>
      <c r="Z183" s="56">
        <f t="shared" ref="Z183:Z188" si="578">W183/L183*100</f>
        <v>0</v>
      </c>
      <c r="AA183" s="56">
        <f t="shared" ref="AA183:AA186" si="579">W183/D183*100</f>
        <v>0</v>
      </c>
      <c r="AB183" s="56">
        <f t="shared" ref="AB183:AB186" si="580">SUM(M183:Q183)</f>
        <v>30280</v>
      </c>
      <c r="AC183" s="56">
        <f t="shared" ref="AC183:AC186" si="581">AB183/E183*100</f>
        <v>27.931517969153568</v>
      </c>
      <c r="AD183" s="56">
        <f>AB183/J183*100</f>
        <v>16.758910781492141</v>
      </c>
      <c r="AE183" s="56">
        <f t="shared" ref="AE183:AE188" si="582">AB183/L183*100</f>
        <v>16.758910781492141</v>
      </c>
      <c r="AF183" s="56">
        <f t="shared" ref="AF183:AF186" si="583">AB183/D183*100</f>
        <v>16.758910781492141</v>
      </c>
      <c r="AG183" s="57">
        <f t="shared" ref="AG183:AG186" si="584">E183-AB183</f>
        <v>78128</v>
      </c>
      <c r="AH183" s="56">
        <f t="shared" ref="AH183:AH186" si="585">AG183/E183*100</f>
        <v>72.06848203084644</v>
      </c>
      <c r="AI183" s="56">
        <f t="shared" ref="AI183:AI186" si="586">AG183/D183*100</f>
        <v>43.241089218507859</v>
      </c>
      <c r="AJ183" s="57">
        <f t="shared" ref="AJ183:AJ186" si="587">J183-AB183</f>
        <v>150400</v>
      </c>
      <c r="AK183" s="57">
        <f t="shared" ref="AK183:AK186" si="588">(AJ183/J183)*100</f>
        <v>83.241089218507852</v>
      </c>
      <c r="AL183" s="57">
        <f t="shared" ref="AL183:AL186" si="589">(AJ183/D183)*100</f>
        <v>83.241089218507852</v>
      </c>
      <c r="AM183" s="34">
        <f>L183-AB183</f>
        <v>150400</v>
      </c>
      <c r="AN183" s="57">
        <f t="shared" ref="AN183:AN186" si="590">(AM183/L183)*100</f>
        <v>83.241089218507852</v>
      </c>
      <c r="AO183" s="63">
        <f t="shared" si="570"/>
        <v>83.241089218507852</v>
      </c>
      <c r="AP183" s="34">
        <f t="shared" ref="AP183:AP186" si="591">D183-AB183</f>
        <v>150400</v>
      </c>
      <c r="AQ183" s="57">
        <f t="shared" ref="AQ183:AQ186" si="592">(AP183/D183)*100</f>
        <v>83.241089218507852</v>
      </c>
    </row>
    <row r="184" spans="1:43" ht="18.75">
      <c r="A184" s="38"/>
      <c r="B184" s="38"/>
      <c r="C184" s="49" t="s">
        <v>58</v>
      </c>
      <c r="D184" s="49">
        <v>505320</v>
      </c>
      <c r="E184" s="49">
        <v>303192</v>
      </c>
      <c r="F184" s="49">
        <f t="shared" si="571"/>
        <v>202128</v>
      </c>
      <c r="G184" s="49">
        <v>378990</v>
      </c>
      <c r="H184" s="49">
        <v>126330</v>
      </c>
      <c r="I184" s="49"/>
      <c r="J184" s="41">
        <f>SUM(G184:I184)</f>
        <v>505320</v>
      </c>
      <c r="K184" s="59"/>
      <c r="L184" s="51">
        <f>SUM(G184:I184,K184)</f>
        <v>505320</v>
      </c>
      <c r="M184" s="52">
        <f>'FF-68 Data'!W305</f>
        <v>449770.16</v>
      </c>
      <c r="N184" s="53">
        <f>'FF-68 Data'!X305</f>
        <v>0</v>
      </c>
      <c r="O184" s="54">
        <f>'FF-68 Data'!Y305</f>
        <v>0</v>
      </c>
      <c r="P184" s="55">
        <f>'FF-68 Data'!Z305</f>
        <v>86242</v>
      </c>
      <c r="Q184" s="81"/>
      <c r="R184" s="56">
        <f>M184+N184</f>
        <v>449770.16</v>
      </c>
      <c r="S184" s="56">
        <f t="shared" si="572"/>
        <v>148.34499591018232</v>
      </c>
      <c r="T184" s="56">
        <f t="shared" si="573"/>
        <v>89.006997546109389</v>
      </c>
      <c r="U184" s="56">
        <f t="shared" si="574"/>
        <v>89.006997546109389</v>
      </c>
      <c r="V184" s="56">
        <f t="shared" si="569"/>
        <v>89.006997546109389</v>
      </c>
      <c r="W184" s="57">
        <f t="shared" si="575"/>
        <v>86242</v>
      </c>
      <c r="X184" s="56">
        <f t="shared" si="576"/>
        <v>28.444681917728698</v>
      </c>
      <c r="Y184" s="56">
        <f t="shared" si="577"/>
        <v>17.066809150637219</v>
      </c>
      <c r="Z184" s="56">
        <f t="shared" si="578"/>
        <v>17.066809150637219</v>
      </c>
      <c r="AA184" s="56">
        <f t="shared" si="579"/>
        <v>17.066809150637219</v>
      </c>
      <c r="AB184" s="56">
        <f t="shared" si="580"/>
        <v>536012.15999999992</v>
      </c>
      <c r="AC184" s="56">
        <f t="shared" si="581"/>
        <v>176.78967782791099</v>
      </c>
      <c r="AD184" s="56">
        <f t="shared" ref="AD184:AD186" si="593">AB184/J184*100</f>
        <v>106.0738066967466</v>
      </c>
      <c r="AE184" s="56">
        <f t="shared" si="582"/>
        <v>106.0738066967466</v>
      </c>
      <c r="AF184" s="56">
        <f t="shared" si="583"/>
        <v>106.0738066967466</v>
      </c>
      <c r="AG184" s="57">
        <f t="shared" si="584"/>
        <v>-232820.15999999992</v>
      </c>
      <c r="AH184" s="56">
        <f t="shared" si="585"/>
        <v>-76.789677827910992</v>
      </c>
      <c r="AI184" s="56">
        <f t="shared" si="586"/>
        <v>-46.073806696746601</v>
      </c>
      <c r="AJ184" s="57">
        <f t="shared" si="587"/>
        <v>-30692.159999999916</v>
      </c>
      <c r="AK184" s="57">
        <f t="shared" si="588"/>
        <v>-6.0738066967465993</v>
      </c>
      <c r="AL184" s="57">
        <f t="shared" si="589"/>
        <v>-6.0738066967465993</v>
      </c>
      <c r="AM184" s="34">
        <f>L184-AB184</f>
        <v>-30692.159999999916</v>
      </c>
      <c r="AN184" s="57">
        <f t="shared" si="590"/>
        <v>-6.0738066967465993</v>
      </c>
      <c r="AO184" s="63">
        <f t="shared" si="570"/>
        <v>-6.0738066967465993</v>
      </c>
      <c r="AP184" s="34">
        <f t="shared" si="591"/>
        <v>-30692.159999999916</v>
      </c>
      <c r="AQ184" s="57">
        <f t="shared" si="592"/>
        <v>-6.0738066967465993</v>
      </c>
    </row>
    <row r="185" spans="1:43" ht="18" hidden="1" customHeight="1">
      <c r="A185" s="38"/>
      <c r="B185" s="38"/>
      <c r="C185" s="49" t="s">
        <v>69</v>
      </c>
      <c r="D185" s="49">
        <v>0</v>
      </c>
      <c r="E185" s="49">
        <v>0</v>
      </c>
      <c r="F185" s="49">
        <f t="shared" si="571"/>
        <v>0</v>
      </c>
      <c r="G185" s="49">
        <v>0</v>
      </c>
      <c r="H185" s="49">
        <v>0</v>
      </c>
      <c r="I185" s="49"/>
      <c r="J185" s="41">
        <f>SUM(G185:I185)</f>
        <v>0</v>
      </c>
      <c r="K185" s="59">
        <v>0</v>
      </c>
      <c r="L185" s="51">
        <f>SUM(G185:I185,K185)</f>
        <v>0</v>
      </c>
      <c r="M185" s="52"/>
      <c r="N185" s="53"/>
      <c r="O185" s="54"/>
      <c r="P185" s="55"/>
      <c r="Q185" s="81"/>
      <c r="R185" s="56">
        <f>M185+N185</f>
        <v>0</v>
      </c>
      <c r="S185" s="56" t="e">
        <f t="shared" si="572"/>
        <v>#DIV/0!</v>
      </c>
      <c r="T185" s="56" t="e">
        <f t="shared" si="573"/>
        <v>#DIV/0!</v>
      </c>
      <c r="U185" s="56" t="e">
        <f t="shared" si="574"/>
        <v>#DIV/0!</v>
      </c>
      <c r="V185" s="56" t="e">
        <f t="shared" si="569"/>
        <v>#DIV/0!</v>
      </c>
      <c r="W185" s="57">
        <f t="shared" si="575"/>
        <v>0</v>
      </c>
      <c r="X185" s="56" t="e">
        <f t="shared" si="576"/>
        <v>#DIV/0!</v>
      </c>
      <c r="Y185" s="56" t="e">
        <f t="shared" si="577"/>
        <v>#DIV/0!</v>
      </c>
      <c r="Z185" s="56" t="e">
        <f t="shared" si="578"/>
        <v>#DIV/0!</v>
      </c>
      <c r="AA185" s="56" t="e">
        <f t="shared" si="579"/>
        <v>#DIV/0!</v>
      </c>
      <c r="AB185" s="56">
        <f t="shared" si="580"/>
        <v>0</v>
      </c>
      <c r="AC185" s="56" t="e">
        <f t="shared" si="581"/>
        <v>#DIV/0!</v>
      </c>
      <c r="AD185" s="56" t="e">
        <f t="shared" si="593"/>
        <v>#DIV/0!</v>
      </c>
      <c r="AE185" s="56" t="e">
        <f t="shared" si="582"/>
        <v>#DIV/0!</v>
      </c>
      <c r="AF185" s="56" t="e">
        <f t="shared" si="583"/>
        <v>#DIV/0!</v>
      </c>
      <c r="AG185" s="57">
        <f t="shared" si="584"/>
        <v>0</v>
      </c>
      <c r="AH185" s="56" t="e">
        <f t="shared" si="585"/>
        <v>#DIV/0!</v>
      </c>
      <c r="AI185" s="56" t="e">
        <f t="shared" si="586"/>
        <v>#DIV/0!</v>
      </c>
      <c r="AJ185" s="57">
        <f t="shared" si="587"/>
        <v>0</v>
      </c>
      <c r="AK185" s="57" t="e">
        <f t="shared" si="588"/>
        <v>#DIV/0!</v>
      </c>
      <c r="AL185" s="57" t="e">
        <f t="shared" si="589"/>
        <v>#DIV/0!</v>
      </c>
      <c r="AM185" s="34">
        <f>L185-AB185</f>
        <v>0</v>
      </c>
      <c r="AN185" s="57" t="e">
        <f t="shared" si="590"/>
        <v>#DIV/0!</v>
      </c>
      <c r="AO185" s="63" t="e">
        <f t="shared" si="570"/>
        <v>#DIV/0!</v>
      </c>
      <c r="AP185" s="34">
        <f t="shared" si="591"/>
        <v>0</v>
      </c>
      <c r="AQ185" s="57" t="e">
        <f t="shared" si="592"/>
        <v>#DIV/0!</v>
      </c>
    </row>
    <row r="186" spans="1:43" ht="18.75">
      <c r="A186" s="38"/>
      <c r="B186" s="38"/>
      <c r="C186" s="49" t="s">
        <v>60</v>
      </c>
      <c r="D186" s="57">
        <v>25470</v>
      </c>
      <c r="E186" s="49">
        <v>15282</v>
      </c>
      <c r="F186" s="49">
        <f t="shared" si="571"/>
        <v>10188</v>
      </c>
      <c r="G186" s="57">
        <v>19102.5</v>
      </c>
      <c r="H186" s="49">
        <v>6367.5</v>
      </c>
      <c r="I186" s="49"/>
      <c r="J186" s="41">
        <f>SUM(G186:I186)</f>
        <v>25470</v>
      </c>
      <c r="K186" s="49">
        <v>0</v>
      </c>
      <c r="L186" s="51">
        <f>SUM(G186:I186,K186)</f>
        <v>25470</v>
      </c>
      <c r="M186" s="52">
        <f>'FF-68 Data'!AE305</f>
        <v>0</v>
      </c>
      <c r="N186" s="53">
        <f>'FF-68 Data'!AF305</f>
        <v>0</v>
      </c>
      <c r="O186" s="54">
        <f>'FF-68 Data'!AG305</f>
        <v>0</v>
      </c>
      <c r="P186" s="55">
        <f>'FF-68 Data'!AH305</f>
        <v>0</v>
      </c>
      <c r="Q186" s="81"/>
      <c r="R186" s="56">
        <f>M186+N186</f>
        <v>0</v>
      </c>
      <c r="S186" s="56">
        <f t="shared" si="572"/>
        <v>0</v>
      </c>
      <c r="T186" s="56">
        <f t="shared" si="573"/>
        <v>0</v>
      </c>
      <c r="U186" s="56">
        <f t="shared" si="574"/>
        <v>0</v>
      </c>
      <c r="V186" s="56">
        <f t="shared" si="569"/>
        <v>0</v>
      </c>
      <c r="W186" s="57">
        <f t="shared" si="575"/>
        <v>0</v>
      </c>
      <c r="X186" s="56">
        <f t="shared" si="576"/>
        <v>0</v>
      </c>
      <c r="Y186" s="56">
        <f t="shared" si="577"/>
        <v>0</v>
      </c>
      <c r="Z186" s="56">
        <f t="shared" si="578"/>
        <v>0</v>
      </c>
      <c r="AA186" s="56">
        <f t="shared" si="579"/>
        <v>0</v>
      </c>
      <c r="AB186" s="56">
        <f t="shared" si="580"/>
        <v>0</v>
      </c>
      <c r="AC186" s="56">
        <f t="shared" si="581"/>
        <v>0</v>
      </c>
      <c r="AD186" s="56">
        <f t="shared" si="593"/>
        <v>0</v>
      </c>
      <c r="AE186" s="56">
        <f t="shared" si="582"/>
        <v>0</v>
      </c>
      <c r="AF186" s="56">
        <f t="shared" si="583"/>
        <v>0</v>
      </c>
      <c r="AG186" s="57">
        <f t="shared" si="584"/>
        <v>15282</v>
      </c>
      <c r="AH186" s="56">
        <f t="shared" si="585"/>
        <v>100</v>
      </c>
      <c r="AI186" s="56">
        <f t="shared" si="586"/>
        <v>60</v>
      </c>
      <c r="AJ186" s="57">
        <f t="shared" si="587"/>
        <v>25470</v>
      </c>
      <c r="AK186" s="57">
        <f t="shared" si="588"/>
        <v>100</v>
      </c>
      <c r="AL186" s="57">
        <f t="shared" si="589"/>
        <v>100</v>
      </c>
      <c r="AM186" s="34">
        <f>L186-AB186</f>
        <v>25470</v>
      </c>
      <c r="AN186" s="57">
        <f t="shared" si="590"/>
        <v>100</v>
      </c>
      <c r="AO186" s="63">
        <f t="shared" si="570"/>
        <v>100</v>
      </c>
      <c r="AP186" s="34">
        <f t="shared" si="591"/>
        <v>25470</v>
      </c>
      <c r="AQ186" s="57">
        <f t="shared" si="592"/>
        <v>100</v>
      </c>
    </row>
    <row r="187" spans="1:43" ht="18.75">
      <c r="A187" s="61"/>
      <c r="B187" s="62"/>
      <c r="C187" s="63" t="s">
        <v>61</v>
      </c>
      <c r="D187" s="63">
        <f>D188</f>
        <v>84530</v>
      </c>
      <c r="E187" s="63">
        <f>E188</f>
        <v>50718</v>
      </c>
      <c r="F187" s="63">
        <f t="shared" ref="F187" si="594">F188</f>
        <v>33812</v>
      </c>
      <c r="G187" s="63">
        <f>SUM(G188:G188)</f>
        <v>84530</v>
      </c>
      <c r="H187" s="63">
        <f>H188</f>
        <v>0</v>
      </c>
      <c r="I187" s="63">
        <f>I188</f>
        <v>0</v>
      </c>
      <c r="J187" s="63">
        <f>J188</f>
        <v>84530</v>
      </c>
      <c r="K187" s="63">
        <f>K188</f>
        <v>0</v>
      </c>
      <c r="L187" s="63">
        <f>SUM(L188:L188)</f>
        <v>84530</v>
      </c>
      <c r="M187" s="64">
        <f t="shared" ref="M187:AP187" si="595">M188</f>
        <v>84530</v>
      </c>
      <c r="N187" s="65">
        <f t="shared" si="595"/>
        <v>0</v>
      </c>
      <c r="O187" s="66">
        <f t="shared" si="595"/>
        <v>0</v>
      </c>
      <c r="P187" s="46">
        <f t="shared" si="595"/>
        <v>0</v>
      </c>
      <c r="Q187" s="82">
        <f t="shared" si="595"/>
        <v>0</v>
      </c>
      <c r="R187" s="67">
        <f t="shared" si="595"/>
        <v>84530</v>
      </c>
      <c r="S187" s="67">
        <f t="shared" si="595"/>
        <v>166.66666666666669</v>
      </c>
      <c r="T187" s="67">
        <f t="shared" si="595"/>
        <v>100</v>
      </c>
      <c r="U187" s="56">
        <f t="shared" si="574"/>
        <v>100</v>
      </c>
      <c r="V187" s="67">
        <f t="shared" si="595"/>
        <v>100</v>
      </c>
      <c r="W187" s="63">
        <f t="shared" si="595"/>
        <v>0</v>
      </c>
      <c r="X187" s="67">
        <f t="shared" si="595"/>
        <v>0</v>
      </c>
      <c r="Y187" s="67">
        <f t="shared" si="595"/>
        <v>0</v>
      </c>
      <c r="Z187" s="56">
        <f t="shared" si="578"/>
        <v>0</v>
      </c>
      <c r="AA187" s="67">
        <f t="shared" si="595"/>
        <v>0</v>
      </c>
      <c r="AB187" s="67">
        <f>AB188</f>
        <v>84530</v>
      </c>
      <c r="AC187" s="67">
        <f t="shared" ref="AC187:AI187" si="596">AC188</f>
        <v>166.66666666666669</v>
      </c>
      <c r="AD187" s="67">
        <f t="shared" si="596"/>
        <v>100</v>
      </c>
      <c r="AE187" s="56">
        <f t="shared" si="582"/>
        <v>100</v>
      </c>
      <c r="AF187" s="67">
        <f t="shared" si="596"/>
        <v>100</v>
      </c>
      <c r="AG187" s="63">
        <f>AG188</f>
        <v>-33812</v>
      </c>
      <c r="AH187" s="67">
        <f t="shared" si="596"/>
        <v>-66.666666666666657</v>
      </c>
      <c r="AI187" s="67">
        <f t="shared" si="596"/>
        <v>-40</v>
      </c>
      <c r="AJ187" s="63">
        <f t="shared" si="595"/>
        <v>0</v>
      </c>
      <c r="AK187" s="63">
        <f t="shared" si="595"/>
        <v>0</v>
      </c>
      <c r="AL187" s="63">
        <f t="shared" si="595"/>
        <v>0</v>
      </c>
      <c r="AM187" s="63">
        <f t="shared" si="595"/>
        <v>0</v>
      </c>
      <c r="AN187" s="63">
        <f t="shared" si="595"/>
        <v>0</v>
      </c>
      <c r="AO187" s="63">
        <f t="shared" si="595"/>
        <v>0</v>
      </c>
      <c r="AP187" s="63">
        <f t="shared" si="595"/>
        <v>0</v>
      </c>
      <c r="AQ187" s="57">
        <f>(AP187/D187)*100</f>
        <v>0</v>
      </c>
    </row>
    <row r="188" spans="1:43" ht="18.75">
      <c r="A188" s="38"/>
      <c r="B188" s="38"/>
      <c r="C188" s="49" t="s">
        <v>70</v>
      </c>
      <c r="D188" s="57">
        <v>84530</v>
      </c>
      <c r="E188" s="49">
        <v>50718</v>
      </c>
      <c r="F188" s="49">
        <f t="shared" si="571"/>
        <v>33812</v>
      </c>
      <c r="G188" s="57">
        <v>84530</v>
      </c>
      <c r="H188" s="49">
        <v>0</v>
      </c>
      <c r="I188" s="49"/>
      <c r="J188" s="49">
        <f>SUM(G188:I188)</f>
        <v>84530</v>
      </c>
      <c r="K188" s="57">
        <v>0</v>
      </c>
      <c r="L188" s="51">
        <f>SUM(G188:I188,K188)</f>
        <v>84530</v>
      </c>
      <c r="M188" s="52">
        <v>84530</v>
      </c>
      <c r="N188" s="53"/>
      <c r="O188" s="54"/>
      <c r="P188" s="55"/>
      <c r="Q188" s="81"/>
      <c r="R188" s="57">
        <f>M188+N188</f>
        <v>84530</v>
      </c>
      <c r="S188" s="56">
        <f t="shared" si="572"/>
        <v>166.66666666666669</v>
      </c>
      <c r="T188" s="56">
        <f>R188/L188*100</f>
        <v>100</v>
      </c>
      <c r="U188" s="56">
        <f t="shared" si="574"/>
        <v>100</v>
      </c>
      <c r="V188" s="56">
        <f>R188/D188*100</f>
        <v>100</v>
      </c>
      <c r="W188" s="57">
        <f>O188+P188+Q188</f>
        <v>0</v>
      </c>
      <c r="X188" s="56">
        <f t="shared" si="576"/>
        <v>0</v>
      </c>
      <c r="Y188" s="56">
        <f>W188/L188*100</f>
        <v>0</v>
      </c>
      <c r="Z188" s="56">
        <f t="shared" si="578"/>
        <v>0</v>
      </c>
      <c r="AA188" s="56">
        <f>W188/D188*100</f>
        <v>0</v>
      </c>
      <c r="AB188" s="56">
        <f>SUM(M188:Q188)</f>
        <v>84530</v>
      </c>
      <c r="AC188" s="56">
        <f t="shared" ref="AC188" si="597">AB188/E188*100</f>
        <v>166.66666666666669</v>
      </c>
      <c r="AD188" s="56">
        <f t="shared" ref="AD188" si="598">AB188/J188*100</f>
        <v>100</v>
      </c>
      <c r="AE188" s="56">
        <f t="shared" si="582"/>
        <v>100</v>
      </c>
      <c r="AF188" s="56">
        <f>AB188/D188*100</f>
        <v>100</v>
      </c>
      <c r="AG188" s="57">
        <f t="shared" ref="AG188" si="599">E188-AB188</f>
        <v>-33812</v>
      </c>
      <c r="AH188" s="56">
        <f t="shared" ref="AH188" si="600">AG188/E188*100</f>
        <v>-66.666666666666657</v>
      </c>
      <c r="AI188" s="56">
        <f t="shared" ref="AI188" si="601">AG188/D188*100</f>
        <v>-40</v>
      </c>
      <c r="AJ188" s="57">
        <f>J188-AB188</f>
        <v>0</v>
      </c>
      <c r="AK188" s="57">
        <f t="shared" ref="AK188" si="602">(AJ188/J188)*100</f>
        <v>0</v>
      </c>
      <c r="AL188" s="57">
        <f>(AJ188/D188)*100</f>
        <v>0</v>
      </c>
      <c r="AM188" s="34">
        <f>L188-AB188</f>
        <v>0</v>
      </c>
      <c r="AN188" s="57">
        <f>(AM188/L188)*100</f>
        <v>0</v>
      </c>
      <c r="AO188" s="63">
        <f>(AM188/D188)*100</f>
        <v>0</v>
      </c>
      <c r="AP188" s="34">
        <f t="shared" ref="AP188" si="603">D188-AB188</f>
        <v>0</v>
      </c>
      <c r="AQ188" s="57">
        <f t="shared" ref="AQ188" si="604">(AP188/D188)*100</f>
        <v>0</v>
      </c>
    </row>
    <row r="189" spans="1:43" ht="18.75">
      <c r="A189" s="69"/>
      <c r="B189" s="69"/>
      <c r="C189" s="70"/>
      <c r="D189" s="70"/>
      <c r="E189" s="70"/>
      <c r="F189" s="70"/>
      <c r="G189" s="71"/>
      <c r="H189" s="71"/>
      <c r="I189" s="71"/>
      <c r="J189" s="71"/>
      <c r="K189" s="71"/>
      <c r="L189" s="71"/>
      <c r="M189" s="72"/>
      <c r="N189" s="73"/>
      <c r="O189" s="74"/>
      <c r="P189" s="75"/>
      <c r="Q189" s="83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</row>
    <row r="190" spans="1:43" ht="36.950000000000003" customHeight="1">
      <c r="A190" s="1104" t="s">
        <v>118</v>
      </c>
      <c r="B190" s="1106" t="s">
        <v>119</v>
      </c>
      <c r="C190" s="1107" t="s">
        <v>120</v>
      </c>
      <c r="D190" s="79" t="s">
        <v>121</v>
      </c>
      <c r="E190" s="293">
        <v>0.6</v>
      </c>
      <c r="F190" s="293">
        <v>0.4</v>
      </c>
      <c r="G190" s="1109">
        <f>SUM(G193,G199)</f>
        <v>761400</v>
      </c>
      <c r="H190" s="1109">
        <f>H193+H199</f>
        <v>193800</v>
      </c>
      <c r="I190" s="1109">
        <f>I193+I199</f>
        <v>0</v>
      </c>
      <c r="J190" s="1109">
        <f>SUM(G190:I192)</f>
        <v>955200</v>
      </c>
      <c r="K190" s="1111">
        <f>SUM(K193,K199)</f>
        <v>0</v>
      </c>
      <c r="L190" s="1113">
        <f>SUM(L193,L199)</f>
        <v>955200</v>
      </c>
      <c r="M190" s="37"/>
      <c r="N190" s="37"/>
      <c r="O190" s="37"/>
      <c r="P190" s="37"/>
      <c r="Q190" s="37"/>
      <c r="R190" s="203" t="s">
        <v>417</v>
      </c>
      <c r="S190" s="294" t="s">
        <v>462</v>
      </c>
      <c r="T190" s="204" t="s">
        <v>433</v>
      </c>
      <c r="U190" s="204" t="s">
        <v>434</v>
      </c>
      <c r="V190" s="204" t="s">
        <v>403</v>
      </c>
      <c r="W190" s="204" t="s">
        <v>438</v>
      </c>
      <c r="X190" s="294" t="s">
        <v>462</v>
      </c>
      <c r="Y190" s="204" t="s">
        <v>433</v>
      </c>
      <c r="Z190" s="204" t="s">
        <v>434</v>
      </c>
      <c r="AA190" s="204" t="s">
        <v>403</v>
      </c>
      <c r="AB190" s="203" t="s">
        <v>439</v>
      </c>
      <c r="AC190" s="294" t="s">
        <v>462</v>
      </c>
      <c r="AD190" s="204" t="s">
        <v>433</v>
      </c>
      <c r="AE190" s="204" t="s">
        <v>434</v>
      </c>
      <c r="AF190" s="204" t="s">
        <v>403</v>
      </c>
      <c r="AG190" s="296" t="s">
        <v>33</v>
      </c>
      <c r="AH190" s="294" t="s">
        <v>464</v>
      </c>
      <c r="AI190" s="294" t="s">
        <v>399</v>
      </c>
      <c r="AJ190" s="204" t="s">
        <v>440</v>
      </c>
      <c r="AK190" s="204" t="s">
        <v>433</v>
      </c>
      <c r="AL190" s="204" t="s">
        <v>403</v>
      </c>
      <c r="AM190" s="204" t="s">
        <v>408</v>
      </c>
      <c r="AN190" s="204" t="s">
        <v>448</v>
      </c>
      <c r="AO190" s="204" t="s">
        <v>403</v>
      </c>
      <c r="AP190" s="204" t="s">
        <v>441</v>
      </c>
      <c r="AQ190" s="204" t="s">
        <v>403</v>
      </c>
    </row>
    <row r="191" spans="1:43" ht="14.45" customHeight="1">
      <c r="A191" s="1105"/>
      <c r="B191" s="1106"/>
      <c r="C191" s="1108"/>
      <c r="D191" s="1108">
        <f>D193+D199</f>
        <v>955200</v>
      </c>
      <c r="E191" s="1173">
        <f t="shared" ref="E191:F191" si="605">E193+E199</f>
        <v>573120</v>
      </c>
      <c r="F191" s="1173">
        <f t="shared" si="605"/>
        <v>382080</v>
      </c>
      <c r="G191" s="1110"/>
      <c r="H191" s="1110"/>
      <c r="I191" s="1110"/>
      <c r="J191" s="1110"/>
      <c r="K191" s="1112"/>
      <c r="L191" s="1106"/>
      <c r="M191" s="1114">
        <f t="shared" ref="M191:R191" si="606">M193+M199</f>
        <v>624863.1</v>
      </c>
      <c r="N191" s="1116">
        <f t="shared" si="606"/>
        <v>0</v>
      </c>
      <c r="O191" s="1118">
        <f t="shared" si="606"/>
        <v>0</v>
      </c>
      <c r="P191" s="1100">
        <f t="shared" si="606"/>
        <v>123194</v>
      </c>
      <c r="Q191" s="1102">
        <f t="shared" si="606"/>
        <v>0</v>
      </c>
      <c r="R191" s="1071">
        <f t="shared" si="606"/>
        <v>624863.1</v>
      </c>
      <c r="S191" s="1071">
        <f>(R191/E191)*100</f>
        <v>109.02831867671692</v>
      </c>
      <c r="T191" s="1071">
        <f>(R191/J190)*100</f>
        <v>65.416991206030147</v>
      </c>
      <c r="U191" s="1071">
        <f>(R191/L190)*100</f>
        <v>65.416991206030147</v>
      </c>
      <c r="V191" s="1071">
        <f>(R191/D191)*100</f>
        <v>65.416991206030147</v>
      </c>
      <c r="W191" s="1071">
        <f>W193+W199</f>
        <v>123194</v>
      </c>
      <c r="X191" s="1071">
        <f>(W191/E191)*100</f>
        <v>21.495323841429371</v>
      </c>
      <c r="Y191" s="1071">
        <f>(W191/J190)*100</f>
        <v>12.897194304857621</v>
      </c>
      <c r="Z191" s="1071">
        <f>(W191/L190)*100</f>
        <v>12.897194304857621</v>
      </c>
      <c r="AA191" s="1071">
        <f>(W191/D191)*100</f>
        <v>12.897194304857621</v>
      </c>
      <c r="AB191" s="1071">
        <f>AB193+AB199</f>
        <v>748057.1</v>
      </c>
      <c r="AC191" s="1071">
        <f>(AB191/E191)*100</f>
        <v>130.52364251814629</v>
      </c>
      <c r="AD191" s="1171">
        <f>(AB191/J190)*100</f>
        <v>78.314185510887768</v>
      </c>
      <c r="AE191" s="1071">
        <f>(AB191/L190)*100</f>
        <v>78.314185510887768</v>
      </c>
      <c r="AF191" s="1071">
        <f>(AB191/D191)*100</f>
        <v>78.314185510887768</v>
      </c>
      <c r="AG191" s="1071">
        <f>AG193+AG199</f>
        <v>-174937.09999999998</v>
      </c>
      <c r="AH191" s="1071">
        <f>(AG191/E191)*100</f>
        <v>-30.523642518146282</v>
      </c>
      <c r="AI191" s="1071">
        <f>(AG191/D191)*100</f>
        <v>-18.314185510887771</v>
      </c>
      <c r="AJ191" s="1071">
        <f>AJ193+AJ199</f>
        <v>207142.90000000002</v>
      </c>
      <c r="AK191" s="1071">
        <f>(AJ191/J190)*100</f>
        <v>21.685814489112229</v>
      </c>
      <c r="AL191" s="1071">
        <f>(AJ191/D191)*100</f>
        <v>21.685814489112229</v>
      </c>
      <c r="AM191" s="1071">
        <f>AM193+AM199</f>
        <v>207142.90000000002</v>
      </c>
      <c r="AN191" s="1071">
        <f>(AM191/L190)*100</f>
        <v>21.685814489112229</v>
      </c>
      <c r="AO191" s="1071">
        <f>(AM191/D191)*100</f>
        <v>21.685814489112229</v>
      </c>
      <c r="AP191" s="1071">
        <f>AP193+AP199</f>
        <v>207142.90000000002</v>
      </c>
      <c r="AQ191" s="1071">
        <f>(AP191/D191)*100</f>
        <v>21.685814489112229</v>
      </c>
    </row>
    <row r="192" spans="1:43" ht="47.1" customHeight="1">
      <c r="A192" s="1105"/>
      <c r="B192" s="1106"/>
      <c r="C192" s="1108"/>
      <c r="D192" s="1108"/>
      <c r="E192" s="1173"/>
      <c r="F192" s="1173"/>
      <c r="G192" s="1110"/>
      <c r="H192" s="1110"/>
      <c r="I192" s="1110"/>
      <c r="J192" s="1110"/>
      <c r="K192" s="1112"/>
      <c r="L192" s="1106"/>
      <c r="M192" s="1115"/>
      <c r="N192" s="1117"/>
      <c r="O192" s="1119"/>
      <c r="P192" s="1101"/>
      <c r="Q192" s="1103"/>
      <c r="R192" s="1072"/>
      <c r="S192" s="1072"/>
      <c r="T192" s="1072"/>
      <c r="U192" s="1072"/>
      <c r="V192" s="1072"/>
      <c r="W192" s="1072"/>
      <c r="X192" s="1072"/>
      <c r="Y192" s="1072"/>
      <c r="Z192" s="1072"/>
      <c r="AA192" s="1072"/>
      <c r="AB192" s="1072"/>
      <c r="AC192" s="1072"/>
      <c r="AD192" s="1172"/>
      <c r="AE192" s="1072"/>
      <c r="AF192" s="1072"/>
      <c r="AG192" s="1072"/>
      <c r="AH192" s="1072"/>
      <c r="AI192" s="1072"/>
      <c r="AJ192" s="1072"/>
      <c r="AK192" s="1072"/>
      <c r="AL192" s="1072"/>
      <c r="AM192" s="1072"/>
      <c r="AN192" s="1072"/>
      <c r="AO192" s="1072"/>
      <c r="AP192" s="1072"/>
      <c r="AQ192" s="1072"/>
    </row>
    <row r="193" spans="1:43" ht="18.75">
      <c r="A193" s="38"/>
      <c r="B193" s="39"/>
      <c r="C193" s="40" t="s">
        <v>55</v>
      </c>
      <c r="D193" s="40">
        <f>SUM(D194:D198)</f>
        <v>955200</v>
      </c>
      <c r="E193" s="40">
        <f t="shared" ref="E193:F193" si="607">SUM(E194:E198)</f>
        <v>573120</v>
      </c>
      <c r="F193" s="40">
        <f t="shared" si="607"/>
        <v>382080</v>
      </c>
      <c r="G193" s="41">
        <f>SUM(G194:G198)</f>
        <v>761400</v>
      </c>
      <c r="H193" s="41">
        <f>SUM(H194:H198)</f>
        <v>193800</v>
      </c>
      <c r="I193" s="41">
        <f>SUM(I194:I198)</f>
        <v>0</v>
      </c>
      <c r="J193" s="41">
        <f>SUM(J194:J198)</f>
        <v>955200</v>
      </c>
      <c r="K193" s="42">
        <f>SUM(K194:K196)</f>
        <v>0</v>
      </c>
      <c r="L193" s="41">
        <f t="shared" ref="L193:R193" si="608">SUM(L194:L198)</f>
        <v>955200</v>
      </c>
      <c r="M193" s="43">
        <f t="shared" si="608"/>
        <v>624863.1</v>
      </c>
      <c r="N193" s="44">
        <f t="shared" si="608"/>
        <v>0</v>
      </c>
      <c r="O193" s="45">
        <f t="shared" si="608"/>
        <v>0</v>
      </c>
      <c r="P193" s="46">
        <f t="shared" si="608"/>
        <v>123194</v>
      </c>
      <c r="Q193" s="80">
        <f t="shared" si="608"/>
        <v>0</v>
      </c>
      <c r="R193" s="47">
        <f t="shared" si="608"/>
        <v>624863.1</v>
      </c>
      <c r="S193" s="48">
        <f>R193/E193*100</f>
        <v>109.02831867671692</v>
      </c>
      <c r="T193" s="48">
        <f>R193/J193*100</f>
        <v>65.416991206030147</v>
      </c>
      <c r="U193" s="48">
        <f>R193/L193*100</f>
        <v>65.416991206030147</v>
      </c>
      <c r="V193" s="48">
        <f t="shared" ref="V193:V198" si="609">R193/D193*100</f>
        <v>65.416991206030147</v>
      </c>
      <c r="W193" s="47">
        <f>SUM(W194:W198)</f>
        <v>123194</v>
      </c>
      <c r="X193" s="48">
        <f>W193/E193*100</f>
        <v>21.495323841429371</v>
      </c>
      <c r="Y193" s="48">
        <f>W193/J193*100</f>
        <v>12.897194304857621</v>
      </c>
      <c r="Z193" s="48">
        <f>W193/L193*100</f>
        <v>12.897194304857621</v>
      </c>
      <c r="AA193" s="48">
        <f>W193/D193*100</f>
        <v>12.897194304857621</v>
      </c>
      <c r="AB193" s="48">
        <f>SUM(AB194:AB198)</f>
        <v>748057.1</v>
      </c>
      <c r="AC193" s="48">
        <f>AB193/E193*100</f>
        <v>130.52364251814629</v>
      </c>
      <c r="AD193" s="299">
        <f>AB193/J193*100</f>
        <v>78.314185510887768</v>
      </c>
      <c r="AE193" s="48">
        <f>AB193/L193*100</f>
        <v>78.314185510887768</v>
      </c>
      <c r="AF193" s="48">
        <f>AB193/D193*100</f>
        <v>78.314185510887768</v>
      </c>
      <c r="AG193" s="295">
        <f>SUM(AG194:AG198)</f>
        <v>-174937.09999999998</v>
      </c>
      <c r="AH193" s="48">
        <f>AG193/E193*100</f>
        <v>-30.523642518146282</v>
      </c>
      <c r="AI193" s="48">
        <f>AG193/D193*100</f>
        <v>-18.314185510887771</v>
      </c>
      <c r="AJ193" s="47">
        <f>SUM(AJ194:AJ198)</f>
        <v>207142.90000000002</v>
      </c>
      <c r="AK193" s="47">
        <f>(AJ193/J193)*100</f>
        <v>21.685814489112229</v>
      </c>
      <c r="AL193" s="47">
        <f>(AJ193/D193)*100</f>
        <v>21.685814489112229</v>
      </c>
      <c r="AM193" s="47">
        <f>SUM(AM194:AM198)</f>
        <v>207142.90000000002</v>
      </c>
      <c r="AN193" s="47">
        <f>(AM193/L193)*100</f>
        <v>21.685814489112229</v>
      </c>
      <c r="AO193" s="47">
        <f t="shared" ref="AO193:AO198" si="610">(AM193/D193)*100</f>
        <v>21.685814489112229</v>
      </c>
      <c r="AP193" s="47">
        <f>SUM(AP194:AP198)</f>
        <v>207142.90000000002</v>
      </c>
      <c r="AQ193" s="47">
        <f>(AP193/D193)*100</f>
        <v>21.685814489112229</v>
      </c>
    </row>
    <row r="194" spans="1:43" ht="18.75">
      <c r="A194" s="38"/>
      <c r="B194" s="39" t="s">
        <v>68</v>
      </c>
      <c r="C194" s="49" t="s">
        <v>56</v>
      </c>
      <c r="D194" s="49">
        <v>180000</v>
      </c>
      <c r="E194" s="49">
        <v>108000</v>
      </c>
      <c r="F194" s="49">
        <f>D194*0.4</f>
        <v>72000</v>
      </c>
      <c r="G194" s="49">
        <v>180000</v>
      </c>
      <c r="H194" s="49">
        <v>0</v>
      </c>
      <c r="I194" s="49"/>
      <c r="J194" s="41">
        <f>SUM(G194:I194)</f>
        <v>180000</v>
      </c>
      <c r="K194" s="50">
        <v>0</v>
      </c>
      <c r="L194" s="51">
        <f>SUM(G194:I194,K194)</f>
        <v>180000</v>
      </c>
      <c r="M194" s="52">
        <f>'FF-68 Data'!Q336</f>
        <v>180000</v>
      </c>
      <c r="N194" s="53"/>
      <c r="O194" s="54"/>
      <c r="P194" s="55"/>
      <c r="Q194" s="81">
        <f>'FF-68 Data'!R336</f>
        <v>0</v>
      </c>
      <c r="R194" s="56">
        <f>M194+N194</f>
        <v>180000</v>
      </c>
      <c r="S194" s="56">
        <f>R194/E194*100</f>
        <v>166.66666666666669</v>
      </c>
      <c r="T194" s="56">
        <f>R194/J194*100</f>
        <v>100</v>
      </c>
      <c r="U194" s="56">
        <f>R194/L194*100</f>
        <v>100</v>
      </c>
      <c r="V194" s="56">
        <f t="shared" si="609"/>
        <v>100</v>
      </c>
      <c r="W194" s="57">
        <f>O194+P194+Q194</f>
        <v>0</v>
      </c>
      <c r="X194" s="56">
        <f>W194/E194*100</f>
        <v>0</v>
      </c>
      <c r="Y194" s="56">
        <f>W194/J194*100</f>
        <v>0</v>
      </c>
      <c r="Z194" s="56">
        <f>W194/L194*100</f>
        <v>0</v>
      </c>
      <c r="AA194" s="56">
        <f>W194/D194*100</f>
        <v>0</v>
      </c>
      <c r="AB194" s="56">
        <f>SUM(M194:Q194)</f>
        <v>180000</v>
      </c>
      <c r="AC194" s="56">
        <f>AB194/E194*100</f>
        <v>166.66666666666669</v>
      </c>
      <c r="AD194" s="56">
        <f>AB194/J194*100</f>
        <v>100</v>
      </c>
      <c r="AE194" s="56">
        <f>AB194/L194*100</f>
        <v>100</v>
      </c>
      <c r="AF194" s="56">
        <f>AB194/D194*100</f>
        <v>100</v>
      </c>
      <c r="AG194" s="57">
        <f>E194-AB194</f>
        <v>-72000</v>
      </c>
      <c r="AH194" s="56">
        <f>AG194/E194*100</f>
        <v>-66.666666666666657</v>
      </c>
      <c r="AI194" s="56">
        <f>AG194/D194*100</f>
        <v>-40</v>
      </c>
      <c r="AJ194" s="57">
        <f>J194-AB194</f>
        <v>0</v>
      </c>
      <c r="AK194" s="57">
        <f>(AJ194/J194)*100</f>
        <v>0</v>
      </c>
      <c r="AL194" s="57">
        <f>(AJ194/D194)*100</f>
        <v>0</v>
      </c>
      <c r="AM194" s="34">
        <f>L194-AB194</f>
        <v>0</v>
      </c>
      <c r="AN194" s="57">
        <f>(AM194/L194)*100</f>
        <v>0</v>
      </c>
      <c r="AO194" s="63">
        <f t="shared" si="610"/>
        <v>0</v>
      </c>
      <c r="AP194" s="34">
        <f>D194-AB194</f>
        <v>0</v>
      </c>
      <c r="AQ194" s="57">
        <f>(AP194/D194)*100</f>
        <v>0</v>
      </c>
    </row>
    <row r="195" spans="1:43" ht="18.75">
      <c r="A195" s="38"/>
      <c r="B195" s="38"/>
      <c r="C195" s="49" t="s">
        <v>57</v>
      </c>
      <c r="D195" s="49">
        <v>422300</v>
      </c>
      <c r="E195" s="49">
        <v>253380</v>
      </c>
      <c r="F195" s="49">
        <f t="shared" ref="F195:F200" si="611">D195*0.4</f>
        <v>168920</v>
      </c>
      <c r="G195" s="49">
        <v>316725</v>
      </c>
      <c r="H195" s="49">
        <v>105575</v>
      </c>
      <c r="I195" s="49"/>
      <c r="J195" s="41">
        <f>SUM(G195:I195)</f>
        <v>422300</v>
      </c>
      <c r="K195" s="78">
        <v>0</v>
      </c>
      <c r="L195" s="51">
        <f>SUM(G195:I195,K195)</f>
        <v>422300</v>
      </c>
      <c r="M195" s="52">
        <f>'FF-68 Data'!S336</f>
        <v>199290.1</v>
      </c>
      <c r="N195" s="53">
        <f>'FF-68 Data'!T336</f>
        <v>0</v>
      </c>
      <c r="O195" s="54">
        <f>'FF-68 Data'!U336</f>
        <v>0</v>
      </c>
      <c r="P195" s="55">
        <f>'FF-68 Data'!V336</f>
        <v>108000</v>
      </c>
      <c r="Q195" s="81"/>
      <c r="R195" s="56">
        <f>M195+N195</f>
        <v>199290.1</v>
      </c>
      <c r="S195" s="56">
        <f t="shared" ref="S195:S200" si="612">R195/E195*100</f>
        <v>78.652656089667687</v>
      </c>
      <c r="T195" s="56">
        <f t="shared" ref="T195:T198" si="613">R195/J195*100</f>
        <v>47.191593653800616</v>
      </c>
      <c r="U195" s="56">
        <f t="shared" ref="U195:U200" si="614">R195/L195*100</f>
        <v>47.191593653800616</v>
      </c>
      <c r="V195" s="56">
        <f t="shared" si="609"/>
        <v>47.191593653800616</v>
      </c>
      <c r="W195" s="57">
        <f t="shared" ref="W195:W198" si="615">O195+P195+Q195</f>
        <v>108000</v>
      </c>
      <c r="X195" s="56">
        <f t="shared" ref="X195:X200" si="616">W195/E195*100</f>
        <v>42.623727208145866</v>
      </c>
      <c r="Y195" s="56">
        <f t="shared" ref="Y195:Y198" si="617">W195/J195*100</f>
        <v>25.574236324887522</v>
      </c>
      <c r="Z195" s="56">
        <f t="shared" ref="Z195:Z200" si="618">W195/L195*100</f>
        <v>25.574236324887522</v>
      </c>
      <c r="AA195" s="56">
        <f t="shared" ref="AA195:AA198" si="619">W195/D195*100</f>
        <v>25.574236324887522</v>
      </c>
      <c r="AB195" s="56">
        <f t="shared" ref="AB195:AB198" si="620">SUM(M195:Q195)</f>
        <v>307290.09999999998</v>
      </c>
      <c r="AC195" s="56">
        <f t="shared" ref="AC195:AC198" si="621">AB195/E195*100</f>
        <v>121.27638329781357</v>
      </c>
      <c r="AD195" s="56">
        <f>AB195/J195*100</f>
        <v>72.765829978688132</v>
      </c>
      <c r="AE195" s="56">
        <f t="shared" ref="AE195:AE200" si="622">AB195/L195*100</f>
        <v>72.765829978688132</v>
      </c>
      <c r="AF195" s="56">
        <f t="shared" ref="AF195:AF198" si="623">AB195/D195*100</f>
        <v>72.765829978688132</v>
      </c>
      <c r="AG195" s="57">
        <f t="shared" ref="AG195:AG198" si="624">E195-AB195</f>
        <v>-53910.099999999977</v>
      </c>
      <c r="AH195" s="56">
        <f t="shared" ref="AH195:AH198" si="625">AG195/E195*100</f>
        <v>-21.276383297813549</v>
      </c>
      <c r="AI195" s="56">
        <f t="shared" ref="AI195:AI198" si="626">AG195/D195*100</f>
        <v>-12.765829978688132</v>
      </c>
      <c r="AJ195" s="57">
        <f t="shared" ref="AJ195:AJ198" si="627">J195-AB195</f>
        <v>115009.90000000002</v>
      </c>
      <c r="AK195" s="57">
        <f t="shared" ref="AK195:AK198" si="628">(AJ195/J195)*100</f>
        <v>27.234170021311872</v>
      </c>
      <c r="AL195" s="57">
        <f t="shared" ref="AL195:AL198" si="629">(AJ195/D195)*100</f>
        <v>27.234170021311872</v>
      </c>
      <c r="AM195" s="34">
        <f>L195-AB195</f>
        <v>115009.90000000002</v>
      </c>
      <c r="AN195" s="57">
        <f t="shared" ref="AN195:AN198" si="630">(AM195/L195)*100</f>
        <v>27.234170021311872</v>
      </c>
      <c r="AO195" s="63">
        <f t="shared" si="610"/>
        <v>27.234170021311872</v>
      </c>
      <c r="AP195" s="34">
        <f t="shared" ref="AP195:AP198" si="631">D195-AB195</f>
        <v>115009.90000000002</v>
      </c>
      <c r="AQ195" s="57">
        <f t="shared" ref="AQ195:AQ198" si="632">(AP195/D195)*100</f>
        <v>27.234170021311872</v>
      </c>
    </row>
    <row r="196" spans="1:43" ht="18.75">
      <c r="A196" s="38"/>
      <c r="B196" s="38"/>
      <c r="C196" s="49" t="s">
        <v>58</v>
      </c>
      <c r="D196" s="49">
        <v>352900</v>
      </c>
      <c r="E196" s="49">
        <v>211740</v>
      </c>
      <c r="F196" s="49">
        <f t="shared" si="611"/>
        <v>141160</v>
      </c>
      <c r="G196" s="49">
        <v>264675</v>
      </c>
      <c r="H196" s="49">
        <v>88225</v>
      </c>
      <c r="I196" s="49"/>
      <c r="J196" s="41">
        <f>SUM(G196:I196)</f>
        <v>352900</v>
      </c>
      <c r="K196" s="59">
        <v>0</v>
      </c>
      <c r="L196" s="51">
        <f>SUM(G196:I196,K196)</f>
        <v>352900</v>
      </c>
      <c r="M196" s="52">
        <f>'FF-68 Data'!W336</f>
        <v>245573</v>
      </c>
      <c r="N196" s="53">
        <f>'FF-68 Data'!X336</f>
        <v>0</v>
      </c>
      <c r="O196" s="54">
        <f>'FF-68 Data'!Y336</f>
        <v>0</v>
      </c>
      <c r="P196" s="55">
        <f>'FF-68 Data'!Z336</f>
        <v>15194</v>
      </c>
      <c r="Q196" s="81"/>
      <c r="R196" s="56">
        <f>M196+N196</f>
        <v>245573</v>
      </c>
      <c r="S196" s="56">
        <f t="shared" si="612"/>
        <v>115.97855860961556</v>
      </c>
      <c r="T196" s="56">
        <f t="shared" si="613"/>
        <v>69.58713516576934</v>
      </c>
      <c r="U196" s="56">
        <f t="shared" si="614"/>
        <v>69.58713516576934</v>
      </c>
      <c r="V196" s="56">
        <f t="shared" si="609"/>
        <v>69.58713516576934</v>
      </c>
      <c r="W196" s="57">
        <f t="shared" si="615"/>
        <v>15194</v>
      </c>
      <c r="X196" s="56">
        <f t="shared" si="616"/>
        <v>7.1757816189666572</v>
      </c>
      <c r="Y196" s="56">
        <f t="shared" si="617"/>
        <v>4.3054689713799945</v>
      </c>
      <c r="Z196" s="56">
        <f t="shared" si="618"/>
        <v>4.3054689713799945</v>
      </c>
      <c r="AA196" s="56">
        <f t="shared" si="619"/>
        <v>4.3054689713799945</v>
      </c>
      <c r="AB196" s="56">
        <f t="shared" si="620"/>
        <v>260767</v>
      </c>
      <c r="AC196" s="56">
        <f t="shared" si="621"/>
        <v>123.15434022858223</v>
      </c>
      <c r="AD196" s="56">
        <f t="shared" ref="AD196:AD198" si="633">AB196/J196*100</f>
        <v>73.892604137149334</v>
      </c>
      <c r="AE196" s="56">
        <f t="shared" si="622"/>
        <v>73.892604137149334</v>
      </c>
      <c r="AF196" s="56">
        <f t="shared" si="623"/>
        <v>73.892604137149334</v>
      </c>
      <c r="AG196" s="57">
        <f t="shared" si="624"/>
        <v>-49027</v>
      </c>
      <c r="AH196" s="56">
        <f t="shared" si="625"/>
        <v>-23.154340228582225</v>
      </c>
      <c r="AI196" s="56">
        <f t="shared" si="626"/>
        <v>-13.892604137149334</v>
      </c>
      <c r="AJ196" s="57">
        <f t="shared" si="627"/>
        <v>92133</v>
      </c>
      <c r="AK196" s="57">
        <f t="shared" si="628"/>
        <v>26.107395862850669</v>
      </c>
      <c r="AL196" s="57">
        <f t="shared" si="629"/>
        <v>26.107395862850669</v>
      </c>
      <c r="AM196" s="34">
        <f>L196-AB196</f>
        <v>92133</v>
      </c>
      <c r="AN196" s="57">
        <f t="shared" si="630"/>
        <v>26.107395862850669</v>
      </c>
      <c r="AO196" s="63">
        <f t="shared" si="610"/>
        <v>26.107395862850669</v>
      </c>
      <c r="AP196" s="34">
        <f t="shared" si="631"/>
        <v>92133</v>
      </c>
      <c r="AQ196" s="57">
        <f t="shared" si="632"/>
        <v>26.107395862850669</v>
      </c>
    </row>
    <row r="197" spans="1:43" ht="18" hidden="1" customHeight="1">
      <c r="A197" s="38"/>
      <c r="B197" s="38"/>
      <c r="C197" s="49" t="s">
        <v>69</v>
      </c>
      <c r="D197" s="49">
        <v>0</v>
      </c>
      <c r="E197" s="49">
        <v>0</v>
      </c>
      <c r="F197" s="49">
        <f t="shared" si="611"/>
        <v>0</v>
      </c>
      <c r="G197" s="49">
        <v>0</v>
      </c>
      <c r="H197" s="49">
        <v>0</v>
      </c>
      <c r="I197" s="49"/>
      <c r="J197" s="41">
        <f>SUM(G197:I197)</f>
        <v>0</v>
      </c>
      <c r="K197" s="59">
        <v>0</v>
      </c>
      <c r="L197" s="51">
        <f>SUM(G197:I197,K197)</f>
        <v>0</v>
      </c>
      <c r="M197" s="52"/>
      <c r="N197" s="53"/>
      <c r="O197" s="54"/>
      <c r="P197" s="55"/>
      <c r="Q197" s="81"/>
      <c r="R197" s="56">
        <f>M197+N197</f>
        <v>0</v>
      </c>
      <c r="S197" s="56" t="e">
        <f t="shared" si="612"/>
        <v>#DIV/0!</v>
      </c>
      <c r="T197" s="56" t="e">
        <f t="shared" si="613"/>
        <v>#DIV/0!</v>
      </c>
      <c r="U197" s="56" t="e">
        <f t="shared" si="614"/>
        <v>#DIV/0!</v>
      </c>
      <c r="V197" s="56" t="e">
        <f t="shared" si="609"/>
        <v>#DIV/0!</v>
      </c>
      <c r="W197" s="57">
        <f t="shared" si="615"/>
        <v>0</v>
      </c>
      <c r="X197" s="56" t="e">
        <f t="shared" si="616"/>
        <v>#DIV/0!</v>
      </c>
      <c r="Y197" s="56" t="e">
        <f t="shared" si="617"/>
        <v>#DIV/0!</v>
      </c>
      <c r="Z197" s="56" t="e">
        <f t="shared" si="618"/>
        <v>#DIV/0!</v>
      </c>
      <c r="AA197" s="56" t="e">
        <f t="shared" si="619"/>
        <v>#DIV/0!</v>
      </c>
      <c r="AB197" s="56">
        <f t="shared" si="620"/>
        <v>0</v>
      </c>
      <c r="AC197" s="56" t="e">
        <f t="shared" si="621"/>
        <v>#DIV/0!</v>
      </c>
      <c r="AD197" s="56" t="e">
        <f t="shared" si="633"/>
        <v>#DIV/0!</v>
      </c>
      <c r="AE197" s="56" t="e">
        <f t="shared" si="622"/>
        <v>#DIV/0!</v>
      </c>
      <c r="AF197" s="56" t="e">
        <f t="shared" si="623"/>
        <v>#DIV/0!</v>
      </c>
      <c r="AG197" s="57">
        <f t="shared" si="624"/>
        <v>0</v>
      </c>
      <c r="AH197" s="56" t="e">
        <f t="shared" si="625"/>
        <v>#DIV/0!</v>
      </c>
      <c r="AI197" s="56" t="e">
        <f t="shared" si="626"/>
        <v>#DIV/0!</v>
      </c>
      <c r="AJ197" s="57">
        <f t="shared" si="627"/>
        <v>0</v>
      </c>
      <c r="AK197" s="57" t="e">
        <f t="shared" si="628"/>
        <v>#DIV/0!</v>
      </c>
      <c r="AL197" s="57" t="e">
        <f t="shared" si="629"/>
        <v>#DIV/0!</v>
      </c>
      <c r="AM197" s="34">
        <f>L197-AB197</f>
        <v>0</v>
      </c>
      <c r="AN197" s="57" t="e">
        <f t="shared" si="630"/>
        <v>#DIV/0!</v>
      </c>
      <c r="AO197" s="63" t="e">
        <f t="shared" si="610"/>
        <v>#DIV/0!</v>
      </c>
      <c r="AP197" s="34">
        <f t="shared" si="631"/>
        <v>0</v>
      </c>
      <c r="AQ197" s="57" t="e">
        <f t="shared" si="632"/>
        <v>#DIV/0!</v>
      </c>
    </row>
    <row r="198" spans="1:43" ht="18" hidden="1" customHeight="1">
      <c r="A198" s="38"/>
      <c r="B198" s="38"/>
      <c r="C198" s="49" t="s">
        <v>60</v>
      </c>
      <c r="D198" s="57">
        <v>0</v>
      </c>
      <c r="E198" s="49">
        <v>0</v>
      </c>
      <c r="F198" s="49">
        <f t="shared" si="611"/>
        <v>0</v>
      </c>
      <c r="G198" s="57">
        <v>0</v>
      </c>
      <c r="H198" s="49">
        <v>0</v>
      </c>
      <c r="I198" s="49"/>
      <c r="J198" s="41">
        <f>SUM(G198:I198)</f>
        <v>0</v>
      </c>
      <c r="K198" s="49">
        <v>0</v>
      </c>
      <c r="L198" s="51">
        <f>SUM(G198:I198,K198)</f>
        <v>0</v>
      </c>
      <c r="M198" s="52"/>
      <c r="N198" s="53"/>
      <c r="O198" s="54"/>
      <c r="P198" s="55"/>
      <c r="Q198" s="81"/>
      <c r="R198" s="56">
        <f>M198+N198</f>
        <v>0</v>
      </c>
      <c r="S198" s="56" t="e">
        <f t="shared" si="612"/>
        <v>#DIV/0!</v>
      </c>
      <c r="T198" s="56" t="e">
        <f t="shared" si="613"/>
        <v>#DIV/0!</v>
      </c>
      <c r="U198" s="56" t="e">
        <f t="shared" si="614"/>
        <v>#DIV/0!</v>
      </c>
      <c r="V198" s="56" t="e">
        <f t="shared" si="609"/>
        <v>#DIV/0!</v>
      </c>
      <c r="W198" s="57">
        <f t="shared" si="615"/>
        <v>0</v>
      </c>
      <c r="X198" s="56" t="e">
        <f t="shared" si="616"/>
        <v>#DIV/0!</v>
      </c>
      <c r="Y198" s="56" t="e">
        <f t="shared" si="617"/>
        <v>#DIV/0!</v>
      </c>
      <c r="Z198" s="56" t="e">
        <f t="shared" si="618"/>
        <v>#DIV/0!</v>
      </c>
      <c r="AA198" s="56" t="e">
        <f t="shared" si="619"/>
        <v>#DIV/0!</v>
      </c>
      <c r="AB198" s="56">
        <f t="shared" si="620"/>
        <v>0</v>
      </c>
      <c r="AC198" s="56" t="e">
        <f t="shared" si="621"/>
        <v>#DIV/0!</v>
      </c>
      <c r="AD198" s="56" t="e">
        <f t="shared" si="633"/>
        <v>#DIV/0!</v>
      </c>
      <c r="AE198" s="56" t="e">
        <f t="shared" si="622"/>
        <v>#DIV/0!</v>
      </c>
      <c r="AF198" s="56" t="e">
        <f t="shared" si="623"/>
        <v>#DIV/0!</v>
      </c>
      <c r="AG198" s="57">
        <f t="shared" si="624"/>
        <v>0</v>
      </c>
      <c r="AH198" s="56" t="e">
        <f t="shared" si="625"/>
        <v>#DIV/0!</v>
      </c>
      <c r="AI198" s="56" t="e">
        <f t="shared" si="626"/>
        <v>#DIV/0!</v>
      </c>
      <c r="AJ198" s="57">
        <f t="shared" si="627"/>
        <v>0</v>
      </c>
      <c r="AK198" s="57" t="e">
        <f t="shared" si="628"/>
        <v>#DIV/0!</v>
      </c>
      <c r="AL198" s="57" t="e">
        <f t="shared" si="629"/>
        <v>#DIV/0!</v>
      </c>
      <c r="AM198" s="34">
        <f>L198-AB198</f>
        <v>0</v>
      </c>
      <c r="AN198" s="57" t="e">
        <f t="shared" si="630"/>
        <v>#DIV/0!</v>
      </c>
      <c r="AO198" s="63" t="e">
        <f t="shared" si="610"/>
        <v>#DIV/0!</v>
      </c>
      <c r="AP198" s="34">
        <f t="shared" si="631"/>
        <v>0</v>
      </c>
      <c r="AQ198" s="57" t="e">
        <f t="shared" si="632"/>
        <v>#DIV/0!</v>
      </c>
    </row>
    <row r="199" spans="1:43" ht="18" hidden="1" customHeight="1">
      <c r="A199" s="61"/>
      <c r="B199" s="62"/>
      <c r="C199" s="63" t="s">
        <v>61</v>
      </c>
      <c r="D199" s="63">
        <f>D200</f>
        <v>0</v>
      </c>
      <c r="E199" s="63">
        <f>E200</f>
        <v>0</v>
      </c>
      <c r="F199" s="63">
        <f t="shared" ref="F199" si="634">F200</f>
        <v>0</v>
      </c>
      <c r="G199" s="63">
        <f>SUM(G200:G200)</f>
        <v>0</v>
      </c>
      <c r="H199" s="63">
        <f>H200</f>
        <v>0</v>
      </c>
      <c r="I199" s="63">
        <f>I200</f>
        <v>0</v>
      </c>
      <c r="J199" s="63">
        <f>J200</f>
        <v>0</v>
      </c>
      <c r="K199" s="63">
        <f>K200</f>
        <v>0</v>
      </c>
      <c r="L199" s="63">
        <f>SUM(L200:L200)</f>
        <v>0</v>
      </c>
      <c r="M199" s="64">
        <f t="shared" ref="M199:AP199" si="635">M200</f>
        <v>0</v>
      </c>
      <c r="N199" s="65">
        <f t="shared" si="635"/>
        <v>0</v>
      </c>
      <c r="O199" s="66">
        <f t="shared" si="635"/>
        <v>0</v>
      </c>
      <c r="P199" s="46">
        <f t="shared" si="635"/>
        <v>0</v>
      </c>
      <c r="Q199" s="82">
        <f t="shared" si="635"/>
        <v>0</v>
      </c>
      <c r="R199" s="67">
        <f t="shared" si="635"/>
        <v>0</v>
      </c>
      <c r="S199" s="67" t="e">
        <f t="shared" si="635"/>
        <v>#DIV/0!</v>
      </c>
      <c r="T199" s="67" t="e">
        <f t="shared" si="635"/>
        <v>#DIV/0!</v>
      </c>
      <c r="U199" s="56" t="e">
        <f t="shared" si="614"/>
        <v>#DIV/0!</v>
      </c>
      <c r="V199" s="67" t="e">
        <f t="shared" si="635"/>
        <v>#DIV/0!</v>
      </c>
      <c r="W199" s="63">
        <f t="shared" si="635"/>
        <v>0</v>
      </c>
      <c r="X199" s="67" t="e">
        <f t="shared" si="635"/>
        <v>#DIV/0!</v>
      </c>
      <c r="Y199" s="67" t="e">
        <f t="shared" si="635"/>
        <v>#DIV/0!</v>
      </c>
      <c r="Z199" s="56" t="e">
        <f t="shared" si="618"/>
        <v>#DIV/0!</v>
      </c>
      <c r="AA199" s="67" t="e">
        <f t="shared" si="635"/>
        <v>#DIV/0!</v>
      </c>
      <c r="AB199" s="67">
        <f>AB200</f>
        <v>0</v>
      </c>
      <c r="AC199" s="67" t="e">
        <f t="shared" ref="AC199:AI199" si="636">AC200</f>
        <v>#DIV/0!</v>
      </c>
      <c r="AD199" s="67" t="e">
        <f t="shared" si="636"/>
        <v>#DIV/0!</v>
      </c>
      <c r="AE199" s="56" t="e">
        <f t="shared" si="622"/>
        <v>#DIV/0!</v>
      </c>
      <c r="AF199" s="67" t="e">
        <f t="shared" si="636"/>
        <v>#DIV/0!</v>
      </c>
      <c r="AG199" s="63">
        <f>AG200</f>
        <v>0</v>
      </c>
      <c r="AH199" s="67" t="e">
        <f t="shared" si="636"/>
        <v>#DIV/0!</v>
      </c>
      <c r="AI199" s="67" t="e">
        <f t="shared" si="636"/>
        <v>#DIV/0!</v>
      </c>
      <c r="AJ199" s="63">
        <f t="shared" si="635"/>
        <v>0</v>
      </c>
      <c r="AK199" s="63" t="e">
        <f t="shared" si="635"/>
        <v>#DIV/0!</v>
      </c>
      <c r="AL199" s="63" t="e">
        <f t="shared" si="635"/>
        <v>#DIV/0!</v>
      </c>
      <c r="AM199" s="63">
        <f t="shared" si="635"/>
        <v>0</v>
      </c>
      <c r="AN199" s="63" t="e">
        <f t="shared" si="635"/>
        <v>#DIV/0!</v>
      </c>
      <c r="AO199" s="63" t="e">
        <f t="shared" si="635"/>
        <v>#DIV/0!</v>
      </c>
      <c r="AP199" s="63">
        <f t="shared" si="635"/>
        <v>0</v>
      </c>
      <c r="AQ199" s="57" t="e">
        <f>(AP199/D199)*100</f>
        <v>#DIV/0!</v>
      </c>
    </row>
    <row r="200" spans="1:43" ht="18" hidden="1" customHeight="1">
      <c r="A200" s="38"/>
      <c r="B200" s="38"/>
      <c r="C200" s="49" t="s">
        <v>70</v>
      </c>
      <c r="D200" s="57">
        <v>0</v>
      </c>
      <c r="E200" s="49">
        <v>0</v>
      </c>
      <c r="F200" s="49">
        <f t="shared" si="611"/>
        <v>0</v>
      </c>
      <c r="G200" s="57">
        <v>0</v>
      </c>
      <c r="H200" s="49">
        <v>0</v>
      </c>
      <c r="I200" s="49"/>
      <c r="J200" s="49">
        <f>SUM(G200:I200)</f>
        <v>0</v>
      </c>
      <c r="K200" s="57">
        <v>0</v>
      </c>
      <c r="L200" s="51">
        <f>SUM(G200:I200,K200)</f>
        <v>0</v>
      </c>
      <c r="M200" s="52"/>
      <c r="N200" s="53"/>
      <c r="O200" s="54"/>
      <c r="P200" s="55"/>
      <c r="Q200" s="81"/>
      <c r="R200" s="57">
        <f>M200+N200</f>
        <v>0</v>
      </c>
      <c r="S200" s="56" t="e">
        <f t="shared" si="612"/>
        <v>#DIV/0!</v>
      </c>
      <c r="T200" s="56" t="e">
        <f>R200/L200*100</f>
        <v>#DIV/0!</v>
      </c>
      <c r="U200" s="56" t="e">
        <f t="shared" si="614"/>
        <v>#DIV/0!</v>
      </c>
      <c r="V200" s="56" t="e">
        <f>R200/D200*100</f>
        <v>#DIV/0!</v>
      </c>
      <c r="W200" s="57">
        <f>O200+P200+Q200</f>
        <v>0</v>
      </c>
      <c r="X200" s="56" t="e">
        <f t="shared" si="616"/>
        <v>#DIV/0!</v>
      </c>
      <c r="Y200" s="56" t="e">
        <f>W200/L200*100</f>
        <v>#DIV/0!</v>
      </c>
      <c r="Z200" s="56" t="e">
        <f t="shared" si="618"/>
        <v>#DIV/0!</v>
      </c>
      <c r="AA200" s="56" t="e">
        <f>W200/D200*100</f>
        <v>#DIV/0!</v>
      </c>
      <c r="AB200" s="56">
        <f>SUM(M200:Q200)</f>
        <v>0</v>
      </c>
      <c r="AC200" s="56" t="e">
        <f t="shared" ref="AC200" si="637">AB200/E200*100</f>
        <v>#DIV/0!</v>
      </c>
      <c r="AD200" s="56" t="e">
        <f t="shared" ref="AD200" si="638">AB200/J200*100</f>
        <v>#DIV/0!</v>
      </c>
      <c r="AE200" s="56" t="e">
        <f t="shared" si="622"/>
        <v>#DIV/0!</v>
      </c>
      <c r="AF200" s="56" t="e">
        <f>AB200/D200*100</f>
        <v>#DIV/0!</v>
      </c>
      <c r="AG200" s="57">
        <f t="shared" ref="AG200" si="639">E200-AB200</f>
        <v>0</v>
      </c>
      <c r="AH200" s="56" t="e">
        <f t="shared" ref="AH200" si="640">AG200/E200*100</f>
        <v>#DIV/0!</v>
      </c>
      <c r="AI200" s="56" t="e">
        <f t="shared" ref="AI200" si="641">AG200/D200*100</f>
        <v>#DIV/0!</v>
      </c>
      <c r="AJ200" s="57">
        <f>J200-AB200</f>
        <v>0</v>
      </c>
      <c r="AK200" s="57" t="e">
        <f t="shared" ref="AK200" si="642">(AJ200/J200)*100</f>
        <v>#DIV/0!</v>
      </c>
      <c r="AL200" s="57" t="e">
        <f>(AJ200/D200)*100</f>
        <v>#DIV/0!</v>
      </c>
      <c r="AM200" s="34">
        <f>L200-AB200</f>
        <v>0</v>
      </c>
      <c r="AN200" s="57" t="e">
        <f>(AM200/L200)*100</f>
        <v>#DIV/0!</v>
      </c>
      <c r="AO200" s="63" t="e">
        <f>(AM200/D200)*100</f>
        <v>#DIV/0!</v>
      </c>
      <c r="AP200" s="34">
        <f t="shared" ref="AP200" si="643">D200-AB200</f>
        <v>0</v>
      </c>
      <c r="AQ200" s="57" t="e">
        <f t="shared" ref="AQ200" si="644">(AP200/D200)*100</f>
        <v>#DIV/0!</v>
      </c>
    </row>
    <row r="201" spans="1:43" ht="18.75">
      <c r="A201" s="69"/>
      <c r="B201" s="69"/>
      <c r="C201" s="70"/>
      <c r="D201" s="70"/>
      <c r="E201" s="70"/>
      <c r="F201" s="70"/>
      <c r="G201" s="71"/>
      <c r="H201" s="71"/>
      <c r="I201" s="71"/>
      <c r="J201" s="71"/>
      <c r="K201" s="71"/>
      <c r="L201" s="71"/>
      <c r="M201" s="72"/>
      <c r="N201" s="73"/>
      <c r="O201" s="74"/>
      <c r="P201" s="75"/>
      <c r="Q201" s="83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</row>
    <row r="202" spans="1:43" ht="41.45" customHeight="1">
      <c r="A202" s="1104" t="s">
        <v>122</v>
      </c>
      <c r="B202" s="1106" t="s">
        <v>123</v>
      </c>
      <c r="C202" s="1107" t="s">
        <v>124</v>
      </c>
      <c r="D202" s="79" t="s">
        <v>125</v>
      </c>
      <c r="E202" s="293">
        <v>0.6</v>
      </c>
      <c r="F202" s="293">
        <v>0.4</v>
      </c>
      <c r="G202" s="1109">
        <f>SUM(G205,G211)</f>
        <v>2197500</v>
      </c>
      <c r="H202" s="1109">
        <f>H205+H211</f>
        <v>588500</v>
      </c>
      <c r="I202" s="1109">
        <f>I205+I211</f>
        <v>0</v>
      </c>
      <c r="J202" s="1109">
        <f>SUM(G202:I204)</f>
        <v>2786000</v>
      </c>
      <c r="K202" s="1111">
        <f>SUM(K205,K211)</f>
        <v>0</v>
      </c>
      <c r="L202" s="1113">
        <f>SUM(L205,L211)</f>
        <v>2786000</v>
      </c>
      <c r="M202" s="37"/>
      <c r="N202" s="37"/>
      <c r="O202" s="37"/>
      <c r="P202" s="37"/>
      <c r="Q202" s="37"/>
      <c r="R202" s="203" t="s">
        <v>417</v>
      </c>
      <c r="S202" s="294" t="s">
        <v>462</v>
      </c>
      <c r="T202" s="204" t="s">
        <v>433</v>
      </c>
      <c r="U202" s="204" t="s">
        <v>434</v>
      </c>
      <c r="V202" s="204" t="s">
        <v>403</v>
      </c>
      <c r="W202" s="204" t="s">
        <v>438</v>
      </c>
      <c r="X202" s="294" t="s">
        <v>462</v>
      </c>
      <c r="Y202" s="204" t="s">
        <v>433</v>
      </c>
      <c r="Z202" s="204" t="s">
        <v>434</v>
      </c>
      <c r="AA202" s="204" t="s">
        <v>403</v>
      </c>
      <c r="AB202" s="203" t="s">
        <v>439</v>
      </c>
      <c r="AC202" s="294" t="s">
        <v>462</v>
      </c>
      <c r="AD202" s="204" t="s">
        <v>433</v>
      </c>
      <c r="AE202" s="204" t="s">
        <v>434</v>
      </c>
      <c r="AF202" s="204" t="s">
        <v>403</v>
      </c>
      <c r="AG202" s="296" t="s">
        <v>33</v>
      </c>
      <c r="AH202" s="294" t="s">
        <v>464</v>
      </c>
      <c r="AI202" s="294" t="s">
        <v>399</v>
      </c>
      <c r="AJ202" s="204" t="s">
        <v>440</v>
      </c>
      <c r="AK202" s="204" t="s">
        <v>433</v>
      </c>
      <c r="AL202" s="204" t="s">
        <v>403</v>
      </c>
      <c r="AM202" s="204" t="s">
        <v>408</v>
      </c>
      <c r="AN202" s="204" t="s">
        <v>448</v>
      </c>
      <c r="AO202" s="204" t="s">
        <v>403</v>
      </c>
      <c r="AP202" s="204" t="s">
        <v>441</v>
      </c>
      <c r="AQ202" s="204" t="s">
        <v>403</v>
      </c>
    </row>
    <row r="203" spans="1:43" ht="14.45" customHeight="1">
      <c r="A203" s="1105"/>
      <c r="B203" s="1106"/>
      <c r="C203" s="1108"/>
      <c r="D203" s="1108">
        <f>D205+D211</f>
        <v>2786000</v>
      </c>
      <c r="E203" s="1173">
        <f t="shared" ref="E203:F203" si="645">E205+E211</f>
        <v>1671600</v>
      </c>
      <c r="F203" s="1173">
        <f t="shared" si="645"/>
        <v>1114400</v>
      </c>
      <c r="G203" s="1110"/>
      <c r="H203" s="1110"/>
      <c r="I203" s="1110"/>
      <c r="J203" s="1110"/>
      <c r="K203" s="1112"/>
      <c r="L203" s="1106"/>
      <c r="M203" s="1114">
        <f t="shared" ref="M203:R203" si="646">M205+M211</f>
        <v>1866562.52</v>
      </c>
      <c r="N203" s="1116">
        <f t="shared" si="646"/>
        <v>0</v>
      </c>
      <c r="O203" s="1118">
        <f t="shared" si="646"/>
        <v>20000</v>
      </c>
      <c r="P203" s="1100">
        <f t="shared" si="646"/>
        <v>831138.0199999999</v>
      </c>
      <c r="Q203" s="1102">
        <f t="shared" si="646"/>
        <v>0</v>
      </c>
      <c r="R203" s="1071">
        <f t="shared" si="646"/>
        <v>1866562.52</v>
      </c>
      <c r="S203" s="1071">
        <f>(R203/E203)*100</f>
        <v>111.66322804498685</v>
      </c>
      <c r="T203" s="1071">
        <f>(R203/J202)*100</f>
        <v>66.997936826992103</v>
      </c>
      <c r="U203" s="1071">
        <f>(R203/L202)*100</f>
        <v>66.997936826992103</v>
      </c>
      <c r="V203" s="1071">
        <f>(R203/D203)*100</f>
        <v>66.997936826992103</v>
      </c>
      <c r="W203" s="1071">
        <f>W205+W211</f>
        <v>851138.0199999999</v>
      </c>
      <c r="X203" s="1071">
        <f>(W203/E203)*100</f>
        <v>50.917565206987312</v>
      </c>
      <c r="Y203" s="1071">
        <f>(W203/J202)*100</f>
        <v>30.55053912419239</v>
      </c>
      <c r="Z203" s="1071">
        <f>(W203/L202)*100</f>
        <v>30.55053912419239</v>
      </c>
      <c r="AA203" s="1071">
        <f>(W203/D203)*100</f>
        <v>30.55053912419239</v>
      </c>
      <c r="AB203" s="1071">
        <f>AB205+AB211</f>
        <v>2717700.54</v>
      </c>
      <c r="AC203" s="1071">
        <f>(AB203/E203)*100</f>
        <v>162.58079325197417</v>
      </c>
      <c r="AD203" s="1171">
        <f>(AB203/J202)*100</f>
        <v>97.5484759511845</v>
      </c>
      <c r="AE203" s="1071">
        <f>(AB203/L202)*100</f>
        <v>97.5484759511845</v>
      </c>
      <c r="AF203" s="1071">
        <f>(AB203/D203)*100</f>
        <v>97.5484759511845</v>
      </c>
      <c r="AG203" s="1071">
        <f>AG205+AG211</f>
        <v>-1046100.5399999999</v>
      </c>
      <c r="AH203" s="1071">
        <f>(AG203/E203)*100</f>
        <v>-62.580793251974157</v>
      </c>
      <c r="AI203" s="1071">
        <f>(AG203/D203)*100</f>
        <v>-37.548475951184493</v>
      </c>
      <c r="AJ203" s="1071">
        <f>AJ205+AJ211</f>
        <v>68299.460000000079</v>
      </c>
      <c r="AK203" s="1071">
        <f>(AJ203/J202)*100</f>
        <v>2.451524048815509</v>
      </c>
      <c r="AL203" s="1071">
        <f>(AJ203/D203)*100</f>
        <v>2.451524048815509</v>
      </c>
      <c r="AM203" s="1071">
        <f>AM205+AM211</f>
        <v>68299.460000000079</v>
      </c>
      <c r="AN203" s="1071">
        <f>(AM203/L202)*100</f>
        <v>2.451524048815509</v>
      </c>
      <c r="AO203" s="1071">
        <f>(AM203/D203)*100</f>
        <v>2.451524048815509</v>
      </c>
      <c r="AP203" s="1071">
        <f>AP205+AP211</f>
        <v>68299.460000000079</v>
      </c>
      <c r="AQ203" s="1071">
        <f>(AP203/D203)*100</f>
        <v>2.451524048815509</v>
      </c>
    </row>
    <row r="204" spans="1:43" ht="47.1" customHeight="1">
      <c r="A204" s="1105"/>
      <c r="B204" s="1106"/>
      <c r="C204" s="1108"/>
      <c r="D204" s="1108"/>
      <c r="E204" s="1173"/>
      <c r="F204" s="1173"/>
      <c r="G204" s="1110"/>
      <c r="H204" s="1110"/>
      <c r="I204" s="1110"/>
      <c r="J204" s="1110"/>
      <c r="K204" s="1112"/>
      <c r="L204" s="1106"/>
      <c r="M204" s="1115"/>
      <c r="N204" s="1117"/>
      <c r="O204" s="1119"/>
      <c r="P204" s="1101"/>
      <c r="Q204" s="1103"/>
      <c r="R204" s="1072"/>
      <c r="S204" s="1072"/>
      <c r="T204" s="1072"/>
      <c r="U204" s="1072"/>
      <c r="V204" s="1072"/>
      <c r="W204" s="1072"/>
      <c r="X204" s="1072"/>
      <c r="Y204" s="1072"/>
      <c r="Z204" s="1072"/>
      <c r="AA204" s="1072"/>
      <c r="AB204" s="1072"/>
      <c r="AC204" s="1072"/>
      <c r="AD204" s="1172"/>
      <c r="AE204" s="1072"/>
      <c r="AF204" s="1072"/>
      <c r="AG204" s="1072"/>
      <c r="AH204" s="1072"/>
      <c r="AI204" s="1072"/>
      <c r="AJ204" s="1072"/>
      <c r="AK204" s="1072"/>
      <c r="AL204" s="1072"/>
      <c r="AM204" s="1072"/>
      <c r="AN204" s="1072"/>
      <c r="AO204" s="1072"/>
      <c r="AP204" s="1072"/>
      <c r="AQ204" s="1072"/>
    </row>
    <row r="205" spans="1:43" ht="18.75">
      <c r="A205" s="38"/>
      <c r="B205" s="39"/>
      <c r="C205" s="40" t="s">
        <v>55</v>
      </c>
      <c r="D205" s="40">
        <f>SUM(D206:D210)</f>
        <v>2786000</v>
      </c>
      <c r="E205" s="40">
        <f t="shared" ref="E205:F205" si="647">SUM(E206:E210)</f>
        <v>1671600</v>
      </c>
      <c r="F205" s="40">
        <f t="shared" si="647"/>
        <v>1114400</v>
      </c>
      <c r="G205" s="41">
        <f>SUM(G206:G210)</f>
        <v>2197500</v>
      </c>
      <c r="H205" s="41">
        <f>SUM(H206:H210)</f>
        <v>588500</v>
      </c>
      <c r="I205" s="41">
        <f>SUM(I206:I210)</f>
        <v>0</v>
      </c>
      <c r="J205" s="41">
        <f>SUM(J206:J210)</f>
        <v>2786000</v>
      </c>
      <c r="K205" s="42">
        <f>SUM(K206:K208)</f>
        <v>0</v>
      </c>
      <c r="L205" s="41">
        <f t="shared" ref="L205:R205" si="648">SUM(L206:L210)</f>
        <v>2786000</v>
      </c>
      <c r="M205" s="43">
        <f t="shared" si="648"/>
        <v>1866562.52</v>
      </c>
      <c r="N205" s="44">
        <f t="shared" si="648"/>
        <v>0</v>
      </c>
      <c r="O205" s="45">
        <f t="shared" si="648"/>
        <v>20000</v>
      </c>
      <c r="P205" s="46">
        <f t="shared" si="648"/>
        <v>831138.0199999999</v>
      </c>
      <c r="Q205" s="80">
        <f t="shared" si="648"/>
        <v>0</v>
      </c>
      <c r="R205" s="47">
        <f t="shared" si="648"/>
        <v>1866562.52</v>
      </c>
      <c r="S205" s="48">
        <f>R205/E205*100</f>
        <v>111.66322804498685</v>
      </c>
      <c r="T205" s="48">
        <f>R205/J205*100</f>
        <v>66.997936826992103</v>
      </c>
      <c r="U205" s="48">
        <f>R205/L205*100</f>
        <v>66.997936826992103</v>
      </c>
      <c r="V205" s="48">
        <f t="shared" ref="V205:V210" si="649">R205/D205*100</f>
        <v>66.997936826992103</v>
      </c>
      <c r="W205" s="47">
        <f>SUM(W206:W210)</f>
        <v>851138.0199999999</v>
      </c>
      <c r="X205" s="48">
        <f>W205/E205*100</f>
        <v>50.917565206987312</v>
      </c>
      <c r="Y205" s="48">
        <f>W205/J205*100</f>
        <v>30.55053912419239</v>
      </c>
      <c r="Z205" s="48">
        <f>W205/L205*100</f>
        <v>30.55053912419239</v>
      </c>
      <c r="AA205" s="48">
        <f>W205/D205*100</f>
        <v>30.55053912419239</v>
      </c>
      <c r="AB205" s="48">
        <f>SUM(AB206:AB210)</f>
        <v>2717700.54</v>
      </c>
      <c r="AC205" s="48">
        <f>AB205/E205*100</f>
        <v>162.58079325197417</v>
      </c>
      <c r="AD205" s="299">
        <f>AB205/J205*100</f>
        <v>97.5484759511845</v>
      </c>
      <c r="AE205" s="48">
        <f>AB205/L205*100</f>
        <v>97.5484759511845</v>
      </c>
      <c r="AF205" s="48">
        <f>AB205/D205*100</f>
        <v>97.5484759511845</v>
      </c>
      <c r="AG205" s="295">
        <f>SUM(AG206:AG210)</f>
        <v>-1046100.5399999999</v>
      </c>
      <c r="AH205" s="48">
        <f>AG205/E205*100</f>
        <v>-62.580793251974157</v>
      </c>
      <c r="AI205" s="48">
        <f>AG205/D205*100</f>
        <v>-37.548475951184493</v>
      </c>
      <c r="AJ205" s="47">
        <f>SUM(AJ206:AJ210)</f>
        <v>68299.460000000079</v>
      </c>
      <c r="AK205" s="47">
        <f>(AJ205/J205)*100</f>
        <v>2.451524048815509</v>
      </c>
      <c r="AL205" s="47">
        <f>(AJ205/D205)*100</f>
        <v>2.451524048815509</v>
      </c>
      <c r="AM205" s="47">
        <f>SUM(AM206:AM210)</f>
        <v>68299.460000000079</v>
      </c>
      <c r="AN205" s="47">
        <f>(AM205/L205)*100</f>
        <v>2.451524048815509</v>
      </c>
      <c r="AO205" s="47">
        <f t="shared" ref="AO205:AO210" si="650">(AM205/D205)*100</f>
        <v>2.451524048815509</v>
      </c>
      <c r="AP205" s="47">
        <f>SUM(AP206:AP210)</f>
        <v>68299.460000000079</v>
      </c>
      <c r="AQ205" s="47">
        <f>(AP205/D205)*100</f>
        <v>2.451524048815509</v>
      </c>
    </row>
    <row r="206" spans="1:43" ht="18.75">
      <c r="A206" s="38"/>
      <c r="B206" s="39" t="s">
        <v>68</v>
      </c>
      <c r="C206" s="49" t="s">
        <v>56</v>
      </c>
      <c r="D206" s="49">
        <v>432000</v>
      </c>
      <c r="E206" s="49">
        <v>259200</v>
      </c>
      <c r="F206" s="49">
        <f>D206*0.4</f>
        <v>172800</v>
      </c>
      <c r="G206" s="49">
        <v>432000</v>
      </c>
      <c r="H206" s="49">
        <v>0</v>
      </c>
      <c r="I206" s="49"/>
      <c r="J206" s="41">
        <f>SUM(G206:I206)</f>
        <v>432000</v>
      </c>
      <c r="K206" s="50">
        <v>0</v>
      </c>
      <c r="L206" s="51">
        <f>SUM(G206:I206,K206)</f>
        <v>432000</v>
      </c>
      <c r="M206" s="52">
        <f>'FF-68 Data'!Q364</f>
        <v>432000</v>
      </c>
      <c r="N206" s="53"/>
      <c r="O206" s="54"/>
      <c r="P206" s="55"/>
      <c r="Q206" s="81">
        <f>'FF-68 Data'!R364</f>
        <v>0</v>
      </c>
      <c r="R206" s="56">
        <f>M206+N206</f>
        <v>432000</v>
      </c>
      <c r="S206" s="56">
        <f>R206/E206*100</f>
        <v>166.66666666666669</v>
      </c>
      <c r="T206" s="56">
        <f>R206/J206*100</f>
        <v>100</v>
      </c>
      <c r="U206" s="56">
        <f>R206/L206*100</f>
        <v>100</v>
      </c>
      <c r="V206" s="56">
        <f t="shared" si="649"/>
        <v>100</v>
      </c>
      <c r="W206" s="57">
        <f>O206+P206+Q206</f>
        <v>0</v>
      </c>
      <c r="X206" s="56">
        <f>W206/E206*100</f>
        <v>0</v>
      </c>
      <c r="Y206" s="56">
        <f>W206/J206*100</f>
        <v>0</v>
      </c>
      <c r="Z206" s="56">
        <f>W206/L206*100</f>
        <v>0</v>
      </c>
      <c r="AA206" s="56">
        <f>W206/D206*100</f>
        <v>0</v>
      </c>
      <c r="AB206" s="56">
        <f>SUM(M206:Q206)</f>
        <v>432000</v>
      </c>
      <c r="AC206" s="56">
        <f>AB206/E206*100</f>
        <v>166.66666666666669</v>
      </c>
      <c r="AD206" s="56">
        <f>AB206/J206*100</f>
        <v>100</v>
      </c>
      <c r="AE206" s="56">
        <f>AB206/L206*100</f>
        <v>100</v>
      </c>
      <c r="AF206" s="56">
        <f>AB206/D206*100</f>
        <v>100</v>
      </c>
      <c r="AG206" s="57">
        <f>E206-AB206</f>
        <v>-172800</v>
      </c>
      <c r="AH206" s="56">
        <f>AG206/E206*100</f>
        <v>-66.666666666666657</v>
      </c>
      <c r="AI206" s="56">
        <f>AG206/D206*100</f>
        <v>-40</v>
      </c>
      <c r="AJ206" s="57">
        <f>J206-AB206</f>
        <v>0</v>
      </c>
      <c r="AK206" s="57">
        <f>(AJ206/J206)*100</f>
        <v>0</v>
      </c>
      <c r="AL206" s="57">
        <f>(AJ206/D206)*100</f>
        <v>0</v>
      </c>
      <c r="AM206" s="34">
        <f>L206-AB206</f>
        <v>0</v>
      </c>
      <c r="AN206" s="57">
        <f>(AM206/L206)*100</f>
        <v>0</v>
      </c>
      <c r="AO206" s="63">
        <f t="shared" si="650"/>
        <v>0</v>
      </c>
      <c r="AP206" s="34">
        <f>D206-AB206</f>
        <v>0</v>
      </c>
      <c r="AQ206" s="57">
        <f>(AP206/D206)*100</f>
        <v>0</v>
      </c>
    </row>
    <row r="207" spans="1:43" ht="18.75">
      <c r="A207" s="38"/>
      <c r="B207" s="38"/>
      <c r="C207" s="49" t="s">
        <v>57</v>
      </c>
      <c r="D207" s="49">
        <v>600000</v>
      </c>
      <c r="E207" s="49">
        <v>360000</v>
      </c>
      <c r="F207" s="49">
        <f t="shared" ref="F207:F212" si="651">D207*0.4</f>
        <v>240000</v>
      </c>
      <c r="G207" s="49">
        <v>450000</v>
      </c>
      <c r="H207" s="49">
        <v>150000</v>
      </c>
      <c r="I207" s="49"/>
      <c r="J207" s="41">
        <f>SUM(G207:I207)</f>
        <v>600000</v>
      </c>
      <c r="K207" s="78"/>
      <c r="L207" s="51">
        <f>SUM(G207:I207,K207)</f>
        <v>600000</v>
      </c>
      <c r="M207" s="52">
        <f>'FF-68 Data'!S364</f>
        <v>528127</v>
      </c>
      <c r="N207" s="53">
        <f>'FF-68 Data'!T364</f>
        <v>0</v>
      </c>
      <c r="O207" s="54">
        <f>'FF-68 Data'!U364</f>
        <v>20000</v>
      </c>
      <c r="P207" s="55">
        <f>'FF-68 Data'!V364</f>
        <v>58926.35</v>
      </c>
      <c r="Q207" s="81"/>
      <c r="R207" s="56">
        <f>M207+N207</f>
        <v>528127</v>
      </c>
      <c r="S207" s="56">
        <f t="shared" ref="S207:S212" si="652">R207/E207*100</f>
        <v>146.70194444444445</v>
      </c>
      <c r="T207" s="56">
        <f t="shared" ref="T207:T210" si="653">R207/J207*100</f>
        <v>88.021166666666659</v>
      </c>
      <c r="U207" s="56">
        <f t="shared" ref="U207:U212" si="654">R207/L207*100</f>
        <v>88.021166666666659</v>
      </c>
      <c r="V207" s="56">
        <f t="shared" si="649"/>
        <v>88.021166666666659</v>
      </c>
      <c r="W207" s="57">
        <f t="shared" ref="W207:W210" si="655">O207+P207+Q207</f>
        <v>78926.350000000006</v>
      </c>
      <c r="X207" s="56">
        <f t="shared" ref="X207:X212" si="656">W207/E207*100</f>
        <v>21.923986111111113</v>
      </c>
      <c r="Y207" s="56">
        <f t="shared" ref="Y207:Y210" si="657">W207/J207*100</f>
        <v>13.154391666666667</v>
      </c>
      <c r="Z207" s="56">
        <f t="shared" ref="Z207:Z212" si="658">W207/L207*100</f>
        <v>13.154391666666667</v>
      </c>
      <c r="AA207" s="56">
        <f t="shared" ref="AA207:AA210" si="659">W207/D207*100</f>
        <v>13.154391666666667</v>
      </c>
      <c r="AB207" s="56">
        <f t="shared" ref="AB207:AB210" si="660">SUM(M207:Q207)</f>
        <v>607053.35</v>
      </c>
      <c r="AC207" s="56">
        <f t="shared" ref="AC207:AC210" si="661">AB207/E207*100</f>
        <v>168.62593055555556</v>
      </c>
      <c r="AD207" s="56">
        <f>AB207/J207*100</f>
        <v>101.17555833333334</v>
      </c>
      <c r="AE207" s="56">
        <f t="shared" ref="AE207:AE212" si="662">AB207/L207*100</f>
        <v>101.17555833333334</v>
      </c>
      <c r="AF207" s="56">
        <f t="shared" ref="AF207:AF210" si="663">AB207/D207*100</f>
        <v>101.17555833333334</v>
      </c>
      <c r="AG207" s="57">
        <f t="shared" ref="AG207:AG210" si="664">E207-AB207</f>
        <v>-247053.34999999998</v>
      </c>
      <c r="AH207" s="56">
        <f t="shared" ref="AH207:AH210" si="665">AG207/E207*100</f>
        <v>-68.625930555555541</v>
      </c>
      <c r="AI207" s="56">
        <f t="shared" ref="AI207:AI210" si="666">AG207/D207*100</f>
        <v>-41.175558333333328</v>
      </c>
      <c r="AJ207" s="57">
        <f t="shared" ref="AJ207:AJ210" si="667">J207-AB207</f>
        <v>-7053.3499999999767</v>
      </c>
      <c r="AK207" s="57">
        <f t="shared" ref="AK207:AK210" si="668">(AJ207/J207)*100</f>
        <v>-1.1755583333333295</v>
      </c>
      <c r="AL207" s="57">
        <f t="shared" ref="AL207:AL210" si="669">(AJ207/D207)*100</f>
        <v>-1.1755583333333295</v>
      </c>
      <c r="AM207" s="34">
        <f>L207-AB207</f>
        <v>-7053.3499999999767</v>
      </c>
      <c r="AN207" s="57">
        <f t="shared" ref="AN207:AN210" si="670">(AM207/L207)*100</f>
        <v>-1.1755583333333295</v>
      </c>
      <c r="AO207" s="63">
        <f t="shared" si="650"/>
        <v>-1.1755583333333295</v>
      </c>
      <c r="AP207" s="34">
        <f t="shared" ref="AP207:AP210" si="671">D207-AB207</f>
        <v>-7053.3499999999767</v>
      </c>
      <c r="AQ207" s="57">
        <f t="shared" ref="AQ207:AQ210" si="672">(AP207/D207)*100</f>
        <v>-1.1755583333333295</v>
      </c>
    </row>
    <row r="208" spans="1:43" ht="17.45" customHeight="1">
      <c r="A208" s="38"/>
      <c r="B208" s="38"/>
      <c r="C208" s="49" t="s">
        <v>58</v>
      </c>
      <c r="D208" s="49">
        <v>1417900</v>
      </c>
      <c r="E208" s="49">
        <v>850740</v>
      </c>
      <c r="F208" s="49">
        <f t="shared" si="651"/>
        <v>567160</v>
      </c>
      <c r="G208" s="49">
        <v>1063425</v>
      </c>
      <c r="H208" s="49">
        <v>354475</v>
      </c>
      <c r="I208" s="49"/>
      <c r="J208" s="41">
        <f>SUM(G208:I208)</f>
        <v>1417900</v>
      </c>
      <c r="K208" s="59">
        <v>0</v>
      </c>
      <c r="L208" s="51">
        <f>SUM(G208:I208,K208)</f>
        <v>1417900</v>
      </c>
      <c r="M208" s="52">
        <f>'FF-68 Data'!W364</f>
        <v>653273.52</v>
      </c>
      <c r="N208" s="53">
        <f>'FF-68 Data'!X364</f>
        <v>0</v>
      </c>
      <c r="O208" s="54">
        <f>'FF-68 Data'!Y364</f>
        <v>0</v>
      </c>
      <c r="P208" s="55">
        <f>'FF-68 Data'!Z364</f>
        <v>689273.66999999993</v>
      </c>
      <c r="Q208" s="81"/>
      <c r="R208" s="56">
        <f>M208+N208</f>
        <v>653273.52</v>
      </c>
      <c r="S208" s="56">
        <f t="shared" si="652"/>
        <v>76.788856759997188</v>
      </c>
      <c r="T208" s="56">
        <f t="shared" si="653"/>
        <v>46.07331405599831</v>
      </c>
      <c r="U208" s="56">
        <f t="shared" si="654"/>
        <v>46.07331405599831</v>
      </c>
      <c r="V208" s="56">
        <f t="shared" si="649"/>
        <v>46.07331405599831</v>
      </c>
      <c r="W208" s="57">
        <f t="shared" si="655"/>
        <v>689273.66999999993</v>
      </c>
      <c r="X208" s="56">
        <f t="shared" si="656"/>
        <v>81.020484519359599</v>
      </c>
      <c r="Y208" s="56">
        <f t="shared" si="657"/>
        <v>48.612290711615763</v>
      </c>
      <c r="Z208" s="56">
        <f t="shared" si="658"/>
        <v>48.612290711615763</v>
      </c>
      <c r="AA208" s="56">
        <f t="shared" si="659"/>
        <v>48.612290711615763</v>
      </c>
      <c r="AB208" s="56">
        <f t="shared" si="660"/>
        <v>1342547.19</v>
      </c>
      <c r="AC208" s="56">
        <f t="shared" si="661"/>
        <v>157.8093412793568</v>
      </c>
      <c r="AD208" s="56">
        <f t="shared" ref="AD208:AD210" si="673">AB208/J208*100</f>
        <v>94.68560476761408</v>
      </c>
      <c r="AE208" s="56">
        <f t="shared" si="662"/>
        <v>94.68560476761408</v>
      </c>
      <c r="AF208" s="56">
        <f t="shared" si="663"/>
        <v>94.68560476761408</v>
      </c>
      <c r="AG208" s="57">
        <f t="shared" si="664"/>
        <v>-491807.18999999994</v>
      </c>
      <c r="AH208" s="56">
        <f t="shared" si="665"/>
        <v>-57.809341279356786</v>
      </c>
      <c r="AI208" s="56">
        <f t="shared" si="666"/>
        <v>-34.685604767614073</v>
      </c>
      <c r="AJ208" s="57">
        <f t="shared" si="667"/>
        <v>75352.810000000056</v>
      </c>
      <c r="AK208" s="57">
        <f t="shared" si="668"/>
        <v>5.3143952323859267</v>
      </c>
      <c r="AL208" s="57">
        <f t="shared" si="669"/>
        <v>5.3143952323859267</v>
      </c>
      <c r="AM208" s="34">
        <f>L208-AB208</f>
        <v>75352.810000000056</v>
      </c>
      <c r="AN208" s="57">
        <f t="shared" si="670"/>
        <v>5.3143952323859267</v>
      </c>
      <c r="AO208" s="63">
        <f t="shared" si="650"/>
        <v>5.3143952323859267</v>
      </c>
      <c r="AP208" s="34">
        <f t="shared" si="671"/>
        <v>75352.810000000056</v>
      </c>
      <c r="AQ208" s="57">
        <f t="shared" si="672"/>
        <v>5.3143952323859267</v>
      </c>
    </row>
    <row r="209" spans="1:43" ht="18" hidden="1" customHeight="1">
      <c r="A209" s="38"/>
      <c r="B209" s="38"/>
      <c r="C209" s="49" t="s">
        <v>69</v>
      </c>
      <c r="D209" s="49">
        <v>0</v>
      </c>
      <c r="E209" s="49">
        <v>0</v>
      </c>
      <c r="F209" s="49">
        <f t="shared" si="651"/>
        <v>0</v>
      </c>
      <c r="G209" s="49">
        <v>0</v>
      </c>
      <c r="H209" s="49">
        <v>0</v>
      </c>
      <c r="I209" s="49"/>
      <c r="J209" s="41">
        <f>SUM(G209:I209)</f>
        <v>0</v>
      </c>
      <c r="K209" s="59">
        <v>0</v>
      </c>
      <c r="L209" s="51">
        <f>SUM(G209:I209,K209)</f>
        <v>0</v>
      </c>
      <c r="M209" s="52"/>
      <c r="N209" s="53"/>
      <c r="O209" s="54"/>
      <c r="P209" s="55"/>
      <c r="Q209" s="81"/>
      <c r="R209" s="56">
        <f>M209+N209</f>
        <v>0</v>
      </c>
      <c r="S209" s="56" t="e">
        <f t="shared" si="652"/>
        <v>#DIV/0!</v>
      </c>
      <c r="T209" s="56" t="e">
        <f t="shared" si="653"/>
        <v>#DIV/0!</v>
      </c>
      <c r="U209" s="56" t="e">
        <f t="shared" si="654"/>
        <v>#DIV/0!</v>
      </c>
      <c r="V209" s="56" t="e">
        <f t="shared" si="649"/>
        <v>#DIV/0!</v>
      </c>
      <c r="W209" s="57">
        <f t="shared" si="655"/>
        <v>0</v>
      </c>
      <c r="X209" s="56" t="e">
        <f t="shared" si="656"/>
        <v>#DIV/0!</v>
      </c>
      <c r="Y209" s="56" t="e">
        <f t="shared" si="657"/>
        <v>#DIV/0!</v>
      </c>
      <c r="Z209" s="56" t="e">
        <f t="shared" si="658"/>
        <v>#DIV/0!</v>
      </c>
      <c r="AA209" s="56" t="e">
        <f t="shared" si="659"/>
        <v>#DIV/0!</v>
      </c>
      <c r="AB209" s="56">
        <f t="shared" si="660"/>
        <v>0</v>
      </c>
      <c r="AC209" s="56" t="e">
        <f t="shared" si="661"/>
        <v>#DIV/0!</v>
      </c>
      <c r="AD209" s="56" t="e">
        <f t="shared" si="673"/>
        <v>#DIV/0!</v>
      </c>
      <c r="AE209" s="56" t="e">
        <f t="shared" si="662"/>
        <v>#DIV/0!</v>
      </c>
      <c r="AF209" s="56" t="e">
        <f t="shared" si="663"/>
        <v>#DIV/0!</v>
      </c>
      <c r="AG209" s="57">
        <f t="shared" si="664"/>
        <v>0</v>
      </c>
      <c r="AH209" s="56" t="e">
        <f t="shared" si="665"/>
        <v>#DIV/0!</v>
      </c>
      <c r="AI209" s="56" t="e">
        <f t="shared" si="666"/>
        <v>#DIV/0!</v>
      </c>
      <c r="AJ209" s="57">
        <f t="shared" si="667"/>
        <v>0</v>
      </c>
      <c r="AK209" s="57" t="e">
        <f t="shared" si="668"/>
        <v>#DIV/0!</v>
      </c>
      <c r="AL209" s="57" t="e">
        <f t="shared" si="669"/>
        <v>#DIV/0!</v>
      </c>
      <c r="AM209" s="34">
        <f>L209-AB209</f>
        <v>0</v>
      </c>
      <c r="AN209" s="57" t="e">
        <f t="shared" si="670"/>
        <v>#DIV/0!</v>
      </c>
      <c r="AO209" s="63" t="e">
        <f t="shared" si="650"/>
        <v>#DIV/0!</v>
      </c>
      <c r="AP209" s="34">
        <f t="shared" si="671"/>
        <v>0</v>
      </c>
      <c r="AQ209" s="57" t="e">
        <f t="shared" si="672"/>
        <v>#DIV/0!</v>
      </c>
    </row>
    <row r="210" spans="1:43" ht="18.75">
      <c r="A210" s="38"/>
      <c r="B210" s="38"/>
      <c r="C210" s="49" t="s">
        <v>60</v>
      </c>
      <c r="D210" s="57">
        <v>336100</v>
      </c>
      <c r="E210" s="49">
        <v>201660</v>
      </c>
      <c r="F210" s="49">
        <f t="shared" si="651"/>
        <v>134440</v>
      </c>
      <c r="G210" s="57">
        <v>252075</v>
      </c>
      <c r="H210" s="49">
        <v>84025</v>
      </c>
      <c r="I210" s="49"/>
      <c r="J210" s="41">
        <f>SUM(G210:I210)</f>
        <v>336100</v>
      </c>
      <c r="K210" s="49">
        <v>0</v>
      </c>
      <c r="L210" s="51">
        <f>SUM(G210:I210,K210)</f>
        <v>336100</v>
      </c>
      <c r="M210" s="52">
        <f>'FF-68 Data'!AE364</f>
        <v>253162</v>
      </c>
      <c r="N210" s="53">
        <f>'FF-68 Data'!AF364</f>
        <v>0</v>
      </c>
      <c r="O210" s="54">
        <f>'FF-68 Data'!AG364</f>
        <v>0</v>
      </c>
      <c r="P210" s="55">
        <f>'FF-68 Data'!AH364</f>
        <v>82938</v>
      </c>
      <c r="Q210" s="81"/>
      <c r="R210" s="56">
        <f>M210+N210</f>
        <v>253162</v>
      </c>
      <c r="S210" s="56">
        <f t="shared" si="652"/>
        <v>125.53902608350688</v>
      </c>
      <c r="T210" s="56">
        <f t="shared" si="653"/>
        <v>75.323415650104124</v>
      </c>
      <c r="U210" s="56">
        <f t="shared" si="654"/>
        <v>75.323415650104124</v>
      </c>
      <c r="V210" s="56">
        <f t="shared" si="649"/>
        <v>75.323415650104124</v>
      </c>
      <c r="W210" s="57">
        <f t="shared" si="655"/>
        <v>82938</v>
      </c>
      <c r="X210" s="56">
        <f t="shared" si="656"/>
        <v>41.127640583159774</v>
      </c>
      <c r="Y210" s="56">
        <f t="shared" si="657"/>
        <v>24.676584349895865</v>
      </c>
      <c r="Z210" s="56">
        <f t="shared" si="658"/>
        <v>24.676584349895865</v>
      </c>
      <c r="AA210" s="56">
        <f t="shared" si="659"/>
        <v>24.676584349895865</v>
      </c>
      <c r="AB210" s="56">
        <f t="shared" si="660"/>
        <v>336100</v>
      </c>
      <c r="AC210" s="56">
        <f t="shared" si="661"/>
        <v>166.66666666666669</v>
      </c>
      <c r="AD210" s="56">
        <f t="shared" si="673"/>
        <v>100</v>
      </c>
      <c r="AE210" s="56">
        <f t="shared" si="662"/>
        <v>100</v>
      </c>
      <c r="AF210" s="56">
        <f t="shared" si="663"/>
        <v>100</v>
      </c>
      <c r="AG210" s="57">
        <f t="shared" si="664"/>
        <v>-134440</v>
      </c>
      <c r="AH210" s="56">
        <f t="shared" si="665"/>
        <v>-66.666666666666657</v>
      </c>
      <c r="AI210" s="56">
        <f t="shared" si="666"/>
        <v>-40</v>
      </c>
      <c r="AJ210" s="57">
        <f t="shared" si="667"/>
        <v>0</v>
      </c>
      <c r="AK210" s="57">
        <f t="shared" si="668"/>
        <v>0</v>
      </c>
      <c r="AL210" s="57">
        <f t="shared" si="669"/>
        <v>0</v>
      </c>
      <c r="AM210" s="34">
        <f>L210-AB210</f>
        <v>0</v>
      </c>
      <c r="AN210" s="57">
        <f t="shared" si="670"/>
        <v>0</v>
      </c>
      <c r="AO210" s="63">
        <f t="shared" si="650"/>
        <v>0</v>
      </c>
      <c r="AP210" s="34">
        <f t="shared" si="671"/>
        <v>0</v>
      </c>
      <c r="AQ210" s="57">
        <f t="shared" si="672"/>
        <v>0</v>
      </c>
    </row>
    <row r="211" spans="1:43" ht="18" hidden="1" customHeight="1">
      <c r="A211" s="61"/>
      <c r="B211" s="62"/>
      <c r="C211" s="63" t="s">
        <v>61</v>
      </c>
      <c r="D211" s="63">
        <f>D212</f>
        <v>0</v>
      </c>
      <c r="E211" s="63">
        <f>E212</f>
        <v>0</v>
      </c>
      <c r="F211" s="63">
        <f t="shared" ref="F211" si="674">F212</f>
        <v>0</v>
      </c>
      <c r="G211" s="63">
        <f>SUM(G212:G212)</f>
        <v>0</v>
      </c>
      <c r="H211" s="63">
        <f>H212</f>
        <v>0</v>
      </c>
      <c r="I211" s="63">
        <f>I212</f>
        <v>0</v>
      </c>
      <c r="J211" s="63">
        <f>J212</f>
        <v>0</v>
      </c>
      <c r="K211" s="63">
        <f>K212</f>
        <v>0</v>
      </c>
      <c r="L211" s="63">
        <f>SUM(L212:L212)</f>
        <v>0</v>
      </c>
      <c r="M211" s="64">
        <f t="shared" ref="M211:AP211" si="675">M212</f>
        <v>0</v>
      </c>
      <c r="N211" s="65">
        <f t="shared" si="675"/>
        <v>0</v>
      </c>
      <c r="O211" s="66">
        <f t="shared" si="675"/>
        <v>0</v>
      </c>
      <c r="P211" s="46">
        <f t="shared" si="675"/>
        <v>0</v>
      </c>
      <c r="Q211" s="82">
        <f t="shared" si="675"/>
        <v>0</v>
      </c>
      <c r="R211" s="67">
        <f t="shared" si="675"/>
        <v>0</v>
      </c>
      <c r="S211" s="67" t="e">
        <f t="shared" si="675"/>
        <v>#DIV/0!</v>
      </c>
      <c r="T211" s="67" t="e">
        <f t="shared" si="675"/>
        <v>#DIV/0!</v>
      </c>
      <c r="U211" s="56" t="e">
        <f t="shared" si="654"/>
        <v>#DIV/0!</v>
      </c>
      <c r="V211" s="67" t="e">
        <f t="shared" si="675"/>
        <v>#DIV/0!</v>
      </c>
      <c r="W211" s="63">
        <f t="shared" si="675"/>
        <v>0</v>
      </c>
      <c r="X211" s="67" t="e">
        <f t="shared" si="675"/>
        <v>#DIV/0!</v>
      </c>
      <c r="Y211" s="67" t="e">
        <f t="shared" si="675"/>
        <v>#DIV/0!</v>
      </c>
      <c r="Z211" s="56" t="e">
        <f t="shared" si="658"/>
        <v>#DIV/0!</v>
      </c>
      <c r="AA211" s="67" t="e">
        <f t="shared" si="675"/>
        <v>#DIV/0!</v>
      </c>
      <c r="AB211" s="67">
        <f>AB212</f>
        <v>0</v>
      </c>
      <c r="AC211" s="67" t="e">
        <f t="shared" ref="AC211:AI211" si="676">AC212</f>
        <v>#DIV/0!</v>
      </c>
      <c r="AD211" s="67" t="e">
        <f t="shared" si="676"/>
        <v>#DIV/0!</v>
      </c>
      <c r="AE211" s="56" t="e">
        <f t="shared" si="662"/>
        <v>#DIV/0!</v>
      </c>
      <c r="AF211" s="67" t="e">
        <f t="shared" si="676"/>
        <v>#DIV/0!</v>
      </c>
      <c r="AG211" s="63">
        <f>AG212</f>
        <v>0</v>
      </c>
      <c r="AH211" s="67" t="e">
        <f t="shared" si="676"/>
        <v>#DIV/0!</v>
      </c>
      <c r="AI211" s="67" t="e">
        <f t="shared" si="676"/>
        <v>#DIV/0!</v>
      </c>
      <c r="AJ211" s="63">
        <f t="shared" si="675"/>
        <v>0</v>
      </c>
      <c r="AK211" s="63" t="e">
        <f t="shared" si="675"/>
        <v>#DIV/0!</v>
      </c>
      <c r="AL211" s="63" t="e">
        <f t="shared" si="675"/>
        <v>#DIV/0!</v>
      </c>
      <c r="AM211" s="63">
        <f t="shared" si="675"/>
        <v>0</v>
      </c>
      <c r="AN211" s="63" t="e">
        <f t="shared" si="675"/>
        <v>#DIV/0!</v>
      </c>
      <c r="AO211" s="63" t="e">
        <f t="shared" si="675"/>
        <v>#DIV/0!</v>
      </c>
      <c r="AP211" s="63">
        <f t="shared" si="675"/>
        <v>0</v>
      </c>
      <c r="AQ211" s="57" t="e">
        <f>(AP211/D211)*100</f>
        <v>#DIV/0!</v>
      </c>
    </row>
    <row r="212" spans="1:43" ht="18" hidden="1" customHeight="1">
      <c r="A212" s="38"/>
      <c r="B212" s="38"/>
      <c r="C212" s="49" t="s">
        <v>70</v>
      </c>
      <c r="D212" s="57">
        <v>0</v>
      </c>
      <c r="E212" s="49">
        <v>0</v>
      </c>
      <c r="F212" s="49">
        <f t="shared" si="651"/>
        <v>0</v>
      </c>
      <c r="G212" s="57">
        <v>0</v>
      </c>
      <c r="H212" s="49">
        <v>0</v>
      </c>
      <c r="I212" s="49"/>
      <c r="J212" s="49">
        <f>SUM(G212:I212)</f>
        <v>0</v>
      </c>
      <c r="K212" s="57">
        <v>0</v>
      </c>
      <c r="L212" s="51">
        <f>SUM(G212:I212,K212)</f>
        <v>0</v>
      </c>
      <c r="M212" s="52"/>
      <c r="N212" s="53"/>
      <c r="O212" s="54"/>
      <c r="P212" s="55"/>
      <c r="Q212" s="81"/>
      <c r="R212" s="57">
        <f>M212+N212</f>
        <v>0</v>
      </c>
      <c r="S212" s="56" t="e">
        <f t="shared" si="652"/>
        <v>#DIV/0!</v>
      </c>
      <c r="T212" s="56" t="e">
        <f>R212/L212*100</f>
        <v>#DIV/0!</v>
      </c>
      <c r="U212" s="56" t="e">
        <f t="shared" si="654"/>
        <v>#DIV/0!</v>
      </c>
      <c r="V212" s="56" t="e">
        <f>R212/D212*100</f>
        <v>#DIV/0!</v>
      </c>
      <c r="W212" s="57">
        <f>O212+P212+Q212</f>
        <v>0</v>
      </c>
      <c r="X212" s="56" t="e">
        <f t="shared" si="656"/>
        <v>#DIV/0!</v>
      </c>
      <c r="Y212" s="56" t="e">
        <f>W212/L212*100</f>
        <v>#DIV/0!</v>
      </c>
      <c r="Z212" s="56" t="e">
        <f t="shared" si="658"/>
        <v>#DIV/0!</v>
      </c>
      <c r="AA212" s="56" t="e">
        <f>W212/D212*100</f>
        <v>#DIV/0!</v>
      </c>
      <c r="AB212" s="56">
        <f>SUM(M212:Q212)</f>
        <v>0</v>
      </c>
      <c r="AC212" s="56" t="e">
        <f t="shared" ref="AC212" si="677">AB212/E212*100</f>
        <v>#DIV/0!</v>
      </c>
      <c r="AD212" s="56" t="e">
        <f t="shared" ref="AD212" si="678">AB212/J212*100</f>
        <v>#DIV/0!</v>
      </c>
      <c r="AE212" s="56" t="e">
        <f t="shared" si="662"/>
        <v>#DIV/0!</v>
      </c>
      <c r="AF212" s="56" t="e">
        <f>AB212/D212*100</f>
        <v>#DIV/0!</v>
      </c>
      <c r="AG212" s="57">
        <f t="shared" ref="AG212" si="679">E212-AB212</f>
        <v>0</v>
      </c>
      <c r="AH212" s="56" t="e">
        <f t="shared" ref="AH212" si="680">AG212/E212*100</f>
        <v>#DIV/0!</v>
      </c>
      <c r="AI212" s="56" t="e">
        <f t="shared" ref="AI212" si="681">AG212/D212*100</f>
        <v>#DIV/0!</v>
      </c>
      <c r="AJ212" s="57">
        <f>J212-AB212</f>
        <v>0</v>
      </c>
      <c r="AK212" s="57" t="e">
        <f t="shared" ref="AK212" si="682">(AJ212/J212)*100</f>
        <v>#DIV/0!</v>
      </c>
      <c r="AL212" s="57" t="e">
        <f>(AJ212/D212)*100</f>
        <v>#DIV/0!</v>
      </c>
      <c r="AM212" s="34">
        <f>L212-AB212</f>
        <v>0</v>
      </c>
      <c r="AN212" s="57" t="e">
        <f>(AM212/L212)*100</f>
        <v>#DIV/0!</v>
      </c>
      <c r="AO212" s="63" t="e">
        <f>(AM212/D212)*100</f>
        <v>#DIV/0!</v>
      </c>
      <c r="AP212" s="34">
        <f t="shared" ref="AP212" si="683">D212-AB212</f>
        <v>0</v>
      </c>
      <c r="AQ212" s="57" t="e">
        <f t="shared" ref="AQ212" si="684">(AP212/D212)*100</f>
        <v>#DIV/0!</v>
      </c>
    </row>
    <row r="213" spans="1:43" ht="18.75">
      <c r="A213" s="69"/>
      <c r="B213" s="69"/>
      <c r="C213" s="70"/>
      <c r="D213" s="70"/>
      <c r="E213" s="70"/>
      <c r="F213" s="70"/>
      <c r="G213" s="71"/>
      <c r="H213" s="71"/>
      <c r="I213" s="71"/>
      <c r="J213" s="71"/>
      <c r="K213" s="71"/>
      <c r="L213" s="71"/>
      <c r="M213" s="72"/>
      <c r="N213" s="73"/>
      <c r="O213" s="74"/>
      <c r="P213" s="75"/>
      <c r="Q213" s="83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</row>
    <row r="214" spans="1:43" ht="39.950000000000003" customHeight="1">
      <c r="A214" s="1104" t="s">
        <v>126</v>
      </c>
      <c r="B214" s="1106" t="s">
        <v>127</v>
      </c>
      <c r="C214" s="1107" t="s">
        <v>128</v>
      </c>
      <c r="D214" s="79" t="s">
        <v>129</v>
      </c>
      <c r="E214" s="293">
        <v>0.6</v>
      </c>
      <c r="F214" s="293">
        <v>0.4</v>
      </c>
      <c r="G214" s="1109">
        <f>SUM(G217,G223)</f>
        <v>705000</v>
      </c>
      <c r="H214" s="1109">
        <f>H217+H223</f>
        <v>91000</v>
      </c>
      <c r="I214" s="1109">
        <f>I217+I223</f>
        <v>0</v>
      </c>
      <c r="J214" s="1109">
        <f>SUM(G214:I216)</f>
        <v>796000</v>
      </c>
      <c r="K214" s="1111">
        <f>SUM(K217,K223)</f>
        <v>0</v>
      </c>
      <c r="L214" s="1113">
        <f>SUM(L217,L223)</f>
        <v>796000</v>
      </c>
      <c r="M214" s="37"/>
      <c r="N214" s="37"/>
      <c r="O214" s="37"/>
      <c r="P214" s="37"/>
      <c r="Q214" s="37"/>
      <c r="R214" s="203" t="s">
        <v>417</v>
      </c>
      <c r="S214" s="294" t="s">
        <v>462</v>
      </c>
      <c r="T214" s="204" t="s">
        <v>433</v>
      </c>
      <c r="U214" s="204" t="s">
        <v>434</v>
      </c>
      <c r="V214" s="204" t="s">
        <v>403</v>
      </c>
      <c r="W214" s="204" t="s">
        <v>438</v>
      </c>
      <c r="X214" s="294" t="s">
        <v>462</v>
      </c>
      <c r="Y214" s="204" t="s">
        <v>433</v>
      </c>
      <c r="Z214" s="204" t="s">
        <v>434</v>
      </c>
      <c r="AA214" s="204" t="s">
        <v>403</v>
      </c>
      <c r="AB214" s="203" t="s">
        <v>439</v>
      </c>
      <c r="AC214" s="294" t="s">
        <v>462</v>
      </c>
      <c r="AD214" s="204" t="s">
        <v>433</v>
      </c>
      <c r="AE214" s="204" t="s">
        <v>434</v>
      </c>
      <c r="AF214" s="204" t="s">
        <v>403</v>
      </c>
      <c r="AG214" s="296" t="s">
        <v>33</v>
      </c>
      <c r="AH214" s="294" t="s">
        <v>464</v>
      </c>
      <c r="AI214" s="294" t="s">
        <v>399</v>
      </c>
      <c r="AJ214" s="204" t="s">
        <v>440</v>
      </c>
      <c r="AK214" s="204" t="s">
        <v>433</v>
      </c>
      <c r="AL214" s="204" t="s">
        <v>403</v>
      </c>
      <c r="AM214" s="204" t="s">
        <v>408</v>
      </c>
      <c r="AN214" s="204" t="s">
        <v>448</v>
      </c>
      <c r="AO214" s="204" t="s">
        <v>403</v>
      </c>
      <c r="AP214" s="204" t="s">
        <v>441</v>
      </c>
      <c r="AQ214" s="204" t="s">
        <v>403</v>
      </c>
    </row>
    <row r="215" spans="1:43" ht="14.45" customHeight="1">
      <c r="A215" s="1105"/>
      <c r="B215" s="1106"/>
      <c r="C215" s="1108"/>
      <c r="D215" s="1108">
        <f>D217+D223</f>
        <v>796000</v>
      </c>
      <c r="E215" s="1173">
        <f t="shared" ref="E215:F215" si="685">E217+E223</f>
        <v>477600</v>
      </c>
      <c r="F215" s="1173">
        <f t="shared" si="685"/>
        <v>318400</v>
      </c>
      <c r="G215" s="1110"/>
      <c r="H215" s="1110"/>
      <c r="I215" s="1110"/>
      <c r="J215" s="1110"/>
      <c r="K215" s="1112"/>
      <c r="L215" s="1106"/>
      <c r="M215" s="1114">
        <f t="shared" ref="M215:R215" si="686">M217+M223</f>
        <v>733667.83999999997</v>
      </c>
      <c r="N215" s="1116">
        <f t="shared" si="686"/>
        <v>0</v>
      </c>
      <c r="O215" s="1118">
        <f t="shared" si="686"/>
        <v>0</v>
      </c>
      <c r="P215" s="1100">
        <f t="shared" si="686"/>
        <v>41970.75</v>
      </c>
      <c r="Q215" s="1102">
        <f t="shared" si="686"/>
        <v>0</v>
      </c>
      <c r="R215" s="1071">
        <f t="shared" si="686"/>
        <v>733667.83999999997</v>
      </c>
      <c r="S215" s="1071">
        <f>(R215/E215)*100</f>
        <v>153.61554438860972</v>
      </c>
      <c r="T215" s="1071">
        <f>(R215/J214)*100</f>
        <v>92.169326633165824</v>
      </c>
      <c r="U215" s="1071">
        <f>(R215/L214)*100</f>
        <v>92.169326633165824</v>
      </c>
      <c r="V215" s="1071">
        <f>(R215/D215)*100</f>
        <v>92.169326633165824</v>
      </c>
      <c r="W215" s="1071">
        <f>W217+W223</f>
        <v>41970.75</v>
      </c>
      <c r="X215" s="1071">
        <f>(W215/E215)*100</f>
        <v>8.7878454773869343</v>
      </c>
      <c r="Y215" s="1071">
        <f>(W215/J214)*100</f>
        <v>5.2727072864321611</v>
      </c>
      <c r="Z215" s="1071">
        <f>(W215/L214)*100</f>
        <v>5.2727072864321611</v>
      </c>
      <c r="AA215" s="1071">
        <f>(W215/D215)*100</f>
        <v>5.2727072864321611</v>
      </c>
      <c r="AB215" s="1071">
        <f>AB217+AB223</f>
        <v>775638.59</v>
      </c>
      <c r="AC215" s="1071">
        <f>(AB215/E215)*100</f>
        <v>162.40338986599664</v>
      </c>
      <c r="AD215" s="1171">
        <f>(AB215/J214)*100</f>
        <v>97.442033919597975</v>
      </c>
      <c r="AE215" s="1071">
        <f>(AB215/L214)*100</f>
        <v>97.442033919597975</v>
      </c>
      <c r="AF215" s="1071">
        <f>(AB215/D215)*100</f>
        <v>97.442033919597975</v>
      </c>
      <c r="AG215" s="1071">
        <f>AG217+AG223</f>
        <v>-298038.58999999997</v>
      </c>
      <c r="AH215" s="1071">
        <f>(AG215/E215)*100</f>
        <v>-62.403389865996637</v>
      </c>
      <c r="AI215" s="1071">
        <f>(AG215/D215)*100</f>
        <v>-37.442033919597982</v>
      </c>
      <c r="AJ215" s="1071">
        <f>AJ217+AJ223</f>
        <v>20361.410000000003</v>
      </c>
      <c r="AK215" s="1071">
        <f>(AJ215/J214)*100</f>
        <v>2.5579660804020103</v>
      </c>
      <c r="AL215" s="1071">
        <f>(AJ215/D215)*100</f>
        <v>2.5579660804020103</v>
      </c>
      <c r="AM215" s="1071">
        <f>AM217+AM223</f>
        <v>20361.410000000003</v>
      </c>
      <c r="AN215" s="1071">
        <f>(AM215/L214)*100</f>
        <v>2.5579660804020103</v>
      </c>
      <c r="AO215" s="1071">
        <f>(AM215/D215)*100</f>
        <v>2.5579660804020103</v>
      </c>
      <c r="AP215" s="1071">
        <f>AP217+AP223</f>
        <v>20361.410000000003</v>
      </c>
      <c r="AQ215" s="1071">
        <f>(AP215/D215)*100</f>
        <v>2.5579660804020103</v>
      </c>
    </row>
    <row r="216" spans="1:43" ht="47.1" customHeight="1">
      <c r="A216" s="1105"/>
      <c r="B216" s="1106"/>
      <c r="C216" s="1108"/>
      <c r="D216" s="1108"/>
      <c r="E216" s="1173"/>
      <c r="F216" s="1173"/>
      <c r="G216" s="1110"/>
      <c r="H216" s="1110"/>
      <c r="I216" s="1110"/>
      <c r="J216" s="1110"/>
      <c r="K216" s="1112"/>
      <c r="L216" s="1106"/>
      <c r="M216" s="1115"/>
      <c r="N216" s="1117"/>
      <c r="O216" s="1119"/>
      <c r="P216" s="1101"/>
      <c r="Q216" s="1103"/>
      <c r="R216" s="1072"/>
      <c r="S216" s="1072"/>
      <c r="T216" s="1072"/>
      <c r="U216" s="1072"/>
      <c r="V216" s="1072"/>
      <c r="W216" s="1072"/>
      <c r="X216" s="1072"/>
      <c r="Y216" s="1072"/>
      <c r="Z216" s="1072"/>
      <c r="AA216" s="1072"/>
      <c r="AB216" s="1072"/>
      <c r="AC216" s="1072"/>
      <c r="AD216" s="1172"/>
      <c r="AE216" s="1072"/>
      <c r="AF216" s="1072"/>
      <c r="AG216" s="1072"/>
      <c r="AH216" s="1072"/>
      <c r="AI216" s="1072"/>
      <c r="AJ216" s="1072"/>
      <c r="AK216" s="1072"/>
      <c r="AL216" s="1072"/>
      <c r="AM216" s="1072"/>
      <c r="AN216" s="1072"/>
      <c r="AO216" s="1072"/>
      <c r="AP216" s="1072"/>
      <c r="AQ216" s="1072"/>
    </row>
    <row r="217" spans="1:43" ht="18.75">
      <c r="A217" s="38"/>
      <c r="B217" s="39"/>
      <c r="C217" s="40" t="s">
        <v>55</v>
      </c>
      <c r="D217" s="40">
        <f>SUM(D218:D222)</f>
        <v>796000</v>
      </c>
      <c r="E217" s="40">
        <f t="shared" ref="E217:F217" si="687">SUM(E218:E222)</f>
        <v>477600</v>
      </c>
      <c r="F217" s="40">
        <f t="shared" si="687"/>
        <v>318400</v>
      </c>
      <c r="G217" s="41">
        <f>SUM(G218:G222)</f>
        <v>705000</v>
      </c>
      <c r="H217" s="41">
        <f>SUM(H218:H222)</f>
        <v>91000</v>
      </c>
      <c r="I217" s="41">
        <f>SUM(I218:I222)</f>
        <v>0</v>
      </c>
      <c r="J217" s="41">
        <f>SUM(J218:J222)</f>
        <v>796000</v>
      </c>
      <c r="K217" s="42">
        <f>SUM(K218:K220)</f>
        <v>0</v>
      </c>
      <c r="L217" s="41">
        <f>SUM(L218:L222)</f>
        <v>796000</v>
      </c>
      <c r="M217" s="43">
        <f t="shared" ref="M217:R217" si="688">SUM(M218:M222)</f>
        <v>733667.83999999997</v>
      </c>
      <c r="N217" s="44">
        <f t="shared" si="688"/>
        <v>0</v>
      </c>
      <c r="O217" s="45">
        <f t="shared" si="688"/>
        <v>0</v>
      </c>
      <c r="P217" s="46">
        <f t="shared" si="688"/>
        <v>41970.75</v>
      </c>
      <c r="Q217" s="80">
        <f t="shared" si="688"/>
        <v>0</v>
      </c>
      <c r="R217" s="47">
        <f t="shared" si="688"/>
        <v>733667.83999999997</v>
      </c>
      <c r="S217" s="48">
        <f>R217/E217*100</f>
        <v>153.61554438860972</v>
      </c>
      <c r="T217" s="48">
        <f>R217/J217*100</f>
        <v>92.169326633165824</v>
      </c>
      <c r="U217" s="48">
        <f>R217/L217*100</f>
        <v>92.169326633165824</v>
      </c>
      <c r="V217" s="48">
        <f t="shared" ref="V217:V222" si="689">R217/D217*100</f>
        <v>92.169326633165824</v>
      </c>
      <c r="W217" s="47">
        <f>SUM(W218:W222)</f>
        <v>41970.75</v>
      </c>
      <c r="X217" s="48">
        <f>W217/E217*100</f>
        <v>8.7878454773869343</v>
      </c>
      <c r="Y217" s="48">
        <f>W217/J217*100</f>
        <v>5.2727072864321611</v>
      </c>
      <c r="Z217" s="48">
        <f>W217/L217*100</f>
        <v>5.2727072864321611</v>
      </c>
      <c r="AA217" s="48">
        <f>W217/D217*100</f>
        <v>5.2727072864321611</v>
      </c>
      <c r="AB217" s="48">
        <f>SUM(AB218:AB222)</f>
        <v>775638.59</v>
      </c>
      <c r="AC217" s="48">
        <f>AB217/E217*100</f>
        <v>162.40338986599664</v>
      </c>
      <c r="AD217" s="299">
        <f>AB217/J217*100</f>
        <v>97.442033919597975</v>
      </c>
      <c r="AE217" s="48">
        <f>AB217/L217*100</f>
        <v>97.442033919597975</v>
      </c>
      <c r="AF217" s="48">
        <f>AB217/D217*100</f>
        <v>97.442033919597975</v>
      </c>
      <c r="AG217" s="295">
        <f>SUM(AG218:AG222)</f>
        <v>-298038.58999999997</v>
      </c>
      <c r="AH217" s="48">
        <f>AG217/E217*100</f>
        <v>-62.403389865996637</v>
      </c>
      <c r="AI217" s="48">
        <f>AG217/D217*100</f>
        <v>-37.442033919597982</v>
      </c>
      <c r="AJ217" s="47">
        <f>SUM(AJ218:AJ222)</f>
        <v>20361.410000000003</v>
      </c>
      <c r="AK217" s="47">
        <f>(AJ217/J217)*100</f>
        <v>2.5579660804020103</v>
      </c>
      <c r="AL217" s="47">
        <f>(AJ217/D217)*100</f>
        <v>2.5579660804020103</v>
      </c>
      <c r="AM217" s="47">
        <f>SUM(AM218:AM222)</f>
        <v>20361.410000000003</v>
      </c>
      <c r="AN217" s="47">
        <f>(AM217/L217)*100</f>
        <v>2.5579660804020103</v>
      </c>
      <c r="AO217" s="47">
        <f t="shared" ref="AO217:AO222" si="690">(AM217/D217)*100</f>
        <v>2.5579660804020103</v>
      </c>
      <c r="AP217" s="47">
        <f>SUM(AP218:AP222)</f>
        <v>20361.410000000003</v>
      </c>
      <c r="AQ217" s="47">
        <f>(AP217/D217)*100</f>
        <v>2.5579660804020103</v>
      </c>
    </row>
    <row r="218" spans="1:43" ht="18.75">
      <c r="A218" s="38"/>
      <c r="B218" s="39" t="s">
        <v>68</v>
      </c>
      <c r="C218" s="49" t="s">
        <v>56</v>
      </c>
      <c r="D218" s="49">
        <v>432000</v>
      </c>
      <c r="E218" s="49">
        <v>259200</v>
      </c>
      <c r="F218" s="49">
        <f>D218*0.4</f>
        <v>172800</v>
      </c>
      <c r="G218" s="49">
        <v>432000</v>
      </c>
      <c r="H218" s="49">
        <v>0</v>
      </c>
      <c r="I218" s="49"/>
      <c r="J218" s="41">
        <f>SUM(G218:I218)</f>
        <v>432000</v>
      </c>
      <c r="K218" s="50">
        <v>0</v>
      </c>
      <c r="L218" s="51">
        <f>SUM(G218:I218,K218)</f>
        <v>432000</v>
      </c>
      <c r="M218" s="52">
        <f>'FF-68 Data'!Q450</f>
        <v>432000</v>
      </c>
      <c r="N218" s="53"/>
      <c r="O218" s="54"/>
      <c r="P218" s="55"/>
      <c r="Q218" s="81">
        <f>'FF-68 Data'!R450</f>
        <v>0</v>
      </c>
      <c r="R218" s="56">
        <f>M218+N218</f>
        <v>432000</v>
      </c>
      <c r="S218" s="56">
        <f>R218/E218*100</f>
        <v>166.66666666666669</v>
      </c>
      <c r="T218" s="56">
        <f>R218/J218*100</f>
        <v>100</v>
      </c>
      <c r="U218" s="56">
        <f>R218/L218*100</f>
        <v>100</v>
      </c>
      <c r="V218" s="56">
        <f t="shared" si="689"/>
        <v>100</v>
      </c>
      <c r="W218" s="57">
        <f>O218+P218+Q218</f>
        <v>0</v>
      </c>
      <c r="X218" s="56">
        <f>W218/E218*100</f>
        <v>0</v>
      </c>
      <c r="Y218" s="56">
        <f>W218/J218*100</f>
        <v>0</v>
      </c>
      <c r="Z218" s="56">
        <f>W218/L218*100</f>
        <v>0</v>
      </c>
      <c r="AA218" s="56">
        <f>W218/D218*100</f>
        <v>0</v>
      </c>
      <c r="AB218" s="56">
        <f>SUM(M218:Q218)</f>
        <v>432000</v>
      </c>
      <c r="AC218" s="56">
        <f>AB218/E218*100</f>
        <v>166.66666666666669</v>
      </c>
      <c r="AD218" s="56">
        <f>AB218/J218*100</f>
        <v>100</v>
      </c>
      <c r="AE218" s="56">
        <f>AB218/L218*100</f>
        <v>100</v>
      </c>
      <c r="AF218" s="56">
        <f>AB218/D218*100</f>
        <v>100</v>
      </c>
      <c r="AG218" s="57">
        <f>E218-AB218</f>
        <v>-172800</v>
      </c>
      <c r="AH218" s="56">
        <f>AG218/E218*100</f>
        <v>-66.666666666666657</v>
      </c>
      <c r="AI218" s="56">
        <f>AG218/D218*100</f>
        <v>-40</v>
      </c>
      <c r="AJ218" s="57">
        <f>J218-AB218</f>
        <v>0</v>
      </c>
      <c r="AK218" s="57">
        <f>(AJ218/J218)*100</f>
        <v>0</v>
      </c>
      <c r="AL218" s="57">
        <f>(AJ218/D218)*100</f>
        <v>0</v>
      </c>
      <c r="AM218" s="34">
        <f>L218-AB218</f>
        <v>0</v>
      </c>
      <c r="AN218" s="57">
        <f>(AM218/L218)*100</f>
        <v>0</v>
      </c>
      <c r="AO218" s="63">
        <f t="shared" si="690"/>
        <v>0</v>
      </c>
      <c r="AP218" s="34">
        <f>D218-AB218</f>
        <v>0</v>
      </c>
      <c r="AQ218" s="57">
        <f>(AP218/D218)*100</f>
        <v>0</v>
      </c>
    </row>
    <row r="219" spans="1:43" ht="18" hidden="1" customHeight="1">
      <c r="A219" s="38"/>
      <c r="B219" s="38"/>
      <c r="C219" s="49" t="s">
        <v>57</v>
      </c>
      <c r="D219" s="49">
        <v>0</v>
      </c>
      <c r="E219" s="49">
        <v>0</v>
      </c>
      <c r="F219" s="49">
        <f t="shared" ref="F219:F224" si="691">D219*0.4</f>
        <v>0</v>
      </c>
      <c r="G219" s="49">
        <v>0</v>
      </c>
      <c r="H219" s="49">
        <v>0</v>
      </c>
      <c r="I219" s="49"/>
      <c r="J219" s="41">
        <f>SUM(G219:I219)</f>
        <v>0</v>
      </c>
      <c r="K219" s="78"/>
      <c r="L219" s="51">
        <f>SUM(G219:I219,K219)</f>
        <v>0</v>
      </c>
      <c r="M219" s="52"/>
      <c r="N219" s="53"/>
      <c r="O219" s="54"/>
      <c r="P219" s="55"/>
      <c r="Q219" s="81"/>
      <c r="R219" s="56">
        <f>M219+N219</f>
        <v>0</v>
      </c>
      <c r="S219" s="56" t="e">
        <f t="shared" ref="S219:S224" si="692">R219/E219*100</f>
        <v>#DIV/0!</v>
      </c>
      <c r="T219" s="56" t="e">
        <f t="shared" ref="T219:T222" si="693">R219/J219*100</f>
        <v>#DIV/0!</v>
      </c>
      <c r="U219" s="56" t="e">
        <f t="shared" ref="U219:U224" si="694">R219/L219*100</f>
        <v>#DIV/0!</v>
      </c>
      <c r="V219" s="56" t="e">
        <f t="shared" si="689"/>
        <v>#DIV/0!</v>
      </c>
      <c r="W219" s="57">
        <f t="shared" ref="W219:W222" si="695">O219+P219+Q219</f>
        <v>0</v>
      </c>
      <c r="X219" s="56" t="e">
        <f t="shared" ref="X219:X224" si="696">W219/E219*100</f>
        <v>#DIV/0!</v>
      </c>
      <c r="Y219" s="56" t="e">
        <f t="shared" ref="Y219:Y222" si="697">W219/J219*100</f>
        <v>#DIV/0!</v>
      </c>
      <c r="Z219" s="56" t="e">
        <f t="shared" ref="Z219:Z224" si="698">W219/L219*100</f>
        <v>#DIV/0!</v>
      </c>
      <c r="AA219" s="56" t="e">
        <f t="shared" ref="AA219:AA222" si="699">W219/D219*100</f>
        <v>#DIV/0!</v>
      </c>
      <c r="AB219" s="56">
        <f t="shared" ref="AB219:AB222" si="700">SUM(M219:Q219)</f>
        <v>0</v>
      </c>
      <c r="AC219" s="56" t="e">
        <f t="shared" ref="AC219:AC222" si="701">AB219/E219*100</f>
        <v>#DIV/0!</v>
      </c>
      <c r="AD219" s="56" t="e">
        <f>AB219/J219*100</f>
        <v>#DIV/0!</v>
      </c>
      <c r="AE219" s="56" t="e">
        <f t="shared" ref="AE219:AE224" si="702">AB219/L219*100</f>
        <v>#DIV/0!</v>
      </c>
      <c r="AF219" s="56" t="e">
        <f t="shared" ref="AF219:AF222" si="703">AB219/D219*100</f>
        <v>#DIV/0!</v>
      </c>
      <c r="AG219" s="57">
        <f t="shared" ref="AG219:AG222" si="704">E219-AB219</f>
        <v>0</v>
      </c>
      <c r="AH219" s="56" t="e">
        <f t="shared" ref="AH219:AH222" si="705">AG219/E219*100</f>
        <v>#DIV/0!</v>
      </c>
      <c r="AI219" s="56" t="e">
        <f t="shared" ref="AI219:AI222" si="706">AG219/D219*100</f>
        <v>#DIV/0!</v>
      </c>
      <c r="AJ219" s="57">
        <f t="shared" ref="AJ219:AJ222" si="707">J219-AB219</f>
        <v>0</v>
      </c>
      <c r="AK219" s="57" t="e">
        <f t="shared" ref="AK219:AK222" si="708">(AJ219/J219)*100</f>
        <v>#DIV/0!</v>
      </c>
      <c r="AL219" s="57" t="e">
        <f t="shared" ref="AL219:AL222" si="709">(AJ219/D219)*100</f>
        <v>#DIV/0!</v>
      </c>
      <c r="AM219" s="34">
        <f>L219-AB219</f>
        <v>0</v>
      </c>
      <c r="AN219" s="57" t="e">
        <f t="shared" ref="AN219:AN222" si="710">(AM219/L219)*100</f>
        <v>#DIV/0!</v>
      </c>
      <c r="AO219" s="63" t="e">
        <f t="shared" si="690"/>
        <v>#DIV/0!</v>
      </c>
      <c r="AP219" s="34">
        <f t="shared" ref="AP219:AP222" si="711">D219-AB219</f>
        <v>0</v>
      </c>
      <c r="AQ219" s="57" t="e">
        <f t="shared" ref="AQ219:AQ222" si="712">(AP219/D219)*100</f>
        <v>#DIV/0!</v>
      </c>
    </row>
    <row r="220" spans="1:43" ht="18.75">
      <c r="A220" s="38"/>
      <c r="B220" s="38"/>
      <c r="C220" s="49" t="s">
        <v>58</v>
      </c>
      <c r="D220" s="49">
        <v>282850</v>
      </c>
      <c r="E220" s="49">
        <v>169710</v>
      </c>
      <c r="F220" s="49">
        <f t="shared" si="691"/>
        <v>113140</v>
      </c>
      <c r="G220" s="49">
        <v>212137.5</v>
      </c>
      <c r="H220" s="49">
        <v>70712.5</v>
      </c>
      <c r="I220" s="49"/>
      <c r="J220" s="41">
        <f>SUM(G220:I220)</f>
        <v>282850</v>
      </c>
      <c r="K220" s="59">
        <v>0</v>
      </c>
      <c r="L220" s="51">
        <f>SUM(G220:I220,K220)</f>
        <v>282850</v>
      </c>
      <c r="M220" s="52">
        <f>'FF-68 Data'!W450</f>
        <v>220518.44</v>
      </c>
      <c r="N220" s="53">
        <f>'FF-68 Data'!X450</f>
        <v>0</v>
      </c>
      <c r="O220" s="54">
        <f>'FF-68 Data'!Y450</f>
        <v>0</v>
      </c>
      <c r="P220" s="55">
        <f>'FF-68 Data'!Z450</f>
        <v>41970.75</v>
      </c>
      <c r="Q220" s="81"/>
      <c r="R220" s="56">
        <f>M220+N220</f>
        <v>220518.44</v>
      </c>
      <c r="S220" s="56">
        <f t="shared" si="692"/>
        <v>129.93838901655766</v>
      </c>
      <c r="T220" s="56">
        <f t="shared" si="693"/>
        <v>77.963033409934596</v>
      </c>
      <c r="U220" s="56">
        <f t="shared" si="694"/>
        <v>77.963033409934596</v>
      </c>
      <c r="V220" s="56">
        <f t="shared" si="689"/>
        <v>77.963033409934596</v>
      </c>
      <c r="W220" s="57">
        <f t="shared" si="695"/>
        <v>41970.75</v>
      </c>
      <c r="X220" s="56">
        <f t="shared" si="696"/>
        <v>24.730864415768075</v>
      </c>
      <c r="Y220" s="56">
        <f t="shared" si="697"/>
        <v>14.838518649460845</v>
      </c>
      <c r="Z220" s="56">
        <f t="shared" si="698"/>
        <v>14.838518649460845</v>
      </c>
      <c r="AA220" s="56">
        <f t="shared" si="699"/>
        <v>14.838518649460845</v>
      </c>
      <c r="AB220" s="56">
        <f t="shared" si="700"/>
        <v>262489.19</v>
      </c>
      <c r="AC220" s="56">
        <f t="shared" si="701"/>
        <v>154.66925343232575</v>
      </c>
      <c r="AD220" s="56">
        <f t="shared" ref="AD220:AD222" si="713">AB220/J220*100</f>
        <v>92.801552059395448</v>
      </c>
      <c r="AE220" s="56">
        <f t="shared" si="702"/>
        <v>92.801552059395448</v>
      </c>
      <c r="AF220" s="56">
        <f t="shared" si="703"/>
        <v>92.801552059395448</v>
      </c>
      <c r="AG220" s="57">
        <f t="shared" si="704"/>
        <v>-92779.19</v>
      </c>
      <c r="AH220" s="56">
        <f t="shared" si="705"/>
        <v>-54.669253432325739</v>
      </c>
      <c r="AI220" s="56">
        <f t="shared" si="706"/>
        <v>-32.801552059395441</v>
      </c>
      <c r="AJ220" s="57">
        <f t="shared" si="707"/>
        <v>20360.809999999998</v>
      </c>
      <c r="AK220" s="57">
        <f t="shared" si="708"/>
        <v>7.1984479406045603</v>
      </c>
      <c r="AL220" s="57">
        <f t="shared" si="709"/>
        <v>7.1984479406045603</v>
      </c>
      <c r="AM220" s="34">
        <f>L220-AB220</f>
        <v>20360.809999999998</v>
      </c>
      <c r="AN220" s="57">
        <f t="shared" si="710"/>
        <v>7.1984479406045603</v>
      </c>
      <c r="AO220" s="63">
        <f t="shared" si="690"/>
        <v>7.1984479406045603</v>
      </c>
      <c r="AP220" s="34">
        <f t="shared" si="711"/>
        <v>20360.809999999998</v>
      </c>
      <c r="AQ220" s="57">
        <f t="shared" si="712"/>
        <v>7.1984479406045603</v>
      </c>
    </row>
    <row r="221" spans="1:43" ht="18" hidden="1" customHeight="1">
      <c r="A221" s="38"/>
      <c r="B221" s="38"/>
      <c r="C221" s="49" t="s">
        <v>69</v>
      </c>
      <c r="D221" s="49">
        <v>0</v>
      </c>
      <c r="E221" s="49">
        <v>0</v>
      </c>
      <c r="F221" s="49">
        <f t="shared" si="691"/>
        <v>0</v>
      </c>
      <c r="G221" s="49"/>
      <c r="H221" s="49">
        <v>0</v>
      </c>
      <c r="I221" s="49"/>
      <c r="J221" s="41">
        <f>SUM(G221:I221)</f>
        <v>0</v>
      </c>
      <c r="K221" s="59">
        <v>0</v>
      </c>
      <c r="L221" s="51">
        <f>SUM(G221:I221,K221)</f>
        <v>0</v>
      </c>
      <c r="M221" s="52"/>
      <c r="N221" s="53"/>
      <c r="O221" s="54"/>
      <c r="P221" s="55"/>
      <c r="Q221" s="81"/>
      <c r="R221" s="56">
        <f>M221+N221</f>
        <v>0</v>
      </c>
      <c r="S221" s="56" t="e">
        <f t="shared" si="692"/>
        <v>#DIV/0!</v>
      </c>
      <c r="T221" s="56" t="e">
        <f t="shared" si="693"/>
        <v>#DIV/0!</v>
      </c>
      <c r="U221" s="56" t="e">
        <f t="shared" si="694"/>
        <v>#DIV/0!</v>
      </c>
      <c r="V221" s="56" t="e">
        <f t="shared" si="689"/>
        <v>#DIV/0!</v>
      </c>
      <c r="W221" s="57">
        <f t="shared" si="695"/>
        <v>0</v>
      </c>
      <c r="X221" s="56" t="e">
        <f t="shared" si="696"/>
        <v>#DIV/0!</v>
      </c>
      <c r="Y221" s="56" t="e">
        <f t="shared" si="697"/>
        <v>#DIV/0!</v>
      </c>
      <c r="Z221" s="56" t="e">
        <f t="shared" si="698"/>
        <v>#DIV/0!</v>
      </c>
      <c r="AA221" s="56" t="e">
        <f t="shared" si="699"/>
        <v>#DIV/0!</v>
      </c>
      <c r="AB221" s="56">
        <f t="shared" si="700"/>
        <v>0</v>
      </c>
      <c r="AC221" s="56" t="e">
        <f t="shared" si="701"/>
        <v>#DIV/0!</v>
      </c>
      <c r="AD221" s="56" t="e">
        <f t="shared" si="713"/>
        <v>#DIV/0!</v>
      </c>
      <c r="AE221" s="56" t="e">
        <f t="shared" si="702"/>
        <v>#DIV/0!</v>
      </c>
      <c r="AF221" s="56" t="e">
        <f t="shared" si="703"/>
        <v>#DIV/0!</v>
      </c>
      <c r="AG221" s="57">
        <f t="shared" si="704"/>
        <v>0</v>
      </c>
      <c r="AH221" s="56" t="e">
        <f t="shared" si="705"/>
        <v>#DIV/0!</v>
      </c>
      <c r="AI221" s="56" t="e">
        <f t="shared" si="706"/>
        <v>#DIV/0!</v>
      </c>
      <c r="AJ221" s="57">
        <f t="shared" si="707"/>
        <v>0</v>
      </c>
      <c r="AK221" s="57" t="e">
        <f t="shared" si="708"/>
        <v>#DIV/0!</v>
      </c>
      <c r="AL221" s="57" t="e">
        <f t="shared" si="709"/>
        <v>#DIV/0!</v>
      </c>
      <c r="AM221" s="34">
        <f>L221-AB221</f>
        <v>0</v>
      </c>
      <c r="AN221" s="57" t="e">
        <f t="shared" si="710"/>
        <v>#DIV/0!</v>
      </c>
      <c r="AO221" s="63" t="e">
        <f t="shared" si="690"/>
        <v>#DIV/0!</v>
      </c>
      <c r="AP221" s="34">
        <f t="shared" si="711"/>
        <v>0</v>
      </c>
      <c r="AQ221" s="57" t="e">
        <f t="shared" si="712"/>
        <v>#DIV/0!</v>
      </c>
    </row>
    <row r="222" spans="1:43" ht="18.75">
      <c r="A222" s="38"/>
      <c r="B222" s="38"/>
      <c r="C222" s="49" t="s">
        <v>60</v>
      </c>
      <c r="D222" s="57">
        <v>81150</v>
      </c>
      <c r="E222" s="49">
        <v>48690</v>
      </c>
      <c r="F222" s="49">
        <f t="shared" si="691"/>
        <v>32460</v>
      </c>
      <c r="G222" s="57">
        <v>60862.5</v>
      </c>
      <c r="H222" s="49">
        <v>20287.5</v>
      </c>
      <c r="I222" s="49"/>
      <c r="J222" s="41">
        <f>SUM(G222:I222)</f>
        <v>81150</v>
      </c>
      <c r="K222" s="49">
        <v>0</v>
      </c>
      <c r="L222" s="51">
        <f>SUM(G222:I222,K222)</f>
        <v>81150</v>
      </c>
      <c r="M222" s="52">
        <f>'FF-68 Data'!AE450</f>
        <v>81149.399999999994</v>
      </c>
      <c r="N222" s="53">
        <f>'FF-68 Data'!AF450</f>
        <v>0</v>
      </c>
      <c r="O222" s="54">
        <f>'FF-68 Data'!AG450</f>
        <v>0</v>
      </c>
      <c r="P222" s="55">
        <f>'FF-68 Data'!AH450</f>
        <v>0</v>
      </c>
      <c r="Q222" s="81"/>
      <c r="R222" s="56">
        <f>M222+N222</f>
        <v>81149.399999999994</v>
      </c>
      <c r="S222" s="56">
        <f t="shared" si="692"/>
        <v>166.66543438077633</v>
      </c>
      <c r="T222" s="56">
        <f t="shared" si="693"/>
        <v>99.999260628465791</v>
      </c>
      <c r="U222" s="56">
        <f t="shared" si="694"/>
        <v>99.999260628465791</v>
      </c>
      <c r="V222" s="56">
        <f t="shared" si="689"/>
        <v>99.999260628465791</v>
      </c>
      <c r="W222" s="57">
        <f t="shared" si="695"/>
        <v>0</v>
      </c>
      <c r="X222" s="56">
        <f t="shared" si="696"/>
        <v>0</v>
      </c>
      <c r="Y222" s="56">
        <f t="shared" si="697"/>
        <v>0</v>
      </c>
      <c r="Z222" s="56">
        <f t="shared" si="698"/>
        <v>0</v>
      </c>
      <c r="AA222" s="56">
        <f t="shared" si="699"/>
        <v>0</v>
      </c>
      <c r="AB222" s="56">
        <f t="shared" si="700"/>
        <v>81149.399999999994</v>
      </c>
      <c r="AC222" s="56">
        <f t="shared" si="701"/>
        <v>166.66543438077633</v>
      </c>
      <c r="AD222" s="56">
        <f t="shared" si="713"/>
        <v>99.999260628465791</v>
      </c>
      <c r="AE222" s="56">
        <f t="shared" si="702"/>
        <v>99.999260628465791</v>
      </c>
      <c r="AF222" s="56">
        <f t="shared" si="703"/>
        <v>99.999260628465791</v>
      </c>
      <c r="AG222" s="57">
        <f t="shared" si="704"/>
        <v>-32459.399999999994</v>
      </c>
      <c r="AH222" s="56">
        <f t="shared" si="705"/>
        <v>-66.665434380776318</v>
      </c>
      <c r="AI222" s="56">
        <f t="shared" si="706"/>
        <v>-39.999260628465798</v>
      </c>
      <c r="AJ222" s="57">
        <f t="shared" si="707"/>
        <v>0.60000000000582077</v>
      </c>
      <c r="AK222" s="57">
        <f t="shared" si="708"/>
        <v>7.3937153420310629E-4</v>
      </c>
      <c r="AL222" s="57">
        <f t="shared" si="709"/>
        <v>7.3937153420310629E-4</v>
      </c>
      <c r="AM222" s="34">
        <f>L222-AB222</f>
        <v>0.60000000000582077</v>
      </c>
      <c r="AN222" s="57">
        <f t="shared" si="710"/>
        <v>7.3937153420310629E-4</v>
      </c>
      <c r="AO222" s="63">
        <f t="shared" si="690"/>
        <v>7.3937153420310629E-4</v>
      </c>
      <c r="AP222" s="34">
        <f t="shared" si="711"/>
        <v>0.60000000000582077</v>
      </c>
      <c r="AQ222" s="57">
        <f t="shared" si="712"/>
        <v>7.3937153420310629E-4</v>
      </c>
    </row>
    <row r="223" spans="1:43" ht="18" hidden="1" customHeight="1">
      <c r="A223" s="61"/>
      <c r="B223" s="62"/>
      <c r="C223" s="63" t="s">
        <v>61</v>
      </c>
      <c r="D223" s="63">
        <f>D224</f>
        <v>0</v>
      </c>
      <c r="E223" s="63">
        <f>E224</f>
        <v>0</v>
      </c>
      <c r="F223" s="63">
        <f t="shared" ref="F223" si="714">F224</f>
        <v>0</v>
      </c>
      <c r="G223" s="63">
        <f>SUM(G224:G224)</f>
        <v>0</v>
      </c>
      <c r="H223" s="63">
        <f>H224</f>
        <v>0</v>
      </c>
      <c r="I223" s="63">
        <f>I224</f>
        <v>0</v>
      </c>
      <c r="J223" s="63">
        <f>J224</f>
        <v>0</v>
      </c>
      <c r="K223" s="63">
        <f>K224</f>
        <v>0</v>
      </c>
      <c r="L223" s="63">
        <f>SUM(L224:L224)</f>
        <v>0</v>
      </c>
      <c r="M223" s="64">
        <f t="shared" ref="M223:AP223" si="715">M224</f>
        <v>0</v>
      </c>
      <c r="N223" s="65">
        <f t="shared" si="715"/>
        <v>0</v>
      </c>
      <c r="O223" s="66">
        <f t="shared" si="715"/>
        <v>0</v>
      </c>
      <c r="P223" s="46">
        <f t="shared" si="715"/>
        <v>0</v>
      </c>
      <c r="Q223" s="82">
        <f t="shared" si="715"/>
        <v>0</v>
      </c>
      <c r="R223" s="67">
        <f t="shared" si="715"/>
        <v>0</v>
      </c>
      <c r="S223" s="67" t="e">
        <f t="shared" si="715"/>
        <v>#DIV/0!</v>
      </c>
      <c r="T223" s="67" t="e">
        <f t="shared" si="715"/>
        <v>#DIV/0!</v>
      </c>
      <c r="U223" s="56" t="e">
        <f t="shared" si="694"/>
        <v>#DIV/0!</v>
      </c>
      <c r="V223" s="67" t="e">
        <f t="shared" si="715"/>
        <v>#DIV/0!</v>
      </c>
      <c r="W223" s="63">
        <f t="shared" si="715"/>
        <v>0</v>
      </c>
      <c r="X223" s="67" t="e">
        <f t="shared" si="715"/>
        <v>#DIV/0!</v>
      </c>
      <c r="Y223" s="67" t="e">
        <f t="shared" si="715"/>
        <v>#DIV/0!</v>
      </c>
      <c r="Z223" s="56" t="e">
        <f t="shared" si="698"/>
        <v>#DIV/0!</v>
      </c>
      <c r="AA223" s="67" t="e">
        <f t="shared" si="715"/>
        <v>#DIV/0!</v>
      </c>
      <c r="AB223" s="67">
        <f>AB224</f>
        <v>0</v>
      </c>
      <c r="AC223" s="67" t="e">
        <f t="shared" ref="AC223:AI223" si="716">AC224</f>
        <v>#DIV/0!</v>
      </c>
      <c r="AD223" s="67" t="e">
        <f t="shared" si="716"/>
        <v>#DIV/0!</v>
      </c>
      <c r="AE223" s="56" t="e">
        <f t="shared" si="702"/>
        <v>#DIV/0!</v>
      </c>
      <c r="AF223" s="67" t="e">
        <f t="shared" si="716"/>
        <v>#DIV/0!</v>
      </c>
      <c r="AG223" s="63">
        <f>AG224</f>
        <v>0</v>
      </c>
      <c r="AH223" s="67" t="e">
        <f t="shared" si="716"/>
        <v>#DIV/0!</v>
      </c>
      <c r="AI223" s="67" t="e">
        <f t="shared" si="716"/>
        <v>#DIV/0!</v>
      </c>
      <c r="AJ223" s="63">
        <f t="shared" si="715"/>
        <v>0</v>
      </c>
      <c r="AK223" s="63" t="e">
        <f t="shared" si="715"/>
        <v>#DIV/0!</v>
      </c>
      <c r="AL223" s="63" t="e">
        <f t="shared" si="715"/>
        <v>#DIV/0!</v>
      </c>
      <c r="AM223" s="63">
        <f t="shared" si="715"/>
        <v>0</v>
      </c>
      <c r="AN223" s="63" t="e">
        <f t="shared" si="715"/>
        <v>#DIV/0!</v>
      </c>
      <c r="AO223" s="63" t="e">
        <f t="shared" si="715"/>
        <v>#DIV/0!</v>
      </c>
      <c r="AP223" s="63">
        <f t="shared" si="715"/>
        <v>0</v>
      </c>
      <c r="AQ223" s="57" t="e">
        <f>(AP223/D223)*100</f>
        <v>#DIV/0!</v>
      </c>
    </row>
    <row r="224" spans="1:43" ht="18" hidden="1" customHeight="1">
      <c r="A224" s="38"/>
      <c r="B224" s="38"/>
      <c r="C224" s="49" t="s">
        <v>70</v>
      </c>
      <c r="D224" s="57">
        <v>0</v>
      </c>
      <c r="E224" s="49">
        <v>0</v>
      </c>
      <c r="F224" s="49">
        <f t="shared" si="691"/>
        <v>0</v>
      </c>
      <c r="G224" s="57">
        <v>0</v>
      </c>
      <c r="H224" s="49">
        <v>0</v>
      </c>
      <c r="I224" s="49"/>
      <c r="J224" s="49">
        <f>SUM(G224:I224)</f>
        <v>0</v>
      </c>
      <c r="K224" s="57">
        <v>0</v>
      </c>
      <c r="L224" s="51">
        <f>SUM(G224:I224,K224)</f>
        <v>0</v>
      </c>
      <c r="M224" s="52"/>
      <c r="N224" s="53"/>
      <c r="O224" s="54"/>
      <c r="P224" s="55"/>
      <c r="Q224" s="81"/>
      <c r="R224" s="57">
        <f>M224+N224</f>
        <v>0</v>
      </c>
      <c r="S224" s="56" t="e">
        <f t="shared" si="692"/>
        <v>#DIV/0!</v>
      </c>
      <c r="T224" s="56" t="e">
        <f>R224/L224*100</f>
        <v>#DIV/0!</v>
      </c>
      <c r="U224" s="56" t="e">
        <f t="shared" si="694"/>
        <v>#DIV/0!</v>
      </c>
      <c r="V224" s="56" t="e">
        <f>R224/D224*100</f>
        <v>#DIV/0!</v>
      </c>
      <c r="W224" s="57">
        <f>O224+P224+Q224</f>
        <v>0</v>
      </c>
      <c r="X224" s="56" t="e">
        <f t="shared" si="696"/>
        <v>#DIV/0!</v>
      </c>
      <c r="Y224" s="56" t="e">
        <f>W224/L224*100</f>
        <v>#DIV/0!</v>
      </c>
      <c r="Z224" s="56" t="e">
        <f t="shared" si="698"/>
        <v>#DIV/0!</v>
      </c>
      <c r="AA224" s="56" t="e">
        <f>W224/D224*100</f>
        <v>#DIV/0!</v>
      </c>
      <c r="AB224" s="56">
        <f>SUM(M224:Q224)</f>
        <v>0</v>
      </c>
      <c r="AC224" s="56" t="e">
        <f t="shared" ref="AC224" si="717">AB224/E224*100</f>
        <v>#DIV/0!</v>
      </c>
      <c r="AD224" s="56" t="e">
        <f t="shared" ref="AD224" si="718">AB224/J224*100</f>
        <v>#DIV/0!</v>
      </c>
      <c r="AE224" s="56" t="e">
        <f t="shared" si="702"/>
        <v>#DIV/0!</v>
      </c>
      <c r="AF224" s="56" t="e">
        <f>AB224/D224*100</f>
        <v>#DIV/0!</v>
      </c>
      <c r="AG224" s="57">
        <f t="shared" ref="AG224" si="719">E224-AB224</f>
        <v>0</v>
      </c>
      <c r="AH224" s="56" t="e">
        <f t="shared" ref="AH224" si="720">AG224/E224*100</f>
        <v>#DIV/0!</v>
      </c>
      <c r="AI224" s="56" t="e">
        <f t="shared" ref="AI224" si="721">AG224/D224*100</f>
        <v>#DIV/0!</v>
      </c>
      <c r="AJ224" s="57">
        <f>J224-AB224</f>
        <v>0</v>
      </c>
      <c r="AK224" s="57" t="e">
        <f t="shared" ref="AK224" si="722">(AJ224/J224)*100</f>
        <v>#DIV/0!</v>
      </c>
      <c r="AL224" s="57" t="e">
        <f>(AJ224/D224)*100</f>
        <v>#DIV/0!</v>
      </c>
      <c r="AM224" s="34">
        <f>L224-AB224</f>
        <v>0</v>
      </c>
      <c r="AN224" s="57" t="e">
        <f>(AM224/L224)*100</f>
        <v>#DIV/0!</v>
      </c>
      <c r="AO224" s="63" t="e">
        <f>(AM224/D224)*100</f>
        <v>#DIV/0!</v>
      </c>
      <c r="AP224" s="34">
        <f t="shared" ref="AP224" si="723">D224-AB224</f>
        <v>0</v>
      </c>
      <c r="AQ224" s="57" t="e">
        <f t="shared" ref="AQ224" si="724">(AP224/D224)*100</f>
        <v>#DIV/0!</v>
      </c>
    </row>
    <row r="225" spans="1:43" ht="18.75">
      <c r="A225" s="69"/>
      <c r="B225" s="69"/>
      <c r="C225" s="70"/>
      <c r="D225" s="70"/>
      <c r="E225" s="70"/>
      <c r="F225" s="70"/>
      <c r="G225" s="71"/>
      <c r="H225" s="71"/>
      <c r="I225" s="71"/>
      <c r="J225" s="71"/>
      <c r="K225" s="71"/>
      <c r="L225" s="71"/>
      <c r="M225" s="72"/>
      <c r="N225" s="73"/>
      <c r="O225" s="74"/>
      <c r="P225" s="75"/>
      <c r="Q225" s="83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</row>
    <row r="226" spans="1:43" ht="39.6" customHeight="1">
      <c r="A226" s="1104" t="s">
        <v>130</v>
      </c>
      <c r="B226" s="1106" t="s">
        <v>131</v>
      </c>
      <c r="C226" s="1107" t="s">
        <v>132</v>
      </c>
      <c r="D226" s="79" t="s">
        <v>133</v>
      </c>
      <c r="E226" s="293">
        <v>0.6</v>
      </c>
      <c r="F226" s="293">
        <v>0.4</v>
      </c>
      <c r="G226" s="1109">
        <f>SUM(G229,G235)</f>
        <v>1497750</v>
      </c>
      <c r="H226" s="1109">
        <f>H229+H235</f>
        <v>333250</v>
      </c>
      <c r="I226" s="1109">
        <f>I229+I235</f>
        <v>0</v>
      </c>
      <c r="J226" s="1109">
        <f>SUM(G226:I228)</f>
        <v>1831000</v>
      </c>
      <c r="K226" s="1111">
        <f>SUM(K229,K235)</f>
        <v>0</v>
      </c>
      <c r="L226" s="1113">
        <f>SUM(L229,L235)</f>
        <v>1831000</v>
      </c>
      <c r="M226" s="37"/>
      <c r="N226" s="37"/>
      <c r="O226" s="37"/>
      <c r="P226" s="37"/>
      <c r="Q226" s="37"/>
      <c r="R226" s="203" t="s">
        <v>417</v>
      </c>
      <c r="S226" s="294" t="s">
        <v>462</v>
      </c>
      <c r="T226" s="204" t="s">
        <v>433</v>
      </c>
      <c r="U226" s="204" t="s">
        <v>434</v>
      </c>
      <c r="V226" s="204" t="s">
        <v>403</v>
      </c>
      <c r="W226" s="204" t="s">
        <v>438</v>
      </c>
      <c r="X226" s="294" t="s">
        <v>462</v>
      </c>
      <c r="Y226" s="204" t="s">
        <v>433</v>
      </c>
      <c r="Z226" s="204" t="s">
        <v>434</v>
      </c>
      <c r="AA226" s="204" t="s">
        <v>403</v>
      </c>
      <c r="AB226" s="203" t="s">
        <v>439</v>
      </c>
      <c r="AC226" s="294" t="s">
        <v>462</v>
      </c>
      <c r="AD226" s="204" t="s">
        <v>433</v>
      </c>
      <c r="AE226" s="204" t="s">
        <v>434</v>
      </c>
      <c r="AF226" s="204" t="s">
        <v>403</v>
      </c>
      <c r="AG226" s="296" t="s">
        <v>33</v>
      </c>
      <c r="AH226" s="294" t="s">
        <v>464</v>
      </c>
      <c r="AI226" s="294" t="s">
        <v>399</v>
      </c>
      <c r="AJ226" s="204" t="s">
        <v>440</v>
      </c>
      <c r="AK226" s="204" t="s">
        <v>433</v>
      </c>
      <c r="AL226" s="204" t="s">
        <v>403</v>
      </c>
      <c r="AM226" s="204" t="s">
        <v>408</v>
      </c>
      <c r="AN226" s="204" t="s">
        <v>448</v>
      </c>
      <c r="AO226" s="204" t="s">
        <v>403</v>
      </c>
      <c r="AP226" s="204" t="s">
        <v>441</v>
      </c>
      <c r="AQ226" s="204" t="s">
        <v>403</v>
      </c>
    </row>
    <row r="227" spans="1:43" ht="14.45" customHeight="1">
      <c r="A227" s="1105"/>
      <c r="B227" s="1106"/>
      <c r="C227" s="1108"/>
      <c r="D227" s="1108">
        <f>D229+D235</f>
        <v>1831000</v>
      </c>
      <c r="E227" s="1173">
        <f t="shared" ref="E227:F227" si="725">E229+E235</f>
        <v>1098600</v>
      </c>
      <c r="F227" s="1173">
        <f t="shared" si="725"/>
        <v>732400</v>
      </c>
      <c r="G227" s="1110"/>
      <c r="H227" s="1110"/>
      <c r="I227" s="1110"/>
      <c r="J227" s="1110"/>
      <c r="K227" s="1112"/>
      <c r="L227" s="1106"/>
      <c r="M227" s="1114">
        <f t="shared" ref="M227:R227" si="726">M229+M235</f>
        <v>1038663.4</v>
      </c>
      <c r="N227" s="1116">
        <f t="shared" si="726"/>
        <v>0</v>
      </c>
      <c r="O227" s="1118">
        <f t="shared" si="726"/>
        <v>0</v>
      </c>
      <c r="P227" s="1100">
        <f t="shared" si="726"/>
        <v>217573.8</v>
      </c>
      <c r="Q227" s="1102">
        <f t="shared" si="726"/>
        <v>0</v>
      </c>
      <c r="R227" s="1071">
        <f t="shared" si="726"/>
        <v>1038663.4</v>
      </c>
      <c r="S227" s="1071">
        <f>(R227/E227)*100</f>
        <v>94.544274531221561</v>
      </c>
      <c r="T227" s="1071">
        <f>(R227/J226)*100</f>
        <v>56.726564718732931</v>
      </c>
      <c r="U227" s="1071">
        <f>(R227/L226)*100</f>
        <v>56.726564718732931</v>
      </c>
      <c r="V227" s="1071">
        <f>(R227/D227)*100</f>
        <v>56.726564718732931</v>
      </c>
      <c r="W227" s="1071">
        <f>W229+W235</f>
        <v>217573.8</v>
      </c>
      <c r="X227" s="1071">
        <f>(W227/E227)*100</f>
        <v>19.804642271982523</v>
      </c>
      <c r="Y227" s="1071">
        <f>(W227/J226)*100</f>
        <v>11.882785363189512</v>
      </c>
      <c r="Z227" s="1071">
        <f>(W227/L226)*100</f>
        <v>11.882785363189512</v>
      </c>
      <c r="AA227" s="1071">
        <f>(W227/D227)*100</f>
        <v>11.882785363189512</v>
      </c>
      <c r="AB227" s="1071">
        <f>AB229+AB235</f>
        <v>1256237.2</v>
      </c>
      <c r="AC227" s="1071">
        <f>(AB227/E227)*100</f>
        <v>114.34891680320408</v>
      </c>
      <c r="AD227" s="1171">
        <f>(AB227/J226)*100</f>
        <v>68.609350081922443</v>
      </c>
      <c r="AE227" s="1071">
        <f>(AB227/L226)*100</f>
        <v>68.609350081922443</v>
      </c>
      <c r="AF227" s="1071">
        <f>(AB227/D227)*100</f>
        <v>68.609350081922443</v>
      </c>
      <c r="AG227" s="1071">
        <f>AG229+AG235</f>
        <v>-157637.20000000001</v>
      </c>
      <c r="AH227" s="1071">
        <f>(AG227/E227)*100</f>
        <v>-14.348916803204078</v>
      </c>
      <c r="AI227" s="1071">
        <f>(AG227/D227)*100</f>
        <v>-8.6093500819224467</v>
      </c>
      <c r="AJ227" s="1071">
        <f>AJ229+AJ235</f>
        <v>574762.79999999993</v>
      </c>
      <c r="AK227" s="1071">
        <f>(AJ227/J226)*100</f>
        <v>31.39064991807755</v>
      </c>
      <c r="AL227" s="1071">
        <f>(AJ227/D227)*100</f>
        <v>31.39064991807755</v>
      </c>
      <c r="AM227" s="1071">
        <f>AM229+AM235</f>
        <v>574762.79999999993</v>
      </c>
      <c r="AN227" s="1071">
        <f>(AM227/L226)*100</f>
        <v>31.39064991807755</v>
      </c>
      <c r="AO227" s="1071">
        <f>(AM227/D227)*100</f>
        <v>31.39064991807755</v>
      </c>
      <c r="AP227" s="1071">
        <f>AP229+AP235</f>
        <v>574762.79999999993</v>
      </c>
      <c r="AQ227" s="1071">
        <f>(AP227/D227)*100</f>
        <v>31.39064991807755</v>
      </c>
    </row>
    <row r="228" spans="1:43" ht="47.1" customHeight="1">
      <c r="A228" s="1105"/>
      <c r="B228" s="1106"/>
      <c r="C228" s="1108"/>
      <c r="D228" s="1108"/>
      <c r="E228" s="1173"/>
      <c r="F228" s="1173"/>
      <c r="G228" s="1110"/>
      <c r="H228" s="1110"/>
      <c r="I228" s="1110"/>
      <c r="J228" s="1110"/>
      <c r="K228" s="1112"/>
      <c r="L228" s="1106"/>
      <c r="M228" s="1115"/>
      <c r="N228" s="1117"/>
      <c r="O228" s="1119"/>
      <c r="P228" s="1101"/>
      <c r="Q228" s="1103"/>
      <c r="R228" s="1072"/>
      <c r="S228" s="1072"/>
      <c r="T228" s="1072"/>
      <c r="U228" s="1072"/>
      <c r="V228" s="1072"/>
      <c r="W228" s="1072"/>
      <c r="X228" s="1072"/>
      <c r="Y228" s="1072"/>
      <c r="Z228" s="1072"/>
      <c r="AA228" s="1072"/>
      <c r="AB228" s="1072"/>
      <c r="AC228" s="1072"/>
      <c r="AD228" s="1172"/>
      <c r="AE228" s="1072"/>
      <c r="AF228" s="1072"/>
      <c r="AG228" s="1072"/>
      <c r="AH228" s="1072"/>
      <c r="AI228" s="1072"/>
      <c r="AJ228" s="1072"/>
      <c r="AK228" s="1072"/>
      <c r="AL228" s="1072"/>
      <c r="AM228" s="1072"/>
      <c r="AN228" s="1072"/>
      <c r="AO228" s="1072"/>
      <c r="AP228" s="1072"/>
      <c r="AQ228" s="1072"/>
    </row>
    <row r="229" spans="1:43" ht="18.75">
      <c r="A229" s="38"/>
      <c r="B229" s="39"/>
      <c r="C229" s="40" t="s">
        <v>55</v>
      </c>
      <c r="D229" s="40">
        <f>SUM(D230:D234)</f>
        <v>1681000</v>
      </c>
      <c r="E229" s="40">
        <f t="shared" ref="E229:F229" si="727">SUM(E230:E234)</f>
        <v>1008600</v>
      </c>
      <c r="F229" s="40">
        <f t="shared" si="727"/>
        <v>672400</v>
      </c>
      <c r="G229" s="41">
        <f>SUM(G230:G234)</f>
        <v>1347750</v>
      </c>
      <c r="H229" s="41">
        <f>SUM(H230:H234)</f>
        <v>333250</v>
      </c>
      <c r="I229" s="41">
        <f>SUM(I230:I234)</f>
        <v>0</v>
      </c>
      <c r="J229" s="41">
        <f>SUM(J230:J234)</f>
        <v>1681000</v>
      </c>
      <c r="K229" s="42">
        <f>SUM(K230:K232)</f>
        <v>0</v>
      </c>
      <c r="L229" s="41">
        <f t="shared" ref="L229:R229" si="728">SUM(L230:L234)</f>
        <v>1681000</v>
      </c>
      <c r="M229" s="43">
        <f t="shared" si="728"/>
        <v>888663.4</v>
      </c>
      <c r="N229" s="44">
        <f t="shared" si="728"/>
        <v>0</v>
      </c>
      <c r="O229" s="45">
        <f t="shared" si="728"/>
        <v>0</v>
      </c>
      <c r="P229" s="46">
        <f t="shared" si="728"/>
        <v>217573.8</v>
      </c>
      <c r="Q229" s="80">
        <f t="shared" si="728"/>
        <v>0</v>
      </c>
      <c r="R229" s="47">
        <f t="shared" si="728"/>
        <v>888663.4</v>
      </c>
      <c r="S229" s="48">
        <f>R229/E229*100</f>
        <v>88.108605988498908</v>
      </c>
      <c r="T229" s="48">
        <f>R229/J229*100</f>
        <v>52.865163593099354</v>
      </c>
      <c r="U229" s="48">
        <f>R229/L229*100</f>
        <v>52.865163593099354</v>
      </c>
      <c r="V229" s="48">
        <f t="shared" ref="V229:V234" si="729">R229/D229*100</f>
        <v>52.865163593099354</v>
      </c>
      <c r="W229" s="47">
        <f>SUM(W230:W234)</f>
        <v>217573.8</v>
      </c>
      <c r="X229" s="48">
        <f>W229/E229*100</f>
        <v>21.571861986912552</v>
      </c>
      <c r="Y229" s="48">
        <f>W229/J229*100</f>
        <v>12.943117192147529</v>
      </c>
      <c r="Z229" s="48">
        <f>W229/L229*100</f>
        <v>12.943117192147529</v>
      </c>
      <c r="AA229" s="48">
        <f>W229/D229*100</f>
        <v>12.943117192147529</v>
      </c>
      <c r="AB229" s="48">
        <f>SUM(AB230:AB234)</f>
        <v>1106237.2</v>
      </c>
      <c r="AC229" s="48">
        <f>AB229/E229*100</f>
        <v>109.68046797541146</v>
      </c>
      <c r="AD229" s="299">
        <f>AB229/J229*100</f>
        <v>65.808280785246879</v>
      </c>
      <c r="AE229" s="48">
        <f>AB229/L229*100</f>
        <v>65.808280785246879</v>
      </c>
      <c r="AF229" s="48">
        <f>AB229/D229*100</f>
        <v>65.808280785246879</v>
      </c>
      <c r="AG229" s="295">
        <f>SUM(AG230:AG234)</f>
        <v>-97637.200000000026</v>
      </c>
      <c r="AH229" s="48">
        <f>AG229/E229*100</f>
        <v>-9.6804679754114638</v>
      </c>
      <c r="AI229" s="48">
        <f>AG229/D229*100</f>
        <v>-5.8082807852468781</v>
      </c>
      <c r="AJ229" s="47">
        <f>SUM(AJ230:AJ234)</f>
        <v>574762.79999999993</v>
      </c>
      <c r="AK229" s="47">
        <f>(AJ229/J229)*100</f>
        <v>34.191719214753121</v>
      </c>
      <c r="AL229" s="47">
        <f>(AJ229/D229)*100</f>
        <v>34.191719214753121</v>
      </c>
      <c r="AM229" s="47">
        <f>SUM(AM230:AM234)</f>
        <v>574762.79999999993</v>
      </c>
      <c r="AN229" s="47">
        <f>(AM229/L229)*100</f>
        <v>34.191719214753121</v>
      </c>
      <c r="AO229" s="47">
        <f t="shared" ref="AO229:AO234" si="730">(AM229/D229)*100</f>
        <v>34.191719214753121</v>
      </c>
      <c r="AP229" s="47">
        <f>SUM(AP230:AP234)</f>
        <v>574762.79999999993</v>
      </c>
      <c r="AQ229" s="47">
        <f>(AP229/D229)*100</f>
        <v>34.191719214753121</v>
      </c>
    </row>
    <row r="230" spans="1:43" ht="18.75">
      <c r="A230" s="38"/>
      <c r="B230" s="39" t="s">
        <v>68</v>
      </c>
      <c r="C230" s="49" t="s">
        <v>56</v>
      </c>
      <c r="D230" s="49">
        <v>348000</v>
      </c>
      <c r="E230" s="49">
        <v>208800</v>
      </c>
      <c r="F230" s="49">
        <f>D230*0.4</f>
        <v>139200</v>
      </c>
      <c r="G230" s="49">
        <v>348000</v>
      </c>
      <c r="H230" s="49">
        <v>0</v>
      </c>
      <c r="I230" s="49"/>
      <c r="J230" s="41">
        <f>SUM(G230:I230)</f>
        <v>348000</v>
      </c>
      <c r="K230" s="50">
        <v>0</v>
      </c>
      <c r="L230" s="51">
        <f>SUM(G230:I230,K230)</f>
        <v>348000</v>
      </c>
      <c r="M230" s="52">
        <f>'FF-68 Data'!Q483</f>
        <v>232000</v>
      </c>
      <c r="N230" s="53"/>
      <c r="O230" s="54"/>
      <c r="P230" s="55"/>
      <c r="Q230" s="81">
        <f>'FF-68 Data'!R483</f>
        <v>0</v>
      </c>
      <c r="R230" s="56">
        <f>M230+N230</f>
        <v>232000</v>
      </c>
      <c r="S230" s="56">
        <f>R230/E230*100</f>
        <v>111.11111111111111</v>
      </c>
      <c r="T230" s="56">
        <f>R230/J230*100</f>
        <v>66.666666666666657</v>
      </c>
      <c r="U230" s="56">
        <f>R230/L230*100</f>
        <v>66.666666666666657</v>
      </c>
      <c r="V230" s="56">
        <f t="shared" si="729"/>
        <v>66.666666666666657</v>
      </c>
      <c r="W230" s="57">
        <f>O230+P230+Q230</f>
        <v>0</v>
      </c>
      <c r="X230" s="56">
        <f>W230/E230*100</f>
        <v>0</v>
      </c>
      <c r="Y230" s="56">
        <f>W230/J230*100</f>
        <v>0</v>
      </c>
      <c r="Z230" s="56">
        <f>W230/L230*100</f>
        <v>0</v>
      </c>
      <c r="AA230" s="56">
        <f>W230/D230*100</f>
        <v>0</v>
      </c>
      <c r="AB230" s="56">
        <f>SUM(M230:Q230)</f>
        <v>232000</v>
      </c>
      <c r="AC230" s="56">
        <f>AB230/E230*100</f>
        <v>111.11111111111111</v>
      </c>
      <c r="AD230" s="56">
        <f>AB230/J230*100</f>
        <v>66.666666666666657</v>
      </c>
      <c r="AE230" s="56">
        <f>AB230/L230*100</f>
        <v>66.666666666666657</v>
      </c>
      <c r="AF230" s="56">
        <f>AB230/D230*100</f>
        <v>66.666666666666657</v>
      </c>
      <c r="AG230" s="57">
        <f>E230-AB230</f>
        <v>-23200</v>
      </c>
      <c r="AH230" s="56">
        <f>AG230/E230*100</f>
        <v>-11.111111111111111</v>
      </c>
      <c r="AI230" s="56">
        <f>AG230/D230*100</f>
        <v>-6.666666666666667</v>
      </c>
      <c r="AJ230" s="57">
        <f>J230-AB230</f>
        <v>116000</v>
      </c>
      <c r="AK230" s="57">
        <f>(AJ230/J230)*100</f>
        <v>33.333333333333329</v>
      </c>
      <c r="AL230" s="57">
        <f>(AJ230/D230)*100</f>
        <v>33.333333333333329</v>
      </c>
      <c r="AM230" s="34">
        <f>L230-AB230</f>
        <v>116000</v>
      </c>
      <c r="AN230" s="57">
        <f>(AM230/L230)*100</f>
        <v>33.333333333333329</v>
      </c>
      <c r="AO230" s="63">
        <f t="shared" si="730"/>
        <v>33.333333333333329</v>
      </c>
      <c r="AP230" s="34">
        <f>D230-AB230</f>
        <v>116000</v>
      </c>
      <c r="AQ230" s="57">
        <f>(AP230/D230)*100</f>
        <v>33.333333333333329</v>
      </c>
    </row>
    <row r="231" spans="1:43" ht="18.75">
      <c r="A231" s="38"/>
      <c r="B231" s="38"/>
      <c r="C231" s="49" t="s">
        <v>57</v>
      </c>
      <c r="D231" s="49">
        <v>439200</v>
      </c>
      <c r="E231" s="49">
        <v>263520</v>
      </c>
      <c r="F231" s="49">
        <f t="shared" ref="F231:F236" si="731">D231*0.4</f>
        <v>175680</v>
      </c>
      <c r="G231" s="49">
        <v>329400</v>
      </c>
      <c r="H231" s="49">
        <v>109800</v>
      </c>
      <c r="I231" s="49"/>
      <c r="J231" s="41">
        <f>SUM(G231:I231)</f>
        <v>439200</v>
      </c>
      <c r="K231" s="78"/>
      <c r="L231" s="51">
        <f>SUM(G231:I231,K231)</f>
        <v>439200</v>
      </c>
      <c r="M231" s="52">
        <f>'FF-68 Data'!S483</f>
        <v>288852.5</v>
      </c>
      <c r="N231" s="53">
        <f>'FF-68 Data'!X482</f>
        <v>0</v>
      </c>
      <c r="O231" s="54">
        <f>'FF-68 Data'!Y482</f>
        <v>0</v>
      </c>
      <c r="P231" s="55">
        <f>'FF-68 Data'!Z482</f>
        <v>0</v>
      </c>
      <c r="Q231" s="81"/>
      <c r="R231" s="56">
        <f>M231+N231</f>
        <v>288852.5</v>
      </c>
      <c r="S231" s="56">
        <f t="shared" ref="S231:S236" si="732">R231/E231*100</f>
        <v>109.61312234365512</v>
      </c>
      <c r="T231" s="56">
        <f t="shared" ref="T231:T234" si="733">R231/J231*100</f>
        <v>65.767873406193075</v>
      </c>
      <c r="U231" s="56">
        <f t="shared" ref="U231:U236" si="734">R231/L231*100</f>
        <v>65.767873406193075</v>
      </c>
      <c r="V231" s="56">
        <f t="shared" si="729"/>
        <v>65.767873406193075</v>
      </c>
      <c r="W231" s="57">
        <f t="shared" ref="W231:W234" si="735">O231+P231+Q231</f>
        <v>0</v>
      </c>
      <c r="X231" s="56">
        <f t="shared" ref="X231:X236" si="736">W231/E231*100</f>
        <v>0</v>
      </c>
      <c r="Y231" s="56">
        <f t="shared" ref="Y231:Y234" si="737">W231/J231*100</f>
        <v>0</v>
      </c>
      <c r="Z231" s="56">
        <f t="shared" ref="Z231:Z236" si="738">W231/L231*100</f>
        <v>0</v>
      </c>
      <c r="AA231" s="56">
        <f t="shared" ref="AA231:AA234" si="739">W231/D231*100</f>
        <v>0</v>
      </c>
      <c r="AB231" s="56">
        <f t="shared" ref="AB231:AB234" si="740">SUM(M231:Q231)</f>
        <v>288852.5</v>
      </c>
      <c r="AC231" s="56">
        <f t="shared" ref="AC231:AC234" si="741">AB231/E231*100</f>
        <v>109.61312234365512</v>
      </c>
      <c r="AD231" s="56">
        <f>AB231/J231*100</f>
        <v>65.767873406193075</v>
      </c>
      <c r="AE231" s="56">
        <f t="shared" ref="AE231:AE236" si="742">AB231/L231*100</f>
        <v>65.767873406193075</v>
      </c>
      <c r="AF231" s="56">
        <f t="shared" ref="AF231:AF234" si="743">AB231/D231*100</f>
        <v>65.767873406193075</v>
      </c>
      <c r="AG231" s="57">
        <f t="shared" ref="AG231:AG234" si="744">E231-AB231</f>
        <v>-25332.5</v>
      </c>
      <c r="AH231" s="56">
        <f t="shared" ref="AH231:AH234" si="745">AG231/E231*100</f>
        <v>-9.6131223436551316</v>
      </c>
      <c r="AI231" s="56">
        <f t="shared" ref="AI231:AI234" si="746">AG231/D231*100</f>
        <v>-5.7678734061930781</v>
      </c>
      <c r="AJ231" s="57">
        <f t="shared" ref="AJ231:AJ234" si="747">J231-AB231</f>
        <v>150347.5</v>
      </c>
      <c r="AK231" s="57">
        <f t="shared" ref="AK231:AK234" si="748">(AJ231/J231)*100</f>
        <v>34.232126593806925</v>
      </c>
      <c r="AL231" s="57">
        <f t="shared" ref="AL231:AL234" si="749">(AJ231/D231)*100</f>
        <v>34.232126593806925</v>
      </c>
      <c r="AM231" s="34">
        <f>L231-AB231</f>
        <v>150347.5</v>
      </c>
      <c r="AN231" s="57">
        <f t="shared" ref="AN231:AN234" si="750">(AM231/L231)*100</f>
        <v>34.232126593806925</v>
      </c>
      <c r="AO231" s="63">
        <f t="shared" si="730"/>
        <v>34.232126593806925</v>
      </c>
      <c r="AP231" s="34">
        <f t="shared" ref="AP231:AP234" si="751">D231-AB231</f>
        <v>150347.5</v>
      </c>
      <c r="AQ231" s="57">
        <f t="shared" ref="AQ231:AQ234" si="752">(AP231/D231)*100</f>
        <v>34.232126593806925</v>
      </c>
    </row>
    <row r="232" spans="1:43" ht="18.75">
      <c r="A232" s="38"/>
      <c r="B232" s="38"/>
      <c r="C232" s="49" t="s">
        <v>58</v>
      </c>
      <c r="D232" s="49">
        <v>678800</v>
      </c>
      <c r="E232" s="49">
        <v>407280</v>
      </c>
      <c r="F232" s="49">
        <f t="shared" si="731"/>
        <v>271520</v>
      </c>
      <c r="G232" s="49">
        <v>509100</v>
      </c>
      <c r="H232" s="49">
        <v>169700</v>
      </c>
      <c r="I232" s="49"/>
      <c r="J232" s="41">
        <f>SUM(G232:I232)</f>
        <v>678800</v>
      </c>
      <c r="K232" s="59">
        <v>0</v>
      </c>
      <c r="L232" s="51">
        <f>SUM(G232:I232,K232)</f>
        <v>678800</v>
      </c>
      <c r="M232" s="52">
        <f>'FF-68 Data'!W483</f>
        <v>261238.9</v>
      </c>
      <c r="N232" s="53">
        <f>'FF-68 Data'!X483</f>
        <v>0</v>
      </c>
      <c r="O232" s="54">
        <f>'FF-68 Data'!Y483</f>
        <v>0</v>
      </c>
      <c r="P232" s="55">
        <f>'FF-68 Data'!Z483</f>
        <v>206510</v>
      </c>
      <c r="Q232" s="81"/>
      <c r="R232" s="56">
        <f>M232+N232</f>
        <v>261238.9</v>
      </c>
      <c r="S232" s="56">
        <f t="shared" si="732"/>
        <v>64.142334511883718</v>
      </c>
      <c r="T232" s="56">
        <f t="shared" si="733"/>
        <v>38.485400707130232</v>
      </c>
      <c r="U232" s="56">
        <f t="shared" si="734"/>
        <v>38.485400707130232</v>
      </c>
      <c r="V232" s="56">
        <f t="shared" si="729"/>
        <v>38.485400707130232</v>
      </c>
      <c r="W232" s="57">
        <f t="shared" si="735"/>
        <v>206510</v>
      </c>
      <c r="X232" s="56">
        <f t="shared" si="736"/>
        <v>50.704674916519345</v>
      </c>
      <c r="Y232" s="56">
        <f t="shared" si="737"/>
        <v>30.422804949911608</v>
      </c>
      <c r="Z232" s="56">
        <f t="shared" si="738"/>
        <v>30.422804949911608</v>
      </c>
      <c r="AA232" s="56">
        <f t="shared" si="739"/>
        <v>30.422804949911608</v>
      </c>
      <c r="AB232" s="56">
        <f t="shared" si="740"/>
        <v>467748.9</v>
      </c>
      <c r="AC232" s="56">
        <f t="shared" si="741"/>
        <v>114.84700942840307</v>
      </c>
      <c r="AD232" s="56">
        <f t="shared" ref="AD232:AD234" si="753">AB232/J232*100</f>
        <v>68.908205657041847</v>
      </c>
      <c r="AE232" s="56">
        <f t="shared" si="742"/>
        <v>68.908205657041847</v>
      </c>
      <c r="AF232" s="56">
        <f t="shared" si="743"/>
        <v>68.908205657041847</v>
      </c>
      <c r="AG232" s="57">
        <f t="shared" si="744"/>
        <v>-60468.900000000023</v>
      </c>
      <c r="AH232" s="56">
        <f t="shared" si="745"/>
        <v>-14.847009428403071</v>
      </c>
      <c r="AI232" s="56">
        <f t="shared" si="746"/>
        <v>-8.908205657041842</v>
      </c>
      <c r="AJ232" s="57">
        <f t="shared" si="747"/>
        <v>211051.09999999998</v>
      </c>
      <c r="AK232" s="57">
        <f t="shared" si="748"/>
        <v>31.091794342958156</v>
      </c>
      <c r="AL232" s="57">
        <f t="shared" si="749"/>
        <v>31.091794342958156</v>
      </c>
      <c r="AM232" s="34">
        <f>L232-AB232</f>
        <v>211051.09999999998</v>
      </c>
      <c r="AN232" s="57">
        <f t="shared" si="750"/>
        <v>31.091794342958156</v>
      </c>
      <c r="AO232" s="63">
        <f t="shared" si="730"/>
        <v>31.091794342958156</v>
      </c>
      <c r="AP232" s="34">
        <f t="shared" si="751"/>
        <v>211051.09999999998</v>
      </c>
      <c r="AQ232" s="57">
        <f t="shared" si="752"/>
        <v>31.091794342958156</v>
      </c>
    </row>
    <row r="233" spans="1:43" ht="18" hidden="1" customHeight="1">
      <c r="A233" s="38"/>
      <c r="B233" s="38"/>
      <c r="C233" s="49" t="s">
        <v>69</v>
      </c>
      <c r="D233" s="49">
        <v>0</v>
      </c>
      <c r="E233" s="57">
        <v>0</v>
      </c>
      <c r="F233" s="49">
        <f t="shared" si="731"/>
        <v>0</v>
      </c>
      <c r="G233" s="49">
        <v>0</v>
      </c>
      <c r="H233" s="49">
        <v>0</v>
      </c>
      <c r="I233" s="49"/>
      <c r="J233" s="41">
        <f>SUM(G233:I233)</f>
        <v>0</v>
      </c>
      <c r="K233" s="59">
        <v>0</v>
      </c>
      <c r="L233" s="51">
        <f>SUM(G233:I233,K233)</f>
        <v>0</v>
      </c>
      <c r="M233" s="52"/>
      <c r="N233" s="53"/>
      <c r="O233" s="54"/>
      <c r="P233" s="55"/>
      <c r="Q233" s="81"/>
      <c r="R233" s="56">
        <f>M233+N233</f>
        <v>0</v>
      </c>
      <c r="S233" s="56" t="e">
        <f t="shared" si="732"/>
        <v>#DIV/0!</v>
      </c>
      <c r="T233" s="56" t="e">
        <f t="shared" si="733"/>
        <v>#DIV/0!</v>
      </c>
      <c r="U233" s="56" t="e">
        <f t="shared" si="734"/>
        <v>#DIV/0!</v>
      </c>
      <c r="V233" s="56" t="e">
        <f t="shared" si="729"/>
        <v>#DIV/0!</v>
      </c>
      <c r="W233" s="57">
        <f t="shared" si="735"/>
        <v>0</v>
      </c>
      <c r="X233" s="56" t="e">
        <f t="shared" si="736"/>
        <v>#DIV/0!</v>
      </c>
      <c r="Y233" s="56" t="e">
        <f t="shared" si="737"/>
        <v>#DIV/0!</v>
      </c>
      <c r="Z233" s="56" t="e">
        <f t="shared" si="738"/>
        <v>#DIV/0!</v>
      </c>
      <c r="AA233" s="56" t="e">
        <f t="shared" si="739"/>
        <v>#DIV/0!</v>
      </c>
      <c r="AB233" s="56">
        <f t="shared" si="740"/>
        <v>0</v>
      </c>
      <c r="AC233" s="56" t="e">
        <f t="shared" si="741"/>
        <v>#DIV/0!</v>
      </c>
      <c r="AD233" s="56" t="e">
        <f t="shared" si="753"/>
        <v>#DIV/0!</v>
      </c>
      <c r="AE233" s="56" t="e">
        <f t="shared" si="742"/>
        <v>#DIV/0!</v>
      </c>
      <c r="AF233" s="56" t="e">
        <f t="shared" si="743"/>
        <v>#DIV/0!</v>
      </c>
      <c r="AG233" s="57">
        <f t="shared" si="744"/>
        <v>0</v>
      </c>
      <c r="AH233" s="56" t="e">
        <f t="shared" si="745"/>
        <v>#DIV/0!</v>
      </c>
      <c r="AI233" s="56" t="e">
        <f t="shared" si="746"/>
        <v>#DIV/0!</v>
      </c>
      <c r="AJ233" s="57">
        <f t="shared" si="747"/>
        <v>0</v>
      </c>
      <c r="AK233" s="57" t="e">
        <f t="shared" si="748"/>
        <v>#DIV/0!</v>
      </c>
      <c r="AL233" s="57" t="e">
        <f t="shared" si="749"/>
        <v>#DIV/0!</v>
      </c>
      <c r="AM233" s="34">
        <f>L233-AB233</f>
        <v>0</v>
      </c>
      <c r="AN233" s="57" t="e">
        <f t="shared" si="750"/>
        <v>#DIV/0!</v>
      </c>
      <c r="AO233" s="63" t="e">
        <f t="shared" si="730"/>
        <v>#DIV/0!</v>
      </c>
      <c r="AP233" s="34">
        <f t="shared" si="751"/>
        <v>0</v>
      </c>
      <c r="AQ233" s="57" t="e">
        <f t="shared" si="752"/>
        <v>#DIV/0!</v>
      </c>
    </row>
    <row r="234" spans="1:43" ht="18.75">
      <c r="A234" s="38"/>
      <c r="B234" s="38"/>
      <c r="C234" s="49" t="s">
        <v>60</v>
      </c>
      <c r="D234" s="57">
        <v>215000</v>
      </c>
      <c r="E234" s="49">
        <v>129000</v>
      </c>
      <c r="F234" s="49">
        <f t="shared" si="731"/>
        <v>86000</v>
      </c>
      <c r="G234" s="57">
        <v>161250</v>
      </c>
      <c r="H234" s="49">
        <v>53750</v>
      </c>
      <c r="I234" s="49"/>
      <c r="J234" s="41">
        <f>SUM(G234:I234)</f>
        <v>215000</v>
      </c>
      <c r="K234" s="49">
        <v>0</v>
      </c>
      <c r="L234" s="51">
        <f>SUM(G234:I234,K234)</f>
        <v>215000</v>
      </c>
      <c r="M234" s="52">
        <f>'FF-68 Data'!AE483</f>
        <v>106572</v>
      </c>
      <c r="N234" s="53">
        <f>'FF-68 Data'!AF483</f>
        <v>0</v>
      </c>
      <c r="O234" s="54">
        <f>'FF-68 Data'!AG483</f>
        <v>0</v>
      </c>
      <c r="P234" s="55">
        <f>'FF-68 Data'!AH483</f>
        <v>11063.8</v>
      </c>
      <c r="Q234" s="81"/>
      <c r="R234" s="56">
        <f>M234+N234</f>
        <v>106572</v>
      </c>
      <c r="S234" s="56">
        <f t="shared" si="732"/>
        <v>82.61395348837209</v>
      </c>
      <c r="T234" s="56">
        <f t="shared" si="733"/>
        <v>49.568372093023257</v>
      </c>
      <c r="U234" s="56">
        <f t="shared" si="734"/>
        <v>49.568372093023257</v>
      </c>
      <c r="V234" s="56">
        <f t="shared" si="729"/>
        <v>49.568372093023257</v>
      </c>
      <c r="W234" s="57">
        <f t="shared" si="735"/>
        <v>11063.8</v>
      </c>
      <c r="X234" s="56">
        <f t="shared" si="736"/>
        <v>8.5765891472868212</v>
      </c>
      <c r="Y234" s="56">
        <f t="shared" si="737"/>
        <v>5.1459534883720925</v>
      </c>
      <c r="Z234" s="56">
        <f t="shared" si="738"/>
        <v>5.1459534883720925</v>
      </c>
      <c r="AA234" s="56">
        <f t="shared" si="739"/>
        <v>5.1459534883720925</v>
      </c>
      <c r="AB234" s="56">
        <f t="shared" si="740"/>
        <v>117635.8</v>
      </c>
      <c r="AC234" s="56">
        <f t="shared" si="741"/>
        <v>91.190542635658929</v>
      </c>
      <c r="AD234" s="56">
        <f t="shared" si="753"/>
        <v>54.71432558139535</v>
      </c>
      <c r="AE234" s="56">
        <f t="shared" si="742"/>
        <v>54.71432558139535</v>
      </c>
      <c r="AF234" s="56">
        <f t="shared" si="743"/>
        <v>54.71432558139535</v>
      </c>
      <c r="AG234" s="57">
        <f t="shared" si="744"/>
        <v>11364.199999999997</v>
      </c>
      <c r="AH234" s="56">
        <f t="shared" si="745"/>
        <v>8.8094573643410836</v>
      </c>
      <c r="AI234" s="56">
        <f t="shared" si="746"/>
        <v>5.2856744186046498</v>
      </c>
      <c r="AJ234" s="57">
        <f t="shared" si="747"/>
        <v>97364.2</v>
      </c>
      <c r="AK234" s="57">
        <f t="shared" si="748"/>
        <v>45.28567441860465</v>
      </c>
      <c r="AL234" s="57">
        <f t="shared" si="749"/>
        <v>45.28567441860465</v>
      </c>
      <c r="AM234" s="34">
        <f>L234-AB234</f>
        <v>97364.2</v>
      </c>
      <c r="AN234" s="57">
        <f t="shared" si="750"/>
        <v>45.28567441860465</v>
      </c>
      <c r="AO234" s="63">
        <f t="shared" si="730"/>
        <v>45.28567441860465</v>
      </c>
      <c r="AP234" s="34">
        <f t="shared" si="751"/>
        <v>97364.2</v>
      </c>
      <c r="AQ234" s="57">
        <f t="shared" si="752"/>
        <v>45.28567441860465</v>
      </c>
    </row>
    <row r="235" spans="1:43" ht="18.75">
      <c r="A235" s="61"/>
      <c r="B235" s="62"/>
      <c r="C235" s="63" t="s">
        <v>61</v>
      </c>
      <c r="D235" s="63">
        <f>D236</f>
        <v>150000</v>
      </c>
      <c r="E235" s="63">
        <f>E236</f>
        <v>90000</v>
      </c>
      <c r="F235" s="63">
        <f t="shared" ref="F235" si="754">F236</f>
        <v>60000</v>
      </c>
      <c r="G235" s="63">
        <f>SUM(G236:G236)</f>
        <v>150000</v>
      </c>
      <c r="H235" s="63">
        <f>H236</f>
        <v>0</v>
      </c>
      <c r="I235" s="63">
        <f>I236</f>
        <v>0</v>
      </c>
      <c r="J235" s="63">
        <f>J236</f>
        <v>150000</v>
      </c>
      <c r="K235" s="63">
        <f>K236</f>
        <v>0</v>
      </c>
      <c r="L235" s="63">
        <f>SUM(L236:L236)</f>
        <v>150000</v>
      </c>
      <c r="M235" s="64">
        <f t="shared" ref="M235:AP235" si="755">M236</f>
        <v>150000</v>
      </c>
      <c r="N235" s="65">
        <f t="shared" si="755"/>
        <v>0</v>
      </c>
      <c r="O235" s="66">
        <f t="shared" si="755"/>
        <v>0</v>
      </c>
      <c r="P235" s="46">
        <f t="shared" si="755"/>
        <v>0</v>
      </c>
      <c r="Q235" s="82">
        <f t="shared" si="755"/>
        <v>0</v>
      </c>
      <c r="R235" s="67">
        <f t="shared" si="755"/>
        <v>150000</v>
      </c>
      <c r="S235" s="67">
        <f t="shared" si="755"/>
        <v>166.66666666666669</v>
      </c>
      <c r="T235" s="67">
        <f t="shared" si="755"/>
        <v>100</v>
      </c>
      <c r="U235" s="56">
        <f t="shared" si="734"/>
        <v>100</v>
      </c>
      <c r="V235" s="67">
        <f t="shared" si="755"/>
        <v>100</v>
      </c>
      <c r="W235" s="63">
        <f t="shared" si="755"/>
        <v>0</v>
      </c>
      <c r="X235" s="67">
        <f t="shared" si="755"/>
        <v>0</v>
      </c>
      <c r="Y235" s="67">
        <f t="shared" si="755"/>
        <v>0</v>
      </c>
      <c r="Z235" s="56">
        <f t="shared" si="738"/>
        <v>0</v>
      </c>
      <c r="AA235" s="67">
        <f t="shared" si="755"/>
        <v>0</v>
      </c>
      <c r="AB235" s="67">
        <f>AB236</f>
        <v>150000</v>
      </c>
      <c r="AC235" s="67">
        <f t="shared" ref="AC235:AI235" si="756">AC236</f>
        <v>166.66666666666669</v>
      </c>
      <c r="AD235" s="67">
        <f t="shared" si="756"/>
        <v>100</v>
      </c>
      <c r="AE235" s="56">
        <f t="shared" si="742"/>
        <v>100</v>
      </c>
      <c r="AF235" s="67">
        <f t="shared" si="756"/>
        <v>100</v>
      </c>
      <c r="AG235" s="63">
        <f>AG236</f>
        <v>-60000</v>
      </c>
      <c r="AH235" s="67">
        <f t="shared" si="756"/>
        <v>-66.666666666666657</v>
      </c>
      <c r="AI235" s="67">
        <f t="shared" si="756"/>
        <v>-40</v>
      </c>
      <c r="AJ235" s="63">
        <f t="shared" si="755"/>
        <v>0</v>
      </c>
      <c r="AK235" s="63">
        <f t="shared" si="755"/>
        <v>0</v>
      </c>
      <c r="AL235" s="63">
        <f t="shared" si="755"/>
        <v>0</v>
      </c>
      <c r="AM235" s="63">
        <f t="shared" si="755"/>
        <v>0</v>
      </c>
      <c r="AN235" s="63">
        <f t="shared" si="755"/>
        <v>0</v>
      </c>
      <c r="AO235" s="63">
        <f t="shared" si="755"/>
        <v>0</v>
      </c>
      <c r="AP235" s="63">
        <f t="shared" si="755"/>
        <v>0</v>
      </c>
      <c r="AQ235" s="57">
        <f>(AP235/D235)*100</f>
        <v>0</v>
      </c>
    </row>
    <row r="236" spans="1:43" ht="18.75">
      <c r="A236" s="38"/>
      <c r="B236" s="38"/>
      <c r="C236" s="49" t="s">
        <v>70</v>
      </c>
      <c r="D236" s="57">
        <v>150000</v>
      </c>
      <c r="E236" s="49">
        <v>90000</v>
      </c>
      <c r="F236" s="49">
        <f t="shared" si="731"/>
        <v>60000</v>
      </c>
      <c r="G236" s="57">
        <v>150000</v>
      </c>
      <c r="H236" s="49">
        <v>0</v>
      </c>
      <c r="I236" s="49"/>
      <c r="J236" s="49">
        <f>SUM(G236:I236)</f>
        <v>150000</v>
      </c>
      <c r="K236" s="57">
        <v>0</v>
      </c>
      <c r="L236" s="51">
        <f>SUM(G236:I236,K236)</f>
        <v>150000</v>
      </c>
      <c r="M236" s="52">
        <v>150000</v>
      </c>
      <c r="N236" s="53"/>
      <c r="O236" s="54"/>
      <c r="P236" s="55"/>
      <c r="Q236" s="81"/>
      <c r="R236" s="57">
        <f>M236+N236</f>
        <v>150000</v>
      </c>
      <c r="S236" s="56">
        <f t="shared" si="732"/>
        <v>166.66666666666669</v>
      </c>
      <c r="T236" s="56">
        <f>R236/L236*100</f>
        <v>100</v>
      </c>
      <c r="U236" s="56">
        <f t="shared" si="734"/>
        <v>100</v>
      </c>
      <c r="V236" s="56">
        <f>R236/D236*100</f>
        <v>100</v>
      </c>
      <c r="W236" s="57">
        <f>O236+P236+Q236</f>
        <v>0</v>
      </c>
      <c r="X236" s="56">
        <f t="shared" si="736"/>
        <v>0</v>
      </c>
      <c r="Y236" s="56">
        <f>W236/L236*100</f>
        <v>0</v>
      </c>
      <c r="Z236" s="56">
        <f t="shared" si="738"/>
        <v>0</v>
      </c>
      <c r="AA236" s="56">
        <f>W236/D236*100</f>
        <v>0</v>
      </c>
      <c r="AB236" s="56">
        <f>SUM(M236:Q236)</f>
        <v>150000</v>
      </c>
      <c r="AC236" s="56">
        <f t="shared" ref="AC236" si="757">AB236/E236*100</f>
        <v>166.66666666666669</v>
      </c>
      <c r="AD236" s="56">
        <f t="shared" ref="AD236" si="758">AB236/J236*100</f>
        <v>100</v>
      </c>
      <c r="AE236" s="56">
        <f t="shared" si="742"/>
        <v>100</v>
      </c>
      <c r="AF236" s="56">
        <f>AB236/D236*100</f>
        <v>100</v>
      </c>
      <c r="AG236" s="57">
        <f t="shared" ref="AG236" si="759">E236-AB236</f>
        <v>-60000</v>
      </c>
      <c r="AH236" s="56">
        <f t="shared" ref="AH236" si="760">AG236/E236*100</f>
        <v>-66.666666666666657</v>
      </c>
      <c r="AI236" s="56">
        <f t="shared" ref="AI236" si="761">AG236/D236*100</f>
        <v>-40</v>
      </c>
      <c r="AJ236" s="57">
        <f>J236-AB236</f>
        <v>0</v>
      </c>
      <c r="AK236" s="57">
        <f t="shared" ref="AK236" si="762">(AJ236/J236)*100</f>
        <v>0</v>
      </c>
      <c r="AL236" s="57">
        <f>(AJ236/D236)*100</f>
        <v>0</v>
      </c>
      <c r="AM236" s="34">
        <f>L236-AB236</f>
        <v>0</v>
      </c>
      <c r="AN236" s="57">
        <f>(AM236/L236)*100</f>
        <v>0</v>
      </c>
      <c r="AO236" s="63">
        <f>(AM236/D236)*100</f>
        <v>0</v>
      </c>
      <c r="AP236" s="34">
        <f t="shared" ref="AP236" si="763">D236-AB236</f>
        <v>0</v>
      </c>
      <c r="AQ236" s="57">
        <f t="shared" ref="AQ236" si="764">(AP236/D236)*100</f>
        <v>0</v>
      </c>
    </row>
    <row r="237" spans="1:43" ht="18.75">
      <c r="A237" s="69"/>
      <c r="B237" s="69"/>
      <c r="C237" s="70"/>
      <c r="D237" s="70"/>
      <c r="E237" s="70"/>
      <c r="F237" s="70"/>
      <c r="G237" s="71"/>
      <c r="H237" s="71"/>
      <c r="I237" s="71"/>
      <c r="J237" s="71"/>
      <c r="K237" s="71"/>
      <c r="L237" s="71"/>
      <c r="M237" s="72"/>
      <c r="N237" s="73"/>
      <c r="O237" s="74"/>
      <c r="P237" s="75"/>
      <c r="Q237" s="83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</row>
    <row r="238" spans="1:43" ht="56.1" customHeight="1">
      <c r="A238" s="1104" t="s">
        <v>134</v>
      </c>
      <c r="B238" s="1106" t="s">
        <v>135</v>
      </c>
      <c r="C238" s="1107" t="s">
        <v>136</v>
      </c>
      <c r="D238" s="79" t="s">
        <v>137</v>
      </c>
      <c r="E238" s="293">
        <v>0.6</v>
      </c>
      <c r="F238" s="293">
        <v>0.4</v>
      </c>
      <c r="G238" s="1109">
        <f>SUM(G241,G247)</f>
        <v>2050250</v>
      </c>
      <c r="H238" s="1109">
        <f>H241+H247</f>
        <v>338750</v>
      </c>
      <c r="I238" s="1109">
        <f>I241+I247</f>
        <v>0</v>
      </c>
      <c r="J238" s="1109">
        <f>SUM(G238:I240)</f>
        <v>2389000</v>
      </c>
      <c r="K238" s="1111">
        <f>SUM(K241,K247)</f>
        <v>0</v>
      </c>
      <c r="L238" s="1113">
        <f>SUM(L241,L247)</f>
        <v>2389000</v>
      </c>
      <c r="M238" s="37"/>
      <c r="N238" s="37"/>
      <c r="O238" s="37"/>
      <c r="P238" s="37"/>
      <c r="Q238" s="37"/>
      <c r="R238" s="203" t="s">
        <v>417</v>
      </c>
      <c r="S238" s="294" t="s">
        <v>462</v>
      </c>
      <c r="T238" s="204" t="s">
        <v>433</v>
      </c>
      <c r="U238" s="204" t="s">
        <v>434</v>
      </c>
      <c r="V238" s="204" t="s">
        <v>403</v>
      </c>
      <c r="W238" s="204" t="s">
        <v>438</v>
      </c>
      <c r="X238" s="294" t="s">
        <v>462</v>
      </c>
      <c r="Y238" s="204" t="s">
        <v>433</v>
      </c>
      <c r="Z238" s="204" t="s">
        <v>434</v>
      </c>
      <c r="AA238" s="204" t="s">
        <v>403</v>
      </c>
      <c r="AB238" s="203" t="s">
        <v>439</v>
      </c>
      <c r="AC238" s="294" t="s">
        <v>462</v>
      </c>
      <c r="AD238" s="204" t="s">
        <v>433</v>
      </c>
      <c r="AE238" s="204" t="s">
        <v>434</v>
      </c>
      <c r="AF238" s="204" t="s">
        <v>403</v>
      </c>
      <c r="AG238" s="296" t="s">
        <v>33</v>
      </c>
      <c r="AH238" s="294" t="s">
        <v>464</v>
      </c>
      <c r="AI238" s="294" t="s">
        <v>399</v>
      </c>
      <c r="AJ238" s="204" t="s">
        <v>440</v>
      </c>
      <c r="AK238" s="204" t="s">
        <v>433</v>
      </c>
      <c r="AL238" s="204" t="s">
        <v>403</v>
      </c>
      <c r="AM238" s="204" t="s">
        <v>408</v>
      </c>
      <c r="AN238" s="204" t="s">
        <v>448</v>
      </c>
      <c r="AO238" s="204" t="s">
        <v>403</v>
      </c>
      <c r="AP238" s="204" t="s">
        <v>441</v>
      </c>
      <c r="AQ238" s="204" t="s">
        <v>403</v>
      </c>
    </row>
    <row r="239" spans="1:43" ht="14.45" customHeight="1">
      <c r="A239" s="1105"/>
      <c r="B239" s="1106"/>
      <c r="C239" s="1108"/>
      <c r="D239" s="1108">
        <f>D241+D247</f>
        <v>2389000</v>
      </c>
      <c r="E239" s="1173">
        <f t="shared" ref="E239:F239" si="765">E241+E247</f>
        <v>1433400</v>
      </c>
      <c r="F239" s="1173">
        <f t="shared" si="765"/>
        <v>955600</v>
      </c>
      <c r="G239" s="1110"/>
      <c r="H239" s="1110"/>
      <c r="I239" s="1110"/>
      <c r="J239" s="1110"/>
      <c r="K239" s="1112"/>
      <c r="L239" s="1106"/>
      <c r="M239" s="1114">
        <f t="shared" ref="M239:R239" si="766">M241+M247</f>
        <v>1537215.3900000001</v>
      </c>
      <c r="N239" s="1116">
        <f t="shared" si="766"/>
        <v>0</v>
      </c>
      <c r="O239" s="1118">
        <f t="shared" si="766"/>
        <v>124424.22</v>
      </c>
      <c r="P239" s="1100">
        <f t="shared" si="766"/>
        <v>320150.42000000004</v>
      </c>
      <c r="Q239" s="1102">
        <f t="shared" si="766"/>
        <v>0</v>
      </c>
      <c r="R239" s="1071">
        <f t="shared" si="766"/>
        <v>1537215.3900000001</v>
      </c>
      <c r="S239" s="1071">
        <f>(R239/E239)*100</f>
        <v>107.24259732105483</v>
      </c>
      <c r="T239" s="1071">
        <f>(R239/J238)*100</f>
        <v>64.34555839263291</v>
      </c>
      <c r="U239" s="1071">
        <f>(R239/L238)*100</f>
        <v>64.34555839263291</v>
      </c>
      <c r="V239" s="1071">
        <f>(R239/D239)*100</f>
        <v>64.34555839263291</v>
      </c>
      <c r="W239" s="1071">
        <f>W241+W247</f>
        <v>444574.64</v>
      </c>
      <c r="X239" s="1071">
        <f>(W239/E239)*100</f>
        <v>31.015392772429191</v>
      </c>
      <c r="Y239" s="1071">
        <f>(W239/J238)*100</f>
        <v>18.609235663457511</v>
      </c>
      <c r="Z239" s="1071">
        <f>(W239/L238)*100</f>
        <v>18.609235663457511</v>
      </c>
      <c r="AA239" s="1071">
        <f>(W239/D239)*100</f>
        <v>18.609235663457511</v>
      </c>
      <c r="AB239" s="1071">
        <f>AB241+AB247</f>
        <v>1981790.03</v>
      </c>
      <c r="AC239" s="1071">
        <f>(AB239/E239)*100</f>
        <v>138.25799009348404</v>
      </c>
      <c r="AD239" s="1171">
        <f>(AB239/J238)*100</f>
        <v>82.954794056090421</v>
      </c>
      <c r="AE239" s="1071">
        <f>(AB239/L238)*100</f>
        <v>82.954794056090421</v>
      </c>
      <c r="AF239" s="1071">
        <f>(AB239/D239)*100</f>
        <v>82.954794056090421</v>
      </c>
      <c r="AG239" s="1071">
        <f>AG241+AG247</f>
        <v>-548390.03</v>
      </c>
      <c r="AH239" s="1071">
        <f>(AG239/E239)*100</f>
        <v>-38.257990093484025</v>
      </c>
      <c r="AI239" s="1071">
        <f>(AG239/D239)*100</f>
        <v>-22.954794056090417</v>
      </c>
      <c r="AJ239" s="1071">
        <f>AJ241+AJ247</f>
        <v>407209.96999999991</v>
      </c>
      <c r="AK239" s="1071">
        <f>(AJ239/J238)*100</f>
        <v>17.045205943909583</v>
      </c>
      <c r="AL239" s="1071">
        <f>(AJ239/D239)*100</f>
        <v>17.045205943909583</v>
      </c>
      <c r="AM239" s="1071">
        <f>AM241+AM247</f>
        <v>407209.96999999991</v>
      </c>
      <c r="AN239" s="1071">
        <f>(AM239/L238)*100</f>
        <v>17.045205943909583</v>
      </c>
      <c r="AO239" s="1071">
        <f>(AM239/D239)*100</f>
        <v>17.045205943909583</v>
      </c>
      <c r="AP239" s="1071">
        <f>AP241+AP247</f>
        <v>407209.96999999991</v>
      </c>
      <c r="AQ239" s="1071">
        <f>(AP239/D239)*100</f>
        <v>17.045205943909583</v>
      </c>
    </row>
    <row r="240" spans="1:43" ht="23.45" customHeight="1">
      <c r="A240" s="1105"/>
      <c r="B240" s="1106"/>
      <c r="C240" s="1108"/>
      <c r="D240" s="1108"/>
      <c r="E240" s="1173"/>
      <c r="F240" s="1173"/>
      <c r="G240" s="1110"/>
      <c r="H240" s="1110"/>
      <c r="I240" s="1110"/>
      <c r="J240" s="1110"/>
      <c r="K240" s="1112"/>
      <c r="L240" s="1106"/>
      <c r="M240" s="1115"/>
      <c r="N240" s="1117"/>
      <c r="O240" s="1119"/>
      <c r="P240" s="1101"/>
      <c r="Q240" s="1103"/>
      <c r="R240" s="1072"/>
      <c r="S240" s="1072"/>
      <c r="T240" s="1072"/>
      <c r="U240" s="1072"/>
      <c r="V240" s="1072"/>
      <c r="W240" s="1072"/>
      <c r="X240" s="1072"/>
      <c r="Y240" s="1072"/>
      <c r="Z240" s="1072"/>
      <c r="AA240" s="1072"/>
      <c r="AB240" s="1072"/>
      <c r="AC240" s="1072"/>
      <c r="AD240" s="1172"/>
      <c r="AE240" s="1072"/>
      <c r="AF240" s="1072"/>
      <c r="AG240" s="1072"/>
      <c r="AH240" s="1072"/>
      <c r="AI240" s="1072"/>
      <c r="AJ240" s="1072"/>
      <c r="AK240" s="1072"/>
      <c r="AL240" s="1072"/>
      <c r="AM240" s="1072"/>
      <c r="AN240" s="1072"/>
      <c r="AO240" s="1072"/>
      <c r="AP240" s="1072"/>
      <c r="AQ240" s="1072"/>
    </row>
    <row r="241" spans="1:43" ht="18.75">
      <c r="A241" s="38"/>
      <c r="B241" s="39"/>
      <c r="C241" s="40" t="s">
        <v>55</v>
      </c>
      <c r="D241" s="40">
        <f>SUM(D242:D246)</f>
        <v>1919000</v>
      </c>
      <c r="E241" s="40">
        <f t="shared" ref="E241:F241" si="767">SUM(E242:E246)</f>
        <v>1151400</v>
      </c>
      <c r="F241" s="40">
        <f t="shared" si="767"/>
        <v>767600</v>
      </c>
      <c r="G241" s="41">
        <f>SUM(G242:G246)</f>
        <v>1580250</v>
      </c>
      <c r="H241" s="41">
        <f>SUM(H242:H246)</f>
        <v>338750</v>
      </c>
      <c r="I241" s="41">
        <f>SUM(I242:I246)</f>
        <v>0</v>
      </c>
      <c r="J241" s="41">
        <f>SUM(J242:J246)</f>
        <v>1919000</v>
      </c>
      <c r="K241" s="42">
        <f>SUM(K242:K244)</f>
        <v>0</v>
      </c>
      <c r="L241" s="41">
        <f t="shared" ref="L241:R241" si="768">SUM(L242:L246)</f>
        <v>1919000</v>
      </c>
      <c r="M241" s="43">
        <f t="shared" si="768"/>
        <v>1067215.3900000001</v>
      </c>
      <c r="N241" s="44">
        <f t="shared" si="768"/>
        <v>0</v>
      </c>
      <c r="O241" s="45">
        <f t="shared" si="768"/>
        <v>124424.22</v>
      </c>
      <c r="P241" s="46">
        <f t="shared" si="768"/>
        <v>320150.42000000004</v>
      </c>
      <c r="Q241" s="80">
        <f t="shared" si="768"/>
        <v>0</v>
      </c>
      <c r="R241" s="47">
        <f t="shared" si="768"/>
        <v>1067215.3900000001</v>
      </c>
      <c r="S241" s="48">
        <f>R241/E241*100</f>
        <v>92.688500086850794</v>
      </c>
      <c r="T241" s="48">
        <f>R241/J241*100</f>
        <v>55.613100052110475</v>
      </c>
      <c r="U241" s="48">
        <f>R241/L241*100</f>
        <v>55.613100052110475</v>
      </c>
      <c r="V241" s="48">
        <f t="shared" ref="V241:V246" si="769">R241/D241*100</f>
        <v>55.613100052110475</v>
      </c>
      <c r="W241" s="47">
        <f>SUM(W242:W246)</f>
        <v>444574.64</v>
      </c>
      <c r="X241" s="48">
        <f>W241/E241*100</f>
        <v>38.611658850095537</v>
      </c>
      <c r="Y241" s="48">
        <f>W241/J241*100</f>
        <v>23.166995310057324</v>
      </c>
      <c r="Z241" s="48">
        <f>W241/L241*100</f>
        <v>23.166995310057324</v>
      </c>
      <c r="AA241" s="48">
        <f>W241/D241*100</f>
        <v>23.166995310057324</v>
      </c>
      <c r="AB241" s="48">
        <f>SUM(AB242:AB246)</f>
        <v>1511790.03</v>
      </c>
      <c r="AC241" s="48">
        <f>AB241/E241*100</f>
        <v>131.30015893694633</v>
      </c>
      <c r="AD241" s="299">
        <f>AB241/J241*100</f>
        <v>78.780095362167799</v>
      </c>
      <c r="AE241" s="48">
        <f>AB241/L241*100</f>
        <v>78.780095362167799</v>
      </c>
      <c r="AF241" s="48">
        <f>AB241/D241*100</f>
        <v>78.780095362167799</v>
      </c>
      <c r="AG241" s="295">
        <f>SUM(AG242:AG246)</f>
        <v>-360390.03000000009</v>
      </c>
      <c r="AH241" s="48">
        <f>AG241/E241*100</f>
        <v>-31.300158936946332</v>
      </c>
      <c r="AI241" s="48">
        <f>AG241/D241*100</f>
        <v>-18.780095362167799</v>
      </c>
      <c r="AJ241" s="47">
        <f>SUM(AJ242:AJ246)</f>
        <v>407209.96999999991</v>
      </c>
      <c r="AK241" s="47">
        <f>(AJ241/J241)*100</f>
        <v>21.219904637832197</v>
      </c>
      <c r="AL241" s="47">
        <f>(AJ241/D241)*100</f>
        <v>21.219904637832197</v>
      </c>
      <c r="AM241" s="47">
        <f>SUM(AM242:AM246)</f>
        <v>407209.96999999991</v>
      </c>
      <c r="AN241" s="47">
        <f>(AM241/L241)*100</f>
        <v>21.219904637832197</v>
      </c>
      <c r="AO241" s="47">
        <f t="shared" ref="AO241:AO246" si="770">(AM241/D241)*100</f>
        <v>21.219904637832197</v>
      </c>
      <c r="AP241" s="47">
        <f>SUM(AP242:AP246)</f>
        <v>407209.96999999991</v>
      </c>
      <c r="AQ241" s="47">
        <f>(AP241/D241)*100</f>
        <v>21.219904637832197</v>
      </c>
    </row>
    <row r="242" spans="1:43" ht="18.75">
      <c r="A242" s="38"/>
      <c r="B242" s="39" t="s">
        <v>68</v>
      </c>
      <c r="C242" s="49" t="s">
        <v>56</v>
      </c>
      <c r="D242" s="49">
        <v>564000</v>
      </c>
      <c r="E242" s="49">
        <v>338400</v>
      </c>
      <c r="F242" s="49">
        <f>D242*0.4</f>
        <v>225600</v>
      </c>
      <c r="G242" s="49">
        <v>564000</v>
      </c>
      <c r="H242" s="49">
        <v>0</v>
      </c>
      <c r="I242" s="49"/>
      <c r="J242" s="41">
        <f>SUM(G242:I242)</f>
        <v>564000</v>
      </c>
      <c r="K242" s="50">
        <v>0</v>
      </c>
      <c r="L242" s="51">
        <f>SUM(G242:I242,K242)</f>
        <v>564000</v>
      </c>
      <c r="M242" s="52">
        <f>'FF-68 Data'!Q535</f>
        <v>448000</v>
      </c>
      <c r="N242" s="53"/>
      <c r="O242" s="54"/>
      <c r="P242" s="55"/>
      <c r="Q242" s="81">
        <f>'FF-68 Data'!R535</f>
        <v>0</v>
      </c>
      <c r="R242" s="56">
        <f>M242+N242</f>
        <v>448000</v>
      </c>
      <c r="S242" s="56">
        <f>R242/E242*100</f>
        <v>132.38770685579195</v>
      </c>
      <c r="T242" s="56">
        <f>R242/J242*100</f>
        <v>79.432624113475185</v>
      </c>
      <c r="U242" s="56">
        <f>R242/L242*100</f>
        <v>79.432624113475185</v>
      </c>
      <c r="V242" s="56">
        <f t="shared" si="769"/>
        <v>79.432624113475185</v>
      </c>
      <c r="W242" s="57">
        <f>O242+P242+Q242</f>
        <v>0</v>
      </c>
      <c r="X242" s="56">
        <f>W242/E242*100</f>
        <v>0</v>
      </c>
      <c r="Y242" s="56">
        <f>W242/J242*100</f>
        <v>0</v>
      </c>
      <c r="Z242" s="56">
        <f>W242/L242*100</f>
        <v>0</v>
      </c>
      <c r="AA242" s="56">
        <f>W242/D242*100</f>
        <v>0</v>
      </c>
      <c r="AB242" s="56">
        <f>SUM(M242:Q242)</f>
        <v>448000</v>
      </c>
      <c r="AC242" s="56">
        <f>AB242/E242*100</f>
        <v>132.38770685579195</v>
      </c>
      <c r="AD242" s="56">
        <f>AB242/J242*100</f>
        <v>79.432624113475185</v>
      </c>
      <c r="AE242" s="56">
        <f>AB242/L242*100</f>
        <v>79.432624113475185</v>
      </c>
      <c r="AF242" s="56">
        <f>AB242/D242*100</f>
        <v>79.432624113475185</v>
      </c>
      <c r="AG242" s="57">
        <f>E242-AB242</f>
        <v>-109600</v>
      </c>
      <c r="AH242" s="56">
        <f>AG242/E242*100</f>
        <v>-32.387706855791961</v>
      </c>
      <c r="AI242" s="56">
        <f>AG242/D242*100</f>
        <v>-19.432624113475178</v>
      </c>
      <c r="AJ242" s="57">
        <f>J242-AB242</f>
        <v>116000</v>
      </c>
      <c r="AK242" s="57">
        <f>(AJ242/J242)*100</f>
        <v>20.567375886524822</v>
      </c>
      <c r="AL242" s="57">
        <f>(AJ242/D242)*100</f>
        <v>20.567375886524822</v>
      </c>
      <c r="AM242" s="34">
        <f>L242-AB242</f>
        <v>116000</v>
      </c>
      <c r="AN242" s="57">
        <f>(AM242/L242)*100</f>
        <v>20.567375886524822</v>
      </c>
      <c r="AO242" s="63">
        <f t="shared" si="770"/>
        <v>20.567375886524822</v>
      </c>
      <c r="AP242" s="34">
        <f>D242-AB242</f>
        <v>116000</v>
      </c>
      <c r="AQ242" s="57">
        <f>(AP242/D242)*100</f>
        <v>20.567375886524822</v>
      </c>
    </row>
    <row r="243" spans="1:43" ht="18.75">
      <c r="A243" s="38"/>
      <c r="B243" s="38"/>
      <c r="C243" s="49" t="s">
        <v>57</v>
      </c>
      <c r="D243" s="49">
        <v>32800</v>
      </c>
      <c r="E243" s="49">
        <v>19680</v>
      </c>
      <c r="F243" s="49">
        <f t="shared" ref="F243:F248" si="771">D243*0.4</f>
        <v>13120</v>
      </c>
      <c r="G243" s="49">
        <v>24600</v>
      </c>
      <c r="H243" s="49">
        <v>8200</v>
      </c>
      <c r="I243" s="49"/>
      <c r="J243" s="41">
        <f>SUM(G243:I243)</f>
        <v>32800</v>
      </c>
      <c r="K243" s="78"/>
      <c r="L243" s="51">
        <f>SUM(G243:I243,K243)</f>
        <v>32800</v>
      </c>
      <c r="M243" s="52">
        <f>'FF-68 Data'!S535</f>
        <v>32730.2</v>
      </c>
      <c r="N243" s="53">
        <f>'FF-68 Data'!T535</f>
        <v>0</v>
      </c>
      <c r="O243" s="54">
        <f>'FF-68 Data'!U535</f>
        <v>0</v>
      </c>
      <c r="P243" s="55">
        <f>'FF-68 Data'!V535</f>
        <v>0</v>
      </c>
      <c r="Q243" s="81"/>
      <c r="R243" s="56">
        <f>M243+N243</f>
        <v>32730.2</v>
      </c>
      <c r="S243" s="56">
        <f t="shared" ref="S243:S248" si="772">R243/E243*100</f>
        <v>166.3119918699187</v>
      </c>
      <c r="T243" s="56">
        <f t="shared" ref="T243:T246" si="773">R243/J243*100</f>
        <v>99.787195121951228</v>
      </c>
      <c r="U243" s="56">
        <f t="shared" ref="U243:U248" si="774">R243/L243*100</f>
        <v>99.787195121951228</v>
      </c>
      <c r="V243" s="56">
        <f t="shared" si="769"/>
        <v>99.787195121951228</v>
      </c>
      <c r="W243" s="57">
        <f t="shared" ref="W243:W246" si="775">O243+P243+Q243</f>
        <v>0</v>
      </c>
      <c r="X243" s="56">
        <f t="shared" ref="X243:X248" si="776">W243/E243*100</f>
        <v>0</v>
      </c>
      <c r="Y243" s="56">
        <f t="shared" ref="Y243:Y246" si="777">W243/J243*100</f>
        <v>0</v>
      </c>
      <c r="Z243" s="56">
        <f t="shared" ref="Z243:Z248" si="778">W243/L243*100</f>
        <v>0</v>
      </c>
      <c r="AA243" s="56">
        <f t="shared" ref="AA243:AA246" si="779">W243/D243*100</f>
        <v>0</v>
      </c>
      <c r="AB243" s="56">
        <f t="shared" ref="AB243:AB246" si="780">SUM(M243:Q243)</f>
        <v>32730.2</v>
      </c>
      <c r="AC243" s="56">
        <f t="shared" ref="AC243:AC246" si="781">AB243/E243*100</f>
        <v>166.3119918699187</v>
      </c>
      <c r="AD243" s="56">
        <f>AB243/J243*100</f>
        <v>99.787195121951228</v>
      </c>
      <c r="AE243" s="56">
        <f t="shared" ref="AE243:AE248" si="782">AB243/L243*100</f>
        <v>99.787195121951228</v>
      </c>
      <c r="AF243" s="56">
        <f t="shared" ref="AF243:AF246" si="783">AB243/D243*100</f>
        <v>99.787195121951228</v>
      </c>
      <c r="AG243" s="57">
        <f t="shared" ref="AG243:AG246" si="784">E243-AB243</f>
        <v>-13050.2</v>
      </c>
      <c r="AH243" s="56">
        <f t="shared" ref="AH243:AH246" si="785">AG243/E243*100</f>
        <v>-66.311991869918714</v>
      </c>
      <c r="AI243" s="56">
        <f t="shared" ref="AI243:AI246" si="786">AG243/D243*100</f>
        <v>-39.787195121951221</v>
      </c>
      <c r="AJ243" s="57">
        <f t="shared" ref="AJ243:AJ246" si="787">J243-AB243</f>
        <v>69.799999999999272</v>
      </c>
      <c r="AK243" s="57">
        <f t="shared" ref="AK243:AK246" si="788">(AJ243/J243)*100</f>
        <v>0.21280487804877823</v>
      </c>
      <c r="AL243" s="57">
        <f t="shared" ref="AL243:AL246" si="789">(AJ243/D243)*100</f>
        <v>0.21280487804877823</v>
      </c>
      <c r="AM243" s="34">
        <f>L243-AB243</f>
        <v>69.799999999999272</v>
      </c>
      <c r="AN243" s="57">
        <f t="shared" ref="AN243:AN246" si="790">(AM243/L243)*100</f>
        <v>0.21280487804877823</v>
      </c>
      <c r="AO243" s="63">
        <f t="shared" si="770"/>
        <v>0.21280487804877823</v>
      </c>
      <c r="AP243" s="34">
        <f t="shared" ref="AP243:AP246" si="791">D243-AB243</f>
        <v>69.799999999999272</v>
      </c>
      <c r="AQ243" s="57">
        <f t="shared" ref="AQ243:AQ246" si="792">(AP243/D243)*100</f>
        <v>0.21280487804877823</v>
      </c>
    </row>
    <row r="244" spans="1:43" ht="18.75">
      <c r="A244" s="38"/>
      <c r="B244" s="38"/>
      <c r="C244" s="49" t="s">
        <v>58</v>
      </c>
      <c r="D244" s="49">
        <v>1083300</v>
      </c>
      <c r="E244" s="49">
        <v>649980</v>
      </c>
      <c r="F244" s="49">
        <f t="shared" si="771"/>
        <v>433320</v>
      </c>
      <c r="G244" s="49">
        <v>812475</v>
      </c>
      <c r="H244" s="49">
        <v>270825</v>
      </c>
      <c r="I244" s="49"/>
      <c r="J244" s="41">
        <f>SUM(G244:I244)</f>
        <v>1083300</v>
      </c>
      <c r="K244" s="59">
        <v>0</v>
      </c>
      <c r="L244" s="51">
        <f>SUM(G244:I244,K244)</f>
        <v>1083300</v>
      </c>
      <c r="M244" s="52">
        <f>'FF-68 Data'!W535</f>
        <v>360501.19</v>
      </c>
      <c r="N244" s="53">
        <f>'FF-68 Data'!X535</f>
        <v>0</v>
      </c>
      <c r="O244" s="54">
        <f>'FF-68 Data'!Y535</f>
        <v>0</v>
      </c>
      <c r="P244" s="55">
        <f>'FF-68 Data'!Z535</f>
        <v>320150.42000000004</v>
      </c>
      <c r="Q244" s="81"/>
      <c r="R244" s="56">
        <f>M244+N244</f>
        <v>360501.19</v>
      </c>
      <c r="S244" s="56">
        <f t="shared" si="772"/>
        <v>55.463428105480176</v>
      </c>
      <c r="T244" s="56">
        <f t="shared" si="773"/>
        <v>33.2780568632881</v>
      </c>
      <c r="U244" s="56">
        <f t="shared" si="774"/>
        <v>33.2780568632881</v>
      </c>
      <c r="V244" s="56">
        <f t="shared" si="769"/>
        <v>33.2780568632881</v>
      </c>
      <c r="W244" s="57">
        <f t="shared" si="775"/>
        <v>320150.42000000004</v>
      </c>
      <c r="X244" s="56">
        <f t="shared" si="776"/>
        <v>49.255426320809875</v>
      </c>
      <c r="Y244" s="56">
        <f t="shared" si="777"/>
        <v>29.553255792485928</v>
      </c>
      <c r="Z244" s="56">
        <f t="shared" si="778"/>
        <v>29.553255792485928</v>
      </c>
      <c r="AA244" s="56">
        <f t="shared" si="779"/>
        <v>29.553255792485928</v>
      </c>
      <c r="AB244" s="56">
        <f t="shared" si="780"/>
        <v>680651.6100000001</v>
      </c>
      <c r="AC244" s="56">
        <f t="shared" si="781"/>
        <v>104.71885442629005</v>
      </c>
      <c r="AD244" s="56">
        <f t="shared" ref="AD244:AD246" si="793">AB244/J244*100</f>
        <v>62.831312655774028</v>
      </c>
      <c r="AE244" s="56">
        <f t="shared" si="782"/>
        <v>62.831312655774028</v>
      </c>
      <c r="AF244" s="56">
        <f t="shared" si="783"/>
        <v>62.831312655774028</v>
      </c>
      <c r="AG244" s="57">
        <f t="shared" si="784"/>
        <v>-30671.610000000102</v>
      </c>
      <c r="AH244" s="56">
        <f t="shared" si="785"/>
        <v>-4.7188544262900551</v>
      </c>
      <c r="AI244" s="56">
        <f t="shared" si="786"/>
        <v>-2.8313126557740333</v>
      </c>
      <c r="AJ244" s="57">
        <f t="shared" si="787"/>
        <v>402648.3899999999</v>
      </c>
      <c r="AK244" s="57">
        <f t="shared" si="788"/>
        <v>37.168687344225965</v>
      </c>
      <c r="AL244" s="57">
        <f t="shared" si="789"/>
        <v>37.168687344225965</v>
      </c>
      <c r="AM244" s="34">
        <f>L244-AB244</f>
        <v>402648.3899999999</v>
      </c>
      <c r="AN244" s="57">
        <f t="shared" si="790"/>
        <v>37.168687344225965</v>
      </c>
      <c r="AO244" s="63">
        <f t="shared" si="770"/>
        <v>37.168687344225965</v>
      </c>
      <c r="AP244" s="34">
        <f t="shared" si="791"/>
        <v>402648.3899999999</v>
      </c>
      <c r="AQ244" s="57">
        <f t="shared" si="792"/>
        <v>37.168687344225965</v>
      </c>
    </row>
    <row r="245" spans="1:43" ht="18" hidden="1" customHeight="1">
      <c r="A245" s="38"/>
      <c r="B245" s="38"/>
      <c r="C245" s="49" t="s">
        <v>69</v>
      </c>
      <c r="D245" s="49">
        <v>0</v>
      </c>
      <c r="E245" s="49">
        <v>0</v>
      </c>
      <c r="F245" s="49">
        <f t="shared" si="771"/>
        <v>0</v>
      </c>
      <c r="G245" s="49">
        <v>0</v>
      </c>
      <c r="H245" s="49">
        <v>0</v>
      </c>
      <c r="I245" s="49"/>
      <c r="J245" s="41">
        <f>SUM(G245:I245)</f>
        <v>0</v>
      </c>
      <c r="K245" s="59">
        <v>0</v>
      </c>
      <c r="L245" s="51">
        <f>SUM(G245:I245,K245)</f>
        <v>0</v>
      </c>
      <c r="M245" s="52"/>
      <c r="N245" s="53"/>
      <c r="O245" s="54"/>
      <c r="P245" s="55"/>
      <c r="Q245" s="81"/>
      <c r="R245" s="56">
        <f>M245+N245</f>
        <v>0</v>
      </c>
      <c r="S245" s="56" t="e">
        <f t="shared" si="772"/>
        <v>#DIV/0!</v>
      </c>
      <c r="T245" s="56" t="e">
        <f t="shared" si="773"/>
        <v>#DIV/0!</v>
      </c>
      <c r="U245" s="56" t="e">
        <f t="shared" si="774"/>
        <v>#DIV/0!</v>
      </c>
      <c r="V245" s="56" t="e">
        <f t="shared" si="769"/>
        <v>#DIV/0!</v>
      </c>
      <c r="W245" s="57">
        <f t="shared" si="775"/>
        <v>0</v>
      </c>
      <c r="X245" s="56" t="e">
        <f t="shared" si="776"/>
        <v>#DIV/0!</v>
      </c>
      <c r="Y245" s="56" t="e">
        <f t="shared" si="777"/>
        <v>#DIV/0!</v>
      </c>
      <c r="Z245" s="56" t="e">
        <f t="shared" si="778"/>
        <v>#DIV/0!</v>
      </c>
      <c r="AA245" s="56" t="e">
        <f t="shared" si="779"/>
        <v>#DIV/0!</v>
      </c>
      <c r="AB245" s="56">
        <f t="shared" si="780"/>
        <v>0</v>
      </c>
      <c r="AC245" s="56" t="e">
        <f t="shared" si="781"/>
        <v>#DIV/0!</v>
      </c>
      <c r="AD245" s="56" t="e">
        <f t="shared" si="793"/>
        <v>#DIV/0!</v>
      </c>
      <c r="AE245" s="56" t="e">
        <f t="shared" si="782"/>
        <v>#DIV/0!</v>
      </c>
      <c r="AF245" s="56" t="e">
        <f t="shared" si="783"/>
        <v>#DIV/0!</v>
      </c>
      <c r="AG245" s="57">
        <f t="shared" si="784"/>
        <v>0</v>
      </c>
      <c r="AH245" s="56" t="e">
        <f t="shared" si="785"/>
        <v>#DIV/0!</v>
      </c>
      <c r="AI245" s="56" t="e">
        <f t="shared" si="786"/>
        <v>#DIV/0!</v>
      </c>
      <c r="AJ245" s="57">
        <f t="shared" si="787"/>
        <v>0</v>
      </c>
      <c r="AK245" s="57" t="e">
        <f t="shared" si="788"/>
        <v>#DIV/0!</v>
      </c>
      <c r="AL245" s="57" t="e">
        <f t="shared" si="789"/>
        <v>#DIV/0!</v>
      </c>
      <c r="AM245" s="34">
        <f>L245-AB245</f>
        <v>0</v>
      </c>
      <c r="AN245" s="57" t="e">
        <f t="shared" si="790"/>
        <v>#DIV/0!</v>
      </c>
      <c r="AO245" s="63" t="e">
        <f t="shared" si="770"/>
        <v>#DIV/0!</v>
      </c>
      <c r="AP245" s="34">
        <f t="shared" si="791"/>
        <v>0</v>
      </c>
      <c r="AQ245" s="57" t="e">
        <f t="shared" si="792"/>
        <v>#DIV/0!</v>
      </c>
    </row>
    <row r="246" spans="1:43" ht="18.75">
      <c r="A246" s="38"/>
      <c r="B246" s="38"/>
      <c r="C246" s="49" t="s">
        <v>60</v>
      </c>
      <c r="D246" s="57">
        <v>238900</v>
      </c>
      <c r="E246" s="49">
        <v>143340</v>
      </c>
      <c r="F246" s="49">
        <f t="shared" si="771"/>
        <v>95560</v>
      </c>
      <c r="G246" s="57">
        <v>179175</v>
      </c>
      <c r="H246" s="49">
        <v>59725</v>
      </c>
      <c r="I246" s="49"/>
      <c r="J246" s="41">
        <f>SUM(G246:I246)</f>
        <v>238900</v>
      </c>
      <c r="K246" s="49">
        <v>0</v>
      </c>
      <c r="L246" s="51">
        <f>SUM(G246:I246,K246)</f>
        <v>238900</v>
      </c>
      <c r="M246" s="52">
        <f>'FF-68 Data'!AE535</f>
        <v>225984</v>
      </c>
      <c r="N246" s="53">
        <f>'FF-68 Data'!AF535</f>
        <v>0</v>
      </c>
      <c r="O246" s="54">
        <f>'FF-68 Data'!AG535</f>
        <v>124424.22</v>
      </c>
      <c r="P246" s="55">
        <f>'FF-68 Data'!AH535</f>
        <v>0</v>
      </c>
      <c r="Q246" s="81"/>
      <c r="R246" s="56">
        <f>M246+N246</f>
        <v>225984</v>
      </c>
      <c r="S246" s="56">
        <f t="shared" si="772"/>
        <v>157.65592298032649</v>
      </c>
      <c r="T246" s="56">
        <f t="shared" si="773"/>
        <v>94.593553788195891</v>
      </c>
      <c r="U246" s="56">
        <f t="shared" si="774"/>
        <v>94.593553788195891</v>
      </c>
      <c r="V246" s="56">
        <f t="shared" si="769"/>
        <v>94.593553788195891</v>
      </c>
      <c r="W246" s="57">
        <f t="shared" si="775"/>
        <v>124424.22</v>
      </c>
      <c r="X246" s="56">
        <f t="shared" si="776"/>
        <v>86.80355797404772</v>
      </c>
      <c r="Y246" s="56">
        <f t="shared" si="777"/>
        <v>52.082134784428632</v>
      </c>
      <c r="Z246" s="56">
        <f t="shared" si="778"/>
        <v>52.082134784428632</v>
      </c>
      <c r="AA246" s="56">
        <f t="shared" si="779"/>
        <v>52.082134784428632</v>
      </c>
      <c r="AB246" s="56">
        <f t="shared" si="780"/>
        <v>350408.22</v>
      </c>
      <c r="AC246" s="56">
        <f t="shared" si="781"/>
        <v>244.45948095437419</v>
      </c>
      <c r="AD246" s="56">
        <f t="shared" si="793"/>
        <v>146.67568857262452</v>
      </c>
      <c r="AE246" s="56">
        <f t="shared" si="782"/>
        <v>146.67568857262452</v>
      </c>
      <c r="AF246" s="56">
        <f t="shared" si="783"/>
        <v>146.67568857262452</v>
      </c>
      <c r="AG246" s="57">
        <f t="shared" si="784"/>
        <v>-207068.21999999997</v>
      </c>
      <c r="AH246" s="56">
        <f t="shared" si="785"/>
        <v>-144.45948095437419</v>
      </c>
      <c r="AI246" s="56">
        <f t="shared" si="786"/>
        <v>-86.675688572624523</v>
      </c>
      <c r="AJ246" s="57">
        <f t="shared" si="787"/>
        <v>-111508.21999999997</v>
      </c>
      <c r="AK246" s="57">
        <f t="shared" si="788"/>
        <v>-46.675688572624516</v>
      </c>
      <c r="AL246" s="57">
        <f t="shared" si="789"/>
        <v>-46.675688572624516</v>
      </c>
      <c r="AM246" s="34">
        <f>L246-AB246</f>
        <v>-111508.21999999997</v>
      </c>
      <c r="AN246" s="57">
        <f t="shared" si="790"/>
        <v>-46.675688572624516</v>
      </c>
      <c r="AO246" s="63">
        <f t="shared" si="770"/>
        <v>-46.675688572624516</v>
      </c>
      <c r="AP246" s="34">
        <f t="shared" si="791"/>
        <v>-111508.21999999997</v>
      </c>
      <c r="AQ246" s="57">
        <f t="shared" si="792"/>
        <v>-46.675688572624516</v>
      </c>
    </row>
    <row r="247" spans="1:43" ht="18.75">
      <c r="A247" s="61"/>
      <c r="B247" s="62"/>
      <c r="C247" s="63" t="s">
        <v>61</v>
      </c>
      <c r="D247" s="63">
        <f>D248</f>
        <v>470000</v>
      </c>
      <c r="E247" s="63">
        <f>E248</f>
        <v>282000</v>
      </c>
      <c r="F247" s="63">
        <f t="shared" ref="F247" si="794">F248</f>
        <v>188000</v>
      </c>
      <c r="G247" s="63">
        <f>SUM(G248:G248)</f>
        <v>470000</v>
      </c>
      <c r="H247" s="63">
        <f>H248</f>
        <v>0</v>
      </c>
      <c r="I247" s="63">
        <f>I248</f>
        <v>0</v>
      </c>
      <c r="J247" s="63">
        <f>J248</f>
        <v>470000</v>
      </c>
      <c r="K247" s="63">
        <f>K248</f>
        <v>0</v>
      </c>
      <c r="L247" s="63">
        <f>SUM(L248:L248)</f>
        <v>470000</v>
      </c>
      <c r="M247" s="64">
        <f t="shared" ref="M247:AP247" si="795">M248</f>
        <v>470000</v>
      </c>
      <c r="N247" s="65">
        <f t="shared" si="795"/>
        <v>0</v>
      </c>
      <c r="O247" s="66">
        <f t="shared" si="795"/>
        <v>0</v>
      </c>
      <c r="P247" s="46">
        <f t="shared" si="795"/>
        <v>0</v>
      </c>
      <c r="Q247" s="82">
        <f t="shared" si="795"/>
        <v>0</v>
      </c>
      <c r="R247" s="67">
        <f t="shared" si="795"/>
        <v>470000</v>
      </c>
      <c r="S247" s="67">
        <f t="shared" si="795"/>
        <v>166.66666666666669</v>
      </c>
      <c r="T247" s="67">
        <f t="shared" si="795"/>
        <v>100</v>
      </c>
      <c r="U247" s="56">
        <f t="shared" si="774"/>
        <v>100</v>
      </c>
      <c r="V247" s="67">
        <f t="shared" si="795"/>
        <v>100</v>
      </c>
      <c r="W247" s="63">
        <f t="shared" si="795"/>
        <v>0</v>
      </c>
      <c r="X247" s="67">
        <f t="shared" si="795"/>
        <v>0</v>
      </c>
      <c r="Y247" s="67">
        <f t="shared" si="795"/>
        <v>0</v>
      </c>
      <c r="Z247" s="56">
        <f t="shared" si="778"/>
        <v>0</v>
      </c>
      <c r="AA247" s="67">
        <f t="shared" si="795"/>
        <v>0</v>
      </c>
      <c r="AB247" s="67">
        <f>AB248</f>
        <v>470000</v>
      </c>
      <c r="AC247" s="67">
        <f t="shared" ref="AC247:AI247" si="796">AC248</f>
        <v>166.66666666666669</v>
      </c>
      <c r="AD247" s="67">
        <f t="shared" si="796"/>
        <v>100</v>
      </c>
      <c r="AE247" s="56">
        <f t="shared" si="782"/>
        <v>100</v>
      </c>
      <c r="AF247" s="67">
        <f t="shared" si="796"/>
        <v>100</v>
      </c>
      <c r="AG247" s="63">
        <f>AG248</f>
        <v>-188000</v>
      </c>
      <c r="AH247" s="67">
        <f t="shared" si="796"/>
        <v>-66.666666666666657</v>
      </c>
      <c r="AI247" s="67">
        <f t="shared" si="796"/>
        <v>-40</v>
      </c>
      <c r="AJ247" s="63">
        <f t="shared" si="795"/>
        <v>0</v>
      </c>
      <c r="AK247" s="63">
        <f t="shared" si="795"/>
        <v>0</v>
      </c>
      <c r="AL247" s="63">
        <f t="shared" si="795"/>
        <v>0</v>
      </c>
      <c r="AM247" s="63">
        <f t="shared" si="795"/>
        <v>0</v>
      </c>
      <c r="AN247" s="63">
        <f t="shared" si="795"/>
        <v>0</v>
      </c>
      <c r="AO247" s="63">
        <f t="shared" si="795"/>
        <v>0</v>
      </c>
      <c r="AP247" s="63">
        <f t="shared" si="795"/>
        <v>0</v>
      </c>
      <c r="AQ247" s="57">
        <f>(AP247/D247)*100</f>
        <v>0</v>
      </c>
    </row>
    <row r="248" spans="1:43" ht="18.75">
      <c r="A248" s="38"/>
      <c r="B248" s="38"/>
      <c r="C248" s="49" t="s">
        <v>70</v>
      </c>
      <c r="D248" s="57">
        <v>470000</v>
      </c>
      <c r="E248" s="49">
        <v>282000</v>
      </c>
      <c r="F248" s="49">
        <f t="shared" si="771"/>
        <v>188000</v>
      </c>
      <c r="G248" s="57">
        <v>470000</v>
      </c>
      <c r="H248" s="49">
        <v>0</v>
      </c>
      <c r="I248" s="49"/>
      <c r="J248" s="49">
        <f>SUM(G248:I248)</f>
        <v>470000</v>
      </c>
      <c r="K248" s="57">
        <v>0</v>
      </c>
      <c r="L248" s="51">
        <f>SUM(G248:I248,K248)</f>
        <v>470000</v>
      </c>
      <c r="M248" s="52">
        <v>470000</v>
      </c>
      <c r="N248" s="53"/>
      <c r="O248" s="54"/>
      <c r="P248" s="55"/>
      <c r="Q248" s="81"/>
      <c r="R248" s="57">
        <f>M248+N248</f>
        <v>470000</v>
      </c>
      <c r="S248" s="56">
        <f t="shared" si="772"/>
        <v>166.66666666666669</v>
      </c>
      <c r="T248" s="56">
        <f>R248/L248*100</f>
        <v>100</v>
      </c>
      <c r="U248" s="56">
        <f t="shared" si="774"/>
        <v>100</v>
      </c>
      <c r="V248" s="56">
        <f>R248/D248*100</f>
        <v>100</v>
      </c>
      <c r="W248" s="57">
        <f>O248+P248+Q248</f>
        <v>0</v>
      </c>
      <c r="X248" s="56">
        <f t="shared" si="776"/>
        <v>0</v>
      </c>
      <c r="Y248" s="56">
        <f>W248/L248*100</f>
        <v>0</v>
      </c>
      <c r="Z248" s="56">
        <f t="shared" si="778"/>
        <v>0</v>
      </c>
      <c r="AA248" s="56">
        <f>W248/D248*100</f>
        <v>0</v>
      </c>
      <c r="AB248" s="56">
        <f>SUM(M248:Q248)</f>
        <v>470000</v>
      </c>
      <c r="AC248" s="56">
        <f t="shared" ref="AC248" si="797">AB248/E248*100</f>
        <v>166.66666666666669</v>
      </c>
      <c r="AD248" s="56">
        <f t="shared" ref="AD248" si="798">AB248/J248*100</f>
        <v>100</v>
      </c>
      <c r="AE248" s="56">
        <f t="shared" si="782"/>
        <v>100</v>
      </c>
      <c r="AF248" s="56">
        <f>AB248/D248*100</f>
        <v>100</v>
      </c>
      <c r="AG248" s="57">
        <f t="shared" ref="AG248" si="799">E248-AB248</f>
        <v>-188000</v>
      </c>
      <c r="AH248" s="56">
        <f t="shared" ref="AH248" si="800">AG248/E248*100</f>
        <v>-66.666666666666657</v>
      </c>
      <c r="AI248" s="56">
        <f t="shared" ref="AI248" si="801">AG248/D248*100</f>
        <v>-40</v>
      </c>
      <c r="AJ248" s="57">
        <f>J248-AB248</f>
        <v>0</v>
      </c>
      <c r="AK248" s="57">
        <f t="shared" ref="AK248" si="802">(AJ248/J248)*100</f>
        <v>0</v>
      </c>
      <c r="AL248" s="57">
        <f>(AJ248/D248)*100</f>
        <v>0</v>
      </c>
      <c r="AM248" s="34">
        <f>L248-AB248</f>
        <v>0</v>
      </c>
      <c r="AN248" s="57">
        <f>(AM248/L248)*100</f>
        <v>0</v>
      </c>
      <c r="AO248" s="63">
        <f>(AM248/D248)*100</f>
        <v>0</v>
      </c>
      <c r="AP248" s="34">
        <f t="shared" ref="AP248" si="803">D248-AB248</f>
        <v>0</v>
      </c>
      <c r="AQ248" s="57">
        <f t="shared" ref="AQ248" si="804">(AP248/D248)*100</f>
        <v>0</v>
      </c>
    </row>
    <row r="249" spans="1:43" ht="18.75">
      <c r="A249" s="69"/>
      <c r="B249" s="69"/>
      <c r="C249" s="70"/>
      <c r="D249" s="70"/>
      <c r="E249" s="70"/>
      <c r="F249" s="70"/>
      <c r="G249" s="71"/>
      <c r="H249" s="71"/>
      <c r="I249" s="71"/>
      <c r="J249" s="71"/>
      <c r="K249" s="71"/>
      <c r="L249" s="71"/>
      <c r="M249" s="72"/>
      <c r="N249" s="73"/>
      <c r="O249" s="74"/>
      <c r="P249" s="75"/>
      <c r="Q249" s="83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</row>
    <row r="250" spans="1:43" ht="39.6" customHeight="1">
      <c r="A250" s="1104" t="s">
        <v>138</v>
      </c>
      <c r="B250" s="1106" t="s">
        <v>139</v>
      </c>
      <c r="C250" s="1107" t="s">
        <v>140</v>
      </c>
      <c r="D250" s="79" t="s">
        <v>141</v>
      </c>
      <c r="E250" s="293">
        <v>0.6</v>
      </c>
      <c r="F250" s="293">
        <v>0.4</v>
      </c>
      <c r="G250" s="1109">
        <f>SUM(G253,G259)</f>
        <v>785750</v>
      </c>
      <c r="H250" s="1109">
        <f>H253+H259</f>
        <v>169250</v>
      </c>
      <c r="I250" s="1109">
        <f>I253+I259</f>
        <v>0</v>
      </c>
      <c r="J250" s="1109">
        <f>SUM(G250:I252)</f>
        <v>955000</v>
      </c>
      <c r="K250" s="1111">
        <f>SUM(K253,K259)</f>
        <v>0</v>
      </c>
      <c r="L250" s="1113">
        <f>SUM(L253,L259)</f>
        <v>955000</v>
      </c>
      <c r="M250" s="37"/>
      <c r="N250" s="37"/>
      <c r="O250" s="37"/>
      <c r="P250" s="37"/>
      <c r="Q250" s="37"/>
      <c r="R250" s="203" t="s">
        <v>417</v>
      </c>
      <c r="S250" s="294" t="s">
        <v>462</v>
      </c>
      <c r="T250" s="204" t="s">
        <v>433</v>
      </c>
      <c r="U250" s="204" t="s">
        <v>434</v>
      </c>
      <c r="V250" s="204" t="s">
        <v>403</v>
      </c>
      <c r="W250" s="204" t="s">
        <v>438</v>
      </c>
      <c r="X250" s="294" t="s">
        <v>462</v>
      </c>
      <c r="Y250" s="204" t="s">
        <v>433</v>
      </c>
      <c r="Z250" s="204" t="s">
        <v>434</v>
      </c>
      <c r="AA250" s="204" t="s">
        <v>403</v>
      </c>
      <c r="AB250" s="203" t="s">
        <v>439</v>
      </c>
      <c r="AC250" s="294" t="s">
        <v>462</v>
      </c>
      <c r="AD250" s="204" t="s">
        <v>433</v>
      </c>
      <c r="AE250" s="204" t="s">
        <v>434</v>
      </c>
      <c r="AF250" s="204" t="s">
        <v>403</v>
      </c>
      <c r="AG250" s="296" t="s">
        <v>33</v>
      </c>
      <c r="AH250" s="294" t="s">
        <v>464</v>
      </c>
      <c r="AI250" s="294" t="s">
        <v>399</v>
      </c>
      <c r="AJ250" s="204" t="s">
        <v>440</v>
      </c>
      <c r="AK250" s="204" t="s">
        <v>433</v>
      </c>
      <c r="AL250" s="204" t="s">
        <v>403</v>
      </c>
      <c r="AM250" s="204" t="s">
        <v>408</v>
      </c>
      <c r="AN250" s="204" t="s">
        <v>448</v>
      </c>
      <c r="AO250" s="204" t="s">
        <v>403</v>
      </c>
      <c r="AP250" s="204" t="s">
        <v>441</v>
      </c>
      <c r="AQ250" s="204" t="s">
        <v>403</v>
      </c>
    </row>
    <row r="251" spans="1:43" ht="14.45" customHeight="1">
      <c r="A251" s="1105"/>
      <c r="B251" s="1106"/>
      <c r="C251" s="1108"/>
      <c r="D251" s="1108">
        <f>D253+D259</f>
        <v>955000</v>
      </c>
      <c r="E251" s="1173">
        <f t="shared" ref="E251:F251" si="805">E253+E259</f>
        <v>573000</v>
      </c>
      <c r="F251" s="1173">
        <f t="shared" si="805"/>
        <v>382000</v>
      </c>
      <c r="G251" s="1110"/>
      <c r="H251" s="1110"/>
      <c r="I251" s="1110"/>
      <c r="J251" s="1110"/>
      <c r="K251" s="1112"/>
      <c r="L251" s="1106"/>
      <c r="M251" s="1114">
        <f t="shared" ref="M251:R251" si="806">M253+M259</f>
        <v>746545.66</v>
      </c>
      <c r="N251" s="1116">
        <f t="shared" si="806"/>
        <v>0</v>
      </c>
      <c r="O251" s="1118">
        <f t="shared" si="806"/>
        <v>0</v>
      </c>
      <c r="P251" s="1100">
        <f t="shared" si="806"/>
        <v>138884.93</v>
      </c>
      <c r="Q251" s="1102">
        <f t="shared" si="806"/>
        <v>0</v>
      </c>
      <c r="R251" s="1071">
        <f t="shared" si="806"/>
        <v>746545.66</v>
      </c>
      <c r="S251" s="1071">
        <f>(R251/E251)*100</f>
        <v>130.28720069808028</v>
      </c>
      <c r="T251" s="1071">
        <f>(R251/J250)*100</f>
        <v>78.172320418848173</v>
      </c>
      <c r="U251" s="1071">
        <f>(R251/L250)*100</f>
        <v>78.172320418848173</v>
      </c>
      <c r="V251" s="1071">
        <f>(R251/D251)*100</f>
        <v>78.172320418848173</v>
      </c>
      <c r="W251" s="1071">
        <f>W253+W259</f>
        <v>138884.93</v>
      </c>
      <c r="X251" s="1071">
        <f>(W251/E251)*100</f>
        <v>24.238207678883068</v>
      </c>
      <c r="Y251" s="1071">
        <f>(W251/J250)*100</f>
        <v>14.542924607329844</v>
      </c>
      <c r="Z251" s="1071">
        <f>(W251/L250)*100</f>
        <v>14.542924607329844</v>
      </c>
      <c r="AA251" s="1071">
        <f>(W251/D251)*100</f>
        <v>14.542924607329844</v>
      </c>
      <c r="AB251" s="1071">
        <f>AB253+AB259</f>
        <v>885430.59000000008</v>
      </c>
      <c r="AC251" s="1071">
        <f>(AB251/E251)*100</f>
        <v>154.52540837696336</v>
      </c>
      <c r="AD251" s="1171">
        <f>(AB251/J250)*100</f>
        <v>92.71524502617801</v>
      </c>
      <c r="AE251" s="1071">
        <f>(AB251/L250)*100</f>
        <v>92.71524502617801</v>
      </c>
      <c r="AF251" s="1071">
        <f>(AB251/D251)*100</f>
        <v>92.71524502617801</v>
      </c>
      <c r="AG251" s="1071">
        <f>AG253+AG259</f>
        <v>-312430.59000000003</v>
      </c>
      <c r="AH251" s="1071">
        <f>(AG251/E251)*100</f>
        <v>-54.525408376963355</v>
      </c>
      <c r="AI251" s="1071">
        <f>(AG251/D251)*100</f>
        <v>-32.71524502617801</v>
      </c>
      <c r="AJ251" s="1071">
        <f>AJ253+AJ259</f>
        <v>69569.409999999974</v>
      </c>
      <c r="AK251" s="1071">
        <f>(AJ251/J250)*100</f>
        <v>7.284754973821987</v>
      </c>
      <c r="AL251" s="1071">
        <f>(AJ251/D251)*100</f>
        <v>7.284754973821987</v>
      </c>
      <c r="AM251" s="1071">
        <f>AM253+AM259</f>
        <v>69569.409999999974</v>
      </c>
      <c r="AN251" s="1071">
        <f>(AM251/L250)*100</f>
        <v>7.284754973821987</v>
      </c>
      <c r="AO251" s="1071">
        <f>(AM251/D251)*100</f>
        <v>7.284754973821987</v>
      </c>
      <c r="AP251" s="1071">
        <f>AP253+AP259</f>
        <v>69569.409999999974</v>
      </c>
      <c r="AQ251" s="1071">
        <f>(AP251/D251)*100</f>
        <v>7.284754973821987</v>
      </c>
    </row>
    <row r="252" spans="1:43" ht="30.95" customHeight="1">
      <c r="A252" s="1105"/>
      <c r="B252" s="1106"/>
      <c r="C252" s="1108"/>
      <c r="D252" s="1108"/>
      <c r="E252" s="1173"/>
      <c r="F252" s="1173"/>
      <c r="G252" s="1110"/>
      <c r="H252" s="1110"/>
      <c r="I252" s="1110"/>
      <c r="J252" s="1110"/>
      <c r="K252" s="1112"/>
      <c r="L252" s="1106"/>
      <c r="M252" s="1115"/>
      <c r="N252" s="1117"/>
      <c r="O252" s="1119"/>
      <c r="P252" s="1101"/>
      <c r="Q252" s="1103"/>
      <c r="R252" s="1072"/>
      <c r="S252" s="1072"/>
      <c r="T252" s="1072"/>
      <c r="U252" s="1072"/>
      <c r="V252" s="1072"/>
      <c r="W252" s="1072"/>
      <c r="X252" s="1072"/>
      <c r="Y252" s="1072"/>
      <c r="Z252" s="1072"/>
      <c r="AA252" s="1072"/>
      <c r="AB252" s="1072"/>
      <c r="AC252" s="1072"/>
      <c r="AD252" s="1172"/>
      <c r="AE252" s="1072"/>
      <c r="AF252" s="1072"/>
      <c r="AG252" s="1072"/>
      <c r="AH252" s="1072"/>
      <c r="AI252" s="1072"/>
      <c r="AJ252" s="1072"/>
      <c r="AK252" s="1072"/>
      <c r="AL252" s="1072"/>
      <c r="AM252" s="1072"/>
      <c r="AN252" s="1072"/>
      <c r="AO252" s="1072"/>
      <c r="AP252" s="1072"/>
      <c r="AQ252" s="1072"/>
    </row>
    <row r="253" spans="1:43" ht="18.75">
      <c r="A253" s="38"/>
      <c r="B253" s="39"/>
      <c r="C253" s="40" t="s">
        <v>55</v>
      </c>
      <c r="D253" s="40">
        <f>SUM(D254:D258)</f>
        <v>857000</v>
      </c>
      <c r="E253" s="40">
        <f t="shared" ref="E253:F253" si="807">SUM(E254:E258)</f>
        <v>514200</v>
      </c>
      <c r="F253" s="40">
        <f t="shared" si="807"/>
        <v>342800</v>
      </c>
      <c r="G253" s="41">
        <f>SUM(G254:G258)</f>
        <v>687750</v>
      </c>
      <c r="H253" s="41">
        <f>SUM(H254:H258)</f>
        <v>169250</v>
      </c>
      <c r="I253" s="41">
        <f>SUM(I254:I258)</f>
        <v>0</v>
      </c>
      <c r="J253" s="41">
        <f>SUM(J254:J258)</f>
        <v>857000</v>
      </c>
      <c r="K253" s="42">
        <f>SUM(K254:K256)</f>
        <v>0</v>
      </c>
      <c r="L253" s="41">
        <f t="shared" ref="L253:R253" si="808">SUM(L254:L258)</f>
        <v>857000</v>
      </c>
      <c r="M253" s="43">
        <f t="shared" si="808"/>
        <v>648545.66</v>
      </c>
      <c r="N253" s="44">
        <f t="shared" si="808"/>
        <v>0</v>
      </c>
      <c r="O253" s="45">
        <f t="shared" si="808"/>
        <v>0</v>
      </c>
      <c r="P253" s="46">
        <f t="shared" si="808"/>
        <v>138884.93</v>
      </c>
      <c r="Q253" s="80">
        <f t="shared" si="808"/>
        <v>0</v>
      </c>
      <c r="R253" s="47">
        <f t="shared" si="808"/>
        <v>648545.66</v>
      </c>
      <c r="S253" s="48">
        <f>R253/E253*100</f>
        <v>126.12712174251264</v>
      </c>
      <c r="T253" s="48">
        <f>R253/J253*100</f>
        <v>75.676273045507585</v>
      </c>
      <c r="U253" s="48">
        <f>R253/L253*100</f>
        <v>75.676273045507585</v>
      </c>
      <c r="V253" s="48">
        <f t="shared" ref="V253:V258" si="809">R253/D253*100</f>
        <v>75.676273045507585</v>
      </c>
      <c r="W253" s="47">
        <f>SUM(W254:W258)</f>
        <v>138884.93</v>
      </c>
      <c r="X253" s="48">
        <f>W253/E253*100</f>
        <v>27.009904706339942</v>
      </c>
      <c r="Y253" s="48">
        <f>W253/J253*100</f>
        <v>16.205942823803969</v>
      </c>
      <c r="Z253" s="48">
        <f>W253/L253*100</f>
        <v>16.205942823803969</v>
      </c>
      <c r="AA253" s="48">
        <f>W253/D253*100</f>
        <v>16.205942823803969</v>
      </c>
      <c r="AB253" s="48">
        <f>SUM(AB254:AB258)</f>
        <v>787430.59000000008</v>
      </c>
      <c r="AC253" s="48">
        <f>AB253/E253*100</f>
        <v>153.13702644885262</v>
      </c>
      <c r="AD253" s="299">
        <f>AB253/J253*100</f>
        <v>91.882215869311551</v>
      </c>
      <c r="AE253" s="48">
        <f>AB253/L253*100</f>
        <v>91.882215869311551</v>
      </c>
      <c r="AF253" s="48">
        <f>AB253/D253*100</f>
        <v>91.882215869311551</v>
      </c>
      <c r="AG253" s="295">
        <f>SUM(AG254:AG258)</f>
        <v>-273230.59000000003</v>
      </c>
      <c r="AH253" s="48">
        <f>AG253/E253*100</f>
        <v>-53.137026448852588</v>
      </c>
      <c r="AI253" s="48">
        <f>AG253/D253*100</f>
        <v>-31.882215869311555</v>
      </c>
      <c r="AJ253" s="47">
        <f>SUM(AJ254:AJ258)</f>
        <v>69569.409999999974</v>
      </c>
      <c r="AK253" s="47">
        <f>(AJ253/J253)*100</f>
        <v>8.1177841306884453</v>
      </c>
      <c r="AL253" s="47">
        <f>(AJ253/D253)*100</f>
        <v>8.1177841306884453</v>
      </c>
      <c r="AM253" s="47">
        <f>SUM(AM254:AM258)</f>
        <v>69569.409999999974</v>
      </c>
      <c r="AN253" s="47">
        <f>(AM253/L253)*100</f>
        <v>8.1177841306884453</v>
      </c>
      <c r="AO253" s="47">
        <f t="shared" ref="AO253:AO258" si="810">(AM253/D253)*100</f>
        <v>8.1177841306884453</v>
      </c>
      <c r="AP253" s="47">
        <f>SUM(AP254:AP258)</f>
        <v>69569.409999999974</v>
      </c>
      <c r="AQ253" s="47">
        <f>(AP253/D253)*100</f>
        <v>8.1177841306884453</v>
      </c>
    </row>
    <row r="254" spans="1:43" ht="18.75">
      <c r="A254" s="38"/>
      <c r="B254" s="39" t="s">
        <v>68</v>
      </c>
      <c r="C254" s="49" t="s">
        <v>56</v>
      </c>
      <c r="D254" s="49">
        <v>180000</v>
      </c>
      <c r="E254" s="49">
        <v>108000</v>
      </c>
      <c r="F254" s="49">
        <f>D254*0.4</f>
        <v>72000</v>
      </c>
      <c r="G254" s="49">
        <v>180000</v>
      </c>
      <c r="H254" s="49">
        <v>0</v>
      </c>
      <c r="I254" s="49"/>
      <c r="J254" s="41">
        <f>SUM(G254:I254)</f>
        <v>180000</v>
      </c>
      <c r="K254" s="50">
        <v>0</v>
      </c>
      <c r="L254" s="51">
        <f>SUM(G254:I254,K254)</f>
        <v>180000</v>
      </c>
      <c r="M254" s="52">
        <f>'FF-68 Data'!Q571</f>
        <v>180000</v>
      </c>
      <c r="N254" s="53"/>
      <c r="O254" s="54"/>
      <c r="P254" s="55"/>
      <c r="Q254" s="81">
        <f>'FF-68 Data'!R571</f>
        <v>0</v>
      </c>
      <c r="R254" s="56">
        <f>M254+N254</f>
        <v>180000</v>
      </c>
      <c r="S254" s="56">
        <f>R254/E254*100</f>
        <v>166.66666666666669</v>
      </c>
      <c r="T254" s="56">
        <f>R254/J254*100</f>
        <v>100</v>
      </c>
      <c r="U254" s="56">
        <f>R254/L254*100</f>
        <v>100</v>
      </c>
      <c r="V254" s="56">
        <f t="shared" si="809"/>
        <v>100</v>
      </c>
      <c r="W254" s="57">
        <f>O254+P254+Q254</f>
        <v>0</v>
      </c>
      <c r="X254" s="56">
        <f>W254/E254*100</f>
        <v>0</v>
      </c>
      <c r="Y254" s="56">
        <f>W254/J254*100</f>
        <v>0</v>
      </c>
      <c r="Z254" s="56">
        <f>W254/L254*100</f>
        <v>0</v>
      </c>
      <c r="AA254" s="56">
        <f>W254/D254*100</f>
        <v>0</v>
      </c>
      <c r="AB254" s="56">
        <f>SUM(M254:Q254)</f>
        <v>180000</v>
      </c>
      <c r="AC254" s="56">
        <f>AB254/E254*100</f>
        <v>166.66666666666669</v>
      </c>
      <c r="AD254" s="56">
        <f>AB254/J254*100</f>
        <v>100</v>
      </c>
      <c r="AE254" s="56">
        <f>AB254/L254*100</f>
        <v>100</v>
      </c>
      <c r="AF254" s="56">
        <f>AB254/D254*100</f>
        <v>100</v>
      </c>
      <c r="AG254" s="57">
        <f>E254-AB254</f>
        <v>-72000</v>
      </c>
      <c r="AH254" s="56">
        <f>AG254/E254*100</f>
        <v>-66.666666666666657</v>
      </c>
      <c r="AI254" s="56">
        <f>AG254/D254*100</f>
        <v>-40</v>
      </c>
      <c r="AJ254" s="57">
        <f>J254-AB254</f>
        <v>0</v>
      </c>
      <c r="AK254" s="57">
        <f>(AJ254/J254)*100</f>
        <v>0</v>
      </c>
      <c r="AL254" s="57">
        <f>(AJ254/D254)*100</f>
        <v>0</v>
      </c>
      <c r="AM254" s="34">
        <f>L254-AB254</f>
        <v>0</v>
      </c>
      <c r="AN254" s="57">
        <f>(AM254/L254)*100</f>
        <v>0</v>
      </c>
      <c r="AO254" s="63">
        <f t="shared" si="810"/>
        <v>0</v>
      </c>
      <c r="AP254" s="34">
        <f>D254-AB254</f>
        <v>0</v>
      </c>
      <c r="AQ254" s="57">
        <f>(AP254/D254)*100</f>
        <v>0</v>
      </c>
    </row>
    <row r="255" spans="1:43" ht="18.75">
      <c r="A255" s="38"/>
      <c r="B255" s="38"/>
      <c r="C255" s="49" t="s">
        <v>57</v>
      </c>
      <c r="D255" s="49">
        <v>21000</v>
      </c>
      <c r="E255" s="49">
        <v>12600</v>
      </c>
      <c r="F255" s="49">
        <f t="shared" ref="F255:F260" si="811">D255*0.4</f>
        <v>8400</v>
      </c>
      <c r="G255" s="49">
        <v>15750</v>
      </c>
      <c r="H255" s="49">
        <v>5250</v>
      </c>
      <c r="I255" s="49"/>
      <c r="J255" s="41">
        <f>SUM(G255:I255)</f>
        <v>21000</v>
      </c>
      <c r="K255" s="78"/>
      <c r="L255" s="51">
        <f>SUM(G255:I255,K255)</f>
        <v>21000</v>
      </c>
      <c r="M255" s="52">
        <f>'FF-68 Data'!S571</f>
        <v>41515</v>
      </c>
      <c r="N255" s="53">
        <f>'FF-68 Data'!T571</f>
        <v>0</v>
      </c>
      <c r="O255" s="54">
        <f>'FF-68 Data'!U571</f>
        <v>0</v>
      </c>
      <c r="P255" s="55">
        <f>'FF-68 Data'!V571</f>
        <v>0</v>
      </c>
      <c r="Q255" s="81"/>
      <c r="R255" s="56">
        <f>M255+N255</f>
        <v>41515</v>
      </c>
      <c r="S255" s="56">
        <f t="shared" ref="S255:S260" si="812">R255/E255*100</f>
        <v>329.48412698412699</v>
      </c>
      <c r="T255" s="56">
        <f t="shared" ref="T255:T258" si="813">R255/J255*100</f>
        <v>197.6904761904762</v>
      </c>
      <c r="U255" s="56">
        <f t="shared" ref="U255:U260" si="814">R255/L255*100</f>
        <v>197.6904761904762</v>
      </c>
      <c r="V255" s="56">
        <f t="shared" si="809"/>
        <v>197.6904761904762</v>
      </c>
      <c r="W255" s="57">
        <f t="shared" ref="W255:W258" si="815">O255+P255+Q255</f>
        <v>0</v>
      </c>
      <c r="X255" s="56">
        <f t="shared" ref="X255:X260" si="816">W255/E255*100</f>
        <v>0</v>
      </c>
      <c r="Y255" s="56">
        <f t="shared" ref="Y255:Y258" si="817">W255/J255*100</f>
        <v>0</v>
      </c>
      <c r="Z255" s="56">
        <f t="shared" ref="Z255:Z260" si="818">W255/L255*100</f>
        <v>0</v>
      </c>
      <c r="AA255" s="56">
        <f t="shared" ref="AA255:AA258" si="819">W255/D255*100</f>
        <v>0</v>
      </c>
      <c r="AB255" s="56">
        <f t="shared" ref="AB255:AB258" si="820">SUM(M255:Q255)</f>
        <v>41515</v>
      </c>
      <c r="AC255" s="56">
        <f t="shared" ref="AC255:AC258" si="821">AB255/E255*100</f>
        <v>329.48412698412699</v>
      </c>
      <c r="AD255" s="56">
        <f>AB255/J255*100</f>
        <v>197.6904761904762</v>
      </c>
      <c r="AE255" s="56">
        <f t="shared" ref="AE255:AE260" si="822">AB255/L255*100</f>
        <v>197.6904761904762</v>
      </c>
      <c r="AF255" s="56">
        <f t="shared" ref="AF255:AF258" si="823">AB255/D255*100</f>
        <v>197.6904761904762</v>
      </c>
      <c r="AG255" s="57">
        <f t="shared" ref="AG255:AG258" si="824">E255-AB255</f>
        <v>-28915</v>
      </c>
      <c r="AH255" s="56">
        <f t="shared" ref="AH255:AH258" si="825">AG255/E255*100</f>
        <v>-229.48412698412696</v>
      </c>
      <c r="AI255" s="56">
        <f t="shared" ref="AI255:AI258" si="826">AG255/D255*100</f>
        <v>-137.69047619047618</v>
      </c>
      <c r="AJ255" s="57">
        <f t="shared" ref="AJ255:AJ258" si="827">J255-AB255</f>
        <v>-20515</v>
      </c>
      <c r="AK255" s="57">
        <f t="shared" ref="AK255:AK258" si="828">(AJ255/J255)*100</f>
        <v>-97.69047619047619</v>
      </c>
      <c r="AL255" s="57">
        <f t="shared" ref="AL255:AL258" si="829">(AJ255/D255)*100</f>
        <v>-97.69047619047619</v>
      </c>
      <c r="AM255" s="34">
        <f>L255-AB255</f>
        <v>-20515</v>
      </c>
      <c r="AN255" s="57">
        <f t="shared" ref="AN255:AN258" si="830">(AM255/L255)*100</f>
        <v>-97.69047619047619</v>
      </c>
      <c r="AO255" s="63">
        <f t="shared" si="810"/>
        <v>-97.69047619047619</v>
      </c>
      <c r="AP255" s="34">
        <f t="shared" ref="AP255:AP258" si="831">D255-AB255</f>
        <v>-20515</v>
      </c>
      <c r="AQ255" s="57">
        <f t="shared" ref="AQ255:AQ258" si="832">(AP255/D255)*100</f>
        <v>-97.69047619047619</v>
      </c>
    </row>
    <row r="256" spans="1:43" ht="18.75">
      <c r="A256" s="38"/>
      <c r="B256" s="38"/>
      <c r="C256" s="49" t="s">
        <v>58</v>
      </c>
      <c r="D256" s="49">
        <v>536000</v>
      </c>
      <c r="E256" s="49">
        <v>321600</v>
      </c>
      <c r="F256" s="49">
        <f t="shared" si="811"/>
        <v>214400</v>
      </c>
      <c r="G256" s="49">
        <v>402000</v>
      </c>
      <c r="H256" s="49">
        <v>134000</v>
      </c>
      <c r="I256" s="49"/>
      <c r="J256" s="41">
        <f>SUM(G256:I256)</f>
        <v>536000</v>
      </c>
      <c r="K256" s="59">
        <v>0</v>
      </c>
      <c r="L256" s="51">
        <f>SUM(G256:I256,K256)</f>
        <v>536000</v>
      </c>
      <c r="M256" s="52">
        <f>'FF-68 Data'!W571</f>
        <v>344640.66000000003</v>
      </c>
      <c r="N256" s="53">
        <f>'FF-68 Data'!X571</f>
        <v>0</v>
      </c>
      <c r="O256" s="54">
        <f>'FF-68 Data'!Y571</f>
        <v>0</v>
      </c>
      <c r="P256" s="55">
        <f>'FF-68 Data'!Z571</f>
        <v>128719.93</v>
      </c>
      <c r="Q256" s="81"/>
      <c r="R256" s="56">
        <f>M256+N256</f>
        <v>344640.66000000003</v>
      </c>
      <c r="S256" s="56">
        <f t="shared" si="812"/>
        <v>107.16438432835822</v>
      </c>
      <c r="T256" s="56">
        <f t="shared" si="813"/>
        <v>64.29863059701492</v>
      </c>
      <c r="U256" s="56">
        <f t="shared" si="814"/>
        <v>64.29863059701492</v>
      </c>
      <c r="V256" s="56">
        <f t="shared" si="809"/>
        <v>64.29863059701492</v>
      </c>
      <c r="W256" s="57">
        <f t="shared" si="815"/>
        <v>128719.93</v>
      </c>
      <c r="X256" s="56">
        <f t="shared" si="816"/>
        <v>40.024853855721396</v>
      </c>
      <c r="Y256" s="56">
        <f t="shared" si="817"/>
        <v>24.014912313432834</v>
      </c>
      <c r="Z256" s="56">
        <f t="shared" si="818"/>
        <v>24.014912313432834</v>
      </c>
      <c r="AA256" s="56">
        <f t="shared" si="819"/>
        <v>24.014912313432834</v>
      </c>
      <c r="AB256" s="56">
        <f t="shared" si="820"/>
        <v>473360.59</v>
      </c>
      <c r="AC256" s="56">
        <f t="shared" si="821"/>
        <v>147.18923818407961</v>
      </c>
      <c r="AD256" s="56">
        <f t="shared" ref="AD256:AD258" si="833">AB256/J256*100</f>
        <v>88.313542910447765</v>
      </c>
      <c r="AE256" s="56">
        <f t="shared" si="822"/>
        <v>88.313542910447765</v>
      </c>
      <c r="AF256" s="56">
        <f t="shared" si="823"/>
        <v>88.313542910447765</v>
      </c>
      <c r="AG256" s="57">
        <f t="shared" si="824"/>
        <v>-151760.59000000003</v>
      </c>
      <c r="AH256" s="56">
        <f t="shared" si="825"/>
        <v>-47.189238184079613</v>
      </c>
      <c r="AI256" s="56">
        <f t="shared" si="826"/>
        <v>-28.313542910447765</v>
      </c>
      <c r="AJ256" s="57">
        <f t="shared" si="827"/>
        <v>62639.409999999974</v>
      </c>
      <c r="AK256" s="57">
        <f t="shared" si="828"/>
        <v>11.686457089552233</v>
      </c>
      <c r="AL256" s="57">
        <f t="shared" si="829"/>
        <v>11.686457089552233</v>
      </c>
      <c r="AM256" s="34">
        <f>L256-AB256</f>
        <v>62639.409999999974</v>
      </c>
      <c r="AN256" s="57">
        <f t="shared" si="830"/>
        <v>11.686457089552233</v>
      </c>
      <c r="AO256" s="63">
        <f t="shared" si="810"/>
        <v>11.686457089552233</v>
      </c>
      <c r="AP256" s="34">
        <f t="shared" si="831"/>
        <v>62639.409999999974</v>
      </c>
      <c r="AQ256" s="57">
        <f t="shared" si="832"/>
        <v>11.686457089552233</v>
      </c>
    </row>
    <row r="257" spans="1:43" ht="18" hidden="1" customHeight="1">
      <c r="A257" s="38"/>
      <c r="B257" s="38"/>
      <c r="C257" s="49" t="s">
        <v>69</v>
      </c>
      <c r="D257" s="49">
        <v>0</v>
      </c>
      <c r="E257" s="49">
        <v>0</v>
      </c>
      <c r="F257" s="49">
        <f t="shared" si="811"/>
        <v>0</v>
      </c>
      <c r="G257" s="49">
        <v>0</v>
      </c>
      <c r="H257" s="49">
        <v>0</v>
      </c>
      <c r="I257" s="49"/>
      <c r="J257" s="41">
        <f>SUM(G257:I257)</f>
        <v>0</v>
      </c>
      <c r="K257" s="59">
        <v>0</v>
      </c>
      <c r="L257" s="51">
        <f>SUM(G257:I257,K257)</f>
        <v>0</v>
      </c>
      <c r="M257" s="52"/>
      <c r="N257" s="53"/>
      <c r="O257" s="54"/>
      <c r="P257" s="55"/>
      <c r="Q257" s="81"/>
      <c r="R257" s="56">
        <f>M257+N257</f>
        <v>0</v>
      </c>
      <c r="S257" s="56" t="e">
        <f t="shared" si="812"/>
        <v>#DIV/0!</v>
      </c>
      <c r="T257" s="56" t="e">
        <f t="shared" si="813"/>
        <v>#DIV/0!</v>
      </c>
      <c r="U257" s="56" t="e">
        <f t="shared" si="814"/>
        <v>#DIV/0!</v>
      </c>
      <c r="V257" s="56" t="e">
        <f t="shared" si="809"/>
        <v>#DIV/0!</v>
      </c>
      <c r="W257" s="57">
        <f t="shared" si="815"/>
        <v>0</v>
      </c>
      <c r="X257" s="56" t="e">
        <f t="shared" si="816"/>
        <v>#DIV/0!</v>
      </c>
      <c r="Y257" s="56" t="e">
        <f t="shared" si="817"/>
        <v>#DIV/0!</v>
      </c>
      <c r="Z257" s="56" t="e">
        <f t="shared" si="818"/>
        <v>#DIV/0!</v>
      </c>
      <c r="AA257" s="56" t="e">
        <f t="shared" si="819"/>
        <v>#DIV/0!</v>
      </c>
      <c r="AB257" s="56">
        <f t="shared" si="820"/>
        <v>0</v>
      </c>
      <c r="AC257" s="56" t="e">
        <f t="shared" si="821"/>
        <v>#DIV/0!</v>
      </c>
      <c r="AD257" s="56" t="e">
        <f t="shared" si="833"/>
        <v>#DIV/0!</v>
      </c>
      <c r="AE257" s="56" t="e">
        <f t="shared" si="822"/>
        <v>#DIV/0!</v>
      </c>
      <c r="AF257" s="56" t="e">
        <f t="shared" si="823"/>
        <v>#DIV/0!</v>
      </c>
      <c r="AG257" s="57">
        <f t="shared" si="824"/>
        <v>0</v>
      </c>
      <c r="AH257" s="56" t="e">
        <f t="shared" si="825"/>
        <v>#DIV/0!</v>
      </c>
      <c r="AI257" s="56" t="e">
        <f t="shared" si="826"/>
        <v>#DIV/0!</v>
      </c>
      <c r="AJ257" s="57">
        <f t="shared" si="827"/>
        <v>0</v>
      </c>
      <c r="AK257" s="57" t="e">
        <f t="shared" si="828"/>
        <v>#DIV/0!</v>
      </c>
      <c r="AL257" s="57" t="e">
        <f t="shared" si="829"/>
        <v>#DIV/0!</v>
      </c>
      <c r="AM257" s="34">
        <f>L257-AB257</f>
        <v>0</v>
      </c>
      <c r="AN257" s="57" t="e">
        <f t="shared" si="830"/>
        <v>#DIV/0!</v>
      </c>
      <c r="AO257" s="63" t="e">
        <f t="shared" si="810"/>
        <v>#DIV/0!</v>
      </c>
      <c r="AP257" s="34">
        <f t="shared" si="831"/>
        <v>0</v>
      </c>
      <c r="AQ257" s="57" t="e">
        <f t="shared" si="832"/>
        <v>#DIV/0!</v>
      </c>
    </row>
    <row r="258" spans="1:43" ht="18.75">
      <c r="A258" s="38"/>
      <c r="B258" s="38"/>
      <c r="C258" s="49" t="s">
        <v>60</v>
      </c>
      <c r="D258" s="57">
        <v>120000</v>
      </c>
      <c r="E258" s="49">
        <v>72000</v>
      </c>
      <c r="F258" s="49">
        <f t="shared" si="811"/>
        <v>48000</v>
      </c>
      <c r="G258" s="57">
        <v>90000</v>
      </c>
      <c r="H258" s="49">
        <v>30000</v>
      </c>
      <c r="I258" s="49"/>
      <c r="J258" s="41">
        <f>SUM(G258:I258)</f>
        <v>120000</v>
      </c>
      <c r="K258" s="49">
        <v>0</v>
      </c>
      <c r="L258" s="51">
        <f>SUM(G258:I258,K258)</f>
        <v>120000</v>
      </c>
      <c r="M258" s="52">
        <f>'FF-68 Data'!AE571</f>
        <v>82390</v>
      </c>
      <c r="N258" s="53">
        <f>'FF-68 Data'!AF571</f>
        <v>0</v>
      </c>
      <c r="O258" s="54">
        <f>'FF-68 Data'!AG571</f>
        <v>0</v>
      </c>
      <c r="P258" s="55">
        <f>'FF-68 Data'!AH571</f>
        <v>10165</v>
      </c>
      <c r="Q258" s="81"/>
      <c r="R258" s="56">
        <f>M258+N258</f>
        <v>82390</v>
      </c>
      <c r="S258" s="56">
        <f t="shared" si="812"/>
        <v>114.43055555555554</v>
      </c>
      <c r="T258" s="56">
        <f t="shared" si="813"/>
        <v>68.658333333333331</v>
      </c>
      <c r="U258" s="56">
        <f t="shared" si="814"/>
        <v>68.658333333333331</v>
      </c>
      <c r="V258" s="56">
        <f t="shared" si="809"/>
        <v>68.658333333333331</v>
      </c>
      <c r="W258" s="57">
        <f t="shared" si="815"/>
        <v>10165</v>
      </c>
      <c r="X258" s="56">
        <f t="shared" si="816"/>
        <v>14.118055555555555</v>
      </c>
      <c r="Y258" s="56">
        <f t="shared" si="817"/>
        <v>8.4708333333333332</v>
      </c>
      <c r="Z258" s="56">
        <f t="shared" si="818"/>
        <v>8.4708333333333332</v>
      </c>
      <c r="AA258" s="56">
        <f t="shared" si="819"/>
        <v>8.4708333333333332</v>
      </c>
      <c r="AB258" s="56">
        <f t="shared" si="820"/>
        <v>92555</v>
      </c>
      <c r="AC258" s="56">
        <f t="shared" si="821"/>
        <v>128.54861111111111</v>
      </c>
      <c r="AD258" s="56">
        <f t="shared" si="833"/>
        <v>77.129166666666677</v>
      </c>
      <c r="AE258" s="56">
        <f t="shared" si="822"/>
        <v>77.129166666666677</v>
      </c>
      <c r="AF258" s="56">
        <f t="shared" si="823"/>
        <v>77.129166666666677</v>
      </c>
      <c r="AG258" s="57">
        <f t="shared" si="824"/>
        <v>-20555</v>
      </c>
      <c r="AH258" s="56">
        <f t="shared" si="825"/>
        <v>-28.548611111111111</v>
      </c>
      <c r="AI258" s="56">
        <f t="shared" si="826"/>
        <v>-17.129166666666666</v>
      </c>
      <c r="AJ258" s="57">
        <f t="shared" si="827"/>
        <v>27445</v>
      </c>
      <c r="AK258" s="57">
        <f t="shared" si="828"/>
        <v>22.870833333333334</v>
      </c>
      <c r="AL258" s="57">
        <f t="shared" si="829"/>
        <v>22.870833333333334</v>
      </c>
      <c r="AM258" s="34">
        <f>L258-AB258</f>
        <v>27445</v>
      </c>
      <c r="AN258" s="57">
        <f t="shared" si="830"/>
        <v>22.870833333333334</v>
      </c>
      <c r="AO258" s="63">
        <f t="shared" si="810"/>
        <v>22.870833333333334</v>
      </c>
      <c r="AP258" s="34">
        <f t="shared" si="831"/>
        <v>27445</v>
      </c>
      <c r="AQ258" s="57">
        <f t="shared" si="832"/>
        <v>22.870833333333334</v>
      </c>
    </row>
    <row r="259" spans="1:43" ht="18.75">
      <c r="A259" s="61"/>
      <c r="B259" s="62"/>
      <c r="C259" s="63" t="s">
        <v>61</v>
      </c>
      <c r="D259" s="63">
        <f>D260</f>
        <v>98000</v>
      </c>
      <c r="E259" s="63">
        <f>E260</f>
        <v>58800</v>
      </c>
      <c r="F259" s="63">
        <f t="shared" ref="F259" si="834">F260</f>
        <v>39200</v>
      </c>
      <c r="G259" s="63">
        <f>SUM(G260:G260)</f>
        <v>98000</v>
      </c>
      <c r="H259" s="63">
        <f>H260</f>
        <v>0</v>
      </c>
      <c r="I259" s="63">
        <f>I260</f>
        <v>0</v>
      </c>
      <c r="J259" s="63">
        <f>J260</f>
        <v>98000</v>
      </c>
      <c r="K259" s="63">
        <f>K260</f>
        <v>0</v>
      </c>
      <c r="L259" s="63">
        <f>SUM(L260:L260)</f>
        <v>98000</v>
      </c>
      <c r="M259" s="64">
        <f t="shared" ref="M259:AP259" si="835">M260</f>
        <v>98000</v>
      </c>
      <c r="N259" s="65">
        <f t="shared" si="835"/>
        <v>0</v>
      </c>
      <c r="O259" s="66">
        <f t="shared" si="835"/>
        <v>0</v>
      </c>
      <c r="P259" s="46">
        <f t="shared" si="835"/>
        <v>0</v>
      </c>
      <c r="Q259" s="82">
        <f t="shared" si="835"/>
        <v>0</v>
      </c>
      <c r="R259" s="67">
        <f t="shared" si="835"/>
        <v>98000</v>
      </c>
      <c r="S259" s="67">
        <f t="shared" si="835"/>
        <v>166.66666666666669</v>
      </c>
      <c r="T259" s="67">
        <f t="shared" si="835"/>
        <v>100</v>
      </c>
      <c r="U259" s="56">
        <f t="shared" si="814"/>
        <v>100</v>
      </c>
      <c r="V259" s="67">
        <f t="shared" si="835"/>
        <v>100</v>
      </c>
      <c r="W259" s="63">
        <f t="shared" si="835"/>
        <v>0</v>
      </c>
      <c r="X259" s="67">
        <f t="shared" si="835"/>
        <v>0</v>
      </c>
      <c r="Y259" s="67">
        <f t="shared" si="835"/>
        <v>0</v>
      </c>
      <c r="Z259" s="56">
        <f t="shared" si="818"/>
        <v>0</v>
      </c>
      <c r="AA259" s="67">
        <f t="shared" si="835"/>
        <v>0</v>
      </c>
      <c r="AB259" s="67">
        <f>AB260</f>
        <v>98000</v>
      </c>
      <c r="AC259" s="67">
        <f t="shared" ref="AC259:AI259" si="836">AC260</f>
        <v>166.66666666666669</v>
      </c>
      <c r="AD259" s="67">
        <f t="shared" si="836"/>
        <v>100</v>
      </c>
      <c r="AE259" s="56">
        <f t="shared" si="822"/>
        <v>100</v>
      </c>
      <c r="AF259" s="67">
        <f t="shared" si="836"/>
        <v>100</v>
      </c>
      <c r="AG259" s="63">
        <f>AG260</f>
        <v>-39200</v>
      </c>
      <c r="AH259" s="67">
        <f t="shared" si="836"/>
        <v>-66.666666666666657</v>
      </c>
      <c r="AI259" s="67">
        <f t="shared" si="836"/>
        <v>-40</v>
      </c>
      <c r="AJ259" s="63">
        <f t="shared" si="835"/>
        <v>0</v>
      </c>
      <c r="AK259" s="63">
        <f t="shared" si="835"/>
        <v>0</v>
      </c>
      <c r="AL259" s="63">
        <f t="shared" si="835"/>
        <v>0</v>
      </c>
      <c r="AM259" s="63">
        <f t="shared" si="835"/>
        <v>0</v>
      </c>
      <c r="AN259" s="63">
        <f t="shared" si="835"/>
        <v>0</v>
      </c>
      <c r="AO259" s="63">
        <f t="shared" si="835"/>
        <v>0</v>
      </c>
      <c r="AP259" s="63">
        <f t="shared" si="835"/>
        <v>0</v>
      </c>
      <c r="AQ259" s="57">
        <f>(AP259/D259)*100</f>
        <v>0</v>
      </c>
    </row>
    <row r="260" spans="1:43" ht="18.75">
      <c r="A260" s="38"/>
      <c r="B260" s="38"/>
      <c r="C260" s="49" t="s">
        <v>70</v>
      </c>
      <c r="D260" s="57">
        <v>98000</v>
      </c>
      <c r="E260" s="49">
        <v>58800</v>
      </c>
      <c r="F260" s="49">
        <f t="shared" si="811"/>
        <v>39200</v>
      </c>
      <c r="G260" s="57">
        <v>98000</v>
      </c>
      <c r="H260" s="49">
        <v>0</v>
      </c>
      <c r="I260" s="49"/>
      <c r="J260" s="49">
        <f>SUM(G260:I260)</f>
        <v>98000</v>
      </c>
      <c r="K260" s="57">
        <v>0</v>
      </c>
      <c r="L260" s="51">
        <f>SUM(G260:I260,K260)</f>
        <v>98000</v>
      </c>
      <c r="M260" s="52">
        <v>98000</v>
      </c>
      <c r="N260" s="53"/>
      <c r="O260" s="54"/>
      <c r="P260" s="55"/>
      <c r="Q260" s="81"/>
      <c r="R260" s="57">
        <f>M260+N260</f>
        <v>98000</v>
      </c>
      <c r="S260" s="56">
        <f t="shared" si="812"/>
        <v>166.66666666666669</v>
      </c>
      <c r="T260" s="56">
        <f>R260/L260*100</f>
        <v>100</v>
      </c>
      <c r="U260" s="56">
        <f t="shared" si="814"/>
        <v>100</v>
      </c>
      <c r="V260" s="56">
        <f>R260/D260*100</f>
        <v>100</v>
      </c>
      <c r="W260" s="57">
        <f>O260+P260+Q260</f>
        <v>0</v>
      </c>
      <c r="X260" s="56">
        <f t="shared" si="816"/>
        <v>0</v>
      </c>
      <c r="Y260" s="56">
        <f>W260/L260*100</f>
        <v>0</v>
      </c>
      <c r="Z260" s="56">
        <f t="shared" si="818"/>
        <v>0</v>
      </c>
      <c r="AA260" s="56">
        <f>W260/D260*100</f>
        <v>0</v>
      </c>
      <c r="AB260" s="56">
        <f>SUM(M260:Q260)</f>
        <v>98000</v>
      </c>
      <c r="AC260" s="56">
        <f t="shared" ref="AC260" si="837">AB260/E260*100</f>
        <v>166.66666666666669</v>
      </c>
      <c r="AD260" s="56">
        <f t="shared" ref="AD260" si="838">AB260/J260*100</f>
        <v>100</v>
      </c>
      <c r="AE260" s="56">
        <f t="shared" si="822"/>
        <v>100</v>
      </c>
      <c r="AF260" s="56">
        <f>AB260/D260*100</f>
        <v>100</v>
      </c>
      <c r="AG260" s="57">
        <f t="shared" ref="AG260" si="839">E260-AB260</f>
        <v>-39200</v>
      </c>
      <c r="AH260" s="56">
        <f t="shared" ref="AH260" si="840">AG260/E260*100</f>
        <v>-66.666666666666657</v>
      </c>
      <c r="AI260" s="56">
        <f t="shared" ref="AI260" si="841">AG260/D260*100</f>
        <v>-40</v>
      </c>
      <c r="AJ260" s="57">
        <f>J260-AB260</f>
        <v>0</v>
      </c>
      <c r="AK260" s="57">
        <f t="shared" ref="AK260" si="842">(AJ260/J260)*100</f>
        <v>0</v>
      </c>
      <c r="AL260" s="57">
        <f>(AJ260/D260)*100</f>
        <v>0</v>
      </c>
      <c r="AM260" s="34">
        <f>L260-AB260</f>
        <v>0</v>
      </c>
      <c r="AN260" s="57">
        <f>(AM260/L260)*100</f>
        <v>0</v>
      </c>
      <c r="AO260" s="63">
        <f>(AM260/D260)*100</f>
        <v>0</v>
      </c>
      <c r="AP260" s="34">
        <f t="shared" ref="AP260" si="843">D260-AB260</f>
        <v>0</v>
      </c>
      <c r="AQ260" s="57">
        <f t="shared" ref="AQ260" si="844">(AP260/D260)*100</f>
        <v>0</v>
      </c>
    </row>
    <row r="261" spans="1:43" ht="18.75">
      <c r="A261" s="69"/>
      <c r="B261" s="69"/>
      <c r="C261" s="70"/>
      <c r="D261" s="70"/>
      <c r="E261" s="70"/>
      <c r="F261" s="70"/>
      <c r="G261" s="71"/>
      <c r="H261" s="71"/>
      <c r="I261" s="71"/>
      <c r="J261" s="71"/>
      <c r="K261" s="71"/>
      <c r="L261" s="71"/>
      <c r="M261" s="72"/>
      <c r="N261" s="73"/>
      <c r="O261" s="74"/>
      <c r="P261" s="75"/>
      <c r="Q261" s="83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</row>
    <row r="262" spans="1:43" ht="38.450000000000003" customHeight="1">
      <c r="A262" s="1104" t="s">
        <v>142</v>
      </c>
      <c r="B262" s="1106" t="s">
        <v>143</v>
      </c>
      <c r="C262" s="1107" t="s">
        <v>144</v>
      </c>
      <c r="D262" s="79" t="s">
        <v>145</v>
      </c>
      <c r="E262" s="293">
        <v>0.6</v>
      </c>
      <c r="F262" s="293">
        <v>0.4</v>
      </c>
      <c r="G262" s="1109">
        <f>SUM(G265,G271)</f>
        <v>1840000</v>
      </c>
      <c r="H262" s="1109">
        <f>H265+H271</f>
        <v>420000</v>
      </c>
      <c r="I262" s="1109">
        <f>I265+I271</f>
        <v>0</v>
      </c>
      <c r="J262" s="1109">
        <f>SUM(G262:I264)</f>
        <v>2260000</v>
      </c>
      <c r="K262" s="1111">
        <f>SUM(K265,K271)</f>
        <v>0</v>
      </c>
      <c r="L262" s="1113">
        <f>SUM(L265,L271)</f>
        <v>2260000</v>
      </c>
      <c r="M262" s="37"/>
      <c r="N262" s="37"/>
      <c r="O262" s="37"/>
      <c r="P262" s="37"/>
      <c r="Q262" s="37"/>
      <c r="R262" s="203" t="s">
        <v>417</v>
      </c>
      <c r="S262" s="294" t="s">
        <v>462</v>
      </c>
      <c r="T262" s="204" t="s">
        <v>433</v>
      </c>
      <c r="U262" s="204" t="s">
        <v>434</v>
      </c>
      <c r="V262" s="204" t="s">
        <v>403</v>
      </c>
      <c r="W262" s="204" t="s">
        <v>438</v>
      </c>
      <c r="X262" s="294" t="s">
        <v>462</v>
      </c>
      <c r="Y262" s="204" t="s">
        <v>433</v>
      </c>
      <c r="Z262" s="204" t="s">
        <v>434</v>
      </c>
      <c r="AA262" s="204" t="s">
        <v>403</v>
      </c>
      <c r="AB262" s="203" t="s">
        <v>439</v>
      </c>
      <c r="AC262" s="294" t="s">
        <v>462</v>
      </c>
      <c r="AD262" s="204" t="s">
        <v>433</v>
      </c>
      <c r="AE262" s="204" t="s">
        <v>434</v>
      </c>
      <c r="AF262" s="204" t="s">
        <v>403</v>
      </c>
      <c r="AG262" s="296" t="s">
        <v>33</v>
      </c>
      <c r="AH262" s="294" t="s">
        <v>464</v>
      </c>
      <c r="AI262" s="294" t="s">
        <v>399</v>
      </c>
      <c r="AJ262" s="204" t="s">
        <v>440</v>
      </c>
      <c r="AK262" s="204" t="s">
        <v>433</v>
      </c>
      <c r="AL262" s="204" t="s">
        <v>403</v>
      </c>
      <c r="AM262" s="204" t="s">
        <v>408</v>
      </c>
      <c r="AN262" s="204" t="s">
        <v>448</v>
      </c>
      <c r="AO262" s="204" t="s">
        <v>403</v>
      </c>
      <c r="AP262" s="204" t="s">
        <v>441</v>
      </c>
      <c r="AQ262" s="204" t="s">
        <v>403</v>
      </c>
    </row>
    <row r="263" spans="1:43" ht="14.45" customHeight="1">
      <c r="A263" s="1105"/>
      <c r="B263" s="1106"/>
      <c r="C263" s="1108"/>
      <c r="D263" s="1108">
        <f>D265+D271</f>
        <v>2260000</v>
      </c>
      <c r="E263" s="1173">
        <f t="shared" ref="E263:F263" si="845">E265+E271</f>
        <v>1356000</v>
      </c>
      <c r="F263" s="1173">
        <f t="shared" si="845"/>
        <v>904000</v>
      </c>
      <c r="G263" s="1110"/>
      <c r="H263" s="1110"/>
      <c r="I263" s="1110"/>
      <c r="J263" s="1110"/>
      <c r="K263" s="1112"/>
      <c r="L263" s="1106"/>
      <c r="M263" s="1114">
        <f t="shared" ref="M263:R263" si="846">M265+M271</f>
        <v>907806.95</v>
      </c>
      <c r="N263" s="1116">
        <f t="shared" si="846"/>
        <v>14560</v>
      </c>
      <c r="O263" s="1118">
        <f t="shared" si="846"/>
        <v>0</v>
      </c>
      <c r="P263" s="1100">
        <f t="shared" si="846"/>
        <v>492515.05000000005</v>
      </c>
      <c r="Q263" s="1102">
        <f t="shared" si="846"/>
        <v>0</v>
      </c>
      <c r="R263" s="1071">
        <f t="shared" si="846"/>
        <v>922366.95</v>
      </c>
      <c r="S263" s="1071">
        <f>(R263/E263)*100</f>
        <v>68.021161504424782</v>
      </c>
      <c r="T263" s="1071">
        <f>(R263/J262)*100</f>
        <v>40.812696902654864</v>
      </c>
      <c r="U263" s="1071">
        <f>(R263/L262)*100</f>
        <v>40.812696902654864</v>
      </c>
      <c r="V263" s="1071">
        <f>(R263/D263)*100</f>
        <v>40.812696902654864</v>
      </c>
      <c r="W263" s="1071">
        <f>W265+W271</f>
        <v>492515.05000000005</v>
      </c>
      <c r="X263" s="1071">
        <f>(W263/E263)*100</f>
        <v>36.321168879056046</v>
      </c>
      <c r="Y263" s="1071">
        <f>(W263/J262)*100</f>
        <v>21.79270132743363</v>
      </c>
      <c r="Z263" s="1071">
        <f>(W263/L262)*100</f>
        <v>21.79270132743363</v>
      </c>
      <c r="AA263" s="1071">
        <f>(W263/D263)*100</f>
        <v>21.79270132743363</v>
      </c>
      <c r="AB263" s="1071">
        <f>AB265+AB271</f>
        <v>1414882</v>
      </c>
      <c r="AC263" s="1071">
        <f>(AB263/E263)*100</f>
        <v>104.34233038348081</v>
      </c>
      <c r="AD263" s="1171">
        <f>(AB263/J262)*100</f>
        <v>62.605398230088497</v>
      </c>
      <c r="AE263" s="1071">
        <f>(AB263/L262)*100</f>
        <v>62.605398230088497</v>
      </c>
      <c r="AF263" s="1071">
        <f>(AB263/D263)*100</f>
        <v>62.605398230088497</v>
      </c>
      <c r="AG263" s="1071">
        <f>AG265+AG271</f>
        <v>-58882</v>
      </c>
      <c r="AH263" s="1071">
        <f>(AG263/E263)*100</f>
        <v>-4.3423303834808262</v>
      </c>
      <c r="AI263" s="1071">
        <f>(AG263/D263)*100</f>
        <v>-2.6053982300884955</v>
      </c>
      <c r="AJ263" s="1071">
        <f>AJ265+AJ271</f>
        <v>845118</v>
      </c>
      <c r="AK263" s="1071">
        <f>(AJ263/J262)*100</f>
        <v>37.394601769911503</v>
      </c>
      <c r="AL263" s="1071">
        <f>(AJ263/D263)*100</f>
        <v>37.394601769911503</v>
      </c>
      <c r="AM263" s="1071">
        <f>AM265+AM271</f>
        <v>845118</v>
      </c>
      <c r="AN263" s="1071">
        <f>(AM263/L262)*100</f>
        <v>37.394601769911503</v>
      </c>
      <c r="AO263" s="1071">
        <f>(AM263/D263)*100</f>
        <v>37.394601769911503</v>
      </c>
      <c r="AP263" s="1071">
        <f>AP265+AP271</f>
        <v>845118</v>
      </c>
      <c r="AQ263" s="1071">
        <f>(AP263/D263)*100</f>
        <v>37.394601769911503</v>
      </c>
    </row>
    <row r="264" spans="1:43" ht="33.6" customHeight="1">
      <c r="A264" s="1105"/>
      <c r="B264" s="1106"/>
      <c r="C264" s="1108"/>
      <c r="D264" s="1108"/>
      <c r="E264" s="1173"/>
      <c r="F264" s="1173"/>
      <c r="G264" s="1110"/>
      <c r="H264" s="1110"/>
      <c r="I264" s="1110"/>
      <c r="J264" s="1110"/>
      <c r="K264" s="1112"/>
      <c r="L264" s="1106"/>
      <c r="M264" s="1115"/>
      <c r="N264" s="1117"/>
      <c r="O264" s="1119"/>
      <c r="P264" s="1101"/>
      <c r="Q264" s="1103"/>
      <c r="R264" s="1072"/>
      <c r="S264" s="1072"/>
      <c r="T264" s="1072"/>
      <c r="U264" s="1072"/>
      <c r="V264" s="1072"/>
      <c r="W264" s="1072"/>
      <c r="X264" s="1072"/>
      <c r="Y264" s="1072"/>
      <c r="Z264" s="1072"/>
      <c r="AA264" s="1072"/>
      <c r="AB264" s="1072"/>
      <c r="AC264" s="1072"/>
      <c r="AD264" s="1172"/>
      <c r="AE264" s="1072"/>
      <c r="AF264" s="1072"/>
      <c r="AG264" s="1072"/>
      <c r="AH264" s="1072"/>
      <c r="AI264" s="1072"/>
      <c r="AJ264" s="1072"/>
      <c r="AK264" s="1072"/>
      <c r="AL264" s="1072"/>
      <c r="AM264" s="1072"/>
      <c r="AN264" s="1072"/>
      <c r="AO264" s="1072"/>
      <c r="AP264" s="1072"/>
      <c r="AQ264" s="1072"/>
    </row>
    <row r="265" spans="1:43" ht="18.75">
      <c r="A265" s="38"/>
      <c r="B265" s="39"/>
      <c r="C265" s="40" t="s">
        <v>55</v>
      </c>
      <c r="D265" s="40">
        <f>SUM(D266:D270)</f>
        <v>1860000</v>
      </c>
      <c r="E265" s="40">
        <f t="shared" ref="E265:F265" si="847">SUM(E266:E270)</f>
        <v>1116000</v>
      </c>
      <c r="F265" s="40">
        <f t="shared" si="847"/>
        <v>744000</v>
      </c>
      <c r="G265" s="41">
        <f>SUM(G266:G270)</f>
        <v>1440000</v>
      </c>
      <c r="H265" s="41">
        <f>SUM(H266:H270)</f>
        <v>420000</v>
      </c>
      <c r="I265" s="41">
        <f>SUM(I266:I270)</f>
        <v>0</v>
      </c>
      <c r="J265" s="41">
        <f>SUM(J266:J270)</f>
        <v>1860000</v>
      </c>
      <c r="K265" s="42">
        <f>SUM(K266:K268)</f>
        <v>0</v>
      </c>
      <c r="L265" s="41">
        <f t="shared" ref="L265:R265" si="848">SUM(L266:L270)</f>
        <v>1860000</v>
      </c>
      <c r="M265" s="43">
        <f t="shared" si="848"/>
        <v>509806.95</v>
      </c>
      <c r="N265" s="44">
        <f t="shared" si="848"/>
        <v>14560</v>
      </c>
      <c r="O265" s="45">
        <f t="shared" si="848"/>
        <v>0</v>
      </c>
      <c r="P265" s="46">
        <f t="shared" si="848"/>
        <v>492515.05000000005</v>
      </c>
      <c r="Q265" s="80">
        <f t="shared" si="848"/>
        <v>0</v>
      </c>
      <c r="R265" s="47">
        <f t="shared" si="848"/>
        <v>524366.94999999995</v>
      </c>
      <c r="S265" s="48">
        <f>R265/E265*100</f>
        <v>46.986285842293903</v>
      </c>
      <c r="T265" s="48">
        <f>R265/J265*100</f>
        <v>28.191771505376341</v>
      </c>
      <c r="U265" s="48">
        <f>R265/L265*100</f>
        <v>28.191771505376341</v>
      </c>
      <c r="V265" s="48">
        <f t="shared" ref="V265:V270" si="849">R265/D265*100</f>
        <v>28.191771505376341</v>
      </c>
      <c r="W265" s="47">
        <f>SUM(W266:W270)</f>
        <v>492515.05000000005</v>
      </c>
      <c r="X265" s="48">
        <f>W265/E265*100</f>
        <v>44.132172939068106</v>
      </c>
      <c r="Y265" s="48">
        <f>W265/J265*100</f>
        <v>26.479303763440864</v>
      </c>
      <c r="Z265" s="48">
        <f>W265/L265*100</f>
        <v>26.479303763440864</v>
      </c>
      <c r="AA265" s="48">
        <f>W265/D265*100</f>
        <v>26.479303763440864</v>
      </c>
      <c r="AB265" s="48">
        <f>SUM(AB266:AB270)</f>
        <v>1016882</v>
      </c>
      <c r="AC265" s="48">
        <f>AB265/E265*100</f>
        <v>91.118458781362008</v>
      </c>
      <c r="AD265" s="299">
        <f>AB265/J265*100</f>
        <v>54.671075268817205</v>
      </c>
      <c r="AE265" s="48">
        <f>AB265/L265*100</f>
        <v>54.671075268817205</v>
      </c>
      <c r="AF265" s="48">
        <f>AB265/D265*100</f>
        <v>54.671075268817205</v>
      </c>
      <c r="AG265" s="295">
        <f>SUM(AG266:AG270)</f>
        <v>99118</v>
      </c>
      <c r="AH265" s="48">
        <f>AG265/E265*100</f>
        <v>8.8815412186379916</v>
      </c>
      <c r="AI265" s="48">
        <f>AG265/D265*100</f>
        <v>5.3289247311827959</v>
      </c>
      <c r="AJ265" s="47">
        <f>SUM(AJ266:AJ270)</f>
        <v>843118</v>
      </c>
      <c r="AK265" s="47">
        <f>(AJ265/J265)*100</f>
        <v>45.328924731182795</v>
      </c>
      <c r="AL265" s="47">
        <f>(AJ265/D265)*100</f>
        <v>45.328924731182795</v>
      </c>
      <c r="AM265" s="47">
        <f>SUM(AM266:AM270)</f>
        <v>843118</v>
      </c>
      <c r="AN265" s="47">
        <f>(AM265/L265)*100</f>
        <v>45.328924731182795</v>
      </c>
      <c r="AO265" s="47">
        <f t="shared" ref="AO265:AO270" si="850">(AM265/D265)*100</f>
        <v>45.328924731182795</v>
      </c>
      <c r="AP265" s="47">
        <f>SUM(AP266:AP270)</f>
        <v>843118</v>
      </c>
      <c r="AQ265" s="47">
        <f>(AP265/D265)*100</f>
        <v>45.328924731182795</v>
      </c>
    </row>
    <row r="266" spans="1:43" ht="18.75">
      <c r="A266" s="38"/>
      <c r="B266" s="39" t="s">
        <v>68</v>
      </c>
      <c r="C266" s="49" t="s">
        <v>56</v>
      </c>
      <c r="D266" s="49">
        <v>180000</v>
      </c>
      <c r="E266" s="49">
        <v>108000</v>
      </c>
      <c r="F266" s="49">
        <f>D266*0.4</f>
        <v>72000</v>
      </c>
      <c r="G266" s="49">
        <v>180000</v>
      </c>
      <c r="H266" s="49">
        <v>0</v>
      </c>
      <c r="I266" s="49"/>
      <c r="J266" s="41">
        <f>SUM(G266:I266)</f>
        <v>180000</v>
      </c>
      <c r="K266" s="50">
        <v>0</v>
      </c>
      <c r="L266" s="51">
        <f>SUM(G266:I266,K266)</f>
        <v>180000</v>
      </c>
      <c r="M266" s="52">
        <f>'FF-68 Data'!Q619</f>
        <v>180000</v>
      </c>
      <c r="N266" s="53"/>
      <c r="O266" s="54"/>
      <c r="P266" s="55"/>
      <c r="Q266" s="81">
        <f>'FF-68 Data'!R619</f>
        <v>0</v>
      </c>
      <c r="R266" s="56">
        <f>M266+N266</f>
        <v>180000</v>
      </c>
      <c r="S266" s="56">
        <f>R266/E266*100</f>
        <v>166.66666666666669</v>
      </c>
      <c r="T266" s="56">
        <f>R266/J266*100</f>
        <v>100</v>
      </c>
      <c r="U266" s="56">
        <f>R266/L266*100</f>
        <v>100</v>
      </c>
      <c r="V266" s="56">
        <f t="shared" si="849"/>
        <v>100</v>
      </c>
      <c r="W266" s="57">
        <f>O266+P266+Q266</f>
        <v>0</v>
      </c>
      <c r="X266" s="56">
        <f>W266/E266*100</f>
        <v>0</v>
      </c>
      <c r="Y266" s="56">
        <f>W266/J266*100</f>
        <v>0</v>
      </c>
      <c r="Z266" s="56">
        <f>W266/L266*100</f>
        <v>0</v>
      </c>
      <c r="AA266" s="56">
        <f>W266/D266*100</f>
        <v>0</v>
      </c>
      <c r="AB266" s="56">
        <f>SUM(M266:Q266)</f>
        <v>180000</v>
      </c>
      <c r="AC266" s="56">
        <f>AB266/E266*100</f>
        <v>166.66666666666669</v>
      </c>
      <c r="AD266" s="56">
        <f>AB266/J266*100</f>
        <v>100</v>
      </c>
      <c r="AE266" s="56">
        <f>AB266/L266*100</f>
        <v>100</v>
      </c>
      <c r="AF266" s="56">
        <f>AB266/D266*100</f>
        <v>100</v>
      </c>
      <c r="AG266" s="57">
        <f>E266-AB266</f>
        <v>-72000</v>
      </c>
      <c r="AH266" s="56">
        <f>AG266/E266*100</f>
        <v>-66.666666666666657</v>
      </c>
      <c r="AI266" s="56">
        <f>AG266/D266*100</f>
        <v>-40</v>
      </c>
      <c r="AJ266" s="57">
        <f>J266-AB266</f>
        <v>0</v>
      </c>
      <c r="AK266" s="57">
        <f>(AJ266/J266)*100</f>
        <v>0</v>
      </c>
      <c r="AL266" s="57">
        <f>(AJ266/D266)*100</f>
        <v>0</v>
      </c>
      <c r="AM266" s="34">
        <f>L266-AB266</f>
        <v>0</v>
      </c>
      <c r="AN266" s="57">
        <f>(AM266/L266)*100</f>
        <v>0</v>
      </c>
      <c r="AO266" s="63">
        <f t="shared" si="850"/>
        <v>0</v>
      </c>
      <c r="AP266" s="34">
        <f>D266-AB266</f>
        <v>0</v>
      </c>
      <c r="AQ266" s="57">
        <f>(AP266/D266)*100</f>
        <v>0</v>
      </c>
    </row>
    <row r="267" spans="1:43" ht="18.75">
      <c r="A267" s="38"/>
      <c r="B267" s="38"/>
      <c r="C267" s="49" t="s">
        <v>57</v>
      </c>
      <c r="D267" s="49">
        <v>66000</v>
      </c>
      <c r="E267" s="49">
        <v>39600</v>
      </c>
      <c r="F267" s="49">
        <f t="shared" ref="F267:F272" si="851">D267*0.4</f>
        <v>26400</v>
      </c>
      <c r="G267" s="49">
        <v>49500</v>
      </c>
      <c r="H267" s="49">
        <v>16500</v>
      </c>
      <c r="I267" s="49"/>
      <c r="J267" s="41">
        <f>SUM(G267:I267)</f>
        <v>66000</v>
      </c>
      <c r="K267" s="78"/>
      <c r="L267" s="51">
        <f>SUM(G267:I267,K267)</f>
        <v>66000</v>
      </c>
      <c r="M267" s="52">
        <f>'FF-68 Data'!S619</f>
        <v>9100</v>
      </c>
      <c r="N267" s="53">
        <f>'FF-68 Data'!T619</f>
        <v>14560</v>
      </c>
      <c r="O267" s="54">
        <f>'FF-68 Data'!U619</f>
        <v>0</v>
      </c>
      <c r="P267" s="55">
        <f>'FF-68 Data'!V619</f>
        <v>0</v>
      </c>
      <c r="Q267" s="81"/>
      <c r="R267" s="56">
        <f>M267+N267</f>
        <v>23660</v>
      </c>
      <c r="S267" s="56">
        <f t="shared" ref="S267:S272" si="852">R267/E267*100</f>
        <v>59.747474747474747</v>
      </c>
      <c r="T267" s="56">
        <f t="shared" ref="T267:T270" si="853">R267/J267*100</f>
        <v>35.848484848484844</v>
      </c>
      <c r="U267" s="56">
        <f t="shared" ref="U267:U272" si="854">R267/L267*100</f>
        <v>35.848484848484844</v>
      </c>
      <c r="V267" s="56">
        <f t="shared" si="849"/>
        <v>35.848484848484844</v>
      </c>
      <c r="W267" s="57">
        <f t="shared" ref="W267:W270" si="855">O267+P267+Q267</f>
        <v>0</v>
      </c>
      <c r="X267" s="56">
        <f t="shared" ref="X267:X272" si="856">W267/E267*100</f>
        <v>0</v>
      </c>
      <c r="Y267" s="56">
        <f t="shared" ref="Y267:Y270" si="857">W267/J267*100</f>
        <v>0</v>
      </c>
      <c r="Z267" s="56">
        <f t="shared" ref="Z267:Z272" si="858">W267/L267*100</f>
        <v>0</v>
      </c>
      <c r="AA267" s="56">
        <f t="shared" ref="AA267:AA270" si="859">W267/D267*100</f>
        <v>0</v>
      </c>
      <c r="AB267" s="56">
        <f t="shared" ref="AB267:AB270" si="860">SUM(M267:Q267)</f>
        <v>23660</v>
      </c>
      <c r="AC267" s="56">
        <f t="shared" ref="AC267:AC270" si="861">AB267/E267*100</f>
        <v>59.747474747474747</v>
      </c>
      <c r="AD267" s="56">
        <f>AB267/J267*100</f>
        <v>35.848484848484844</v>
      </c>
      <c r="AE267" s="56">
        <f t="shared" ref="AE267:AE272" si="862">AB267/L267*100</f>
        <v>35.848484848484844</v>
      </c>
      <c r="AF267" s="56">
        <f t="shared" ref="AF267:AF270" si="863">AB267/D267*100</f>
        <v>35.848484848484844</v>
      </c>
      <c r="AG267" s="57">
        <f t="shared" ref="AG267:AG270" si="864">E267-AB267</f>
        <v>15940</v>
      </c>
      <c r="AH267" s="56">
        <f t="shared" ref="AH267:AH270" si="865">AG267/E267*100</f>
        <v>40.252525252525253</v>
      </c>
      <c r="AI267" s="56">
        <f t="shared" ref="AI267:AI270" si="866">AG267/D267*100</f>
        <v>24.151515151515152</v>
      </c>
      <c r="AJ267" s="57">
        <f t="shared" ref="AJ267:AJ270" si="867">J267-AB267</f>
        <v>42340</v>
      </c>
      <c r="AK267" s="57">
        <f t="shared" ref="AK267:AK270" si="868">(AJ267/J267)*100</f>
        <v>64.151515151515142</v>
      </c>
      <c r="AL267" s="57">
        <f t="shared" ref="AL267:AL270" si="869">(AJ267/D267)*100</f>
        <v>64.151515151515142</v>
      </c>
      <c r="AM267" s="34">
        <f>L267-AB267</f>
        <v>42340</v>
      </c>
      <c r="AN267" s="57">
        <f t="shared" ref="AN267:AN270" si="870">(AM267/L267)*100</f>
        <v>64.151515151515142</v>
      </c>
      <c r="AO267" s="63">
        <f t="shared" si="850"/>
        <v>64.151515151515142</v>
      </c>
      <c r="AP267" s="34">
        <f t="shared" ref="AP267:AP270" si="871">D267-AB267</f>
        <v>42340</v>
      </c>
      <c r="AQ267" s="57">
        <f t="shared" ref="AQ267:AQ270" si="872">(AP267/D267)*100</f>
        <v>64.151515151515142</v>
      </c>
    </row>
    <row r="268" spans="1:43" ht="18.75">
      <c r="A268" s="38"/>
      <c r="B268" s="38"/>
      <c r="C268" s="49" t="s">
        <v>58</v>
      </c>
      <c r="D268" s="49">
        <v>1504000</v>
      </c>
      <c r="E268" s="49">
        <v>902400</v>
      </c>
      <c r="F268" s="49">
        <f t="shared" si="851"/>
        <v>601600</v>
      </c>
      <c r="G268" s="49">
        <v>1128000</v>
      </c>
      <c r="H268" s="49">
        <v>376000</v>
      </c>
      <c r="I268" s="49"/>
      <c r="J268" s="41">
        <f>SUM(G268:I268)</f>
        <v>1504000</v>
      </c>
      <c r="K268" s="59">
        <v>0</v>
      </c>
      <c r="L268" s="51">
        <f>SUM(G268:I268,K268)</f>
        <v>1504000</v>
      </c>
      <c r="M268" s="52">
        <f>'FF-68 Data'!W619</f>
        <v>278334.95</v>
      </c>
      <c r="N268" s="53">
        <f>'FF-68 Data'!X619</f>
        <v>0</v>
      </c>
      <c r="O268" s="54">
        <f>'FF-68 Data'!Y619</f>
        <v>0</v>
      </c>
      <c r="P268" s="55">
        <f>'FF-68 Data'!Z619</f>
        <v>424891.05000000005</v>
      </c>
      <c r="Q268" s="81"/>
      <c r="R268" s="56">
        <f>M268+N268</f>
        <v>278334.95</v>
      </c>
      <c r="S268" s="56">
        <f t="shared" si="852"/>
        <v>30.843855274822694</v>
      </c>
      <c r="T268" s="56">
        <f t="shared" si="853"/>
        <v>18.506313164893619</v>
      </c>
      <c r="U268" s="56">
        <f t="shared" si="854"/>
        <v>18.506313164893619</v>
      </c>
      <c r="V268" s="56">
        <f t="shared" si="849"/>
        <v>18.506313164893619</v>
      </c>
      <c r="W268" s="57">
        <f t="shared" si="855"/>
        <v>424891.05000000005</v>
      </c>
      <c r="X268" s="56">
        <f t="shared" si="856"/>
        <v>47.084557845744683</v>
      </c>
      <c r="Y268" s="56">
        <f t="shared" si="857"/>
        <v>28.25073470744681</v>
      </c>
      <c r="Z268" s="56">
        <f t="shared" si="858"/>
        <v>28.25073470744681</v>
      </c>
      <c r="AA268" s="56">
        <f t="shared" si="859"/>
        <v>28.25073470744681</v>
      </c>
      <c r="AB268" s="56">
        <f t="shared" si="860"/>
        <v>703226</v>
      </c>
      <c r="AC268" s="56">
        <f t="shared" si="861"/>
        <v>77.92841312056737</v>
      </c>
      <c r="AD268" s="56">
        <f t="shared" ref="AD268:AD270" si="873">AB268/J268*100</f>
        <v>46.757047872340422</v>
      </c>
      <c r="AE268" s="56">
        <f t="shared" si="862"/>
        <v>46.757047872340422</v>
      </c>
      <c r="AF268" s="56">
        <f t="shared" si="863"/>
        <v>46.757047872340422</v>
      </c>
      <c r="AG268" s="57">
        <f t="shared" si="864"/>
        <v>199174</v>
      </c>
      <c r="AH268" s="56">
        <f t="shared" si="865"/>
        <v>22.071586879432626</v>
      </c>
      <c r="AI268" s="56">
        <f t="shared" si="866"/>
        <v>13.242952127659574</v>
      </c>
      <c r="AJ268" s="57">
        <f t="shared" si="867"/>
        <v>800774</v>
      </c>
      <c r="AK268" s="57">
        <f t="shared" si="868"/>
        <v>53.242952127659571</v>
      </c>
      <c r="AL268" s="57">
        <f t="shared" si="869"/>
        <v>53.242952127659571</v>
      </c>
      <c r="AM268" s="34">
        <f>L268-AB268</f>
        <v>800774</v>
      </c>
      <c r="AN268" s="57">
        <f t="shared" si="870"/>
        <v>53.242952127659571</v>
      </c>
      <c r="AO268" s="63">
        <f t="shared" si="850"/>
        <v>53.242952127659571</v>
      </c>
      <c r="AP268" s="34">
        <f t="shared" si="871"/>
        <v>800774</v>
      </c>
      <c r="AQ268" s="57">
        <f t="shared" si="872"/>
        <v>53.242952127659571</v>
      </c>
    </row>
    <row r="269" spans="1:43" ht="18" hidden="1" customHeight="1">
      <c r="A269" s="38"/>
      <c r="B269" s="38"/>
      <c r="C269" s="49" t="s">
        <v>69</v>
      </c>
      <c r="D269" s="49">
        <v>0</v>
      </c>
      <c r="E269" s="49">
        <v>0</v>
      </c>
      <c r="F269" s="49">
        <f t="shared" si="851"/>
        <v>0</v>
      </c>
      <c r="G269" s="49">
        <v>0</v>
      </c>
      <c r="H269" s="49">
        <v>0</v>
      </c>
      <c r="I269" s="49"/>
      <c r="J269" s="41">
        <f>SUM(G269:I269)</f>
        <v>0</v>
      </c>
      <c r="K269" s="59">
        <v>0</v>
      </c>
      <c r="L269" s="51">
        <f>SUM(G269:I269,K269)</f>
        <v>0</v>
      </c>
      <c r="M269" s="52"/>
      <c r="N269" s="53"/>
      <c r="O269" s="54"/>
      <c r="P269" s="55"/>
      <c r="Q269" s="81"/>
      <c r="R269" s="56">
        <f>M269+N269</f>
        <v>0</v>
      </c>
      <c r="S269" s="56" t="e">
        <f t="shared" si="852"/>
        <v>#DIV/0!</v>
      </c>
      <c r="T269" s="56" t="e">
        <f t="shared" si="853"/>
        <v>#DIV/0!</v>
      </c>
      <c r="U269" s="56" t="e">
        <f t="shared" si="854"/>
        <v>#DIV/0!</v>
      </c>
      <c r="V269" s="56" t="e">
        <f t="shared" si="849"/>
        <v>#DIV/0!</v>
      </c>
      <c r="W269" s="57">
        <f t="shared" si="855"/>
        <v>0</v>
      </c>
      <c r="X269" s="56" t="e">
        <f t="shared" si="856"/>
        <v>#DIV/0!</v>
      </c>
      <c r="Y269" s="56" t="e">
        <f t="shared" si="857"/>
        <v>#DIV/0!</v>
      </c>
      <c r="Z269" s="56" t="e">
        <f t="shared" si="858"/>
        <v>#DIV/0!</v>
      </c>
      <c r="AA269" s="56" t="e">
        <f t="shared" si="859"/>
        <v>#DIV/0!</v>
      </c>
      <c r="AB269" s="56">
        <f t="shared" si="860"/>
        <v>0</v>
      </c>
      <c r="AC269" s="56" t="e">
        <f t="shared" si="861"/>
        <v>#DIV/0!</v>
      </c>
      <c r="AD269" s="56" t="e">
        <f t="shared" si="873"/>
        <v>#DIV/0!</v>
      </c>
      <c r="AE269" s="56" t="e">
        <f t="shared" si="862"/>
        <v>#DIV/0!</v>
      </c>
      <c r="AF269" s="56" t="e">
        <f t="shared" si="863"/>
        <v>#DIV/0!</v>
      </c>
      <c r="AG269" s="57">
        <f t="shared" si="864"/>
        <v>0</v>
      </c>
      <c r="AH269" s="56" t="e">
        <f t="shared" si="865"/>
        <v>#DIV/0!</v>
      </c>
      <c r="AI269" s="56" t="e">
        <f t="shared" si="866"/>
        <v>#DIV/0!</v>
      </c>
      <c r="AJ269" s="57">
        <f t="shared" si="867"/>
        <v>0</v>
      </c>
      <c r="AK269" s="57" t="e">
        <f t="shared" si="868"/>
        <v>#DIV/0!</v>
      </c>
      <c r="AL269" s="57" t="e">
        <f t="shared" si="869"/>
        <v>#DIV/0!</v>
      </c>
      <c r="AM269" s="34">
        <f>L269-AB269</f>
        <v>0</v>
      </c>
      <c r="AN269" s="57" t="e">
        <f t="shared" si="870"/>
        <v>#DIV/0!</v>
      </c>
      <c r="AO269" s="63" t="e">
        <f t="shared" si="850"/>
        <v>#DIV/0!</v>
      </c>
      <c r="AP269" s="34">
        <f t="shared" si="871"/>
        <v>0</v>
      </c>
      <c r="AQ269" s="57" t="e">
        <f t="shared" si="872"/>
        <v>#DIV/0!</v>
      </c>
    </row>
    <row r="270" spans="1:43" ht="18.75">
      <c r="A270" s="38"/>
      <c r="B270" s="38"/>
      <c r="C270" s="49" t="s">
        <v>60</v>
      </c>
      <c r="D270" s="57">
        <v>110000</v>
      </c>
      <c r="E270" s="49">
        <v>66000</v>
      </c>
      <c r="F270" s="49">
        <f t="shared" si="851"/>
        <v>44000</v>
      </c>
      <c r="G270" s="57">
        <v>82500</v>
      </c>
      <c r="H270" s="49">
        <v>27500</v>
      </c>
      <c r="I270" s="49"/>
      <c r="J270" s="41">
        <f>SUM(G270:I270)</f>
        <v>110000</v>
      </c>
      <c r="K270" s="49">
        <v>0</v>
      </c>
      <c r="L270" s="51">
        <f>SUM(G270:I270,K270)</f>
        <v>110000</v>
      </c>
      <c r="M270" s="52">
        <f>'FF-68 Data'!AE619</f>
        <v>42372</v>
      </c>
      <c r="N270" s="53">
        <f>'FF-68 Data'!AF619</f>
        <v>0</v>
      </c>
      <c r="O270" s="54">
        <f>'FF-68 Data'!AG619</f>
        <v>0</v>
      </c>
      <c r="P270" s="55">
        <f>'FF-68 Data'!AH619</f>
        <v>67624</v>
      </c>
      <c r="Q270" s="81"/>
      <c r="R270" s="56">
        <f>M270+N270</f>
        <v>42372</v>
      </c>
      <c r="S270" s="56">
        <f t="shared" si="852"/>
        <v>64.2</v>
      </c>
      <c r="T270" s="56">
        <f t="shared" si="853"/>
        <v>38.519999999999996</v>
      </c>
      <c r="U270" s="56">
        <f t="shared" si="854"/>
        <v>38.519999999999996</v>
      </c>
      <c r="V270" s="56">
        <f t="shared" si="849"/>
        <v>38.519999999999996</v>
      </c>
      <c r="W270" s="57">
        <f t="shared" si="855"/>
        <v>67624</v>
      </c>
      <c r="X270" s="56">
        <f t="shared" si="856"/>
        <v>102.46060606060605</v>
      </c>
      <c r="Y270" s="56">
        <f t="shared" si="857"/>
        <v>61.476363636363644</v>
      </c>
      <c r="Z270" s="56">
        <f t="shared" si="858"/>
        <v>61.476363636363644</v>
      </c>
      <c r="AA270" s="56">
        <f t="shared" si="859"/>
        <v>61.476363636363644</v>
      </c>
      <c r="AB270" s="56">
        <f t="shared" si="860"/>
        <v>109996</v>
      </c>
      <c r="AC270" s="56">
        <f t="shared" si="861"/>
        <v>166.66060606060606</v>
      </c>
      <c r="AD270" s="56">
        <f t="shared" si="873"/>
        <v>99.99636363636364</v>
      </c>
      <c r="AE270" s="56">
        <f t="shared" si="862"/>
        <v>99.99636363636364</v>
      </c>
      <c r="AF270" s="56">
        <f t="shared" si="863"/>
        <v>99.99636363636364</v>
      </c>
      <c r="AG270" s="57">
        <f t="shared" si="864"/>
        <v>-43996</v>
      </c>
      <c r="AH270" s="56">
        <f t="shared" si="865"/>
        <v>-66.660606060606071</v>
      </c>
      <c r="AI270" s="56">
        <f t="shared" si="866"/>
        <v>-39.996363636363633</v>
      </c>
      <c r="AJ270" s="57">
        <f t="shared" si="867"/>
        <v>4</v>
      </c>
      <c r="AK270" s="57">
        <f t="shared" si="868"/>
        <v>3.6363636363636364E-3</v>
      </c>
      <c r="AL270" s="57">
        <f t="shared" si="869"/>
        <v>3.6363636363636364E-3</v>
      </c>
      <c r="AM270" s="34">
        <f>L270-AB270</f>
        <v>4</v>
      </c>
      <c r="AN270" s="57">
        <f t="shared" si="870"/>
        <v>3.6363636363636364E-3</v>
      </c>
      <c r="AO270" s="63">
        <f t="shared" si="850"/>
        <v>3.6363636363636364E-3</v>
      </c>
      <c r="AP270" s="34">
        <f t="shared" si="871"/>
        <v>4</v>
      </c>
      <c r="AQ270" s="57">
        <f t="shared" si="872"/>
        <v>3.6363636363636364E-3</v>
      </c>
    </row>
    <row r="271" spans="1:43" ht="18.75">
      <c r="A271" s="61"/>
      <c r="B271" s="62"/>
      <c r="C271" s="63" t="s">
        <v>61</v>
      </c>
      <c r="D271" s="63">
        <f>D272</f>
        <v>400000</v>
      </c>
      <c r="E271" s="63">
        <f>E272</f>
        <v>240000</v>
      </c>
      <c r="F271" s="63">
        <f t="shared" ref="F271" si="874">F272</f>
        <v>160000</v>
      </c>
      <c r="G271" s="63">
        <f>SUM(G272:G272)</f>
        <v>400000</v>
      </c>
      <c r="H271" s="63">
        <f>H272</f>
        <v>0</v>
      </c>
      <c r="I271" s="63">
        <f>I272</f>
        <v>0</v>
      </c>
      <c r="J271" s="63">
        <f>J272</f>
        <v>400000</v>
      </c>
      <c r="K271" s="63">
        <f>K272</f>
        <v>0</v>
      </c>
      <c r="L271" s="63">
        <f>SUM(L272:L272)</f>
        <v>400000</v>
      </c>
      <c r="M271" s="64">
        <f t="shared" ref="M271:AP271" si="875">M272</f>
        <v>398000</v>
      </c>
      <c r="N271" s="65">
        <f t="shared" si="875"/>
        <v>0</v>
      </c>
      <c r="O271" s="66">
        <f t="shared" si="875"/>
        <v>0</v>
      </c>
      <c r="P271" s="46">
        <f t="shared" si="875"/>
        <v>0</v>
      </c>
      <c r="Q271" s="82">
        <f t="shared" si="875"/>
        <v>0</v>
      </c>
      <c r="R271" s="67">
        <f t="shared" si="875"/>
        <v>398000</v>
      </c>
      <c r="S271" s="67">
        <f t="shared" si="875"/>
        <v>165.83333333333334</v>
      </c>
      <c r="T271" s="67">
        <f t="shared" si="875"/>
        <v>99.5</v>
      </c>
      <c r="U271" s="56">
        <f t="shared" si="854"/>
        <v>99.5</v>
      </c>
      <c r="V271" s="67">
        <f t="shared" si="875"/>
        <v>99.5</v>
      </c>
      <c r="W271" s="63">
        <f t="shared" si="875"/>
        <v>0</v>
      </c>
      <c r="X271" s="67">
        <f t="shared" si="875"/>
        <v>0</v>
      </c>
      <c r="Y271" s="67">
        <f t="shared" si="875"/>
        <v>0</v>
      </c>
      <c r="Z271" s="56">
        <f t="shared" si="858"/>
        <v>0</v>
      </c>
      <c r="AA271" s="67">
        <f t="shared" si="875"/>
        <v>0</v>
      </c>
      <c r="AB271" s="67">
        <f>AB272</f>
        <v>398000</v>
      </c>
      <c r="AC271" s="67">
        <f t="shared" ref="AC271:AI271" si="876">AC272</f>
        <v>165.83333333333334</v>
      </c>
      <c r="AD271" s="67">
        <f t="shared" si="876"/>
        <v>99.5</v>
      </c>
      <c r="AE271" s="56">
        <f t="shared" si="862"/>
        <v>99.5</v>
      </c>
      <c r="AF271" s="67">
        <f t="shared" si="876"/>
        <v>99.5</v>
      </c>
      <c r="AG271" s="63">
        <f>AG272</f>
        <v>-158000</v>
      </c>
      <c r="AH271" s="67">
        <f t="shared" si="876"/>
        <v>-65.833333333333329</v>
      </c>
      <c r="AI271" s="67">
        <f t="shared" si="876"/>
        <v>-39.5</v>
      </c>
      <c r="AJ271" s="63">
        <f t="shared" si="875"/>
        <v>2000</v>
      </c>
      <c r="AK271" s="63">
        <f t="shared" si="875"/>
        <v>0.5</v>
      </c>
      <c r="AL271" s="63">
        <f t="shared" si="875"/>
        <v>0.5</v>
      </c>
      <c r="AM271" s="63">
        <f t="shared" si="875"/>
        <v>2000</v>
      </c>
      <c r="AN271" s="63">
        <f t="shared" si="875"/>
        <v>0.5</v>
      </c>
      <c r="AO271" s="63">
        <f t="shared" si="875"/>
        <v>0.5</v>
      </c>
      <c r="AP271" s="63">
        <f t="shared" si="875"/>
        <v>2000</v>
      </c>
      <c r="AQ271" s="57">
        <f>(AP271/D271)*100</f>
        <v>0.5</v>
      </c>
    </row>
    <row r="272" spans="1:43" ht="18.75">
      <c r="A272" s="38"/>
      <c r="B272" s="38"/>
      <c r="C272" s="49" t="s">
        <v>70</v>
      </c>
      <c r="D272" s="57">
        <v>400000</v>
      </c>
      <c r="E272" s="49">
        <v>240000</v>
      </c>
      <c r="F272" s="49">
        <f t="shared" si="851"/>
        <v>160000</v>
      </c>
      <c r="G272" s="57">
        <v>400000</v>
      </c>
      <c r="H272" s="49">
        <v>0</v>
      </c>
      <c r="I272" s="49"/>
      <c r="J272" s="49">
        <f>SUM(G272:I272)</f>
        <v>400000</v>
      </c>
      <c r="K272" s="57">
        <v>0</v>
      </c>
      <c r="L272" s="51">
        <f>SUM(G272:I272,K272)</f>
        <v>400000</v>
      </c>
      <c r="M272" s="52">
        <v>398000</v>
      </c>
      <c r="N272" s="53"/>
      <c r="O272" s="54"/>
      <c r="P272" s="55"/>
      <c r="Q272" s="81"/>
      <c r="R272" s="57">
        <f>M272+N272</f>
        <v>398000</v>
      </c>
      <c r="S272" s="56">
        <f t="shared" si="852"/>
        <v>165.83333333333334</v>
      </c>
      <c r="T272" s="56">
        <f>R272/L272*100</f>
        <v>99.5</v>
      </c>
      <c r="U272" s="56">
        <f t="shared" si="854"/>
        <v>99.5</v>
      </c>
      <c r="V272" s="56">
        <f>R272/D272*100</f>
        <v>99.5</v>
      </c>
      <c r="W272" s="57">
        <f>O272+P272+Q272</f>
        <v>0</v>
      </c>
      <c r="X272" s="56">
        <f t="shared" si="856"/>
        <v>0</v>
      </c>
      <c r="Y272" s="56">
        <f>W272/L272*100</f>
        <v>0</v>
      </c>
      <c r="Z272" s="56">
        <f t="shared" si="858"/>
        <v>0</v>
      </c>
      <c r="AA272" s="56">
        <f>W272/D272*100</f>
        <v>0</v>
      </c>
      <c r="AB272" s="56">
        <f>SUM(M272:Q272)</f>
        <v>398000</v>
      </c>
      <c r="AC272" s="56">
        <f t="shared" ref="AC272" si="877">AB272/E272*100</f>
        <v>165.83333333333334</v>
      </c>
      <c r="AD272" s="56">
        <f t="shared" ref="AD272" si="878">AB272/J272*100</f>
        <v>99.5</v>
      </c>
      <c r="AE272" s="56">
        <f t="shared" si="862"/>
        <v>99.5</v>
      </c>
      <c r="AF272" s="56">
        <f>AB272/D272*100</f>
        <v>99.5</v>
      </c>
      <c r="AG272" s="57">
        <f t="shared" ref="AG272" si="879">E272-AB272</f>
        <v>-158000</v>
      </c>
      <c r="AH272" s="56">
        <f t="shared" ref="AH272" si="880">AG272/E272*100</f>
        <v>-65.833333333333329</v>
      </c>
      <c r="AI272" s="56">
        <f t="shared" ref="AI272" si="881">AG272/D272*100</f>
        <v>-39.5</v>
      </c>
      <c r="AJ272" s="57">
        <f>J272-AB272</f>
        <v>2000</v>
      </c>
      <c r="AK272" s="57">
        <f t="shared" ref="AK272" si="882">(AJ272/J272)*100</f>
        <v>0.5</v>
      </c>
      <c r="AL272" s="57">
        <f>(AJ272/D272)*100</f>
        <v>0.5</v>
      </c>
      <c r="AM272" s="34">
        <f>L272-AB272</f>
        <v>2000</v>
      </c>
      <c r="AN272" s="57">
        <f>(AM272/L272)*100</f>
        <v>0.5</v>
      </c>
      <c r="AO272" s="63">
        <f>(AM272/D272)*100</f>
        <v>0.5</v>
      </c>
      <c r="AP272" s="34">
        <f t="shared" ref="AP272" si="883">D272-AB272</f>
        <v>2000</v>
      </c>
      <c r="AQ272" s="57">
        <f t="shared" ref="AQ272" si="884">(AP272/D272)*100</f>
        <v>0.5</v>
      </c>
    </row>
    <row r="273" spans="1:43" ht="18.75">
      <c r="A273" s="69"/>
      <c r="B273" s="69"/>
      <c r="C273" s="70"/>
      <c r="D273" s="70"/>
      <c r="E273" s="70"/>
      <c r="F273" s="70"/>
      <c r="G273" s="71"/>
      <c r="H273" s="71"/>
      <c r="I273" s="71"/>
      <c r="J273" s="71"/>
      <c r="K273" s="71"/>
      <c r="L273" s="71"/>
      <c r="M273" s="72"/>
      <c r="N273" s="73"/>
      <c r="O273" s="74"/>
      <c r="P273" s="75"/>
      <c r="Q273" s="83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</row>
    <row r="274" spans="1:43" ht="36" customHeight="1">
      <c r="A274" s="1104" t="s">
        <v>146</v>
      </c>
      <c r="B274" s="1106" t="s">
        <v>147</v>
      </c>
      <c r="C274" s="1107" t="s">
        <v>148</v>
      </c>
      <c r="D274" s="79" t="s">
        <v>149</v>
      </c>
      <c r="E274" s="293">
        <v>0.6</v>
      </c>
      <c r="F274" s="293">
        <v>0.4</v>
      </c>
      <c r="G274" s="1109">
        <f>SUM(G277,G283)</f>
        <v>682250</v>
      </c>
      <c r="H274" s="1109">
        <f>H277+H283</f>
        <v>113750</v>
      </c>
      <c r="I274" s="1109">
        <f>I277+I283</f>
        <v>0</v>
      </c>
      <c r="J274" s="1109">
        <f>SUM(G274:I276)</f>
        <v>796000</v>
      </c>
      <c r="K274" s="1111">
        <f>SUM(K277,K283)</f>
        <v>0</v>
      </c>
      <c r="L274" s="1113">
        <f>SUM(L277,L283)</f>
        <v>796000</v>
      </c>
      <c r="M274" s="37"/>
      <c r="N274" s="37"/>
      <c r="O274" s="37"/>
      <c r="P274" s="37"/>
      <c r="Q274" s="37"/>
      <c r="R274" s="203" t="s">
        <v>417</v>
      </c>
      <c r="S274" s="294" t="s">
        <v>462</v>
      </c>
      <c r="T274" s="204" t="s">
        <v>433</v>
      </c>
      <c r="U274" s="204" t="s">
        <v>434</v>
      </c>
      <c r="V274" s="204" t="s">
        <v>403</v>
      </c>
      <c r="W274" s="204" t="s">
        <v>438</v>
      </c>
      <c r="X274" s="294" t="s">
        <v>462</v>
      </c>
      <c r="Y274" s="204" t="s">
        <v>433</v>
      </c>
      <c r="Z274" s="204" t="s">
        <v>434</v>
      </c>
      <c r="AA274" s="204" t="s">
        <v>403</v>
      </c>
      <c r="AB274" s="203" t="s">
        <v>439</v>
      </c>
      <c r="AC274" s="294" t="s">
        <v>462</v>
      </c>
      <c r="AD274" s="204" t="s">
        <v>433</v>
      </c>
      <c r="AE274" s="204" t="s">
        <v>434</v>
      </c>
      <c r="AF274" s="204" t="s">
        <v>403</v>
      </c>
      <c r="AG274" s="296" t="s">
        <v>33</v>
      </c>
      <c r="AH274" s="294" t="s">
        <v>464</v>
      </c>
      <c r="AI274" s="294" t="s">
        <v>399</v>
      </c>
      <c r="AJ274" s="204" t="s">
        <v>440</v>
      </c>
      <c r="AK274" s="204" t="s">
        <v>433</v>
      </c>
      <c r="AL274" s="204" t="s">
        <v>403</v>
      </c>
      <c r="AM274" s="204" t="s">
        <v>408</v>
      </c>
      <c r="AN274" s="204" t="s">
        <v>448</v>
      </c>
      <c r="AO274" s="204" t="s">
        <v>403</v>
      </c>
      <c r="AP274" s="204" t="s">
        <v>441</v>
      </c>
      <c r="AQ274" s="204" t="s">
        <v>403</v>
      </c>
    </row>
    <row r="275" spans="1:43" ht="14.45" customHeight="1">
      <c r="A275" s="1105"/>
      <c r="B275" s="1106"/>
      <c r="C275" s="1108"/>
      <c r="D275" s="1108">
        <f>D277+D283</f>
        <v>796000</v>
      </c>
      <c r="E275" s="1173">
        <f t="shared" ref="E275:F275" si="885">E277+E283</f>
        <v>477600</v>
      </c>
      <c r="F275" s="1173">
        <f t="shared" si="885"/>
        <v>318400</v>
      </c>
      <c r="G275" s="1110"/>
      <c r="H275" s="1110"/>
      <c r="I275" s="1110"/>
      <c r="J275" s="1110"/>
      <c r="K275" s="1112"/>
      <c r="L275" s="1106"/>
      <c r="M275" s="1114">
        <f t="shared" ref="M275:R275" si="886">M277+M283</f>
        <v>517126.47000000003</v>
      </c>
      <c r="N275" s="1116">
        <f t="shared" si="886"/>
        <v>0</v>
      </c>
      <c r="O275" s="1118">
        <f t="shared" si="886"/>
        <v>0</v>
      </c>
      <c r="P275" s="1100">
        <f t="shared" si="886"/>
        <v>167586.79999999999</v>
      </c>
      <c r="Q275" s="1102">
        <f t="shared" si="886"/>
        <v>0</v>
      </c>
      <c r="R275" s="1071">
        <f t="shared" si="886"/>
        <v>517126.47000000003</v>
      </c>
      <c r="S275" s="1071">
        <f>(R275/E275)*100</f>
        <v>108.27606155778895</v>
      </c>
      <c r="T275" s="1071">
        <f>(R275/J274)*100</f>
        <v>64.96563693467337</v>
      </c>
      <c r="U275" s="1071">
        <f>(R275/L274)*100</f>
        <v>64.96563693467337</v>
      </c>
      <c r="V275" s="1071">
        <f>(R275/D275)*100</f>
        <v>64.96563693467337</v>
      </c>
      <c r="W275" s="1071">
        <f>W277+W283</f>
        <v>167586.79999999999</v>
      </c>
      <c r="X275" s="1071">
        <f>(W275/E275)*100</f>
        <v>35.089363484087102</v>
      </c>
      <c r="Y275" s="1071">
        <f>(W275/J274)*100</f>
        <v>21.053618090452257</v>
      </c>
      <c r="Z275" s="1071">
        <f>(W275/L274)*100</f>
        <v>21.053618090452257</v>
      </c>
      <c r="AA275" s="1071">
        <f>(W275/D275)*100</f>
        <v>21.053618090452257</v>
      </c>
      <c r="AB275" s="1071">
        <f>AB277+AB283</f>
        <v>684713.27</v>
      </c>
      <c r="AC275" s="1071">
        <f>(AB275/E275)*100</f>
        <v>143.36542504187605</v>
      </c>
      <c r="AD275" s="1171">
        <f>(AB275/J274)*100</f>
        <v>86.019255025125631</v>
      </c>
      <c r="AE275" s="1071">
        <f>(AB275/L274)*100</f>
        <v>86.019255025125631</v>
      </c>
      <c r="AF275" s="1071">
        <f>(AB275/D275)*100</f>
        <v>86.019255025125631</v>
      </c>
      <c r="AG275" s="1071">
        <f>AG277+AG283</f>
        <v>-207113.27000000002</v>
      </c>
      <c r="AH275" s="1071">
        <f>(AG275/E275)*100</f>
        <v>-43.365425041876051</v>
      </c>
      <c r="AI275" s="1071">
        <f>(AG275/D275)*100</f>
        <v>-26.019255025125631</v>
      </c>
      <c r="AJ275" s="1071">
        <f>AJ277+AJ283</f>
        <v>111286.73</v>
      </c>
      <c r="AK275" s="1071">
        <f>(AJ275/J274)*100</f>
        <v>13.980744974874371</v>
      </c>
      <c r="AL275" s="1071">
        <f>(AJ275/D275)*100</f>
        <v>13.980744974874371</v>
      </c>
      <c r="AM275" s="1071">
        <f>AM277+AM283</f>
        <v>111286.73</v>
      </c>
      <c r="AN275" s="1071">
        <f>(AM275/L274)*100</f>
        <v>13.980744974874371</v>
      </c>
      <c r="AO275" s="1071">
        <f>(AM275/D275)*100</f>
        <v>13.980744974874371</v>
      </c>
      <c r="AP275" s="1071">
        <f>AP277+AP283</f>
        <v>111286.73</v>
      </c>
      <c r="AQ275" s="1071">
        <f>(AP275/D275)*100</f>
        <v>13.980744974874371</v>
      </c>
    </row>
    <row r="276" spans="1:43" ht="35.450000000000003" customHeight="1">
      <c r="A276" s="1105"/>
      <c r="B276" s="1106"/>
      <c r="C276" s="1108"/>
      <c r="D276" s="1108"/>
      <c r="E276" s="1173"/>
      <c r="F276" s="1173"/>
      <c r="G276" s="1110"/>
      <c r="H276" s="1110"/>
      <c r="I276" s="1110"/>
      <c r="J276" s="1110"/>
      <c r="K276" s="1112"/>
      <c r="L276" s="1106"/>
      <c r="M276" s="1115"/>
      <c r="N276" s="1117"/>
      <c r="O276" s="1119"/>
      <c r="P276" s="1101"/>
      <c r="Q276" s="1103"/>
      <c r="R276" s="1072"/>
      <c r="S276" s="1072"/>
      <c r="T276" s="1072"/>
      <c r="U276" s="1072"/>
      <c r="V276" s="1072"/>
      <c r="W276" s="1072"/>
      <c r="X276" s="1072"/>
      <c r="Y276" s="1072"/>
      <c r="Z276" s="1072"/>
      <c r="AA276" s="1072"/>
      <c r="AB276" s="1072"/>
      <c r="AC276" s="1072"/>
      <c r="AD276" s="1172"/>
      <c r="AE276" s="1072"/>
      <c r="AF276" s="1072"/>
      <c r="AG276" s="1072"/>
      <c r="AH276" s="1072"/>
      <c r="AI276" s="1072"/>
      <c r="AJ276" s="1072"/>
      <c r="AK276" s="1072"/>
      <c r="AL276" s="1072"/>
      <c r="AM276" s="1072"/>
      <c r="AN276" s="1072"/>
      <c r="AO276" s="1072"/>
      <c r="AP276" s="1072"/>
      <c r="AQ276" s="1072"/>
    </row>
    <row r="277" spans="1:43" ht="18.75">
      <c r="A277" s="38"/>
      <c r="B277" s="39"/>
      <c r="C277" s="40" t="s">
        <v>55</v>
      </c>
      <c r="D277" s="40">
        <f>SUM(D278:D282)</f>
        <v>671000</v>
      </c>
      <c r="E277" s="40">
        <f t="shared" ref="E277:F277" si="887">SUM(E278:E282)</f>
        <v>402600</v>
      </c>
      <c r="F277" s="40">
        <f t="shared" si="887"/>
        <v>268400</v>
      </c>
      <c r="G277" s="41">
        <f>SUM(G278:G282)</f>
        <v>557250</v>
      </c>
      <c r="H277" s="41">
        <f>SUM(H278:H282)</f>
        <v>113750</v>
      </c>
      <c r="I277" s="41">
        <f>SUM(I278:I282)</f>
        <v>0</v>
      </c>
      <c r="J277" s="41">
        <f>SUM(J278:J282)</f>
        <v>671000</v>
      </c>
      <c r="K277" s="42">
        <f>SUM(K278:K280)</f>
        <v>0</v>
      </c>
      <c r="L277" s="41">
        <f t="shared" ref="L277:R277" si="888">SUM(L278:L282)</f>
        <v>671000</v>
      </c>
      <c r="M277" s="43">
        <f t="shared" si="888"/>
        <v>392126.47000000003</v>
      </c>
      <c r="N277" s="44">
        <f t="shared" si="888"/>
        <v>0</v>
      </c>
      <c r="O277" s="45">
        <f t="shared" si="888"/>
        <v>0</v>
      </c>
      <c r="P277" s="46">
        <f t="shared" si="888"/>
        <v>167586.79999999999</v>
      </c>
      <c r="Q277" s="80">
        <f t="shared" si="888"/>
        <v>0</v>
      </c>
      <c r="R277" s="47">
        <f t="shared" si="888"/>
        <v>392126.47000000003</v>
      </c>
      <c r="S277" s="48">
        <f>R277/E277*100</f>
        <v>97.398527074018887</v>
      </c>
      <c r="T277" s="48">
        <f>R277/J277*100</f>
        <v>58.439116244411323</v>
      </c>
      <c r="U277" s="48">
        <f>R277/L277*100</f>
        <v>58.439116244411323</v>
      </c>
      <c r="V277" s="48">
        <f t="shared" ref="V277:V282" si="889">R277/D277*100</f>
        <v>58.439116244411323</v>
      </c>
      <c r="W277" s="47">
        <f>SUM(W278:W282)</f>
        <v>167586.79999999999</v>
      </c>
      <c r="X277" s="48">
        <f>W277/E277*100</f>
        <v>41.626130153999</v>
      </c>
      <c r="Y277" s="48">
        <f>W277/J277*100</f>
        <v>24.975678092399402</v>
      </c>
      <c r="Z277" s="48">
        <f>W277/L277*100</f>
        <v>24.975678092399402</v>
      </c>
      <c r="AA277" s="48">
        <f>W277/D277*100</f>
        <v>24.975678092399402</v>
      </c>
      <c r="AB277" s="48">
        <f>SUM(AB278:AB282)</f>
        <v>559713.27</v>
      </c>
      <c r="AC277" s="48">
        <f>AB277/E277*100</f>
        <v>139.0246572280179</v>
      </c>
      <c r="AD277" s="299">
        <f>AB277/J277*100</f>
        <v>83.414794336810743</v>
      </c>
      <c r="AE277" s="48">
        <f>AB277/L277*100</f>
        <v>83.414794336810743</v>
      </c>
      <c r="AF277" s="48">
        <f>AB277/D277*100</f>
        <v>83.414794336810743</v>
      </c>
      <c r="AG277" s="295">
        <f>SUM(AG278:AG282)</f>
        <v>-157113.27000000002</v>
      </c>
      <c r="AH277" s="48">
        <f>AG277/E277*100</f>
        <v>-39.024657228017887</v>
      </c>
      <c r="AI277" s="48">
        <f>AG277/D277*100</f>
        <v>-23.414794336810733</v>
      </c>
      <c r="AJ277" s="47">
        <f>SUM(AJ278:AJ282)</f>
        <v>111286.73</v>
      </c>
      <c r="AK277" s="47">
        <f>(AJ277/J277)*100</f>
        <v>16.585205663189271</v>
      </c>
      <c r="AL277" s="47">
        <f>(AJ277/D277)*100</f>
        <v>16.585205663189271</v>
      </c>
      <c r="AM277" s="47">
        <f>SUM(AM278:AM282)</f>
        <v>111286.73</v>
      </c>
      <c r="AN277" s="47">
        <f>(AM277/L277)*100</f>
        <v>16.585205663189271</v>
      </c>
      <c r="AO277" s="47">
        <f t="shared" ref="AO277:AO282" si="890">(AM277/D277)*100</f>
        <v>16.585205663189271</v>
      </c>
      <c r="AP277" s="47">
        <f>SUM(AP278:AP282)</f>
        <v>111286.73</v>
      </c>
      <c r="AQ277" s="47">
        <f>(AP277/D277)*100</f>
        <v>16.585205663189271</v>
      </c>
    </row>
    <row r="278" spans="1:43" ht="18.75">
      <c r="A278" s="38"/>
      <c r="B278" s="39" t="s">
        <v>68</v>
      </c>
      <c r="C278" s="49" t="s">
        <v>56</v>
      </c>
      <c r="D278" s="49">
        <v>216000</v>
      </c>
      <c r="E278" s="49">
        <v>129600</v>
      </c>
      <c r="F278" s="49">
        <f>D278*0.4</f>
        <v>86400</v>
      </c>
      <c r="G278" s="49">
        <v>216000</v>
      </c>
      <c r="H278" s="49">
        <v>0</v>
      </c>
      <c r="I278" s="49"/>
      <c r="J278" s="41">
        <f>SUM(G278:I278)</f>
        <v>216000</v>
      </c>
      <c r="K278" s="50">
        <v>0</v>
      </c>
      <c r="L278" s="51">
        <f>SUM(G278:I278,K278)</f>
        <v>216000</v>
      </c>
      <c r="M278" s="52">
        <f>'FF-68 Data'!Q655</f>
        <v>216000</v>
      </c>
      <c r="N278" s="53"/>
      <c r="O278" s="54"/>
      <c r="P278" s="55"/>
      <c r="Q278" s="81">
        <f>'FF-68 Data'!R655</f>
        <v>0</v>
      </c>
      <c r="R278" s="56">
        <f>M278+N278</f>
        <v>216000</v>
      </c>
      <c r="S278" s="56">
        <f>R278/E278*100</f>
        <v>166.66666666666669</v>
      </c>
      <c r="T278" s="56">
        <f>R278/J278*100</f>
        <v>100</v>
      </c>
      <c r="U278" s="56">
        <f>R278/L278*100</f>
        <v>100</v>
      </c>
      <c r="V278" s="56">
        <f t="shared" si="889"/>
        <v>100</v>
      </c>
      <c r="W278" s="57">
        <f>O278+P278+Q278</f>
        <v>0</v>
      </c>
      <c r="X278" s="56">
        <f>W278/E278*100</f>
        <v>0</v>
      </c>
      <c r="Y278" s="56">
        <f>W278/J278*100</f>
        <v>0</v>
      </c>
      <c r="Z278" s="56">
        <f>W278/L278*100</f>
        <v>0</v>
      </c>
      <c r="AA278" s="56">
        <f>W278/D278*100</f>
        <v>0</v>
      </c>
      <c r="AB278" s="56">
        <f>SUM(M278:Q278)</f>
        <v>216000</v>
      </c>
      <c r="AC278" s="56">
        <f>AB278/E278*100</f>
        <v>166.66666666666669</v>
      </c>
      <c r="AD278" s="56">
        <f>AB278/J278*100</f>
        <v>100</v>
      </c>
      <c r="AE278" s="56">
        <f>AB278/L278*100</f>
        <v>100</v>
      </c>
      <c r="AF278" s="56">
        <f>AB278/D278*100</f>
        <v>100</v>
      </c>
      <c r="AG278" s="57">
        <f>E278-AB278</f>
        <v>-86400</v>
      </c>
      <c r="AH278" s="56">
        <f>AG278/E278*100</f>
        <v>-66.666666666666657</v>
      </c>
      <c r="AI278" s="56">
        <f>AG278/D278*100</f>
        <v>-40</v>
      </c>
      <c r="AJ278" s="57">
        <f>J278-AB278</f>
        <v>0</v>
      </c>
      <c r="AK278" s="57">
        <f>(AJ278/J278)*100</f>
        <v>0</v>
      </c>
      <c r="AL278" s="57">
        <f>(AJ278/D278)*100</f>
        <v>0</v>
      </c>
      <c r="AM278" s="34">
        <f>L278-AB278</f>
        <v>0</v>
      </c>
      <c r="AN278" s="57">
        <f>(AM278/L278)*100</f>
        <v>0</v>
      </c>
      <c r="AO278" s="63">
        <f t="shared" si="890"/>
        <v>0</v>
      </c>
      <c r="AP278" s="34">
        <f>D278-AB278</f>
        <v>0</v>
      </c>
      <c r="AQ278" s="57">
        <f>(AP278/D278)*100</f>
        <v>0</v>
      </c>
    </row>
    <row r="279" spans="1:43" ht="18.75">
      <c r="A279" s="38"/>
      <c r="B279" s="38"/>
      <c r="C279" s="49" t="s">
        <v>57</v>
      </c>
      <c r="D279" s="49">
        <v>99760</v>
      </c>
      <c r="E279" s="49">
        <v>59856</v>
      </c>
      <c r="F279" s="49">
        <f t="shared" ref="F279:F284" si="891">D279*0.4</f>
        <v>39904</v>
      </c>
      <c r="G279" s="49">
        <v>74820</v>
      </c>
      <c r="H279" s="49">
        <v>24940</v>
      </c>
      <c r="I279" s="49"/>
      <c r="J279" s="41">
        <f>SUM(G279:I279)</f>
        <v>99760</v>
      </c>
      <c r="K279" s="78">
        <v>0</v>
      </c>
      <c r="L279" s="51">
        <f>SUM(G279:I279,K279)</f>
        <v>99760</v>
      </c>
      <c r="M279" s="52">
        <f>'FF-68 Data'!S655</f>
        <v>21040</v>
      </c>
      <c r="N279" s="53">
        <f>'FF-68 Data'!T655</f>
        <v>0</v>
      </c>
      <c r="O279" s="54">
        <f>'FF-68 Data'!U655</f>
        <v>0</v>
      </c>
      <c r="P279" s="55">
        <f>'FF-68 Data'!V655</f>
        <v>1000</v>
      </c>
      <c r="Q279" s="81"/>
      <c r="R279" s="56">
        <f>M279+N279</f>
        <v>21040</v>
      </c>
      <c r="S279" s="56">
        <f t="shared" ref="S279:S284" si="892">R279/E279*100</f>
        <v>35.151029136594488</v>
      </c>
      <c r="T279" s="56">
        <f t="shared" ref="T279:T282" si="893">R279/J279*100</f>
        <v>21.090617481956698</v>
      </c>
      <c r="U279" s="56">
        <f t="shared" ref="U279:U284" si="894">R279/L279*100</f>
        <v>21.090617481956698</v>
      </c>
      <c r="V279" s="56">
        <f t="shared" si="889"/>
        <v>21.090617481956698</v>
      </c>
      <c r="W279" s="57">
        <f t="shared" ref="W279:W282" si="895">O279+P279+Q279</f>
        <v>1000</v>
      </c>
      <c r="X279" s="56">
        <f t="shared" ref="X279:X284" si="896">W279/E279*100</f>
        <v>1.6706762897620957</v>
      </c>
      <c r="Y279" s="56">
        <f t="shared" ref="Y279:Y282" si="897">W279/J279*100</f>
        <v>1.0024057738572574</v>
      </c>
      <c r="Z279" s="56">
        <f t="shared" ref="Z279:Z284" si="898">W279/L279*100</f>
        <v>1.0024057738572574</v>
      </c>
      <c r="AA279" s="56">
        <f t="shared" ref="AA279:AA282" si="899">W279/D279*100</f>
        <v>1.0024057738572574</v>
      </c>
      <c r="AB279" s="56">
        <f t="shared" ref="AB279:AB282" si="900">SUM(M279:Q279)</f>
        <v>22040</v>
      </c>
      <c r="AC279" s="56">
        <f t="shared" ref="AC279:AC282" si="901">AB279/E279*100</f>
        <v>36.821705426356587</v>
      </c>
      <c r="AD279" s="56">
        <f>AB279/J279*100</f>
        <v>22.093023255813954</v>
      </c>
      <c r="AE279" s="56">
        <f t="shared" ref="AE279:AE284" si="902">AB279/L279*100</f>
        <v>22.093023255813954</v>
      </c>
      <c r="AF279" s="56">
        <f t="shared" ref="AF279:AF282" si="903">AB279/D279*100</f>
        <v>22.093023255813954</v>
      </c>
      <c r="AG279" s="57">
        <f t="shared" ref="AG279:AG282" si="904">E279-AB279</f>
        <v>37816</v>
      </c>
      <c r="AH279" s="56">
        <f t="shared" ref="AH279:AH282" si="905">AG279/E279*100</f>
        <v>63.178294573643413</v>
      </c>
      <c r="AI279" s="56">
        <f t="shared" ref="AI279:AI282" si="906">AG279/D279*100</f>
        <v>37.906976744186046</v>
      </c>
      <c r="AJ279" s="57">
        <f t="shared" ref="AJ279:AJ282" si="907">J279-AB279</f>
        <v>77720</v>
      </c>
      <c r="AK279" s="57">
        <f t="shared" ref="AK279:AK282" si="908">(AJ279/J279)*100</f>
        <v>77.906976744186053</v>
      </c>
      <c r="AL279" s="57">
        <f t="shared" ref="AL279:AL282" si="909">(AJ279/D279)*100</f>
        <v>77.906976744186053</v>
      </c>
      <c r="AM279" s="34">
        <f>L279-AB279</f>
        <v>77720</v>
      </c>
      <c r="AN279" s="57">
        <f t="shared" ref="AN279:AN282" si="910">(AM279/L279)*100</f>
        <v>77.906976744186053</v>
      </c>
      <c r="AO279" s="63">
        <f t="shared" si="890"/>
        <v>77.906976744186053</v>
      </c>
      <c r="AP279" s="34">
        <f t="shared" ref="AP279:AP282" si="911">D279-AB279</f>
        <v>77720</v>
      </c>
      <c r="AQ279" s="57">
        <f t="shared" ref="AQ279:AQ282" si="912">(AP279/D279)*100</f>
        <v>77.906976744186053</v>
      </c>
    </row>
    <row r="280" spans="1:43" ht="18.75">
      <c r="A280" s="38"/>
      <c r="B280" s="38"/>
      <c r="C280" s="49" t="s">
        <v>58</v>
      </c>
      <c r="D280" s="49">
        <v>324240</v>
      </c>
      <c r="E280" s="49">
        <v>194544</v>
      </c>
      <c r="F280" s="49">
        <f t="shared" si="891"/>
        <v>129696</v>
      </c>
      <c r="G280" s="49">
        <v>243180</v>
      </c>
      <c r="H280" s="49">
        <v>81060</v>
      </c>
      <c r="I280" s="49"/>
      <c r="J280" s="41">
        <f>SUM(G280:I280)</f>
        <v>324240</v>
      </c>
      <c r="K280" s="59">
        <v>0</v>
      </c>
      <c r="L280" s="51">
        <f>SUM(G280:I280,K280)</f>
        <v>324240</v>
      </c>
      <c r="M280" s="52">
        <f>'FF-68 Data'!W655</f>
        <v>108097.95000000001</v>
      </c>
      <c r="N280" s="53">
        <f>'FF-68 Data'!X655</f>
        <v>0</v>
      </c>
      <c r="O280" s="54">
        <f>'FF-68 Data'!Y655</f>
        <v>0</v>
      </c>
      <c r="P280" s="55">
        <f>'FF-68 Data'!Z655</f>
        <v>166586.79999999999</v>
      </c>
      <c r="Q280" s="81"/>
      <c r="R280" s="56">
        <f>M280+N280</f>
        <v>108097.95000000001</v>
      </c>
      <c r="S280" s="56">
        <f t="shared" si="892"/>
        <v>55.564782260054294</v>
      </c>
      <c r="T280" s="56">
        <f t="shared" si="893"/>
        <v>33.338869356032575</v>
      </c>
      <c r="U280" s="56">
        <f t="shared" si="894"/>
        <v>33.338869356032575</v>
      </c>
      <c r="V280" s="56">
        <f t="shared" si="889"/>
        <v>33.338869356032575</v>
      </c>
      <c r="W280" s="57">
        <f t="shared" si="895"/>
        <v>166586.79999999999</v>
      </c>
      <c r="X280" s="56">
        <f t="shared" si="896"/>
        <v>85.629369191545351</v>
      </c>
      <c r="Y280" s="56">
        <f t="shared" si="897"/>
        <v>51.377621514927206</v>
      </c>
      <c r="Z280" s="56">
        <f t="shared" si="898"/>
        <v>51.377621514927206</v>
      </c>
      <c r="AA280" s="56">
        <f t="shared" si="899"/>
        <v>51.377621514927206</v>
      </c>
      <c r="AB280" s="56">
        <f t="shared" si="900"/>
        <v>274684.75</v>
      </c>
      <c r="AC280" s="56">
        <f t="shared" si="901"/>
        <v>141.19415145159962</v>
      </c>
      <c r="AD280" s="56">
        <f t="shared" ref="AD280:AD282" si="913">AB280/J280*100</f>
        <v>84.716490870959788</v>
      </c>
      <c r="AE280" s="56">
        <f t="shared" si="902"/>
        <v>84.716490870959788</v>
      </c>
      <c r="AF280" s="56">
        <f t="shared" si="903"/>
        <v>84.716490870959788</v>
      </c>
      <c r="AG280" s="57">
        <f t="shared" si="904"/>
        <v>-80140.75</v>
      </c>
      <c r="AH280" s="56">
        <f t="shared" si="905"/>
        <v>-41.194151451599637</v>
      </c>
      <c r="AI280" s="56">
        <f t="shared" si="906"/>
        <v>-24.716490870959785</v>
      </c>
      <c r="AJ280" s="57">
        <f t="shared" si="907"/>
        <v>49555.25</v>
      </c>
      <c r="AK280" s="57">
        <f t="shared" si="908"/>
        <v>15.283509129040219</v>
      </c>
      <c r="AL280" s="57">
        <f t="shared" si="909"/>
        <v>15.283509129040219</v>
      </c>
      <c r="AM280" s="34">
        <f>L280-AB280</f>
        <v>49555.25</v>
      </c>
      <c r="AN280" s="57">
        <f t="shared" si="910"/>
        <v>15.283509129040219</v>
      </c>
      <c r="AO280" s="63">
        <f t="shared" si="890"/>
        <v>15.283509129040219</v>
      </c>
      <c r="AP280" s="34">
        <f t="shared" si="911"/>
        <v>49555.25</v>
      </c>
      <c r="AQ280" s="57">
        <f t="shared" si="912"/>
        <v>15.283509129040219</v>
      </c>
    </row>
    <row r="281" spans="1:43" ht="18" hidden="1" customHeight="1">
      <c r="A281" s="38"/>
      <c r="B281" s="38"/>
      <c r="C281" s="49" t="s">
        <v>69</v>
      </c>
      <c r="D281" s="49">
        <v>0</v>
      </c>
      <c r="E281" s="49">
        <v>0</v>
      </c>
      <c r="F281" s="49">
        <f t="shared" si="891"/>
        <v>0</v>
      </c>
      <c r="G281" s="49">
        <v>0</v>
      </c>
      <c r="H281" s="49">
        <v>0</v>
      </c>
      <c r="I281" s="49"/>
      <c r="J281" s="41">
        <f>SUM(G281:I281)</f>
        <v>0</v>
      </c>
      <c r="K281" s="59">
        <v>0</v>
      </c>
      <c r="L281" s="51">
        <f>SUM(G281:I281,K281)</f>
        <v>0</v>
      </c>
      <c r="M281" s="52"/>
      <c r="N281" s="53"/>
      <c r="O281" s="54"/>
      <c r="P281" s="55"/>
      <c r="Q281" s="81"/>
      <c r="R281" s="56">
        <f>M281+N281</f>
        <v>0</v>
      </c>
      <c r="S281" s="56" t="e">
        <f t="shared" si="892"/>
        <v>#DIV/0!</v>
      </c>
      <c r="T281" s="56" t="e">
        <f t="shared" si="893"/>
        <v>#DIV/0!</v>
      </c>
      <c r="U281" s="56" t="e">
        <f t="shared" si="894"/>
        <v>#DIV/0!</v>
      </c>
      <c r="V281" s="56" t="e">
        <f t="shared" si="889"/>
        <v>#DIV/0!</v>
      </c>
      <c r="W281" s="57">
        <f t="shared" si="895"/>
        <v>0</v>
      </c>
      <c r="X281" s="56" t="e">
        <f t="shared" si="896"/>
        <v>#DIV/0!</v>
      </c>
      <c r="Y281" s="56" t="e">
        <f t="shared" si="897"/>
        <v>#DIV/0!</v>
      </c>
      <c r="Z281" s="56" t="e">
        <f t="shared" si="898"/>
        <v>#DIV/0!</v>
      </c>
      <c r="AA281" s="56" t="e">
        <f t="shared" si="899"/>
        <v>#DIV/0!</v>
      </c>
      <c r="AB281" s="56">
        <f t="shared" si="900"/>
        <v>0</v>
      </c>
      <c r="AC281" s="56" t="e">
        <f t="shared" si="901"/>
        <v>#DIV/0!</v>
      </c>
      <c r="AD281" s="56" t="e">
        <f t="shared" si="913"/>
        <v>#DIV/0!</v>
      </c>
      <c r="AE281" s="56" t="e">
        <f t="shared" si="902"/>
        <v>#DIV/0!</v>
      </c>
      <c r="AF281" s="56" t="e">
        <f t="shared" si="903"/>
        <v>#DIV/0!</v>
      </c>
      <c r="AG281" s="57">
        <f t="shared" si="904"/>
        <v>0</v>
      </c>
      <c r="AH281" s="56" t="e">
        <f t="shared" si="905"/>
        <v>#DIV/0!</v>
      </c>
      <c r="AI281" s="56" t="e">
        <f t="shared" si="906"/>
        <v>#DIV/0!</v>
      </c>
      <c r="AJ281" s="57">
        <f t="shared" si="907"/>
        <v>0</v>
      </c>
      <c r="AK281" s="57" t="e">
        <f t="shared" si="908"/>
        <v>#DIV/0!</v>
      </c>
      <c r="AL281" s="57" t="e">
        <f t="shared" si="909"/>
        <v>#DIV/0!</v>
      </c>
      <c r="AM281" s="34">
        <f>L281-AB281</f>
        <v>0</v>
      </c>
      <c r="AN281" s="57" t="e">
        <f t="shared" si="910"/>
        <v>#DIV/0!</v>
      </c>
      <c r="AO281" s="63" t="e">
        <f t="shared" si="890"/>
        <v>#DIV/0!</v>
      </c>
      <c r="AP281" s="34">
        <f t="shared" si="911"/>
        <v>0</v>
      </c>
      <c r="AQ281" s="57" t="e">
        <f t="shared" si="912"/>
        <v>#DIV/0!</v>
      </c>
    </row>
    <row r="282" spans="1:43" ht="18.75">
      <c r="A282" s="38"/>
      <c r="B282" s="38"/>
      <c r="C282" s="49" t="s">
        <v>60</v>
      </c>
      <c r="D282" s="57">
        <v>31000</v>
      </c>
      <c r="E282" s="49">
        <v>18600</v>
      </c>
      <c r="F282" s="49">
        <f t="shared" si="891"/>
        <v>12400</v>
      </c>
      <c r="G282" s="57">
        <v>23250</v>
      </c>
      <c r="H282" s="49">
        <v>7750</v>
      </c>
      <c r="I282" s="49"/>
      <c r="J282" s="41">
        <f>SUM(G282:I282)</f>
        <v>31000</v>
      </c>
      <c r="K282" s="49">
        <v>0</v>
      </c>
      <c r="L282" s="51">
        <f>SUM(G282:I282,K282)</f>
        <v>31000</v>
      </c>
      <c r="M282" s="52">
        <f>'FF-68 Data'!AE655</f>
        <v>46988.520000000004</v>
      </c>
      <c r="N282" s="53">
        <f>'FF-68 Data'!AF655</f>
        <v>0</v>
      </c>
      <c r="O282" s="54">
        <f>'FF-68 Data'!AG655</f>
        <v>0</v>
      </c>
      <c r="P282" s="55">
        <f>'FF-68 Data'!AH655</f>
        <v>0</v>
      </c>
      <c r="Q282" s="81"/>
      <c r="R282" s="56">
        <f>M282+N282</f>
        <v>46988.520000000004</v>
      </c>
      <c r="S282" s="56">
        <f t="shared" si="892"/>
        <v>252.62645161290328</v>
      </c>
      <c r="T282" s="56">
        <f t="shared" si="893"/>
        <v>151.57587096774193</v>
      </c>
      <c r="U282" s="56">
        <f t="shared" si="894"/>
        <v>151.57587096774193</v>
      </c>
      <c r="V282" s="56">
        <f t="shared" si="889"/>
        <v>151.57587096774193</v>
      </c>
      <c r="W282" s="57">
        <f t="shared" si="895"/>
        <v>0</v>
      </c>
      <c r="X282" s="56">
        <f t="shared" si="896"/>
        <v>0</v>
      </c>
      <c r="Y282" s="56">
        <f t="shared" si="897"/>
        <v>0</v>
      </c>
      <c r="Z282" s="56">
        <f t="shared" si="898"/>
        <v>0</v>
      </c>
      <c r="AA282" s="56">
        <f t="shared" si="899"/>
        <v>0</v>
      </c>
      <c r="AB282" s="56">
        <f t="shared" si="900"/>
        <v>46988.520000000004</v>
      </c>
      <c r="AC282" s="56">
        <f t="shared" si="901"/>
        <v>252.62645161290328</v>
      </c>
      <c r="AD282" s="56">
        <f t="shared" si="913"/>
        <v>151.57587096774193</v>
      </c>
      <c r="AE282" s="56">
        <f t="shared" si="902"/>
        <v>151.57587096774193</v>
      </c>
      <c r="AF282" s="56">
        <f t="shared" si="903"/>
        <v>151.57587096774193</v>
      </c>
      <c r="AG282" s="57">
        <f t="shared" si="904"/>
        <v>-28388.520000000004</v>
      </c>
      <c r="AH282" s="56">
        <f t="shared" si="905"/>
        <v>-152.62645161290325</v>
      </c>
      <c r="AI282" s="56">
        <f t="shared" si="906"/>
        <v>-91.575870967741949</v>
      </c>
      <c r="AJ282" s="57">
        <f t="shared" si="907"/>
        <v>-15988.520000000004</v>
      </c>
      <c r="AK282" s="57">
        <f t="shared" si="908"/>
        <v>-51.575870967741942</v>
      </c>
      <c r="AL282" s="57">
        <f t="shared" si="909"/>
        <v>-51.575870967741942</v>
      </c>
      <c r="AM282" s="34">
        <f>L282-AB282</f>
        <v>-15988.520000000004</v>
      </c>
      <c r="AN282" s="57">
        <f t="shared" si="910"/>
        <v>-51.575870967741942</v>
      </c>
      <c r="AO282" s="63">
        <f t="shared" si="890"/>
        <v>-51.575870967741942</v>
      </c>
      <c r="AP282" s="34">
        <f t="shared" si="911"/>
        <v>-15988.520000000004</v>
      </c>
      <c r="AQ282" s="57">
        <f t="shared" si="912"/>
        <v>-51.575870967741942</v>
      </c>
    </row>
    <row r="283" spans="1:43" ht="18.75">
      <c r="A283" s="61"/>
      <c r="B283" s="62"/>
      <c r="C283" s="63" t="s">
        <v>61</v>
      </c>
      <c r="D283" s="63">
        <f>D284</f>
        <v>125000</v>
      </c>
      <c r="E283" s="63">
        <f>E284</f>
        <v>75000</v>
      </c>
      <c r="F283" s="63">
        <f t="shared" ref="F283" si="914">F284</f>
        <v>50000</v>
      </c>
      <c r="G283" s="63">
        <f>SUM(G284:G284)</f>
        <v>125000</v>
      </c>
      <c r="H283" s="63">
        <f>H284</f>
        <v>0</v>
      </c>
      <c r="I283" s="63">
        <f>I284</f>
        <v>0</v>
      </c>
      <c r="J283" s="63">
        <f>J284</f>
        <v>125000</v>
      </c>
      <c r="K283" s="63">
        <f>K284</f>
        <v>0</v>
      </c>
      <c r="L283" s="63">
        <f>SUM(L284:L284)</f>
        <v>125000</v>
      </c>
      <c r="M283" s="64">
        <f t="shared" ref="M283:AP283" si="915">M284</f>
        <v>125000</v>
      </c>
      <c r="N283" s="65">
        <f t="shared" si="915"/>
        <v>0</v>
      </c>
      <c r="O283" s="66">
        <f t="shared" si="915"/>
        <v>0</v>
      </c>
      <c r="P283" s="46">
        <f t="shared" si="915"/>
        <v>0</v>
      </c>
      <c r="Q283" s="82">
        <f t="shared" si="915"/>
        <v>0</v>
      </c>
      <c r="R283" s="67">
        <f t="shared" si="915"/>
        <v>125000</v>
      </c>
      <c r="S283" s="67">
        <f t="shared" si="915"/>
        <v>166.66666666666669</v>
      </c>
      <c r="T283" s="67">
        <f t="shared" si="915"/>
        <v>100</v>
      </c>
      <c r="U283" s="56">
        <f t="shared" si="894"/>
        <v>100</v>
      </c>
      <c r="V283" s="67">
        <f t="shared" si="915"/>
        <v>100</v>
      </c>
      <c r="W283" s="63">
        <f t="shared" si="915"/>
        <v>0</v>
      </c>
      <c r="X283" s="67">
        <f t="shared" si="915"/>
        <v>0</v>
      </c>
      <c r="Y283" s="67">
        <f t="shared" si="915"/>
        <v>0</v>
      </c>
      <c r="Z283" s="56">
        <f t="shared" si="898"/>
        <v>0</v>
      </c>
      <c r="AA283" s="67">
        <f t="shared" si="915"/>
        <v>0</v>
      </c>
      <c r="AB283" s="67">
        <f>AB284</f>
        <v>125000</v>
      </c>
      <c r="AC283" s="67">
        <f t="shared" ref="AC283:AI283" si="916">AC284</f>
        <v>166.66666666666669</v>
      </c>
      <c r="AD283" s="67">
        <f t="shared" si="916"/>
        <v>100</v>
      </c>
      <c r="AE283" s="56">
        <f t="shared" si="902"/>
        <v>100</v>
      </c>
      <c r="AF283" s="67">
        <f t="shared" si="916"/>
        <v>100</v>
      </c>
      <c r="AG283" s="63">
        <f>AG284</f>
        <v>-50000</v>
      </c>
      <c r="AH283" s="67">
        <f t="shared" si="916"/>
        <v>-66.666666666666657</v>
      </c>
      <c r="AI283" s="67">
        <f t="shared" si="916"/>
        <v>-40</v>
      </c>
      <c r="AJ283" s="63">
        <f t="shared" si="915"/>
        <v>0</v>
      </c>
      <c r="AK283" s="63">
        <f t="shared" si="915"/>
        <v>0</v>
      </c>
      <c r="AL283" s="63">
        <f t="shared" si="915"/>
        <v>0</v>
      </c>
      <c r="AM283" s="63">
        <f t="shared" si="915"/>
        <v>0</v>
      </c>
      <c r="AN283" s="63">
        <f t="shared" si="915"/>
        <v>0</v>
      </c>
      <c r="AO283" s="63">
        <f t="shared" si="915"/>
        <v>0</v>
      </c>
      <c r="AP283" s="63">
        <f t="shared" si="915"/>
        <v>0</v>
      </c>
      <c r="AQ283" s="57">
        <f>(AP283/D283)*100</f>
        <v>0</v>
      </c>
    </row>
    <row r="284" spans="1:43" ht="18.75">
      <c r="A284" s="38"/>
      <c r="B284" s="38"/>
      <c r="C284" s="49" t="s">
        <v>70</v>
      </c>
      <c r="D284" s="57">
        <v>125000</v>
      </c>
      <c r="E284" s="49">
        <v>75000</v>
      </c>
      <c r="F284" s="49">
        <f t="shared" si="891"/>
        <v>50000</v>
      </c>
      <c r="G284" s="57">
        <v>125000</v>
      </c>
      <c r="H284" s="49">
        <v>0</v>
      </c>
      <c r="I284" s="49"/>
      <c r="J284" s="49">
        <f>SUM(G284:I284)</f>
        <v>125000</v>
      </c>
      <c r="K284" s="57">
        <v>0</v>
      </c>
      <c r="L284" s="51">
        <f>SUM(G284:I284,K284)</f>
        <v>125000</v>
      </c>
      <c r="M284" s="52">
        <v>125000</v>
      </c>
      <c r="N284" s="53"/>
      <c r="O284" s="54"/>
      <c r="P284" s="55"/>
      <c r="Q284" s="81"/>
      <c r="R284" s="57">
        <f>M284+N284</f>
        <v>125000</v>
      </c>
      <c r="S284" s="56">
        <f t="shared" si="892"/>
        <v>166.66666666666669</v>
      </c>
      <c r="T284" s="56">
        <f>R284/L284*100</f>
        <v>100</v>
      </c>
      <c r="U284" s="56">
        <f t="shared" si="894"/>
        <v>100</v>
      </c>
      <c r="V284" s="56">
        <f>R284/D284*100</f>
        <v>100</v>
      </c>
      <c r="W284" s="57">
        <f>O284+P284+Q284</f>
        <v>0</v>
      </c>
      <c r="X284" s="56">
        <f t="shared" si="896"/>
        <v>0</v>
      </c>
      <c r="Y284" s="56">
        <f>W284/L284*100</f>
        <v>0</v>
      </c>
      <c r="Z284" s="56">
        <f t="shared" si="898"/>
        <v>0</v>
      </c>
      <c r="AA284" s="56">
        <f>W284/D284*100</f>
        <v>0</v>
      </c>
      <c r="AB284" s="56">
        <f>SUM(M284:Q284)</f>
        <v>125000</v>
      </c>
      <c r="AC284" s="56">
        <f t="shared" ref="AC284" si="917">AB284/E284*100</f>
        <v>166.66666666666669</v>
      </c>
      <c r="AD284" s="56">
        <f t="shared" ref="AD284" si="918">AB284/J284*100</f>
        <v>100</v>
      </c>
      <c r="AE284" s="56">
        <f t="shared" si="902"/>
        <v>100</v>
      </c>
      <c r="AF284" s="56">
        <f>AB284/D284*100</f>
        <v>100</v>
      </c>
      <c r="AG284" s="57">
        <f t="shared" ref="AG284" si="919">E284-AB284</f>
        <v>-50000</v>
      </c>
      <c r="AH284" s="56">
        <f t="shared" ref="AH284" si="920">AG284/E284*100</f>
        <v>-66.666666666666657</v>
      </c>
      <c r="AI284" s="56">
        <f t="shared" ref="AI284" si="921">AG284/D284*100</f>
        <v>-40</v>
      </c>
      <c r="AJ284" s="57">
        <f>J284-AB284</f>
        <v>0</v>
      </c>
      <c r="AK284" s="57">
        <f t="shared" ref="AK284" si="922">(AJ284/J284)*100</f>
        <v>0</v>
      </c>
      <c r="AL284" s="57">
        <f>(AJ284/D284)*100</f>
        <v>0</v>
      </c>
      <c r="AM284" s="34">
        <f>L284-AB284</f>
        <v>0</v>
      </c>
      <c r="AN284" s="57">
        <f>(AM284/L284)*100</f>
        <v>0</v>
      </c>
      <c r="AO284" s="63">
        <f>(AM284/D284)*100</f>
        <v>0</v>
      </c>
      <c r="AP284" s="34">
        <f t="shared" ref="AP284" si="923">D284-AB284</f>
        <v>0</v>
      </c>
      <c r="AQ284" s="57">
        <f t="shared" ref="AQ284" si="924">(AP284/D284)*100</f>
        <v>0</v>
      </c>
    </row>
    <row r="285" spans="1:43" ht="18.75">
      <c r="A285" s="69"/>
      <c r="B285" s="69"/>
      <c r="C285" s="70"/>
      <c r="D285" s="70"/>
      <c r="E285" s="70"/>
      <c r="F285" s="70"/>
      <c r="G285" s="71"/>
      <c r="H285" s="71"/>
      <c r="I285" s="71"/>
      <c r="J285" s="71"/>
      <c r="K285" s="71"/>
      <c r="L285" s="71"/>
      <c r="M285" s="72"/>
      <c r="N285" s="73"/>
      <c r="O285" s="74"/>
      <c r="P285" s="75"/>
      <c r="Q285" s="83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</row>
    <row r="286" spans="1:43" ht="37.5" customHeight="1">
      <c r="A286" s="1104" t="s">
        <v>150</v>
      </c>
      <c r="B286" s="1106" t="s">
        <v>151</v>
      </c>
      <c r="C286" s="1107" t="s">
        <v>152</v>
      </c>
      <c r="D286" s="79" t="s">
        <v>153</v>
      </c>
      <c r="E286" s="293">
        <v>0.6</v>
      </c>
      <c r="F286" s="293">
        <v>0.4</v>
      </c>
      <c r="G286" s="1109">
        <f>SUM(G289,G295)</f>
        <v>651000</v>
      </c>
      <c r="H286" s="1109">
        <f>H289+H295</f>
        <v>145000</v>
      </c>
      <c r="I286" s="1109">
        <f>I289+I295</f>
        <v>0</v>
      </c>
      <c r="J286" s="1109">
        <f>SUM(G286:I288)</f>
        <v>796000</v>
      </c>
      <c r="K286" s="1111">
        <f>SUM(K289,K295)</f>
        <v>0</v>
      </c>
      <c r="L286" s="1113">
        <f>SUM(L289,L295)</f>
        <v>796000</v>
      </c>
      <c r="M286" s="37"/>
      <c r="N286" s="37"/>
      <c r="O286" s="37"/>
      <c r="P286" s="37"/>
      <c r="Q286" s="37"/>
      <c r="R286" s="203" t="s">
        <v>417</v>
      </c>
      <c r="S286" s="294" t="s">
        <v>462</v>
      </c>
      <c r="T286" s="204" t="s">
        <v>433</v>
      </c>
      <c r="U286" s="204" t="s">
        <v>434</v>
      </c>
      <c r="V286" s="204" t="s">
        <v>403</v>
      </c>
      <c r="W286" s="204" t="s">
        <v>438</v>
      </c>
      <c r="X286" s="294" t="s">
        <v>462</v>
      </c>
      <c r="Y286" s="204" t="s">
        <v>433</v>
      </c>
      <c r="Z286" s="204" t="s">
        <v>434</v>
      </c>
      <c r="AA286" s="204" t="s">
        <v>403</v>
      </c>
      <c r="AB286" s="203" t="s">
        <v>439</v>
      </c>
      <c r="AC286" s="294" t="s">
        <v>462</v>
      </c>
      <c r="AD286" s="204" t="s">
        <v>433</v>
      </c>
      <c r="AE286" s="204" t="s">
        <v>434</v>
      </c>
      <c r="AF286" s="204" t="s">
        <v>403</v>
      </c>
      <c r="AG286" s="296" t="s">
        <v>33</v>
      </c>
      <c r="AH286" s="294" t="s">
        <v>464</v>
      </c>
      <c r="AI286" s="294" t="s">
        <v>399</v>
      </c>
      <c r="AJ286" s="204" t="s">
        <v>440</v>
      </c>
      <c r="AK286" s="204" t="s">
        <v>433</v>
      </c>
      <c r="AL286" s="204" t="s">
        <v>403</v>
      </c>
      <c r="AM286" s="204" t="s">
        <v>408</v>
      </c>
      <c r="AN286" s="204" t="s">
        <v>448</v>
      </c>
      <c r="AO286" s="204" t="s">
        <v>403</v>
      </c>
      <c r="AP286" s="204" t="s">
        <v>441</v>
      </c>
      <c r="AQ286" s="204" t="s">
        <v>403</v>
      </c>
    </row>
    <row r="287" spans="1:43" ht="14.45" customHeight="1">
      <c r="A287" s="1105"/>
      <c r="B287" s="1106"/>
      <c r="C287" s="1108"/>
      <c r="D287" s="1108">
        <f>D289+D295</f>
        <v>796000</v>
      </c>
      <c r="E287" s="1173">
        <f t="shared" ref="E287:F287" si="925">E289+E295</f>
        <v>477600</v>
      </c>
      <c r="F287" s="1173">
        <f t="shared" si="925"/>
        <v>318400</v>
      </c>
      <c r="G287" s="1110"/>
      <c r="H287" s="1110"/>
      <c r="I287" s="1110"/>
      <c r="J287" s="1110"/>
      <c r="K287" s="1112"/>
      <c r="L287" s="1106"/>
      <c r="M287" s="1114">
        <f t="shared" ref="M287:R287" si="926">M289+M295</f>
        <v>426311.32999999996</v>
      </c>
      <c r="N287" s="1116">
        <f t="shared" si="926"/>
        <v>0</v>
      </c>
      <c r="O287" s="1118">
        <f t="shared" si="926"/>
        <v>0</v>
      </c>
      <c r="P287" s="1100">
        <f t="shared" si="926"/>
        <v>101336.48999999999</v>
      </c>
      <c r="Q287" s="1102">
        <f t="shared" si="926"/>
        <v>0</v>
      </c>
      <c r="R287" s="1071">
        <f t="shared" si="926"/>
        <v>426311.32999999996</v>
      </c>
      <c r="S287" s="1071">
        <f>(R287/E287)*100</f>
        <v>89.261166247906189</v>
      </c>
      <c r="T287" s="1071">
        <f>(R287/J286)*100</f>
        <v>53.556699748743711</v>
      </c>
      <c r="U287" s="1071">
        <f>(R287/L286)*100</f>
        <v>53.556699748743711</v>
      </c>
      <c r="V287" s="1071">
        <f>(R287/D287)*100</f>
        <v>53.556699748743711</v>
      </c>
      <c r="W287" s="1071">
        <f>W289+W295</f>
        <v>101336.48999999999</v>
      </c>
      <c r="X287" s="1071">
        <f>(W287/E287)*100</f>
        <v>21.217858040201005</v>
      </c>
      <c r="Y287" s="1071">
        <f>(W287/J286)*100</f>
        <v>12.7307148241206</v>
      </c>
      <c r="Z287" s="1071">
        <f>(W287/L286)*100</f>
        <v>12.7307148241206</v>
      </c>
      <c r="AA287" s="1071">
        <f>(W287/D287)*100</f>
        <v>12.7307148241206</v>
      </c>
      <c r="AB287" s="1071">
        <f>AB289+AB295</f>
        <v>527647.81999999995</v>
      </c>
      <c r="AC287" s="1071">
        <f>(AB287/E287)*100</f>
        <v>110.47902428810718</v>
      </c>
      <c r="AD287" s="1171">
        <f>(AB287/J286)*100</f>
        <v>66.287414572864307</v>
      </c>
      <c r="AE287" s="1071">
        <f>(AB287/L286)*100</f>
        <v>66.287414572864307</v>
      </c>
      <c r="AF287" s="1071">
        <f>(AB287/D287)*100</f>
        <v>66.287414572864307</v>
      </c>
      <c r="AG287" s="1071">
        <f>AG289+AG295</f>
        <v>-50047.819999999978</v>
      </c>
      <c r="AH287" s="1071">
        <f>(AG287/E287)*100</f>
        <v>-10.479024288107199</v>
      </c>
      <c r="AI287" s="1071">
        <f>(AG287/D287)*100</f>
        <v>-6.2874145728643196</v>
      </c>
      <c r="AJ287" s="1071">
        <f>AJ289+AJ295</f>
        <v>268352.18000000005</v>
      </c>
      <c r="AK287" s="1071">
        <f>(AJ287/J286)*100</f>
        <v>33.712585427135686</v>
      </c>
      <c r="AL287" s="1071">
        <f>(AJ287/D287)*100</f>
        <v>33.712585427135686</v>
      </c>
      <c r="AM287" s="1071">
        <f>AM289+AM295</f>
        <v>268352.18000000005</v>
      </c>
      <c r="AN287" s="1071">
        <f>(AM287/L286)*100</f>
        <v>33.712585427135686</v>
      </c>
      <c r="AO287" s="1071">
        <f>(AM287/D287)*100</f>
        <v>33.712585427135686</v>
      </c>
      <c r="AP287" s="1071">
        <f>AP289+AP295</f>
        <v>268352.18000000005</v>
      </c>
      <c r="AQ287" s="1071">
        <f>(AP287/D287)*100</f>
        <v>33.712585427135686</v>
      </c>
    </row>
    <row r="288" spans="1:43" ht="18.600000000000001" customHeight="1">
      <c r="A288" s="1105"/>
      <c r="B288" s="1106"/>
      <c r="C288" s="1108"/>
      <c r="D288" s="1108"/>
      <c r="E288" s="1173"/>
      <c r="F288" s="1173"/>
      <c r="G288" s="1110"/>
      <c r="H288" s="1110"/>
      <c r="I288" s="1110"/>
      <c r="J288" s="1110"/>
      <c r="K288" s="1112"/>
      <c r="L288" s="1106"/>
      <c r="M288" s="1115"/>
      <c r="N288" s="1117"/>
      <c r="O288" s="1119"/>
      <c r="P288" s="1101"/>
      <c r="Q288" s="1103"/>
      <c r="R288" s="1072"/>
      <c r="S288" s="1072"/>
      <c r="T288" s="1072"/>
      <c r="U288" s="1072"/>
      <c r="V288" s="1072"/>
      <c r="W288" s="1072"/>
      <c r="X288" s="1072"/>
      <c r="Y288" s="1072"/>
      <c r="Z288" s="1072"/>
      <c r="AA288" s="1072"/>
      <c r="AB288" s="1072"/>
      <c r="AC288" s="1072"/>
      <c r="AD288" s="1172"/>
      <c r="AE288" s="1072"/>
      <c r="AF288" s="1072"/>
      <c r="AG288" s="1072"/>
      <c r="AH288" s="1072"/>
      <c r="AI288" s="1072"/>
      <c r="AJ288" s="1072"/>
      <c r="AK288" s="1072"/>
      <c r="AL288" s="1072"/>
      <c r="AM288" s="1072"/>
      <c r="AN288" s="1072"/>
      <c r="AO288" s="1072"/>
      <c r="AP288" s="1072"/>
      <c r="AQ288" s="1072"/>
    </row>
    <row r="289" spans="1:43" ht="18.75">
      <c r="A289" s="38"/>
      <c r="B289" s="39"/>
      <c r="C289" s="40" t="s">
        <v>55</v>
      </c>
      <c r="D289" s="40">
        <f>SUM(D290:D294)</f>
        <v>796000</v>
      </c>
      <c r="E289" s="40">
        <f t="shared" ref="E289:F289" si="927">SUM(E290:E294)</f>
        <v>477600</v>
      </c>
      <c r="F289" s="40">
        <f t="shared" si="927"/>
        <v>318400</v>
      </c>
      <c r="G289" s="41">
        <f>SUM(G290:G294)</f>
        <v>651000</v>
      </c>
      <c r="H289" s="41">
        <f>SUM(H290:H294)</f>
        <v>145000</v>
      </c>
      <c r="I289" s="41">
        <f>SUM(I290:I294)</f>
        <v>0</v>
      </c>
      <c r="J289" s="41">
        <f>SUM(J290:J294)</f>
        <v>796000</v>
      </c>
      <c r="K289" s="42">
        <f>SUM(K290:K292)</f>
        <v>0</v>
      </c>
      <c r="L289" s="41">
        <f t="shared" ref="L289:R289" si="928">SUM(L290:L294)</f>
        <v>796000</v>
      </c>
      <c r="M289" s="43">
        <f t="shared" si="928"/>
        <v>426311.32999999996</v>
      </c>
      <c r="N289" s="44">
        <f t="shared" si="928"/>
        <v>0</v>
      </c>
      <c r="O289" s="45">
        <f t="shared" si="928"/>
        <v>0</v>
      </c>
      <c r="P289" s="46">
        <f t="shared" si="928"/>
        <v>101336.48999999999</v>
      </c>
      <c r="Q289" s="80">
        <f t="shared" si="928"/>
        <v>0</v>
      </c>
      <c r="R289" s="47">
        <f t="shared" si="928"/>
        <v>426311.32999999996</v>
      </c>
      <c r="S289" s="48">
        <f>R289/E289*100</f>
        <v>89.261166247906189</v>
      </c>
      <c r="T289" s="48">
        <f>R289/J289*100</f>
        <v>53.556699748743711</v>
      </c>
      <c r="U289" s="48">
        <f>R289/L289*100</f>
        <v>53.556699748743711</v>
      </c>
      <c r="V289" s="48">
        <f t="shared" ref="V289:V294" si="929">R289/D289*100</f>
        <v>53.556699748743711</v>
      </c>
      <c r="W289" s="47">
        <f>SUM(W290:W294)</f>
        <v>101336.48999999999</v>
      </c>
      <c r="X289" s="48">
        <f>W289/E289*100</f>
        <v>21.217858040201005</v>
      </c>
      <c r="Y289" s="48">
        <f>W289/J289*100</f>
        <v>12.7307148241206</v>
      </c>
      <c r="Z289" s="48">
        <f>W289/L289*100</f>
        <v>12.7307148241206</v>
      </c>
      <c r="AA289" s="48">
        <f>W289/D289*100</f>
        <v>12.7307148241206</v>
      </c>
      <c r="AB289" s="48">
        <f>SUM(AB290:AB294)</f>
        <v>527647.81999999995</v>
      </c>
      <c r="AC289" s="48">
        <f>AB289/E289*100</f>
        <v>110.47902428810718</v>
      </c>
      <c r="AD289" s="299">
        <f>AB289/J289*100</f>
        <v>66.287414572864307</v>
      </c>
      <c r="AE289" s="48">
        <f>AB289/L289*100</f>
        <v>66.287414572864307</v>
      </c>
      <c r="AF289" s="48">
        <f>AB289/D289*100</f>
        <v>66.287414572864307</v>
      </c>
      <c r="AG289" s="295">
        <f>SUM(AG290:AG294)</f>
        <v>-50047.819999999978</v>
      </c>
      <c r="AH289" s="48">
        <f>AG289/E289*100</f>
        <v>-10.479024288107199</v>
      </c>
      <c r="AI289" s="48">
        <f>AG289/D289*100</f>
        <v>-6.2874145728643196</v>
      </c>
      <c r="AJ289" s="47">
        <f>SUM(AJ290:AJ294)</f>
        <v>268352.18000000005</v>
      </c>
      <c r="AK289" s="47">
        <f>(AJ289/J289)*100</f>
        <v>33.712585427135686</v>
      </c>
      <c r="AL289" s="47">
        <f>(AJ289/D289)*100</f>
        <v>33.712585427135686</v>
      </c>
      <c r="AM289" s="47">
        <f>SUM(AM290:AM294)</f>
        <v>268352.18000000005</v>
      </c>
      <c r="AN289" s="47">
        <f>(AM289/L289)*100</f>
        <v>33.712585427135686</v>
      </c>
      <c r="AO289" s="47">
        <f t="shared" ref="AO289:AO294" si="930">(AM289/D289)*100</f>
        <v>33.712585427135686</v>
      </c>
      <c r="AP289" s="47">
        <f>SUM(AP290:AP294)</f>
        <v>268352.18000000005</v>
      </c>
      <c r="AQ289" s="47">
        <f>(AP289/D289)*100</f>
        <v>33.712585427135686</v>
      </c>
    </row>
    <row r="290" spans="1:43" ht="18.75">
      <c r="A290" s="38"/>
      <c r="B290" s="39" t="s">
        <v>68</v>
      </c>
      <c r="C290" s="49" t="s">
        <v>56</v>
      </c>
      <c r="D290" s="49">
        <v>216000</v>
      </c>
      <c r="E290" s="49">
        <v>129600</v>
      </c>
      <c r="F290" s="49">
        <f>D290*0.4</f>
        <v>86400</v>
      </c>
      <c r="G290" s="49">
        <v>216000</v>
      </c>
      <c r="H290" s="49">
        <v>0</v>
      </c>
      <c r="I290" s="49"/>
      <c r="J290" s="41">
        <f>SUM(G290:I290)</f>
        <v>216000</v>
      </c>
      <c r="K290" s="50">
        <v>0</v>
      </c>
      <c r="L290" s="51">
        <f>SUM(G290:I290,K290)</f>
        <v>216000</v>
      </c>
      <c r="M290" s="52">
        <f>'FF-68 Data'!Q690</f>
        <v>144000</v>
      </c>
      <c r="N290" s="53"/>
      <c r="O290" s="54"/>
      <c r="P290" s="55"/>
      <c r="Q290" s="81">
        <f>'FF-68 Data'!R690</f>
        <v>0</v>
      </c>
      <c r="R290" s="56">
        <f>M290+N290</f>
        <v>144000</v>
      </c>
      <c r="S290" s="56">
        <f>R290/E290*100</f>
        <v>111.11111111111111</v>
      </c>
      <c r="T290" s="56">
        <f>R290/J290*100</f>
        <v>66.666666666666657</v>
      </c>
      <c r="U290" s="56">
        <f>R290/L290*100</f>
        <v>66.666666666666657</v>
      </c>
      <c r="V290" s="56">
        <f t="shared" si="929"/>
        <v>66.666666666666657</v>
      </c>
      <c r="W290" s="57">
        <f>O290+P290+Q290</f>
        <v>0</v>
      </c>
      <c r="X290" s="56">
        <f>W290/E290*100</f>
        <v>0</v>
      </c>
      <c r="Y290" s="56">
        <f>W290/J290*100</f>
        <v>0</v>
      </c>
      <c r="Z290" s="56">
        <f>W290/L290*100</f>
        <v>0</v>
      </c>
      <c r="AA290" s="56">
        <f>W290/D290*100</f>
        <v>0</v>
      </c>
      <c r="AB290" s="56">
        <f>SUM(M290:Q290)</f>
        <v>144000</v>
      </c>
      <c r="AC290" s="56">
        <f>AB290/E290*100</f>
        <v>111.11111111111111</v>
      </c>
      <c r="AD290" s="56">
        <f>AB290/J290*100</f>
        <v>66.666666666666657</v>
      </c>
      <c r="AE290" s="56">
        <f>AB290/L290*100</f>
        <v>66.666666666666657</v>
      </c>
      <c r="AF290" s="56">
        <f>AB290/D290*100</f>
        <v>66.666666666666657</v>
      </c>
      <c r="AG290" s="57">
        <f>E290-AB290</f>
        <v>-14400</v>
      </c>
      <c r="AH290" s="56">
        <f>AG290/E290*100</f>
        <v>-11.111111111111111</v>
      </c>
      <c r="AI290" s="56">
        <f>AG290/D290*100</f>
        <v>-6.666666666666667</v>
      </c>
      <c r="AJ290" s="57">
        <f>J290-AB290</f>
        <v>72000</v>
      </c>
      <c r="AK290" s="57">
        <f>(AJ290/J290)*100</f>
        <v>33.333333333333329</v>
      </c>
      <c r="AL290" s="57">
        <f>(AJ290/D290)*100</f>
        <v>33.333333333333329</v>
      </c>
      <c r="AM290" s="34">
        <f>L290-AB290</f>
        <v>72000</v>
      </c>
      <c r="AN290" s="57">
        <f>(AM290/L290)*100</f>
        <v>33.333333333333329</v>
      </c>
      <c r="AO290" s="63">
        <f t="shared" si="930"/>
        <v>33.333333333333329</v>
      </c>
      <c r="AP290" s="34">
        <f>D290-AB290</f>
        <v>72000</v>
      </c>
      <c r="AQ290" s="57">
        <f>(AP290/D290)*100</f>
        <v>33.333333333333329</v>
      </c>
    </row>
    <row r="291" spans="1:43" ht="18" hidden="1" customHeight="1">
      <c r="A291" s="38"/>
      <c r="B291" s="38"/>
      <c r="C291" s="49" t="s">
        <v>57</v>
      </c>
      <c r="D291" s="49">
        <v>0</v>
      </c>
      <c r="E291" s="49">
        <v>0</v>
      </c>
      <c r="F291" s="49">
        <f t="shared" ref="F291:F296" si="931">D291*0.4</f>
        <v>0</v>
      </c>
      <c r="G291" s="49">
        <v>0</v>
      </c>
      <c r="H291" s="49">
        <v>0</v>
      </c>
      <c r="I291" s="49"/>
      <c r="J291" s="41">
        <f>SUM(G291:I291)</f>
        <v>0</v>
      </c>
      <c r="K291" s="78"/>
      <c r="L291" s="51">
        <f>SUM(G291:I291,K291)</f>
        <v>0</v>
      </c>
      <c r="M291" s="52"/>
      <c r="N291" s="53"/>
      <c r="O291" s="54"/>
      <c r="P291" s="55"/>
      <c r="Q291" s="81"/>
      <c r="R291" s="56">
        <f>M291+N291</f>
        <v>0</v>
      </c>
      <c r="S291" s="56" t="e">
        <f t="shared" ref="S291:S296" si="932">R291/E291*100</f>
        <v>#DIV/0!</v>
      </c>
      <c r="T291" s="56" t="e">
        <f t="shared" ref="T291:T294" si="933">R291/J291*100</f>
        <v>#DIV/0!</v>
      </c>
      <c r="U291" s="56" t="e">
        <f t="shared" ref="U291:U296" si="934">R291/L291*100</f>
        <v>#DIV/0!</v>
      </c>
      <c r="V291" s="56" t="e">
        <f t="shared" si="929"/>
        <v>#DIV/0!</v>
      </c>
      <c r="W291" s="57">
        <f t="shared" ref="W291:W294" si="935">O291+P291+Q291</f>
        <v>0</v>
      </c>
      <c r="X291" s="56" t="e">
        <f t="shared" ref="X291:X296" si="936">W291/E291*100</f>
        <v>#DIV/0!</v>
      </c>
      <c r="Y291" s="56" t="e">
        <f t="shared" ref="Y291:Y294" si="937">W291/J291*100</f>
        <v>#DIV/0!</v>
      </c>
      <c r="Z291" s="56" t="e">
        <f t="shared" ref="Z291:Z296" si="938">W291/L291*100</f>
        <v>#DIV/0!</v>
      </c>
      <c r="AA291" s="56" t="e">
        <f t="shared" ref="AA291:AA294" si="939">W291/D291*100</f>
        <v>#DIV/0!</v>
      </c>
      <c r="AB291" s="56">
        <f t="shared" ref="AB291:AB294" si="940">SUM(M291:Q291)</f>
        <v>0</v>
      </c>
      <c r="AC291" s="56" t="e">
        <f t="shared" ref="AC291:AC294" si="941">AB291/E291*100</f>
        <v>#DIV/0!</v>
      </c>
      <c r="AD291" s="56" t="e">
        <f>AB291/J291*100</f>
        <v>#DIV/0!</v>
      </c>
      <c r="AE291" s="56" t="e">
        <f t="shared" ref="AE291:AE296" si="942">AB291/L291*100</f>
        <v>#DIV/0!</v>
      </c>
      <c r="AF291" s="56" t="e">
        <f t="shared" ref="AF291:AF294" si="943">AB291/D291*100</f>
        <v>#DIV/0!</v>
      </c>
      <c r="AG291" s="57">
        <f t="shared" ref="AG291:AG294" si="944">E291-AB291</f>
        <v>0</v>
      </c>
      <c r="AH291" s="56" t="e">
        <f t="shared" ref="AH291:AH294" si="945">AG291/E291*100</f>
        <v>#DIV/0!</v>
      </c>
      <c r="AI291" s="56" t="e">
        <f t="shared" ref="AI291:AI294" si="946">AG291/D291*100</f>
        <v>#DIV/0!</v>
      </c>
      <c r="AJ291" s="57">
        <f t="shared" ref="AJ291:AJ294" si="947">J291-AB291</f>
        <v>0</v>
      </c>
      <c r="AK291" s="57" t="e">
        <f t="shared" ref="AK291:AK294" si="948">(AJ291/J291)*100</f>
        <v>#DIV/0!</v>
      </c>
      <c r="AL291" s="57" t="e">
        <f t="shared" ref="AL291:AL294" si="949">(AJ291/D291)*100</f>
        <v>#DIV/0!</v>
      </c>
      <c r="AM291" s="34">
        <f>L291-AB291</f>
        <v>0</v>
      </c>
      <c r="AN291" s="57" t="e">
        <f t="shared" ref="AN291:AN294" si="950">(AM291/L291)*100</f>
        <v>#DIV/0!</v>
      </c>
      <c r="AO291" s="63" t="e">
        <f t="shared" si="930"/>
        <v>#DIV/0!</v>
      </c>
      <c r="AP291" s="34">
        <f t="shared" ref="AP291:AP294" si="951">D291-AB291</f>
        <v>0</v>
      </c>
      <c r="AQ291" s="57" t="e">
        <f t="shared" ref="AQ291:AQ294" si="952">(AP291/D291)*100</f>
        <v>#DIV/0!</v>
      </c>
    </row>
    <row r="292" spans="1:43" ht="18.75">
      <c r="A292" s="38"/>
      <c r="B292" s="38"/>
      <c r="C292" s="49" t="s">
        <v>58</v>
      </c>
      <c r="D292" s="49">
        <v>421000</v>
      </c>
      <c r="E292" s="49">
        <v>252600</v>
      </c>
      <c r="F292" s="49">
        <f t="shared" si="931"/>
        <v>168400</v>
      </c>
      <c r="G292" s="49">
        <v>315750</v>
      </c>
      <c r="H292" s="49">
        <v>105250</v>
      </c>
      <c r="I292" s="49"/>
      <c r="J292" s="41">
        <f>SUM(G292:I292)</f>
        <v>421000</v>
      </c>
      <c r="K292" s="59">
        <v>0</v>
      </c>
      <c r="L292" s="51">
        <f>SUM(G292:I292,K292)</f>
        <v>421000</v>
      </c>
      <c r="M292" s="52">
        <f>'FF-68 Data'!W690</f>
        <v>155890.82999999999</v>
      </c>
      <c r="N292" s="53">
        <f>'FF-68 Data'!X690</f>
        <v>0</v>
      </c>
      <c r="O292" s="54">
        <f>'FF-68 Data'!Y690</f>
        <v>0</v>
      </c>
      <c r="P292" s="55">
        <f>'FF-68 Data'!Z690</f>
        <v>83788.489999999991</v>
      </c>
      <c r="Q292" s="81"/>
      <c r="R292" s="56">
        <f>M292+N292</f>
        <v>155890.82999999999</v>
      </c>
      <c r="S292" s="56">
        <f t="shared" si="932"/>
        <v>61.714501187648452</v>
      </c>
      <c r="T292" s="56">
        <f t="shared" si="933"/>
        <v>37.028700712589071</v>
      </c>
      <c r="U292" s="56">
        <f t="shared" si="934"/>
        <v>37.028700712589071</v>
      </c>
      <c r="V292" s="56">
        <f t="shared" si="929"/>
        <v>37.028700712589071</v>
      </c>
      <c r="W292" s="57">
        <f t="shared" si="935"/>
        <v>83788.489999999991</v>
      </c>
      <c r="X292" s="56">
        <f t="shared" si="936"/>
        <v>33.17042359461599</v>
      </c>
      <c r="Y292" s="56">
        <f t="shared" si="937"/>
        <v>19.902254156769594</v>
      </c>
      <c r="Z292" s="56">
        <f t="shared" si="938"/>
        <v>19.902254156769594</v>
      </c>
      <c r="AA292" s="56">
        <f t="shared" si="939"/>
        <v>19.902254156769594</v>
      </c>
      <c r="AB292" s="56">
        <f t="shared" si="940"/>
        <v>239679.31999999998</v>
      </c>
      <c r="AC292" s="56">
        <f t="shared" si="941"/>
        <v>94.884924782264449</v>
      </c>
      <c r="AD292" s="56">
        <f t="shared" ref="AD292:AD294" si="953">AB292/J292*100</f>
        <v>56.930954869358665</v>
      </c>
      <c r="AE292" s="56">
        <f t="shared" si="942"/>
        <v>56.930954869358665</v>
      </c>
      <c r="AF292" s="56">
        <f t="shared" si="943"/>
        <v>56.930954869358665</v>
      </c>
      <c r="AG292" s="57">
        <f t="shared" si="944"/>
        <v>12920.680000000022</v>
      </c>
      <c r="AH292" s="56">
        <f t="shared" si="945"/>
        <v>5.1150752177355585</v>
      </c>
      <c r="AI292" s="56">
        <f t="shared" si="946"/>
        <v>3.0690451306413356</v>
      </c>
      <c r="AJ292" s="57">
        <f t="shared" si="947"/>
        <v>181320.68000000002</v>
      </c>
      <c r="AK292" s="57">
        <f t="shared" si="948"/>
        <v>43.069045130641335</v>
      </c>
      <c r="AL292" s="57">
        <f t="shared" si="949"/>
        <v>43.069045130641335</v>
      </c>
      <c r="AM292" s="34">
        <f>L292-AB292</f>
        <v>181320.68000000002</v>
      </c>
      <c r="AN292" s="57">
        <f t="shared" si="950"/>
        <v>43.069045130641335</v>
      </c>
      <c r="AO292" s="63">
        <f t="shared" si="930"/>
        <v>43.069045130641335</v>
      </c>
      <c r="AP292" s="34">
        <f t="shared" si="951"/>
        <v>181320.68000000002</v>
      </c>
      <c r="AQ292" s="57">
        <f t="shared" si="952"/>
        <v>43.069045130641335</v>
      </c>
    </row>
    <row r="293" spans="1:43" ht="18" hidden="1" customHeight="1">
      <c r="A293" s="38"/>
      <c r="B293" s="38"/>
      <c r="C293" s="49" t="s">
        <v>69</v>
      </c>
      <c r="D293" s="49">
        <v>0</v>
      </c>
      <c r="E293" s="49">
        <v>0</v>
      </c>
      <c r="F293" s="49">
        <f t="shared" si="931"/>
        <v>0</v>
      </c>
      <c r="G293" s="49">
        <v>0</v>
      </c>
      <c r="H293" s="49">
        <v>0</v>
      </c>
      <c r="I293" s="49"/>
      <c r="J293" s="41">
        <f>SUM(G293:I293)</f>
        <v>0</v>
      </c>
      <c r="K293" s="59">
        <v>0</v>
      </c>
      <c r="L293" s="51">
        <f>SUM(G293:I293,K293)</f>
        <v>0</v>
      </c>
      <c r="M293" s="52"/>
      <c r="N293" s="53"/>
      <c r="O293" s="54"/>
      <c r="P293" s="55"/>
      <c r="Q293" s="81"/>
      <c r="R293" s="56">
        <f>M293+N293</f>
        <v>0</v>
      </c>
      <c r="S293" s="56" t="e">
        <f t="shared" si="932"/>
        <v>#DIV/0!</v>
      </c>
      <c r="T293" s="56" t="e">
        <f t="shared" si="933"/>
        <v>#DIV/0!</v>
      </c>
      <c r="U293" s="56" t="e">
        <f t="shared" si="934"/>
        <v>#DIV/0!</v>
      </c>
      <c r="V293" s="56" t="e">
        <f t="shared" si="929"/>
        <v>#DIV/0!</v>
      </c>
      <c r="W293" s="57">
        <f t="shared" si="935"/>
        <v>0</v>
      </c>
      <c r="X293" s="56" t="e">
        <f t="shared" si="936"/>
        <v>#DIV/0!</v>
      </c>
      <c r="Y293" s="56" t="e">
        <f t="shared" si="937"/>
        <v>#DIV/0!</v>
      </c>
      <c r="Z293" s="56" t="e">
        <f t="shared" si="938"/>
        <v>#DIV/0!</v>
      </c>
      <c r="AA293" s="56" t="e">
        <f t="shared" si="939"/>
        <v>#DIV/0!</v>
      </c>
      <c r="AB293" s="56">
        <f t="shared" si="940"/>
        <v>0</v>
      </c>
      <c r="AC293" s="56" t="e">
        <f t="shared" si="941"/>
        <v>#DIV/0!</v>
      </c>
      <c r="AD293" s="56" t="e">
        <f t="shared" si="953"/>
        <v>#DIV/0!</v>
      </c>
      <c r="AE293" s="56" t="e">
        <f t="shared" si="942"/>
        <v>#DIV/0!</v>
      </c>
      <c r="AF293" s="56" t="e">
        <f t="shared" si="943"/>
        <v>#DIV/0!</v>
      </c>
      <c r="AG293" s="57">
        <f t="shared" si="944"/>
        <v>0</v>
      </c>
      <c r="AH293" s="56" t="e">
        <f t="shared" si="945"/>
        <v>#DIV/0!</v>
      </c>
      <c r="AI293" s="56" t="e">
        <f t="shared" si="946"/>
        <v>#DIV/0!</v>
      </c>
      <c r="AJ293" s="57">
        <f t="shared" si="947"/>
        <v>0</v>
      </c>
      <c r="AK293" s="57" t="e">
        <f t="shared" si="948"/>
        <v>#DIV/0!</v>
      </c>
      <c r="AL293" s="57" t="e">
        <f t="shared" si="949"/>
        <v>#DIV/0!</v>
      </c>
      <c r="AM293" s="34">
        <f>L293-AB293</f>
        <v>0</v>
      </c>
      <c r="AN293" s="57" t="e">
        <f t="shared" si="950"/>
        <v>#DIV/0!</v>
      </c>
      <c r="AO293" s="63" t="e">
        <f t="shared" si="930"/>
        <v>#DIV/0!</v>
      </c>
      <c r="AP293" s="34">
        <f t="shared" si="951"/>
        <v>0</v>
      </c>
      <c r="AQ293" s="57" t="e">
        <f t="shared" si="952"/>
        <v>#DIV/0!</v>
      </c>
    </row>
    <row r="294" spans="1:43" ht="18.75">
      <c r="A294" s="38"/>
      <c r="B294" s="38"/>
      <c r="C294" s="49" t="s">
        <v>60</v>
      </c>
      <c r="D294" s="57">
        <v>159000</v>
      </c>
      <c r="E294" s="49">
        <v>95400</v>
      </c>
      <c r="F294" s="49">
        <f t="shared" si="931"/>
        <v>63600</v>
      </c>
      <c r="G294" s="57">
        <v>119250</v>
      </c>
      <c r="H294" s="49">
        <v>39750</v>
      </c>
      <c r="I294" s="49"/>
      <c r="J294" s="41">
        <f>SUM(G294:I294)</f>
        <v>159000</v>
      </c>
      <c r="K294" s="49">
        <v>0</v>
      </c>
      <c r="L294" s="51">
        <f>SUM(G294:I294,K294)</f>
        <v>159000</v>
      </c>
      <c r="M294" s="52">
        <f>'FF-68 Data'!AE690</f>
        <v>126420.5</v>
      </c>
      <c r="N294" s="53">
        <f>'FF-68 Data'!AF690</f>
        <v>0</v>
      </c>
      <c r="O294" s="54">
        <f>'FF-68 Data'!AG690</f>
        <v>0</v>
      </c>
      <c r="P294" s="55">
        <f>'FF-68 Data'!AH690</f>
        <v>17548</v>
      </c>
      <c r="Q294" s="81"/>
      <c r="R294" s="56">
        <f>M294+N294</f>
        <v>126420.5</v>
      </c>
      <c r="S294" s="56">
        <f t="shared" si="932"/>
        <v>132.51624737945494</v>
      </c>
      <c r="T294" s="56">
        <f t="shared" si="933"/>
        <v>79.50974842767296</v>
      </c>
      <c r="U294" s="56">
        <f t="shared" si="934"/>
        <v>79.50974842767296</v>
      </c>
      <c r="V294" s="56">
        <f t="shared" si="929"/>
        <v>79.50974842767296</v>
      </c>
      <c r="W294" s="57">
        <f t="shared" si="935"/>
        <v>17548</v>
      </c>
      <c r="X294" s="56">
        <f t="shared" si="936"/>
        <v>18.39412997903564</v>
      </c>
      <c r="Y294" s="56">
        <f t="shared" si="937"/>
        <v>11.036477987421383</v>
      </c>
      <c r="Z294" s="56">
        <f t="shared" si="938"/>
        <v>11.036477987421383</v>
      </c>
      <c r="AA294" s="56">
        <f t="shared" si="939"/>
        <v>11.036477987421383</v>
      </c>
      <c r="AB294" s="56">
        <f t="shared" si="940"/>
        <v>143968.5</v>
      </c>
      <c r="AC294" s="56">
        <f t="shared" si="941"/>
        <v>150.91037735849056</v>
      </c>
      <c r="AD294" s="56">
        <f t="shared" si="953"/>
        <v>90.546226415094338</v>
      </c>
      <c r="AE294" s="56">
        <f t="shared" si="942"/>
        <v>90.546226415094338</v>
      </c>
      <c r="AF294" s="56">
        <f t="shared" si="943"/>
        <v>90.546226415094338</v>
      </c>
      <c r="AG294" s="57">
        <f t="shared" si="944"/>
        <v>-48568.5</v>
      </c>
      <c r="AH294" s="56">
        <f t="shared" si="945"/>
        <v>-50.910377358490564</v>
      </c>
      <c r="AI294" s="56">
        <f t="shared" si="946"/>
        <v>-30.546226415094342</v>
      </c>
      <c r="AJ294" s="57">
        <f t="shared" si="947"/>
        <v>15031.5</v>
      </c>
      <c r="AK294" s="57">
        <f t="shared" si="948"/>
        <v>9.4537735849056599</v>
      </c>
      <c r="AL294" s="57">
        <f t="shared" si="949"/>
        <v>9.4537735849056599</v>
      </c>
      <c r="AM294" s="34">
        <f>L294-AB294</f>
        <v>15031.5</v>
      </c>
      <c r="AN294" s="57">
        <f t="shared" si="950"/>
        <v>9.4537735849056599</v>
      </c>
      <c r="AO294" s="63">
        <f t="shared" si="930"/>
        <v>9.4537735849056599</v>
      </c>
      <c r="AP294" s="34">
        <f t="shared" si="951"/>
        <v>15031.5</v>
      </c>
      <c r="AQ294" s="57">
        <f t="shared" si="952"/>
        <v>9.4537735849056599</v>
      </c>
    </row>
    <row r="295" spans="1:43" ht="18" hidden="1" customHeight="1">
      <c r="A295" s="61"/>
      <c r="B295" s="62"/>
      <c r="C295" s="63" t="s">
        <v>61</v>
      </c>
      <c r="D295" s="63">
        <f>D296</f>
        <v>0</v>
      </c>
      <c r="E295" s="63">
        <f>E296</f>
        <v>0</v>
      </c>
      <c r="F295" s="63">
        <f t="shared" ref="F295" si="954">F296</f>
        <v>0</v>
      </c>
      <c r="G295" s="63">
        <f>SUM(G296:G296)</f>
        <v>0</v>
      </c>
      <c r="H295" s="63">
        <f>H296</f>
        <v>0</v>
      </c>
      <c r="I295" s="63">
        <f>I296</f>
        <v>0</v>
      </c>
      <c r="J295" s="63">
        <f>J296</f>
        <v>0</v>
      </c>
      <c r="K295" s="63">
        <f>K296</f>
        <v>0</v>
      </c>
      <c r="L295" s="63">
        <f>SUM(L296:L296)</f>
        <v>0</v>
      </c>
      <c r="M295" s="64">
        <f t="shared" ref="M295:AP295" si="955">M296</f>
        <v>0</v>
      </c>
      <c r="N295" s="65">
        <f t="shared" si="955"/>
        <v>0</v>
      </c>
      <c r="O295" s="66">
        <f t="shared" si="955"/>
        <v>0</v>
      </c>
      <c r="P295" s="46">
        <f t="shared" si="955"/>
        <v>0</v>
      </c>
      <c r="Q295" s="82">
        <f t="shared" si="955"/>
        <v>0</v>
      </c>
      <c r="R295" s="67">
        <f t="shared" si="955"/>
        <v>0</v>
      </c>
      <c r="S295" s="67" t="e">
        <f t="shared" si="955"/>
        <v>#DIV/0!</v>
      </c>
      <c r="T295" s="67" t="e">
        <f t="shared" si="955"/>
        <v>#DIV/0!</v>
      </c>
      <c r="U295" s="56" t="e">
        <f t="shared" si="934"/>
        <v>#DIV/0!</v>
      </c>
      <c r="V295" s="67" t="e">
        <f t="shared" si="955"/>
        <v>#DIV/0!</v>
      </c>
      <c r="W295" s="63">
        <f t="shared" si="955"/>
        <v>0</v>
      </c>
      <c r="X295" s="67" t="e">
        <f t="shared" si="955"/>
        <v>#DIV/0!</v>
      </c>
      <c r="Y295" s="67" t="e">
        <f t="shared" si="955"/>
        <v>#DIV/0!</v>
      </c>
      <c r="Z295" s="56" t="e">
        <f t="shared" si="938"/>
        <v>#DIV/0!</v>
      </c>
      <c r="AA295" s="67" t="e">
        <f t="shared" si="955"/>
        <v>#DIV/0!</v>
      </c>
      <c r="AB295" s="67">
        <f>AB296</f>
        <v>0</v>
      </c>
      <c r="AC295" s="67" t="e">
        <f t="shared" ref="AC295:AI295" si="956">AC296</f>
        <v>#DIV/0!</v>
      </c>
      <c r="AD295" s="67" t="e">
        <f t="shared" si="956"/>
        <v>#DIV/0!</v>
      </c>
      <c r="AE295" s="56" t="e">
        <f t="shared" si="942"/>
        <v>#DIV/0!</v>
      </c>
      <c r="AF295" s="67" t="e">
        <f t="shared" si="956"/>
        <v>#DIV/0!</v>
      </c>
      <c r="AG295" s="63">
        <f>AG296</f>
        <v>0</v>
      </c>
      <c r="AH295" s="67" t="e">
        <f t="shared" si="956"/>
        <v>#DIV/0!</v>
      </c>
      <c r="AI295" s="67" t="e">
        <f t="shared" si="956"/>
        <v>#DIV/0!</v>
      </c>
      <c r="AJ295" s="63">
        <f t="shared" si="955"/>
        <v>0</v>
      </c>
      <c r="AK295" s="63" t="e">
        <f t="shared" si="955"/>
        <v>#DIV/0!</v>
      </c>
      <c r="AL295" s="63" t="e">
        <f t="shared" si="955"/>
        <v>#DIV/0!</v>
      </c>
      <c r="AM295" s="63">
        <f t="shared" si="955"/>
        <v>0</v>
      </c>
      <c r="AN295" s="63" t="e">
        <f t="shared" si="955"/>
        <v>#DIV/0!</v>
      </c>
      <c r="AO295" s="63" t="e">
        <f t="shared" si="955"/>
        <v>#DIV/0!</v>
      </c>
      <c r="AP295" s="63">
        <f t="shared" si="955"/>
        <v>0</v>
      </c>
      <c r="AQ295" s="57" t="e">
        <f>(AP295/D295)*100</f>
        <v>#DIV/0!</v>
      </c>
    </row>
    <row r="296" spans="1:43" ht="18" hidden="1" customHeight="1">
      <c r="A296" s="38"/>
      <c r="B296" s="38"/>
      <c r="C296" s="49" t="s">
        <v>70</v>
      </c>
      <c r="D296" s="57">
        <v>0</v>
      </c>
      <c r="E296" s="49">
        <v>0</v>
      </c>
      <c r="F296" s="49">
        <f t="shared" si="931"/>
        <v>0</v>
      </c>
      <c r="G296" s="57">
        <v>0</v>
      </c>
      <c r="H296" s="49">
        <v>0</v>
      </c>
      <c r="I296" s="49"/>
      <c r="J296" s="49">
        <f>SUM(G296:I296)</f>
        <v>0</v>
      </c>
      <c r="K296" s="57">
        <v>0</v>
      </c>
      <c r="L296" s="51">
        <f>SUM(G296:I296,K296)</f>
        <v>0</v>
      </c>
      <c r="M296" s="52"/>
      <c r="N296" s="53"/>
      <c r="O296" s="54"/>
      <c r="P296" s="55"/>
      <c r="Q296" s="81"/>
      <c r="R296" s="57">
        <f>M296+N296</f>
        <v>0</v>
      </c>
      <c r="S296" s="56" t="e">
        <f t="shared" si="932"/>
        <v>#DIV/0!</v>
      </c>
      <c r="T296" s="56" t="e">
        <f>R296/L296*100</f>
        <v>#DIV/0!</v>
      </c>
      <c r="U296" s="56" t="e">
        <f t="shared" si="934"/>
        <v>#DIV/0!</v>
      </c>
      <c r="V296" s="56" t="e">
        <f>R296/D296*100</f>
        <v>#DIV/0!</v>
      </c>
      <c r="W296" s="57">
        <f>O296+P296+Q296</f>
        <v>0</v>
      </c>
      <c r="X296" s="56" t="e">
        <f t="shared" si="936"/>
        <v>#DIV/0!</v>
      </c>
      <c r="Y296" s="56" t="e">
        <f>W296/L296*100</f>
        <v>#DIV/0!</v>
      </c>
      <c r="Z296" s="56" t="e">
        <f t="shared" si="938"/>
        <v>#DIV/0!</v>
      </c>
      <c r="AA296" s="56" t="e">
        <f>W296/D296*100</f>
        <v>#DIV/0!</v>
      </c>
      <c r="AB296" s="56">
        <f>SUM(M296:Q296)</f>
        <v>0</v>
      </c>
      <c r="AC296" s="56" t="e">
        <f t="shared" ref="AC296" si="957">AB296/E296*100</f>
        <v>#DIV/0!</v>
      </c>
      <c r="AD296" s="56" t="e">
        <f t="shared" ref="AD296" si="958">AB296/J296*100</f>
        <v>#DIV/0!</v>
      </c>
      <c r="AE296" s="56" t="e">
        <f t="shared" si="942"/>
        <v>#DIV/0!</v>
      </c>
      <c r="AF296" s="56" t="e">
        <f>AB296/D296*100</f>
        <v>#DIV/0!</v>
      </c>
      <c r="AG296" s="57">
        <f t="shared" ref="AG296" si="959">E296-AB296</f>
        <v>0</v>
      </c>
      <c r="AH296" s="56" t="e">
        <f t="shared" ref="AH296" si="960">AG296/E296*100</f>
        <v>#DIV/0!</v>
      </c>
      <c r="AI296" s="56" t="e">
        <f t="shared" ref="AI296" si="961">AG296/D296*100</f>
        <v>#DIV/0!</v>
      </c>
      <c r="AJ296" s="57">
        <f>J296-AB296</f>
        <v>0</v>
      </c>
      <c r="AK296" s="57" t="e">
        <f t="shared" ref="AK296" si="962">(AJ296/J296)*100</f>
        <v>#DIV/0!</v>
      </c>
      <c r="AL296" s="57" t="e">
        <f>(AJ296/D296)*100</f>
        <v>#DIV/0!</v>
      </c>
      <c r="AM296" s="34">
        <f>L296-AB296</f>
        <v>0</v>
      </c>
      <c r="AN296" s="57" t="e">
        <f>(AM296/L296)*100</f>
        <v>#DIV/0!</v>
      </c>
      <c r="AO296" s="63" t="e">
        <f>(AM296/D296)*100</f>
        <v>#DIV/0!</v>
      </c>
      <c r="AP296" s="34">
        <f t="shared" ref="AP296" si="963">D296-AB296</f>
        <v>0</v>
      </c>
      <c r="AQ296" s="57" t="e">
        <f t="shared" ref="AQ296" si="964">(AP296/D296)*100</f>
        <v>#DIV/0!</v>
      </c>
    </row>
    <row r="297" spans="1:43" ht="18.75">
      <c r="A297" s="69"/>
      <c r="B297" s="69"/>
      <c r="C297" s="70"/>
      <c r="D297" s="70"/>
      <c r="E297" s="70"/>
      <c r="F297" s="70"/>
      <c r="G297" s="71"/>
      <c r="H297" s="71"/>
      <c r="I297" s="71"/>
      <c r="J297" s="71"/>
      <c r="K297" s="71"/>
      <c r="L297" s="71"/>
      <c r="M297" s="72"/>
      <c r="N297" s="73"/>
      <c r="O297" s="74"/>
      <c r="P297" s="75"/>
      <c r="Q297" s="83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</row>
    <row r="298" spans="1:43" ht="37.5" customHeight="1">
      <c r="A298" s="1104" t="s">
        <v>154</v>
      </c>
      <c r="B298" s="1106" t="s">
        <v>155</v>
      </c>
      <c r="C298" s="1107" t="s">
        <v>156</v>
      </c>
      <c r="D298" s="79" t="s">
        <v>157</v>
      </c>
      <c r="E298" s="293">
        <v>0.6</v>
      </c>
      <c r="F298" s="293">
        <v>0.4</v>
      </c>
      <c r="G298" s="1109">
        <f>SUM(G301,G307)</f>
        <v>1245250</v>
      </c>
      <c r="H298" s="1109">
        <f>H301+H307</f>
        <v>187750</v>
      </c>
      <c r="I298" s="1109">
        <f>I301+I307</f>
        <v>0</v>
      </c>
      <c r="J298" s="1109">
        <f>SUM(G298:I300)</f>
        <v>1433000</v>
      </c>
      <c r="K298" s="1111">
        <f>SUM(K301,K307)</f>
        <v>0</v>
      </c>
      <c r="L298" s="1113">
        <f>SUM(L301,L307)</f>
        <v>1433000</v>
      </c>
      <c r="M298" s="37"/>
      <c r="N298" s="37"/>
      <c r="O298" s="37"/>
      <c r="P298" s="37"/>
      <c r="Q298" s="37"/>
      <c r="R298" s="203" t="s">
        <v>417</v>
      </c>
      <c r="S298" s="294" t="s">
        <v>462</v>
      </c>
      <c r="T298" s="204" t="s">
        <v>433</v>
      </c>
      <c r="U298" s="204" t="s">
        <v>434</v>
      </c>
      <c r="V298" s="204" t="s">
        <v>403</v>
      </c>
      <c r="W298" s="204" t="s">
        <v>438</v>
      </c>
      <c r="X298" s="294" t="s">
        <v>462</v>
      </c>
      <c r="Y298" s="204" t="s">
        <v>433</v>
      </c>
      <c r="Z298" s="204" t="s">
        <v>434</v>
      </c>
      <c r="AA298" s="204" t="s">
        <v>403</v>
      </c>
      <c r="AB298" s="203" t="s">
        <v>439</v>
      </c>
      <c r="AC298" s="294" t="s">
        <v>462</v>
      </c>
      <c r="AD298" s="204" t="s">
        <v>433</v>
      </c>
      <c r="AE298" s="204" t="s">
        <v>434</v>
      </c>
      <c r="AF298" s="204" t="s">
        <v>403</v>
      </c>
      <c r="AG298" s="296" t="s">
        <v>33</v>
      </c>
      <c r="AH298" s="294" t="s">
        <v>464</v>
      </c>
      <c r="AI298" s="294" t="s">
        <v>399</v>
      </c>
      <c r="AJ298" s="204" t="s">
        <v>440</v>
      </c>
      <c r="AK298" s="204" t="s">
        <v>433</v>
      </c>
      <c r="AL298" s="204" t="s">
        <v>403</v>
      </c>
      <c r="AM298" s="204" t="s">
        <v>408</v>
      </c>
      <c r="AN298" s="204" t="s">
        <v>448</v>
      </c>
      <c r="AO298" s="204" t="s">
        <v>403</v>
      </c>
      <c r="AP298" s="204" t="s">
        <v>441</v>
      </c>
      <c r="AQ298" s="204" t="s">
        <v>403</v>
      </c>
    </row>
    <row r="299" spans="1:43" ht="14.45" customHeight="1">
      <c r="A299" s="1105"/>
      <c r="B299" s="1106"/>
      <c r="C299" s="1108"/>
      <c r="D299" s="1108">
        <f>D301+D307</f>
        <v>1433000</v>
      </c>
      <c r="E299" s="1173">
        <f t="shared" ref="E299:F299" si="965">E301+E307</f>
        <v>859800</v>
      </c>
      <c r="F299" s="1173">
        <f t="shared" si="965"/>
        <v>573200</v>
      </c>
      <c r="G299" s="1110"/>
      <c r="H299" s="1110"/>
      <c r="I299" s="1110"/>
      <c r="J299" s="1110"/>
      <c r="K299" s="1112"/>
      <c r="L299" s="1106"/>
      <c r="M299" s="1114">
        <f t="shared" ref="M299:R299" si="966">M301+M307</f>
        <v>1081935.45</v>
      </c>
      <c r="N299" s="1116">
        <f t="shared" si="966"/>
        <v>0</v>
      </c>
      <c r="O299" s="1118">
        <f t="shared" si="966"/>
        <v>0</v>
      </c>
      <c r="P299" s="1100">
        <f t="shared" si="966"/>
        <v>231372.7</v>
      </c>
      <c r="Q299" s="1102">
        <f t="shared" si="966"/>
        <v>0</v>
      </c>
      <c r="R299" s="1071">
        <f t="shared" si="966"/>
        <v>1081935.45</v>
      </c>
      <c r="S299" s="1071">
        <f>(R299/E299)*100</f>
        <v>125.83571179344032</v>
      </c>
      <c r="T299" s="1071">
        <f>(R299/J298)*100</f>
        <v>75.501427076064203</v>
      </c>
      <c r="U299" s="1071">
        <f>(R299/L298)*100</f>
        <v>75.501427076064203</v>
      </c>
      <c r="V299" s="1071">
        <f>(R299/D299)*100</f>
        <v>75.501427076064203</v>
      </c>
      <c r="W299" s="1071">
        <f>W301+W307</f>
        <v>231372.7</v>
      </c>
      <c r="X299" s="1071">
        <f>(W299/E299)*100</f>
        <v>26.910060479181208</v>
      </c>
      <c r="Y299" s="1071">
        <f>(W299/J298)*100</f>
        <v>16.146036287508725</v>
      </c>
      <c r="Z299" s="1071">
        <f>(W299/L298)*100</f>
        <v>16.146036287508725</v>
      </c>
      <c r="AA299" s="1071">
        <f>(W299/D299)*100</f>
        <v>16.146036287508725</v>
      </c>
      <c r="AB299" s="1071">
        <f>AB301+AB307</f>
        <v>1313308.1499999999</v>
      </c>
      <c r="AC299" s="1071">
        <f>(AB299/E299)*100</f>
        <v>152.74577227262154</v>
      </c>
      <c r="AD299" s="1171">
        <f>(AB299/J298)*100</f>
        <v>91.647463363572911</v>
      </c>
      <c r="AE299" s="1071">
        <f>(AB299/L298)*100</f>
        <v>91.647463363572911</v>
      </c>
      <c r="AF299" s="1071">
        <f>(AB299/D299)*100</f>
        <v>91.647463363572911</v>
      </c>
      <c r="AG299" s="1071">
        <f>AG301+AG307</f>
        <v>-453508.15</v>
      </c>
      <c r="AH299" s="1071">
        <f>(AG299/E299)*100</f>
        <v>-52.745772272621537</v>
      </c>
      <c r="AI299" s="1071">
        <f>(AG299/D299)*100</f>
        <v>-31.647463363572925</v>
      </c>
      <c r="AJ299" s="1071">
        <f>AJ301+AJ307</f>
        <v>119691.84999999998</v>
      </c>
      <c r="AK299" s="1071">
        <f>(AJ299/J298)*100</f>
        <v>8.3525366364270734</v>
      </c>
      <c r="AL299" s="1071">
        <f>(AJ299/D299)*100</f>
        <v>8.3525366364270734</v>
      </c>
      <c r="AM299" s="1071">
        <f>AM301+AM307</f>
        <v>119691.84999999998</v>
      </c>
      <c r="AN299" s="1071">
        <f>(AM299/L298)*100</f>
        <v>8.3525366364270734</v>
      </c>
      <c r="AO299" s="1071">
        <f>(AM299/D299)*100</f>
        <v>8.3525366364270734</v>
      </c>
      <c r="AP299" s="1071">
        <f>AP301+AP307</f>
        <v>119691.84999999998</v>
      </c>
      <c r="AQ299" s="1071">
        <f>(AP299/D299)*100</f>
        <v>8.3525366364270734</v>
      </c>
    </row>
    <row r="300" spans="1:43" ht="32.450000000000003" customHeight="1">
      <c r="A300" s="1105"/>
      <c r="B300" s="1106"/>
      <c r="C300" s="1108"/>
      <c r="D300" s="1108"/>
      <c r="E300" s="1173"/>
      <c r="F300" s="1173"/>
      <c r="G300" s="1110"/>
      <c r="H300" s="1110"/>
      <c r="I300" s="1110"/>
      <c r="J300" s="1110"/>
      <c r="K300" s="1112"/>
      <c r="L300" s="1106"/>
      <c r="M300" s="1115"/>
      <c r="N300" s="1117"/>
      <c r="O300" s="1119"/>
      <c r="P300" s="1101"/>
      <c r="Q300" s="1103"/>
      <c r="R300" s="1072"/>
      <c r="S300" s="1072"/>
      <c r="T300" s="1072"/>
      <c r="U300" s="1072"/>
      <c r="V300" s="1072"/>
      <c r="W300" s="1072"/>
      <c r="X300" s="1072"/>
      <c r="Y300" s="1072"/>
      <c r="Z300" s="1072"/>
      <c r="AA300" s="1072"/>
      <c r="AB300" s="1072"/>
      <c r="AC300" s="1072"/>
      <c r="AD300" s="1172"/>
      <c r="AE300" s="1072"/>
      <c r="AF300" s="1072"/>
      <c r="AG300" s="1072"/>
      <c r="AH300" s="1072"/>
      <c r="AI300" s="1072"/>
      <c r="AJ300" s="1072"/>
      <c r="AK300" s="1072"/>
      <c r="AL300" s="1072"/>
      <c r="AM300" s="1072"/>
      <c r="AN300" s="1072"/>
      <c r="AO300" s="1072"/>
      <c r="AP300" s="1072"/>
      <c r="AQ300" s="1072"/>
    </row>
    <row r="301" spans="1:43" ht="18.75">
      <c r="A301" s="38"/>
      <c r="B301" s="39"/>
      <c r="C301" s="40" t="s">
        <v>55</v>
      </c>
      <c r="D301" s="40">
        <f>SUM(D302:D306)</f>
        <v>1183000</v>
      </c>
      <c r="E301" s="40">
        <f t="shared" ref="E301:F301" si="967">SUM(E302:E306)</f>
        <v>709800</v>
      </c>
      <c r="F301" s="40">
        <f t="shared" si="967"/>
        <v>473200</v>
      </c>
      <c r="G301" s="41">
        <f>SUM(G302:G306)</f>
        <v>995250</v>
      </c>
      <c r="H301" s="41">
        <f>SUM(H302:H306)</f>
        <v>187750</v>
      </c>
      <c r="I301" s="41">
        <f>SUM(I302:I306)</f>
        <v>0</v>
      </c>
      <c r="J301" s="41">
        <f>SUM(J302:J306)</f>
        <v>1183000</v>
      </c>
      <c r="K301" s="42">
        <f>SUM(K302:K304)</f>
        <v>0</v>
      </c>
      <c r="L301" s="41">
        <f t="shared" ref="L301:R301" si="968">SUM(L302:L306)</f>
        <v>1183000</v>
      </c>
      <c r="M301" s="43">
        <f t="shared" si="968"/>
        <v>832090.45</v>
      </c>
      <c r="N301" s="44">
        <f t="shared" si="968"/>
        <v>0</v>
      </c>
      <c r="O301" s="45">
        <f t="shared" si="968"/>
        <v>0</v>
      </c>
      <c r="P301" s="46">
        <f t="shared" si="968"/>
        <v>231372.7</v>
      </c>
      <c r="Q301" s="80">
        <f t="shared" si="968"/>
        <v>0</v>
      </c>
      <c r="R301" s="47">
        <f t="shared" si="968"/>
        <v>832090.45</v>
      </c>
      <c r="S301" s="48">
        <f>R301/E301*100</f>
        <v>117.22886024232177</v>
      </c>
      <c r="T301" s="48">
        <f>R301/J301*100</f>
        <v>70.337316145393075</v>
      </c>
      <c r="U301" s="48">
        <f>R301/L301*100</f>
        <v>70.337316145393075</v>
      </c>
      <c r="V301" s="48">
        <f t="shared" ref="V301:V306" si="969">R301/D301*100</f>
        <v>70.337316145393075</v>
      </c>
      <c r="W301" s="47">
        <f>SUM(W302:W306)</f>
        <v>231372.7</v>
      </c>
      <c r="X301" s="48">
        <f>W301/E301*100</f>
        <v>32.596886446886444</v>
      </c>
      <c r="Y301" s="48">
        <f>W301/J301*100</f>
        <v>19.55813186813187</v>
      </c>
      <c r="Z301" s="48">
        <f>W301/L301*100</f>
        <v>19.55813186813187</v>
      </c>
      <c r="AA301" s="48">
        <f>W301/D301*100</f>
        <v>19.55813186813187</v>
      </c>
      <c r="AB301" s="48">
        <f>SUM(AB302:AB306)</f>
        <v>1063463.1499999999</v>
      </c>
      <c r="AC301" s="48">
        <f>AB301/E301*100</f>
        <v>149.82574668920822</v>
      </c>
      <c r="AD301" s="299">
        <f>AB301/J301*100</f>
        <v>89.895448013524927</v>
      </c>
      <c r="AE301" s="48">
        <f>AB301/L301*100</f>
        <v>89.895448013524927</v>
      </c>
      <c r="AF301" s="48">
        <f>AB301/D301*100</f>
        <v>89.895448013524927</v>
      </c>
      <c r="AG301" s="295">
        <f>SUM(AG302:AG306)</f>
        <v>-353663.15</v>
      </c>
      <c r="AH301" s="48">
        <f>AG301/E301*100</f>
        <v>-49.825746689208231</v>
      </c>
      <c r="AI301" s="48">
        <f>AG301/D301*100</f>
        <v>-29.895448013524938</v>
      </c>
      <c r="AJ301" s="47">
        <f>SUM(AJ302:AJ306)</f>
        <v>119536.84999999998</v>
      </c>
      <c r="AK301" s="47">
        <f>(AJ301/J301)*100</f>
        <v>10.104551986475062</v>
      </c>
      <c r="AL301" s="47">
        <f>(AJ301/D301)*100</f>
        <v>10.104551986475062</v>
      </c>
      <c r="AM301" s="47">
        <f>SUM(AM302:AM306)</f>
        <v>119536.84999999998</v>
      </c>
      <c r="AN301" s="47">
        <f>(AM301/L301)*100</f>
        <v>10.104551986475062</v>
      </c>
      <c r="AO301" s="47">
        <f t="shared" ref="AO301:AO306" si="970">(AM301/D301)*100</f>
        <v>10.104551986475062</v>
      </c>
      <c r="AP301" s="47">
        <f>SUM(AP302:AP306)</f>
        <v>119536.84999999998</v>
      </c>
      <c r="AQ301" s="47">
        <f>(AP301/D301)*100</f>
        <v>10.104551986475062</v>
      </c>
    </row>
    <row r="302" spans="1:43" ht="18.75">
      <c r="A302" s="38"/>
      <c r="B302" s="39" t="s">
        <v>68</v>
      </c>
      <c r="C302" s="49" t="s">
        <v>56</v>
      </c>
      <c r="D302" s="49">
        <v>432000</v>
      </c>
      <c r="E302" s="49">
        <v>259200</v>
      </c>
      <c r="F302" s="49">
        <f>D302*0.4</f>
        <v>172800</v>
      </c>
      <c r="G302" s="49">
        <v>432000</v>
      </c>
      <c r="H302" s="49">
        <v>0</v>
      </c>
      <c r="I302" s="49"/>
      <c r="J302" s="41">
        <f>SUM(G302:I302)</f>
        <v>432000</v>
      </c>
      <c r="K302" s="50">
        <v>0</v>
      </c>
      <c r="L302" s="51">
        <f>SUM(G302:I302,K302)</f>
        <v>432000</v>
      </c>
      <c r="M302" s="52">
        <f>'FF-68 Data'!Q730</f>
        <v>432000</v>
      </c>
      <c r="N302" s="53"/>
      <c r="O302" s="54"/>
      <c r="P302" s="55"/>
      <c r="Q302" s="81">
        <f>'FF-68 Data'!R730</f>
        <v>0</v>
      </c>
      <c r="R302" s="56">
        <f>M302+N302</f>
        <v>432000</v>
      </c>
      <c r="S302" s="56">
        <f>R302/E302*100</f>
        <v>166.66666666666669</v>
      </c>
      <c r="T302" s="56">
        <f>R302/J302*100</f>
        <v>100</v>
      </c>
      <c r="U302" s="56">
        <f>R302/L302*100</f>
        <v>100</v>
      </c>
      <c r="V302" s="56">
        <f t="shared" si="969"/>
        <v>100</v>
      </c>
      <c r="W302" s="57">
        <f>O302+P302+Q302</f>
        <v>0</v>
      </c>
      <c r="X302" s="56">
        <f>W302/E302*100</f>
        <v>0</v>
      </c>
      <c r="Y302" s="56">
        <f>W302/J302*100</f>
        <v>0</v>
      </c>
      <c r="Z302" s="56">
        <f>W302/L302*100</f>
        <v>0</v>
      </c>
      <c r="AA302" s="56">
        <f>W302/D302*100</f>
        <v>0</v>
      </c>
      <c r="AB302" s="56">
        <f>SUM(M302:Q302)</f>
        <v>432000</v>
      </c>
      <c r="AC302" s="56">
        <f>AB302/E302*100</f>
        <v>166.66666666666669</v>
      </c>
      <c r="AD302" s="56">
        <f>AB302/J302*100</f>
        <v>100</v>
      </c>
      <c r="AE302" s="56">
        <f>AB302/L302*100</f>
        <v>100</v>
      </c>
      <c r="AF302" s="56">
        <f>AB302/D302*100</f>
        <v>100</v>
      </c>
      <c r="AG302" s="57">
        <f>E302-AB302</f>
        <v>-172800</v>
      </c>
      <c r="AH302" s="56">
        <f>AG302/E302*100</f>
        <v>-66.666666666666657</v>
      </c>
      <c r="AI302" s="56">
        <f>AG302/D302*100</f>
        <v>-40</v>
      </c>
      <c r="AJ302" s="57">
        <f>J302-AB302</f>
        <v>0</v>
      </c>
      <c r="AK302" s="57">
        <f>(AJ302/J302)*100</f>
        <v>0</v>
      </c>
      <c r="AL302" s="57">
        <f>(AJ302/D302)*100</f>
        <v>0</v>
      </c>
      <c r="AM302" s="34">
        <f>L302-AB302</f>
        <v>0</v>
      </c>
      <c r="AN302" s="57">
        <f>(AM302/L302)*100</f>
        <v>0</v>
      </c>
      <c r="AO302" s="63">
        <f t="shared" si="970"/>
        <v>0</v>
      </c>
      <c r="AP302" s="34">
        <f>D302-AB302</f>
        <v>0</v>
      </c>
      <c r="AQ302" s="57">
        <f>(AP302/D302)*100</f>
        <v>0</v>
      </c>
    </row>
    <row r="303" spans="1:43" ht="18.75">
      <c r="A303" s="38"/>
      <c r="B303" s="38"/>
      <c r="C303" s="49" t="s">
        <v>57</v>
      </c>
      <c r="D303" s="49">
        <v>115200</v>
      </c>
      <c r="E303" s="49">
        <v>69120</v>
      </c>
      <c r="F303" s="49">
        <f t="shared" ref="F303:F308" si="971">D303*0.4</f>
        <v>46080</v>
      </c>
      <c r="G303" s="49">
        <v>86400</v>
      </c>
      <c r="H303" s="49">
        <v>28800</v>
      </c>
      <c r="I303" s="49"/>
      <c r="J303" s="41">
        <f>SUM(G303:I303)</f>
        <v>115200</v>
      </c>
      <c r="K303" s="78"/>
      <c r="L303" s="51">
        <f>SUM(G303:I303,K303)</f>
        <v>115200</v>
      </c>
      <c r="M303" s="52">
        <f>'FF-68 Data'!S730</f>
        <v>224359</v>
      </c>
      <c r="N303" s="53">
        <f>'FF-68 Data'!T730</f>
        <v>0</v>
      </c>
      <c r="O303" s="54">
        <f>'FF-68 Data'!U730</f>
        <v>0</v>
      </c>
      <c r="P303" s="217">
        <f>'FF-68 Data'!V730</f>
        <v>4950</v>
      </c>
      <c r="Q303" s="81"/>
      <c r="R303" s="56">
        <f>M303+N303</f>
        <v>224359</v>
      </c>
      <c r="S303" s="56">
        <f t="shared" ref="S303:S308" si="972">R303/E303*100</f>
        <v>324.59346064814815</v>
      </c>
      <c r="T303" s="56">
        <f t="shared" ref="T303:T306" si="973">R303/J303*100</f>
        <v>194.75607638888889</v>
      </c>
      <c r="U303" s="56">
        <f t="shared" ref="U303:U308" si="974">R303/L303*100</f>
        <v>194.75607638888889</v>
      </c>
      <c r="V303" s="56">
        <f t="shared" si="969"/>
        <v>194.75607638888889</v>
      </c>
      <c r="W303" s="57">
        <f t="shared" ref="W303:W306" si="975">O303+P303+Q303</f>
        <v>4950</v>
      </c>
      <c r="X303" s="56">
        <f t="shared" ref="X303:X308" si="976">W303/E303*100</f>
        <v>7.161458333333333</v>
      </c>
      <c r="Y303" s="56">
        <f t="shared" ref="Y303:Y306" si="977">W303/J303*100</f>
        <v>4.296875</v>
      </c>
      <c r="Z303" s="56">
        <f t="shared" ref="Z303:Z308" si="978">W303/L303*100</f>
        <v>4.296875</v>
      </c>
      <c r="AA303" s="56">
        <f t="shared" ref="AA303:AA306" si="979">W303/D303*100</f>
        <v>4.296875</v>
      </c>
      <c r="AB303" s="56">
        <f t="shared" ref="AB303:AB306" si="980">SUM(M303:Q303)</f>
        <v>229309</v>
      </c>
      <c r="AC303" s="56">
        <f t="shared" ref="AC303:AC306" si="981">AB303/E303*100</f>
        <v>331.75491898148147</v>
      </c>
      <c r="AD303" s="56">
        <f>AB303/J303*100</f>
        <v>199.05295138888889</v>
      </c>
      <c r="AE303" s="56">
        <f t="shared" ref="AE303:AE308" si="982">AB303/L303*100</f>
        <v>199.05295138888889</v>
      </c>
      <c r="AF303" s="56">
        <f t="shared" ref="AF303:AF306" si="983">AB303/D303*100</f>
        <v>199.05295138888889</v>
      </c>
      <c r="AG303" s="57">
        <f t="shared" ref="AG303:AG306" si="984">E303-AB303</f>
        <v>-160189</v>
      </c>
      <c r="AH303" s="56">
        <f t="shared" ref="AH303:AH306" si="985">AG303/E303*100</f>
        <v>-231.75491898148147</v>
      </c>
      <c r="AI303" s="56">
        <f t="shared" ref="AI303:AI306" si="986">AG303/D303*100</f>
        <v>-139.05295138888889</v>
      </c>
      <c r="AJ303" s="57">
        <f t="shared" ref="AJ303:AJ306" si="987">J303-AB303</f>
        <v>-114109</v>
      </c>
      <c r="AK303" s="57">
        <f t="shared" ref="AK303:AK306" si="988">(AJ303/J303)*100</f>
        <v>-99.052951388888886</v>
      </c>
      <c r="AL303" s="57">
        <f t="shared" ref="AL303:AL306" si="989">(AJ303/D303)*100</f>
        <v>-99.052951388888886</v>
      </c>
      <c r="AM303" s="34">
        <f>L303-AB303</f>
        <v>-114109</v>
      </c>
      <c r="AN303" s="57">
        <f t="shared" ref="AN303:AN306" si="990">(AM303/L303)*100</f>
        <v>-99.052951388888886</v>
      </c>
      <c r="AO303" s="63">
        <f t="shared" si="970"/>
        <v>-99.052951388888886</v>
      </c>
      <c r="AP303" s="34">
        <f t="shared" ref="AP303:AP306" si="991">D303-AB303</f>
        <v>-114109</v>
      </c>
      <c r="AQ303" s="57">
        <f t="shared" ref="AQ303:AQ306" si="992">(AP303/D303)*100</f>
        <v>-99.052951388888886</v>
      </c>
    </row>
    <row r="304" spans="1:43" ht="18.75">
      <c r="A304" s="38"/>
      <c r="B304" s="38"/>
      <c r="C304" s="49" t="s">
        <v>58</v>
      </c>
      <c r="D304" s="49">
        <v>600800</v>
      </c>
      <c r="E304" s="49">
        <v>360480</v>
      </c>
      <c r="F304" s="49">
        <f t="shared" si="971"/>
        <v>240320</v>
      </c>
      <c r="G304" s="49">
        <v>450600</v>
      </c>
      <c r="H304" s="49">
        <v>150200</v>
      </c>
      <c r="I304" s="49"/>
      <c r="J304" s="41">
        <f>SUM(G304:I304)</f>
        <v>600800</v>
      </c>
      <c r="K304" s="59">
        <v>0</v>
      </c>
      <c r="L304" s="51">
        <f>SUM(G304:I304,K304)</f>
        <v>600800</v>
      </c>
      <c r="M304" s="52">
        <f>'FF-68 Data'!W730</f>
        <v>0</v>
      </c>
      <c r="N304" s="53">
        <f>'FF-68 Data'!X730</f>
        <v>0</v>
      </c>
      <c r="O304" s="54">
        <f>'FF-68 Data'!Y730</f>
        <v>0</v>
      </c>
      <c r="P304" s="55">
        <f>'FF-68 Data'!Z730</f>
        <v>88419.45</v>
      </c>
      <c r="Q304" s="81"/>
      <c r="R304" s="56">
        <f>M304+N304</f>
        <v>0</v>
      </c>
      <c r="S304" s="56">
        <f t="shared" si="972"/>
        <v>0</v>
      </c>
      <c r="T304" s="56">
        <f t="shared" si="973"/>
        <v>0</v>
      </c>
      <c r="U304" s="56">
        <f t="shared" si="974"/>
        <v>0</v>
      </c>
      <c r="V304" s="56">
        <f t="shared" si="969"/>
        <v>0</v>
      </c>
      <c r="W304" s="57">
        <f t="shared" si="975"/>
        <v>88419.45</v>
      </c>
      <c r="X304" s="56">
        <f t="shared" si="976"/>
        <v>24.528253994673769</v>
      </c>
      <c r="Y304" s="56">
        <f t="shared" si="977"/>
        <v>14.716952396804261</v>
      </c>
      <c r="Z304" s="56">
        <f t="shared" si="978"/>
        <v>14.716952396804261</v>
      </c>
      <c r="AA304" s="56">
        <f t="shared" si="979"/>
        <v>14.716952396804261</v>
      </c>
      <c r="AB304" s="56">
        <f t="shared" si="980"/>
        <v>88419.45</v>
      </c>
      <c r="AC304" s="56">
        <f t="shared" si="981"/>
        <v>24.528253994673769</v>
      </c>
      <c r="AD304" s="56">
        <f t="shared" ref="AD304:AD306" si="993">AB304/J304*100</f>
        <v>14.716952396804261</v>
      </c>
      <c r="AE304" s="56">
        <f t="shared" si="982"/>
        <v>14.716952396804261</v>
      </c>
      <c r="AF304" s="56">
        <f t="shared" si="983"/>
        <v>14.716952396804261</v>
      </c>
      <c r="AG304" s="57">
        <f t="shared" si="984"/>
        <v>272060.55</v>
      </c>
      <c r="AH304" s="56">
        <f t="shared" si="985"/>
        <v>75.471746005326224</v>
      </c>
      <c r="AI304" s="56">
        <f t="shared" si="986"/>
        <v>45.283047603195733</v>
      </c>
      <c r="AJ304" s="57">
        <f t="shared" si="987"/>
        <v>512380.55</v>
      </c>
      <c r="AK304" s="57">
        <f t="shared" si="988"/>
        <v>85.28304760319574</v>
      </c>
      <c r="AL304" s="57">
        <f t="shared" si="989"/>
        <v>85.28304760319574</v>
      </c>
      <c r="AM304" s="34">
        <f>L304-AB304</f>
        <v>512380.55</v>
      </c>
      <c r="AN304" s="57">
        <f t="shared" si="990"/>
        <v>85.28304760319574</v>
      </c>
      <c r="AO304" s="63">
        <f t="shared" si="970"/>
        <v>85.28304760319574</v>
      </c>
      <c r="AP304" s="34">
        <f t="shared" si="991"/>
        <v>512380.55</v>
      </c>
      <c r="AQ304" s="57">
        <f t="shared" si="992"/>
        <v>85.28304760319574</v>
      </c>
    </row>
    <row r="305" spans="1:43" ht="17.45" hidden="1" customHeight="1">
      <c r="A305" s="38"/>
      <c r="B305" s="38"/>
      <c r="C305" s="49" t="s">
        <v>69</v>
      </c>
      <c r="D305" s="49">
        <v>0</v>
      </c>
      <c r="E305" s="49">
        <v>0</v>
      </c>
      <c r="F305" s="49">
        <f t="shared" si="971"/>
        <v>0</v>
      </c>
      <c r="G305" s="49">
        <v>0</v>
      </c>
      <c r="H305" s="49">
        <v>0</v>
      </c>
      <c r="I305" s="49"/>
      <c r="J305" s="41">
        <f>SUM(G305:I305)</f>
        <v>0</v>
      </c>
      <c r="K305" s="59">
        <v>0</v>
      </c>
      <c r="L305" s="51">
        <f>SUM(G305:I305,K305)</f>
        <v>0</v>
      </c>
      <c r="M305" s="52"/>
      <c r="N305" s="53"/>
      <c r="O305" s="54"/>
      <c r="P305" s="55"/>
      <c r="Q305" s="81"/>
      <c r="R305" s="56">
        <f>M305+N305</f>
        <v>0</v>
      </c>
      <c r="S305" s="56" t="e">
        <f t="shared" si="972"/>
        <v>#DIV/0!</v>
      </c>
      <c r="T305" s="56" t="e">
        <f t="shared" si="973"/>
        <v>#DIV/0!</v>
      </c>
      <c r="U305" s="56" t="e">
        <f t="shared" si="974"/>
        <v>#DIV/0!</v>
      </c>
      <c r="V305" s="56" t="e">
        <f t="shared" si="969"/>
        <v>#DIV/0!</v>
      </c>
      <c r="W305" s="57">
        <f t="shared" si="975"/>
        <v>0</v>
      </c>
      <c r="X305" s="56" t="e">
        <f t="shared" si="976"/>
        <v>#DIV/0!</v>
      </c>
      <c r="Y305" s="56" t="e">
        <f t="shared" si="977"/>
        <v>#DIV/0!</v>
      </c>
      <c r="Z305" s="56" t="e">
        <f t="shared" si="978"/>
        <v>#DIV/0!</v>
      </c>
      <c r="AA305" s="56" t="e">
        <f t="shared" si="979"/>
        <v>#DIV/0!</v>
      </c>
      <c r="AB305" s="56">
        <f t="shared" si="980"/>
        <v>0</v>
      </c>
      <c r="AC305" s="56" t="e">
        <f t="shared" si="981"/>
        <v>#DIV/0!</v>
      </c>
      <c r="AD305" s="56" t="e">
        <f t="shared" si="993"/>
        <v>#DIV/0!</v>
      </c>
      <c r="AE305" s="56" t="e">
        <f t="shared" si="982"/>
        <v>#DIV/0!</v>
      </c>
      <c r="AF305" s="56" t="e">
        <f t="shared" si="983"/>
        <v>#DIV/0!</v>
      </c>
      <c r="AG305" s="57">
        <f t="shared" si="984"/>
        <v>0</v>
      </c>
      <c r="AH305" s="56" t="e">
        <f t="shared" si="985"/>
        <v>#DIV/0!</v>
      </c>
      <c r="AI305" s="56" t="e">
        <f t="shared" si="986"/>
        <v>#DIV/0!</v>
      </c>
      <c r="AJ305" s="57">
        <f t="shared" si="987"/>
        <v>0</v>
      </c>
      <c r="AK305" s="57" t="e">
        <f t="shared" si="988"/>
        <v>#DIV/0!</v>
      </c>
      <c r="AL305" s="57" t="e">
        <f t="shared" si="989"/>
        <v>#DIV/0!</v>
      </c>
      <c r="AM305" s="34">
        <f>L305-AB305</f>
        <v>0</v>
      </c>
      <c r="AN305" s="57" t="e">
        <f t="shared" si="990"/>
        <v>#DIV/0!</v>
      </c>
      <c r="AO305" s="63" t="e">
        <f t="shared" si="970"/>
        <v>#DIV/0!</v>
      </c>
      <c r="AP305" s="34">
        <f t="shared" si="991"/>
        <v>0</v>
      </c>
      <c r="AQ305" s="57" t="e">
        <f t="shared" si="992"/>
        <v>#DIV/0!</v>
      </c>
    </row>
    <row r="306" spans="1:43" ht="18.75">
      <c r="A306" s="38"/>
      <c r="B306" s="38"/>
      <c r="C306" s="49" t="s">
        <v>60</v>
      </c>
      <c r="D306" s="57">
        <v>35000</v>
      </c>
      <c r="E306" s="49">
        <v>21000</v>
      </c>
      <c r="F306" s="49">
        <f t="shared" si="971"/>
        <v>14000</v>
      </c>
      <c r="G306" s="57">
        <v>26250</v>
      </c>
      <c r="H306" s="49">
        <v>8750</v>
      </c>
      <c r="I306" s="49"/>
      <c r="J306" s="41">
        <f>SUM(G306:I306)</f>
        <v>35000</v>
      </c>
      <c r="K306" s="49">
        <v>0</v>
      </c>
      <c r="L306" s="51">
        <f>SUM(G306:I306,K306)</f>
        <v>35000</v>
      </c>
      <c r="M306" s="52">
        <f>'FF-68 Data'!AE730</f>
        <v>175731.45</v>
      </c>
      <c r="N306" s="53">
        <f>'FF-68 Data'!AF730</f>
        <v>0</v>
      </c>
      <c r="O306" s="54">
        <f>'FF-68 Data'!AG730</f>
        <v>0</v>
      </c>
      <c r="P306" s="55">
        <f>'FF-68 Data'!AH730</f>
        <v>138003.25</v>
      </c>
      <c r="Q306" s="81"/>
      <c r="R306" s="56">
        <f>M306+N306</f>
        <v>175731.45</v>
      </c>
      <c r="S306" s="56">
        <f t="shared" si="972"/>
        <v>836.81642857142856</v>
      </c>
      <c r="T306" s="56">
        <f t="shared" si="973"/>
        <v>502.08985714285717</v>
      </c>
      <c r="U306" s="56">
        <f t="shared" si="974"/>
        <v>502.08985714285717</v>
      </c>
      <c r="V306" s="56">
        <f t="shared" si="969"/>
        <v>502.08985714285717</v>
      </c>
      <c r="W306" s="57">
        <f t="shared" si="975"/>
        <v>138003.25</v>
      </c>
      <c r="X306" s="56">
        <f t="shared" si="976"/>
        <v>657.15833333333342</v>
      </c>
      <c r="Y306" s="56">
        <f t="shared" si="977"/>
        <v>394.29500000000002</v>
      </c>
      <c r="Z306" s="56">
        <f t="shared" si="978"/>
        <v>394.29500000000002</v>
      </c>
      <c r="AA306" s="56">
        <f t="shared" si="979"/>
        <v>394.29500000000002</v>
      </c>
      <c r="AB306" s="56">
        <f t="shared" si="980"/>
        <v>313734.7</v>
      </c>
      <c r="AC306" s="56">
        <f t="shared" si="981"/>
        <v>1493.9747619047619</v>
      </c>
      <c r="AD306" s="56">
        <f t="shared" si="993"/>
        <v>896.3848571428573</v>
      </c>
      <c r="AE306" s="56">
        <f t="shared" si="982"/>
        <v>896.3848571428573</v>
      </c>
      <c r="AF306" s="56">
        <f t="shared" si="983"/>
        <v>896.3848571428573</v>
      </c>
      <c r="AG306" s="57">
        <f t="shared" si="984"/>
        <v>-292734.7</v>
      </c>
      <c r="AH306" s="56">
        <f t="shared" si="985"/>
        <v>-1393.9747619047619</v>
      </c>
      <c r="AI306" s="56">
        <f t="shared" si="986"/>
        <v>-836.38485714285707</v>
      </c>
      <c r="AJ306" s="57">
        <f t="shared" si="987"/>
        <v>-278734.7</v>
      </c>
      <c r="AK306" s="57">
        <f t="shared" si="988"/>
        <v>-796.38485714285719</v>
      </c>
      <c r="AL306" s="57">
        <f t="shared" si="989"/>
        <v>-796.38485714285719</v>
      </c>
      <c r="AM306" s="34">
        <f>L306-AB306</f>
        <v>-278734.7</v>
      </c>
      <c r="AN306" s="57">
        <f t="shared" si="990"/>
        <v>-796.38485714285719</v>
      </c>
      <c r="AO306" s="63">
        <f t="shared" si="970"/>
        <v>-796.38485714285719</v>
      </c>
      <c r="AP306" s="34">
        <f t="shared" si="991"/>
        <v>-278734.7</v>
      </c>
      <c r="AQ306" s="57">
        <f t="shared" si="992"/>
        <v>-796.38485714285719</v>
      </c>
    </row>
    <row r="307" spans="1:43" ht="18.75">
      <c r="A307" s="61"/>
      <c r="B307" s="62"/>
      <c r="C307" s="63" t="s">
        <v>61</v>
      </c>
      <c r="D307" s="63">
        <f>D308</f>
        <v>250000</v>
      </c>
      <c r="E307" s="63">
        <f>E308</f>
        <v>150000</v>
      </c>
      <c r="F307" s="63">
        <f t="shared" ref="F307" si="994">F308</f>
        <v>100000</v>
      </c>
      <c r="G307" s="63">
        <f>SUM(G308:G308)</f>
        <v>250000</v>
      </c>
      <c r="H307" s="63">
        <f>H308</f>
        <v>0</v>
      </c>
      <c r="I307" s="63">
        <f>I308</f>
        <v>0</v>
      </c>
      <c r="J307" s="63">
        <f>J308</f>
        <v>250000</v>
      </c>
      <c r="K307" s="63">
        <f>K308</f>
        <v>0</v>
      </c>
      <c r="L307" s="63">
        <f>SUM(L308:L308)</f>
        <v>250000</v>
      </c>
      <c r="M307" s="64">
        <f t="shared" ref="M307:AP307" si="995">M308</f>
        <v>249845</v>
      </c>
      <c r="N307" s="65">
        <f t="shared" si="995"/>
        <v>0</v>
      </c>
      <c r="O307" s="66">
        <f t="shared" si="995"/>
        <v>0</v>
      </c>
      <c r="P307" s="46">
        <f t="shared" si="995"/>
        <v>0</v>
      </c>
      <c r="Q307" s="82">
        <f t="shared" si="995"/>
        <v>0</v>
      </c>
      <c r="R307" s="67">
        <f t="shared" si="995"/>
        <v>249845</v>
      </c>
      <c r="S307" s="67">
        <f t="shared" si="995"/>
        <v>166.56333333333333</v>
      </c>
      <c r="T307" s="67">
        <f t="shared" si="995"/>
        <v>99.938000000000002</v>
      </c>
      <c r="U307" s="56">
        <f t="shared" si="974"/>
        <v>99.938000000000002</v>
      </c>
      <c r="V307" s="67">
        <f t="shared" si="995"/>
        <v>99.938000000000002</v>
      </c>
      <c r="W307" s="63">
        <f t="shared" si="995"/>
        <v>0</v>
      </c>
      <c r="X307" s="67">
        <f t="shared" si="995"/>
        <v>0</v>
      </c>
      <c r="Y307" s="67">
        <f t="shared" si="995"/>
        <v>0</v>
      </c>
      <c r="Z307" s="56">
        <f t="shared" si="978"/>
        <v>0</v>
      </c>
      <c r="AA307" s="67">
        <f t="shared" si="995"/>
        <v>0</v>
      </c>
      <c r="AB307" s="67">
        <f>AB308</f>
        <v>249845</v>
      </c>
      <c r="AC307" s="67">
        <f t="shared" ref="AC307:AI307" si="996">AC308</f>
        <v>166.56333333333333</v>
      </c>
      <c r="AD307" s="67">
        <f t="shared" si="996"/>
        <v>99.938000000000002</v>
      </c>
      <c r="AE307" s="56">
        <f t="shared" si="982"/>
        <v>99.938000000000002</v>
      </c>
      <c r="AF307" s="67">
        <f t="shared" si="996"/>
        <v>99.938000000000002</v>
      </c>
      <c r="AG307" s="63">
        <f>AG308</f>
        <v>-99845</v>
      </c>
      <c r="AH307" s="67">
        <f t="shared" si="996"/>
        <v>-66.563333333333333</v>
      </c>
      <c r="AI307" s="67">
        <f t="shared" si="996"/>
        <v>-39.938000000000002</v>
      </c>
      <c r="AJ307" s="63">
        <f t="shared" si="995"/>
        <v>155</v>
      </c>
      <c r="AK307" s="63">
        <f t="shared" si="995"/>
        <v>6.2E-2</v>
      </c>
      <c r="AL307" s="63">
        <f t="shared" si="995"/>
        <v>6.2E-2</v>
      </c>
      <c r="AM307" s="63">
        <f t="shared" si="995"/>
        <v>155</v>
      </c>
      <c r="AN307" s="63">
        <f t="shared" si="995"/>
        <v>6.2E-2</v>
      </c>
      <c r="AO307" s="63">
        <f t="shared" si="995"/>
        <v>6.2E-2</v>
      </c>
      <c r="AP307" s="63">
        <f t="shared" si="995"/>
        <v>155</v>
      </c>
      <c r="AQ307" s="57">
        <f>(AP307/D307)*100</f>
        <v>6.2E-2</v>
      </c>
    </row>
    <row r="308" spans="1:43" ht="18.75">
      <c r="A308" s="38"/>
      <c r="B308" s="38"/>
      <c r="C308" s="49" t="s">
        <v>70</v>
      </c>
      <c r="D308" s="57">
        <v>250000</v>
      </c>
      <c r="E308" s="49">
        <v>150000</v>
      </c>
      <c r="F308" s="49">
        <f t="shared" si="971"/>
        <v>100000</v>
      </c>
      <c r="G308" s="57">
        <v>250000</v>
      </c>
      <c r="H308" s="49">
        <v>0</v>
      </c>
      <c r="I308" s="49"/>
      <c r="J308" s="49">
        <f>SUM(G308:I308)</f>
        <v>250000</v>
      </c>
      <c r="K308" s="57">
        <v>0</v>
      </c>
      <c r="L308" s="51">
        <f>SUM(G308:I308,K308)</f>
        <v>250000</v>
      </c>
      <c r="M308" s="217">
        <v>249845</v>
      </c>
      <c r="N308" s="53"/>
      <c r="O308" s="54"/>
      <c r="P308" s="55"/>
      <c r="Q308" s="81"/>
      <c r="R308" s="57">
        <f>M308+N308</f>
        <v>249845</v>
      </c>
      <c r="S308" s="56">
        <f t="shared" si="972"/>
        <v>166.56333333333333</v>
      </c>
      <c r="T308" s="56">
        <f>R308/L308*100</f>
        <v>99.938000000000002</v>
      </c>
      <c r="U308" s="56">
        <f t="shared" si="974"/>
        <v>99.938000000000002</v>
      </c>
      <c r="V308" s="56">
        <f>R308/D308*100</f>
        <v>99.938000000000002</v>
      </c>
      <c r="W308" s="57">
        <f>O308+P308+Q308</f>
        <v>0</v>
      </c>
      <c r="X308" s="56">
        <f t="shared" si="976"/>
        <v>0</v>
      </c>
      <c r="Y308" s="56">
        <f>W308/L308*100</f>
        <v>0</v>
      </c>
      <c r="Z308" s="56">
        <f t="shared" si="978"/>
        <v>0</v>
      </c>
      <c r="AA308" s="56">
        <f>W308/D308*100</f>
        <v>0</v>
      </c>
      <c r="AB308" s="56">
        <f>SUM(M308:Q308)</f>
        <v>249845</v>
      </c>
      <c r="AC308" s="56">
        <f t="shared" ref="AC308" si="997">AB308/E308*100</f>
        <v>166.56333333333333</v>
      </c>
      <c r="AD308" s="56">
        <f t="shared" ref="AD308" si="998">AB308/J308*100</f>
        <v>99.938000000000002</v>
      </c>
      <c r="AE308" s="56">
        <f t="shared" si="982"/>
        <v>99.938000000000002</v>
      </c>
      <c r="AF308" s="56">
        <f>AB308/D308*100</f>
        <v>99.938000000000002</v>
      </c>
      <c r="AG308" s="57">
        <f t="shared" ref="AG308" si="999">E308-AB308</f>
        <v>-99845</v>
      </c>
      <c r="AH308" s="56">
        <f t="shared" ref="AH308" si="1000">AG308/E308*100</f>
        <v>-66.563333333333333</v>
      </c>
      <c r="AI308" s="56">
        <f t="shared" ref="AI308" si="1001">AG308/D308*100</f>
        <v>-39.938000000000002</v>
      </c>
      <c r="AJ308" s="57">
        <f>J308-AB308</f>
        <v>155</v>
      </c>
      <c r="AK308" s="57">
        <f t="shared" ref="AK308" si="1002">(AJ308/J308)*100</f>
        <v>6.2E-2</v>
      </c>
      <c r="AL308" s="57">
        <f>(AJ308/D308)*100</f>
        <v>6.2E-2</v>
      </c>
      <c r="AM308" s="34">
        <f>L308-AB308</f>
        <v>155</v>
      </c>
      <c r="AN308" s="57">
        <f>(AM308/L308)*100</f>
        <v>6.2E-2</v>
      </c>
      <c r="AO308" s="63">
        <f>(AM308/D308)*100</f>
        <v>6.2E-2</v>
      </c>
      <c r="AP308" s="34">
        <f t="shared" ref="AP308" si="1003">D308-AB308</f>
        <v>155</v>
      </c>
      <c r="AQ308" s="57">
        <f t="shared" ref="AQ308" si="1004">(AP308/D308)*100</f>
        <v>6.2E-2</v>
      </c>
    </row>
    <row r="309" spans="1:43" ht="18.75">
      <c r="A309" s="69"/>
      <c r="B309" s="69"/>
      <c r="C309" s="70"/>
      <c r="D309" s="70"/>
      <c r="E309" s="70"/>
      <c r="F309" s="70"/>
      <c r="G309" s="71"/>
      <c r="H309" s="71"/>
      <c r="I309" s="71"/>
      <c r="J309" s="71"/>
      <c r="K309" s="71"/>
      <c r="L309" s="71"/>
      <c r="M309" s="72"/>
      <c r="N309" s="73"/>
      <c r="O309" s="74"/>
      <c r="P309" s="75"/>
      <c r="Q309" s="83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</row>
    <row r="310" spans="1:43" ht="45.95" customHeight="1">
      <c r="A310" s="1104" t="s">
        <v>158</v>
      </c>
      <c r="B310" s="1106" t="s">
        <v>159</v>
      </c>
      <c r="C310" s="1107" t="s">
        <v>160</v>
      </c>
      <c r="D310" s="79" t="s">
        <v>133</v>
      </c>
      <c r="E310" s="293">
        <v>0.6</v>
      </c>
      <c r="F310" s="293">
        <v>0.4</v>
      </c>
      <c r="G310" s="1109">
        <f>SUM(G313,G319)</f>
        <v>1430750</v>
      </c>
      <c r="H310" s="1109">
        <f>H313+H319</f>
        <v>400250</v>
      </c>
      <c r="I310" s="1109">
        <f>I313+I319</f>
        <v>0</v>
      </c>
      <c r="J310" s="1109">
        <f>SUM(G310:I312)</f>
        <v>1831000</v>
      </c>
      <c r="K310" s="1111">
        <f>SUM(K313,K319)</f>
        <v>0</v>
      </c>
      <c r="L310" s="1113">
        <f>SUM(L313,L319)</f>
        <v>1831000</v>
      </c>
      <c r="M310" s="37"/>
      <c r="N310" s="37"/>
      <c r="O310" s="37"/>
      <c r="P310" s="37"/>
      <c r="Q310" s="37"/>
      <c r="R310" s="203" t="s">
        <v>417</v>
      </c>
      <c r="S310" s="294" t="s">
        <v>462</v>
      </c>
      <c r="T310" s="204" t="s">
        <v>433</v>
      </c>
      <c r="U310" s="204" t="s">
        <v>434</v>
      </c>
      <c r="V310" s="204" t="s">
        <v>403</v>
      </c>
      <c r="W310" s="204" t="s">
        <v>438</v>
      </c>
      <c r="X310" s="294" t="s">
        <v>462</v>
      </c>
      <c r="Y310" s="204" t="s">
        <v>433</v>
      </c>
      <c r="Z310" s="204" t="s">
        <v>434</v>
      </c>
      <c r="AA310" s="204" t="s">
        <v>403</v>
      </c>
      <c r="AB310" s="203" t="s">
        <v>439</v>
      </c>
      <c r="AC310" s="294" t="s">
        <v>462</v>
      </c>
      <c r="AD310" s="204" t="s">
        <v>433</v>
      </c>
      <c r="AE310" s="204" t="s">
        <v>434</v>
      </c>
      <c r="AF310" s="204" t="s">
        <v>403</v>
      </c>
      <c r="AG310" s="296" t="s">
        <v>33</v>
      </c>
      <c r="AH310" s="294" t="s">
        <v>464</v>
      </c>
      <c r="AI310" s="294" t="s">
        <v>399</v>
      </c>
      <c r="AJ310" s="204" t="s">
        <v>440</v>
      </c>
      <c r="AK310" s="204" t="s">
        <v>433</v>
      </c>
      <c r="AL310" s="204" t="s">
        <v>403</v>
      </c>
      <c r="AM310" s="204" t="s">
        <v>408</v>
      </c>
      <c r="AN310" s="204" t="s">
        <v>448</v>
      </c>
      <c r="AO310" s="204" t="s">
        <v>403</v>
      </c>
      <c r="AP310" s="204" t="s">
        <v>441</v>
      </c>
      <c r="AQ310" s="204" t="s">
        <v>403</v>
      </c>
    </row>
    <row r="311" spans="1:43" ht="14.45" customHeight="1">
      <c r="A311" s="1105"/>
      <c r="B311" s="1106"/>
      <c r="C311" s="1108"/>
      <c r="D311" s="1108">
        <f>D313+D319</f>
        <v>1831000</v>
      </c>
      <c r="E311" s="1173">
        <f t="shared" ref="E311:F311" si="1005">E313+E319</f>
        <v>1098600</v>
      </c>
      <c r="F311" s="1173">
        <f t="shared" si="1005"/>
        <v>732400</v>
      </c>
      <c r="G311" s="1110"/>
      <c r="H311" s="1110"/>
      <c r="I311" s="1110"/>
      <c r="J311" s="1110"/>
      <c r="K311" s="1112"/>
      <c r="L311" s="1106"/>
      <c r="M311" s="1114">
        <f t="shared" ref="M311:R311" si="1006">M313+M319</f>
        <v>777689.59999999998</v>
      </c>
      <c r="N311" s="1116">
        <f t="shared" si="1006"/>
        <v>0</v>
      </c>
      <c r="O311" s="1118">
        <f t="shared" si="1006"/>
        <v>256313.55</v>
      </c>
      <c r="P311" s="1100">
        <f t="shared" si="1006"/>
        <v>230408.09999999998</v>
      </c>
      <c r="Q311" s="1102">
        <f t="shared" si="1006"/>
        <v>0</v>
      </c>
      <c r="R311" s="1071">
        <f t="shared" si="1006"/>
        <v>777689.59999999998</v>
      </c>
      <c r="S311" s="1071">
        <f>(R311/E311)*100</f>
        <v>70.789149827052611</v>
      </c>
      <c r="T311" s="1071">
        <f>(R311/J310)*100</f>
        <v>42.473489896231563</v>
      </c>
      <c r="U311" s="1071">
        <f>(R311/L310)*100</f>
        <v>42.473489896231563</v>
      </c>
      <c r="V311" s="1071">
        <f>(R311/D311)*100</f>
        <v>42.473489896231563</v>
      </c>
      <c r="W311" s="1071">
        <f>W313+W319</f>
        <v>486721.64999999997</v>
      </c>
      <c r="X311" s="1071">
        <f>(W311/E311)*100</f>
        <v>44.303809393773889</v>
      </c>
      <c r="Y311" s="1071">
        <f>(W311/J310)*100</f>
        <v>26.582285636264334</v>
      </c>
      <c r="Z311" s="1071">
        <f>(W311/L310)*100</f>
        <v>26.582285636264334</v>
      </c>
      <c r="AA311" s="1071">
        <f>(W311/D311)*100</f>
        <v>26.582285636264334</v>
      </c>
      <c r="AB311" s="1071">
        <f>AB313+AB319</f>
        <v>1264411.25</v>
      </c>
      <c r="AC311" s="1071">
        <f>(AB311/E311)*100</f>
        <v>115.0929592208265</v>
      </c>
      <c r="AD311" s="1171">
        <f>(AB311/J310)*100</f>
        <v>69.0557755324959</v>
      </c>
      <c r="AE311" s="1071">
        <f>(AB311/L310)*100</f>
        <v>69.0557755324959</v>
      </c>
      <c r="AF311" s="1071">
        <f>(AB311/D311)*100</f>
        <v>69.0557755324959</v>
      </c>
      <c r="AG311" s="1071">
        <f>AG313+AG319</f>
        <v>-165811.24999999997</v>
      </c>
      <c r="AH311" s="1071">
        <f>(AG311/E311)*100</f>
        <v>-15.092959220826504</v>
      </c>
      <c r="AI311" s="1071">
        <f>(AG311/D311)*100</f>
        <v>-9.0557755324959022</v>
      </c>
      <c r="AJ311" s="1071">
        <f>AJ313+AJ319</f>
        <v>566588.75</v>
      </c>
      <c r="AK311" s="1071">
        <f>(AJ311/J310)*100</f>
        <v>30.944224467504096</v>
      </c>
      <c r="AL311" s="1071">
        <f>(AJ311/D311)*100</f>
        <v>30.944224467504096</v>
      </c>
      <c r="AM311" s="1071">
        <f>AM313+AM319</f>
        <v>566588.75</v>
      </c>
      <c r="AN311" s="1071">
        <f>(AM311/L310)*100</f>
        <v>30.944224467504096</v>
      </c>
      <c r="AO311" s="1071">
        <f>(AM311/D311)*100</f>
        <v>30.944224467504096</v>
      </c>
      <c r="AP311" s="1071">
        <f>AP313+AP319</f>
        <v>566588.75</v>
      </c>
      <c r="AQ311" s="1071">
        <f>(AP311/D311)*100</f>
        <v>30.944224467504096</v>
      </c>
    </row>
    <row r="312" spans="1:43" ht="33" customHeight="1">
      <c r="A312" s="1105"/>
      <c r="B312" s="1106"/>
      <c r="C312" s="1108"/>
      <c r="D312" s="1108"/>
      <c r="E312" s="1173"/>
      <c r="F312" s="1173"/>
      <c r="G312" s="1110"/>
      <c r="H312" s="1110"/>
      <c r="I312" s="1110"/>
      <c r="J312" s="1110"/>
      <c r="K312" s="1112"/>
      <c r="L312" s="1106"/>
      <c r="M312" s="1115"/>
      <c r="N312" s="1117"/>
      <c r="O312" s="1119"/>
      <c r="P312" s="1101"/>
      <c r="Q312" s="1103"/>
      <c r="R312" s="1072"/>
      <c r="S312" s="1072"/>
      <c r="T312" s="1072"/>
      <c r="U312" s="1072"/>
      <c r="V312" s="1072"/>
      <c r="W312" s="1072"/>
      <c r="X312" s="1072"/>
      <c r="Y312" s="1072"/>
      <c r="Z312" s="1072"/>
      <c r="AA312" s="1072"/>
      <c r="AB312" s="1072"/>
      <c r="AC312" s="1072"/>
      <c r="AD312" s="1172"/>
      <c r="AE312" s="1072"/>
      <c r="AF312" s="1072"/>
      <c r="AG312" s="1072"/>
      <c r="AH312" s="1072"/>
      <c r="AI312" s="1072"/>
      <c r="AJ312" s="1072"/>
      <c r="AK312" s="1072"/>
      <c r="AL312" s="1072"/>
      <c r="AM312" s="1072"/>
      <c r="AN312" s="1072"/>
      <c r="AO312" s="1072"/>
      <c r="AP312" s="1072"/>
      <c r="AQ312" s="1072"/>
    </row>
    <row r="313" spans="1:43" ht="18.75">
      <c r="A313" s="38"/>
      <c r="B313" s="39"/>
      <c r="C313" s="40" t="s">
        <v>55</v>
      </c>
      <c r="D313" s="40">
        <f>SUM(D314:D318)</f>
        <v>1601000</v>
      </c>
      <c r="E313" s="40">
        <f t="shared" ref="E313:F313" si="1007">SUM(E314:E318)</f>
        <v>960600</v>
      </c>
      <c r="F313" s="40">
        <f t="shared" si="1007"/>
        <v>640400</v>
      </c>
      <c r="G313" s="41">
        <f>SUM(G314:G318)</f>
        <v>1200750</v>
      </c>
      <c r="H313" s="41">
        <f>SUM(H314:H318)</f>
        <v>400250</v>
      </c>
      <c r="I313" s="41">
        <f>SUM(I314:I318)</f>
        <v>0</v>
      </c>
      <c r="J313" s="41">
        <f>SUM(J314:J318)</f>
        <v>1601000</v>
      </c>
      <c r="K313" s="42">
        <f>SUM(K314:K316)</f>
        <v>0</v>
      </c>
      <c r="L313" s="41">
        <f t="shared" ref="L313:R313" si="1008">SUM(L314:L318)</f>
        <v>1601000</v>
      </c>
      <c r="M313" s="43">
        <f t="shared" si="1008"/>
        <v>547689.6</v>
      </c>
      <c r="N313" s="44">
        <f t="shared" si="1008"/>
        <v>0</v>
      </c>
      <c r="O313" s="45">
        <f t="shared" si="1008"/>
        <v>256313.55</v>
      </c>
      <c r="P313" s="46">
        <f t="shared" si="1008"/>
        <v>230408.09999999998</v>
      </c>
      <c r="Q313" s="80">
        <f t="shared" si="1008"/>
        <v>0</v>
      </c>
      <c r="R313" s="47">
        <f t="shared" si="1008"/>
        <v>547689.6</v>
      </c>
      <c r="S313" s="48">
        <f>R313/E313*100</f>
        <v>57.015365396627104</v>
      </c>
      <c r="T313" s="48">
        <f>R313/J313*100</f>
        <v>34.209219237976264</v>
      </c>
      <c r="U313" s="48">
        <f>R313/L313*100</f>
        <v>34.209219237976264</v>
      </c>
      <c r="V313" s="48">
        <f t="shared" ref="V313:V318" si="1009">R313/D313*100</f>
        <v>34.209219237976264</v>
      </c>
      <c r="W313" s="47">
        <f>SUM(W314:W318)</f>
        <v>486721.64999999997</v>
      </c>
      <c r="X313" s="48">
        <f>W313/E313*100</f>
        <v>50.668504059962515</v>
      </c>
      <c r="Y313" s="48">
        <f>W313/J313*100</f>
        <v>30.401102435977513</v>
      </c>
      <c r="Z313" s="48">
        <f>W313/L313*100</f>
        <v>30.401102435977513</v>
      </c>
      <c r="AA313" s="48">
        <f>W313/D313*100</f>
        <v>30.401102435977513</v>
      </c>
      <c r="AB313" s="48">
        <f>SUM(AB314:AB318)</f>
        <v>1034411.25</v>
      </c>
      <c r="AC313" s="48">
        <f>AB313/E313*100</f>
        <v>107.68386945658963</v>
      </c>
      <c r="AD313" s="299">
        <f>AB313/J313*100</f>
        <v>64.610321673953777</v>
      </c>
      <c r="AE313" s="48">
        <f>AB313/L313*100</f>
        <v>64.610321673953777</v>
      </c>
      <c r="AF313" s="48">
        <f>AB313/D313*100</f>
        <v>64.610321673953777</v>
      </c>
      <c r="AG313" s="295">
        <f>SUM(AG314:AG318)</f>
        <v>-73811.249999999971</v>
      </c>
      <c r="AH313" s="48">
        <f>AG313/E313*100</f>
        <v>-7.6838694565896288</v>
      </c>
      <c r="AI313" s="48">
        <f>AG313/D313*100</f>
        <v>-4.6103216739537771</v>
      </c>
      <c r="AJ313" s="47">
        <f>SUM(AJ314:AJ318)</f>
        <v>566588.75</v>
      </c>
      <c r="AK313" s="47">
        <f>(AJ313/J313)*100</f>
        <v>35.389678326046223</v>
      </c>
      <c r="AL313" s="47">
        <f>(AJ313/D313)*100</f>
        <v>35.389678326046223</v>
      </c>
      <c r="AM313" s="47">
        <f>SUM(AM314:AM318)</f>
        <v>566588.75</v>
      </c>
      <c r="AN313" s="47">
        <f>(AM313/L313)*100</f>
        <v>35.389678326046223</v>
      </c>
      <c r="AO313" s="47">
        <f t="shared" ref="AO313:AO318" si="1010">(AM313/D313)*100</f>
        <v>35.389678326046223</v>
      </c>
      <c r="AP313" s="47">
        <f>SUM(AP314:AP318)</f>
        <v>566588.75</v>
      </c>
      <c r="AQ313" s="47">
        <f>(AP313/D313)*100</f>
        <v>35.389678326046223</v>
      </c>
    </row>
    <row r="314" spans="1:43" ht="18.75" hidden="1">
      <c r="A314" s="38"/>
      <c r="B314" s="39" t="s">
        <v>68</v>
      </c>
      <c r="C314" s="49" t="s">
        <v>56</v>
      </c>
      <c r="D314" s="49">
        <v>0</v>
      </c>
      <c r="E314" s="49">
        <v>0</v>
      </c>
      <c r="F314" s="49">
        <f>D314*0.4</f>
        <v>0</v>
      </c>
      <c r="G314" s="49">
        <v>0</v>
      </c>
      <c r="H314" s="49">
        <v>0</v>
      </c>
      <c r="I314" s="49"/>
      <c r="J314" s="41">
        <f>SUM(G314:I314)</f>
        <v>0</v>
      </c>
      <c r="K314" s="50">
        <v>0</v>
      </c>
      <c r="L314" s="51">
        <f>SUM(G314:I314,K314)</f>
        <v>0</v>
      </c>
      <c r="M314" s="52"/>
      <c r="N314" s="53"/>
      <c r="O314" s="54"/>
      <c r="P314" s="55"/>
      <c r="Q314" s="81"/>
      <c r="R314" s="56">
        <f>M314+N314</f>
        <v>0</v>
      </c>
      <c r="S314" s="56" t="e">
        <f>R314/E314*100</f>
        <v>#DIV/0!</v>
      </c>
      <c r="T314" s="56" t="e">
        <f>R314/J314*100</f>
        <v>#DIV/0!</v>
      </c>
      <c r="U314" s="56" t="e">
        <f>R314/L314*100</f>
        <v>#DIV/0!</v>
      </c>
      <c r="V314" s="56" t="e">
        <f t="shared" si="1009"/>
        <v>#DIV/0!</v>
      </c>
      <c r="W314" s="57">
        <f>O314+P314+Q314</f>
        <v>0</v>
      </c>
      <c r="X314" s="56" t="e">
        <f>W314/E314*100</f>
        <v>#DIV/0!</v>
      </c>
      <c r="Y314" s="56" t="e">
        <f>W314/J314*100</f>
        <v>#DIV/0!</v>
      </c>
      <c r="Z314" s="56" t="e">
        <f>W314/L314*100</f>
        <v>#DIV/0!</v>
      </c>
      <c r="AA314" s="56" t="e">
        <f>W314/D314*100</f>
        <v>#DIV/0!</v>
      </c>
      <c r="AB314" s="56">
        <f>SUM(M314:Q314)</f>
        <v>0</v>
      </c>
      <c r="AC314" s="56" t="e">
        <f>AB314/E314*100</f>
        <v>#DIV/0!</v>
      </c>
      <c r="AD314" s="56" t="e">
        <f>AB314/J314*100</f>
        <v>#DIV/0!</v>
      </c>
      <c r="AE314" s="56" t="e">
        <f>AB314/L314*100</f>
        <v>#DIV/0!</v>
      </c>
      <c r="AF314" s="56" t="e">
        <f>AB314/D314*100</f>
        <v>#DIV/0!</v>
      </c>
      <c r="AG314" s="57">
        <f>E314-AB314</f>
        <v>0</v>
      </c>
      <c r="AH314" s="56" t="e">
        <f>AG314/E314*100</f>
        <v>#DIV/0!</v>
      </c>
      <c r="AI314" s="56" t="e">
        <f>AG314/D314*100</f>
        <v>#DIV/0!</v>
      </c>
      <c r="AJ314" s="57">
        <f>J314-AB314</f>
        <v>0</v>
      </c>
      <c r="AK314" s="57" t="e">
        <f>(AJ314/J314)*100</f>
        <v>#DIV/0!</v>
      </c>
      <c r="AL314" s="57" t="e">
        <f>(AJ314/D314)*100</f>
        <v>#DIV/0!</v>
      </c>
      <c r="AM314" s="34">
        <f>L314-AB314</f>
        <v>0</v>
      </c>
      <c r="AN314" s="57" t="e">
        <f>(AM314/L314)*100</f>
        <v>#DIV/0!</v>
      </c>
      <c r="AO314" s="63" t="e">
        <f t="shared" si="1010"/>
        <v>#DIV/0!</v>
      </c>
      <c r="AP314" s="34">
        <f>D314-AB314</f>
        <v>0</v>
      </c>
      <c r="AQ314" s="57" t="e">
        <f>(AP314/D314)*100</f>
        <v>#DIV/0!</v>
      </c>
    </row>
    <row r="315" spans="1:43" ht="18.75">
      <c r="A315" s="38"/>
      <c r="B315" s="38"/>
      <c r="C315" s="49" t="s">
        <v>57</v>
      </c>
      <c r="D315" s="49">
        <v>419200</v>
      </c>
      <c r="E315" s="49">
        <v>251520</v>
      </c>
      <c r="F315" s="49">
        <f t="shared" ref="F315:F320" si="1011">D315*0.4</f>
        <v>167680</v>
      </c>
      <c r="G315" s="49">
        <v>314400</v>
      </c>
      <c r="H315" s="49">
        <v>104800</v>
      </c>
      <c r="I315" s="49"/>
      <c r="J315" s="41">
        <f>SUM(G315:I315)</f>
        <v>419200</v>
      </c>
      <c r="K315" s="78">
        <v>0</v>
      </c>
      <c r="L315" s="51">
        <f>SUM(G315:I315,K315)</f>
        <v>419200</v>
      </c>
      <c r="M315" s="52">
        <f>'FF-68 Data'!S777</f>
        <v>205986.4</v>
      </c>
      <c r="N315" s="53">
        <f>'FF-68 Data'!T777</f>
        <v>0</v>
      </c>
      <c r="O315" s="54">
        <f>'FF-68 Data'!U777</f>
        <v>0</v>
      </c>
      <c r="P315" s="55">
        <f>'FF-68 Data'!V777</f>
        <v>47235</v>
      </c>
      <c r="Q315" s="81"/>
      <c r="R315" s="56">
        <f>M315+N315</f>
        <v>205986.4</v>
      </c>
      <c r="S315" s="56">
        <f t="shared" ref="S315:S320" si="1012">R315/E315*100</f>
        <v>81.896628498727736</v>
      </c>
      <c r="T315" s="56">
        <f t="shared" ref="T315:T318" si="1013">R315/J315*100</f>
        <v>49.137977099236643</v>
      </c>
      <c r="U315" s="56">
        <f t="shared" ref="U315:U320" si="1014">R315/L315*100</f>
        <v>49.137977099236643</v>
      </c>
      <c r="V315" s="56">
        <f t="shared" si="1009"/>
        <v>49.137977099236643</v>
      </c>
      <c r="W315" s="57">
        <f t="shared" ref="W315:W318" si="1015">O315+P315+Q315</f>
        <v>47235</v>
      </c>
      <c r="X315" s="56">
        <f t="shared" ref="X315:X320" si="1016">W315/E315*100</f>
        <v>18.779818702290076</v>
      </c>
      <c r="Y315" s="56">
        <f t="shared" ref="Y315:Y318" si="1017">W315/J315*100</f>
        <v>11.267891221374047</v>
      </c>
      <c r="Z315" s="56">
        <f t="shared" ref="Z315:Z320" si="1018">W315/L315*100</f>
        <v>11.267891221374047</v>
      </c>
      <c r="AA315" s="56">
        <f t="shared" ref="AA315:AA318" si="1019">W315/D315*100</f>
        <v>11.267891221374047</v>
      </c>
      <c r="AB315" s="56">
        <f t="shared" ref="AB315:AB318" si="1020">SUM(M315:Q315)</f>
        <v>253221.4</v>
      </c>
      <c r="AC315" s="56">
        <f t="shared" ref="AC315:AC318" si="1021">AB315/E315*100</f>
        <v>100.67644720101781</v>
      </c>
      <c r="AD315" s="56">
        <f>AB315/J315*100</f>
        <v>60.405868320610686</v>
      </c>
      <c r="AE315" s="56">
        <f t="shared" ref="AE315:AE320" si="1022">AB315/L315*100</f>
        <v>60.405868320610686</v>
      </c>
      <c r="AF315" s="56">
        <f t="shared" ref="AF315:AF318" si="1023">AB315/D315*100</f>
        <v>60.405868320610686</v>
      </c>
      <c r="AG315" s="57">
        <f t="shared" ref="AG315:AG318" si="1024">E315-AB315</f>
        <v>-1701.3999999999942</v>
      </c>
      <c r="AH315" s="56">
        <f t="shared" ref="AH315:AH318" si="1025">AG315/E315*100</f>
        <v>-0.67644720101780942</v>
      </c>
      <c r="AI315" s="56">
        <f t="shared" ref="AI315:AI318" si="1026">AG315/D315*100</f>
        <v>-0.40586832061068562</v>
      </c>
      <c r="AJ315" s="57">
        <f t="shared" ref="AJ315:AJ318" si="1027">J315-AB315</f>
        <v>165978.6</v>
      </c>
      <c r="AK315" s="57">
        <f t="shared" ref="AK315:AK318" si="1028">(AJ315/J315)*100</f>
        <v>39.594131679389314</v>
      </c>
      <c r="AL315" s="57">
        <f t="shared" ref="AL315:AL318" si="1029">(AJ315/D315)*100</f>
        <v>39.594131679389314</v>
      </c>
      <c r="AM315" s="34">
        <f>L315-AB315</f>
        <v>165978.6</v>
      </c>
      <c r="AN315" s="57">
        <f t="shared" ref="AN315:AN318" si="1030">(AM315/L315)*100</f>
        <v>39.594131679389314</v>
      </c>
      <c r="AO315" s="63">
        <f t="shared" si="1010"/>
        <v>39.594131679389314</v>
      </c>
      <c r="AP315" s="34">
        <f t="shared" ref="AP315:AP318" si="1031">D315-AB315</f>
        <v>165978.6</v>
      </c>
      <c r="AQ315" s="57">
        <f t="shared" ref="AQ315:AQ318" si="1032">(AP315/D315)*100</f>
        <v>39.594131679389314</v>
      </c>
    </row>
    <row r="316" spans="1:43" ht="18.75">
      <c r="A316" s="38"/>
      <c r="B316" s="38"/>
      <c r="C316" s="49" t="s">
        <v>58</v>
      </c>
      <c r="D316" s="49">
        <v>1045800</v>
      </c>
      <c r="E316" s="49">
        <v>627480</v>
      </c>
      <c r="F316" s="49">
        <f t="shared" si="1011"/>
        <v>418320</v>
      </c>
      <c r="G316" s="49">
        <v>784350</v>
      </c>
      <c r="H316" s="49">
        <v>261450</v>
      </c>
      <c r="I316" s="49"/>
      <c r="J316" s="41">
        <f>SUM(G316:I316)</f>
        <v>1045800</v>
      </c>
      <c r="K316" s="59">
        <v>0</v>
      </c>
      <c r="L316" s="51">
        <f>SUM(G316:I316,K316)</f>
        <v>1045800</v>
      </c>
      <c r="M316" s="52">
        <f>'FF-68 Data'!W777</f>
        <v>248399.19999999998</v>
      </c>
      <c r="N316" s="53">
        <f>'FF-68 Data'!X777</f>
        <v>0</v>
      </c>
      <c r="O316" s="54">
        <f>'FF-68 Data'!Y777</f>
        <v>256313.55</v>
      </c>
      <c r="P316" s="55">
        <f>'FF-68 Data'!Z777</f>
        <v>158135.09999999998</v>
      </c>
      <c r="Q316" s="81"/>
      <c r="R316" s="56">
        <f>M316+N316</f>
        <v>248399.19999999998</v>
      </c>
      <c r="S316" s="56">
        <f t="shared" si="1012"/>
        <v>39.586791610887992</v>
      </c>
      <c r="T316" s="56">
        <f t="shared" si="1013"/>
        <v>23.752074966532795</v>
      </c>
      <c r="U316" s="56">
        <f t="shared" si="1014"/>
        <v>23.752074966532795</v>
      </c>
      <c r="V316" s="56">
        <f t="shared" si="1009"/>
        <v>23.752074966532795</v>
      </c>
      <c r="W316" s="57">
        <f t="shared" si="1015"/>
        <v>414448.64999999997</v>
      </c>
      <c r="X316" s="56">
        <f t="shared" si="1016"/>
        <v>66.049698795180717</v>
      </c>
      <c r="Y316" s="56">
        <f t="shared" si="1017"/>
        <v>39.629819277108432</v>
      </c>
      <c r="Z316" s="56">
        <f t="shared" si="1018"/>
        <v>39.629819277108432</v>
      </c>
      <c r="AA316" s="56">
        <f t="shared" si="1019"/>
        <v>39.629819277108432</v>
      </c>
      <c r="AB316" s="56">
        <f t="shared" si="1020"/>
        <v>662847.85</v>
      </c>
      <c r="AC316" s="56">
        <f t="shared" si="1021"/>
        <v>105.6364904060687</v>
      </c>
      <c r="AD316" s="56">
        <f t="shared" ref="AD316:AD318" si="1033">AB316/J316*100</f>
        <v>63.381894243641234</v>
      </c>
      <c r="AE316" s="56">
        <f t="shared" si="1022"/>
        <v>63.381894243641234</v>
      </c>
      <c r="AF316" s="56">
        <f t="shared" si="1023"/>
        <v>63.381894243641234</v>
      </c>
      <c r="AG316" s="57">
        <f t="shared" si="1024"/>
        <v>-35367.849999999977</v>
      </c>
      <c r="AH316" s="56">
        <f t="shared" si="1025"/>
        <v>-5.6364904060687158</v>
      </c>
      <c r="AI316" s="56">
        <f t="shared" si="1026"/>
        <v>-3.3818942436412294</v>
      </c>
      <c r="AJ316" s="57">
        <f t="shared" si="1027"/>
        <v>382952.15</v>
      </c>
      <c r="AK316" s="57">
        <f t="shared" si="1028"/>
        <v>36.618105756358773</v>
      </c>
      <c r="AL316" s="57">
        <f t="shared" si="1029"/>
        <v>36.618105756358773</v>
      </c>
      <c r="AM316" s="34">
        <f>L316-AB316</f>
        <v>382952.15</v>
      </c>
      <c r="AN316" s="57">
        <f t="shared" si="1030"/>
        <v>36.618105756358773</v>
      </c>
      <c r="AO316" s="63">
        <f t="shared" si="1010"/>
        <v>36.618105756358773</v>
      </c>
      <c r="AP316" s="34">
        <f t="shared" si="1031"/>
        <v>382952.15</v>
      </c>
      <c r="AQ316" s="57">
        <f t="shared" si="1032"/>
        <v>36.618105756358773</v>
      </c>
    </row>
    <row r="317" spans="1:43" ht="18" hidden="1" customHeight="1">
      <c r="A317" s="38"/>
      <c r="B317" s="38"/>
      <c r="C317" s="49" t="s">
        <v>69</v>
      </c>
      <c r="D317" s="49">
        <v>0</v>
      </c>
      <c r="E317" s="49">
        <v>0</v>
      </c>
      <c r="F317" s="49">
        <f t="shared" si="1011"/>
        <v>0</v>
      </c>
      <c r="G317" s="49">
        <v>0</v>
      </c>
      <c r="H317" s="49">
        <v>0</v>
      </c>
      <c r="I317" s="49"/>
      <c r="J317" s="41">
        <f>SUM(G317:I317)</f>
        <v>0</v>
      </c>
      <c r="K317" s="59">
        <v>0</v>
      </c>
      <c r="L317" s="51">
        <f>SUM(G317:I317,K317)</f>
        <v>0</v>
      </c>
      <c r="M317" s="52"/>
      <c r="N317" s="53"/>
      <c r="O317" s="54"/>
      <c r="P317" s="55"/>
      <c r="Q317" s="81"/>
      <c r="R317" s="56">
        <f>M317+N317</f>
        <v>0</v>
      </c>
      <c r="S317" s="56" t="e">
        <f t="shared" si="1012"/>
        <v>#DIV/0!</v>
      </c>
      <c r="T317" s="56" t="e">
        <f t="shared" si="1013"/>
        <v>#DIV/0!</v>
      </c>
      <c r="U317" s="56" t="e">
        <f t="shared" si="1014"/>
        <v>#DIV/0!</v>
      </c>
      <c r="V317" s="56" t="e">
        <f t="shared" si="1009"/>
        <v>#DIV/0!</v>
      </c>
      <c r="W317" s="57">
        <f t="shared" si="1015"/>
        <v>0</v>
      </c>
      <c r="X317" s="56" t="e">
        <f t="shared" si="1016"/>
        <v>#DIV/0!</v>
      </c>
      <c r="Y317" s="56" t="e">
        <f t="shared" si="1017"/>
        <v>#DIV/0!</v>
      </c>
      <c r="Z317" s="56" t="e">
        <f t="shared" si="1018"/>
        <v>#DIV/0!</v>
      </c>
      <c r="AA317" s="56" t="e">
        <f t="shared" si="1019"/>
        <v>#DIV/0!</v>
      </c>
      <c r="AB317" s="56">
        <f t="shared" si="1020"/>
        <v>0</v>
      </c>
      <c r="AC317" s="56" t="e">
        <f t="shared" si="1021"/>
        <v>#DIV/0!</v>
      </c>
      <c r="AD317" s="56" t="e">
        <f t="shared" si="1033"/>
        <v>#DIV/0!</v>
      </c>
      <c r="AE317" s="56" t="e">
        <f t="shared" si="1022"/>
        <v>#DIV/0!</v>
      </c>
      <c r="AF317" s="56" t="e">
        <f t="shared" si="1023"/>
        <v>#DIV/0!</v>
      </c>
      <c r="AG317" s="57">
        <f t="shared" si="1024"/>
        <v>0</v>
      </c>
      <c r="AH317" s="56" t="e">
        <f t="shared" si="1025"/>
        <v>#DIV/0!</v>
      </c>
      <c r="AI317" s="56" t="e">
        <f t="shared" si="1026"/>
        <v>#DIV/0!</v>
      </c>
      <c r="AJ317" s="57">
        <f t="shared" si="1027"/>
        <v>0</v>
      </c>
      <c r="AK317" s="57" t="e">
        <f t="shared" si="1028"/>
        <v>#DIV/0!</v>
      </c>
      <c r="AL317" s="57" t="e">
        <f t="shared" si="1029"/>
        <v>#DIV/0!</v>
      </c>
      <c r="AM317" s="34">
        <f>L317-AB317</f>
        <v>0</v>
      </c>
      <c r="AN317" s="57" t="e">
        <f t="shared" si="1030"/>
        <v>#DIV/0!</v>
      </c>
      <c r="AO317" s="63" t="e">
        <f t="shared" si="1010"/>
        <v>#DIV/0!</v>
      </c>
      <c r="AP317" s="34">
        <f t="shared" si="1031"/>
        <v>0</v>
      </c>
      <c r="AQ317" s="57" t="e">
        <f t="shared" si="1032"/>
        <v>#DIV/0!</v>
      </c>
    </row>
    <row r="318" spans="1:43" ht="18.75">
      <c r="A318" s="38"/>
      <c r="B318" s="38"/>
      <c r="C318" s="49" t="s">
        <v>60</v>
      </c>
      <c r="D318" s="57">
        <v>136000</v>
      </c>
      <c r="E318" s="49">
        <v>81600</v>
      </c>
      <c r="F318" s="49">
        <f t="shared" si="1011"/>
        <v>54400</v>
      </c>
      <c r="G318" s="57">
        <v>102000</v>
      </c>
      <c r="H318" s="49">
        <v>34000</v>
      </c>
      <c r="I318" s="49"/>
      <c r="J318" s="41">
        <f>SUM(G318:I318)</f>
        <v>136000</v>
      </c>
      <c r="K318" s="49">
        <v>0</v>
      </c>
      <c r="L318" s="51">
        <f>SUM(G318:I318,K318)</f>
        <v>136000</v>
      </c>
      <c r="M318" s="52">
        <f>'FF-68 Data'!AE777</f>
        <v>93304</v>
      </c>
      <c r="N318" s="53">
        <f>'FF-68 Data'!AF777</f>
        <v>0</v>
      </c>
      <c r="O318" s="54">
        <f>'FF-68 Data'!AG777</f>
        <v>0</v>
      </c>
      <c r="P318" s="55">
        <f>'FF-68 Data'!AH777</f>
        <v>25038</v>
      </c>
      <c r="Q318" s="81"/>
      <c r="R318" s="56">
        <f>M318+N318</f>
        <v>93304</v>
      </c>
      <c r="S318" s="56">
        <f t="shared" si="1012"/>
        <v>114.34313725490195</v>
      </c>
      <c r="T318" s="56">
        <f t="shared" si="1013"/>
        <v>68.605882352941165</v>
      </c>
      <c r="U318" s="56">
        <f t="shared" si="1014"/>
        <v>68.605882352941165</v>
      </c>
      <c r="V318" s="56">
        <f t="shared" si="1009"/>
        <v>68.605882352941165</v>
      </c>
      <c r="W318" s="57">
        <f t="shared" si="1015"/>
        <v>25038</v>
      </c>
      <c r="X318" s="56">
        <f t="shared" si="1016"/>
        <v>30.683823529411764</v>
      </c>
      <c r="Y318" s="56">
        <f t="shared" si="1017"/>
        <v>18.410294117647059</v>
      </c>
      <c r="Z318" s="56">
        <f t="shared" si="1018"/>
        <v>18.410294117647059</v>
      </c>
      <c r="AA318" s="56">
        <f t="shared" si="1019"/>
        <v>18.410294117647059</v>
      </c>
      <c r="AB318" s="56">
        <f t="shared" si="1020"/>
        <v>118342</v>
      </c>
      <c r="AC318" s="56">
        <f t="shared" si="1021"/>
        <v>145.02696078431373</v>
      </c>
      <c r="AD318" s="56">
        <f t="shared" si="1033"/>
        <v>87.016176470588235</v>
      </c>
      <c r="AE318" s="56">
        <f t="shared" si="1022"/>
        <v>87.016176470588235</v>
      </c>
      <c r="AF318" s="56">
        <f t="shared" si="1023"/>
        <v>87.016176470588235</v>
      </c>
      <c r="AG318" s="57">
        <f t="shared" si="1024"/>
        <v>-36742</v>
      </c>
      <c r="AH318" s="56">
        <f t="shared" si="1025"/>
        <v>-45.026960784313722</v>
      </c>
      <c r="AI318" s="56">
        <f t="shared" si="1026"/>
        <v>-27.016176470588238</v>
      </c>
      <c r="AJ318" s="57">
        <f t="shared" si="1027"/>
        <v>17658</v>
      </c>
      <c r="AK318" s="57">
        <f t="shared" si="1028"/>
        <v>12.983823529411765</v>
      </c>
      <c r="AL318" s="57">
        <f t="shared" si="1029"/>
        <v>12.983823529411765</v>
      </c>
      <c r="AM318" s="34">
        <f>L318-AB318</f>
        <v>17658</v>
      </c>
      <c r="AN318" s="57">
        <f t="shared" si="1030"/>
        <v>12.983823529411765</v>
      </c>
      <c r="AO318" s="63">
        <f t="shared" si="1010"/>
        <v>12.983823529411765</v>
      </c>
      <c r="AP318" s="34">
        <f t="shared" si="1031"/>
        <v>17658</v>
      </c>
      <c r="AQ318" s="57">
        <f t="shared" si="1032"/>
        <v>12.983823529411765</v>
      </c>
    </row>
    <row r="319" spans="1:43" ht="18.75">
      <c r="A319" s="61"/>
      <c r="B319" s="62"/>
      <c r="C319" s="63" t="s">
        <v>61</v>
      </c>
      <c r="D319" s="63">
        <f>D320</f>
        <v>230000</v>
      </c>
      <c r="E319" s="63">
        <f>E320</f>
        <v>138000</v>
      </c>
      <c r="F319" s="63">
        <f t="shared" ref="F319" si="1034">F320</f>
        <v>92000</v>
      </c>
      <c r="G319" s="63">
        <f>SUM(G320:G320)</f>
        <v>230000</v>
      </c>
      <c r="H319" s="63">
        <f>H320</f>
        <v>0</v>
      </c>
      <c r="I319" s="63">
        <f>I320</f>
        <v>0</v>
      </c>
      <c r="J319" s="63">
        <f>J320</f>
        <v>230000</v>
      </c>
      <c r="K319" s="63">
        <f>K320</f>
        <v>0</v>
      </c>
      <c r="L319" s="63">
        <f>SUM(L320:L320)</f>
        <v>230000</v>
      </c>
      <c r="M319" s="64">
        <f t="shared" ref="M319:AP319" si="1035">M320</f>
        <v>230000</v>
      </c>
      <c r="N319" s="65">
        <f t="shared" si="1035"/>
        <v>0</v>
      </c>
      <c r="O319" s="66">
        <f t="shared" si="1035"/>
        <v>0</v>
      </c>
      <c r="P319" s="46">
        <f t="shared" si="1035"/>
        <v>0</v>
      </c>
      <c r="Q319" s="82">
        <f t="shared" si="1035"/>
        <v>0</v>
      </c>
      <c r="R319" s="67">
        <f t="shared" si="1035"/>
        <v>230000</v>
      </c>
      <c r="S319" s="67">
        <f t="shared" si="1035"/>
        <v>166.66666666666669</v>
      </c>
      <c r="T319" s="67">
        <f t="shared" si="1035"/>
        <v>100</v>
      </c>
      <c r="U319" s="56">
        <f t="shared" si="1014"/>
        <v>100</v>
      </c>
      <c r="V319" s="67">
        <f t="shared" si="1035"/>
        <v>100</v>
      </c>
      <c r="W319" s="63">
        <f t="shared" si="1035"/>
        <v>0</v>
      </c>
      <c r="X319" s="67">
        <f t="shared" si="1035"/>
        <v>0</v>
      </c>
      <c r="Y319" s="67">
        <f t="shared" si="1035"/>
        <v>0</v>
      </c>
      <c r="Z319" s="56">
        <f t="shared" si="1018"/>
        <v>0</v>
      </c>
      <c r="AA319" s="67">
        <f t="shared" si="1035"/>
        <v>0</v>
      </c>
      <c r="AB319" s="67">
        <f>AB320</f>
        <v>230000</v>
      </c>
      <c r="AC319" s="67">
        <f t="shared" ref="AC319:AI319" si="1036">AC320</f>
        <v>166.66666666666669</v>
      </c>
      <c r="AD319" s="67">
        <f t="shared" si="1036"/>
        <v>100</v>
      </c>
      <c r="AE319" s="56">
        <f t="shared" si="1022"/>
        <v>100</v>
      </c>
      <c r="AF319" s="67">
        <f t="shared" si="1036"/>
        <v>100</v>
      </c>
      <c r="AG319" s="63">
        <f>AG320</f>
        <v>-92000</v>
      </c>
      <c r="AH319" s="67">
        <f t="shared" si="1036"/>
        <v>-66.666666666666657</v>
      </c>
      <c r="AI319" s="67">
        <f t="shared" si="1036"/>
        <v>-40</v>
      </c>
      <c r="AJ319" s="63">
        <f t="shared" si="1035"/>
        <v>0</v>
      </c>
      <c r="AK319" s="63">
        <f t="shared" si="1035"/>
        <v>0</v>
      </c>
      <c r="AL319" s="63">
        <f t="shared" si="1035"/>
        <v>0</v>
      </c>
      <c r="AM319" s="63">
        <f t="shared" si="1035"/>
        <v>0</v>
      </c>
      <c r="AN319" s="63">
        <f t="shared" si="1035"/>
        <v>0</v>
      </c>
      <c r="AO319" s="63">
        <f t="shared" si="1035"/>
        <v>0</v>
      </c>
      <c r="AP319" s="63">
        <f t="shared" si="1035"/>
        <v>0</v>
      </c>
      <c r="AQ319" s="57">
        <f>(AP319/D319)*100</f>
        <v>0</v>
      </c>
    </row>
    <row r="320" spans="1:43" ht="18.75">
      <c r="A320" s="38"/>
      <c r="B320" s="38"/>
      <c r="C320" s="49" t="s">
        <v>70</v>
      </c>
      <c r="D320" s="57">
        <v>230000</v>
      </c>
      <c r="E320" s="49">
        <v>138000</v>
      </c>
      <c r="F320" s="49">
        <f t="shared" si="1011"/>
        <v>92000</v>
      </c>
      <c r="G320" s="57">
        <v>230000</v>
      </c>
      <c r="H320" s="49">
        <v>0</v>
      </c>
      <c r="I320" s="49"/>
      <c r="J320" s="49">
        <f>SUM(G320:I320)</f>
        <v>230000</v>
      </c>
      <c r="K320" s="57">
        <v>0</v>
      </c>
      <c r="L320" s="51">
        <f>SUM(G320:I320,K320)</f>
        <v>230000</v>
      </c>
      <c r="M320" s="52">
        <v>230000</v>
      </c>
      <c r="N320" s="53"/>
      <c r="O320" s="54"/>
      <c r="P320" s="55"/>
      <c r="Q320" s="81"/>
      <c r="R320" s="57">
        <f>M320+N320</f>
        <v>230000</v>
      </c>
      <c r="S320" s="56">
        <f t="shared" si="1012"/>
        <v>166.66666666666669</v>
      </c>
      <c r="T320" s="56">
        <f>R320/L320*100</f>
        <v>100</v>
      </c>
      <c r="U320" s="56">
        <f t="shared" si="1014"/>
        <v>100</v>
      </c>
      <c r="V320" s="56">
        <f>R320/D320*100</f>
        <v>100</v>
      </c>
      <c r="W320" s="57">
        <f>O320+P320+Q320</f>
        <v>0</v>
      </c>
      <c r="X320" s="56">
        <f t="shared" si="1016"/>
        <v>0</v>
      </c>
      <c r="Y320" s="56">
        <f>W320/L320*100</f>
        <v>0</v>
      </c>
      <c r="Z320" s="56">
        <f t="shared" si="1018"/>
        <v>0</v>
      </c>
      <c r="AA320" s="56">
        <f>W320/D320*100</f>
        <v>0</v>
      </c>
      <c r="AB320" s="56">
        <f>SUM(M320:Q320)</f>
        <v>230000</v>
      </c>
      <c r="AC320" s="56">
        <f t="shared" ref="AC320" si="1037">AB320/E320*100</f>
        <v>166.66666666666669</v>
      </c>
      <c r="AD320" s="56">
        <f t="shared" ref="AD320" si="1038">AB320/J320*100</f>
        <v>100</v>
      </c>
      <c r="AE320" s="56">
        <f t="shared" si="1022"/>
        <v>100</v>
      </c>
      <c r="AF320" s="56">
        <f>AB320/D320*100</f>
        <v>100</v>
      </c>
      <c r="AG320" s="57">
        <f t="shared" ref="AG320" si="1039">E320-AB320</f>
        <v>-92000</v>
      </c>
      <c r="AH320" s="56">
        <f t="shared" ref="AH320" si="1040">AG320/E320*100</f>
        <v>-66.666666666666657</v>
      </c>
      <c r="AI320" s="56">
        <f t="shared" ref="AI320" si="1041">AG320/D320*100</f>
        <v>-40</v>
      </c>
      <c r="AJ320" s="57">
        <f>J320-AB320</f>
        <v>0</v>
      </c>
      <c r="AK320" s="57">
        <f t="shared" ref="AK320" si="1042">(AJ320/J320)*100</f>
        <v>0</v>
      </c>
      <c r="AL320" s="57">
        <f>(AJ320/D320)*100</f>
        <v>0</v>
      </c>
      <c r="AM320" s="34">
        <f>L320-AB320</f>
        <v>0</v>
      </c>
      <c r="AN320" s="57">
        <f>(AM320/L320)*100</f>
        <v>0</v>
      </c>
      <c r="AO320" s="63">
        <f>(AM320/D320)*100</f>
        <v>0</v>
      </c>
      <c r="AP320" s="34">
        <f t="shared" ref="AP320" si="1043">D320-AB320</f>
        <v>0</v>
      </c>
      <c r="AQ320" s="57">
        <f t="shared" ref="AQ320" si="1044">(AP320/D320)*100</f>
        <v>0</v>
      </c>
    </row>
    <row r="321" spans="1:43" ht="18.75">
      <c r="A321" s="69"/>
      <c r="B321" s="69"/>
      <c r="C321" s="70"/>
      <c r="D321" s="70"/>
      <c r="E321" s="70"/>
      <c r="F321" s="70"/>
      <c r="G321" s="71"/>
      <c r="H321" s="71"/>
      <c r="I321" s="71"/>
      <c r="J321" s="71"/>
      <c r="K321" s="71"/>
      <c r="L321" s="71"/>
      <c r="M321" s="72"/>
      <c r="N321" s="73"/>
      <c r="O321" s="74"/>
      <c r="P321" s="75"/>
      <c r="Q321" s="83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</row>
    <row r="322" spans="1:43" ht="40.5" customHeight="1">
      <c r="A322" s="1104" t="s">
        <v>161</v>
      </c>
      <c r="B322" s="1106" t="s">
        <v>162</v>
      </c>
      <c r="C322" s="1107" t="s">
        <v>163</v>
      </c>
      <c r="D322" s="79" t="s">
        <v>164</v>
      </c>
      <c r="E322" s="293">
        <v>0.6</v>
      </c>
      <c r="F322" s="293">
        <v>0.4</v>
      </c>
      <c r="G322" s="1109">
        <f>SUM(G325,G331)</f>
        <v>1397250</v>
      </c>
      <c r="H322" s="1109">
        <f>H325+H331</f>
        <v>321750</v>
      </c>
      <c r="I322" s="1109">
        <f>I325+I331</f>
        <v>0</v>
      </c>
      <c r="J322" s="1109">
        <f>SUM(G322:I324)</f>
        <v>1719000</v>
      </c>
      <c r="K322" s="1111">
        <f>SUM(K325,K331)</f>
        <v>0</v>
      </c>
      <c r="L322" s="1113">
        <f>SUM(L325,L331)</f>
        <v>1719000</v>
      </c>
      <c r="M322" s="37"/>
      <c r="N322" s="37"/>
      <c r="O322" s="37"/>
      <c r="P322" s="37"/>
      <c r="Q322" s="37"/>
      <c r="R322" s="203" t="s">
        <v>417</v>
      </c>
      <c r="S322" s="294" t="s">
        <v>462</v>
      </c>
      <c r="T322" s="204" t="s">
        <v>433</v>
      </c>
      <c r="U322" s="204" t="s">
        <v>434</v>
      </c>
      <c r="V322" s="204" t="s">
        <v>403</v>
      </c>
      <c r="W322" s="204" t="s">
        <v>438</v>
      </c>
      <c r="X322" s="294" t="s">
        <v>462</v>
      </c>
      <c r="Y322" s="204" t="s">
        <v>433</v>
      </c>
      <c r="Z322" s="204" t="s">
        <v>434</v>
      </c>
      <c r="AA322" s="204" t="s">
        <v>403</v>
      </c>
      <c r="AB322" s="203" t="s">
        <v>439</v>
      </c>
      <c r="AC322" s="294" t="s">
        <v>462</v>
      </c>
      <c r="AD322" s="204" t="s">
        <v>433</v>
      </c>
      <c r="AE322" s="204" t="s">
        <v>434</v>
      </c>
      <c r="AF322" s="204" t="s">
        <v>403</v>
      </c>
      <c r="AG322" s="296" t="s">
        <v>33</v>
      </c>
      <c r="AH322" s="294" t="s">
        <v>464</v>
      </c>
      <c r="AI322" s="294" t="s">
        <v>399</v>
      </c>
      <c r="AJ322" s="204" t="s">
        <v>440</v>
      </c>
      <c r="AK322" s="204" t="s">
        <v>433</v>
      </c>
      <c r="AL322" s="204" t="s">
        <v>403</v>
      </c>
      <c r="AM322" s="204" t="s">
        <v>408</v>
      </c>
      <c r="AN322" s="204" t="s">
        <v>448</v>
      </c>
      <c r="AO322" s="204" t="s">
        <v>403</v>
      </c>
      <c r="AP322" s="204" t="s">
        <v>441</v>
      </c>
      <c r="AQ322" s="204" t="s">
        <v>403</v>
      </c>
    </row>
    <row r="323" spans="1:43" ht="14.45" customHeight="1">
      <c r="A323" s="1105"/>
      <c r="B323" s="1106"/>
      <c r="C323" s="1108"/>
      <c r="D323" s="1108">
        <f>D325+D331</f>
        <v>1719000</v>
      </c>
      <c r="E323" s="1173">
        <f t="shared" ref="E323:F323" si="1045">E325+E331</f>
        <v>1031400</v>
      </c>
      <c r="F323" s="1173">
        <f t="shared" si="1045"/>
        <v>687600</v>
      </c>
      <c r="G323" s="1110"/>
      <c r="H323" s="1110"/>
      <c r="I323" s="1110"/>
      <c r="J323" s="1110"/>
      <c r="K323" s="1112"/>
      <c r="L323" s="1106"/>
      <c r="M323" s="1114">
        <f t="shared" ref="M323:R323" si="1046">M325+M331</f>
        <v>1242315.4100000001</v>
      </c>
      <c r="N323" s="1116">
        <f t="shared" si="1046"/>
        <v>0</v>
      </c>
      <c r="O323" s="1118">
        <f t="shared" si="1046"/>
        <v>207890.3</v>
      </c>
      <c r="P323" s="1100">
        <f t="shared" si="1046"/>
        <v>145306</v>
      </c>
      <c r="Q323" s="1102">
        <f t="shared" si="1046"/>
        <v>0</v>
      </c>
      <c r="R323" s="1071">
        <f t="shared" si="1046"/>
        <v>1242315.4100000001</v>
      </c>
      <c r="S323" s="1071">
        <f>(R323/E323)*100</f>
        <v>120.44942893154938</v>
      </c>
      <c r="T323" s="1071">
        <f>(R323/J322)*100</f>
        <v>72.269657358929621</v>
      </c>
      <c r="U323" s="1071">
        <f>(R323/L322)*100</f>
        <v>72.269657358929621</v>
      </c>
      <c r="V323" s="1071">
        <f>(R323/D323)*100</f>
        <v>72.269657358929621</v>
      </c>
      <c r="W323" s="1071">
        <f>W325+W331</f>
        <v>353196.3</v>
      </c>
      <c r="X323" s="1071">
        <f>(W323/E323)*100</f>
        <v>34.244357184409537</v>
      </c>
      <c r="Y323" s="1071">
        <f>(W323/J322)*100</f>
        <v>20.546614310645726</v>
      </c>
      <c r="Z323" s="1071">
        <f>(W323/L322)*100</f>
        <v>20.546614310645726</v>
      </c>
      <c r="AA323" s="1071">
        <f>(W323/D323)*100</f>
        <v>20.546614310645726</v>
      </c>
      <c r="AB323" s="1071">
        <f>AB325+AB331</f>
        <v>1595511.71</v>
      </c>
      <c r="AC323" s="1071">
        <f>(AB323/E323)*100</f>
        <v>154.69378611595889</v>
      </c>
      <c r="AD323" s="1171">
        <f>(AB323/J322)*100</f>
        <v>92.816271669575329</v>
      </c>
      <c r="AE323" s="1071">
        <f>(AB323/L322)*100</f>
        <v>92.816271669575329</v>
      </c>
      <c r="AF323" s="1071">
        <f>(AB323/D323)*100</f>
        <v>92.816271669575329</v>
      </c>
      <c r="AG323" s="1071">
        <f>AG325+AG331</f>
        <v>-564111.71000000008</v>
      </c>
      <c r="AH323" s="1071">
        <f>(AG323/E323)*100</f>
        <v>-54.6937861159589</v>
      </c>
      <c r="AI323" s="1071">
        <f>(AG323/D323)*100</f>
        <v>-32.816271669575336</v>
      </c>
      <c r="AJ323" s="1071">
        <f>AJ325+AJ331</f>
        <v>123488.28999999992</v>
      </c>
      <c r="AK323" s="1071">
        <f>(AJ323/J322)*100</f>
        <v>7.1837283304246613</v>
      </c>
      <c r="AL323" s="1071">
        <f>(AJ323/D323)*100</f>
        <v>7.1837283304246613</v>
      </c>
      <c r="AM323" s="1071">
        <f>AM325+AM331</f>
        <v>123488.28999999992</v>
      </c>
      <c r="AN323" s="1071">
        <f>(AM323/L322)*100</f>
        <v>7.1837283304246613</v>
      </c>
      <c r="AO323" s="1071">
        <f>(AM323/D323)*100</f>
        <v>7.1837283304246613</v>
      </c>
      <c r="AP323" s="1071">
        <f>AP325+AP331</f>
        <v>123488.28999999992</v>
      </c>
      <c r="AQ323" s="1071">
        <f>(AP323/D323)*100</f>
        <v>7.1837283304246613</v>
      </c>
    </row>
    <row r="324" spans="1:43" ht="18" customHeight="1">
      <c r="A324" s="1105"/>
      <c r="B324" s="1106"/>
      <c r="C324" s="1108"/>
      <c r="D324" s="1108"/>
      <c r="E324" s="1173"/>
      <c r="F324" s="1173"/>
      <c r="G324" s="1110"/>
      <c r="H324" s="1110"/>
      <c r="I324" s="1110"/>
      <c r="J324" s="1110"/>
      <c r="K324" s="1112"/>
      <c r="L324" s="1106"/>
      <c r="M324" s="1115"/>
      <c r="N324" s="1117"/>
      <c r="O324" s="1119"/>
      <c r="P324" s="1101"/>
      <c r="Q324" s="1103"/>
      <c r="R324" s="1072"/>
      <c r="S324" s="1072"/>
      <c r="T324" s="1072"/>
      <c r="U324" s="1072"/>
      <c r="V324" s="1072"/>
      <c r="W324" s="1072"/>
      <c r="X324" s="1072"/>
      <c r="Y324" s="1072"/>
      <c r="Z324" s="1072"/>
      <c r="AA324" s="1072"/>
      <c r="AB324" s="1072"/>
      <c r="AC324" s="1072"/>
      <c r="AD324" s="1172"/>
      <c r="AE324" s="1072"/>
      <c r="AF324" s="1072"/>
      <c r="AG324" s="1072"/>
      <c r="AH324" s="1072"/>
      <c r="AI324" s="1072"/>
      <c r="AJ324" s="1072"/>
      <c r="AK324" s="1072"/>
      <c r="AL324" s="1072"/>
      <c r="AM324" s="1072"/>
      <c r="AN324" s="1072"/>
      <c r="AO324" s="1072"/>
      <c r="AP324" s="1072"/>
      <c r="AQ324" s="1072"/>
    </row>
    <row r="325" spans="1:43" ht="18.75">
      <c r="A325" s="38"/>
      <c r="B325" s="39"/>
      <c r="C325" s="40" t="s">
        <v>55</v>
      </c>
      <c r="D325" s="40">
        <f>SUM(D326:D330)</f>
        <v>1719000</v>
      </c>
      <c r="E325" s="40">
        <f t="shared" ref="E325:F325" si="1047">SUM(E326:E330)</f>
        <v>1031400</v>
      </c>
      <c r="F325" s="40">
        <f t="shared" si="1047"/>
        <v>687600</v>
      </c>
      <c r="G325" s="41">
        <f>SUM(G326:G330)</f>
        <v>1397250</v>
      </c>
      <c r="H325" s="41">
        <f>SUM(H326:H330)</f>
        <v>321750</v>
      </c>
      <c r="I325" s="41">
        <f>SUM(I326:I330)</f>
        <v>0</v>
      </c>
      <c r="J325" s="41">
        <f>SUM(J326:J330)</f>
        <v>1719000</v>
      </c>
      <c r="K325" s="42">
        <f>SUM(K326:K328)</f>
        <v>0</v>
      </c>
      <c r="L325" s="41">
        <f t="shared" ref="L325:R325" si="1048">SUM(L326:L330)</f>
        <v>1719000</v>
      </c>
      <c r="M325" s="43">
        <f t="shared" si="1048"/>
        <v>1242315.4100000001</v>
      </c>
      <c r="N325" s="44">
        <f t="shared" si="1048"/>
        <v>0</v>
      </c>
      <c r="O325" s="45">
        <f t="shared" si="1048"/>
        <v>207890.3</v>
      </c>
      <c r="P325" s="46">
        <f t="shared" si="1048"/>
        <v>145306</v>
      </c>
      <c r="Q325" s="80">
        <f t="shared" si="1048"/>
        <v>0</v>
      </c>
      <c r="R325" s="47">
        <f t="shared" si="1048"/>
        <v>1242315.4100000001</v>
      </c>
      <c r="S325" s="48">
        <f>R325/E325*100</f>
        <v>120.44942893154938</v>
      </c>
      <c r="T325" s="48">
        <f>R325/J325*100</f>
        <v>72.269657358929621</v>
      </c>
      <c r="U325" s="48">
        <f>R325/L325*100</f>
        <v>72.269657358929621</v>
      </c>
      <c r="V325" s="48">
        <f t="shared" ref="V325:V330" si="1049">R325/D325*100</f>
        <v>72.269657358929621</v>
      </c>
      <c r="W325" s="47">
        <f>SUM(W326:W330)</f>
        <v>353196.3</v>
      </c>
      <c r="X325" s="48">
        <f>W325/E325*100</f>
        <v>34.244357184409537</v>
      </c>
      <c r="Y325" s="48">
        <f>W325/J325*100</f>
        <v>20.546614310645726</v>
      </c>
      <c r="Z325" s="48">
        <f>W325/L325*100</f>
        <v>20.546614310645726</v>
      </c>
      <c r="AA325" s="48">
        <f>W325/D325*100</f>
        <v>20.546614310645726</v>
      </c>
      <c r="AB325" s="48">
        <f>SUM(AB326:AB330)</f>
        <v>1595511.71</v>
      </c>
      <c r="AC325" s="48">
        <f>AB325/E325*100</f>
        <v>154.69378611595889</v>
      </c>
      <c r="AD325" s="299">
        <f>AB325/J325*100</f>
        <v>92.816271669575329</v>
      </c>
      <c r="AE325" s="48">
        <f>AB325/L325*100</f>
        <v>92.816271669575329</v>
      </c>
      <c r="AF325" s="48">
        <f>AB325/D325*100</f>
        <v>92.816271669575329</v>
      </c>
      <c r="AG325" s="295">
        <f>SUM(AG326:AG330)</f>
        <v>-564111.71000000008</v>
      </c>
      <c r="AH325" s="48">
        <f>AG325/E325*100</f>
        <v>-54.6937861159589</v>
      </c>
      <c r="AI325" s="48">
        <f>AG325/D325*100</f>
        <v>-32.816271669575336</v>
      </c>
      <c r="AJ325" s="47">
        <f>SUM(AJ326:AJ330)</f>
        <v>123488.28999999992</v>
      </c>
      <c r="AK325" s="47">
        <f>(AJ325/J325)*100</f>
        <v>7.1837283304246613</v>
      </c>
      <c r="AL325" s="47">
        <f>(AJ325/D325)*100</f>
        <v>7.1837283304246613</v>
      </c>
      <c r="AM325" s="47">
        <f>SUM(AM326:AM330)</f>
        <v>123488.28999999992</v>
      </c>
      <c r="AN325" s="47">
        <f>(AM325/L325)*100</f>
        <v>7.1837283304246613</v>
      </c>
      <c r="AO325" s="47">
        <f t="shared" ref="AO325:AO330" si="1050">(AM325/D325)*100</f>
        <v>7.1837283304246613</v>
      </c>
      <c r="AP325" s="47">
        <f>SUM(AP326:AP330)</f>
        <v>123488.28999999992</v>
      </c>
      <c r="AQ325" s="47">
        <f>(AP325/D325)*100</f>
        <v>7.1837283304246613</v>
      </c>
    </row>
    <row r="326" spans="1:43" ht="18.75">
      <c r="A326" s="38"/>
      <c r="B326" s="39" t="s">
        <v>68</v>
      </c>
      <c r="C326" s="49" t="s">
        <v>56</v>
      </c>
      <c r="D326" s="49">
        <v>432000</v>
      </c>
      <c r="E326" s="49">
        <v>259200</v>
      </c>
      <c r="F326" s="49">
        <f>D326*0.4</f>
        <v>172800</v>
      </c>
      <c r="G326" s="49">
        <v>432000</v>
      </c>
      <c r="H326" s="49">
        <v>0</v>
      </c>
      <c r="I326" s="49"/>
      <c r="J326" s="41">
        <f>SUM(G326:I326)</f>
        <v>432000</v>
      </c>
      <c r="K326" s="50">
        <v>0</v>
      </c>
      <c r="L326" s="51">
        <f>SUM(G326:I326,K326)</f>
        <v>432000</v>
      </c>
      <c r="M326" s="52">
        <f>'FF-68 Data'!Q827</f>
        <v>234000</v>
      </c>
      <c r="N326" s="53"/>
      <c r="O326" s="54"/>
      <c r="P326" s="55"/>
      <c r="Q326" s="81">
        <f>'FF-68 Data'!R827</f>
        <v>0</v>
      </c>
      <c r="R326" s="56">
        <f>M326+N326</f>
        <v>234000</v>
      </c>
      <c r="S326" s="56">
        <f>R326/E326*100</f>
        <v>90.277777777777786</v>
      </c>
      <c r="T326" s="56">
        <f>R326/J326*100</f>
        <v>54.166666666666664</v>
      </c>
      <c r="U326" s="56">
        <f>R326/L326*100</f>
        <v>54.166666666666664</v>
      </c>
      <c r="V326" s="56">
        <f t="shared" si="1049"/>
        <v>54.166666666666664</v>
      </c>
      <c r="W326" s="57">
        <f>O326+P326+Q326</f>
        <v>0</v>
      </c>
      <c r="X326" s="56">
        <f>W326/E326*100</f>
        <v>0</v>
      </c>
      <c r="Y326" s="56">
        <f>W326/J326*100</f>
        <v>0</v>
      </c>
      <c r="Z326" s="56">
        <f>W326/L326*100</f>
        <v>0</v>
      </c>
      <c r="AA326" s="56">
        <f>W326/D326*100</f>
        <v>0</v>
      </c>
      <c r="AB326" s="56">
        <f>SUM(M326:Q326)</f>
        <v>234000</v>
      </c>
      <c r="AC326" s="56">
        <f>AB326/E326*100</f>
        <v>90.277777777777786</v>
      </c>
      <c r="AD326" s="56">
        <f>AB326/J326*100</f>
        <v>54.166666666666664</v>
      </c>
      <c r="AE326" s="56">
        <f>AB326/L326*100</f>
        <v>54.166666666666664</v>
      </c>
      <c r="AF326" s="56">
        <f>AB326/D326*100</f>
        <v>54.166666666666664</v>
      </c>
      <c r="AG326" s="57">
        <f>E326-AB326</f>
        <v>25200</v>
      </c>
      <c r="AH326" s="56">
        <f>AG326/E326*100</f>
        <v>9.7222222222222232</v>
      </c>
      <c r="AI326" s="56">
        <f>AG326/D326*100</f>
        <v>5.833333333333333</v>
      </c>
      <c r="AJ326" s="57">
        <f>J326-AB326</f>
        <v>198000</v>
      </c>
      <c r="AK326" s="57">
        <f>(AJ326/J326)*100</f>
        <v>45.833333333333329</v>
      </c>
      <c r="AL326" s="57">
        <f>(AJ326/D326)*100</f>
        <v>45.833333333333329</v>
      </c>
      <c r="AM326" s="34">
        <f>L326-AB326</f>
        <v>198000</v>
      </c>
      <c r="AN326" s="57">
        <f>(AM326/L326)*100</f>
        <v>45.833333333333329</v>
      </c>
      <c r="AO326" s="63">
        <f t="shared" si="1050"/>
        <v>45.833333333333329</v>
      </c>
      <c r="AP326" s="34">
        <f>D326-AB326</f>
        <v>198000</v>
      </c>
      <c r="AQ326" s="57">
        <f>(AP326/D326)*100</f>
        <v>45.833333333333329</v>
      </c>
    </row>
    <row r="327" spans="1:43" ht="18" hidden="1" customHeight="1">
      <c r="A327" s="38"/>
      <c r="B327" s="38"/>
      <c r="C327" s="49" t="s">
        <v>57</v>
      </c>
      <c r="D327" s="49">
        <v>0</v>
      </c>
      <c r="E327" s="49">
        <v>0</v>
      </c>
      <c r="F327" s="49">
        <f t="shared" ref="F327:F332" si="1051">D327*0.4</f>
        <v>0</v>
      </c>
      <c r="G327" s="49">
        <v>0</v>
      </c>
      <c r="H327" s="49">
        <v>0</v>
      </c>
      <c r="I327" s="49"/>
      <c r="J327" s="41">
        <f>SUM(G327:I327)</f>
        <v>0</v>
      </c>
      <c r="K327" s="78"/>
      <c r="L327" s="51">
        <f>SUM(G327:I327,K327)</f>
        <v>0</v>
      </c>
      <c r="M327" s="52"/>
      <c r="N327" s="53"/>
      <c r="O327" s="54"/>
      <c r="P327" s="55"/>
      <c r="Q327" s="81"/>
      <c r="R327" s="56">
        <f>M327+N327</f>
        <v>0</v>
      </c>
      <c r="S327" s="56" t="e">
        <f t="shared" ref="S327:S332" si="1052">R327/E327*100</f>
        <v>#DIV/0!</v>
      </c>
      <c r="T327" s="56" t="e">
        <f t="shared" ref="T327:T330" si="1053">R327/J327*100</f>
        <v>#DIV/0!</v>
      </c>
      <c r="U327" s="56" t="e">
        <f t="shared" ref="U327:U332" si="1054">R327/L327*100</f>
        <v>#DIV/0!</v>
      </c>
      <c r="V327" s="56" t="e">
        <f t="shared" si="1049"/>
        <v>#DIV/0!</v>
      </c>
      <c r="W327" s="57">
        <f t="shared" ref="W327:W330" si="1055">O327+P327+Q327</f>
        <v>0</v>
      </c>
      <c r="X327" s="56" t="e">
        <f t="shared" ref="X327:X332" si="1056">W327/E327*100</f>
        <v>#DIV/0!</v>
      </c>
      <c r="Y327" s="56" t="e">
        <f t="shared" ref="Y327:Y330" si="1057">W327/J327*100</f>
        <v>#DIV/0!</v>
      </c>
      <c r="Z327" s="56" t="e">
        <f t="shared" ref="Z327:Z332" si="1058">W327/L327*100</f>
        <v>#DIV/0!</v>
      </c>
      <c r="AA327" s="56" t="e">
        <f t="shared" ref="AA327:AA330" si="1059">W327/D327*100</f>
        <v>#DIV/0!</v>
      </c>
      <c r="AB327" s="56">
        <f t="shared" ref="AB327:AB330" si="1060">SUM(M327:Q327)</f>
        <v>0</v>
      </c>
      <c r="AC327" s="56" t="e">
        <f t="shared" ref="AC327:AC330" si="1061">AB327/E327*100</f>
        <v>#DIV/0!</v>
      </c>
      <c r="AD327" s="56" t="e">
        <f>AB327/J327*100</f>
        <v>#DIV/0!</v>
      </c>
      <c r="AE327" s="56" t="e">
        <f t="shared" ref="AE327:AE332" si="1062">AB327/L327*100</f>
        <v>#DIV/0!</v>
      </c>
      <c r="AF327" s="56" t="e">
        <f t="shared" ref="AF327:AF330" si="1063">AB327/D327*100</f>
        <v>#DIV/0!</v>
      </c>
      <c r="AG327" s="57">
        <f t="shared" ref="AG327:AG330" si="1064">E327-AB327</f>
        <v>0</v>
      </c>
      <c r="AH327" s="56" t="e">
        <f t="shared" ref="AH327:AH330" si="1065">AG327/E327*100</f>
        <v>#DIV/0!</v>
      </c>
      <c r="AI327" s="56" t="e">
        <f t="shared" ref="AI327:AI330" si="1066">AG327/D327*100</f>
        <v>#DIV/0!</v>
      </c>
      <c r="AJ327" s="57">
        <f t="shared" ref="AJ327:AJ330" si="1067">J327-AB327</f>
        <v>0</v>
      </c>
      <c r="AK327" s="57" t="e">
        <f t="shared" ref="AK327:AK330" si="1068">(AJ327/J327)*100</f>
        <v>#DIV/0!</v>
      </c>
      <c r="AL327" s="57" t="e">
        <f t="shared" ref="AL327:AL330" si="1069">(AJ327/D327)*100</f>
        <v>#DIV/0!</v>
      </c>
      <c r="AM327" s="34">
        <f>L327-AB327</f>
        <v>0</v>
      </c>
      <c r="AN327" s="57" t="e">
        <f t="shared" ref="AN327:AN330" si="1070">(AM327/L327)*100</f>
        <v>#DIV/0!</v>
      </c>
      <c r="AO327" s="63" t="e">
        <f t="shared" si="1050"/>
        <v>#DIV/0!</v>
      </c>
      <c r="AP327" s="34">
        <f t="shared" ref="AP327:AP330" si="1071">D327-AB327</f>
        <v>0</v>
      </c>
      <c r="AQ327" s="57" t="e">
        <f t="shared" ref="AQ327:AQ330" si="1072">(AP327/D327)*100</f>
        <v>#DIV/0!</v>
      </c>
    </row>
    <row r="328" spans="1:43" ht="18.75">
      <c r="A328" s="38"/>
      <c r="B328" s="38"/>
      <c r="C328" s="49" t="s">
        <v>58</v>
      </c>
      <c r="D328" s="49">
        <v>943200</v>
      </c>
      <c r="E328" s="49">
        <v>565920</v>
      </c>
      <c r="F328" s="49">
        <f t="shared" si="1051"/>
        <v>377280</v>
      </c>
      <c r="G328" s="49">
        <v>707400</v>
      </c>
      <c r="H328" s="49">
        <v>235800</v>
      </c>
      <c r="I328" s="49"/>
      <c r="J328" s="41">
        <f>SUM(G328:I328)</f>
        <v>943200</v>
      </c>
      <c r="K328" s="59">
        <v>0</v>
      </c>
      <c r="L328" s="51">
        <f>SUM(G328:I328,K328)</f>
        <v>943200</v>
      </c>
      <c r="M328" s="52">
        <f>'FF-68 Data'!W827</f>
        <v>693718.5</v>
      </c>
      <c r="N328" s="53">
        <f>'FF-68 Data'!X827</f>
        <v>0</v>
      </c>
      <c r="O328" s="54">
        <f>'FF-68 Data'!Y827</f>
        <v>49744.3</v>
      </c>
      <c r="P328" s="55">
        <f>'FF-68 Data'!Z827</f>
        <v>139100</v>
      </c>
      <c r="Q328" s="81"/>
      <c r="R328" s="56">
        <f>M328+N328</f>
        <v>693718.5</v>
      </c>
      <c r="S328" s="56">
        <f t="shared" si="1052"/>
        <v>122.58243214588636</v>
      </c>
      <c r="T328" s="56">
        <f t="shared" si="1053"/>
        <v>73.549459287531803</v>
      </c>
      <c r="U328" s="56">
        <f t="shared" si="1054"/>
        <v>73.549459287531803</v>
      </c>
      <c r="V328" s="56">
        <f t="shared" si="1049"/>
        <v>73.549459287531803</v>
      </c>
      <c r="W328" s="57">
        <f t="shared" si="1055"/>
        <v>188844.3</v>
      </c>
      <c r="X328" s="56">
        <f t="shared" si="1056"/>
        <v>33.369433842239182</v>
      </c>
      <c r="Y328" s="56">
        <f t="shared" si="1057"/>
        <v>20.021660305343509</v>
      </c>
      <c r="Z328" s="56">
        <f t="shared" si="1058"/>
        <v>20.021660305343509</v>
      </c>
      <c r="AA328" s="56">
        <f t="shared" si="1059"/>
        <v>20.021660305343509</v>
      </c>
      <c r="AB328" s="56">
        <f t="shared" si="1060"/>
        <v>882562.8</v>
      </c>
      <c r="AC328" s="56">
        <f t="shared" si="1061"/>
        <v>155.95186598812555</v>
      </c>
      <c r="AD328" s="56">
        <f t="shared" ref="AD328:AD330" si="1073">AB328/J328*100</f>
        <v>93.57111959287532</v>
      </c>
      <c r="AE328" s="56">
        <f t="shared" si="1062"/>
        <v>93.57111959287532</v>
      </c>
      <c r="AF328" s="56">
        <f t="shared" si="1063"/>
        <v>93.57111959287532</v>
      </c>
      <c r="AG328" s="57">
        <f t="shared" si="1064"/>
        <v>-316642.80000000005</v>
      </c>
      <c r="AH328" s="56">
        <f t="shared" si="1065"/>
        <v>-55.95186598812554</v>
      </c>
      <c r="AI328" s="56">
        <f t="shared" si="1066"/>
        <v>-33.57111959287532</v>
      </c>
      <c r="AJ328" s="57">
        <f t="shared" si="1067"/>
        <v>60637.199999999953</v>
      </c>
      <c r="AK328" s="57">
        <f t="shared" si="1068"/>
        <v>6.4288804071246766</v>
      </c>
      <c r="AL328" s="57">
        <f t="shared" si="1069"/>
        <v>6.4288804071246766</v>
      </c>
      <c r="AM328" s="34">
        <f>L328-AB328</f>
        <v>60637.199999999953</v>
      </c>
      <c r="AN328" s="57">
        <f t="shared" si="1070"/>
        <v>6.4288804071246766</v>
      </c>
      <c r="AO328" s="63">
        <f t="shared" si="1050"/>
        <v>6.4288804071246766</v>
      </c>
      <c r="AP328" s="34">
        <f t="shared" si="1071"/>
        <v>60637.199999999953</v>
      </c>
      <c r="AQ328" s="57">
        <f t="shared" si="1072"/>
        <v>6.4288804071246766</v>
      </c>
    </row>
    <row r="329" spans="1:43" ht="18" hidden="1" customHeight="1">
      <c r="A329" s="38"/>
      <c r="B329" s="38"/>
      <c r="C329" s="49" t="s">
        <v>69</v>
      </c>
      <c r="D329" s="49">
        <v>0</v>
      </c>
      <c r="E329" s="49">
        <v>0</v>
      </c>
      <c r="F329" s="49">
        <f t="shared" si="1051"/>
        <v>0</v>
      </c>
      <c r="G329" s="49">
        <v>0</v>
      </c>
      <c r="H329" s="49">
        <v>0</v>
      </c>
      <c r="I329" s="49"/>
      <c r="J329" s="41">
        <f>SUM(G329:I329)</f>
        <v>0</v>
      </c>
      <c r="K329" s="59">
        <v>0</v>
      </c>
      <c r="L329" s="51">
        <f>SUM(G329:I329,K329)</f>
        <v>0</v>
      </c>
      <c r="M329" s="52"/>
      <c r="N329" s="53"/>
      <c r="O329" s="54"/>
      <c r="P329" s="55"/>
      <c r="Q329" s="81"/>
      <c r="R329" s="56">
        <f>M329+N329</f>
        <v>0</v>
      </c>
      <c r="S329" s="56" t="e">
        <f t="shared" si="1052"/>
        <v>#DIV/0!</v>
      </c>
      <c r="T329" s="56" t="e">
        <f t="shared" si="1053"/>
        <v>#DIV/0!</v>
      </c>
      <c r="U329" s="56" t="e">
        <f t="shared" si="1054"/>
        <v>#DIV/0!</v>
      </c>
      <c r="V329" s="56" t="e">
        <f t="shared" si="1049"/>
        <v>#DIV/0!</v>
      </c>
      <c r="W329" s="57">
        <f t="shared" si="1055"/>
        <v>0</v>
      </c>
      <c r="X329" s="56" t="e">
        <f t="shared" si="1056"/>
        <v>#DIV/0!</v>
      </c>
      <c r="Y329" s="56" t="e">
        <f t="shared" si="1057"/>
        <v>#DIV/0!</v>
      </c>
      <c r="Z329" s="56" t="e">
        <f t="shared" si="1058"/>
        <v>#DIV/0!</v>
      </c>
      <c r="AA329" s="56" t="e">
        <f t="shared" si="1059"/>
        <v>#DIV/0!</v>
      </c>
      <c r="AB329" s="56">
        <f t="shared" si="1060"/>
        <v>0</v>
      </c>
      <c r="AC329" s="56" t="e">
        <f t="shared" si="1061"/>
        <v>#DIV/0!</v>
      </c>
      <c r="AD329" s="56" t="e">
        <f t="shared" si="1073"/>
        <v>#DIV/0!</v>
      </c>
      <c r="AE329" s="56" t="e">
        <f t="shared" si="1062"/>
        <v>#DIV/0!</v>
      </c>
      <c r="AF329" s="56" t="e">
        <f t="shared" si="1063"/>
        <v>#DIV/0!</v>
      </c>
      <c r="AG329" s="57">
        <f t="shared" si="1064"/>
        <v>0</v>
      </c>
      <c r="AH329" s="56" t="e">
        <f t="shared" si="1065"/>
        <v>#DIV/0!</v>
      </c>
      <c r="AI329" s="56" t="e">
        <f t="shared" si="1066"/>
        <v>#DIV/0!</v>
      </c>
      <c r="AJ329" s="57">
        <f t="shared" si="1067"/>
        <v>0</v>
      </c>
      <c r="AK329" s="57" t="e">
        <f t="shared" si="1068"/>
        <v>#DIV/0!</v>
      </c>
      <c r="AL329" s="57" t="e">
        <f t="shared" si="1069"/>
        <v>#DIV/0!</v>
      </c>
      <c r="AM329" s="34">
        <f>L329-AB329</f>
        <v>0</v>
      </c>
      <c r="AN329" s="57" t="e">
        <f t="shared" si="1070"/>
        <v>#DIV/0!</v>
      </c>
      <c r="AO329" s="63" t="e">
        <f t="shared" si="1050"/>
        <v>#DIV/0!</v>
      </c>
      <c r="AP329" s="34">
        <f t="shared" si="1071"/>
        <v>0</v>
      </c>
      <c r="AQ329" s="57" t="e">
        <f t="shared" si="1072"/>
        <v>#DIV/0!</v>
      </c>
    </row>
    <row r="330" spans="1:43" ht="18.75">
      <c r="A330" s="38"/>
      <c r="B330" s="38"/>
      <c r="C330" s="49" t="s">
        <v>60</v>
      </c>
      <c r="D330" s="57">
        <v>343800</v>
      </c>
      <c r="E330" s="49">
        <v>206280</v>
      </c>
      <c r="F330" s="49">
        <f t="shared" si="1051"/>
        <v>137520</v>
      </c>
      <c r="G330" s="57">
        <v>257850</v>
      </c>
      <c r="H330" s="49">
        <v>85950</v>
      </c>
      <c r="I330" s="49"/>
      <c r="J330" s="41">
        <f>SUM(G330:I330)</f>
        <v>343800</v>
      </c>
      <c r="K330" s="49">
        <v>0</v>
      </c>
      <c r="L330" s="51">
        <f>SUM(G330:I330,K330)</f>
        <v>343800</v>
      </c>
      <c r="M330" s="52">
        <f>'FF-68 Data'!AE827</f>
        <v>314596.91000000003</v>
      </c>
      <c r="N330" s="53">
        <f>'FF-68 Data'!AF827</f>
        <v>0</v>
      </c>
      <c r="O330" s="54">
        <f>'FF-68 Data'!AG827</f>
        <v>158146</v>
      </c>
      <c r="P330" s="55">
        <f>'FF-68 Data'!AH827</f>
        <v>6206</v>
      </c>
      <c r="Q330" s="81"/>
      <c r="R330" s="56">
        <f>M330+N330</f>
        <v>314596.91000000003</v>
      </c>
      <c r="S330" s="56">
        <f t="shared" si="1052"/>
        <v>152.50965192941635</v>
      </c>
      <c r="T330" s="56">
        <f t="shared" si="1053"/>
        <v>91.50579115764981</v>
      </c>
      <c r="U330" s="56">
        <f t="shared" si="1054"/>
        <v>91.50579115764981</v>
      </c>
      <c r="V330" s="56">
        <f t="shared" si="1049"/>
        <v>91.50579115764981</v>
      </c>
      <c r="W330" s="57">
        <f t="shared" si="1055"/>
        <v>164352</v>
      </c>
      <c r="X330" s="56">
        <f t="shared" si="1056"/>
        <v>79.674229203025021</v>
      </c>
      <c r="Y330" s="56">
        <f t="shared" si="1057"/>
        <v>47.804537521815007</v>
      </c>
      <c r="Z330" s="56">
        <f t="shared" si="1058"/>
        <v>47.804537521815007</v>
      </c>
      <c r="AA330" s="56">
        <f t="shared" si="1059"/>
        <v>47.804537521815007</v>
      </c>
      <c r="AB330" s="56">
        <f t="shared" si="1060"/>
        <v>478948.91000000003</v>
      </c>
      <c r="AC330" s="56">
        <f t="shared" si="1061"/>
        <v>232.18388113244134</v>
      </c>
      <c r="AD330" s="56">
        <f t="shared" si="1073"/>
        <v>139.31032867946482</v>
      </c>
      <c r="AE330" s="56">
        <f t="shared" si="1062"/>
        <v>139.31032867946482</v>
      </c>
      <c r="AF330" s="56">
        <f t="shared" si="1063"/>
        <v>139.31032867946482</v>
      </c>
      <c r="AG330" s="57">
        <f t="shared" si="1064"/>
        <v>-272668.91000000003</v>
      </c>
      <c r="AH330" s="56">
        <f t="shared" si="1065"/>
        <v>-132.18388113244134</v>
      </c>
      <c r="AI330" s="56">
        <f t="shared" si="1066"/>
        <v>-79.310328679464817</v>
      </c>
      <c r="AJ330" s="57">
        <f t="shared" si="1067"/>
        <v>-135148.91000000003</v>
      </c>
      <c r="AK330" s="57">
        <f t="shared" si="1068"/>
        <v>-39.31032867946481</v>
      </c>
      <c r="AL330" s="57">
        <f t="shared" si="1069"/>
        <v>-39.31032867946481</v>
      </c>
      <c r="AM330" s="34">
        <f>L330-AB330</f>
        <v>-135148.91000000003</v>
      </c>
      <c r="AN330" s="57">
        <f t="shared" si="1070"/>
        <v>-39.31032867946481</v>
      </c>
      <c r="AO330" s="63">
        <f t="shared" si="1050"/>
        <v>-39.31032867946481</v>
      </c>
      <c r="AP330" s="34">
        <f t="shared" si="1071"/>
        <v>-135148.91000000003</v>
      </c>
      <c r="AQ330" s="57">
        <f t="shared" si="1072"/>
        <v>-39.31032867946481</v>
      </c>
    </row>
    <row r="331" spans="1:43" ht="18" hidden="1" customHeight="1">
      <c r="A331" s="61"/>
      <c r="B331" s="62"/>
      <c r="C331" s="63" t="s">
        <v>61</v>
      </c>
      <c r="D331" s="63">
        <f>D332</f>
        <v>0</v>
      </c>
      <c r="E331" s="63">
        <f>E332</f>
        <v>0</v>
      </c>
      <c r="F331" s="63">
        <f t="shared" ref="F331" si="1074">F332</f>
        <v>0</v>
      </c>
      <c r="G331" s="63">
        <f>SUM(G332:G332)</f>
        <v>0</v>
      </c>
      <c r="H331" s="63">
        <f>H332</f>
        <v>0</v>
      </c>
      <c r="I331" s="63">
        <f>I332</f>
        <v>0</v>
      </c>
      <c r="J331" s="63">
        <f>J332</f>
        <v>0</v>
      </c>
      <c r="K331" s="63">
        <f>K332</f>
        <v>0</v>
      </c>
      <c r="L331" s="63">
        <f>SUM(L332:L332)</f>
        <v>0</v>
      </c>
      <c r="M331" s="64">
        <f t="shared" ref="M331:AP331" si="1075">M332</f>
        <v>0</v>
      </c>
      <c r="N331" s="65">
        <f t="shared" si="1075"/>
        <v>0</v>
      </c>
      <c r="O331" s="66">
        <f t="shared" si="1075"/>
        <v>0</v>
      </c>
      <c r="P331" s="46">
        <f t="shared" si="1075"/>
        <v>0</v>
      </c>
      <c r="Q331" s="82">
        <f t="shared" si="1075"/>
        <v>0</v>
      </c>
      <c r="R331" s="67">
        <f t="shared" si="1075"/>
        <v>0</v>
      </c>
      <c r="S331" s="67" t="e">
        <f t="shared" si="1075"/>
        <v>#DIV/0!</v>
      </c>
      <c r="T331" s="67" t="e">
        <f t="shared" si="1075"/>
        <v>#DIV/0!</v>
      </c>
      <c r="U331" s="56" t="e">
        <f t="shared" si="1054"/>
        <v>#DIV/0!</v>
      </c>
      <c r="V331" s="67" t="e">
        <f t="shared" si="1075"/>
        <v>#DIV/0!</v>
      </c>
      <c r="W331" s="63">
        <f t="shared" si="1075"/>
        <v>0</v>
      </c>
      <c r="X331" s="67" t="e">
        <f t="shared" si="1075"/>
        <v>#DIV/0!</v>
      </c>
      <c r="Y331" s="67" t="e">
        <f t="shared" si="1075"/>
        <v>#DIV/0!</v>
      </c>
      <c r="Z331" s="56" t="e">
        <f t="shared" si="1058"/>
        <v>#DIV/0!</v>
      </c>
      <c r="AA331" s="67" t="e">
        <f t="shared" si="1075"/>
        <v>#DIV/0!</v>
      </c>
      <c r="AB331" s="67">
        <f>AB332</f>
        <v>0</v>
      </c>
      <c r="AC331" s="67" t="e">
        <f t="shared" ref="AC331:AI331" si="1076">AC332</f>
        <v>#DIV/0!</v>
      </c>
      <c r="AD331" s="67" t="e">
        <f t="shared" si="1076"/>
        <v>#DIV/0!</v>
      </c>
      <c r="AE331" s="56" t="e">
        <f t="shared" si="1062"/>
        <v>#DIV/0!</v>
      </c>
      <c r="AF331" s="67" t="e">
        <f t="shared" si="1076"/>
        <v>#DIV/0!</v>
      </c>
      <c r="AG331" s="63">
        <f>AG332</f>
        <v>0</v>
      </c>
      <c r="AH331" s="67" t="e">
        <f t="shared" si="1076"/>
        <v>#DIV/0!</v>
      </c>
      <c r="AI331" s="67" t="e">
        <f t="shared" si="1076"/>
        <v>#DIV/0!</v>
      </c>
      <c r="AJ331" s="63">
        <f t="shared" si="1075"/>
        <v>0</v>
      </c>
      <c r="AK331" s="63" t="e">
        <f t="shared" si="1075"/>
        <v>#DIV/0!</v>
      </c>
      <c r="AL331" s="63" t="e">
        <f t="shared" si="1075"/>
        <v>#DIV/0!</v>
      </c>
      <c r="AM331" s="63">
        <f t="shared" si="1075"/>
        <v>0</v>
      </c>
      <c r="AN331" s="63" t="e">
        <f t="shared" si="1075"/>
        <v>#DIV/0!</v>
      </c>
      <c r="AO331" s="63" t="e">
        <f t="shared" si="1075"/>
        <v>#DIV/0!</v>
      </c>
      <c r="AP331" s="63">
        <f t="shared" si="1075"/>
        <v>0</v>
      </c>
      <c r="AQ331" s="57" t="e">
        <f>(AP331/D331)*100</f>
        <v>#DIV/0!</v>
      </c>
    </row>
    <row r="332" spans="1:43" ht="18" hidden="1" customHeight="1">
      <c r="A332" s="38"/>
      <c r="B332" s="38"/>
      <c r="C332" s="49" t="s">
        <v>70</v>
      </c>
      <c r="D332" s="57"/>
      <c r="E332" s="49">
        <v>0</v>
      </c>
      <c r="F332" s="49">
        <f t="shared" si="1051"/>
        <v>0</v>
      </c>
      <c r="G332" s="57">
        <v>0</v>
      </c>
      <c r="H332" s="49">
        <v>0</v>
      </c>
      <c r="I332" s="49"/>
      <c r="J332" s="49">
        <f>SUM(G332:I332)</f>
        <v>0</v>
      </c>
      <c r="K332" s="57">
        <v>0</v>
      </c>
      <c r="L332" s="51">
        <f>SUM(G332:I332,K332)</f>
        <v>0</v>
      </c>
      <c r="M332" s="52"/>
      <c r="N332" s="53"/>
      <c r="O332" s="54"/>
      <c r="P332" s="55"/>
      <c r="Q332" s="81"/>
      <c r="R332" s="57">
        <f>M332+N332</f>
        <v>0</v>
      </c>
      <c r="S332" s="56" t="e">
        <f t="shared" si="1052"/>
        <v>#DIV/0!</v>
      </c>
      <c r="T332" s="56" t="e">
        <f>R332/L332*100</f>
        <v>#DIV/0!</v>
      </c>
      <c r="U332" s="56" t="e">
        <f t="shared" si="1054"/>
        <v>#DIV/0!</v>
      </c>
      <c r="V332" s="56" t="e">
        <f>R332/D332*100</f>
        <v>#DIV/0!</v>
      </c>
      <c r="W332" s="57">
        <f>O332+P332+Q332</f>
        <v>0</v>
      </c>
      <c r="X332" s="56" t="e">
        <f t="shared" si="1056"/>
        <v>#DIV/0!</v>
      </c>
      <c r="Y332" s="56" t="e">
        <f>W332/L332*100</f>
        <v>#DIV/0!</v>
      </c>
      <c r="Z332" s="56" t="e">
        <f t="shared" si="1058"/>
        <v>#DIV/0!</v>
      </c>
      <c r="AA332" s="56" t="e">
        <f>W332/D332*100</f>
        <v>#DIV/0!</v>
      </c>
      <c r="AB332" s="56">
        <f>SUM(M332:Q332)</f>
        <v>0</v>
      </c>
      <c r="AC332" s="56" t="e">
        <f t="shared" ref="AC332" si="1077">AB332/E332*100</f>
        <v>#DIV/0!</v>
      </c>
      <c r="AD332" s="56" t="e">
        <f t="shared" ref="AD332" si="1078">AB332/J332*100</f>
        <v>#DIV/0!</v>
      </c>
      <c r="AE332" s="56" t="e">
        <f t="shared" si="1062"/>
        <v>#DIV/0!</v>
      </c>
      <c r="AF332" s="56" t="e">
        <f>AB332/D332*100</f>
        <v>#DIV/0!</v>
      </c>
      <c r="AG332" s="57">
        <f t="shared" ref="AG332" si="1079">E332-AB332</f>
        <v>0</v>
      </c>
      <c r="AH332" s="56" t="e">
        <f t="shared" ref="AH332" si="1080">AG332/E332*100</f>
        <v>#DIV/0!</v>
      </c>
      <c r="AI332" s="56" t="e">
        <f t="shared" ref="AI332" si="1081">AG332/D332*100</f>
        <v>#DIV/0!</v>
      </c>
      <c r="AJ332" s="57">
        <f>J332-AB332</f>
        <v>0</v>
      </c>
      <c r="AK332" s="57" t="e">
        <f t="shared" ref="AK332" si="1082">(AJ332/J332)*100</f>
        <v>#DIV/0!</v>
      </c>
      <c r="AL332" s="57" t="e">
        <f>(AJ332/D332)*100</f>
        <v>#DIV/0!</v>
      </c>
      <c r="AM332" s="34">
        <f>L332-AB332</f>
        <v>0</v>
      </c>
      <c r="AN332" s="57" t="e">
        <f>(AM332/L332)*100</f>
        <v>#DIV/0!</v>
      </c>
      <c r="AO332" s="63" t="e">
        <f>(AM332/D332)*100</f>
        <v>#DIV/0!</v>
      </c>
      <c r="AP332" s="34">
        <f t="shared" ref="AP332" si="1083">D332-AB332</f>
        <v>0</v>
      </c>
      <c r="AQ332" s="57" t="e">
        <f t="shared" ref="AQ332" si="1084">(AP332/D332)*100</f>
        <v>#DIV/0!</v>
      </c>
    </row>
    <row r="333" spans="1:43" ht="18.75">
      <c r="A333" s="69"/>
      <c r="B333" s="69"/>
      <c r="C333" s="70"/>
      <c r="D333" s="70"/>
      <c r="E333" s="70"/>
      <c r="F333" s="70"/>
      <c r="G333" s="71"/>
      <c r="H333" s="71"/>
      <c r="I333" s="71"/>
      <c r="J333" s="71"/>
      <c r="K333" s="71"/>
      <c r="L333" s="71"/>
      <c r="M333" s="72"/>
      <c r="N333" s="73"/>
      <c r="O333" s="74"/>
      <c r="P333" s="75"/>
      <c r="Q333" s="83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</row>
    <row r="334" spans="1:43" ht="37.5" customHeight="1">
      <c r="A334" s="1104" t="s">
        <v>165</v>
      </c>
      <c r="B334" s="1106" t="s">
        <v>166</v>
      </c>
      <c r="C334" s="1107" t="s">
        <v>167</v>
      </c>
      <c r="D334" s="79" t="s">
        <v>168</v>
      </c>
      <c r="E334" s="293">
        <v>0.6</v>
      </c>
      <c r="F334" s="293">
        <v>0.4</v>
      </c>
      <c r="G334" s="1109">
        <f>SUM(G337,G343)</f>
        <v>949500</v>
      </c>
      <c r="H334" s="1109">
        <f>H337+H343</f>
        <v>244500</v>
      </c>
      <c r="I334" s="1109">
        <f>I337+I343</f>
        <v>0</v>
      </c>
      <c r="J334" s="1109">
        <f>SUM(G334:I336)</f>
        <v>1194000</v>
      </c>
      <c r="K334" s="1111">
        <f>SUM(K337,K343)</f>
        <v>0</v>
      </c>
      <c r="L334" s="1113">
        <f>SUM(L337,L343)</f>
        <v>1194000</v>
      </c>
      <c r="M334" s="37"/>
      <c r="N334" s="37"/>
      <c r="O334" s="37"/>
      <c r="P334" s="37"/>
      <c r="Q334" s="37"/>
      <c r="R334" s="203" t="s">
        <v>417</v>
      </c>
      <c r="S334" s="294" t="s">
        <v>462</v>
      </c>
      <c r="T334" s="204" t="s">
        <v>433</v>
      </c>
      <c r="U334" s="204" t="s">
        <v>434</v>
      </c>
      <c r="V334" s="204" t="s">
        <v>403</v>
      </c>
      <c r="W334" s="204" t="s">
        <v>438</v>
      </c>
      <c r="X334" s="294" t="s">
        <v>462</v>
      </c>
      <c r="Y334" s="204" t="s">
        <v>433</v>
      </c>
      <c r="Z334" s="204" t="s">
        <v>434</v>
      </c>
      <c r="AA334" s="204" t="s">
        <v>403</v>
      </c>
      <c r="AB334" s="203" t="s">
        <v>439</v>
      </c>
      <c r="AC334" s="294" t="s">
        <v>462</v>
      </c>
      <c r="AD334" s="204" t="s">
        <v>433</v>
      </c>
      <c r="AE334" s="204" t="s">
        <v>434</v>
      </c>
      <c r="AF334" s="204" t="s">
        <v>403</v>
      </c>
      <c r="AG334" s="296" t="s">
        <v>33</v>
      </c>
      <c r="AH334" s="294" t="s">
        <v>464</v>
      </c>
      <c r="AI334" s="294" t="s">
        <v>399</v>
      </c>
      <c r="AJ334" s="204" t="s">
        <v>440</v>
      </c>
      <c r="AK334" s="204" t="s">
        <v>433</v>
      </c>
      <c r="AL334" s="204" t="s">
        <v>403</v>
      </c>
      <c r="AM334" s="204" t="s">
        <v>408</v>
      </c>
      <c r="AN334" s="204" t="s">
        <v>448</v>
      </c>
      <c r="AO334" s="204" t="s">
        <v>403</v>
      </c>
      <c r="AP334" s="204" t="s">
        <v>441</v>
      </c>
      <c r="AQ334" s="204" t="s">
        <v>403</v>
      </c>
    </row>
    <row r="335" spans="1:43" ht="14.45" customHeight="1">
      <c r="A335" s="1105"/>
      <c r="B335" s="1106"/>
      <c r="C335" s="1108"/>
      <c r="D335" s="1108">
        <f>D337+D343</f>
        <v>1194000</v>
      </c>
      <c r="E335" s="1173">
        <f t="shared" ref="E335:F335" si="1085">E337+E343</f>
        <v>716400</v>
      </c>
      <c r="F335" s="1173">
        <f t="shared" si="1085"/>
        <v>477600</v>
      </c>
      <c r="G335" s="1110"/>
      <c r="H335" s="1110"/>
      <c r="I335" s="1110"/>
      <c r="J335" s="1110"/>
      <c r="K335" s="1112"/>
      <c r="L335" s="1106"/>
      <c r="M335" s="1114">
        <f t="shared" ref="M335:R335" si="1086">M337+M343</f>
        <v>649118.69999999995</v>
      </c>
      <c r="N335" s="1116">
        <f t="shared" si="1086"/>
        <v>0</v>
      </c>
      <c r="O335" s="1118">
        <f t="shared" si="1086"/>
        <v>0</v>
      </c>
      <c r="P335" s="1100">
        <f t="shared" si="1086"/>
        <v>384074.1</v>
      </c>
      <c r="Q335" s="1102">
        <f t="shared" si="1086"/>
        <v>0</v>
      </c>
      <c r="R335" s="1071">
        <f t="shared" si="1086"/>
        <v>649118.69999999995</v>
      </c>
      <c r="S335" s="1071">
        <f>(R335/E335)*100</f>
        <v>90.608417085427135</v>
      </c>
      <c r="T335" s="1071">
        <f>(R335/J334)*100</f>
        <v>54.365050251256278</v>
      </c>
      <c r="U335" s="1071">
        <f>(R335/L334)*100</f>
        <v>54.365050251256278</v>
      </c>
      <c r="V335" s="1071">
        <f>(R335/D335)*100</f>
        <v>54.365050251256278</v>
      </c>
      <c r="W335" s="1071">
        <f>W337+W343</f>
        <v>384074.1</v>
      </c>
      <c r="X335" s="1071">
        <f>(W335/E335)*100</f>
        <v>53.611683417085423</v>
      </c>
      <c r="Y335" s="1071">
        <f>(W335/J334)*100</f>
        <v>32.167010050251257</v>
      </c>
      <c r="Z335" s="1071">
        <f>(W335/L334)*100</f>
        <v>32.167010050251257</v>
      </c>
      <c r="AA335" s="1071">
        <f>(W335/D335)*100</f>
        <v>32.167010050251257</v>
      </c>
      <c r="AB335" s="1071">
        <f>AB337+AB343</f>
        <v>1033192.8</v>
      </c>
      <c r="AC335" s="1071">
        <f>(AB335/E335)*100</f>
        <v>144.22010050251257</v>
      </c>
      <c r="AD335" s="1171">
        <f>(AB335/J334)*100</f>
        <v>86.532060301507542</v>
      </c>
      <c r="AE335" s="1071">
        <f>(AB335/L334)*100</f>
        <v>86.532060301507542</v>
      </c>
      <c r="AF335" s="1071">
        <f>(AB335/D335)*100</f>
        <v>86.532060301507542</v>
      </c>
      <c r="AG335" s="1071">
        <f>AG337+AG343</f>
        <v>-316792.80000000005</v>
      </c>
      <c r="AH335" s="1071">
        <f>(AG335/E335)*100</f>
        <v>-44.220100502512572</v>
      </c>
      <c r="AI335" s="1071">
        <f>(AG335/D335)*100</f>
        <v>-26.532060301507542</v>
      </c>
      <c r="AJ335" s="1071">
        <f>AJ337+AJ343</f>
        <v>160807.19999999995</v>
      </c>
      <c r="AK335" s="1071">
        <f>(AJ335/J334)*100</f>
        <v>13.46793969849246</v>
      </c>
      <c r="AL335" s="1071">
        <f>(AJ335/D335)*100</f>
        <v>13.46793969849246</v>
      </c>
      <c r="AM335" s="1071">
        <f>AM337+AM343</f>
        <v>160807.19999999995</v>
      </c>
      <c r="AN335" s="1071">
        <f>(AM335/L334)*100</f>
        <v>13.46793969849246</v>
      </c>
      <c r="AO335" s="1071">
        <f>(AM335/D335)*100</f>
        <v>13.46793969849246</v>
      </c>
      <c r="AP335" s="1071">
        <f>AP337+AP343</f>
        <v>160807.19999999995</v>
      </c>
      <c r="AQ335" s="1071">
        <f>(AP335/D335)*100</f>
        <v>13.46793969849246</v>
      </c>
    </row>
    <row r="336" spans="1:43" ht="30.6" customHeight="1">
      <c r="A336" s="1105"/>
      <c r="B336" s="1106"/>
      <c r="C336" s="1108"/>
      <c r="D336" s="1108"/>
      <c r="E336" s="1173"/>
      <c r="F336" s="1173"/>
      <c r="G336" s="1110"/>
      <c r="H336" s="1110"/>
      <c r="I336" s="1110"/>
      <c r="J336" s="1110"/>
      <c r="K336" s="1112"/>
      <c r="L336" s="1106"/>
      <c r="M336" s="1115"/>
      <c r="N336" s="1117"/>
      <c r="O336" s="1119"/>
      <c r="P336" s="1101"/>
      <c r="Q336" s="1103"/>
      <c r="R336" s="1072"/>
      <c r="S336" s="1072"/>
      <c r="T336" s="1072"/>
      <c r="U336" s="1072"/>
      <c r="V336" s="1072"/>
      <c r="W336" s="1072"/>
      <c r="X336" s="1072"/>
      <c r="Y336" s="1072"/>
      <c r="Z336" s="1072"/>
      <c r="AA336" s="1072"/>
      <c r="AB336" s="1072"/>
      <c r="AC336" s="1072"/>
      <c r="AD336" s="1172"/>
      <c r="AE336" s="1072"/>
      <c r="AF336" s="1072"/>
      <c r="AG336" s="1072"/>
      <c r="AH336" s="1072"/>
      <c r="AI336" s="1072"/>
      <c r="AJ336" s="1072"/>
      <c r="AK336" s="1072"/>
      <c r="AL336" s="1072"/>
      <c r="AM336" s="1072"/>
      <c r="AN336" s="1072"/>
      <c r="AO336" s="1072"/>
      <c r="AP336" s="1072"/>
      <c r="AQ336" s="1072"/>
    </row>
    <row r="337" spans="1:43" ht="18.75">
      <c r="A337" s="38"/>
      <c r="B337" s="39"/>
      <c r="C337" s="40" t="s">
        <v>55</v>
      </c>
      <c r="D337" s="40">
        <f>SUM(D338:D342)</f>
        <v>1194000</v>
      </c>
      <c r="E337" s="40">
        <f t="shared" ref="E337:F337" si="1087">SUM(E338:E342)</f>
        <v>716400</v>
      </c>
      <c r="F337" s="40">
        <f t="shared" si="1087"/>
        <v>477600</v>
      </c>
      <c r="G337" s="41">
        <f>SUM(G338:G342)</f>
        <v>949500</v>
      </c>
      <c r="H337" s="41">
        <f>SUM(H338:H342)</f>
        <v>244500</v>
      </c>
      <c r="I337" s="41">
        <f>SUM(I338:I342)</f>
        <v>0</v>
      </c>
      <c r="J337" s="41">
        <f>SUM(J338:J342)</f>
        <v>1194000</v>
      </c>
      <c r="K337" s="42">
        <f>SUM(K338:K340)</f>
        <v>0</v>
      </c>
      <c r="L337" s="41">
        <f t="shared" ref="L337:R337" si="1088">SUM(L338:L342)</f>
        <v>1194000</v>
      </c>
      <c r="M337" s="43">
        <f t="shared" si="1088"/>
        <v>649118.69999999995</v>
      </c>
      <c r="N337" s="44">
        <f t="shared" si="1088"/>
        <v>0</v>
      </c>
      <c r="O337" s="45">
        <f t="shared" si="1088"/>
        <v>0</v>
      </c>
      <c r="P337" s="46">
        <f t="shared" si="1088"/>
        <v>384074.1</v>
      </c>
      <c r="Q337" s="80">
        <f t="shared" si="1088"/>
        <v>0</v>
      </c>
      <c r="R337" s="47">
        <f t="shared" si="1088"/>
        <v>649118.69999999995</v>
      </c>
      <c r="S337" s="48">
        <f>R337/E337*100</f>
        <v>90.608417085427135</v>
      </c>
      <c r="T337" s="48">
        <f>R337/J337*100</f>
        <v>54.365050251256278</v>
      </c>
      <c r="U337" s="48">
        <f>R337/L337*100</f>
        <v>54.365050251256278</v>
      </c>
      <c r="V337" s="48">
        <f t="shared" ref="V337:V342" si="1089">R337/D337*100</f>
        <v>54.365050251256278</v>
      </c>
      <c r="W337" s="47">
        <f>SUM(W338:W342)</f>
        <v>384074.1</v>
      </c>
      <c r="X337" s="48">
        <f>W337/E337*100</f>
        <v>53.611683417085423</v>
      </c>
      <c r="Y337" s="48">
        <f>W337/J337*100</f>
        <v>32.167010050251257</v>
      </c>
      <c r="Z337" s="48">
        <f>W337/L337*100</f>
        <v>32.167010050251257</v>
      </c>
      <c r="AA337" s="48">
        <f>W337/D337*100</f>
        <v>32.167010050251257</v>
      </c>
      <c r="AB337" s="48">
        <f>SUM(AB338:AB342)</f>
        <v>1033192.8</v>
      </c>
      <c r="AC337" s="48">
        <f>AB337/E337*100</f>
        <v>144.22010050251257</v>
      </c>
      <c r="AD337" s="299">
        <f>AB337/J337*100</f>
        <v>86.532060301507542</v>
      </c>
      <c r="AE337" s="48">
        <f>AB337/L337*100</f>
        <v>86.532060301507542</v>
      </c>
      <c r="AF337" s="48">
        <f>AB337/D337*100</f>
        <v>86.532060301507542</v>
      </c>
      <c r="AG337" s="295">
        <f>SUM(AG338:AG342)</f>
        <v>-316792.80000000005</v>
      </c>
      <c r="AH337" s="48">
        <f>AG337/E337*100</f>
        <v>-44.220100502512572</v>
      </c>
      <c r="AI337" s="48">
        <f>AG337/D337*100</f>
        <v>-26.532060301507542</v>
      </c>
      <c r="AJ337" s="47">
        <f>SUM(AJ338:AJ342)</f>
        <v>160807.19999999995</v>
      </c>
      <c r="AK337" s="47">
        <f>(AJ337/J337)*100</f>
        <v>13.46793969849246</v>
      </c>
      <c r="AL337" s="47">
        <f>(AJ337/D337)*100</f>
        <v>13.46793969849246</v>
      </c>
      <c r="AM337" s="47">
        <f>SUM(AM338:AM342)</f>
        <v>160807.19999999995</v>
      </c>
      <c r="AN337" s="47">
        <f>(AM337/L337)*100</f>
        <v>13.46793969849246</v>
      </c>
      <c r="AO337" s="47">
        <f t="shared" ref="AO337:AO342" si="1090">(AM337/D337)*100</f>
        <v>13.46793969849246</v>
      </c>
      <c r="AP337" s="47">
        <f>SUM(AP338:AP342)</f>
        <v>160807.19999999995</v>
      </c>
      <c r="AQ337" s="47">
        <f>(AP337/D337)*100</f>
        <v>13.46793969849246</v>
      </c>
    </row>
    <row r="338" spans="1:43" ht="18.75">
      <c r="A338" s="38"/>
      <c r="B338" s="39" t="s">
        <v>68</v>
      </c>
      <c r="C338" s="49" t="s">
        <v>56</v>
      </c>
      <c r="D338" s="49">
        <v>216000</v>
      </c>
      <c r="E338" s="49">
        <v>129600</v>
      </c>
      <c r="F338" s="49">
        <f>D338*0.4</f>
        <v>86400</v>
      </c>
      <c r="G338" s="49">
        <v>216000</v>
      </c>
      <c r="H338" s="49">
        <v>0</v>
      </c>
      <c r="I338" s="49"/>
      <c r="J338" s="41">
        <f>SUM(G338:I338)</f>
        <v>216000</v>
      </c>
      <c r="K338" s="50">
        <v>0</v>
      </c>
      <c r="L338" s="51">
        <f>SUM(G338:I338,K338)</f>
        <v>216000</v>
      </c>
      <c r="M338" s="52">
        <f>'FF-68 Data'!Q865</f>
        <v>216000</v>
      </c>
      <c r="N338" s="53"/>
      <c r="O338" s="54"/>
      <c r="P338" s="55"/>
      <c r="Q338" s="81">
        <f>'FF-68 Data'!R865</f>
        <v>0</v>
      </c>
      <c r="R338" s="56">
        <f>M338+N338</f>
        <v>216000</v>
      </c>
      <c r="S338" s="56">
        <f>R338/E338*100</f>
        <v>166.66666666666669</v>
      </c>
      <c r="T338" s="56">
        <f>R338/J338*100</f>
        <v>100</v>
      </c>
      <c r="U338" s="56">
        <f>R338/L338*100</f>
        <v>100</v>
      </c>
      <c r="V338" s="56">
        <f t="shared" si="1089"/>
        <v>100</v>
      </c>
      <c r="W338" s="57">
        <f>O338+P338+Q338</f>
        <v>0</v>
      </c>
      <c r="X338" s="56">
        <f>W338/E338*100</f>
        <v>0</v>
      </c>
      <c r="Y338" s="56">
        <f>W338/J338*100</f>
        <v>0</v>
      </c>
      <c r="Z338" s="56">
        <f>W338/L338*100</f>
        <v>0</v>
      </c>
      <c r="AA338" s="56">
        <f>W338/D338*100</f>
        <v>0</v>
      </c>
      <c r="AB338" s="56">
        <f>SUM(M338:Q338)</f>
        <v>216000</v>
      </c>
      <c r="AC338" s="56">
        <f>AB338/E338*100</f>
        <v>166.66666666666669</v>
      </c>
      <c r="AD338" s="56">
        <f>AB338/J338*100</f>
        <v>100</v>
      </c>
      <c r="AE338" s="56">
        <f>AB338/L338*100</f>
        <v>100</v>
      </c>
      <c r="AF338" s="56">
        <f>AB338/D338*100</f>
        <v>100</v>
      </c>
      <c r="AG338" s="57">
        <f>E338-AB338</f>
        <v>-86400</v>
      </c>
      <c r="AH338" s="56">
        <f>AG338/E338*100</f>
        <v>-66.666666666666657</v>
      </c>
      <c r="AI338" s="56">
        <f>AG338/D338*100</f>
        <v>-40</v>
      </c>
      <c r="AJ338" s="57">
        <f>J338-AB338</f>
        <v>0</v>
      </c>
      <c r="AK338" s="57">
        <f>(AJ338/J338)*100</f>
        <v>0</v>
      </c>
      <c r="AL338" s="57">
        <f>(AJ338/D338)*100</f>
        <v>0</v>
      </c>
      <c r="AM338" s="34">
        <f>L338-AB338</f>
        <v>0</v>
      </c>
      <c r="AN338" s="57">
        <f>(AM338/L338)*100</f>
        <v>0</v>
      </c>
      <c r="AO338" s="63">
        <f t="shared" si="1090"/>
        <v>0</v>
      </c>
      <c r="AP338" s="34">
        <f>D338-AB338</f>
        <v>0</v>
      </c>
      <c r="AQ338" s="57">
        <f>(AP338/D338)*100</f>
        <v>0</v>
      </c>
    </row>
    <row r="339" spans="1:43" ht="18.75">
      <c r="A339" s="38"/>
      <c r="B339" s="38"/>
      <c r="C339" s="49" t="s">
        <v>57</v>
      </c>
      <c r="D339" s="49">
        <v>350000</v>
      </c>
      <c r="E339" s="49">
        <v>210000</v>
      </c>
      <c r="F339" s="49">
        <f t="shared" ref="F339:F344" si="1091">D339*0.4</f>
        <v>140000</v>
      </c>
      <c r="G339" s="49">
        <v>262500</v>
      </c>
      <c r="H339" s="49">
        <v>87500</v>
      </c>
      <c r="I339" s="49"/>
      <c r="J339" s="41">
        <f>SUM(G339:I339)</f>
        <v>350000</v>
      </c>
      <c r="K339" s="78"/>
      <c r="L339" s="51">
        <f>SUM(G339:I339,K339)</f>
        <v>350000</v>
      </c>
      <c r="M339" s="52">
        <f>'FF-68 Data'!S865</f>
        <v>193790</v>
      </c>
      <c r="N339" s="53">
        <f>'FF-68 Data'!T865</f>
        <v>0</v>
      </c>
      <c r="O339" s="54">
        <f>'FF-68 Data'!U865</f>
        <v>0</v>
      </c>
      <c r="P339" s="55">
        <f>'FF-68 Data'!V865</f>
        <v>148880</v>
      </c>
      <c r="Q339" s="81"/>
      <c r="R339" s="56">
        <f>M339+N339</f>
        <v>193790</v>
      </c>
      <c r="S339" s="56">
        <f t="shared" ref="S339:S344" si="1092">R339/E339*100</f>
        <v>92.280952380952385</v>
      </c>
      <c r="T339" s="56">
        <f t="shared" ref="T339:T342" si="1093">R339/J339*100</f>
        <v>55.368571428571435</v>
      </c>
      <c r="U339" s="56">
        <f t="shared" ref="U339:U344" si="1094">R339/L339*100</f>
        <v>55.368571428571435</v>
      </c>
      <c r="V339" s="56">
        <f t="shared" si="1089"/>
        <v>55.368571428571435</v>
      </c>
      <c r="W339" s="57">
        <f t="shared" ref="W339:W342" si="1095">O339+P339+Q339</f>
        <v>148880</v>
      </c>
      <c r="X339" s="56">
        <f t="shared" ref="X339:X344" si="1096">W339/E339*100</f>
        <v>70.895238095238099</v>
      </c>
      <c r="Y339" s="56">
        <f t="shared" ref="Y339:Y342" si="1097">W339/J339*100</f>
        <v>42.537142857142854</v>
      </c>
      <c r="Z339" s="56">
        <f t="shared" ref="Z339:Z344" si="1098">W339/L339*100</f>
        <v>42.537142857142854</v>
      </c>
      <c r="AA339" s="56">
        <f t="shared" ref="AA339:AA342" si="1099">W339/D339*100</f>
        <v>42.537142857142854</v>
      </c>
      <c r="AB339" s="56">
        <f t="shared" ref="AB339:AB342" si="1100">SUM(M339:Q339)</f>
        <v>342670</v>
      </c>
      <c r="AC339" s="56">
        <f t="shared" ref="AC339:AC342" si="1101">AB339/E339*100</f>
        <v>163.17619047619047</v>
      </c>
      <c r="AD339" s="56">
        <f>AB339/J339*100</f>
        <v>97.905714285714282</v>
      </c>
      <c r="AE339" s="56">
        <f t="shared" ref="AE339:AE344" si="1102">AB339/L339*100</f>
        <v>97.905714285714282</v>
      </c>
      <c r="AF339" s="56">
        <f t="shared" ref="AF339:AF342" si="1103">AB339/D339*100</f>
        <v>97.905714285714282</v>
      </c>
      <c r="AG339" s="57">
        <f t="shared" ref="AG339:AG342" si="1104">E339-AB339</f>
        <v>-132670</v>
      </c>
      <c r="AH339" s="56">
        <f t="shared" ref="AH339:AH342" si="1105">AG339/E339*100</f>
        <v>-63.176190476190477</v>
      </c>
      <c r="AI339" s="56">
        <f t="shared" ref="AI339:AI342" si="1106">AG339/D339*100</f>
        <v>-37.905714285714289</v>
      </c>
      <c r="AJ339" s="57">
        <f t="shared" ref="AJ339:AJ342" si="1107">J339-AB339</f>
        <v>7330</v>
      </c>
      <c r="AK339" s="57">
        <f t="shared" ref="AK339:AK342" si="1108">(AJ339/J339)*100</f>
        <v>2.0942857142857143</v>
      </c>
      <c r="AL339" s="57">
        <f t="shared" ref="AL339:AL342" si="1109">(AJ339/D339)*100</f>
        <v>2.0942857142857143</v>
      </c>
      <c r="AM339" s="34">
        <f>L339-AB339</f>
        <v>7330</v>
      </c>
      <c r="AN339" s="57">
        <f t="shared" ref="AN339:AN342" si="1110">(AM339/L339)*100</f>
        <v>2.0942857142857143</v>
      </c>
      <c r="AO339" s="63">
        <f t="shared" si="1090"/>
        <v>2.0942857142857143</v>
      </c>
      <c r="AP339" s="34">
        <f t="shared" ref="AP339:AP342" si="1111">D339-AB339</f>
        <v>7330</v>
      </c>
      <c r="AQ339" s="57">
        <f t="shared" ref="AQ339:AQ342" si="1112">(AP339/D339)*100</f>
        <v>2.0942857142857143</v>
      </c>
    </row>
    <row r="340" spans="1:43" ht="18.75">
      <c r="A340" s="38"/>
      <c r="B340" s="38"/>
      <c r="C340" s="49" t="s">
        <v>58</v>
      </c>
      <c r="D340" s="49">
        <v>478000</v>
      </c>
      <c r="E340" s="49">
        <v>286800</v>
      </c>
      <c r="F340" s="49">
        <f t="shared" si="1091"/>
        <v>191200</v>
      </c>
      <c r="G340" s="49">
        <v>358500</v>
      </c>
      <c r="H340" s="49">
        <v>119500</v>
      </c>
      <c r="I340" s="49"/>
      <c r="J340" s="41">
        <f>SUM(G340:I340)</f>
        <v>478000</v>
      </c>
      <c r="K340" s="59">
        <v>0</v>
      </c>
      <c r="L340" s="51">
        <f>SUM(G340:I340,K340)</f>
        <v>478000</v>
      </c>
      <c r="M340" s="52">
        <f>'FF-68 Data'!W865</f>
        <v>239328.7</v>
      </c>
      <c r="N340" s="53">
        <f>'FF-68 Data'!X865</f>
        <v>0</v>
      </c>
      <c r="O340" s="54">
        <f>'FF-68 Data'!Y865</f>
        <v>0</v>
      </c>
      <c r="P340" s="55">
        <f>'FF-68 Data'!Z865</f>
        <v>171379.1</v>
      </c>
      <c r="Q340" s="81"/>
      <c r="R340" s="56">
        <f>M340+N340</f>
        <v>239328.7</v>
      </c>
      <c r="S340" s="56">
        <f t="shared" si="1092"/>
        <v>83.44794281729429</v>
      </c>
      <c r="T340" s="56">
        <f t="shared" si="1093"/>
        <v>50.068765690376573</v>
      </c>
      <c r="U340" s="56">
        <f t="shared" si="1094"/>
        <v>50.068765690376573</v>
      </c>
      <c r="V340" s="56">
        <f t="shared" si="1089"/>
        <v>50.068765690376573</v>
      </c>
      <c r="W340" s="57">
        <f t="shared" si="1095"/>
        <v>171379.1</v>
      </c>
      <c r="X340" s="56">
        <f t="shared" si="1096"/>
        <v>59.755613668061372</v>
      </c>
      <c r="Y340" s="56">
        <f t="shared" si="1097"/>
        <v>35.853368200836819</v>
      </c>
      <c r="Z340" s="56">
        <f t="shared" si="1098"/>
        <v>35.853368200836819</v>
      </c>
      <c r="AA340" s="56">
        <f t="shared" si="1099"/>
        <v>35.853368200836819</v>
      </c>
      <c r="AB340" s="56">
        <f t="shared" si="1100"/>
        <v>410707.80000000005</v>
      </c>
      <c r="AC340" s="56">
        <f t="shared" si="1101"/>
        <v>143.20355648535565</v>
      </c>
      <c r="AD340" s="56">
        <f t="shared" ref="AD340:AD342" si="1113">AB340/J340*100</f>
        <v>85.922133891213406</v>
      </c>
      <c r="AE340" s="56">
        <f t="shared" si="1102"/>
        <v>85.922133891213406</v>
      </c>
      <c r="AF340" s="56">
        <f t="shared" si="1103"/>
        <v>85.922133891213406</v>
      </c>
      <c r="AG340" s="57">
        <f t="shared" si="1104"/>
        <v>-123907.80000000005</v>
      </c>
      <c r="AH340" s="56">
        <f t="shared" si="1105"/>
        <v>-43.203556485355662</v>
      </c>
      <c r="AI340" s="56">
        <f t="shared" si="1106"/>
        <v>-25.922133891213399</v>
      </c>
      <c r="AJ340" s="57">
        <f t="shared" si="1107"/>
        <v>67292.199999999953</v>
      </c>
      <c r="AK340" s="57">
        <f t="shared" si="1108"/>
        <v>14.077866108786601</v>
      </c>
      <c r="AL340" s="57">
        <f t="shared" si="1109"/>
        <v>14.077866108786601</v>
      </c>
      <c r="AM340" s="34">
        <f>L340-AB340</f>
        <v>67292.199999999953</v>
      </c>
      <c r="AN340" s="57">
        <f t="shared" si="1110"/>
        <v>14.077866108786601</v>
      </c>
      <c r="AO340" s="63">
        <f t="shared" si="1090"/>
        <v>14.077866108786601</v>
      </c>
      <c r="AP340" s="34">
        <f t="shared" si="1111"/>
        <v>67292.199999999953</v>
      </c>
      <c r="AQ340" s="57">
        <f t="shared" si="1112"/>
        <v>14.077866108786601</v>
      </c>
    </row>
    <row r="341" spans="1:43" ht="18" hidden="1" customHeight="1">
      <c r="A341" s="38"/>
      <c r="B341" s="38"/>
      <c r="C341" s="49" t="s">
        <v>69</v>
      </c>
      <c r="D341" s="49">
        <v>0</v>
      </c>
      <c r="E341" s="49">
        <v>0</v>
      </c>
      <c r="F341" s="49">
        <f t="shared" si="1091"/>
        <v>0</v>
      </c>
      <c r="G341" s="49">
        <v>0</v>
      </c>
      <c r="H341" s="49">
        <v>0</v>
      </c>
      <c r="I341" s="49"/>
      <c r="J341" s="41">
        <f>SUM(G341:I341)</f>
        <v>0</v>
      </c>
      <c r="K341" s="59">
        <v>0</v>
      </c>
      <c r="L341" s="51">
        <f>SUM(G341:I341,K341)</f>
        <v>0</v>
      </c>
      <c r="M341" s="52"/>
      <c r="N341" s="53"/>
      <c r="O341" s="54"/>
      <c r="P341" s="55"/>
      <c r="Q341" s="81"/>
      <c r="R341" s="56">
        <f>M341+N341</f>
        <v>0</v>
      </c>
      <c r="S341" s="56" t="e">
        <f t="shared" si="1092"/>
        <v>#DIV/0!</v>
      </c>
      <c r="T341" s="56" t="e">
        <f t="shared" si="1093"/>
        <v>#DIV/0!</v>
      </c>
      <c r="U341" s="56" t="e">
        <f t="shared" si="1094"/>
        <v>#DIV/0!</v>
      </c>
      <c r="V341" s="56" t="e">
        <f t="shared" si="1089"/>
        <v>#DIV/0!</v>
      </c>
      <c r="W341" s="57">
        <f t="shared" si="1095"/>
        <v>0</v>
      </c>
      <c r="X341" s="56" t="e">
        <f t="shared" si="1096"/>
        <v>#DIV/0!</v>
      </c>
      <c r="Y341" s="56" t="e">
        <f t="shared" si="1097"/>
        <v>#DIV/0!</v>
      </c>
      <c r="Z341" s="56" t="e">
        <f t="shared" si="1098"/>
        <v>#DIV/0!</v>
      </c>
      <c r="AA341" s="56" t="e">
        <f t="shared" si="1099"/>
        <v>#DIV/0!</v>
      </c>
      <c r="AB341" s="56">
        <f t="shared" si="1100"/>
        <v>0</v>
      </c>
      <c r="AC341" s="56" t="e">
        <f t="shared" si="1101"/>
        <v>#DIV/0!</v>
      </c>
      <c r="AD341" s="56" t="e">
        <f t="shared" si="1113"/>
        <v>#DIV/0!</v>
      </c>
      <c r="AE341" s="56" t="e">
        <f t="shared" si="1102"/>
        <v>#DIV/0!</v>
      </c>
      <c r="AF341" s="56" t="e">
        <f t="shared" si="1103"/>
        <v>#DIV/0!</v>
      </c>
      <c r="AG341" s="57">
        <f t="shared" si="1104"/>
        <v>0</v>
      </c>
      <c r="AH341" s="56" t="e">
        <f t="shared" si="1105"/>
        <v>#DIV/0!</v>
      </c>
      <c r="AI341" s="56" t="e">
        <f t="shared" si="1106"/>
        <v>#DIV/0!</v>
      </c>
      <c r="AJ341" s="57">
        <f t="shared" si="1107"/>
        <v>0</v>
      </c>
      <c r="AK341" s="57" t="e">
        <f t="shared" si="1108"/>
        <v>#DIV/0!</v>
      </c>
      <c r="AL341" s="57" t="e">
        <f t="shared" si="1109"/>
        <v>#DIV/0!</v>
      </c>
      <c r="AM341" s="34">
        <f>L341-AB341</f>
        <v>0</v>
      </c>
      <c r="AN341" s="57" t="e">
        <f t="shared" si="1110"/>
        <v>#DIV/0!</v>
      </c>
      <c r="AO341" s="63" t="e">
        <f t="shared" si="1090"/>
        <v>#DIV/0!</v>
      </c>
      <c r="AP341" s="34">
        <f t="shared" si="1111"/>
        <v>0</v>
      </c>
      <c r="AQ341" s="57" t="e">
        <f t="shared" si="1112"/>
        <v>#DIV/0!</v>
      </c>
    </row>
    <row r="342" spans="1:43" ht="18.75">
      <c r="A342" s="38"/>
      <c r="B342" s="38"/>
      <c r="C342" s="49" t="s">
        <v>60</v>
      </c>
      <c r="D342" s="57">
        <v>150000</v>
      </c>
      <c r="E342" s="49">
        <v>90000</v>
      </c>
      <c r="F342" s="49">
        <f t="shared" si="1091"/>
        <v>60000</v>
      </c>
      <c r="G342" s="57">
        <v>112500</v>
      </c>
      <c r="H342" s="49">
        <v>37500</v>
      </c>
      <c r="I342" s="49"/>
      <c r="J342" s="41">
        <f>SUM(G342:I342)</f>
        <v>150000</v>
      </c>
      <c r="K342" s="49">
        <v>0</v>
      </c>
      <c r="L342" s="51">
        <f>SUM(G342:I342,K342)</f>
        <v>150000</v>
      </c>
      <c r="M342" s="52">
        <f>'FF-68 Data'!AE865</f>
        <v>0</v>
      </c>
      <c r="N342" s="53">
        <f>'FF-68 Data'!AF865</f>
        <v>0</v>
      </c>
      <c r="O342" s="54">
        <f>'FF-68 Data'!AG865</f>
        <v>0</v>
      </c>
      <c r="P342" s="55">
        <f>'FF-68 Data'!AH865</f>
        <v>63815</v>
      </c>
      <c r="Q342" s="81"/>
      <c r="R342" s="56">
        <f>M342+N342</f>
        <v>0</v>
      </c>
      <c r="S342" s="56">
        <f t="shared" si="1092"/>
        <v>0</v>
      </c>
      <c r="T342" s="56">
        <f t="shared" si="1093"/>
        <v>0</v>
      </c>
      <c r="U342" s="56">
        <f t="shared" si="1094"/>
        <v>0</v>
      </c>
      <c r="V342" s="56">
        <f t="shared" si="1089"/>
        <v>0</v>
      </c>
      <c r="W342" s="57">
        <f t="shared" si="1095"/>
        <v>63815</v>
      </c>
      <c r="X342" s="56">
        <f t="shared" si="1096"/>
        <v>70.905555555555551</v>
      </c>
      <c r="Y342" s="56">
        <f t="shared" si="1097"/>
        <v>42.543333333333337</v>
      </c>
      <c r="Z342" s="56">
        <f t="shared" si="1098"/>
        <v>42.543333333333337</v>
      </c>
      <c r="AA342" s="56">
        <f t="shared" si="1099"/>
        <v>42.543333333333337</v>
      </c>
      <c r="AB342" s="56">
        <f t="shared" si="1100"/>
        <v>63815</v>
      </c>
      <c r="AC342" s="56">
        <f t="shared" si="1101"/>
        <v>70.905555555555551</v>
      </c>
      <c r="AD342" s="56">
        <f t="shared" si="1113"/>
        <v>42.543333333333337</v>
      </c>
      <c r="AE342" s="56">
        <f t="shared" si="1102"/>
        <v>42.543333333333337</v>
      </c>
      <c r="AF342" s="56">
        <f t="shared" si="1103"/>
        <v>42.543333333333337</v>
      </c>
      <c r="AG342" s="57">
        <f t="shared" si="1104"/>
        <v>26185</v>
      </c>
      <c r="AH342" s="56">
        <f t="shared" si="1105"/>
        <v>29.094444444444445</v>
      </c>
      <c r="AI342" s="56">
        <f t="shared" si="1106"/>
        <v>17.456666666666667</v>
      </c>
      <c r="AJ342" s="57">
        <f t="shared" si="1107"/>
        <v>86185</v>
      </c>
      <c r="AK342" s="57">
        <f t="shared" si="1108"/>
        <v>57.456666666666663</v>
      </c>
      <c r="AL342" s="57">
        <f t="shared" si="1109"/>
        <v>57.456666666666663</v>
      </c>
      <c r="AM342" s="34">
        <f>L342-AB342</f>
        <v>86185</v>
      </c>
      <c r="AN342" s="57">
        <f t="shared" si="1110"/>
        <v>57.456666666666663</v>
      </c>
      <c r="AO342" s="63">
        <f t="shared" si="1090"/>
        <v>57.456666666666663</v>
      </c>
      <c r="AP342" s="34">
        <f t="shared" si="1111"/>
        <v>86185</v>
      </c>
      <c r="AQ342" s="57">
        <f t="shared" si="1112"/>
        <v>57.456666666666663</v>
      </c>
    </row>
    <row r="343" spans="1:43" ht="18" hidden="1" customHeight="1">
      <c r="A343" s="61"/>
      <c r="B343" s="62"/>
      <c r="C343" s="63" t="s">
        <v>61</v>
      </c>
      <c r="D343" s="63">
        <f>D344</f>
        <v>0</v>
      </c>
      <c r="E343" s="63">
        <f>E344</f>
        <v>0</v>
      </c>
      <c r="F343" s="63">
        <f t="shared" ref="F343" si="1114">F344</f>
        <v>0</v>
      </c>
      <c r="G343" s="63">
        <f>SUM(G344:G344)</f>
        <v>0</v>
      </c>
      <c r="H343" s="63">
        <f>H344</f>
        <v>0</v>
      </c>
      <c r="I343" s="63">
        <f>I344</f>
        <v>0</v>
      </c>
      <c r="J343" s="63">
        <f>J344</f>
        <v>0</v>
      </c>
      <c r="K343" s="63">
        <f>K344</f>
        <v>0</v>
      </c>
      <c r="L343" s="63">
        <f>SUM(L344:L344)</f>
        <v>0</v>
      </c>
      <c r="M343" s="64">
        <f t="shared" ref="M343:AP343" si="1115">M344</f>
        <v>0</v>
      </c>
      <c r="N343" s="65">
        <f t="shared" si="1115"/>
        <v>0</v>
      </c>
      <c r="O343" s="66">
        <f t="shared" si="1115"/>
        <v>0</v>
      </c>
      <c r="P343" s="46">
        <f t="shared" si="1115"/>
        <v>0</v>
      </c>
      <c r="Q343" s="82">
        <f t="shared" si="1115"/>
        <v>0</v>
      </c>
      <c r="R343" s="67">
        <f t="shared" si="1115"/>
        <v>0</v>
      </c>
      <c r="S343" s="67" t="e">
        <f t="shared" si="1115"/>
        <v>#DIV/0!</v>
      </c>
      <c r="T343" s="67" t="e">
        <f t="shared" si="1115"/>
        <v>#DIV/0!</v>
      </c>
      <c r="U343" s="56" t="e">
        <f t="shared" si="1094"/>
        <v>#DIV/0!</v>
      </c>
      <c r="V343" s="67" t="e">
        <f t="shared" si="1115"/>
        <v>#DIV/0!</v>
      </c>
      <c r="W343" s="63">
        <f t="shared" si="1115"/>
        <v>0</v>
      </c>
      <c r="X343" s="67" t="e">
        <f t="shared" si="1115"/>
        <v>#DIV/0!</v>
      </c>
      <c r="Y343" s="67" t="e">
        <f t="shared" si="1115"/>
        <v>#DIV/0!</v>
      </c>
      <c r="Z343" s="56" t="e">
        <f t="shared" si="1098"/>
        <v>#DIV/0!</v>
      </c>
      <c r="AA343" s="67" t="e">
        <f t="shared" si="1115"/>
        <v>#DIV/0!</v>
      </c>
      <c r="AB343" s="67">
        <f>AB344</f>
        <v>0</v>
      </c>
      <c r="AC343" s="67" t="e">
        <f t="shared" ref="AC343:AI343" si="1116">AC344</f>
        <v>#DIV/0!</v>
      </c>
      <c r="AD343" s="67" t="e">
        <f t="shared" si="1116"/>
        <v>#DIV/0!</v>
      </c>
      <c r="AE343" s="56" t="e">
        <f t="shared" si="1102"/>
        <v>#DIV/0!</v>
      </c>
      <c r="AF343" s="67" t="e">
        <f t="shared" si="1116"/>
        <v>#DIV/0!</v>
      </c>
      <c r="AG343" s="63">
        <f>AG344</f>
        <v>0</v>
      </c>
      <c r="AH343" s="67" t="e">
        <f t="shared" si="1116"/>
        <v>#DIV/0!</v>
      </c>
      <c r="AI343" s="67" t="e">
        <f t="shared" si="1116"/>
        <v>#DIV/0!</v>
      </c>
      <c r="AJ343" s="63">
        <f t="shared" si="1115"/>
        <v>0</v>
      </c>
      <c r="AK343" s="63" t="e">
        <f t="shared" si="1115"/>
        <v>#DIV/0!</v>
      </c>
      <c r="AL343" s="63" t="e">
        <f t="shared" si="1115"/>
        <v>#DIV/0!</v>
      </c>
      <c r="AM343" s="63">
        <f t="shared" si="1115"/>
        <v>0</v>
      </c>
      <c r="AN343" s="63" t="e">
        <f t="shared" si="1115"/>
        <v>#DIV/0!</v>
      </c>
      <c r="AO343" s="63" t="e">
        <f t="shared" si="1115"/>
        <v>#DIV/0!</v>
      </c>
      <c r="AP343" s="63">
        <f t="shared" si="1115"/>
        <v>0</v>
      </c>
      <c r="AQ343" s="57" t="e">
        <f>(AP343/D343)*100</f>
        <v>#DIV/0!</v>
      </c>
    </row>
    <row r="344" spans="1:43" ht="18" hidden="1" customHeight="1">
      <c r="A344" s="38"/>
      <c r="B344" s="38"/>
      <c r="C344" s="49" t="s">
        <v>70</v>
      </c>
      <c r="D344" s="57"/>
      <c r="E344" s="49">
        <v>0</v>
      </c>
      <c r="F344" s="49">
        <f t="shared" si="1091"/>
        <v>0</v>
      </c>
      <c r="G344" s="57">
        <v>0</v>
      </c>
      <c r="H344" s="49">
        <v>0</v>
      </c>
      <c r="I344" s="49"/>
      <c r="J344" s="49">
        <f>SUM(G344:I344)</f>
        <v>0</v>
      </c>
      <c r="K344" s="57">
        <v>0</v>
      </c>
      <c r="L344" s="51">
        <f>SUM(G344:I344,K344)</f>
        <v>0</v>
      </c>
      <c r="M344" s="52"/>
      <c r="N344" s="53"/>
      <c r="O344" s="54"/>
      <c r="P344" s="55"/>
      <c r="Q344" s="81"/>
      <c r="R344" s="57">
        <f>M344+N344</f>
        <v>0</v>
      </c>
      <c r="S344" s="56" t="e">
        <f t="shared" si="1092"/>
        <v>#DIV/0!</v>
      </c>
      <c r="T344" s="56" t="e">
        <f>R344/L344*100</f>
        <v>#DIV/0!</v>
      </c>
      <c r="U344" s="56" t="e">
        <f t="shared" si="1094"/>
        <v>#DIV/0!</v>
      </c>
      <c r="V344" s="56" t="e">
        <f>R344/D344*100</f>
        <v>#DIV/0!</v>
      </c>
      <c r="W344" s="57">
        <f>O344+P344+Q344</f>
        <v>0</v>
      </c>
      <c r="X344" s="56" t="e">
        <f t="shared" si="1096"/>
        <v>#DIV/0!</v>
      </c>
      <c r="Y344" s="56" t="e">
        <f>W344/L344*100</f>
        <v>#DIV/0!</v>
      </c>
      <c r="Z344" s="56" t="e">
        <f t="shared" si="1098"/>
        <v>#DIV/0!</v>
      </c>
      <c r="AA344" s="56" t="e">
        <f>W344/D344*100</f>
        <v>#DIV/0!</v>
      </c>
      <c r="AB344" s="56">
        <f>SUM(M344:Q344)</f>
        <v>0</v>
      </c>
      <c r="AC344" s="56" t="e">
        <f t="shared" ref="AC344" si="1117">AB344/E344*100</f>
        <v>#DIV/0!</v>
      </c>
      <c r="AD344" s="56" t="e">
        <f t="shared" ref="AD344" si="1118">AB344/J344*100</f>
        <v>#DIV/0!</v>
      </c>
      <c r="AE344" s="56" t="e">
        <f t="shared" si="1102"/>
        <v>#DIV/0!</v>
      </c>
      <c r="AF344" s="56" t="e">
        <f>AB344/D344*100</f>
        <v>#DIV/0!</v>
      </c>
      <c r="AG344" s="57">
        <f t="shared" ref="AG344" si="1119">E344-AB344</f>
        <v>0</v>
      </c>
      <c r="AH344" s="56" t="e">
        <f t="shared" ref="AH344" si="1120">AG344/E344*100</f>
        <v>#DIV/0!</v>
      </c>
      <c r="AI344" s="56" t="e">
        <f t="shared" ref="AI344" si="1121">AG344/D344*100</f>
        <v>#DIV/0!</v>
      </c>
      <c r="AJ344" s="57">
        <f>J344-AB344</f>
        <v>0</v>
      </c>
      <c r="AK344" s="57" t="e">
        <f t="shared" ref="AK344" si="1122">(AJ344/J344)*100</f>
        <v>#DIV/0!</v>
      </c>
      <c r="AL344" s="57" t="e">
        <f>(AJ344/D344)*100</f>
        <v>#DIV/0!</v>
      </c>
      <c r="AM344" s="34">
        <f>L344-AB344</f>
        <v>0</v>
      </c>
      <c r="AN344" s="57" t="e">
        <f>(AM344/L344)*100</f>
        <v>#DIV/0!</v>
      </c>
      <c r="AO344" s="63" t="e">
        <f>(AM344/D344)*100</f>
        <v>#DIV/0!</v>
      </c>
      <c r="AP344" s="34">
        <f t="shared" ref="AP344" si="1123">D344-AB344</f>
        <v>0</v>
      </c>
      <c r="AQ344" s="57" t="e">
        <f t="shared" ref="AQ344" si="1124">(AP344/D344)*100</f>
        <v>#DIV/0!</v>
      </c>
    </row>
    <row r="345" spans="1:43" ht="18.75">
      <c r="A345" s="69"/>
      <c r="B345" s="69"/>
      <c r="C345" s="70"/>
      <c r="D345" s="70"/>
      <c r="E345" s="70"/>
      <c r="F345" s="70"/>
      <c r="G345" s="71"/>
      <c r="H345" s="71"/>
      <c r="I345" s="71"/>
      <c r="J345" s="71"/>
      <c r="K345" s="71"/>
      <c r="L345" s="71"/>
      <c r="M345" s="72"/>
      <c r="N345" s="73"/>
      <c r="O345" s="74"/>
      <c r="P345" s="75"/>
      <c r="Q345" s="83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</row>
    <row r="346" spans="1:43" ht="42" customHeight="1">
      <c r="A346" s="1104" t="s">
        <v>169</v>
      </c>
      <c r="B346" s="1106" t="s">
        <v>170</v>
      </c>
      <c r="C346" s="1107" t="s">
        <v>171</v>
      </c>
      <c r="D346" s="79" t="s">
        <v>172</v>
      </c>
      <c r="E346" s="293">
        <v>0.6</v>
      </c>
      <c r="F346" s="293">
        <v>0.4</v>
      </c>
      <c r="G346" s="1109">
        <f>SUM(G349,G355)</f>
        <v>1492200</v>
      </c>
      <c r="H346" s="1109">
        <f>H349+H355</f>
        <v>497400</v>
      </c>
      <c r="I346" s="1109">
        <f>I349+I355</f>
        <v>0</v>
      </c>
      <c r="J346" s="1109">
        <f>SUM(G346:I348)</f>
        <v>1989600</v>
      </c>
      <c r="K346" s="1111">
        <f>SUM(K349,K355)</f>
        <v>0</v>
      </c>
      <c r="L346" s="1113">
        <f>SUM(L349,L355)</f>
        <v>1989600</v>
      </c>
      <c r="M346" s="37"/>
      <c r="N346" s="37"/>
      <c r="O346" s="37"/>
      <c r="P346" s="37"/>
      <c r="Q346" s="37"/>
      <c r="R346" s="203" t="s">
        <v>417</v>
      </c>
      <c r="S346" s="294" t="s">
        <v>462</v>
      </c>
      <c r="T346" s="204" t="s">
        <v>433</v>
      </c>
      <c r="U346" s="204" t="s">
        <v>434</v>
      </c>
      <c r="V346" s="204" t="s">
        <v>403</v>
      </c>
      <c r="W346" s="204" t="s">
        <v>438</v>
      </c>
      <c r="X346" s="294" t="s">
        <v>462</v>
      </c>
      <c r="Y346" s="204" t="s">
        <v>433</v>
      </c>
      <c r="Z346" s="204" t="s">
        <v>434</v>
      </c>
      <c r="AA346" s="204" t="s">
        <v>403</v>
      </c>
      <c r="AB346" s="203" t="s">
        <v>439</v>
      </c>
      <c r="AC346" s="294" t="s">
        <v>462</v>
      </c>
      <c r="AD346" s="204" t="s">
        <v>433</v>
      </c>
      <c r="AE346" s="204" t="s">
        <v>434</v>
      </c>
      <c r="AF346" s="204" t="s">
        <v>403</v>
      </c>
      <c r="AG346" s="296" t="s">
        <v>33</v>
      </c>
      <c r="AH346" s="294" t="s">
        <v>464</v>
      </c>
      <c r="AI346" s="294" t="s">
        <v>399</v>
      </c>
      <c r="AJ346" s="204" t="s">
        <v>440</v>
      </c>
      <c r="AK346" s="204" t="s">
        <v>433</v>
      </c>
      <c r="AL346" s="204" t="s">
        <v>403</v>
      </c>
      <c r="AM346" s="204" t="s">
        <v>408</v>
      </c>
      <c r="AN346" s="204" t="s">
        <v>448</v>
      </c>
      <c r="AO346" s="204" t="s">
        <v>403</v>
      </c>
      <c r="AP346" s="204" t="s">
        <v>441</v>
      </c>
      <c r="AQ346" s="204" t="s">
        <v>403</v>
      </c>
    </row>
    <row r="347" spans="1:43" ht="14.45" customHeight="1">
      <c r="A347" s="1105"/>
      <c r="B347" s="1106"/>
      <c r="C347" s="1108"/>
      <c r="D347" s="1108">
        <f>D349+D355</f>
        <v>1989600</v>
      </c>
      <c r="E347" s="1173">
        <f t="shared" ref="E347:F347" si="1125">E349+E355</f>
        <v>1193760</v>
      </c>
      <c r="F347" s="1173">
        <f t="shared" si="1125"/>
        <v>795840</v>
      </c>
      <c r="G347" s="1110"/>
      <c r="H347" s="1110"/>
      <c r="I347" s="1110"/>
      <c r="J347" s="1110"/>
      <c r="K347" s="1112"/>
      <c r="L347" s="1106"/>
      <c r="M347" s="1114">
        <f t="shared" ref="M347:R347" si="1126">M349+M355</f>
        <v>1409569.94</v>
      </c>
      <c r="N347" s="1116">
        <f t="shared" si="1126"/>
        <v>0</v>
      </c>
      <c r="O347" s="1118">
        <f t="shared" si="1126"/>
        <v>0</v>
      </c>
      <c r="P347" s="1100">
        <f t="shared" si="1126"/>
        <v>376704.2</v>
      </c>
      <c r="Q347" s="1102">
        <f t="shared" si="1126"/>
        <v>0</v>
      </c>
      <c r="R347" s="1071">
        <f t="shared" si="1126"/>
        <v>1409569.94</v>
      </c>
      <c r="S347" s="1071">
        <f>(R347/E347)*100</f>
        <v>118.07816814099985</v>
      </c>
      <c r="T347" s="1071">
        <f>(R347/J346)*100</f>
        <v>70.846900884599918</v>
      </c>
      <c r="U347" s="1071">
        <f>(R347/L346)*100</f>
        <v>70.846900884599918</v>
      </c>
      <c r="V347" s="1071">
        <f>(R347/D347)*100</f>
        <v>70.846900884599918</v>
      </c>
      <c r="W347" s="1071">
        <f>W349+W355</f>
        <v>376704.2</v>
      </c>
      <c r="X347" s="1071">
        <f>(W347/E347)*100</f>
        <v>31.556108430505297</v>
      </c>
      <c r="Y347" s="1071">
        <f>(W347/J346)*100</f>
        <v>18.933665058303177</v>
      </c>
      <c r="Z347" s="1071">
        <f>(W347/L346)*100</f>
        <v>18.933665058303177</v>
      </c>
      <c r="AA347" s="1071">
        <f>(W347/D347)*100</f>
        <v>18.933665058303177</v>
      </c>
      <c r="AB347" s="1071">
        <f>AB349+AB355</f>
        <v>1786274.14</v>
      </c>
      <c r="AC347" s="1071">
        <f>(AB347/E347)*100</f>
        <v>149.63427657150515</v>
      </c>
      <c r="AD347" s="1171">
        <f>(AB347/J346)*100</f>
        <v>89.780565942903095</v>
      </c>
      <c r="AE347" s="1071">
        <f>(AB347/L346)*100</f>
        <v>89.780565942903095</v>
      </c>
      <c r="AF347" s="1071">
        <f>(AB347/D347)*100</f>
        <v>89.780565942903095</v>
      </c>
      <c r="AG347" s="1071">
        <f>AG349+AG355</f>
        <v>-592514.1399999999</v>
      </c>
      <c r="AH347" s="1071">
        <f>(AG347/E347)*100</f>
        <v>-49.634276571505154</v>
      </c>
      <c r="AI347" s="1071">
        <f>(AG347/D347)*100</f>
        <v>-29.780565942903092</v>
      </c>
      <c r="AJ347" s="1071">
        <f>AJ349+AJ355</f>
        <v>203325.8600000001</v>
      </c>
      <c r="AK347" s="1071">
        <f>(AJ347/J346)*100</f>
        <v>10.219434057096908</v>
      </c>
      <c r="AL347" s="1071">
        <f>(AJ347/D347)*100</f>
        <v>10.219434057096908</v>
      </c>
      <c r="AM347" s="1071">
        <f>AM349+AM355</f>
        <v>203325.8600000001</v>
      </c>
      <c r="AN347" s="1071">
        <f>(AM347/L346)*100</f>
        <v>10.219434057096908</v>
      </c>
      <c r="AO347" s="1071">
        <f>(AM347/D347)*100</f>
        <v>10.219434057096908</v>
      </c>
      <c r="AP347" s="1071">
        <f>AP349+AP355</f>
        <v>203325.8600000001</v>
      </c>
      <c r="AQ347" s="1071">
        <f>(AP347/D347)*100</f>
        <v>10.219434057096908</v>
      </c>
    </row>
    <row r="348" spans="1:43" ht="47.1" customHeight="1">
      <c r="A348" s="1105"/>
      <c r="B348" s="1106"/>
      <c r="C348" s="1108"/>
      <c r="D348" s="1108"/>
      <c r="E348" s="1173"/>
      <c r="F348" s="1173"/>
      <c r="G348" s="1110"/>
      <c r="H348" s="1110"/>
      <c r="I348" s="1110"/>
      <c r="J348" s="1110"/>
      <c r="K348" s="1112"/>
      <c r="L348" s="1106"/>
      <c r="M348" s="1115"/>
      <c r="N348" s="1117"/>
      <c r="O348" s="1119"/>
      <c r="P348" s="1101"/>
      <c r="Q348" s="1103"/>
      <c r="R348" s="1072"/>
      <c r="S348" s="1072"/>
      <c r="T348" s="1072"/>
      <c r="U348" s="1072"/>
      <c r="V348" s="1072"/>
      <c r="W348" s="1072"/>
      <c r="X348" s="1072"/>
      <c r="Y348" s="1072"/>
      <c r="Z348" s="1072"/>
      <c r="AA348" s="1072"/>
      <c r="AB348" s="1072"/>
      <c r="AC348" s="1072"/>
      <c r="AD348" s="1172"/>
      <c r="AE348" s="1072"/>
      <c r="AF348" s="1072"/>
      <c r="AG348" s="1072"/>
      <c r="AH348" s="1072"/>
      <c r="AI348" s="1072"/>
      <c r="AJ348" s="1072"/>
      <c r="AK348" s="1072"/>
      <c r="AL348" s="1072"/>
      <c r="AM348" s="1072"/>
      <c r="AN348" s="1072"/>
      <c r="AO348" s="1072"/>
      <c r="AP348" s="1072"/>
      <c r="AQ348" s="1072"/>
    </row>
    <row r="349" spans="1:43" ht="18.75">
      <c r="A349" s="38"/>
      <c r="B349" s="39"/>
      <c r="C349" s="40" t="s">
        <v>55</v>
      </c>
      <c r="D349" s="40">
        <f>SUM(D350:D354)</f>
        <v>1989600</v>
      </c>
      <c r="E349" s="40">
        <f t="shared" ref="E349:F349" si="1127">SUM(E350:E354)</f>
        <v>1193760</v>
      </c>
      <c r="F349" s="40">
        <f t="shared" si="1127"/>
        <v>795840</v>
      </c>
      <c r="G349" s="41">
        <f>SUM(G350:G354)</f>
        <v>1492200</v>
      </c>
      <c r="H349" s="41">
        <f>SUM(H350:H354)</f>
        <v>497400</v>
      </c>
      <c r="I349" s="41">
        <f>SUM(I350:I354)</f>
        <v>0</v>
      </c>
      <c r="J349" s="41">
        <f>SUM(J350:J354)</f>
        <v>1989600</v>
      </c>
      <c r="K349" s="42">
        <f>SUM(K350:K352)</f>
        <v>0</v>
      </c>
      <c r="L349" s="41">
        <f t="shared" ref="L349:R349" si="1128">SUM(L350:L354)</f>
        <v>1989600</v>
      </c>
      <c r="M349" s="43">
        <f t="shared" si="1128"/>
        <v>1409569.94</v>
      </c>
      <c r="N349" s="44">
        <f t="shared" si="1128"/>
        <v>0</v>
      </c>
      <c r="O349" s="45">
        <f t="shared" si="1128"/>
        <v>0</v>
      </c>
      <c r="P349" s="46">
        <f t="shared" si="1128"/>
        <v>376704.2</v>
      </c>
      <c r="Q349" s="80">
        <f t="shared" si="1128"/>
        <v>0</v>
      </c>
      <c r="R349" s="47">
        <f t="shared" si="1128"/>
        <v>1409569.94</v>
      </c>
      <c r="S349" s="48">
        <f>R349/E349*100</f>
        <v>118.07816814099985</v>
      </c>
      <c r="T349" s="48">
        <f>R349/J349*100</f>
        <v>70.846900884599918</v>
      </c>
      <c r="U349" s="48">
        <f>R349/L349*100</f>
        <v>70.846900884599918</v>
      </c>
      <c r="V349" s="48">
        <f t="shared" ref="V349:V354" si="1129">R349/D349*100</f>
        <v>70.846900884599918</v>
      </c>
      <c r="W349" s="47">
        <f>SUM(W350:W354)</f>
        <v>376704.2</v>
      </c>
      <c r="X349" s="48">
        <f>W349/E349*100</f>
        <v>31.556108430505297</v>
      </c>
      <c r="Y349" s="48">
        <f>W349/J349*100</f>
        <v>18.933665058303177</v>
      </c>
      <c r="Z349" s="48">
        <f>W349/L349*100</f>
        <v>18.933665058303177</v>
      </c>
      <c r="AA349" s="48">
        <f>W349/D349*100</f>
        <v>18.933665058303177</v>
      </c>
      <c r="AB349" s="48">
        <f>SUM(AB350:AB354)</f>
        <v>1786274.14</v>
      </c>
      <c r="AC349" s="48">
        <f>AB349/E349*100</f>
        <v>149.63427657150515</v>
      </c>
      <c r="AD349" s="299">
        <f>AB349/J349*100</f>
        <v>89.780565942903095</v>
      </c>
      <c r="AE349" s="48">
        <f>AB349/L349*100</f>
        <v>89.780565942903095</v>
      </c>
      <c r="AF349" s="48">
        <f>AB349/D349*100</f>
        <v>89.780565942903095</v>
      </c>
      <c r="AG349" s="295">
        <f>SUM(AG350:AG354)</f>
        <v>-592514.1399999999</v>
      </c>
      <c r="AH349" s="48">
        <f>AG349/E349*100</f>
        <v>-49.634276571505154</v>
      </c>
      <c r="AI349" s="48">
        <f>AG349/D349*100</f>
        <v>-29.780565942903092</v>
      </c>
      <c r="AJ349" s="47">
        <f>SUM(AJ350:AJ354)</f>
        <v>203325.8600000001</v>
      </c>
      <c r="AK349" s="47">
        <f>(AJ349/J349)*100</f>
        <v>10.219434057096908</v>
      </c>
      <c r="AL349" s="47">
        <f>(AJ349/D349)*100</f>
        <v>10.219434057096908</v>
      </c>
      <c r="AM349" s="47">
        <f>SUM(AM350:AM354)</f>
        <v>203325.8600000001</v>
      </c>
      <c r="AN349" s="47">
        <f>(AM349/L349)*100</f>
        <v>10.219434057096908</v>
      </c>
      <c r="AO349" s="47">
        <f t="shared" ref="AO349:AO354" si="1130">(AM349/D349)*100</f>
        <v>10.219434057096908</v>
      </c>
      <c r="AP349" s="47">
        <f>SUM(AP350:AP354)</f>
        <v>203325.8600000001</v>
      </c>
      <c r="AQ349" s="47">
        <f>(AP349/D349)*100</f>
        <v>10.219434057096908</v>
      </c>
    </row>
    <row r="350" spans="1:43" ht="18" hidden="1" customHeight="1">
      <c r="A350" s="38"/>
      <c r="B350" s="39" t="s">
        <v>68</v>
      </c>
      <c r="C350" s="49" t="s">
        <v>56</v>
      </c>
      <c r="D350" s="49">
        <v>0</v>
      </c>
      <c r="E350" s="49">
        <v>0</v>
      </c>
      <c r="F350" s="49">
        <f>D350*0.4</f>
        <v>0</v>
      </c>
      <c r="G350" s="49">
        <v>0</v>
      </c>
      <c r="H350" s="49">
        <v>0</v>
      </c>
      <c r="I350" s="49"/>
      <c r="J350" s="41">
        <f>SUM(G350:I350)</f>
        <v>0</v>
      </c>
      <c r="K350" s="50">
        <v>0</v>
      </c>
      <c r="L350" s="51">
        <f>SUM(G350:I350,K350)</f>
        <v>0</v>
      </c>
      <c r="M350" s="52"/>
      <c r="N350" s="53"/>
      <c r="O350" s="54"/>
      <c r="P350" s="55"/>
      <c r="Q350" s="81"/>
      <c r="R350" s="56">
        <f>M350+N350</f>
        <v>0</v>
      </c>
      <c r="S350" s="56" t="e">
        <f>R350/E350*100</f>
        <v>#DIV/0!</v>
      </c>
      <c r="T350" s="56" t="e">
        <f>R350/J350*100</f>
        <v>#DIV/0!</v>
      </c>
      <c r="U350" s="56" t="e">
        <f>R350/L350*100</f>
        <v>#DIV/0!</v>
      </c>
      <c r="V350" s="56" t="e">
        <f t="shared" si="1129"/>
        <v>#DIV/0!</v>
      </c>
      <c r="W350" s="57">
        <f>O350+P350+Q350</f>
        <v>0</v>
      </c>
      <c r="X350" s="56" t="e">
        <f>W350/E350*100</f>
        <v>#DIV/0!</v>
      </c>
      <c r="Y350" s="56" t="e">
        <f>W350/J350*100</f>
        <v>#DIV/0!</v>
      </c>
      <c r="Z350" s="56" t="e">
        <f>W350/L350*100</f>
        <v>#DIV/0!</v>
      </c>
      <c r="AA350" s="56" t="e">
        <f>W350/D350*100</f>
        <v>#DIV/0!</v>
      </c>
      <c r="AB350" s="56">
        <f>SUM(M350:Q350)</f>
        <v>0</v>
      </c>
      <c r="AC350" s="56" t="e">
        <f>AB350/E350*100</f>
        <v>#DIV/0!</v>
      </c>
      <c r="AD350" s="56" t="e">
        <f>AB350/J350*100</f>
        <v>#DIV/0!</v>
      </c>
      <c r="AE350" s="56" t="e">
        <f>AB350/L350*100</f>
        <v>#DIV/0!</v>
      </c>
      <c r="AF350" s="56" t="e">
        <f>AB350/D350*100</f>
        <v>#DIV/0!</v>
      </c>
      <c r="AG350" s="57">
        <f>E350-AB350</f>
        <v>0</v>
      </c>
      <c r="AH350" s="56" t="e">
        <f>AG350/E350*100</f>
        <v>#DIV/0!</v>
      </c>
      <c r="AI350" s="56" t="e">
        <f>AG350/D350*100</f>
        <v>#DIV/0!</v>
      </c>
      <c r="AJ350" s="57">
        <f>J350-AB350</f>
        <v>0</v>
      </c>
      <c r="AK350" s="57" t="e">
        <f>(AJ350/J350)*100</f>
        <v>#DIV/0!</v>
      </c>
      <c r="AL350" s="57" t="e">
        <f>(AJ350/D350)*100</f>
        <v>#DIV/0!</v>
      </c>
      <c r="AM350" s="34">
        <f>L350-AB350</f>
        <v>0</v>
      </c>
      <c r="AN350" s="57" t="e">
        <f>(AM350/L350)*100</f>
        <v>#DIV/0!</v>
      </c>
      <c r="AO350" s="63" t="e">
        <f t="shared" si="1130"/>
        <v>#DIV/0!</v>
      </c>
      <c r="AP350" s="34">
        <f>D350-AB350</f>
        <v>0</v>
      </c>
      <c r="AQ350" s="57" t="e">
        <f>(AP350/D350)*100</f>
        <v>#DIV/0!</v>
      </c>
    </row>
    <row r="351" spans="1:43" ht="18.75">
      <c r="A351" s="38"/>
      <c r="B351" s="38"/>
      <c r="C351" s="49" t="s">
        <v>57</v>
      </c>
      <c r="D351" s="49">
        <v>340200</v>
      </c>
      <c r="E351" s="49">
        <v>204120</v>
      </c>
      <c r="F351" s="49">
        <f t="shared" ref="F351:F356" si="1131">D351*0.4</f>
        <v>136080</v>
      </c>
      <c r="G351" s="49">
        <v>255150</v>
      </c>
      <c r="H351" s="49">
        <v>85050</v>
      </c>
      <c r="I351" s="49"/>
      <c r="J351" s="41">
        <f>SUM(G351:I351)</f>
        <v>340200</v>
      </c>
      <c r="K351" s="78">
        <v>0</v>
      </c>
      <c r="L351" s="51">
        <f>SUM(G351:I351,K351)</f>
        <v>340200</v>
      </c>
      <c r="M351" s="52">
        <f>'FF-68 Data'!S933</f>
        <v>320265</v>
      </c>
      <c r="N351" s="53">
        <f>'FF-68 Data'!T933</f>
        <v>0</v>
      </c>
      <c r="O351" s="54">
        <f>'FF-68 Data'!U933</f>
        <v>0</v>
      </c>
      <c r="P351" s="55">
        <f>'FF-68 Data'!V933</f>
        <v>0</v>
      </c>
      <c r="Q351" s="81"/>
      <c r="R351" s="56">
        <f>M351+N351</f>
        <v>320265</v>
      </c>
      <c r="S351" s="56">
        <f t="shared" ref="S351:S356" si="1132">R351/E351*100</f>
        <v>156.90035273368608</v>
      </c>
      <c r="T351" s="56">
        <f t="shared" ref="T351:T354" si="1133">R351/J351*100</f>
        <v>94.140211640211632</v>
      </c>
      <c r="U351" s="56">
        <f t="shared" ref="U351:U356" si="1134">R351/L351*100</f>
        <v>94.140211640211632</v>
      </c>
      <c r="V351" s="56">
        <f t="shared" si="1129"/>
        <v>94.140211640211632</v>
      </c>
      <c r="W351" s="57">
        <f t="shared" ref="W351:W354" si="1135">O351+P351+Q351</f>
        <v>0</v>
      </c>
      <c r="X351" s="56">
        <f t="shared" ref="X351:X356" si="1136">W351/E351*100</f>
        <v>0</v>
      </c>
      <c r="Y351" s="56">
        <f t="shared" ref="Y351:Y354" si="1137">W351/J351*100</f>
        <v>0</v>
      </c>
      <c r="Z351" s="56">
        <f t="shared" ref="Z351:Z356" si="1138">W351/L351*100</f>
        <v>0</v>
      </c>
      <c r="AA351" s="56">
        <f t="shared" ref="AA351:AA354" si="1139">W351/D351*100</f>
        <v>0</v>
      </c>
      <c r="AB351" s="56">
        <f t="shared" ref="AB351:AB354" si="1140">SUM(M351:Q351)</f>
        <v>320265</v>
      </c>
      <c r="AC351" s="56">
        <f t="shared" ref="AC351:AC354" si="1141">AB351/E351*100</f>
        <v>156.90035273368608</v>
      </c>
      <c r="AD351" s="56">
        <f>AB351/J351*100</f>
        <v>94.140211640211632</v>
      </c>
      <c r="AE351" s="56">
        <f t="shared" ref="AE351:AE356" si="1142">AB351/L351*100</f>
        <v>94.140211640211632</v>
      </c>
      <c r="AF351" s="56">
        <f t="shared" ref="AF351:AF354" si="1143">AB351/D351*100</f>
        <v>94.140211640211632</v>
      </c>
      <c r="AG351" s="57">
        <f t="shared" ref="AG351:AG354" si="1144">E351-AB351</f>
        <v>-116145</v>
      </c>
      <c r="AH351" s="56">
        <f t="shared" ref="AH351:AH354" si="1145">AG351/E351*100</f>
        <v>-56.900352733686063</v>
      </c>
      <c r="AI351" s="56">
        <f t="shared" ref="AI351:AI354" si="1146">AG351/D351*100</f>
        <v>-34.140211640211646</v>
      </c>
      <c r="AJ351" s="57">
        <f t="shared" ref="AJ351:AJ354" si="1147">J351-AB351</f>
        <v>19935</v>
      </c>
      <c r="AK351" s="57">
        <f t="shared" ref="AK351:AK354" si="1148">(AJ351/J351)*100</f>
        <v>5.85978835978836</v>
      </c>
      <c r="AL351" s="57">
        <f t="shared" ref="AL351:AL354" si="1149">(AJ351/D351)*100</f>
        <v>5.85978835978836</v>
      </c>
      <c r="AM351" s="34">
        <f>L351-AB351</f>
        <v>19935</v>
      </c>
      <c r="AN351" s="57">
        <f t="shared" ref="AN351:AN354" si="1150">(AM351/L351)*100</f>
        <v>5.85978835978836</v>
      </c>
      <c r="AO351" s="63">
        <f t="shared" si="1130"/>
        <v>5.85978835978836</v>
      </c>
      <c r="AP351" s="34">
        <f t="shared" ref="AP351:AP354" si="1151">D351-AB351</f>
        <v>19935</v>
      </c>
      <c r="AQ351" s="57">
        <f t="shared" ref="AQ351:AQ354" si="1152">(AP351/D351)*100</f>
        <v>5.85978835978836</v>
      </c>
    </row>
    <row r="352" spans="1:43" ht="18.75">
      <c r="A352" s="38"/>
      <c r="B352" s="38"/>
      <c r="C352" s="49" t="s">
        <v>58</v>
      </c>
      <c r="D352" s="49">
        <v>1399400</v>
      </c>
      <c r="E352" s="49">
        <v>839640</v>
      </c>
      <c r="F352" s="49">
        <f t="shared" si="1131"/>
        <v>559760</v>
      </c>
      <c r="G352" s="49">
        <v>1049550</v>
      </c>
      <c r="H352" s="49">
        <v>349850</v>
      </c>
      <c r="I352" s="49"/>
      <c r="J352" s="41">
        <f>SUM(G352:I352)</f>
        <v>1399400</v>
      </c>
      <c r="K352" s="59">
        <v>0</v>
      </c>
      <c r="L352" s="51">
        <f>SUM(G352:I352,K352)</f>
        <v>1399400</v>
      </c>
      <c r="M352" s="52">
        <f>'FF-68 Data'!W933</f>
        <v>813050.2</v>
      </c>
      <c r="N352" s="53">
        <f>'FF-68 Data'!X933</f>
        <v>0</v>
      </c>
      <c r="O352" s="54">
        <f>'FF-68 Data'!Y933</f>
        <v>0</v>
      </c>
      <c r="P352" s="55">
        <f>'FF-68 Data'!Z933</f>
        <v>376704.2</v>
      </c>
      <c r="Q352" s="81"/>
      <c r="R352" s="56">
        <f>M352+N352</f>
        <v>813050.2</v>
      </c>
      <c r="S352" s="56">
        <f t="shared" si="1132"/>
        <v>96.833190414939736</v>
      </c>
      <c r="T352" s="56">
        <f t="shared" si="1133"/>
        <v>58.099914248963834</v>
      </c>
      <c r="U352" s="56">
        <f t="shared" si="1134"/>
        <v>58.099914248963834</v>
      </c>
      <c r="V352" s="56">
        <f t="shared" si="1129"/>
        <v>58.099914248963834</v>
      </c>
      <c r="W352" s="57">
        <f t="shared" si="1135"/>
        <v>376704.2</v>
      </c>
      <c r="X352" s="56">
        <f t="shared" si="1136"/>
        <v>44.864965937782856</v>
      </c>
      <c r="Y352" s="56">
        <f t="shared" si="1137"/>
        <v>26.918979562669715</v>
      </c>
      <c r="Z352" s="56">
        <f t="shared" si="1138"/>
        <v>26.918979562669715</v>
      </c>
      <c r="AA352" s="56">
        <f t="shared" si="1139"/>
        <v>26.918979562669715</v>
      </c>
      <c r="AB352" s="56">
        <f t="shared" si="1140"/>
        <v>1189754.3999999999</v>
      </c>
      <c r="AC352" s="56">
        <f t="shared" si="1141"/>
        <v>141.69815635272258</v>
      </c>
      <c r="AD352" s="56">
        <f t="shared" ref="AD352:AD354" si="1153">AB352/J352*100</f>
        <v>85.018893811633561</v>
      </c>
      <c r="AE352" s="56">
        <f t="shared" si="1142"/>
        <v>85.018893811633561</v>
      </c>
      <c r="AF352" s="56">
        <f t="shared" si="1143"/>
        <v>85.018893811633561</v>
      </c>
      <c r="AG352" s="57">
        <f t="shared" si="1144"/>
        <v>-350114.39999999991</v>
      </c>
      <c r="AH352" s="56">
        <f t="shared" si="1145"/>
        <v>-41.698156352722584</v>
      </c>
      <c r="AI352" s="56">
        <f t="shared" si="1146"/>
        <v>-25.018893811633554</v>
      </c>
      <c r="AJ352" s="57">
        <f t="shared" si="1147"/>
        <v>209645.60000000009</v>
      </c>
      <c r="AK352" s="57">
        <f t="shared" si="1148"/>
        <v>14.98110618836645</v>
      </c>
      <c r="AL352" s="57">
        <f t="shared" si="1149"/>
        <v>14.98110618836645</v>
      </c>
      <c r="AM352" s="34">
        <f>L352-AB352</f>
        <v>209645.60000000009</v>
      </c>
      <c r="AN352" s="57">
        <f t="shared" si="1150"/>
        <v>14.98110618836645</v>
      </c>
      <c r="AO352" s="63">
        <f t="shared" si="1130"/>
        <v>14.98110618836645</v>
      </c>
      <c r="AP352" s="34">
        <f t="shared" si="1151"/>
        <v>209645.60000000009</v>
      </c>
      <c r="AQ352" s="57">
        <f t="shared" si="1152"/>
        <v>14.98110618836645</v>
      </c>
    </row>
    <row r="353" spans="1:43" ht="18" hidden="1" customHeight="1">
      <c r="A353" s="38"/>
      <c r="B353" s="38"/>
      <c r="C353" s="49" t="s">
        <v>69</v>
      </c>
      <c r="D353" s="49">
        <v>0</v>
      </c>
      <c r="E353" s="49">
        <v>0</v>
      </c>
      <c r="F353" s="49">
        <f t="shared" si="1131"/>
        <v>0</v>
      </c>
      <c r="G353" s="49">
        <v>0</v>
      </c>
      <c r="H353" s="49">
        <v>0</v>
      </c>
      <c r="I353" s="49"/>
      <c r="J353" s="41">
        <f>SUM(G353:I353)</f>
        <v>0</v>
      </c>
      <c r="K353" s="59">
        <v>0</v>
      </c>
      <c r="L353" s="51">
        <f>SUM(G353:I353,K353)</f>
        <v>0</v>
      </c>
      <c r="M353" s="52"/>
      <c r="N353" s="53"/>
      <c r="O353" s="54"/>
      <c r="P353" s="55"/>
      <c r="Q353" s="81"/>
      <c r="R353" s="56">
        <f>M353+N353</f>
        <v>0</v>
      </c>
      <c r="S353" s="56" t="e">
        <f t="shared" si="1132"/>
        <v>#DIV/0!</v>
      </c>
      <c r="T353" s="56" t="e">
        <f t="shared" si="1133"/>
        <v>#DIV/0!</v>
      </c>
      <c r="U353" s="56" t="e">
        <f t="shared" si="1134"/>
        <v>#DIV/0!</v>
      </c>
      <c r="V353" s="56" t="e">
        <f t="shared" si="1129"/>
        <v>#DIV/0!</v>
      </c>
      <c r="W353" s="57">
        <f t="shared" si="1135"/>
        <v>0</v>
      </c>
      <c r="X353" s="56" t="e">
        <f t="shared" si="1136"/>
        <v>#DIV/0!</v>
      </c>
      <c r="Y353" s="56" t="e">
        <f t="shared" si="1137"/>
        <v>#DIV/0!</v>
      </c>
      <c r="Z353" s="56" t="e">
        <f t="shared" si="1138"/>
        <v>#DIV/0!</v>
      </c>
      <c r="AA353" s="56" t="e">
        <f t="shared" si="1139"/>
        <v>#DIV/0!</v>
      </c>
      <c r="AB353" s="56">
        <f t="shared" si="1140"/>
        <v>0</v>
      </c>
      <c r="AC353" s="56" t="e">
        <f t="shared" si="1141"/>
        <v>#DIV/0!</v>
      </c>
      <c r="AD353" s="56" t="e">
        <f t="shared" si="1153"/>
        <v>#DIV/0!</v>
      </c>
      <c r="AE353" s="56" t="e">
        <f t="shared" si="1142"/>
        <v>#DIV/0!</v>
      </c>
      <c r="AF353" s="56" t="e">
        <f t="shared" si="1143"/>
        <v>#DIV/0!</v>
      </c>
      <c r="AG353" s="57">
        <f t="shared" si="1144"/>
        <v>0</v>
      </c>
      <c r="AH353" s="56" t="e">
        <f t="shared" si="1145"/>
        <v>#DIV/0!</v>
      </c>
      <c r="AI353" s="56" t="e">
        <f t="shared" si="1146"/>
        <v>#DIV/0!</v>
      </c>
      <c r="AJ353" s="57">
        <f t="shared" si="1147"/>
        <v>0</v>
      </c>
      <c r="AK353" s="57" t="e">
        <f t="shared" si="1148"/>
        <v>#DIV/0!</v>
      </c>
      <c r="AL353" s="57" t="e">
        <f t="shared" si="1149"/>
        <v>#DIV/0!</v>
      </c>
      <c r="AM353" s="34">
        <f>L353-AB353</f>
        <v>0</v>
      </c>
      <c r="AN353" s="57" t="e">
        <f t="shared" si="1150"/>
        <v>#DIV/0!</v>
      </c>
      <c r="AO353" s="63" t="e">
        <f t="shared" si="1130"/>
        <v>#DIV/0!</v>
      </c>
      <c r="AP353" s="34">
        <f t="shared" si="1151"/>
        <v>0</v>
      </c>
      <c r="AQ353" s="57" t="e">
        <f t="shared" si="1152"/>
        <v>#DIV/0!</v>
      </c>
    </row>
    <row r="354" spans="1:43" ht="18.75">
      <c r="A354" s="38"/>
      <c r="B354" s="38"/>
      <c r="C354" s="49" t="s">
        <v>60</v>
      </c>
      <c r="D354" s="57">
        <v>250000</v>
      </c>
      <c r="E354" s="49">
        <v>150000</v>
      </c>
      <c r="F354" s="49">
        <f t="shared" si="1131"/>
        <v>100000</v>
      </c>
      <c r="G354" s="57">
        <v>187500</v>
      </c>
      <c r="H354" s="49">
        <v>62500</v>
      </c>
      <c r="I354" s="49"/>
      <c r="J354" s="41">
        <f>SUM(G354:I354)</f>
        <v>250000</v>
      </c>
      <c r="K354" s="49">
        <v>0</v>
      </c>
      <c r="L354" s="51">
        <f>SUM(G354:I354,K354)</f>
        <v>250000</v>
      </c>
      <c r="M354" s="52">
        <f>'FF-68 Data'!AE933</f>
        <v>276254.74</v>
      </c>
      <c r="N354" s="53">
        <f>'FF-68 Data'!AF933</f>
        <v>0</v>
      </c>
      <c r="O354" s="54">
        <f>'FF-68 Data'!AG933</f>
        <v>0</v>
      </c>
      <c r="P354" s="55">
        <f>'FF-68 Data'!AH933</f>
        <v>0</v>
      </c>
      <c r="Q354" s="81"/>
      <c r="R354" s="56">
        <f>M354+N354</f>
        <v>276254.74</v>
      </c>
      <c r="S354" s="56">
        <f t="shared" si="1132"/>
        <v>184.16982666666667</v>
      </c>
      <c r="T354" s="56">
        <f t="shared" si="1133"/>
        <v>110.501896</v>
      </c>
      <c r="U354" s="56">
        <f t="shared" si="1134"/>
        <v>110.501896</v>
      </c>
      <c r="V354" s="56">
        <f t="shared" si="1129"/>
        <v>110.501896</v>
      </c>
      <c r="W354" s="57">
        <f t="shared" si="1135"/>
        <v>0</v>
      </c>
      <c r="X354" s="56">
        <f t="shared" si="1136"/>
        <v>0</v>
      </c>
      <c r="Y354" s="56">
        <f t="shared" si="1137"/>
        <v>0</v>
      </c>
      <c r="Z354" s="56">
        <f t="shared" si="1138"/>
        <v>0</v>
      </c>
      <c r="AA354" s="56">
        <f t="shared" si="1139"/>
        <v>0</v>
      </c>
      <c r="AB354" s="56">
        <f t="shared" si="1140"/>
        <v>276254.74</v>
      </c>
      <c r="AC354" s="56">
        <f t="shared" si="1141"/>
        <v>184.16982666666667</v>
      </c>
      <c r="AD354" s="56">
        <f t="shared" si="1153"/>
        <v>110.501896</v>
      </c>
      <c r="AE354" s="56">
        <f t="shared" si="1142"/>
        <v>110.501896</v>
      </c>
      <c r="AF354" s="56">
        <f t="shared" si="1143"/>
        <v>110.501896</v>
      </c>
      <c r="AG354" s="57">
        <f t="shared" si="1144"/>
        <v>-126254.73999999999</v>
      </c>
      <c r="AH354" s="56">
        <f t="shared" si="1145"/>
        <v>-84.169826666666665</v>
      </c>
      <c r="AI354" s="56">
        <f t="shared" si="1146"/>
        <v>-50.501896000000002</v>
      </c>
      <c r="AJ354" s="57">
        <f t="shared" si="1147"/>
        <v>-26254.739999999991</v>
      </c>
      <c r="AK354" s="57">
        <f t="shared" si="1148"/>
        <v>-10.501895999999997</v>
      </c>
      <c r="AL354" s="57">
        <f t="shared" si="1149"/>
        <v>-10.501895999999997</v>
      </c>
      <c r="AM354" s="34">
        <f>L354-AB354</f>
        <v>-26254.739999999991</v>
      </c>
      <c r="AN354" s="57">
        <f t="shared" si="1150"/>
        <v>-10.501895999999997</v>
      </c>
      <c r="AO354" s="63">
        <f t="shared" si="1130"/>
        <v>-10.501895999999997</v>
      </c>
      <c r="AP354" s="34">
        <f t="shared" si="1151"/>
        <v>-26254.739999999991</v>
      </c>
      <c r="AQ354" s="57">
        <f t="shared" si="1152"/>
        <v>-10.501895999999997</v>
      </c>
    </row>
    <row r="355" spans="1:43" ht="18" hidden="1" customHeight="1">
      <c r="A355" s="61"/>
      <c r="B355" s="62"/>
      <c r="C355" s="63" t="s">
        <v>61</v>
      </c>
      <c r="D355" s="63">
        <f>D356</f>
        <v>0</v>
      </c>
      <c r="E355" s="63">
        <f>E356</f>
        <v>0</v>
      </c>
      <c r="F355" s="63">
        <f t="shared" ref="F355" si="1154">F356</f>
        <v>0</v>
      </c>
      <c r="G355" s="63">
        <f>SUM(G356:G356)</f>
        <v>0</v>
      </c>
      <c r="H355" s="63">
        <f>H356</f>
        <v>0</v>
      </c>
      <c r="I355" s="63">
        <f>I356</f>
        <v>0</v>
      </c>
      <c r="J355" s="63">
        <f>J356</f>
        <v>0</v>
      </c>
      <c r="K355" s="63">
        <f>K356</f>
        <v>0</v>
      </c>
      <c r="L355" s="63">
        <f>SUM(L356:L356)</f>
        <v>0</v>
      </c>
      <c r="M355" s="64">
        <f t="shared" ref="M355:AP355" si="1155">M356</f>
        <v>0</v>
      </c>
      <c r="N355" s="65">
        <f t="shared" si="1155"/>
        <v>0</v>
      </c>
      <c r="O355" s="66">
        <f t="shared" si="1155"/>
        <v>0</v>
      </c>
      <c r="P355" s="46">
        <f t="shared" si="1155"/>
        <v>0</v>
      </c>
      <c r="Q355" s="82">
        <f t="shared" si="1155"/>
        <v>0</v>
      </c>
      <c r="R355" s="67">
        <f t="shared" si="1155"/>
        <v>0</v>
      </c>
      <c r="S355" s="67" t="e">
        <f t="shared" si="1155"/>
        <v>#DIV/0!</v>
      </c>
      <c r="T355" s="67" t="e">
        <f t="shared" si="1155"/>
        <v>#DIV/0!</v>
      </c>
      <c r="U355" s="56" t="e">
        <f t="shared" si="1134"/>
        <v>#DIV/0!</v>
      </c>
      <c r="V355" s="67" t="e">
        <f t="shared" si="1155"/>
        <v>#DIV/0!</v>
      </c>
      <c r="W355" s="63">
        <f t="shared" si="1155"/>
        <v>0</v>
      </c>
      <c r="X355" s="67" t="e">
        <f t="shared" si="1155"/>
        <v>#DIV/0!</v>
      </c>
      <c r="Y355" s="67" t="e">
        <f t="shared" si="1155"/>
        <v>#DIV/0!</v>
      </c>
      <c r="Z355" s="56" t="e">
        <f t="shared" si="1138"/>
        <v>#DIV/0!</v>
      </c>
      <c r="AA355" s="67" t="e">
        <f t="shared" si="1155"/>
        <v>#DIV/0!</v>
      </c>
      <c r="AB355" s="67">
        <f>AB356</f>
        <v>0</v>
      </c>
      <c r="AC355" s="67" t="e">
        <f t="shared" ref="AC355:AI355" si="1156">AC356</f>
        <v>#DIV/0!</v>
      </c>
      <c r="AD355" s="67" t="e">
        <f t="shared" si="1156"/>
        <v>#DIV/0!</v>
      </c>
      <c r="AE355" s="56" t="e">
        <f t="shared" si="1142"/>
        <v>#DIV/0!</v>
      </c>
      <c r="AF355" s="67" t="e">
        <f t="shared" si="1156"/>
        <v>#DIV/0!</v>
      </c>
      <c r="AG355" s="63">
        <f>AG356</f>
        <v>0</v>
      </c>
      <c r="AH355" s="67" t="e">
        <f t="shared" si="1156"/>
        <v>#DIV/0!</v>
      </c>
      <c r="AI355" s="67" t="e">
        <f t="shared" si="1156"/>
        <v>#DIV/0!</v>
      </c>
      <c r="AJ355" s="63">
        <f t="shared" si="1155"/>
        <v>0</v>
      </c>
      <c r="AK355" s="63" t="e">
        <f t="shared" si="1155"/>
        <v>#DIV/0!</v>
      </c>
      <c r="AL355" s="63" t="e">
        <f t="shared" si="1155"/>
        <v>#DIV/0!</v>
      </c>
      <c r="AM355" s="63">
        <f t="shared" si="1155"/>
        <v>0</v>
      </c>
      <c r="AN355" s="63" t="e">
        <f t="shared" si="1155"/>
        <v>#DIV/0!</v>
      </c>
      <c r="AO355" s="63" t="e">
        <f t="shared" si="1155"/>
        <v>#DIV/0!</v>
      </c>
      <c r="AP355" s="63">
        <f t="shared" si="1155"/>
        <v>0</v>
      </c>
      <c r="AQ355" s="57" t="e">
        <f>(AP355/D355)*100</f>
        <v>#DIV/0!</v>
      </c>
    </row>
    <row r="356" spans="1:43" ht="18" hidden="1" customHeight="1">
      <c r="A356" s="38"/>
      <c r="B356" s="38"/>
      <c r="C356" s="49" t="s">
        <v>70</v>
      </c>
      <c r="D356" s="57"/>
      <c r="E356" s="49">
        <v>0</v>
      </c>
      <c r="F356" s="49">
        <f t="shared" si="1131"/>
        <v>0</v>
      </c>
      <c r="G356" s="57">
        <v>0</v>
      </c>
      <c r="H356" s="49">
        <v>0</v>
      </c>
      <c r="I356" s="49"/>
      <c r="J356" s="49">
        <f>SUM(G356:I356)</f>
        <v>0</v>
      </c>
      <c r="K356" s="57">
        <v>0</v>
      </c>
      <c r="L356" s="51">
        <f>SUM(G356:I356,K356)</f>
        <v>0</v>
      </c>
      <c r="M356" s="52"/>
      <c r="N356" s="53"/>
      <c r="O356" s="54"/>
      <c r="P356" s="55"/>
      <c r="Q356" s="81"/>
      <c r="R356" s="57">
        <f>M356+N356</f>
        <v>0</v>
      </c>
      <c r="S356" s="56" t="e">
        <f t="shared" si="1132"/>
        <v>#DIV/0!</v>
      </c>
      <c r="T356" s="56" t="e">
        <f>R356/L356*100</f>
        <v>#DIV/0!</v>
      </c>
      <c r="U356" s="56" t="e">
        <f t="shared" si="1134"/>
        <v>#DIV/0!</v>
      </c>
      <c r="V356" s="56" t="e">
        <f>R356/D356*100</f>
        <v>#DIV/0!</v>
      </c>
      <c r="W356" s="57">
        <f>O356+P356+Q356</f>
        <v>0</v>
      </c>
      <c r="X356" s="56" t="e">
        <f t="shared" si="1136"/>
        <v>#DIV/0!</v>
      </c>
      <c r="Y356" s="56" t="e">
        <f>W356/L356*100</f>
        <v>#DIV/0!</v>
      </c>
      <c r="Z356" s="56" t="e">
        <f t="shared" si="1138"/>
        <v>#DIV/0!</v>
      </c>
      <c r="AA356" s="56" t="e">
        <f>W356/D356*100</f>
        <v>#DIV/0!</v>
      </c>
      <c r="AB356" s="56">
        <f>SUM(M356:Q356)</f>
        <v>0</v>
      </c>
      <c r="AC356" s="56" t="e">
        <f t="shared" ref="AC356" si="1157">AB356/E356*100</f>
        <v>#DIV/0!</v>
      </c>
      <c r="AD356" s="56" t="e">
        <f t="shared" ref="AD356" si="1158">AB356/J356*100</f>
        <v>#DIV/0!</v>
      </c>
      <c r="AE356" s="56" t="e">
        <f t="shared" si="1142"/>
        <v>#DIV/0!</v>
      </c>
      <c r="AF356" s="56" t="e">
        <f>AB356/D356*100</f>
        <v>#DIV/0!</v>
      </c>
      <c r="AG356" s="57">
        <f t="shared" ref="AG356" si="1159">E356-AB356</f>
        <v>0</v>
      </c>
      <c r="AH356" s="56" t="e">
        <f t="shared" ref="AH356" si="1160">AG356/E356*100</f>
        <v>#DIV/0!</v>
      </c>
      <c r="AI356" s="56" t="e">
        <f t="shared" ref="AI356" si="1161">AG356/D356*100</f>
        <v>#DIV/0!</v>
      </c>
      <c r="AJ356" s="57">
        <f>J356-AB356</f>
        <v>0</v>
      </c>
      <c r="AK356" s="57" t="e">
        <f t="shared" ref="AK356" si="1162">(AJ356/J356)*100</f>
        <v>#DIV/0!</v>
      </c>
      <c r="AL356" s="57" t="e">
        <f>(AJ356/D356)*100</f>
        <v>#DIV/0!</v>
      </c>
      <c r="AM356" s="34">
        <f>L356-AB356</f>
        <v>0</v>
      </c>
      <c r="AN356" s="57" t="e">
        <f>(AM356/L356)*100</f>
        <v>#DIV/0!</v>
      </c>
      <c r="AO356" s="63" t="e">
        <f>(AM356/D356)*100</f>
        <v>#DIV/0!</v>
      </c>
      <c r="AP356" s="34">
        <f t="shared" ref="AP356" si="1163">D356-AB356</f>
        <v>0</v>
      </c>
      <c r="AQ356" s="57" t="e">
        <f t="shared" ref="AQ356" si="1164">(AP356/D356)*100</f>
        <v>#DIV/0!</v>
      </c>
    </row>
    <row r="357" spans="1:43" ht="18.75">
      <c r="A357" s="69"/>
      <c r="B357" s="69"/>
      <c r="C357" s="70"/>
      <c r="D357" s="70"/>
      <c r="E357" s="70"/>
      <c r="F357" s="70"/>
      <c r="G357" s="71"/>
      <c r="H357" s="71"/>
      <c r="I357" s="71"/>
      <c r="J357" s="71"/>
      <c r="K357" s="71"/>
      <c r="L357" s="71"/>
      <c r="M357" s="72"/>
      <c r="N357" s="73"/>
      <c r="O357" s="74"/>
      <c r="P357" s="75"/>
      <c r="Q357" s="83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</row>
    <row r="358" spans="1:43" ht="39.6" customHeight="1">
      <c r="A358" s="1104" t="s">
        <v>173</v>
      </c>
      <c r="B358" s="1106" t="s">
        <v>174</v>
      </c>
      <c r="C358" s="1107" t="s">
        <v>175</v>
      </c>
      <c r="D358" s="79" t="s">
        <v>176</v>
      </c>
      <c r="E358" s="293">
        <v>0.6</v>
      </c>
      <c r="F358" s="293">
        <v>0.4</v>
      </c>
      <c r="G358" s="1109">
        <f>SUM(G361,G367)</f>
        <v>1313250</v>
      </c>
      <c r="H358" s="1109">
        <f>H361+H367</f>
        <v>437750</v>
      </c>
      <c r="I358" s="1109">
        <f>I361+I367</f>
        <v>0</v>
      </c>
      <c r="J358" s="1109">
        <f>SUM(G358:I360)</f>
        <v>1751000</v>
      </c>
      <c r="K358" s="1111">
        <f>SUM(K361,K367)</f>
        <v>0</v>
      </c>
      <c r="L358" s="1113">
        <f>SUM(L361,L367)</f>
        <v>1751000</v>
      </c>
      <c r="M358" s="37"/>
      <c r="N358" s="37"/>
      <c r="O358" s="37"/>
      <c r="P358" s="37"/>
      <c r="Q358" s="37"/>
      <c r="R358" s="203" t="s">
        <v>417</v>
      </c>
      <c r="S358" s="294" t="s">
        <v>462</v>
      </c>
      <c r="T358" s="204" t="s">
        <v>433</v>
      </c>
      <c r="U358" s="204" t="s">
        <v>434</v>
      </c>
      <c r="V358" s="204" t="s">
        <v>403</v>
      </c>
      <c r="W358" s="204" t="s">
        <v>438</v>
      </c>
      <c r="X358" s="294" t="s">
        <v>462</v>
      </c>
      <c r="Y358" s="204" t="s">
        <v>433</v>
      </c>
      <c r="Z358" s="204" t="s">
        <v>434</v>
      </c>
      <c r="AA358" s="204" t="s">
        <v>403</v>
      </c>
      <c r="AB358" s="203" t="s">
        <v>439</v>
      </c>
      <c r="AC358" s="294" t="s">
        <v>462</v>
      </c>
      <c r="AD358" s="204" t="s">
        <v>433</v>
      </c>
      <c r="AE358" s="204" t="s">
        <v>434</v>
      </c>
      <c r="AF358" s="204" t="s">
        <v>403</v>
      </c>
      <c r="AG358" s="296" t="s">
        <v>33</v>
      </c>
      <c r="AH358" s="294" t="s">
        <v>464</v>
      </c>
      <c r="AI358" s="294" t="s">
        <v>399</v>
      </c>
      <c r="AJ358" s="204" t="s">
        <v>440</v>
      </c>
      <c r="AK358" s="204" t="s">
        <v>433</v>
      </c>
      <c r="AL358" s="204" t="s">
        <v>403</v>
      </c>
      <c r="AM358" s="204" t="s">
        <v>408</v>
      </c>
      <c r="AN358" s="204" t="s">
        <v>448</v>
      </c>
      <c r="AO358" s="204" t="s">
        <v>403</v>
      </c>
      <c r="AP358" s="204" t="s">
        <v>441</v>
      </c>
      <c r="AQ358" s="204" t="s">
        <v>403</v>
      </c>
    </row>
    <row r="359" spans="1:43" ht="14.45" customHeight="1">
      <c r="A359" s="1105"/>
      <c r="B359" s="1106"/>
      <c r="C359" s="1108"/>
      <c r="D359" s="1108">
        <f>D361+D367</f>
        <v>1751000</v>
      </c>
      <c r="E359" s="1173">
        <f t="shared" ref="E359:F359" si="1165">E361+E367</f>
        <v>1050600</v>
      </c>
      <c r="F359" s="1173">
        <f t="shared" si="1165"/>
        <v>700400</v>
      </c>
      <c r="G359" s="1110"/>
      <c r="H359" s="1110"/>
      <c r="I359" s="1110"/>
      <c r="J359" s="1110"/>
      <c r="K359" s="1112"/>
      <c r="L359" s="1106"/>
      <c r="M359" s="1114">
        <f t="shared" ref="M359:R359" si="1166">M361+M367</f>
        <v>1303776.32</v>
      </c>
      <c r="N359" s="1116">
        <f t="shared" si="1166"/>
        <v>0</v>
      </c>
      <c r="O359" s="1118">
        <f t="shared" si="1166"/>
        <v>0</v>
      </c>
      <c r="P359" s="1100">
        <f t="shared" si="1166"/>
        <v>173703.8</v>
      </c>
      <c r="Q359" s="1102">
        <f t="shared" si="1166"/>
        <v>0</v>
      </c>
      <c r="R359" s="1071">
        <f t="shared" si="1166"/>
        <v>1303776.32</v>
      </c>
      <c r="S359" s="1071">
        <f>(R359/E359)*100</f>
        <v>124.09826004188082</v>
      </c>
      <c r="T359" s="1071">
        <f>(R359/J358)*100</f>
        <v>74.458956025128501</v>
      </c>
      <c r="U359" s="1071">
        <f>(R359/L358)*100</f>
        <v>74.458956025128501</v>
      </c>
      <c r="V359" s="1071">
        <f>(R359/D359)*100</f>
        <v>74.458956025128501</v>
      </c>
      <c r="W359" s="1071">
        <f>W361+W367</f>
        <v>173703.8</v>
      </c>
      <c r="X359" s="1071">
        <f>(W359/E359)*100</f>
        <v>16.533771178374263</v>
      </c>
      <c r="Y359" s="1071">
        <f>(W359/J358)*100</f>
        <v>9.9202627070245555</v>
      </c>
      <c r="Z359" s="1071">
        <f>(W359/L358)*100</f>
        <v>9.9202627070245555</v>
      </c>
      <c r="AA359" s="1071">
        <f>(W359/D359)*100</f>
        <v>9.9202627070245555</v>
      </c>
      <c r="AB359" s="1071">
        <f>AB361+AB367</f>
        <v>1477480.12</v>
      </c>
      <c r="AC359" s="1071">
        <f>(AB359/E359)*100</f>
        <v>140.6320312202551</v>
      </c>
      <c r="AD359" s="1171">
        <f>(AB359/J358)*100</f>
        <v>84.379218732153063</v>
      </c>
      <c r="AE359" s="1071">
        <f>(AB359/L358)*100</f>
        <v>84.379218732153063</v>
      </c>
      <c r="AF359" s="1071">
        <f>(AB359/D359)*100</f>
        <v>84.379218732153063</v>
      </c>
      <c r="AG359" s="1071">
        <f>AG361+AG367</f>
        <v>-426880.12000000011</v>
      </c>
      <c r="AH359" s="1071">
        <f>(AG359/E359)*100</f>
        <v>-40.632031220255108</v>
      </c>
      <c r="AI359" s="1071">
        <f>(AG359/D359)*100</f>
        <v>-24.379218732153063</v>
      </c>
      <c r="AJ359" s="1071">
        <f>AJ361+AJ367</f>
        <v>273519.87999999989</v>
      </c>
      <c r="AK359" s="1071">
        <f>(AJ359/J358)*100</f>
        <v>15.62078126784694</v>
      </c>
      <c r="AL359" s="1071">
        <f>(AJ359/D359)*100</f>
        <v>15.62078126784694</v>
      </c>
      <c r="AM359" s="1071">
        <f>AM361+AM367</f>
        <v>273519.87999999989</v>
      </c>
      <c r="AN359" s="1071">
        <f>(AM359/L358)*100</f>
        <v>15.62078126784694</v>
      </c>
      <c r="AO359" s="1071">
        <f>(AM359/D359)*100</f>
        <v>15.62078126784694</v>
      </c>
      <c r="AP359" s="1071">
        <f>AP361+AP367</f>
        <v>273519.87999999989</v>
      </c>
      <c r="AQ359" s="1071">
        <f>(AP359/D359)*100</f>
        <v>15.62078126784694</v>
      </c>
    </row>
    <row r="360" spans="1:43" ht="47.1" customHeight="1">
      <c r="A360" s="1105"/>
      <c r="B360" s="1106"/>
      <c r="C360" s="1108"/>
      <c r="D360" s="1108"/>
      <c r="E360" s="1173"/>
      <c r="F360" s="1173"/>
      <c r="G360" s="1110"/>
      <c r="H360" s="1110"/>
      <c r="I360" s="1110"/>
      <c r="J360" s="1110"/>
      <c r="K360" s="1112"/>
      <c r="L360" s="1106"/>
      <c r="M360" s="1115"/>
      <c r="N360" s="1117"/>
      <c r="O360" s="1119"/>
      <c r="P360" s="1101"/>
      <c r="Q360" s="1103"/>
      <c r="R360" s="1072"/>
      <c r="S360" s="1072"/>
      <c r="T360" s="1072"/>
      <c r="U360" s="1072"/>
      <c r="V360" s="1072"/>
      <c r="W360" s="1072"/>
      <c r="X360" s="1072"/>
      <c r="Y360" s="1072"/>
      <c r="Z360" s="1072"/>
      <c r="AA360" s="1072"/>
      <c r="AB360" s="1072"/>
      <c r="AC360" s="1072"/>
      <c r="AD360" s="1172"/>
      <c r="AE360" s="1072"/>
      <c r="AF360" s="1072"/>
      <c r="AG360" s="1072"/>
      <c r="AH360" s="1072"/>
      <c r="AI360" s="1072"/>
      <c r="AJ360" s="1072"/>
      <c r="AK360" s="1072"/>
      <c r="AL360" s="1072"/>
      <c r="AM360" s="1072"/>
      <c r="AN360" s="1072"/>
      <c r="AO360" s="1072"/>
      <c r="AP360" s="1072"/>
      <c r="AQ360" s="1072"/>
    </row>
    <row r="361" spans="1:43" ht="18.75">
      <c r="A361" s="38"/>
      <c r="B361" s="39"/>
      <c r="C361" s="40" t="s">
        <v>55</v>
      </c>
      <c r="D361" s="40">
        <f>SUM(D362:D366)</f>
        <v>1751000</v>
      </c>
      <c r="E361" s="40">
        <f t="shared" ref="E361:F361" si="1167">SUM(E362:E366)</f>
        <v>1050600</v>
      </c>
      <c r="F361" s="40">
        <f t="shared" si="1167"/>
        <v>700400</v>
      </c>
      <c r="G361" s="41">
        <f>SUM(G362:G366)</f>
        <v>1313250</v>
      </c>
      <c r="H361" s="41">
        <f>SUM(H362:H366)</f>
        <v>437750</v>
      </c>
      <c r="I361" s="41">
        <f>SUM(I362:I366)</f>
        <v>0</v>
      </c>
      <c r="J361" s="41">
        <f>SUM(J362:J366)</f>
        <v>1751000</v>
      </c>
      <c r="K361" s="42">
        <f>SUM(K362:K364)</f>
        <v>0</v>
      </c>
      <c r="L361" s="41">
        <f t="shared" ref="L361:R361" si="1168">SUM(L362:L366)</f>
        <v>1751000</v>
      </c>
      <c r="M361" s="43">
        <f t="shared" si="1168"/>
        <v>1303776.32</v>
      </c>
      <c r="N361" s="44">
        <f t="shared" si="1168"/>
        <v>0</v>
      </c>
      <c r="O361" s="45">
        <f t="shared" si="1168"/>
        <v>0</v>
      </c>
      <c r="P361" s="46">
        <f t="shared" si="1168"/>
        <v>173703.8</v>
      </c>
      <c r="Q361" s="80">
        <f t="shared" si="1168"/>
        <v>0</v>
      </c>
      <c r="R361" s="47">
        <f t="shared" si="1168"/>
        <v>1303776.32</v>
      </c>
      <c r="S361" s="48">
        <f>R361/E361*100</f>
        <v>124.09826004188082</v>
      </c>
      <c r="T361" s="48">
        <f>R361/J361*100</f>
        <v>74.458956025128501</v>
      </c>
      <c r="U361" s="48">
        <f>R361/L361*100</f>
        <v>74.458956025128501</v>
      </c>
      <c r="V361" s="48">
        <f t="shared" ref="V361:V366" si="1169">R361/D361*100</f>
        <v>74.458956025128501</v>
      </c>
      <c r="W361" s="47">
        <f>SUM(W362:W366)</f>
        <v>173703.8</v>
      </c>
      <c r="X361" s="48">
        <f>W361/E361*100</f>
        <v>16.533771178374263</v>
      </c>
      <c r="Y361" s="48">
        <f>W361/J361*100</f>
        <v>9.9202627070245555</v>
      </c>
      <c r="Z361" s="48">
        <f>W361/L361*100</f>
        <v>9.9202627070245555</v>
      </c>
      <c r="AA361" s="48">
        <f>W361/D361*100</f>
        <v>9.9202627070245555</v>
      </c>
      <c r="AB361" s="48">
        <f>SUM(AB362:AB366)</f>
        <v>1477480.12</v>
      </c>
      <c r="AC361" s="48">
        <f>AB361/E361*100</f>
        <v>140.6320312202551</v>
      </c>
      <c r="AD361" s="299">
        <f>AB361/J361*100</f>
        <v>84.379218732153063</v>
      </c>
      <c r="AE361" s="48">
        <f>AB361/L361*100</f>
        <v>84.379218732153063</v>
      </c>
      <c r="AF361" s="48">
        <f>AB361/D361*100</f>
        <v>84.379218732153063</v>
      </c>
      <c r="AG361" s="295">
        <f>SUM(AG362:AG366)</f>
        <v>-426880.12000000011</v>
      </c>
      <c r="AH361" s="48">
        <f>AG361/E361*100</f>
        <v>-40.632031220255108</v>
      </c>
      <c r="AI361" s="48">
        <f>AG361/D361*100</f>
        <v>-24.379218732153063</v>
      </c>
      <c r="AJ361" s="47">
        <f>SUM(AJ362:AJ366)</f>
        <v>273519.87999999989</v>
      </c>
      <c r="AK361" s="47">
        <f>(AJ361/J361)*100</f>
        <v>15.62078126784694</v>
      </c>
      <c r="AL361" s="47">
        <f>(AJ361/D361)*100</f>
        <v>15.62078126784694</v>
      </c>
      <c r="AM361" s="47">
        <f>SUM(AM362:AM366)</f>
        <v>273519.87999999989</v>
      </c>
      <c r="AN361" s="47">
        <f>(AM361/L361)*100</f>
        <v>15.62078126784694</v>
      </c>
      <c r="AO361" s="47">
        <f t="shared" ref="AO361:AO366" si="1170">(AM361/D361)*100</f>
        <v>15.62078126784694</v>
      </c>
      <c r="AP361" s="47">
        <f>SUM(AP362:AP366)</f>
        <v>273519.87999999989</v>
      </c>
      <c r="AQ361" s="47">
        <f>(AP361/D361)*100</f>
        <v>15.62078126784694</v>
      </c>
    </row>
    <row r="362" spans="1:43" ht="18" hidden="1" customHeight="1">
      <c r="A362" s="38"/>
      <c r="B362" s="39" t="s">
        <v>68</v>
      </c>
      <c r="C362" s="49" t="s">
        <v>56</v>
      </c>
      <c r="D362" s="49">
        <v>0</v>
      </c>
      <c r="E362" s="49">
        <v>0</v>
      </c>
      <c r="F362" s="49">
        <f>D362*0.4</f>
        <v>0</v>
      </c>
      <c r="G362" s="49">
        <v>0</v>
      </c>
      <c r="H362" s="49">
        <v>0</v>
      </c>
      <c r="I362" s="49"/>
      <c r="J362" s="41">
        <f>SUM(G362:I362)</f>
        <v>0</v>
      </c>
      <c r="K362" s="50">
        <v>0</v>
      </c>
      <c r="L362" s="51">
        <f>SUM(G362:I362,K362)</f>
        <v>0</v>
      </c>
      <c r="M362" s="52"/>
      <c r="N362" s="53"/>
      <c r="O362" s="54"/>
      <c r="P362" s="55"/>
      <c r="Q362" s="81"/>
      <c r="R362" s="56">
        <f>M362+N362</f>
        <v>0</v>
      </c>
      <c r="S362" s="56" t="e">
        <f>R362/E362*100</f>
        <v>#DIV/0!</v>
      </c>
      <c r="T362" s="56" t="e">
        <f>R362/J362*100</f>
        <v>#DIV/0!</v>
      </c>
      <c r="U362" s="56" t="e">
        <f>R362/L362*100</f>
        <v>#DIV/0!</v>
      </c>
      <c r="V362" s="56" t="e">
        <f t="shared" si="1169"/>
        <v>#DIV/0!</v>
      </c>
      <c r="W362" s="57">
        <f>O362+P362+Q362</f>
        <v>0</v>
      </c>
      <c r="X362" s="56" t="e">
        <f>W362/E362*100</f>
        <v>#DIV/0!</v>
      </c>
      <c r="Y362" s="56" t="e">
        <f>W362/J362*100</f>
        <v>#DIV/0!</v>
      </c>
      <c r="Z362" s="56" t="e">
        <f>W362/L362*100</f>
        <v>#DIV/0!</v>
      </c>
      <c r="AA362" s="56" t="e">
        <f>W362/D362*100</f>
        <v>#DIV/0!</v>
      </c>
      <c r="AB362" s="56">
        <f>SUM(M362:Q362)</f>
        <v>0</v>
      </c>
      <c r="AC362" s="56" t="e">
        <f>AB362/E362*100</f>
        <v>#DIV/0!</v>
      </c>
      <c r="AD362" s="56" t="e">
        <f>AB362/J362*100</f>
        <v>#DIV/0!</v>
      </c>
      <c r="AE362" s="56" t="e">
        <f>AB362/L362*100</f>
        <v>#DIV/0!</v>
      </c>
      <c r="AF362" s="56" t="e">
        <f>AB362/D362*100</f>
        <v>#DIV/0!</v>
      </c>
      <c r="AG362" s="57">
        <f>E362-AB362</f>
        <v>0</v>
      </c>
      <c r="AH362" s="56" t="e">
        <f>AG362/E362*100</f>
        <v>#DIV/0!</v>
      </c>
      <c r="AI362" s="56" t="e">
        <f>AG362/D362*100</f>
        <v>#DIV/0!</v>
      </c>
      <c r="AJ362" s="57">
        <f>J362-AB362</f>
        <v>0</v>
      </c>
      <c r="AK362" s="57" t="e">
        <f>(AJ362/J362)*100</f>
        <v>#DIV/0!</v>
      </c>
      <c r="AL362" s="57" t="e">
        <f>(AJ362/D362)*100</f>
        <v>#DIV/0!</v>
      </c>
      <c r="AM362" s="34">
        <f>L362-AB362</f>
        <v>0</v>
      </c>
      <c r="AN362" s="57" t="e">
        <f>(AM362/L362)*100</f>
        <v>#DIV/0!</v>
      </c>
      <c r="AO362" s="63" t="e">
        <f t="shared" si="1170"/>
        <v>#DIV/0!</v>
      </c>
      <c r="AP362" s="34">
        <f>D362-AB362</f>
        <v>0</v>
      </c>
      <c r="AQ362" s="57" t="e">
        <f>(AP362/D362)*100</f>
        <v>#DIV/0!</v>
      </c>
    </row>
    <row r="363" spans="1:43" ht="18" hidden="1" customHeight="1">
      <c r="A363" s="38"/>
      <c r="B363" s="38"/>
      <c r="C363" s="49" t="s">
        <v>57</v>
      </c>
      <c r="D363" s="49">
        <v>0</v>
      </c>
      <c r="E363" s="49">
        <v>0</v>
      </c>
      <c r="F363" s="49">
        <f t="shared" ref="F363:F368" si="1171">D363*0.4</f>
        <v>0</v>
      </c>
      <c r="G363" s="49">
        <v>0</v>
      </c>
      <c r="H363" s="49">
        <v>0</v>
      </c>
      <c r="I363" s="49"/>
      <c r="J363" s="41">
        <f>SUM(G363:I363)</f>
        <v>0</v>
      </c>
      <c r="K363" s="78">
        <v>0</v>
      </c>
      <c r="L363" s="51">
        <f>SUM(G363:I363,K363)</f>
        <v>0</v>
      </c>
      <c r="M363" s="52"/>
      <c r="N363" s="53"/>
      <c r="O363" s="54"/>
      <c r="P363" s="55"/>
      <c r="Q363" s="81"/>
      <c r="R363" s="56">
        <f>M363+N363</f>
        <v>0</v>
      </c>
      <c r="S363" s="56" t="e">
        <f t="shared" ref="S363:S368" si="1172">R363/E363*100</f>
        <v>#DIV/0!</v>
      </c>
      <c r="T363" s="56" t="e">
        <f t="shared" ref="T363:T366" si="1173">R363/J363*100</f>
        <v>#DIV/0!</v>
      </c>
      <c r="U363" s="56" t="e">
        <f t="shared" ref="U363:U368" si="1174">R363/L363*100</f>
        <v>#DIV/0!</v>
      </c>
      <c r="V363" s="56" t="e">
        <f t="shared" si="1169"/>
        <v>#DIV/0!</v>
      </c>
      <c r="W363" s="57">
        <f t="shared" ref="W363:W366" si="1175">O363+P363+Q363</f>
        <v>0</v>
      </c>
      <c r="X363" s="56" t="e">
        <f t="shared" ref="X363:X368" si="1176">W363/E363*100</f>
        <v>#DIV/0!</v>
      </c>
      <c r="Y363" s="56" t="e">
        <f t="shared" ref="Y363:Y366" si="1177">W363/J363*100</f>
        <v>#DIV/0!</v>
      </c>
      <c r="Z363" s="56" t="e">
        <f t="shared" ref="Z363:Z368" si="1178">W363/L363*100</f>
        <v>#DIV/0!</v>
      </c>
      <c r="AA363" s="56" t="e">
        <f t="shared" ref="AA363:AA366" si="1179">W363/D363*100</f>
        <v>#DIV/0!</v>
      </c>
      <c r="AB363" s="56">
        <f t="shared" ref="AB363:AB366" si="1180">SUM(M363:Q363)</f>
        <v>0</v>
      </c>
      <c r="AC363" s="56" t="e">
        <f t="shared" ref="AC363:AC366" si="1181">AB363/E363*100</f>
        <v>#DIV/0!</v>
      </c>
      <c r="AD363" s="56" t="e">
        <f>AB363/J363*100</f>
        <v>#DIV/0!</v>
      </c>
      <c r="AE363" s="56" t="e">
        <f t="shared" ref="AE363:AE368" si="1182">AB363/L363*100</f>
        <v>#DIV/0!</v>
      </c>
      <c r="AF363" s="56" t="e">
        <f t="shared" ref="AF363:AF366" si="1183">AB363/D363*100</f>
        <v>#DIV/0!</v>
      </c>
      <c r="AG363" s="57">
        <f t="shared" ref="AG363:AG366" si="1184">E363-AB363</f>
        <v>0</v>
      </c>
      <c r="AH363" s="56" t="e">
        <f t="shared" ref="AH363:AH366" si="1185">AG363/E363*100</f>
        <v>#DIV/0!</v>
      </c>
      <c r="AI363" s="56" t="e">
        <f t="shared" ref="AI363:AI366" si="1186">AG363/D363*100</f>
        <v>#DIV/0!</v>
      </c>
      <c r="AJ363" s="57">
        <f t="shared" ref="AJ363:AJ366" si="1187">J363-AB363</f>
        <v>0</v>
      </c>
      <c r="AK363" s="57" t="e">
        <f t="shared" ref="AK363:AK366" si="1188">(AJ363/J363)*100</f>
        <v>#DIV/0!</v>
      </c>
      <c r="AL363" s="57" t="e">
        <f t="shared" ref="AL363:AL366" si="1189">(AJ363/D363)*100</f>
        <v>#DIV/0!</v>
      </c>
      <c r="AM363" s="34">
        <f>L363-AB363</f>
        <v>0</v>
      </c>
      <c r="AN363" s="57" t="e">
        <f t="shared" ref="AN363:AN366" si="1190">(AM363/L363)*100</f>
        <v>#DIV/0!</v>
      </c>
      <c r="AO363" s="63" t="e">
        <f t="shared" si="1170"/>
        <v>#DIV/0!</v>
      </c>
      <c r="AP363" s="34">
        <f t="shared" ref="AP363:AP366" si="1191">D363-AB363</f>
        <v>0</v>
      </c>
      <c r="AQ363" s="57" t="e">
        <f t="shared" ref="AQ363:AQ366" si="1192">(AP363/D363)*100</f>
        <v>#DIV/0!</v>
      </c>
    </row>
    <row r="364" spans="1:43" ht="18.75">
      <c r="A364" s="38"/>
      <c r="B364" s="38"/>
      <c r="C364" s="49" t="s">
        <v>58</v>
      </c>
      <c r="D364" s="49">
        <v>1601000</v>
      </c>
      <c r="E364" s="49">
        <v>960600</v>
      </c>
      <c r="F364" s="49">
        <f t="shared" si="1171"/>
        <v>640400</v>
      </c>
      <c r="G364" s="49">
        <v>1200750</v>
      </c>
      <c r="H364" s="49">
        <v>400250</v>
      </c>
      <c r="I364" s="49"/>
      <c r="J364" s="41">
        <f>SUM(G364:I364)</f>
        <v>1601000</v>
      </c>
      <c r="K364" s="59">
        <v>0</v>
      </c>
      <c r="L364" s="51">
        <f>SUM(G364:I364,K364)</f>
        <v>1601000</v>
      </c>
      <c r="M364" s="52">
        <f>'FF-68 Data'!W984</f>
        <v>1292915.82</v>
      </c>
      <c r="N364" s="53">
        <f>'FF-68 Data'!X984</f>
        <v>0</v>
      </c>
      <c r="O364" s="54">
        <f>'FF-68 Data'!Y984</f>
        <v>0</v>
      </c>
      <c r="P364" s="55">
        <f>'FF-68 Data'!Z984</f>
        <v>173703.8</v>
      </c>
      <c r="Q364" s="81"/>
      <c r="R364" s="56">
        <f>M364+N364</f>
        <v>1292915.82</v>
      </c>
      <c r="S364" s="56">
        <f t="shared" si="1172"/>
        <v>134.59460961898816</v>
      </c>
      <c r="T364" s="56">
        <f t="shared" si="1173"/>
        <v>80.756765771392878</v>
      </c>
      <c r="U364" s="56">
        <f t="shared" si="1174"/>
        <v>80.756765771392878</v>
      </c>
      <c r="V364" s="56">
        <f t="shared" si="1169"/>
        <v>80.756765771392878</v>
      </c>
      <c r="W364" s="57">
        <f t="shared" si="1175"/>
        <v>173703.8</v>
      </c>
      <c r="X364" s="56">
        <f t="shared" si="1176"/>
        <v>18.082844055798457</v>
      </c>
      <c r="Y364" s="56">
        <f t="shared" si="1177"/>
        <v>10.849706433479076</v>
      </c>
      <c r="Z364" s="56">
        <f t="shared" si="1178"/>
        <v>10.849706433479076</v>
      </c>
      <c r="AA364" s="56">
        <f t="shared" si="1179"/>
        <v>10.849706433479076</v>
      </c>
      <c r="AB364" s="56">
        <f t="shared" si="1180"/>
        <v>1466619.62</v>
      </c>
      <c r="AC364" s="56">
        <f t="shared" si="1181"/>
        <v>152.67745367478659</v>
      </c>
      <c r="AD364" s="56">
        <f t="shared" ref="AD364:AD366" si="1193">AB364/J364*100</f>
        <v>91.606472204871963</v>
      </c>
      <c r="AE364" s="56">
        <f t="shared" si="1182"/>
        <v>91.606472204871963</v>
      </c>
      <c r="AF364" s="56">
        <f t="shared" si="1183"/>
        <v>91.606472204871963</v>
      </c>
      <c r="AG364" s="57">
        <f t="shared" si="1184"/>
        <v>-506019.62000000011</v>
      </c>
      <c r="AH364" s="56">
        <f t="shared" si="1185"/>
        <v>-52.677453674786598</v>
      </c>
      <c r="AI364" s="56">
        <f t="shared" si="1186"/>
        <v>-31.60647220487196</v>
      </c>
      <c r="AJ364" s="57">
        <f t="shared" si="1187"/>
        <v>134380.37999999989</v>
      </c>
      <c r="AK364" s="57">
        <f t="shared" si="1188"/>
        <v>8.3935277951280369</v>
      </c>
      <c r="AL364" s="57">
        <f t="shared" si="1189"/>
        <v>8.3935277951280369</v>
      </c>
      <c r="AM364" s="34">
        <f>L364-AB364</f>
        <v>134380.37999999989</v>
      </c>
      <c r="AN364" s="57">
        <f t="shared" si="1190"/>
        <v>8.3935277951280369</v>
      </c>
      <c r="AO364" s="63">
        <f t="shared" si="1170"/>
        <v>8.3935277951280369</v>
      </c>
      <c r="AP364" s="34">
        <f t="shared" si="1191"/>
        <v>134380.37999999989</v>
      </c>
      <c r="AQ364" s="57">
        <f t="shared" si="1192"/>
        <v>8.3935277951280369</v>
      </c>
    </row>
    <row r="365" spans="1:43" ht="18" hidden="1" customHeight="1">
      <c r="A365" s="38"/>
      <c r="B365" s="38"/>
      <c r="C365" s="49" t="s">
        <v>69</v>
      </c>
      <c r="D365" s="49">
        <v>0</v>
      </c>
      <c r="E365" s="49">
        <v>0</v>
      </c>
      <c r="F365" s="49">
        <f t="shared" si="1171"/>
        <v>0</v>
      </c>
      <c r="G365" s="49">
        <v>0</v>
      </c>
      <c r="H365" s="49">
        <v>0</v>
      </c>
      <c r="I365" s="49"/>
      <c r="J365" s="41">
        <f>SUM(G365:I365)</f>
        <v>0</v>
      </c>
      <c r="K365" s="59">
        <v>0</v>
      </c>
      <c r="L365" s="51">
        <f>SUM(G365:I365,K365)</f>
        <v>0</v>
      </c>
      <c r="M365" s="52"/>
      <c r="N365" s="53"/>
      <c r="O365" s="54"/>
      <c r="P365" s="55"/>
      <c r="Q365" s="81"/>
      <c r="R365" s="56">
        <f>M365+N365</f>
        <v>0</v>
      </c>
      <c r="S365" s="56" t="e">
        <f t="shared" si="1172"/>
        <v>#DIV/0!</v>
      </c>
      <c r="T365" s="56" t="e">
        <f t="shared" si="1173"/>
        <v>#DIV/0!</v>
      </c>
      <c r="U365" s="56" t="e">
        <f t="shared" si="1174"/>
        <v>#DIV/0!</v>
      </c>
      <c r="V365" s="56" t="e">
        <f t="shared" si="1169"/>
        <v>#DIV/0!</v>
      </c>
      <c r="W365" s="57">
        <f t="shared" si="1175"/>
        <v>0</v>
      </c>
      <c r="X365" s="56" t="e">
        <f t="shared" si="1176"/>
        <v>#DIV/0!</v>
      </c>
      <c r="Y365" s="56" t="e">
        <f t="shared" si="1177"/>
        <v>#DIV/0!</v>
      </c>
      <c r="Z365" s="56" t="e">
        <f t="shared" si="1178"/>
        <v>#DIV/0!</v>
      </c>
      <c r="AA365" s="56" t="e">
        <f t="shared" si="1179"/>
        <v>#DIV/0!</v>
      </c>
      <c r="AB365" s="56">
        <f t="shared" si="1180"/>
        <v>0</v>
      </c>
      <c r="AC365" s="56" t="e">
        <f t="shared" si="1181"/>
        <v>#DIV/0!</v>
      </c>
      <c r="AD365" s="56" t="e">
        <f t="shared" si="1193"/>
        <v>#DIV/0!</v>
      </c>
      <c r="AE365" s="56" t="e">
        <f t="shared" si="1182"/>
        <v>#DIV/0!</v>
      </c>
      <c r="AF365" s="56" t="e">
        <f t="shared" si="1183"/>
        <v>#DIV/0!</v>
      </c>
      <c r="AG365" s="57">
        <f t="shared" si="1184"/>
        <v>0</v>
      </c>
      <c r="AH365" s="56" t="e">
        <f t="shared" si="1185"/>
        <v>#DIV/0!</v>
      </c>
      <c r="AI365" s="56" t="e">
        <f t="shared" si="1186"/>
        <v>#DIV/0!</v>
      </c>
      <c r="AJ365" s="57">
        <f t="shared" si="1187"/>
        <v>0</v>
      </c>
      <c r="AK365" s="57" t="e">
        <f t="shared" si="1188"/>
        <v>#DIV/0!</v>
      </c>
      <c r="AL365" s="57" t="e">
        <f t="shared" si="1189"/>
        <v>#DIV/0!</v>
      </c>
      <c r="AM365" s="34">
        <f>L365-AB365</f>
        <v>0</v>
      </c>
      <c r="AN365" s="57" t="e">
        <f t="shared" si="1190"/>
        <v>#DIV/0!</v>
      </c>
      <c r="AO365" s="63" t="e">
        <f t="shared" si="1170"/>
        <v>#DIV/0!</v>
      </c>
      <c r="AP365" s="34">
        <f t="shared" si="1191"/>
        <v>0</v>
      </c>
      <c r="AQ365" s="57" t="e">
        <f t="shared" si="1192"/>
        <v>#DIV/0!</v>
      </c>
    </row>
    <row r="366" spans="1:43" ht="18.75">
      <c r="A366" s="38"/>
      <c r="B366" s="38"/>
      <c r="C366" s="49" t="s">
        <v>60</v>
      </c>
      <c r="D366" s="57">
        <v>150000</v>
      </c>
      <c r="E366" s="49">
        <v>90000</v>
      </c>
      <c r="F366" s="49">
        <f t="shared" si="1171"/>
        <v>60000</v>
      </c>
      <c r="G366" s="57">
        <v>112500</v>
      </c>
      <c r="H366" s="49">
        <v>37500</v>
      </c>
      <c r="I366" s="49"/>
      <c r="J366" s="41">
        <f>SUM(G366:I366)</f>
        <v>150000</v>
      </c>
      <c r="K366" s="49">
        <v>0</v>
      </c>
      <c r="L366" s="51">
        <f>SUM(G366:I366,K366)</f>
        <v>150000</v>
      </c>
      <c r="M366" s="52">
        <f>'FF-68 Data'!AE984</f>
        <v>10860.5</v>
      </c>
      <c r="N366" s="53">
        <f>'FF-68 Data'!AF984</f>
        <v>0</v>
      </c>
      <c r="O366" s="54">
        <f>'FF-68 Data'!AG984</f>
        <v>0</v>
      </c>
      <c r="P366" s="55">
        <f>'FF-68 Data'!AH984</f>
        <v>0</v>
      </c>
      <c r="Q366" s="81"/>
      <c r="R366" s="56">
        <f>M366+N366</f>
        <v>10860.5</v>
      </c>
      <c r="S366" s="56">
        <f t="shared" si="1172"/>
        <v>12.067222222222222</v>
      </c>
      <c r="T366" s="56">
        <f t="shared" si="1173"/>
        <v>7.2403333333333331</v>
      </c>
      <c r="U366" s="56">
        <f t="shared" si="1174"/>
        <v>7.2403333333333331</v>
      </c>
      <c r="V366" s="56">
        <f t="shared" si="1169"/>
        <v>7.2403333333333331</v>
      </c>
      <c r="W366" s="57">
        <f t="shared" si="1175"/>
        <v>0</v>
      </c>
      <c r="X366" s="56">
        <f t="shared" si="1176"/>
        <v>0</v>
      </c>
      <c r="Y366" s="56">
        <f t="shared" si="1177"/>
        <v>0</v>
      </c>
      <c r="Z366" s="56">
        <f t="shared" si="1178"/>
        <v>0</v>
      </c>
      <c r="AA366" s="56">
        <f t="shared" si="1179"/>
        <v>0</v>
      </c>
      <c r="AB366" s="56">
        <f t="shared" si="1180"/>
        <v>10860.5</v>
      </c>
      <c r="AC366" s="56">
        <f t="shared" si="1181"/>
        <v>12.067222222222222</v>
      </c>
      <c r="AD366" s="56">
        <f t="shared" si="1193"/>
        <v>7.2403333333333331</v>
      </c>
      <c r="AE366" s="56">
        <f t="shared" si="1182"/>
        <v>7.2403333333333331</v>
      </c>
      <c r="AF366" s="56">
        <f t="shared" si="1183"/>
        <v>7.2403333333333331</v>
      </c>
      <c r="AG366" s="57">
        <f t="shared" si="1184"/>
        <v>79139.5</v>
      </c>
      <c r="AH366" s="56">
        <f t="shared" si="1185"/>
        <v>87.932777777777787</v>
      </c>
      <c r="AI366" s="56">
        <f t="shared" si="1186"/>
        <v>52.759666666666675</v>
      </c>
      <c r="AJ366" s="57">
        <f t="shared" si="1187"/>
        <v>139139.5</v>
      </c>
      <c r="AK366" s="57">
        <f t="shared" si="1188"/>
        <v>92.759666666666661</v>
      </c>
      <c r="AL366" s="57">
        <f t="shared" si="1189"/>
        <v>92.759666666666661</v>
      </c>
      <c r="AM366" s="34">
        <f>L366-AB366</f>
        <v>139139.5</v>
      </c>
      <c r="AN366" s="57">
        <f t="shared" si="1190"/>
        <v>92.759666666666661</v>
      </c>
      <c r="AO366" s="63">
        <f t="shared" si="1170"/>
        <v>92.759666666666661</v>
      </c>
      <c r="AP366" s="34">
        <f t="shared" si="1191"/>
        <v>139139.5</v>
      </c>
      <c r="AQ366" s="57">
        <f t="shared" si="1192"/>
        <v>92.759666666666661</v>
      </c>
    </row>
    <row r="367" spans="1:43" ht="18" hidden="1" customHeight="1">
      <c r="A367" s="61"/>
      <c r="B367" s="62"/>
      <c r="C367" s="63" t="s">
        <v>61</v>
      </c>
      <c r="D367" s="63">
        <f>D368</f>
        <v>0</v>
      </c>
      <c r="E367" s="63">
        <f>E368</f>
        <v>0</v>
      </c>
      <c r="F367" s="63">
        <f t="shared" ref="F367" si="1194">F368</f>
        <v>0</v>
      </c>
      <c r="G367" s="63">
        <f>SUM(G368:G368)</f>
        <v>0</v>
      </c>
      <c r="H367" s="63">
        <f>H368</f>
        <v>0</v>
      </c>
      <c r="I367" s="63">
        <f>I368</f>
        <v>0</v>
      </c>
      <c r="J367" s="63">
        <f>J368</f>
        <v>0</v>
      </c>
      <c r="K367" s="63">
        <f>K368</f>
        <v>0</v>
      </c>
      <c r="L367" s="63">
        <f>SUM(L368:L368)</f>
        <v>0</v>
      </c>
      <c r="M367" s="64">
        <f t="shared" ref="M367:AP367" si="1195">M368</f>
        <v>0</v>
      </c>
      <c r="N367" s="65">
        <f t="shared" si="1195"/>
        <v>0</v>
      </c>
      <c r="O367" s="66">
        <f t="shared" si="1195"/>
        <v>0</v>
      </c>
      <c r="P367" s="46">
        <f t="shared" si="1195"/>
        <v>0</v>
      </c>
      <c r="Q367" s="82">
        <f t="shared" si="1195"/>
        <v>0</v>
      </c>
      <c r="R367" s="67">
        <f t="shared" si="1195"/>
        <v>0</v>
      </c>
      <c r="S367" s="67" t="e">
        <f t="shared" si="1195"/>
        <v>#DIV/0!</v>
      </c>
      <c r="T367" s="67" t="e">
        <f t="shared" si="1195"/>
        <v>#DIV/0!</v>
      </c>
      <c r="U367" s="56" t="e">
        <f t="shared" si="1174"/>
        <v>#DIV/0!</v>
      </c>
      <c r="V367" s="67" t="e">
        <f t="shared" si="1195"/>
        <v>#DIV/0!</v>
      </c>
      <c r="W367" s="63">
        <f t="shared" si="1195"/>
        <v>0</v>
      </c>
      <c r="X367" s="67" t="e">
        <f t="shared" si="1195"/>
        <v>#DIV/0!</v>
      </c>
      <c r="Y367" s="67" t="e">
        <f t="shared" si="1195"/>
        <v>#DIV/0!</v>
      </c>
      <c r="Z367" s="56" t="e">
        <f t="shared" si="1178"/>
        <v>#DIV/0!</v>
      </c>
      <c r="AA367" s="67" t="e">
        <f t="shared" si="1195"/>
        <v>#DIV/0!</v>
      </c>
      <c r="AB367" s="67">
        <f>AB368</f>
        <v>0</v>
      </c>
      <c r="AC367" s="67" t="e">
        <f t="shared" ref="AC367:AI367" si="1196">AC368</f>
        <v>#DIV/0!</v>
      </c>
      <c r="AD367" s="67" t="e">
        <f t="shared" si="1196"/>
        <v>#DIV/0!</v>
      </c>
      <c r="AE367" s="56" t="e">
        <f t="shared" si="1182"/>
        <v>#DIV/0!</v>
      </c>
      <c r="AF367" s="67" t="e">
        <f t="shared" si="1196"/>
        <v>#DIV/0!</v>
      </c>
      <c r="AG367" s="63">
        <f>AG368</f>
        <v>0</v>
      </c>
      <c r="AH367" s="67" t="e">
        <f t="shared" si="1196"/>
        <v>#DIV/0!</v>
      </c>
      <c r="AI367" s="67" t="e">
        <f t="shared" si="1196"/>
        <v>#DIV/0!</v>
      </c>
      <c r="AJ367" s="63">
        <f t="shared" si="1195"/>
        <v>0</v>
      </c>
      <c r="AK367" s="63" t="e">
        <f t="shared" si="1195"/>
        <v>#DIV/0!</v>
      </c>
      <c r="AL367" s="63" t="e">
        <f t="shared" si="1195"/>
        <v>#DIV/0!</v>
      </c>
      <c r="AM367" s="63">
        <f t="shared" si="1195"/>
        <v>0</v>
      </c>
      <c r="AN367" s="63" t="e">
        <f t="shared" si="1195"/>
        <v>#DIV/0!</v>
      </c>
      <c r="AO367" s="63" t="e">
        <f t="shared" si="1195"/>
        <v>#DIV/0!</v>
      </c>
      <c r="AP367" s="63">
        <f t="shared" si="1195"/>
        <v>0</v>
      </c>
      <c r="AQ367" s="57" t="e">
        <f>(AP367/D367)*100</f>
        <v>#DIV/0!</v>
      </c>
    </row>
    <row r="368" spans="1:43" ht="18" hidden="1" customHeight="1">
      <c r="A368" s="38"/>
      <c r="B368" s="38"/>
      <c r="C368" s="49" t="s">
        <v>70</v>
      </c>
      <c r="D368" s="57"/>
      <c r="E368" s="49">
        <v>0</v>
      </c>
      <c r="F368" s="49">
        <f t="shared" si="1171"/>
        <v>0</v>
      </c>
      <c r="G368" s="57">
        <v>0</v>
      </c>
      <c r="H368" s="49">
        <v>0</v>
      </c>
      <c r="I368" s="49"/>
      <c r="J368" s="49">
        <f>SUM(G368:I368)</f>
        <v>0</v>
      </c>
      <c r="K368" s="57">
        <v>0</v>
      </c>
      <c r="L368" s="51">
        <f>SUM(G368:I368,K368)</f>
        <v>0</v>
      </c>
      <c r="M368" s="52"/>
      <c r="N368" s="53"/>
      <c r="O368" s="54"/>
      <c r="P368" s="55"/>
      <c r="Q368" s="81"/>
      <c r="R368" s="57">
        <f>M368+N368</f>
        <v>0</v>
      </c>
      <c r="S368" s="56" t="e">
        <f t="shared" si="1172"/>
        <v>#DIV/0!</v>
      </c>
      <c r="T368" s="56" t="e">
        <f>R368/L368*100</f>
        <v>#DIV/0!</v>
      </c>
      <c r="U368" s="56" t="e">
        <f t="shared" si="1174"/>
        <v>#DIV/0!</v>
      </c>
      <c r="V368" s="56" t="e">
        <f>R368/D368*100</f>
        <v>#DIV/0!</v>
      </c>
      <c r="W368" s="57">
        <f>O368+P368+Q368</f>
        <v>0</v>
      </c>
      <c r="X368" s="56" t="e">
        <f t="shared" si="1176"/>
        <v>#DIV/0!</v>
      </c>
      <c r="Y368" s="56" t="e">
        <f>W368/L368*100</f>
        <v>#DIV/0!</v>
      </c>
      <c r="Z368" s="56" t="e">
        <f t="shared" si="1178"/>
        <v>#DIV/0!</v>
      </c>
      <c r="AA368" s="56" t="e">
        <f>W368/D368*100</f>
        <v>#DIV/0!</v>
      </c>
      <c r="AB368" s="56">
        <f>SUM(M368:Q368)</f>
        <v>0</v>
      </c>
      <c r="AC368" s="56" t="e">
        <f t="shared" ref="AC368" si="1197">AB368/E368*100</f>
        <v>#DIV/0!</v>
      </c>
      <c r="AD368" s="56" t="e">
        <f t="shared" ref="AD368" si="1198">AB368/J368*100</f>
        <v>#DIV/0!</v>
      </c>
      <c r="AE368" s="56" t="e">
        <f t="shared" si="1182"/>
        <v>#DIV/0!</v>
      </c>
      <c r="AF368" s="56" t="e">
        <f>AB368/D368*100</f>
        <v>#DIV/0!</v>
      </c>
      <c r="AG368" s="57">
        <f t="shared" ref="AG368" si="1199">E368-AB368</f>
        <v>0</v>
      </c>
      <c r="AH368" s="56" t="e">
        <f t="shared" ref="AH368" si="1200">AG368/E368*100</f>
        <v>#DIV/0!</v>
      </c>
      <c r="AI368" s="56" t="e">
        <f t="shared" ref="AI368" si="1201">AG368/D368*100</f>
        <v>#DIV/0!</v>
      </c>
      <c r="AJ368" s="57">
        <f>J368-AB368</f>
        <v>0</v>
      </c>
      <c r="AK368" s="57" t="e">
        <f t="shared" ref="AK368" si="1202">(AJ368/J368)*100</f>
        <v>#DIV/0!</v>
      </c>
      <c r="AL368" s="57" t="e">
        <f>(AJ368/D368)*100</f>
        <v>#DIV/0!</v>
      </c>
      <c r="AM368" s="34">
        <f>L368-AB368</f>
        <v>0</v>
      </c>
      <c r="AN368" s="57" t="e">
        <f>(AM368/L368)*100</f>
        <v>#DIV/0!</v>
      </c>
      <c r="AO368" s="63" t="e">
        <f>(AM368/D368)*100</f>
        <v>#DIV/0!</v>
      </c>
      <c r="AP368" s="34">
        <f t="shared" ref="AP368" si="1203">D368-AB368</f>
        <v>0</v>
      </c>
      <c r="AQ368" s="57" t="e">
        <f t="shared" ref="AQ368" si="1204">(AP368/D368)*100</f>
        <v>#DIV/0!</v>
      </c>
    </row>
    <row r="369" spans="1:43" ht="18.75">
      <c r="A369" s="69"/>
      <c r="B369" s="69"/>
      <c r="C369" s="70"/>
      <c r="D369" s="70"/>
      <c r="E369" s="70"/>
      <c r="F369" s="70"/>
      <c r="G369" s="71"/>
      <c r="H369" s="71"/>
      <c r="I369" s="71"/>
      <c r="J369" s="71"/>
      <c r="K369" s="71"/>
      <c r="L369" s="71"/>
      <c r="M369" s="72"/>
      <c r="N369" s="73"/>
      <c r="O369" s="74"/>
      <c r="P369" s="75"/>
      <c r="Q369" s="83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</row>
    <row r="370" spans="1:43" ht="39.950000000000003" customHeight="1">
      <c r="A370" s="1104" t="s">
        <v>177</v>
      </c>
      <c r="B370" s="1106" t="s">
        <v>178</v>
      </c>
      <c r="C370" s="1107" t="s">
        <v>179</v>
      </c>
      <c r="D370" s="79" t="s">
        <v>180</v>
      </c>
      <c r="E370" s="293">
        <v>0.6</v>
      </c>
      <c r="F370" s="293">
        <v>0.4</v>
      </c>
      <c r="G370" s="1109">
        <f>SUM(G373,G379)</f>
        <v>651000</v>
      </c>
      <c r="H370" s="1109">
        <f>H373+H379</f>
        <v>145000</v>
      </c>
      <c r="I370" s="1109">
        <f>I373+I379</f>
        <v>0</v>
      </c>
      <c r="J370" s="1109">
        <f>SUM(G370:I372)</f>
        <v>796000</v>
      </c>
      <c r="K370" s="1111">
        <f>SUM(K373,K379)</f>
        <v>0</v>
      </c>
      <c r="L370" s="1113">
        <f>SUM(L373,L379)</f>
        <v>796000</v>
      </c>
      <c r="M370" s="37"/>
      <c r="N370" s="37"/>
      <c r="O370" s="37"/>
      <c r="P370" s="37"/>
      <c r="Q370" s="37"/>
      <c r="R370" s="203" t="s">
        <v>417</v>
      </c>
      <c r="S370" s="294" t="s">
        <v>462</v>
      </c>
      <c r="T370" s="204" t="s">
        <v>433</v>
      </c>
      <c r="U370" s="204" t="s">
        <v>434</v>
      </c>
      <c r="V370" s="204" t="s">
        <v>403</v>
      </c>
      <c r="W370" s="204" t="s">
        <v>438</v>
      </c>
      <c r="X370" s="294" t="s">
        <v>462</v>
      </c>
      <c r="Y370" s="204" t="s">
        <v>433</v>
      </c>
      <c r="Z370" s="204" t="s">
        <v>434</v>
      </c>
      <c r="AA370" s="204" t="s">
        <v>403</v>
      </c>
      <c r="AB370" s="203" t="s">
        <v>439</v>
      </c>
      <c r="AC370" s="294" t="s">
        <v>462</v>
      </c>
      <c r="AD370" s="204" t="s">
        <v>433</v>
      </c>
      <c r="AE370" s="204" t="s">
        <v>434</v>
      </c>
      <c r="AF370" s="204" t="s">
        <v>403</v>
      </c>
      <c r="AG370" s="296" t="s">
        <v>33</v>
      </c>
      <c r="AH370" s="294" t="s">
        <v>464</v>
      </c>
      <c r="AI370" s="294" t="s">
        <v>399</v>
      </c>
      <c r="AJ370" s="204" t="s">
        <v>440</v>
      </c>
      <c r="AK370" s="204" t="s">
        <v>433</v>
      </c>
      <c r="AL370" s="204" t="s">
        <v>403</v>
      </c>
      <c r="AM370" s="204" t="s">
        <v>408</v>
      </c>
      <c r="AN370" s="204" t="s">
        <v>448</v>
      </c>
      <c r="AO370" s="204" t="s">
        <v>403</v>
      </c>
      <c r="AP370" s="204" t="s">
        <v>441</v>
      </c>
      <c r="AQ370" s="204" t="s">
        <v>403</v>
      </c>
    </row>
    <row r="371" spans="1:43" ht="14.45" customHeight="1">
      <c r="A371" s="1105"/>
      <c r="B371" s="1106"/>
      <c r="C371" s="1108"/>
      <c r="D371" s="1108">
        <f>D373+D379</f>
        <v>796000</v>
      </c>
      <c r="E371" s="1173">
        <f t="shared" ref="E371:F371" si="1205">E373+E379</f>
        <v>477600</v>
      </c>
      <c r="F371" s="1173">
        <f t="shared" si="1205"/>
        <v>318400</v>
      </c>
      <c r="G371" s="1110"/>
      <c r="H371" s="1110"/>
      <c r="I371" s="1110"/>
      <c r="J371" s="1110"/>
      <c r="K371" s="1112"/>
      <c r="L371" s="1106"/>
      <c r="M371" s="1114">
        <f t="shared" ref="M371:R371" si="1206">M373+M379</f>
        <v>514013.19</v>
      </c>
      <c r="N371" s="1116">
        <f t="shared" si="1206"/>
        <v>39483</v>
      </c>
      <c r="O371" s="1118">
        <f t="shared" si="1206"/>
        <v>0</v>
      </c>
      <c r="P371" s="1100">
        <f t="shared" si="1206"/>
        <v>203205.84</v>
      </c>
      <c r="Q371" s="1102">
        <f t="shared" si="1206"/>
        <v>0</v>
      </c>
      <c r="R371" s="1071">
        <f t="shared" si="1206"/>
        <v>553496.19000000006</v>
      </c>
      <c r="S371" s="1071">
        <f>(R371/E371)*100</f>
        <v>115.89116206030153</v>
      </c>
      <c r="T371" s="1071">
        <f>(R371/J370)*100</f>
        <v>69.534697236180904</v>
      </c>
      <c r="U371" s="1071">
        <f>(R371/L370)*100</f>
        <v>69.534697236180904</v>
      </c>
      <c r="V371" s="1071">
        <f>(R371/D371)*100</f>
        <v>69.534697236180904</v>
      </c>
      <c r="W371" s="1071">
        <f>W373+W379</f>
        <v>203205.84</v>
      </c>
      <c r="X371" s="1071">
        <f>(W371/E371)*100</f>
        <v>42.547286432160803</v>
      </c>
      <c r="Y371" s="1071">
        <f>(W371/J370)*100</f>
        <v>25.528371859296485</v>
      </c>
      <c r="Z371" s="1071">
        <f>(W371/L370)*100</f>
        <v>25.528371859296485</v>
      </c>
      <c r="AA371" s="1071">
        <f>(W371/D371)*100</f>
        <v>25.528371859296485</v>
      </c>
      <c r="AB371" s="1071">
        <f>AB373+AB379</f>
        <v>756702.03</v>
      </c>
      <c r="AC371" s="1071">
        <f>(AB371/E371)*100</f>
        <v>158.43844849246233</v>
      </c>
      <c r="AD371" s="1171">
        <f>(AB371/J370)*100</f>
        <v>95.063069095477388</v>
      </c>
      <c r="AE371" s="1071">
        <f>(AB371/L370)*100</f>
        <v>95.063069095477388</v>
      </c>
      <c r="AF371" s="1071">
        <f>(AB371/D371)*100</f>
        <v>95.063069095477388</v>
      </c>
      <c r="AG371" s="1071">
        <f>AG373+AG379</f>
        <v>-279102.03000000003</v>
      </c>
      <c r="AH371" s="1071">
        <f>(AG371/E371)*100</f>
        <v>-58.438448492462314</v>
      </c>
      <c r="AI371" s="1071">
        <f>(AG371/D371)*100</f>
        <v>-35.063069095477388</v>
      </c>
      <c r="AJ371" s="1071">
        <f>AJ373+AJ379</f>
        <v>39297.97</v>
      </c>
      <c r="AK371" s="1071">
        <f>(AJ371/J370)*100</f>
        <v>4.9369309045226135</v>
      </c>
      <c r="AL371" s="1071">
        <f>(AJ371/D371)*100</f>
        <v>4.9369309045226135</v>
      </c>
      <c r="AM371" s="1071">
        <f>AM373+AM379</f>
        <v>39297.97</v>
      </c>
      <c r="AN371" s="1071">
        <f>(AM371/L370)*100</f>
        <v>4.9369309045226135</v>
      </c>
      <c r="AO371" s="1071">
        <f>(AM371/D371)*100</f>
        <v>4.9369309045226135</v>
      </c>
      <c r="AP371" s="1071">
        <f>AP373+AP379</f>
        <v>39297.97</v>
      </c>
      <c r="AQ371" s="1071">
        <f>(AP371/D371)*100</f>
        <v>4.9369309045226135</v>
      </c>
    </row>
    <row r="372" spans="1:43" ht="8.4499999999999993" customHeight="1">
      <c r="A372" s="1105"/>
      <c r="B372" s="1106"/>
      <c r="C372" s="1108"/>
      <c r="D372" s="1108"/>
      <c r="E372" s="1173"/>
      <c r="F372" s="1173"/>
      <c r="G372" s="1110"/>
      <c r="H372" s="1110"/>
      <c r="I372" s="1110"/>
      <c r="J372" s="1110"/>
      <c r="K372" s="1112"/>
      <c r="L372" s="1106"/>
      <c r="M372" s="1115"/>
      <c r="N372" s="1117"/>
      <c r="O372" s="1119"/>
      <c r="P372" s="1101"/>
      <c r="Q372" s="1103"/>
      <c r="R372" s="1072"/>
      <c r="S372" s="1072"/>
      <c r="T372" s="1072"/>
      <c r="U372" s="1072"/>
      <c r="V372" s="1072"/>
      <c r="W372" s="1072"/>
      <c r="X372" s="1072"/>
      <c r="Y372" s="1072"/>
      <c r="Z372" s="1072"/>
      <c r="AA372" s="1072"/>
      <c r="AB372" s="1072"/>
      <c r="AC372" s="1072"/>
      <c r="AD372" s="1172"/>
      <c r="AE372" s="1072"/>
      <c r="AF372" s="1072"/>
      <c r="AG372" s="1072"/>
      <c r="AH372" s="1072"/>
      <c r="AI372" s="1072"/>
      <c r="AJ372" s="1072"/>
      <c r="AK372" s="1072"/>
      <c r="AL372" s="1072"/>
      <c r="AM372" s="1072"/>
      <c r="AN372" s="1072"/>
      <c r="AO372" s="1072"/>
      <c r="AP372" s="1072"/>
      <c r="AQ372" s="1072"/>
    </row>
    <row r="373" spans="1:43" ht="18.75">
      <c r="A373" s="38"/>
      <c r="B373" s="39"/>
      <c r="C373" s="40" t="s">
        <v>55</v>
      </c>
      <c r="D373" s="40">
        <f>SUM(D374:D378)</f>
        <v>796000</v>
      </c>
      <c r="E373" s="40">
        <f t="shared" ref="E373:F373" si="1207">SUM(E374:E378)</f>
        <v>477600</v>
      </c>
      <c r="F373" s="40">
        <f t="shared" si="1207"/>
        <v>318400</v>
      </c>
      <c r="G373" s="41">
        <f>SUM(G374:G378)</f>
        <v>651000</v>
      </c>
      <c r="H373" s="41">
        <f>SUM(H374:H378)</f>
        <v>145000</v>
      </c>
      <c r="I373" s="41">
        <f>SUM(I374:I378)</f>
        <v>0</v>
      </c>
      <c r="J373" s="41">
        <f>SUM(J374:J378)</f>
        <v>796000</v>
      </c>
      <c r="K373" s="42">
        <f>SUM(K374:K376)</f>
        <v>0</v>
      </c>
      <c r="L373" s="41">
        <f t="shared" ref="L373:R373" si="1208">SUM(L374:L378)</f>
        <v>796000</v>
      </c>
      <c r="M373" s="43">
        <f t="shared" si="1208"/>
        <v>514013.19</v>
      </c>
      <c r="N373" s="44">
        <f t="shared" si="1208"/>
        <v>39483</v>
      </c>
      <c r="O373" s="45">
        <f t="shared" si="1208"/>
        <v>0</v>
      </c>
      <c r="P373" s="46">
        <f t="shared" si="1208"/>
        <v>203205.84</v>
      </c>
      <c r="Q373" s="80">
        <f t="shared" si="1208"/>
        <v>0</v>
      </c>
      <c r="R373" s="47">
        <f t="shared" si="1208"/>
        <v>553496.19000000006</v>
      </c>
      <c r="S373" s="48">
        <f>R373/E373*100</f>
        <v>115.89116206030153</v>
      </c>
      <c r="T373" s="48">
        <f>R373/J373*100</f>
        <v>69.534697236180904</v>
      </c>
      <c r="U373" s="48">
        <f>R373/L373*100</f>
        <v>69.534697236180904</v>
      </c>
      <c r="V373" s="48">
        <f t="shared" ref="V373:V378" si="1209">R373/D373*100</f>
        <v>69.534697236180904</v>
      </c>
      <c r="W373" s="47">
        <f>SUM(W374:W378)</f>
        <v>203205.84</v>
      </c>
      <c r="X373" s="48">
        <f>W373/E373*100</f>
        <v>42.547286432160803</v>
      </c>
      <c r="Y373" s="48">
        <f>W373/J373*100</f>
        <v>25.528371859296485</v>
      </c>
      <c r="Z373" s="48">
        <f>W373/L373*100</f>
        <v>25.528371859296485</v>
      </c>
      <c r="AA373" s="48">
        <f>W373/D373*100</f>
        <v>25.528371859296485</v>
      </c>
      <c r="AB373" s="48">
        <f>SUM(AB374:AB378)</f>
        <v>756702.03</v>
      </c>
      <c r="AC373" s="48">
        <f>AB373/E373*100</f>
        <v>158.43844849246233</v>
      </c>
      <c r="AD373" s="299">
        <f>AB373/J373*100</f>
        <v>95.063069095477388</v>
      </c>
      <c r="AE373" s="48">
        <f>AB373/L373*100</f>
        <v>95.063069095477388</v>
      </c>
      <c r="AF373" s="48">
        <f>AB373/D373*100</f>
        <v>95.063069095477388</v>
      </c>
      <c r="AG373" s="295">
        <f>SUM(AG374:AG378)</f>
        <v>-279102.03000000003</v>
      </c>
      <c r="AH373" s="48">
        <f>AG373/E373*100</f>
        <v>-58.438448492462314</v>
      </c>
      <c r="AI373" s="48">
        <f>AG373/D373*100</f>
        <v>-35.063069095477388</v>
      </c>
      <c r="AJ373" s="47">
        <f>SUM(AJ374:AJ378)</f>
        <v>39297.97</v>
      </c>
      <c r="AK373" s="47">
        <f>(AJ373/J373)*100</f>
        <v>4.9369309045226135</v>
      </c>
      <c r="AL373" s="47">
        <f>(AJ373/D373)*100</f>
        <v>4.9369309045226135</v>
      </c>
      <c r="AM373" s="47">
        <f>SUM(AM374:AM378)</f>
        <v>39297.97</v>
      </c>
      <c r="AN373" s="47">
        <f>(AM373/L373)*100</f>
        <v>4.9369309045226135</v>
      </c>
      <c r="AO373" s="47">
        <f t="shared" ref="AO373:AO378" si="1210">(AM373/D373)*100</f>
        <v>4.9369309045226135</v>
      </c>
      <c r="AP373" s="47">
        <f>SUM(AP374:AP378)</f>
        <v>39297.97</v>
      </c>
      <c r="AQ373" s="47">
        <f>(AP373/D373)*100</f>
        <v>4.9369309045226135</v>
      </c>
    </row>
    <row r="374" spans="1:43" ht="18.75">
      <c r="A374" s="38"/>
      <c r="B374" s="39" t="s">
        <v>68</v>
      </c>
      <c r="C374" s="49" t="s">
        <v>56</v>
      </c>
      <c r="D374" s="49">
        <v>216000</v>
      </c>
      <c r="E374" s="49">
        <v>129600</v>
      </c>
      <c r="F374" s="49">
        <f>D374*0.4</f>
        <v>86400</v>
      </c>
      <c r="G374" s="49">
        <v>216000</v>
      </c>
      <c r="H374" s="49">
        <v>0</v>
      </c>
      <c r="I374" s="49"/>
      <c r="J374" s="41">
        <f>SUM(G374:I374)</f>
        <v>216000</v>
      </c>
      <c r="K374" s="50">
        <v>0</v>
      </c>
      <c r="L374" s="51">
        <f>SUM(G374:I374,K374)</f>
        <v>216000</v>
      </c>
      <c r="M374" s="52">
        <f>'FF-68 Data'!Q1025</f>
        <v>216000</v>
      </c>
      <c r="N374" s="53"/>
      <c r="O374" s="54"/>
      <c r="P374" s="55"/>
      <c r="Q374" s="81">
        <f>'FF-68 Data'!R1025</f>
        <v>0</v>
      </c>
      <c r="R374" s="56">
        <f>M374+N374</f>
        <v>216000</v>
      </c>
      <c r="S374" s="56">
        <f>R374/E374*100</f>
        <v>166.66666666666669</v>
      </c>
      <c r="T374" s="56">
        <f>R374/J374*100</f>
        <v>100</v>
      </c>
      <c r="U374" s="56">
        <f>R374/L374*100</f>
        <v>100</v>
      </c>
      <c r="V374" s="56">
        <f t="shared" si="1209"/>
        <v>100</v>
      </c>
      <c r="W374" s="57">
        <f>O374+P374+Q374</f>
        <v>0</v>
      </c>
      <c r="X374" s="56">
        <f>W374/E374*100</f>
        <v>0</v>
      </c>
      <c r="Y374" s="56">
        <f>W374/J374*100</f>
        <v>0</v>
      </c>
      <c r="Z374" s="56">
        <f>W374/L374*100</f>
        <v>0</v>
      </c>
      <c r="AA374" s="56">
        <f>W374/D374*100</f>
        <v>0</v>
      </c>
      <c r="AB374" s="56">
        <f>SUM(M374:Q374)</f>
        <v>216000</v>
      </c>
      <c r="AC374" s="56">
        <f>AB374/E374*100</f>
        <v>166.66666666666669</v>
      </c>
      <c r="AD374" s="56">
        <f>AB374/J374*100</f>
        <v>100</v>
      </c>
      <c r="AE374" s="56">
        <f>AB374/L374*100</f>
        <v>100</v>
      </c>
      <c r="AF374" s="56">
        <f>AB374/D374*100</f>
        <v>100</v>
      </c>
      <c r="AG374" s="57">
        <f>E374-AB374</f>
        <v>-86400</v>
      </c>
      <c r="AH374" s="56">
        <f>AG374/E374*100</f>
        <v>-66.666666666666657</v>
      </c>
      <c r="AI374" s="56">
        <f>AG374/D374*100</f>
        <v>-40</v>
      </c>
      <c r="AJ374" s="57">
        <f>J374-AB374</f>
        <v>0</v>
      </c>
      <c r="AK374" s="57">
        <f>(AJ374/J374)*100</f>
        <v>0</v>
      </c>
      <c r="AL374" s="57">
        <f>(AJ374/D374)*100</f>
        <v>0</v>
      </c>
      <c r="AM374" s="34">
        <f>L374-AB374</f>
        <v>0</v>
      </c>
      <c r="AN374" s="57">
        <f>(AM374/L374)*100</f>
        <v>0</v>
      </c>
      <c r="AO374" s="63">
        <f t="shared" si="1210"/>
        <v>0</v>
      </c>
      <c r="AP374" s="34">
        <f>D374-AB374</f>
        <v>0</v>
      </c>
      <c r="AQ374" s="57">
        <f>(AP374/D374)*100</f>
        <v>0</v>
      </c>
    </row>
    <row r="375" spans="1:43" ht="18" hidden="1" customHeight="1">
      <c r="A375" s="38"/>
      <c r="B375" s="38"/>
      <c r="C375" s="49" t="s">
        <v>57</v>
      </c>
      <c r="D375" s="49">
        <v>0</v>
      </c>
      <c r="E375" s="49">
        <v>0</v>
      </c>
      <c r="F375" s="49">
        <f t="shared" ref="F375:F380" si="1211">D375*0.4</f>
        <v>0</v>
      </c>
      <c r="G375" s="49">
        <v>0</v>
      </c>
      <c r="H375" s="49">
        <v>0</v>
      </c>
      <c r="I375" s="49"/>
      <c r="J375" s="41">
        <f>SUM(G375:I375)</f>
        <v>0</v>
      </c>
      <c r="K375" s="78">
        <v>0</v>
      </c>
      <c r="L375" s="51">
        <f>SUM(G375:I375,K375)</f>
        <v>0</v>
      </c>
      <c r="M375" s="52"/>
      <c r="N375" s="53"/>
      <c r="O375" s="54"/>
      <c r="P375" s="55"/>
      <c r="Q375" s="81"/>
      <c r="R375" s="56">
        <f>M375+N375</f>
        <v>0</v>
      </c>
      <c r="S375" s="56" t="e">
        <f t="shared" ref="S375:S380" si="1212">R375/E375*100</f>
        <v>#DIV/0!</v>
      </c>
      <c r="T375" s="56" t="e">
        <f t="shared" ref="T375:T378" si="1213">R375/J375*100</f>
        <v>#DIV/0!</v>
      </c>
      <c r="U375" s="56" t="e">
        <f t="shared" ref="U375:U380" si="1214">R375/L375*100</f>
        <v>#DIV/0!</v>
      </c>
      <c r="V375" s="56" t="e">
        <f t="shared" si="1209"/>
        <v>#DIV/0!</v>
      </c>
      <c r="W375" s="57">
        <f t="shared" ref="W375:W378" si="1215">O375+P375+Q375</f>
        <v>0</v>
      </c>
      <c r="X375" s="56" t="e">
        <f t="shared" ref="X375:X380" si="1216">W375/E375*100</f>
        <v>#DIV/0!</v>
      </c>
      <c r="Y375" s="56" t="e">
        <f t="shared" ref="Y375:Y378" si="1217">W375/J375*100</f>
        <v>#DIV/0!</v>
      </c>
      <c r="Z375" s="56" t="e">
        <f t="shared" ref="Z375:Z380" si="1218">W375/L375*100</f>
        <v>#DIV/0!</v>
      </c>
      <c r="AA375" s="56" t="e">
        <f t="shared" ref="AA375:AA378" si="1219">W375/D375*100</f>
        <v>#DIV/0!</v>
      </c>
      <c r="AB375" s="56">
        <f t="shared" ref="AB375:AB378" si="1220">SUM(M375:Q375)</f>
        <v>0</v>
      </c>
      <c r="AC375" s="56" t="e">
        <f t="shared" ref="AC375:AC378" si="1221">AB375/E375*100</f>
        <v>#DIV/0!</v>
      </c>
      <c r="AD375" s="56" t="e">
        <f>AB375/J375*100</f>
        <v>#DIV/0!</v>
      </c>
      <c r="AE375" s="56" t="e">
        <f t="shared" ref="AE375:AE380" si="1222">AB375/L375*100</f>
        <v>#DIV/0!</v>
      </c>
      <c r="AF375" s="56" t="e">
        <f t="shared" ref="AF375:AF378" si="1223">AB375/D375*100</f>
        <v>#DIV/0!</v>
      </c>
      <c r="AG375" s="57">
        <f t="shared" ref="AG375:AG378" si="1224">E375-AB375</f>
        <v>0</v>
      </c>
      <c r="AH375" s="56" t="e">
        <f t="shared" ref="AH375:AH378" si="1225">AG375/E375*100</f>
        <v>#DIV/0!</v>
      </c>
      <c r="AI375" s="56" t="e">
        <f t="shared" ref="AI375:AI378" si="1226">AG375/D375*100</f>
        <v>#DIV/0!</v>
      </c>
      <c r="AJ375" s="57">
        <f t="shared" ref="AJ375:AJ378" si="1227">J375-AB375</f>
        <v>0</v>
      </c>
      <c r="AK375" s="57" t="e">
        <f t="shared" ref="AK375:AK378" si="1228">(AJ375/J375)*100</f>
        <v>#DIV/0!</v>
      </c>
      <c r="AL375" s="57" t="e">
        <f t="shared" ref="AL375:AL378" si="1229">(AJ375/D375)*100</f>
        <v>#DIV/0!</v>
      </c>
      <c r="AM375" s="34">
        <f>L375-AB375</f>
        <v>0</v>
      </c>
      <c r="AN375" s="57" t="e">
        <f t="shared" ref="AN375:AN378" si="1230">(AM375/L375)*100</f>
        <v>#DIV/0!</v>
      </c>
      <c r="AO375" s="63" t="e">
        <f t="shared" si="1210"/>
        <v>#DIV/0!</v>
      </c>
      <c r="AP375" s="34">
        <f t="shared" ref="AP375:AP378" si="1231">D375-AB375</f>
        <v>0</v>
      </c>
      <c r="AQ375" s="57" t="e">
        <f t="shared" ref="AQ375:AQ378" si="1232">(AP375/D375)*100</f>
        <v>#DIV/0!</v>
      </c>
    </row>
    <row r="376" spans="1:43" ht="18.75">
      <c r="A376" s="38"/>
      <c r="B376" s="38"/>
      <c r="C376" s="49" t="s">
        <v>58</v>
      </c>
      <c r="D376" s="49">
        <v>480000</v>
      </c>
      <c r="E376" s="49">
        <v>288000</v>
      </c>
      <c r="F376" s="49">
        <f t="shared" si="1211"/>
        <v>192000</v>
      </c>
      <c r="G376" s="49">
        <v>360000</v>
      </c>
      <c r="H376" s="49">
        <v>120000</v>
      </c>
      <c r="I376" s="49"/>
      <c r="J376" s="41">
        <f>SUM(G376:I376)</f>
        <v>480000</v>
      </c>
      <c r="K376" s="59">
        <v>0</v>
      </c>
      <c r="L376" s="51">
        <f>SUM(G376:I376,K376)</f>
        <v>480000</v>
      </c>
      <c r="M376" s="52">
        <f>'FF-68 Data'!W1025</f>
        <v>278892.28999999998</v>
      </c>
      <c r="N376" s="53">
        <f>'FF-68 Data'!X1025</f>
        <v>39483</v>
      </c>
      <c r="O376" s="54">
        <f>'FF-68 Data'!Y1025</f>
        <v>0</v>
      </c>
      <c r="P376" s="55">
        <f>'FF-68 Data'!Z1025</f>
        <v>123116.34</v>
      </c>
      <c r="Q376" s="81"/>
      <c r="R376" s="56">
        <f>M376+N376</f>
        <v>318375.28999999998</v>
      </c>
      <c r="S376" s="56">
        <f t="shared" si="1212"/>
        <v>110.54697569444443</v>
      </c>
      <c r="T376" s="56">
        <f t="shared" si="1213"/>
        <v>66.328185416666656</v>
      </c>
      <c r="U376" s="56">
        <f t="shared" si="1214"/>
        <v>66.328185416666656</v>
      </c>
      <c r="V376" s="56">
        <f t="shared" si="1209"/>
        <v>66.328185416666656</v>
      </c>
      <c r="W376" s="57">
        <f t="shared" si="1215"/>
        <v>123116.34</v>
      </c>
      <c r="X376" s="56">
        <f t="shared" si="1216"/>
        <v>42.748729166666664</v>
      </c>
      <c r="Y376" s="56">
        <f t="shared" si="1217"/>
        <v>25.649237499999998</v>
      </c>
      <c r="Z376" s="56">
        <f t="shared" si="1218"/>
        <v>25.649237499999998</v>
      </c>
      <c r="AA376" s="56">
        <f t="shared" si="1219"/>
        <v>25.649237499999998</v>
      </c>
      <c r="AB376" s="56">
        <f t="shared" si="1220"/>
        <v>441491.63</v>
      </c>
      <c r="AC376" s="56">
        <f t="shared" si="1221"/>
        <v>153.29570486111109</v>
      </c>
      <c r="AD376" s="56">
        <f t="shared" ref="AD376:AD378" si="1233">AB376/J376*100</f>
        <v>91.977422916666669</v>
      </c>
      <c r="AE376" s="56">
        <f t="shared" si="1222"/>
        <v>91.977422916666669</v>
      </c>
      <c r="AF376" s="56">
        <f t="shared" si="1223"/>
        <v>91.977422916666669</v>
      </c>
      <c r="AG376" s="57">
        <f t="shared" si="1224"/>
        <v>-153491.63</v>
      </c>
      <c r="AH376" s="56">
        <f t="shared" si="1225"/>
        <v>-53.295704861111112</v>
      </c>
      <c r="AI376" s="56">
        <f t="shared" si="1226"/>
        <v>-31.977422916666669</v>
      </c>
      <c r="AJ376" s="57">
        <f t="shared" si="1227"/>
        <v>38508.369999999995</v>
      </c>
      <c r="AK376" s="57">
        <f t="shared" si="1228"/>
        <v>8.0225770833333314</v>
      </c>
      <c r="AL376" s="57">
        <f t="shared" si="1229"/>
        <v>8.0225770833333314</v>
      </c>
      <c r="AM376" s="34">
        <f>L376-AB376</f>
        <v>38508.369999999995</v>
      </c>
      <c r="AN376" s="57">
        <f t="shared" si="1230"/>
        <v>8.0225770833333314</v>
      </c>
      <c r="AO376" s="63">
        <f t="shared" si="1210"/>
        <v>8.0225770833333314</v>
      </c>
      <c r="AP376" s="34">
        <f t="shared" si="1231"/>
        <v>38508.369999999995</v>
      </c>
      <c r="AQ376" s="57">
        <f t="shared" si="1232"/>
        <v>8.0225770833333314</v>
      </c>
    </row>
    <row r="377" spans="1:43" ht="18" hidden="1" customHeight="1">
      <c r="A377" s="38"/>
      <c r="B377" s="38"/>
      <c r="C377" s="49" t="s">
        <v>69</v>
      </c>
      <c r="D377" s="49">
        <v>0</v>
      </c>
      <c r="E377" s="49">
        <v>0</v>
      </c>
      <c r="F377" s="49">
        <f t="shared" si="1211"/>
        <v>0</v>
      </c>
      <c r="G377" s="49">
        <v>0</v>
      </c>
      <c r="H377" s="49">
        <v>0</v>
      </c>
      <c r="I377" s="49"/>
      <c r="J377" s="41">
        <f>SUM(G377:I377)</f>
        <v>0</v>
      </c>
      <c r="K377" s="59">
        <v>0</v>
      </c>
      <c r="L377" s="51">
        <f>SUM(G377:I377,K377)</f>
        <v>0</v>
      </c>
      <c r="M377" s="52"/>
      <c r="N377" s="53"/>
      <c r="O377" s="54"/>
      <c r="P377" s="55"/>
      <c r="Q377" s="81"/>
      <c r="R377" s="56">
        <f>M377+N377</f>
        <v>0</v>
      </c>
      <c r="S377" s="56" t="e">
        <f t="shared" si="1212"/>
        <v>#DIV/0!</v>
      </c>
      <c r="T377" s="56" t="e">
        <f t="shared" si="1213"/>
        <v>#DIV/0!</v>
      </c>
      <c r="U377" s="56" t="e">
        <f t="shared" si="1214"/>
        <v>#DIV/0!</v>
      </c>
      <c r="V377" s="56" t="e">
        <f t="shared" si="1209"/>
        <v>#DIV/0!</v>
      </c>
      <c r="W377" s="57">
        <f t="shared" si="1215"/>
        <v>0</v>
      </c>
      <c r="X377" s="56" t="e">
        <f t="shared" si="1216"/>
        <v>#DIV/0!</v>
      </c>
      <c r="Y377" s="56" t="e">
        <f t="shared" si="1217"/>
        <v>#DIV/0!</v>
      </c>
      <c r="Z377" s="56" t="e">
        <f t="shared" si="1218"/>
        <v>#DIV/0!</v>
      </c>
      <c r="AA377" s="56" t="e">
        <f t="shared" si="1219"/>
        <v>#DIV/0!</v>
      </c>
      <c r="AB377" s="56">
        <f t="shared" si="1220"/>
        <v>0</v>
      </c>
      <c r="AC377" s="56" t="e">
        <f t="shared" si="1221"/>
        <v>#DIV/0!</v>
      </c>
      <c r="AD377" s="56" t="e">
        <f t="shared" si="1233"/>
        <v>#DIV/0!</v>
      </c>
      <c r="AE377" s="56" t="e">
        <f t="shared" si="1222"/>
        <v>#DIV/0!</v>
      </c>
      <c r="AF377" s="56" t="e">
        <f t="shared" si="1223"/>
        <v>#DIV/0!</v>
      </c>
      <c r="AG377" s="57">
        <f t="shared" si="1224"/>
        <v>0</v>
      </c>
      <c r="AH377" s="56" t="e">
        <f t="shared" si="1225"/>
        <v>#DIV/0!</v>
      </c>
      <c r="AI377" s="56" t="e">
        <f t="shared" si="1226"/>
        <v>#DIV/0!</v>
      </c>
      <c r="AJ377" s="57">
        <f t="shared" si="1227"/>
        <v>0</v>
      </c>
      <c r="AK377" s="57" t="e">
        <f t="shared" si="1228"/>
        <v>#DIV/0!</v>
      </c>
      <c r="AL377" s="57" t="e">
        <f t="shared" si="1229"/>
        <v>#DIV/0!</v>
      </c>
      <c r="AM377" s="34">
        <f>L377-AB377</f>
        <v>0</v>
      </c>
      <c r="AN377" s="57" t="e">
        <f t="shared" si="1230"/>
        <v>#DIV/0!</v>
      </c>
      <c r="AO377" s="63" t="e">
        <f t="shared" si="1210"/>
        <v>#DIV/0!</v>
      </c>
      <c r="AP377" s="34">
        <f t="shared" si="1231"/>
        <v>0</v>
      </c>
      <c r="AQ377" s="57" t="e">
        <f t="shared" si="1232"/>
        <v>#DIV/0!</v>
      </c>
    </row>
    <row r="378" spans="1:43" ht="18.75">
      <c r="A378" s="38"/>
      <c r="B378" s="38"/>
      <c r="C378" s="49" t="s">
        <v>60</v>
      </c>
      <c r="D378" s="57">
        <v>100000</v>
      </c>
      <c r="E378" s="49">
        <v>60000</v>
      </c>
      <c r="F378" s="49">
        <f t="shared" si="1211"/>
        <v>40000</v>
      </c>
      <c r="G378" s="57">
        <v>75000</v>
      </c>
      <c r="H378" s="49">
        <v>25000</v>
      </c>
      <c r="I378" s="49"/>
      <c r="J378" s="41">
        <f>SUM(G378:I378)</f>
        <v>100000</v>
      </c>
      <c r="K378" s="49">
        <v>0</v>
      </c>
      <c r="L378" s="51">
        <f>SUM(G378:I378,K378)</f>
        <v>100000</v>
      </c>
      <c r="M378" s="52">
        <f>'FF-68 Data'!AE1025</f>
        <v>19120.900000000001</v>
      </c>
      <c r="N378" s="53">
        <f>'FF-68 Data'!AF1025</f>
        <v>0</v>
      </c>
      <c r="O378" s="54">
        <f>'FF-68 Data'!AG1025</f>
        <v>0</v>
      </c>
      <c r="P378" s="55">
        <f>'FF-68 Data'!AH1025</f>
        <v>80089.5</v>
      </c>
      <c r="Q378" s="81"/>
      <c r="R378" s="56">
        <f>M378+N378</f>
        <v>19120.900000000001</v>
      </c>
      <c r="S378" s="56">
        <f t="shared" si="1212"/>
        <v>31.868166666666671</v>
      </c>
      <c r="T378" s="56">
        <f t="shared" si="1213"/>
        <v>19.120900000000002</v>
      </c>
      <c r="U378" s="56">
        <f t="shared" si="1214"/>
        <v>19.120900000000002</v>
      </c>
      <c r="V378" s="56">
        <f t="shared" si="1209"/>
        <v>19.120900000000002</v>
      </c>
      <c r="W378" s="57">
        <f t="shared" si="1215"/>
        <v>80089.5</v>
      </c>
      <c r="X378" s="56">
        <f t="shared" si="1216"/>
        <v>133.48249999999999</v>
      </c>
      <c r="Y378" s="56">
        <f t="shared" si="1217"/>
        <v>80.089500000000001</v>
      </c>
      <c r="Z378" s="56">
        <f t="shared" si="1218"/>
        <v>80.089500000000001</v>
      </c>
      <c r="AA378" s="56">
        <f t="shared" si="1219"/>
        <v>80.089500000000001</v>
      </c>
      <c r="AB378" s="56">
        <f t="shared" si="1220"/>
        <v>99210.4</v>
      </c>
      <c r="AC378" s="56">
        <f t="shared" si="1221"/>
        <v>165.35066666666665</v>
      </c>
      <c r="AD378" s="56">
        <f t="shared" si="1233"/>
        <v>99.210399999999993</v>
      </c>
      <c r="AE378" s="56">
        <f t="shared" si="1222"/>
        <v>99.210399999999993</v>
      </c>
      <c r="AF378" s="56">
        <f t="shared" si="1223"/>
        <v>99.210399999999993</v>
      </c>
      <c r="AG378" s="57">
        <f t="shared" si="1224"/>
        <v>-39210.399999999994</v>
      </c>
      <c r="AH378" s="56">
        <f t="shared" si="1225"/>
        <v>-65.350666666666655</v>
      </c>
      <c r="AI378" s="56">
        <f t="shared" si="1226"/>
        <v>-39.210399999999993</v>
      </c>
      <c r="AJ378" s="57">
        <f t="shared" si="1227"/>
        <v>789.60000000000582</v>
      </c>
      <c r="AK378" s="57">
        <f t="shared" si="1228"/>
        <v>0.78960000000000574</v>
      </c>
      <c r="AL378" s="57">
        <f t="shared" si="1229"/>
        <v>0.78960000000000574</v>
      </c>
      <c r="AM378" s="34">
        <f>L378-AB378</f>
        <v>789.60000000000582</v>
      </c>
      <c r="AN378" s="57">
        <f t="shared" si="1230"/>
        <v>0.78960000000000574</v>
      </c>
      <c r="AO378" s="63">
        <f t="shared" si="1210"/>
        <v>0.78960000000000574</v>
      </c>
      <c r="AP378" s="34">
        <f t="shared" si="1231"/>
        <v>789.60000000000582</v>
      </c>
      <c r="AQ378" s="57">
        <f t="shared" si="1232"/>
        <v>0.78960000000000574</v>
      </c>
    </row>
    <row r="379" spans="1:43" ht="18" hidden="1" customHeight="1">
      <c r="A379" s="61"/>
      <c r="B379" s="62"/>
      <c r="C379" s="63" t="s">
        <v>61</v>
      </c>
      <c r="D379" s="63">
        <f>D380</f>
        <v>0</v>
      </c>
      <c r="E379" s="63">
        <f>E380</f>
        <v>0</v>
      </c>
      <c r="F379" s="63">
        <f t="shared" ref="F379" si="1234">F380</f>
        <v>0</v>
      </c>
      <c r="G379" s="63">
        <f>SUM(G380:G380)</f>
        <v>0</v>
      </c>
      <c r="H379" s="63">
        <f>H380</f>
        <v>0</v>
      </c>
      <c r="I379" s="63">
        <f>I380</f>
        <v>0</v>
      </c>
      <c r="J379" s="63">
        <f>J380</f>
        <v>0</v>
      </c>
      <c r="K379" s="63">
        <f>K380</f>
        <v>0</v>
      </c>
      <c r="L379" s="63">
        <f>SUM(L380:L380)</f>
        <v>0</v>
      </c>
      <c r="M379" s="64">
        <f t="shared" ref="M379:AP379" si="1235">M380</f>
        <v>0</v>
      </c>
      <c r="N379" s="65">
        <f t="shared" si="1235"/>
        <v>0</v>
      </c>
      <c r="O379" s="66">
        <f t="shared" si="1235"/>
        <v>0</v>
      </c>
      <c r="P379" s="46">
        <f t="shared" si="1235"/>
        <v>0</v>
      </c>
      <c r="Q379" s="82">
        <f t="shared" si="1235"/>
        <v>0</v>
      </c>
      <c r="R379" s="67">
        <f t="shared" si="1235"/>
        <v>0</v>
      </c>
      <c r="S379" s="67" t="e">
        <f t="shared" si="1235"/>
        <v>#DIV/0!</v>
      </c>
      <c r="T379" s="67" t="e">
        <f t="shared" si="1235"/>
        <v>#DIV/0!</v>
      </c>
      <c r="U379" s="56" t="e">
        <f t="shared" si="1214"/>
        <v>#DIV/0!</v>
      </c>
      <c r="V379" s="67" t="e">
        <f t="shared" si="1235"/>
        <v>#DIV/0!</v>
      </c>
      <c r="W379" s="63">
        <f t="shared" si="1235"/>
        <v>0</v>
      </c>
      <c r="X379" s="67" t="e">
        <f t="shared" si="1235"/>
        <v>#DIV/0!</v>
      </c>
      <c r="Y379" s="67" t="e">
        <f t="shared" si="1235"/>
        <v>#DIV/0!</v>
      </c>
      <c r="Z379" s="56" t="e">
        <f t="shared" si="1218"/>
        <v>#DIV/0!</v>
      </c>
      <c r="AA379" s="67" t="e">
        <f t="shared" si="1235"/>
        <v>#DIV/0!</v>
      </c>
      <c r="AB379" s="67">
        <f>AB380</f>
        <v>0</v>
      </c>
      <c r="AC379" s="67" t="e">
        <f t="shared" ref="AC379:AI379" si="1236">AC380</f>
        <v>#DIV/0!</v>
      </c>
      <c r="AD379" s="67" t="e">
        <f t="shared" si="1236"/>
        <v>#DIV/0!</v>
      </c>
      <c r="AE379" s="56" t="e">
        <f t="shared" si="1222"/>
        <v>#DIV/0!</v>
      </c>
      <c r="AF379" s="67" t="e">
        <f t="shared" si="1236"/>
        <v>#DIV/0!</v>
      </c>
      <c r="AG379" s="63">
        <f>AG380</f>
        <v>0</v>
      </c>
      <c r="AH379" s="67" t="e">
        <f t="shared" si="1236"/>
        <v>#DIV/0!</v>
      </c>
      <c r="AI379" s="67" t="e">
        <f t="shared" si="1236"/>
        <v>#DIV/0!</v>
      </c>
      <c r="AJ379" s="63">
        <f t="shared" si="1235"/>
        <v>0</v>
      </c>
      <c r="AK379" s="63" t="e">
        <f t="shared" si="1235"/>
        <v>#DIV/0!</v>
      </c>
      <c r="AL379" s="63" t="e">
        <f t="shared" si="1235"/>
        <v>#DIV/0!</v>
      </c>
      <c r="AM379" s="63">
        <f t="shared" si="1235"/>
        <v>0</v>
      </c>
      <c r="AN379" s="63" t="e">
        <f t="shared" si="1235"/>
        <v>#DIV/0!</v>
      </c>
      <c r="AO379" s="63" t="e">
        <f t="shared" si="1235"/>
        <v>#DIV/0!</v>
      </c>
      <c r="AP379" s="63">
        <f t="shared" si="1235"/>
        <v>0</v>
      </c>
      <c r="AQ379" s="57" t="e">
        <f>(AP379/D379)*100</f>
        <v>#DIV/0!</v>
      </c>
    </row>
    <row r="380" spans="1:43" ht="18" hidden="1" customHeight="1">
      <c r="A380" s="38"/>
      <c r="B380" s="38"/>
      <c r="C380" s="49" t="s">
        <v>70</v>
      </c>
      <c r="D380" s="57"/>
      <c r="E380" s="49">
        <v>0</v>
      </c>
      <c r="F380" s="49">
        <f t="shared" si="1211"/>
        <v>0</v>
      </c>
      <c r="G380" s="57">
        <v>0</v>
      </c>
      <c r="H380" s="49">
        <v>0</v>
      </c>
      <c r="I380" s="49"/>
      <c r="J380" s="49">
        <f>SUM(G380:I380)</f>
        <v>0</v>
      </c>
      <c r="K380" s="57">
        <v>0</v>
      </c>
      <c r="L380" s="51">
        <f>SUM(G380:I380,K380)</f>
        <v>0</v>
      </c>
      <c r="M380" s="52"/>
      <c r="N380" s="53"/>
      <c r="O380" s="54"/>
      <c r="P380" s="55"/>
      <c r="Q380" s="81"/>
      <c r="R380" s="57">
        <f>M380+N380</f>
        <v>0</v>
      </c>
      <c r="S380" s="56" t="e">
        <f t="shared" si="1212"/>
        <v>#DIV/0!</v>
      </c>
      <c r="T380" s="56" t="e">
        <f>R380/L380*100</f>
        <v>#DIV/0!</v>
      </c>
      <c r="U380" s="56" t="e">
        <f t="shared" si="1214"/>
        <v>#DIV/0!</v>
      </c>
      <c r="V380" s="56" t="e">
        <f>R380/D380*100</f>
        <v>#DIV/0!</v>
      </c>
      <c r="W380" s="57">
        <f>O380+P380+Q380</f>
        <v>0</v>
      </c>
      <c r="X380" s="56" t="e">
        <f t="shared" si="1216"/>
        <v>#DIV/0!</v>
      </c>
      <c r="Y380" s="56" t="e">
        <f>W380/L380*100</f>
        <v>#DIV/0!</v>
      </c>
      <c r="Z380" s="56" t="e">
        <f t="shared" si="1218"/>
        <v>#DIV/0!</v>
      </c>
      <c r="AA380" s="56" t="e">
        <f>W380/D380*100</f>
        <v>#DIV/0!</v>
      </c>
      <c r="AB380" s="56">
        <f>SUM(M380:Q380)</f>
        <v>0</v>
      </c>
      <c r="AC380" s="56" t="e">
        <f t="shared" ref="AC380" si="1237">AB380/E380*100</f>
        <v>#DIV/0!</v>
      </c>
      <c r="AD380" s="56" t="e">
        <f t="shared" ref="AD380" si="1238">AB380/J380*100</f>
        <v>#DIV/0!</v>
      </c>
      <c r="AE380" s="56" t="e">
        <f t="shared" si="1222"/>
        <v>#DIV/0!</v>
      </c>
      <c r="AF380" s="56" t="e">
        <f>AB380/D380*100</f>
        <v>#DIV/0!</v>
      </c>
      <c r="AG380" s="57">
        <f t="shared" ref="AG380" si="1239">E380-AB380</f>
        <v>0</v>
      </c>
      <c r="AH380" s="56" t="e">
        <f t="shared" ref="AH380" si="1240">AG380/E380*100</f>
        <v>#DIV/0!</v>
      </c>
      <c r="AI380" s="56" t="e">
        <f t="shared" ref="AI380" si="1241">AG380/D380*100</f>
        <v>#DIV/0!</v>
      </c>
      <c r="AJ380" s="57">
        <f>J380-AB380</f>
        <v>0</v>
      </c>
      <c r="AK380" s="57" t="e">
        <f t="shared" ref="AK380" si="1242">(AJ380/J380)*100</f>
        <v>#DIV/0!</v>
      </c>
      <c r="AL380" s="57" t="e">
        <f>(AJ380/D380)*100</f>
        <v>#DIV/0!</v>
      </c>
      <c r="AM380" s="34">
        <f>L380-AB380</f>
        <v>0</v>
      </c>
      <c r="AN380" s="57" t="e">
        <f>(AM380/L380)*100</f>
        <v>#DIV/0!</v>
      </c>
      <c r="AO380" s="63" t="e">
        <f>(AM380/D380)*100</f>
        <v>#DIV/0!</v>
      </c>
      <c r="AP380" s="34">
        <f t="shared" ref="AP380" si="1243">D380-AB380</f>
        <v>0</v>
      </c>
      <c r="AQ380" s="57" t="e">
        <f t="shared" ref="AQ380" si="1244">(AP380/D380)*100</f>
        <v>#DIV/0!</v>
      </c>
    </row>
    <row r="381" spans="1:43" ht="18.75">
      <c r="A381" s="69"/>
      <c r="B381" s="69"/>
      <c r="C381" s="70"/>
      <c r="D381" s="70"/>
      <c r="E381" s="70"/>
      <c r="F381" s="70"/>
      <c r="G381" s="71"/>
      <c r="H381" s="71"/>
      <c r="I381" s="71"/>
      <c r="J381" s="71"/>
      <c r="K381" s="71"/>
      <c r="L381" s="71"/>
      <c r="M381" s="72"/>
      <c r="N381" s="73"/>
      <c r="O381" s="74"/>
      <c r="P381" s="75"/>
      <c r="Q381" s="83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</row>
    <row r="382" spans="1:43" ht="41.1" customHeight="1">
      <c r="A382" s="1104" t="s">
        <v>181</v>
      </c>
      <c r="B382" s="1106" t="s">
        <v>182</v>
      </c>
      <c r="C382" s="1107" t="s">
        <v>183</v>
      </c>
      <c r="D382" s="79" t="s">
        <v>184</v>
      </c>
      <c r="E382" s="293">
        <v>0.6</v>
      </c>
      <c r="F382" s="293">
        <v>0.4</v>
      </c>
      <c r="G382" s="1109">
        <f>SUM(G385,G391)</f>
        <v>651000</v>
      </c>
      <c r="H382" s="1109">
        <f>H385+H391</f>
        <v>145000</v>
      </c>
      <c r="I382" s="1109">
        <f>I385+I391</f>
        <v>0</v>
      </c>
      <c r="J382" s="1109">
        <f>SUM(G382:I384)</f>
        <v>796000</v>
      </c>
      <c r="K382" s="1111">
        <f>SUM(K385,K391)</f>
        <v>0</v>
      </c>
      <c r="L382" s="1113">
        <f>SUM(L385,L391)</f>
        <v>796000</v>
      </c>
      <c r="M382" s="37"/>
      <c r="N382" s="37"/>
      <c r="O382" s="37"/>
      <c r="P382" s="37"/>
      <c r="Q382" s="37"/>
      <c r="R382" s="203" t="s">
        <v>417</v>
      </c>
      <c r="S382" s="294" t="s">
        <v>462</v>
      </c>
      <c r="T382" s="204" t="s">
        <v>433</v>
      </c>
      <c r="U382" s="204" t="s">
        <v>434</v>
      </c>
      <c r="V382" s="204" t="s">
        <v>403</v>
      </c>
      <c r="W382" s="204" t="s">
        <v>438</v>
      </c>
      <c r="X382" s="294" t="s">
        <v>462</v>
      </c>
      <c r="Y382" s="204" t="s">
        <v>433</v>
      </c>
      <c r="Z382" s="204" t="s">
        <v>434</v>
      </c>
      <c r="AA382" s="204" t="s">
        <v>403</v>
      </c>
      <c r="AB382" s="203" t="s">
        <v>439</v>
      </c>
      <c r="AC382" s="294" t="s">
        <v>462</v>
      </c>
      <c r="AD382" s="204" t="s">
        <v>433</v>
      </c>
      <c r="AE382" s="204" t="s">
        <v>434</v>
      </c>
      <c r="AF382" s="204" t="s">
        <v>403</v>
      </c>
      <c r="AG382" s="296" t="s">
        <v>33</v>
      </c>
      <c r="AH382" s="294" t="s">
        <v>464</v>
      </c>
      <c r="AI382" s="294" t="s">
        <v>399</v>
      </c>
      <c r="AJ382" s="204" t="s">
        <v>440</v>
      </c>
      <c r="AK382" s="204" t="s">
        <v>433</v>
      </c>
      <c r="AL382" s="204" t="s">
        <v>403</v>
      </c>
      <c r="AM382" s="204" t="s">
        <v>408</v>
      </c>
      <c r="AN382" s="204" t="s">
        <v>448</v>
      </c>
      <c r="AO382" s="204" t="s">
        <v>403</v>
      </c>
      <c r="AP382" s="204" t="s">
        <v>441</v>
      </c>
      <c r="AQ382" s="204" t="s">
        <v>403</v>
      </c>
    </row>
    <row r="383" spans="1:43" ht="14.45" customHeight="1">
      <c r="A383" s="1105"/>
      <c r="B383" s="1106"/>
      <c r="C383" s="1108"/>
      <c r="D383" s="1108">
        <f>D385+D391</f>
        <v>796000</v>
      </c>
      <c r="E383" s="1173">
        <f t="shared" ref="E383:F383" si="1245">E385+E391</f>
        <v>477600</v>
      </c>
      <c r="F383" s="1173">
        <f t="shared" si="1245"/>
        <v>318400</v>
      </c>
      <c r="G383" s="1110"/>
      <c r="H383" s="1110"/>
      <c r="I383" s="1110"/>
      <c r="J383" s="1110"/>
      <c r="K383" s="1112"/>
      <c r="L383" s="1106"/>
      <c r="M383" s="1114">
        <f t="shared" ref="M383:R383" si="1246">M385+M391</f>
        <v>345490.17000000004</v>
      </c>
      <c r="N383" s="1116">
        <f t="shared" si="1246"/>
        <v>44940</v>
      </c>
      <c r="O383" s="1118">
        <f t="shared" si="1246"/>
        <v>0</v>
      </c>
      <c r="P383" s="1100">
        <f t="shared" si="1246"/>
        <v>306912.12</v>
      </c>
      <c r="Q383" s="1102">
        <f t="shared" si="1246"/>
        <v>18000</v>
      </c>
      <c r="R383" s="1071">
        <f t="shared" si="1246"/>
        <v>390430.17000000004</v>
      </c>
      <c r="S383" s="1071">
        <f>(R383/E383)*100</f>
        <v>81.748360552763828</v>
      </c>
      <c r="T383" s="1071">
        <f>(R383/J382)*100</f>
        <v>49.049016331658294</v>
      </c>
      <c r="U383" s="1071">
        <f>(R383/L382)*100</f>
        <v>49.049016331658294</v>
      </c>
      <c r="V383" s="1071">
        <f>(R383/D383)*100</f>
        <v>49.049016331658294</v>
      </c>
      <c r="W383" s="1071">
        <f>W385+W391</f>
        <v>324912.12</v>
      </c>
      <c r="X383" s="1071">
        <f>(W383/E383)*100</f>
        <v>68.030175879396978</v>
      </c>
      <c r="Y383" s="1071">
        <f>(W383/J382)*100</f>
        <v>40.818105527638188</v>
      </c>
      <c r="Z383" s="1071">
        <f>(W383/L382)*100</f>
        <v>40.818105527638188</v>
      </c>
      <c r="AA383" s="1071">
        <f>(W383/D383)*100</f>
        <v>40.818105527638188</v>
      </c>
      <c r="AB383" s="1071">
        <f>AB385+AB391</f>
        <v>715342.29</v>
      </c>
      <c r="AC383" s="1071">
        <f>(AB383/E383)*100</f>
        <v>149.77853643216082</v>
      </c>
      <c r="AD383" s="1171">
        <f>(AB383/J382)*100</f>
        <v>89.867121859296489</v>
      </c>
      <c r="AE383" s="1071">
        <f>(AB383/L382)*100</f>
        <v>89.867121859296489</v>
      </c>
      <c r="AF383" s="1071">
        <f>(AB383/D383)*100</f>
        <v>89.867121859296489</v>
      </c>
      <c r="AG383" s="1071">
        <f>AG385+AG391</f>
        <v>-237742.29000000007</v>
      </c>
      <c r="AH383" s="1071">
        <f>(AG383/E383)*100</f>
        <v>-49.77853643216082</v>
      </c>
      <c r="AI383" s="1071">
        <f>(AG383/D383)*100</f>
        <v>-29.867121859296493</v>
      </c>
      <c r="AJ383" s="1071">
        <f>AJ385+AJ391</f>
        <v>80657.709999999934</v>
      </c>
      <c r="AK383" s="1071">
        <f>(AJ383/J382)*100</f>
        <v>10.132878140703509</v>
      </c>
      <c r="AL383" s="1071">
        <f>(AJ383/D383)*100</f>
        <v>10.132878140703509</v>
      </c>
      <c r="AM383" s="1071">
        <f>AM385+AM391</f>
        <v>80657.709999999934</v>
      </c>
      <c r="AN383" s="1071">
        <f>(AM383/L382)*100</f>
        <v>10.132878140703509</v>
      </c>
      <c r="AO383" s="1071">
        <f>(AM383/D383)*100</f>
        <v>10.132878140703509</v>
      </c>
      <c r="AP383" s="1071">
        <f>AP385+AP391</f>
        <v>80657.709999999934</v>
      </c>
      <c r="AQ383" s="1071">
        <f>(AP383/D383)*100</f>
        <v>10.132878140703509</v>
      </c>
    </row>
    <row r="384" spans="1:43" ht="18.600000000000001" customHeight="1">
      <c r="A384" s="1105"/>
      <c r="B384" s="1106"/>
      <c r="C384" s="1108"/>
      <c r="D384" s="1108"/>
      <c r="E384" s="1173"/>
      <c r="F384" s="1173"/>
      <c r="G384" s="1110"/>
      <c r="H384" s="1110"/>
      <c r="I384" s="1110"/>
      <c r="J384" s="1110"/>
      <c r="K384" s="1112"/>
      <c r="L384" s="1106"/>
      <c r="M384" s="1115"/>
      <c r="N384" s="1117"/>
      <c r="O384" s="1119"/>
      <c r="P384" s="1101"/>
      <c r="Q384" s="1103"/>
      <c r="R384" s="1072"/>
      <c r="S384" s="1072"/>
      <c r="T384" s="1072"/>
      <c r="U384" s="1072"/>
      <c r="V384" s="1072"/>
      <c r="W384" s="1072"/>
      <c r="X384" s="1072"/>
      <c r="Y384" s="1072"/>
      <c r="Z384" s="1072"/>
      <c r="AA384" s="1072"/>
      <c r="AB384" s="1072"/>
      <c r="AC384" s="1072"/>
      <c r="AD384" s="1172"/>
      <c r="AE384" s="1072"/>
      <c r="AF384" s="1072"/>
      <c r="AG384" s="1072"/>
      <c r="AH384" s="1072"/>
      <c r="AI384" s="1072"/>
      <c r="AJ384" s="1072"/>
      <c r="AK384" s="1072"/>
      <c r="AL384" s="1072"/>
      <c r="AM384" s="1072"/>
      <c r="AN384" s="1072"/>
      <c r="AO384" s="1072"/>
      <c r="AP384" s="1072"/>
      <c r="AQ384" s="1072"/>
    </row>
    <row r="385" spans="1:43" ht="18.75">
      <c r="A385" s="38"/>
      <c r="B385" s="39"/>
      <c r="C385" s="40" t="s">
        <v>55</v>
      </c>
      <c r="D385" s="40">
        <f>SUM(D386:D390)</f>
        <v>796000</v>
      </c>
      <c r="E385" s="40">
        <f t="shared" ref="E385:F385" si="1247">SUM(E386:E390)</f>
        <v>477600</v>
      </c>
      <c r="F385" s="40">
        <f t="shared" si="1247"/>
        <v>318400</v>
      </c>
      <c r="G385" s="41">
        <f>SUM(G386:G390)</f>
        <v>651000</v>
      </c>
      <c r="H385" s="41">
        <f>SUM(H386:H390)</f>
        <v>145000</v>
      </c>
      <c r="I385" s="41">
        <f>SUM(I386:I390)</f>
        <v>0</v>
      </c>
      <c r="J385" s="41">
        <f>SUM(J386:J390)</f>
        <v>796000</v>
      </c>
      <c r="K385" s="42">
        <f>SUM(K386:K388)</f>
        <v>0</v>
      </c>
      <c r="L385" s="41">
        <f t="shared" ref="L385:R385" si="1248">SUM(L386:L390)</f>
        <v>796000</v>
      </c>
      <c r="M385" s="43">
        <f t="shared" si="1248"/>
        <v>345490.17000000004</v>
      </c>
      <c r="N385" s="44">
        <f t="shared" si="1248"/>
        <v>44940</v>
      </c>
      <c r="O385" s="45">
        <f t="shared" si="1248"/>
        <v>0</v>
      </c>
      <c r="P385" s="46">
        <f t="shared" si="1248"/>
        <v>306912.12</v>
      </c>
      <c r="Q385" s="80">
        <f t="shared" si="1248"/>
        <v>18000</v>
      </c>
      <c r="R385" s="47">
        <f t="shared" si="1248"/>
        <v>390430.17000000004</v>
      </c>
      <c r="S385" s="48">
        <f>R385/E385*100</f>
        <v>81.748360552763828</v>
      </c>
      <c r="T385" s="48">
        <f>R385/J385*100</f>
        <v>49.049016331658294</v>
      </c>
      <c r="U385" s="48">
        <f>R385/L385*100</f>
        <v>49.049016331658294</v>
      </c>
      <c r="V385" s="48">
        <f t="shared" ref="V385:V390" si="1249">R385/D385*100</f>
        <v>49.049016331658294</v>
      </c>
      <c r="W385" s="47">
        <f>SUM(W386:W390)</f>
        <v>324912.12</v>
      </c>
      <c r="X385" s="48">
        <f>W385/E385*100</f>
        <v>68.030175879396978</v>
      </c>
      <c r="Y385" s="48">
        <f>W385/J385*100</f>
        <v>40.818105527638188</v>
      </c>
      <c r="Z385" s="48">
        <f>W385/L385*100</f>
        <v>40.818105527638188</v>
      </c>
      <c r="AA385" s="48">
        <f>W385/D385*100</f>
        <v>40.818105527638188</v>
      </c>
      <c r="AB385" s="48">
        <f>SUM(AB386:AB390)</f>
        <v>715342.29</v>
      </c>
      <c r="AC385" s="48">
        <f>AB385/E385*100</f>
        <v>149.77853643216082</v>
      </c>
      <c r="AD385" s="299">
        <f>AB385/J385*100</f>
        <v>89.867121859296489</v>
      </c>
      <c r="AE385" s="48">
        <f>AB385/L385*100</f>
        <v>89.867121859296489</v>
      </c>
      <c r="AF385" s="48">
        <f>AB385/D385*100</f>
        <v>89.867121859296489</v>
      </c>
      <c r="AG385" s="295">
        <f>SUM(AG386:AG390)</f>
        <v>-237742.29000000007</v>
      </c>
      <c r="AH385" s="48">
        <f>AG385/E385*100</f>
        <v>-49.77853643216082</v>
      </c>
      <c r="AI385" s="48">
        <f>AG385/D385*100</f>
        <v>-29.867121859296493</v>
      </c>
      <c r="AJ385" s="47">
        <f>SUM(AJ386:AJ390)</f>
        <v>80657.709999999934</v>
      </c>
      <c r="AK385" s="47">
        <f>(AJ385/J385)*100</f>
        <v>10.132878140703509</v>
      </c>
      <c r="AL385" s="47">
        <f>(AJ385/D385)*100</f>
        <v>10.132878140703509</v>
      </c>
      <c r="AM385" s="47">
        <f>SUM(AM386:AM390)</f>
        <v>80657.709999999934</v>
      </c>
      <c r="AN385" s="47">
        <f>(AM385/L385)*100</f>
        <v>10.132878140703509</v>
      </c>
      <c r="AO385" s="47">
        <f t="shared" ref="AO385:AO390" si="1250">(AM385/D385)*100</f>
        <v>10.132878140703509</v>
      </c>
      <c r="AP385" s="47">
        <f>SUM(AP386:AP390)</f>
        <v>80657.709999999934</v>
      </c>
      <c r="AQ385" s="47">
        <f>(AP385/D385)*100</f>
        <v>10.132878140703509</v>
      </c>
    </row>
    <row r="386" spans="1:43" ht="18.75">
      <c r="A386" s="38"/>
      <c r="B386" s="39" t="s">
        <v>68</v>
      </c>
      <c r="C386" s="49" t="s">
        <v>56</v>
      </c>
      <c r="D386" s="49">
        <v>216000</v>
      </c>
      <c r="E386" s="49">
        <v>129600</v>
      </c>
      <c r="F386" s="49">
        <f>D386*0.4</f>
        <v>86400</v>
      </c>
      <c r="G386" s="49">
        <v>216000</v>
      </c>
      <c r="H386" s="49">
        <v>0</v>
      </c>
      <c r="I386" s="49"/>
      <c r="J386" s="41">
        <f>SUM(G386:I386)</f>
        <v>216000</v>
      </c>
      <c r="K386" s="50">
        <v>0</v>
      </c>
      <c r="L386" s="51">
        <f>SUM(G386:I386,K386)</f>
        <v>216000</v>
      </c>
      <c r="M386" s="52">
        <f>'FF-68 Data'!Q1059</f>
        <v>126000</v>
      </c>
      <c r="N386" s="53"/>
      <c r="O386" s="54"/>
      <c r="P386" s="55"/>
      <c r="Q386" s="81">
        <f>'FF-68 Data'!R1059</f>
        <v>18000</v>
      </c>
      <c r="R386" s="56">
        <f>M386+N386</f>
        <v>126000</v>
      </c>
      <c r="S386" s="56">
        <f>R386/E386*100</f>
        <v>97.222222222222214</v>
      </c>
      <c r="T386" s="56">
        <f>R386/J386*100</f>
        <v>58.333333333333336</v>
      </c>
      <c r="U386" s="56">
        <f>R386/L386*100</f>
        <v>58.333333333333336</v>
      </c>
      <c r="V386" s="56">
        <f t="shared" si="1249"/>
        <v>58.333333333333336</v>
      </c>
      <c r="W386" s="57">
        <f>O386+P386+Q386</f>
        <v>18000</v>
      </c>
      <c r="X386" s="56">
        <f>W386/E386*100</f>
        <v>13.888888888888889</v>
      </c>
      <c r="Y386" s="56">
        <f>W386/J386*100</f>
        <v>8.3333333333333321</v>
      </c>
      <c r="Z386" s="56">
        <f>W386/L386*100</f>
        <v>8.3333333333333321</v>
      </c>
      <c r="AA386" s="56">
        <f>W386/D386*100</f>
        <v>8.3333333333333321</v>
      </c>
      <c r="AB386" s="56">
        <f>SUM(M386:Q386)</f>
        <v>144000</v>
      </c>
      <c r="AC386" s="56">
        <f>AB386/E386*100</f>
        <v>111.11111111111111</v>
      </c>
      <c r="AD386" s="56">
        <f>AB386/J386*100</f>
        <v>66.666666666666657</v>
      </c>
      <c r="AE386" s="56">
        <f>AB386/L386*100</f>
        <v>66.666666666666657</v>
      </c>
      <c r="AF386" s="56">
        <f>AB386/D386*100</f>
        <v>66.666666666666657</v>
      </c>
      <c r="AG386" s="57">
        <f>E386-AB386</f>
        <v>-14400</v>
      </c>
      <c r="AH386" s="56">
        <f>AG386/E386*100</f>
        <v>-11.111111111111111</v>
      </c>
      <c r="AI386" s="56">
        <f>AG386/D386*100</f>
        <v>-6.666666666666667</v>
      </c>
      <c r="AJ386" s="57">
        <f>J386-AB386</f>
        <v>72000</v>
      </c>
      <c r="AK386" s="57">
        <f>(AJ386/J386)*100</f>
        <v>33.333333333333329</v>
      </c>
      <c r="AL386" s="57">
        <f>(AJ386/D386)*100</f>
        <v>33.333333333333329</v>
      </c>
      <c r="AM386" s="34">
        <f>L386-AB386</f>
        <v>72000</v>
      </c>
      <c r="AN386" s="57">
        <f>(AM386/L386)*100</f>
        <v>33.333333333333329</v>
      </c>
      <c r="AO386" s="63">
        <f t="shared" si="1250"/>
        <v>33.333333333333329</v>
      </c>
      <c r="AP386" s="34">
        <f>D386-AB386</f>
        <v>72000</v>
      </c>
      <c r="AQ386" s="57">
        <f>(AP386/D386)*100</f>
        <v>33.333333333333329</v>
      </c>
    </row>
    <row r="387" spans="1:43" ht="18" hidden="1" customHeight="1">
      <c r="A387" s="38"/>
      <c r="B387" s="38"/>
      <c r="C387" s="49" t="s">
        <v>57</v>
      </c>
      <c r="D387" s="49">
        <v>0</v>
      </c>
      <c r="E387" s="49">
        <v>0</v>
      </c>
      <c r="F387" s="49">
        <f t="shared" ref="F387:F392" si="1251">D387*0.4</f>
        <v>0</v>
      </c>
      <c r="G387" s="49">
        <v>0</v>
      </c>
      <c r="H387" s="49">
        <v>0</v>
      </c>
      <c r="I387" s="49"/>
      <c r="J387" s="41">
        <f>SUM(G387:I387)</f>
        <v>0</v>
      </c>
      <c r="K387" s="78">
        <v>0</v>
      </c>
      <c r="L387" s="51">
        <f>SUM(G387:I387,K387)</f>
        <v>0</v>
      </c>
      <c r="M387" s="52"/>
      <c r="N387" s="53"/>
      <c r="O387" s="54"/>
      <c r="P387" s="55"/>
      <c r="Q387" s="81"/>
      <c r="R387" s="56">
        <f>M387+N387</f>
        <v>0</v>
      </c>
      <c r="S387" s="56" t="e">
        <f t="shared" ref="S387:S392" si="1252">R387/E387*100</f>
        <v>#DIV/0!</v>
      </c>
      <c r="T387" s="56" t="e">
        <f t="shared" ref="T387:T390" si="1253">R387/J387*100</f>
        <v>#DIV/0!</v>
      </c>
      <c r="U387" s="56" t="e">
        <f t="shared" ref="U387:U392" si="1254">R387/L387*100</f>
        <v>#DIV/0!</v>
      </c>
      <c r="V387" s="56" t="e">
        <f t="shared" si="1249"/>
        <v>#DIV/0!</v>
      </c>
      <c r="W387" s="57">
        <f t="shared" ref="W387:W390" si="1255">O387+P387+Q387</f>
        <v>0</v>
      </c>
      <c r="X387" s="56" t="e">
        <f t="shared" ref="X387:X392" si="1256">W387/E387*100</f>
        <v>#DIV/0!</v>
      </c>
      <c r="Y387" s="56" t="e">
        <f t="shared" ref="Y387:Y390" si="1257">W387/J387*100</f>
        <v>#DIV/0!</v>
      </c>
      <c r="Z387" s="56" t="e">
        <f t="shared" ref="Z387:Z392" si="1258">W387/L387*100</f>
        <v>#DIV/0!</v>
      </c>
      <c r="AA387" s="56" t="e">
        <f t="shared" ref="AA387:AA390" si="1259">W387/D387*100</f>
        <v>#DIV/0!</v>
      </c>
      <c r="AB387" s="56">
        <f t="shared" ref="AB387:AB390" si="1260">SUM(M387:Q387)</f>
        <v>0</v>
      </c>
      <c r="AC387" s="56" t="e">
        <f t="shared" ref="AC387:AC390" si="1261">AB387/E387*100</f>
        <v>#DIV/0!</v>
      </c>
      <c r="AD387" s="56" t="e">
        <f>AB387/J387*100</f>
        <v>#DIV/0!</v>
      </c>
      <c r="AE387" s="56" t="e">
        <f t="shared" ref="AE387:AE392" si="1262">AB387/L387*100</f>
        <v>#DIV/0!</v>
      </c>
      <c r="AF387" s="56" t="e">
        <f t="shared" ref="AF387:AF390" si="1263">AB387/D387*100</f>
        <v>#DIV/0!</v>
      </c>
      <c r="AG387" s="57">
        <f t="shared" ref="AG387:AG390" si="1264">E387-AB387</f>
        <v>0</v>
      </c>
      <c r="AH387" s="56" t="e">
        <f t="shared" ref="AH387:AH390" si="1265">AG387/E387*100</f>
        <v>#DIV/0!</v>
      </c>
      <c r="AI387" s="56" t="e">
        <f t="shared" ref="AI387:AI390" si="1266">AG387/D387*100</f>
        <v>#DIV/0!</v>
      </c>
      <c r="AJ387" s="57">
        <f t="shared" ref="AJ387:AJ390" si="1267">J387-AB387</f>
        <v>0</v>
      </c>
      <c r="AK387" s="57" t="e">
        <f t="shared" ref="AK387:AK390" si="1268">(AJ387/J387)*100</f>
        <v>#DIV/0!</v>
      </c>
      <c r="AL387" s="57" t="e">
        <f t="shared" ref="AL387:AL390" si="1269">(AJ387/D387)*100</f>
        <v>#DIV/0!</v>
      </c>
      <c r="AM387" s="34">
        <f>L387-AB387</f>
        <v>0</v>
      </c>
      <c r="AN387" s="57" t="e">
        <f t="shared" ref="AN387:AN390" si="1270">(AM387/L387)*100</f>
        <v>#DIV/0!</v>
      </c>
      <c r="AO387" s="63" t="e">
        <f t="shared" si="1250"/>
        <v>#DIV/0!</v>
      </c>
      <c r="AP387" s="34">
        <f t="shared" ref="AP387:AP390" si="1271">D387-AB387</f>
        <v>0</v>
      </c>
      <c r="AQ387" s="57" t="e">
        <f t="shared" ref="AQ387:AQ390" si="1272">(AP387/D387)*100</f>
        <v>#DIV/0!</v>
      </c>
    </row>
    <row r="388" spans="1:43" ht="18.75">
      <c r="A388" s="38"/>
      <c r="B388" s="38"/>
      <c r="C388" s="49" t="s">
        <v>58</v>
      </c>
      <c r="D388" s="49">
        <v>421000</v>
      </c>
      <c r="E388" s="49">
        <v>252600</v>
      </c>
      <c r="F388" s="49">
        <f t="shared" si="1251"/>
        <v>168400</v>
      </c>
      <c r="G388" s="49">
        <v>315750</v>
      </c>
      <c r="H388" s="49">
        <v>105250</v>
      </c>
      <c r="I388" s="49"/>
      <c r="J388" s="41">
        <f>SUM(G388:I388)</f>
        <v>421000</v>
      </c>
      <c r="K388" s="59">
        <v>0</v>
      </c>
      <c r="L388" s="51">
        <f>SUM(G388:I388,K388)</f>
        <v>421000</v>
      </c>
      <c r="M388" s="52">
        <f>'FF-68 Data'!W1059</f>
        <v>133890.17000000001</v>
      </c>
      <c r="N388" s="53">
        <f>'FF-68 Data'!X1059</f>
        <v>44940</v>
      </c>
      <c r="O388" s="54">
        <f>'FF-68 Data'!Y1059</f>
        <v>0</v>
      </c>
      <c r="P388" s="340">
        <f>'FF-68 Data'!Z1059</f>
        <v>233512.52000000002</v>
      </c>
      <c r="Q388" s="81"/>
      <c r="R388" s="56">
        <f>M388+N388</f>
        <v>178830.17</v>
      </c>
      <c r="S388" s="56">
        <f t="shared" si="1252"/>
        <v>70.795791765637375</v>
      </c>
      <c r="T388" s="56">
        <f t="shared" si="1253"/>
        <v>42.477475059382428</v>
      </c>
      <c r="U388" s="56">
        <f t="shared" si="1254"/>
        <v>42.477475059382428</v>
      </c>
      <c r="V388" s="56">
        <f t="shared" si="1249"/>
        <v>42.477475059382428</v>
      </c>
      <c r="W388" s="57">
        <f t="shared" si="1255"/>
        <v>233512.52000000002</v>
      </c>
      <c r="X388" s="56">
        <f t="shared" si="1256"/>
        <v>92.443594615993675</v>
      </c>
      <c r="Y388" s="56">
        <f t="shared" si="1257"/>
        <v>55.466156769596211</v>
      </c>
      <c r="Z388" s="56">
        <f t="shared" si="1258"/>
        <v>55.466156769596211</v>
      </c>
      <c r="AA388" s="56">
        <f t="shared" si="1259"/>
        <v>55.466156769596211</v>
      </c>
      <c r="AB388" s="56">
        <f t="shared" si="1260"/>
        <v>412342.69000000006</v>
      </c>
      <c r="AC388" s="56">
        <f t="shared" si="1261"/>
        <v>163.23938638163108</v>
      </c>
      <c r="AD388" s="56">
        <f t="shared" ref="AD388:AD390" si="1273">AB388/J388*100</f>
        <v>97.943631828978639</v>
      </c>
      <c r="AE388" s="56">
        <f t="shared" si="1262"/>
        <v>97.943631828978639</v>
      </c>
      <c r="AF388" s="56">
        <f t="shared" si="1263"/>
        <v>97.943631828978639</v>
      </c>
      <c r="AG388" s="57">
        <f t="shared" si="1264"/>
        <v>-159742.69000000006</v>
      </c>
      <c r="AH388" s="56">
        <f t="shared" si="1265"/>
        <v>-63.239386381631057</v>
      </c>
      <c r="AI388" s="56">
        <f t="shared" si="1266"/>
        <v>-37.943631828978639</v>
      </c>
      <c r="AJ388" s="57">
        <f t="shared" si="1267"/>
        <v>8657.3099999999395</v>
      </c>
      <c r="AK388" s="57">
        <f t="shared" si="1268"/>
        <v>2.0563681710213633</v>
      </c>
      <c r="AL388" s="57">
        <f t="shared" si="1269"/>
        <v>2.0563681710213633</v>
      </c>
      <c r="AM388" s="34">
        <f>L388-AB388</f>
        <v>8657.3099999999395</v>
      </c>
      <c r="AN388" s="57">
        <f t="shared" si="1270"/>
        <v>2.0563681710213633</v>
      </c>
      <c r="AO388" s="63">
        <f t="shared" si="1250"/>
        <v>2.0563681710213633</v>
      </c>
      <c r="AP388" s="34">
        <f t="shared" si="1271"/>
        <v>8657.3099999999395</v>
      </c>
      <c r="AQ388" s="57">
        <f t="shared" si="1272"/>
        <v>2.0563681710213633</v>
      </c>
    </row>
    <row r="389" spans="1:43" ht="18" hidden="1" customHeight="1">
      <c r="A389" s="38"/>
      <c r="B389" s="38"/>
      <c r="C389" s="49" t="s">
        <v>69</v>
      </c>
      <c r="D389" s="49">
        <v>0</v>
      </c>
      <c r="E389" s="49">
        <v>0</v>
      </c>
      <c r="F389" s="49">
        <f t="shared" si="1251"/>
        <v>0</v>
      </c>
      <c r="G389" s="49">
        <v>0</v>
      </c>
      <c r="H389" s="49">
        <v>0</v>
      </c>
      <c r="I389" s="49"/>
      <c r="J389" s="41">
        <f>SUM(G389:I389)</f>
        <v>0</v>
      </c>
      <c r="K389" s="59">
        <v>0</v>
      </c>
      <c r="L389" s="51">
        <f>SUM(G389:I389,K389)</f>
        <v>0</v>
      </c>
      <c r="M389" s="52"/>
      <c r="N389" s="53"/>
      <c r="O389" s="54"/>
      <c r="P389" s="55"/>
      <c r="Q389" s="81"/>
      <c r="R389" s="56">
        <f>M389+N389</f>
        <v>0</v>
      </c>
      <c r="S389" s="56" t="e">
        <f t="shared" si="1252"/>
        <v>#DIV/0!</v>
      </c>
      <c r="T389" s="56" t="e">
        <f t="shared" si="1253"/>
        <v>#DIV/0!</v>
      </c>
      <c r="U389" s="56" t="e">
        <f t="shared" si="1254"/>
        <v>#DIV/0!</v>
      </c>
      <c r="V389" s="56" t="e">
        <f t="shared" si="1249"/>
        <v>#DIV/0!</v>
      </c>
      <c r="W389" s="57">
        <f t="shared" si="1255"/>
        <v>0</v>
      </c>
      <c r="X389" s="56" t="e">
        <f t="shared" si="1256"/>
        <v>#DIV/0!</v>
      </c>
      <c r="Y389" s="56" t="e">
        <f t="shared" si="1257"/>
        <v>#DIV/0!</v>
      </c>
      <c r="Z389" s="56" t="e">
        <f t="shared" si="1258"/>
        <v>#DIV/0!</v>
      </c>
      <c r="AA389" s="56" t="e">
        <f t="shared" si="1259"/>
        <v>#DIV/0!</v>
      </c>
      <c r="AB389" s="56">
        <f t="shared" si="1260"/>
        <v>0</v>
      </c>
      <c r="AC389" s="56" t="e">
        <f t="shared" si="1261"/>
        <v>#DIV/0!</v>
      </c>
      <c r="AD389" s="56" t="e">
        <f t="shared" si="1273"/>
        <v>#DIV/0!</v>
      </c>
      <c r="AE389" s="56" t="e">
        <f t="shared" si="1262"/>
        <v>#DIV/0!</v>
      </c>
      <c r="AF389" s="56" t="e">
        <f t="shared" si="1263"/>
        <v>#DIV/0!</v>
      </c>
      <c r="AG389" s="57">
        <f t="shared" si="1264"/>
        <v>0</v>
      </c>
      <c r="AH389" s="56" t="e">
        <f t="shared" si="1265"/>
        <v>#DIV/0!</v>
      </c>
      <c r="AI389" s="56" t="e">
        <f t="shared" si="1266"/>
        <v>#DIV/0!</v>
      </c>
      <c r="AJ389" s="57">
        <f t="shared" si="1267"/>
        <v>0</v>
      </c>
      <c r="AK389" s="57" t="e">
        <f t="shared" si="1268"/>
        <v>#DIV/0!</v>
      </c>
      <c r="AL389" s="57" t="e">
        <f t="shared" si="1269"/>
        <v>#DIV/0!</v>
      </c>
      <c r="AM389" s="34">
        <f>L389-AB389</f>
        <v>0</v>
      </c>
      <c r="AN389" s="57" t="e">
        <f t="shared" si="1270"/>
        <v>#DIV/0!</v>
      </c>
      <c r="AO389" s="63" t="e">
        <f t="shared" si="1250"/>
        <v>#DIV/0!</v>
      </c>
      <c r="AP389" s="34">
        <f t="shared" si="1271"/>
        <v>0</v>
      </c>
      <c r="AQ389" s="57" t="e">
        <f t="shared" si="1272"/>
        <v>#DIV/0!</v>
      </c>
    </row>
    <row r="390" spans="1:43" ht="18.75">
      <c r="A390" s="38"/>
      <c r="B390" s="38"/>
      <c r="C390" s="49" t="s">
        <v>60</v>
      </c>
      <c r="D390" s="57">
        <v>159000</v>
      </c>
      <c r="E390" s="49">
        <v>95400</v>
      </c>
      <c r="F390" s="49">
        <f t="shared" si="1251"/>
        <v>63600</v>
      </c>
      <c r="G390" s="57">
        <v>119250</v>
      </c>
      <c r="H390" s="49">
        <v>39750</v>
      </c>
      <c r="I390" s="49"/>
      <c r="J390" s="41">
        <f>SUM(G390:I390)</f>
        <v>159000</v>
      </c>
      <c r="K390" s="49">
        <v>0</v>
      </c>
      <c r="L390" s="51">
        <f>SUM(G390:I390,K390)</f>
        <v>159000</v>
      </c>
      <c r="M390" s="52">
        <f>'FF-68 Data'!AE1059</f>
        <v>85600</v>
      </c>
      <c r="N390" s="53">
        <f>'FF-68 Data'!AF1059</f>
        <v>0</v>
      </c>
      <c r="O390" s="54">
        <f>'FF-68 Data'!AG1059</f>
        <v>0</v>
      </c>
      <c r="P390" s="55">
        <f>'FF-68 Data'!AH1059</f>
        <v>73399.600000000006</v>
      </c>
      <c r="Q390" s="81"/>
      <c r="R390" s="56">
        <f>M390+N390</f>
        <v>85600</v>
      </c>
      <c r="S390" s="56">
        <f t="shared" si="1252"/>
        <v>89.727463312368968</v>
      </c>
      <c r="T390" s="56">
        <f t="shared" si="1253"/>
        <v>53.836477987421382</v>
      </c>
      <c r="U390" s="56">
        <f t="shared" si="1254"/>
        <v>53.836477987421382</v>
      </c>
      <c r="V390" s="56">
        <f t="shared" si="1249"/>
        <v>53.836477987421382</v>
      </c>
      <c r="W390" s="57">
        <f t="shared" si="1255"/>
        <v>73399.600000000006</v>
      </c>
      <c r="X390" s="56">
        <f t="shared" si="1256"/>
        <v>76.938784067085962</v>
      </c>
      <c r="Y390" s="56">
        <f t="shared" si="1257"/>
        <v>46.163270440251573</v>
      </c>
      <c r="Z390" s="56">
        <f t="shared" si="1258"/>
        <v>46.163270440251573</v>
      </c>
      <c r="AA390" s="56">
        <f t="shared" si="1259"/>
        <v>46.163270440251573</v>
      </c>
      <c r="AB390" s="56">
        <f t="shared" si="1260"/>
        <v>158999.6</v>
      </c>
      <c r="AC390" s="56">
        <f t="shared" si="1261"/>
        <v>166.66624737945492</v>
      </c>
      <c r="AD390" s="56">
        <f t="shared" si="1273"/>
        <v>99.999748427672969</v>
      </c>
      <c r="AE390" s="56">
        <f t="shared" si="1262"/>
        <v>99.999748427672969</v>
      </c>
      <c r="AF390" s="56">
        <f t="shared" si="1263"/>
        <v>99.999748427672969</v>
      </c>
      <c r="AG390" s="57">
        <f t="shared" si="1264"/>
        <v>-63599.600000000006</v>
      </c>
      <c r="AH390" s="56">
        <f t="shared" si="1265"/>
        <v>-66.66624737945493</v>
      </c>
      <c r="AI390" s="56">
        <f t="shared" si="1266"/>
        <v>-39.999748427672962</v>
      </c>
      <c r="AJ390" s="57">
        <f t="shared" si="1267"/>
        <v>0.39999999999417923</v>
      </c>
      <c r="AK390" s="57">
        <f t="shared" si="1268"/>
        <v>2.5157232704036428E-4</v>
      </c>
      <c r="AL390" s="57">
        <f t="shared" si="1269"/>
        <v>2.5157232704036428E-4</v>
      </c>
      <c r="AM390" s="34">
        <f>L390-AB390</f>
        <v>0.39999999999417923</v>
      </c>
      <c r="AN390" s="57">
        <f t="shared" si="1270"/>
        <v>2.5157232704036428E-4</v>
      </c>
      <c r="AO390" s="63">
        <f t="shared" si="1250"/>
        <v>2.5157232704036428E-4</v>
      </c>
      <c r="AP390" s="34">
        <f t="shared" si="1271"/>
        <v>0.39999999999417923</v>
      </c>
      <c r="AQ390" s="57">
        <f t="shared" si="1272"/>
        <v>2.5157232704036428E-4</v>
      </c>
    </row>
    <row r="391" spans="1:43" ht="18" hidden="1" customHeight="1">
      <c r="A391" s="61"/>
      <c r="B391" s="62"/>
      <c r="C391" s="63" t="s">
        <v>61</v>
      </c>
      <c r="D391" s="63">
        <f>D392</f>
        <v>0</v>
      </c>
      <c r="E391" s="63">
        <f>E392</f>
        <v>0</v>
      </c>
      <c r="F391" s="63">
        <f t="shared" ref="F391" si="1274">F392</f>
        <v>0</v>
      </c>
      <c r="G391" s="63">
        <f>SUM(G392:G392)</f>
        <v>0</v>
      </c>
      <c r="H391" s="63">
        <f>H392</f>
        <v>0</v>
      </c>
      <c r="I391" s="63">
        <f>I392</f>
        <v>0</v>
      </c>
      <c r="J391" s="63">
        <f>J392</f>
        <v>0</v>
      </c>
      <c r="K391" s="63">
        <f>K392</f>
        <v>0</v>
      </c>
      <c r="L391" s="63">
        <f>SUM(L392:L392)</f>
        <v>0</v>
      </c>
      <c r="M391" s="64">
        <f t="shared" ref="M391:AP391" si="1275">M392</f>
        <v>0</v>
      </c>
      <c r="N391" s="65">
        <f t="shared" si="1275"/>
        <v>0</v>
      </c>
      <c r="O391" s="66">
        <f t="shared" si="1275"/>
        <v>0</v>
      </c>
      <c r="P391" s="46">
        <f t="shared" si="1275"/>
        <v>0</v>
      </c>
      <c r="Q391" s="82">
        <f t="shared" si="1275"/>
        <v>0</v>
      </c>
      <c r="R391" s="67">
        <f t="shared" si="1275"/>
        <v>0</v>
      </c>
      <c r="S391" s="67" t="e">
        <f t="shared" si="1275"/>
        <v>#DIV/0!</v>
      </c>
      <c r="T391" s="67" t="e">
        <f t="shared" si="1275"/>
        <v>#DIV/0!</v>
      </c>
      <c r="U391" s="56" t="e">
        <f t="shared" si="1254"/>
        <v>#DIV/0!</v>
      </c>
      <c r="V391" s="67" t="e">
        <f t="shared" si="1275"/>
        <v>#DIV/0!</v>
      </c>
      <c r="W391" s="63">
        <f t="shared" si="1275"/>
        <v>0</v>
      </c>
      <c r="X391" s="67" t="e">
        <f t="shared" si="1275"/>
        <v>#DIV/0!</v>
      </c>
      <c r="Y391" s="67" t="e">
        <f t="shared" si="1275"/>
        <v>#DIV/0!</v>
      </c>
      <c r="Z391" s="56" t="e">
        <f t="shared" si="1258"/>
        <v>#DIV/0!</v>
      </c>
      <c r="AA391" s="67" t="e">
        <f t="shared" si="1275"/>
        <v>#DIV/0!</v>
      </c>
      <c r="AB391" s="67">
        <f>AB392</f>
        <v>0</v>
      </c>
      <c r="AC391" s="67" t="e">
        <f t="shared" ref="AC391:AI391" si="1276">AC392</f>
        <v>#DIV/0!</v>
      </c>
      <c r="AD391" s="67" t="e">
        <f t="shared" si="1276"/>
        <v>#DIV/0!</v>
      </c>
      <c r="AE391" s="56" t="e">
        <f t="shared" si="1262"/>
        <v>#DIV/0!</v>
      </c>
      <c r="AF391" s="67" t="e">
        <f t="shared" si="1276"/>
        <v>#DIV/0!</v>
      </c>
      <c r="AG391" s="63">
        <f>AG392</f>
        <v>0</v>
      </c>
      <c r="AH391" s="67" t="e">
        <f t="shared" si="1276"/>
        <v>#DIV/0!</v>
      </c>
      <c r="AI391" s="67" t="e">
        <f t="shared" si="1276"/>
        <v>#DIV/0!</v>
      </c>
      <c r="AJ391" s="63">
        <f t="shared" si="1275"/>
        <v>0</v>
      </c>
      <c r="AK391" s="63" t="e">
        <f t="shared" si="1275"/>
        <v>#DIV/0!</v>
      </c>
      <c r="AL391" s="63" t="e">
        <f t="shared" si="1275"/>
        <v>#DIV/0!</v>
      </c>
      <c r="AM391" s="63">
        <f t="shared" si="1275"/>
        <v>0</v>
      </c>
      <c r="AN391" s="63" t="e">
        <f t="shared" si="1275"/>
        <v>#DIV/0!</v>
      </c>
      <c r="AO391" s="63" t="e">
        <f t="shared" si="1275"/>
        <v>#DIV/0!</v>
      </c>
      <c r="AP391" s="63">
        <f t="shared" si="1275"/>
        <v>0</v>
      </c>
      <c r="AQ391" s="57" t="e">
        <f>(AP391/D391)*100</f>
        <v>#DIV/0!</v>
      </c>
    </row>
    <row r="392" spans="1:43" ht="18" hidden="1" customHeight="1">
      <c r="A392" s="38"/>
      <c r="B392" s="38"/>
      <c r="C392" s="49" t="s">
        <v>70</v>
      </c>
      <c r="D392" s="57"/>
      <c r="E392" s="49">
        <v>0</v>
      </c>
      <c r="F392" s="49">
        <f t="shared" si="1251"/>
        <v>0</v>
      </c>
      <c r="G392" s="57">
        <v>0</v>
      </c>
      <c r="H392" s="49">
        <v>0</v>
      </c>
      <c r="I392" s="49"/>
      <c r="J392" s="49">
        <f>SUM(G392:I392)</f>
        <v>0</v>
      </c>
      <c r="K392" s="57">
        <v>0</v>
      </c>
      <c r="L392" s="51">
        <f>SUM(G392:I392,K392)</f>
        <v>0</v>
      </c>
      <c r="M392" s="52"/>
      <c r="N392" s="53"/>
      <c r="O392" s="54"/>
      <c r="P392" s="55"/>
      <c r="Q392" s="81"/>
      <c r="R392" s="57">
        <f>M392+N392</f>
        <v>0</v>
      </c>
      <c r="S392" s="56" t="e">
        <f t="shared" si="1252"/>
        <v>#DIV/0!</v>
      </c>
      <c r="T392" s="56" t="e">
        <f>R392/L392*100</f>
        <v>#DIV/0!</v>
      </c>
      <c r="U392" s="56" t="e">
        <f t="shared" si="1254"/>
        <v>#DIV/0!</v>
      </c>
      <c r="V392" s="56" t="e">
        <f>R392/D392*100</f>
        <v>#DIV/0!</v>
      </c>
      <c r="W392" s="57">
        <f>O392+P392+Q392</f>
        <v>0</v>
      </c>
      <c r="X392" s="56" t="e">
        <f t="shared" si="1256"/>
        <v>#DIV/0!</v>
      </c>
      <c r="Y392" s="56" t="e">
        <f>W392/L392*100</f>
        <v>#DIV/0!</v>
      </c>
      <c r="Z392" s="56" t="e">
        <f t="shared" si="1258"/>
        <v>#DIV/0!</v>
      </c>
      <c r="AA392" s="56" t="e">
        <f>W392/D392*100</f>
        <v>#DIV/0!</v>
      </c>
      <c r="AB392" s="56">
        <f>SUM(M392:Q392)</f>
        <v>0</v>
      </c>
      <c r="AC392" s="56" t="e">
        <f t="shared" ref="AC392" si="1277">AB392/E392*100</f>
        <v>#DIV/0!</v>
      </c>
      <c r="AD392" s="56" t="e">
        <f t="shared" ref="AD392" si="1278">AB392/J392*100</f>
        <v>#DIV/0!</v>
      </c>
      <c r="AE392" s="56" t="e">
        <f t="shared" si="1262"/>
        <v>#DIV/0!</v>
      </c>
      <c r="AF392" s="56" t="e">
        <f>AB392/D392*100</f>
        <v>#DIV/0!</v>
      </c>
      <c r="AG392" s="57">
        <f t="shared" ref="AG392" si="1279">E392-AB392</f>
        <v>0</v>
      </c>
      <c r="AH392" s="56" t="e">
        <f t="shared" ref="AH392" si="1280">AG392/E392*100</f>
        <v>#DIV/0!</v>
      </c>
      <c r="AI392" s="56" t="e">
        <f t="shared" ref="AI392" si="1281">AG392/D392*100</f>
        <v>#DIV/0!</v>
      </c>
      <c r="AJ392" s="57">
        <f>J392-AB392</f>
        <v>0</v>
      </c>
      <c r="AK392" s="57" t="e">
        <f t="shared" ref="AK392" si="1282">(AJ392/J392)*100</f>
        <v>#DIV/0!</v>
      </c>
      <c r="AL392" s="57" t="e">
        <f>(AJ392/D392)*100</f>
        <v>#DIV/0!</v>
      </c>
      <c r="AM392" s="34">
        <f>L392-AB392</f>
        <v>0</v>
      </c>
      <c r="AN392" s="57" t="e">
        <f>(AM392/L392)*100</f>
        <v>#DIV/0!</v>
      </c>
      <c r="AO392" s="63" t="e">
        <f>(AM392/D392)*100</f>
        <v>#DIV/0!</v>
      </c>
      <c r="AP392" s="34">
        <f t="shared" ref="AP392" si="1283">D392-AB392</f>
        <v>0</v>
      </c>
      <c r="AQ392" s="57" t="e">
        <f t="shared" ref="AQ392" si="1284">(AP392/D392)*100</f>
        <v>#DIV/0!</v>
      </c>
    </row>
    <row r="393" spans="1:43" ht="18.75">
      <c r="A393" s="69"/>
      <c r="B393" s="69"/>
      <c r="C393" s="70"/>
      <c r="D393" s="70"/>
      <c r="E393" s="70"/>
      <c r="F393" s="70"/>
      <c r="G393" s="71"/>
      <c r="H393" s="71"/>
      <c r="I393" s="71"/>
      <c r="J393" s="71"/>
      <c r="K393" s="71"/>
      <c r="L393" s="71"/>
      <c r="M393" s="72"/>
      <c r="N393" s="73"/>
      <c r="O393" s="74"/>
      <c r="P393" s="75"/>
      <c r="Q393" s="83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</row>
    <row r="394" spans="1:43" ht="34.5" customHeight="1">
      <c r="A394" s="1104" t="s">
        <v>185</v>
      </c>
      <c r="B394" s="1106" t="s">
        <v>186</v>
      </c>
      <c r="C394" s="1107" t="s">
        <v>187</v>
      </c>
      <c r="D394" s="79" t="s">
        <v>188</v>
      </c>
      <c r="E394" s="293">
        <v>0.6</v>
      </c>
      <c r="F394" s="293">
        <v>0.4</v>
      </c>
      <c r="G394" s="1109">
        <f>SUM(G397,G403)</f>
        <v>2994400</v>
      </c>
      <c r="H394" s="1109">
        <f>H397+H403</f>
        <v>343600</v>
      </c>
      <c r="I394" s="1109">
        <f>I397+I403</f>
        <v>0</v>
      </c>
      <c r="J394" s="1109">
        <f>SUM(G394:I396)</f>
        <v>3338000</v>
      </c>
      <c r="K394" s="1111">
        <f>SUM(K397,K403)</f>
        <v>0</v>
      </c>
      <c r="L394" s="1113">
        <f>SUM(L397,L403)</f>
        <v>3338000</v>
      </c>
      <c r="M394" s="37"/>
      <c r="N394" s="37"/>
      <c r="O394" s="37"/>
      <c r="P394" s="37"/>
      <c r="Q394" s="37"/>
      <c r="R394" s="203" t="s">
        <v>417</v>
      </c>
      <c r="S394" s="294" t="s">
        <v>462</v>
      </c>
      <c r="T394" s="204" t="s">
        <v>433</v>
      </c>
      <c r="U394" s="204" t="s">
        <v>434</v>
      </c>
      <c r="V394" s="204" t="s">
        <v>403</v>
      </c>
      <c r="W394" s="204" t="s">
        <v>438</v>
      </c>
      <c r="X394" s="294" t="s">
        <v>462</v>
      </c>
      <c r="Y394" s="204" t="s">
        <v>433</v>
      </c>
      <c r="Z394" s="204" t="s">
        <v>434</v>
      </c>
      <c r="AA394" s="204" t="s">
        <v>403</v>
      </c>
      <c r="AB394" s="203" t="s">
        <v>439</v>
      </c>
      <c r="AC394" s="294" t="s">
        <v>462</v>
      </c>
      <c r="AD394" s="204" t="s">
        <v>433</v>
      </c>
      <c r="AE394" s="204" t="s">
        <v>434</v>
      </c>
      <c r="AF394" s="204" t="s">
        <v>403</v>
      </c>
      <c r="AG394" s="296" t="s">
        <v>33</v>
      </c>
      <c r="AH394" s="294" t="s">
        <v>464</v>
      </c>
      <c r="AI394" s="294" t="s">
        <v>399</v>
      </c>
      <c r="AJ394" s="204" t="s">
        <v>440</v>
      </c>
      <c r="AK394" s="204" t="s">
        <v>433</v>
      </c>
      <c r="AL394" s="204" t="s">
        <v>403</v>
      </c>
      <c r="AM394" s="204" t="s">
        <v>408</v>
      </c>
      <c r="AN394" s="204" t="s">
        <v>448</v>
      </c>
      <c r="AO394" s="204" t="s">
        <v>403</v>
      </c>
      <c r="AP394" s="204" t="s">
        <v>441</v>
      </c>
      <c r="AQ394" s="204" t="s">
        <v>403</v>
      </c>
    </row>
    <row r="395" spans="1:43" ht="14.45" customHeight="1">
      <c r="A395" s="1105"/>
      <c r="B395" s="1106"/>
      <c r="C395" s="1108"/>
      <c r="D395" s="1108">
        <f>D397+D403</f>
        <v>3338000</v>
      </c>
      <c r="E395" s="1173">
        <f t="shared" ref="E395:F395" si="1285">E397+E403</f>
        <v>2002800</v>
      </c>
      <c r="F395" s="1173">
        <f t="shared" si="1285"/>
        <v>1335200</v>
      </c>
      <c r="G395" s="1110"/>
      <c r="H395" s="1110"/>
      <c r="I395" s="1110"/>
      <c r="J395" s="1110"/>
      <c r="K395" s="1112"/>
      <c r="L395" s="1106"/>
      <c r="M395" s="1114">
        <f t="shared" ref="M395:R395" si="1286">M397+M403</f>
        <v>2391740.35</v>
      </c>
      <c r="N395" s="1116">
        <f t="shared" si="1286"/>
        <v>1180</v>
      </c>
      <c r="O395" s="1118">
        <f t="shared" si="1286"/>
        <v>30240</v>
      </c>
      <c r="P395" s="1100">
        <f t="shared" si="1286"/>
        <v>52285.03</v>
      </c>
      <c r="Q395" s="1102">
        <f t="shared" si="1286"/>
        <v>0</v>
      </c>
      <c r="R395" s="1071">
        <f t="shared" si="1286"/>
        <v>2392920.35</v>
      </c>
      <c r="S395" s="1071">
        <f>(R395/E395)*100</f>
        <v>119.47874725384462</v>
      </c>
      <c r="T395" s="1071">
        <f>(R395/J394)*100</f>
        <v>71.687248352306781</v>
      </c>
      <c r="U395" s="1071">
        <f>(R395/L394)*100</f>
        <v>71.687248352306781</v>
      </c>
      <c r="V395" s="1071">
        <f>(R395/D395)*100</f>
        <v>71.687248352306781</v>
      </c>
      <c r="W395" s="1071">
        <f>W397+W403</f>
        <v>82525.03</v>
      </c>
      <c r="X395" s="1071">
        <f>(W395/E395)*100</f>
        <v>4.1204828240463351</v>
      </c>
      <c r="Y395" s="1071">
        <f>(W395/J394)*100</f>
        <v>2.472289694427801</v>
      </c>
      <c r="Z395" s="1071">
        <f>(W395/L394)*100</f>
        <v>2.472289694427801</v>
      </c>
      <c r="AA395" s="1071">
        <f>(W395/D395)*100</f>
        <v>2.472289694427801</v>
      </c>
      <c r="AB395" s="1071">
        <f>AB397+AB403</f>
        <v>2475445.38</v>
      </c>
      <c r="AC395" s="1071">
        <f>(AB395/E395)*100</f>
        <v>123.59923007789095</v>
      </c>
      <c r="AD395" s="1171">
        <f>(AB395/J394)*100</f>
        <v>74.159538046734568</v>
      </c>
      <c r="AE395" s="1071">
        <f>(AB395/L394)*100</f>
        <v>74.159538046734568</v>
      </c>
      <c r="AF395" s="1071">
        <f>(AB395/D395)*100</f>
        <v>74.159538046734568</v>
      </c>
      <c r="AG395" s="1071">
        <f>AG397+AG403</f>
        <v>-472645.38000000006</v>
      </c>
      <c r="AH395" s="1071">
        <f>(AG395/E395)*100</f>
        <v>-23.599230077890958</v>
      </c>
      <c r="AI395" s="1071">
        <f>(AG395/D395)*100</f>
        <v>-14.159538046734573</v>
      </c>
      <c r="AJ395" s="1071">
        <f>AJ397+AJ403</f>
        <v>862554.61999999988</v>
      </c>
      <c r="AK395" s="1071">
        <f>(AJ395/J394)*100</f>
        <v>25.840461953265425</v>
      </c>
      <c r="AL395" s="1071">
        <f>(AJ395/D395)*100</f>
        <v>25.840461953265425</v>
      </c>
      <c r="AM395" s="1071">
        <f>AM397+AM403</f>
        <v>862554.61999999988</v>
      </c>
      <c r="AN395" s="1071">
        <f>(AM395/L394)*100</f>
        <v>25.840461953265425</v>
      </c>
      <c r="AO395" s="1071">
        <f>(AM395/D395)*100</f>
        <v>25.840461953265425</v>
      </c>
      <c r="AP395" s="1071">
        <f>AP397+AP403</f>
        <v>862554.61999999988</v>
      </c>
      <c r="AQ395" s="1071">
        <f>(AP395/D395)*100</f>
        <v>25.840461953265425</v>
      </c>
    </row>
    <row r="396" spans="1:43" ht="21" customHeight="1">
      <c r="A396" s="1105"/>
      <c r="B396" s="1106"/>
      <c r="C396" s="1108"/>
      <c r="D396" s="1108"/>
      <c r="E396" s="1173"/>
      <c r="F396" s="1173"/>
      <c r="G396" s="1110"/>
      <c r="H396" s="1110"/>
      <c r="I396" s="1110"/>
      <c r="J396" s="1110"/>
      <c r="K396" s="1112"/>
      <c r="L396" s="1106"/>
      <c r="M396" s="1115"/>
      <c r="N396" s="1117"/>
      <c r="O396" s="1119"/>
      <c r="P396" s="1101"/>
      <c r="Q396" s="1103"/>
      <c r="R396" s="1072"/>
      <c r="S396" s="1072"/>
      <c r="T396" s="1072"/>
      <c r="U396" s="1072"/>
      <c r="V396" s="1072"/>
      <c r="W396" s="1072"/>
      <c r="X396" s="1072"/>
      <c r="Y396" s="1072"/>
      <c r="Z396" s="1072"/>
      <c r="AA396" s="1072"/>
      <c r="AB396" s="1072"/>
      <c r="AC396" s="1072"/>
      <c r="AD396" s="1172"/>
      <c r="AE396" s="1072"/>
      <c r="AF396" s="1072"/>
      <c r="AG396" s="1072"/>
      <c r="AH396" s="1072"/>
      <c r="AI396" s="1072"/>
      <c r="AJ396" s="1072"/>
      <c r="AK396" s="1072"/>
      <c r="AL396" s="1072"/>
      <c r="AM396" s="1072"/>
      <c r="AN396" s="1072"/>
      <c r="AO396" s="1072"/>
      <c r="AP396" s="1072"/>
      <c r="AQ396" s="1072"/>
    </row>
    <row r="397" spans="1:43" ht="18.75">
      <c r="A397" s="38"/>
      <c r="B397" s="39"/>
      <c r="C397" s="40" t="s">
        <v>55</v>
      </c>
      <c r="D397" s="40">
        <f>SUM(D398:D402)</f>
        <v>2670400</v>
      </c>
      <c r="E397" s="40">
        <f t="shared" ref="E397:F397" si="1287">SUM(E398:E402)</f>
        <v>1602240</v>
      </c>
      <c r="F397" s="40">
        <f t="shared" si="1287"/>
        <v>1068160</v>
      </c>
      <c r="G397" s="41">
        <f>SUM(G398:G402)</f>
        <v>2326800</v>
      </c>
      <c r="H397" s="41">
        <f>SUM(H398:H402)</f>
        <v>343600</v>
      </c>
      <c r="I397" s="41">
        <f>SUM(I398:I402)</f>
        <v>0</v>
      </c>
      <c r="J397" s="41">
        <f>SUM(J398:J402)</f>
        <v>2670400</v>
      </c>
      <c r="K397" s="42">
        <f>SUM(K398:K400)</f>
        <v>0</v>
      </c>
      <c r="L397" s="41">
        <f t="shared" ref="L397:R397" si="1288">SUM(L398:L402)</f>
        <v>2670400</v>
      </c>
      <c r="M397" s="43">
        <f t="shared" si="1288"/>
        <v>1724140.35</v>
      </c>
      <c r="N397" s="44">
        <f t="shared" si="1288"/>
        <v>1180</v>
      </c>
      <c r="O397" s="45">
        <f t="shared" si="1288"/>
        <v>30240</v>
      </c>
      <c r="P397" s="46">
        <f t="shared" si="1288"/>
        <v>52285.03</v>
      </c>
      <c r="Q397" s="80">
        <f t="shared" si="1288"/>
        <v>0</v>
      </c>
      <c r="R397" s="47">
        <f t="shared" si="1288"/>
        <v>1725320.35</v>
      </c>
      <c r="S397" s="48">
        <f>R397/E397*100</f>
        <v>107.6817674006391</v>
      </c>
      <c r="T397" s="48">
        <f>R397/J397*100</f>
        <v>64.609060440383473</v>
      </c>
      <c r="U397" s="48">
        <f>R397/L397*100</f>
        <v>64.609060440383473</v>
      </c>
      <c r="V397" s="48">
        <f t="shared" ref="V397:V402" si="1289">R397/D397*100</f>
        <v>64.609060440383473</v>
      </c>
      <c r="W397" s="47">
        <f>SUM(W398:W402)</f>
        <v>82525.03</v>
      </c>
      <c r="X397" s="48">
        <f>W397/E397*100</f>
        <v>5.1506035300579187</v>
      </c>
      <c r="Y397" s="48">
        <f>W397/J397*100</f>
        <v>3.0903621180347516</v>
      </c>
      <c r="Z397" s="48">
        <f>W397/L397*100</f>
        <v>3.0903621180347516</v>
      </c>
      <c r="AA397" s="48">
        <f>W397/D397*100</f>
        <v>3.0903621180347516</v>
      </c>
      <c r="AB397" s="48">
        <f>SUM(AB398:AB402)</f>
        <v>1807845.3800000001</v>
      </c>
      <c r="AC397" s="48">
        <f>AB397/E397*100</f>
        <v>112.83237093069702</v>
      </c>
      <c r="AD397" s="299">
        <f>AB397/J397*100</f>
        <v>67.69942255841822</v>
      </c>
      <c r="AE397" s="48">
        <f>AB397/L397*100</f>
        <v>67.69942255841822</v>
      </c>
      <c r="AF397" s="48">
        <f>AB397/D397*100</f>
        <v>67.69942255841822</v>
      </c>
      <c r="AG397" s="295">
        <f>SUM(AG398:AG402)</f>
        <v>-205605.38000000006</v>
      </c>
      <c r="AH397" s="48">
        <f>AG397/E397*100</f>
        <v>-12.83237093069703</v>
      </c>
      <c r="AI397" s="48">
        <f>AG397/D397*100</f>
        <v>-7.6994225584182177</v>
      </c>
      <c r="AJ397" s="47">
        <f>SUM(AJ398:AJ402)</f>
        <v>862554.61999999988</v>
      </c>
      <c r="AK397" s="47">
        <f>(AJ397/J397)*100</f>
        <v>32.30057744158178</v>
      </c>
      <c r="AL397" s="47">
        <f>(AJ397/D397)*100</f>
        <v>32.30057744158178</v>
      </c>
      <c r="AM397" s="47">
        <f>SUM(AM398:AM402)</f>
        <v>862554.61999999988</v>
      </c>
      <c r="AN397" s="47">
        <f>(AM397/L397)*100</f>
        <v>32.30057744158178</v>
      </c>
      <c r="AO397" s="47">
        <f t="shared" ref="AO397:AO402" si="1290">(AM397/D397)*100</f>
        <v>32.30057744158178</v>
      </c>
      <c r="AP397" s="47">
        <f>SUM(AP398:AP402)</f>
        <v>862554.61999999988</v>
      </c>
      <c r="AQ397" s="47">
        <f>(AP397/D397)*100</f>
        <v>32.30057744158178</v>
      </c>
    </row>
    <row r="398" spans="1:43" ht="18.75">
      <c r="A398" s="38"/>
      <c r="B398" s="39" t="s">
        <v>68</v>
      </c>
      <c r="C398" s="49" t="s">
        <v>56</v>
      </c>
      <c r="D398" s="49">
        <v>1296000</v>
      </c>
      <c r="E398" s="49">
        <v>777600</v>
      </c>
      <c r="F398" s="49">
        <f>D398*0.4</f>
        <v>518400</v>
      </c>
      <c r="G398" s="49">
        <v>1296000</v>
      </c>
      <c r="H398" s="49">
        <v>0</v>
      </c>
      <c r="I398" s="49"/>
      <c r="J398" s="41">
        <f>SUM(G398:I398)</f>
        <v>1296000</v>
      </c>
      <c r="K398" s="50">
        <v>0</v>
      </c>
      <c r="L398" s="51">
        <f>SUM(G398:I398,K398)</f>
        <v>1296000</v>
      </c>
      <c r="M398" s="52">
        <f>'FF-68 Data'!Q1089</f>
        <v>864000</v>
      </c>
      <c r="N398" s="53"/>
      <c r="O398" s="54"/>
      <c r="P398" s="55"/>
      <c r="Q398" s="81">
        <f>'FF-68 Data'!R1089</f>
        <v>0</v>
      </c>
      <c r="R398" s="56">
        <f>M398+N398</f>
        <v>864000</v>
      </c>
      <c r="S398" s="56">
        <f>R398/E398*100</f>
        <v>111.11111111111111</v>
      </c>
      <c r="T398" s="56">
        <f>R398/J398*100</f>
        <v>66.666666666666657</v>
      </c>
      <c r="U398" s="56">
        <f>R398/L398*100</f>
        <v>66.666666666666657</v>
      </c>
      <c r="V398" s="56">
        <f t="shared" si="1289"/>
        <v>66.666666666666657</v>
      </c>
      <c r="W398" s="57">
        <f>O398+P398+Q398</f>
        <v>0</v>
      </c>
      <c r="X398" s="56">
        <f>W398/E398*100</f>
        <v>0</v>
      </c>
      <c r="Y398" s="56">
        <f>W398/J398*100</f>
        <v>0</v>
      </c>
      <c r="Z398" s="56">
        <f>W398/L398*100</f>
        <v>0</v>
      </c>
      <c r="AA398" s="56">
        <f>W398/D398*100</f>
        <v>0</v>
      </c>
      <c r="AB398" s="56">
        <f>SUM(M398:Q398)</f>
        <v>864000</v>
      </c>
      <c r="AC398" s="56">
        <f>AB398/E398*100</f>
        <v>111.11111111111111</v>
      </c>
      <c r="AD398" s="56">
        <f>AB398/J398*100</f>
        <v>66.666666666666657</v>
      </c>
      <c r="AE398" s="56">
        <f>AB398/L398*100</f>
        <v>66.666666666666657</v>
      </c>
      <c r="AF398" s="56">
        <f>AB398/D398*100</f>
        <v>66.666666666666657</v>
      </c>
      <c r="AG398" s="57">
        <f>E398-AB398</f>
        <v>-86400</v>
      </c>
      <c r="AH398" s="56">
        <f>AG398/E398*100</f>
        <v>-11.111111111111111</v>
      </c>
      <c r="AI398" s="56">
        <f>AG398/D398*100</f>
        <v>-6.666666666666667</v>
      </c>
      <c r="AJ398" s="57">
        <f>J398-AB398</f>
        <v>432000</v>
      </c>
      <c r="AK398" s="57">
        <f>(AJ398/J398)*100</f>
        <v>33.333333333333329</v>
      </c>
      <c r="AL398" s="57">
        <f>(AJ398/D398)*100</f>
        <v>33.333333333333329</v>
      </c>
      <c r="AM398" s="34">
        <f>L398-AB398</f>
        <v>432000</v>
      </c>
      <c r="AN398" s="57">
        <f>(AM398/L398)*100</f>
        <v>33.333333333333329</v>
      </c>
      <c r="AO398" s="63">
        <f t="shared" si="1290"/>
        <v>33.333333333333329</v>
      </c>
      <c r="AP398" s="34">
        <f>D398-AB398</f>
        <v>432000</v>
      </c>
      <c r="AQ398" s="57">
        <f>(AP398/D398)*100</f>
        <v>33.333333333333329</v>
      </c>
    </row>
    <row r="399" spans="1:43" ht="18.75">
      <c r="A399" s="38"/>
      <c r="B399" s="38"/>
      <c r="C399" s="49" t="s">
        <v>57</v>
      </c>
      <c r="D399" s="49">
        <v>906000</v>
      </c>
      <c r="E399" s="49">
        <v>543600</v>
      </c>
      <c r="F399" s="49">
        <f t="shared" ref="F399:F404" si="1291">D399*0.4</f>
        <v>362400</v>
      </c>
      <c r="G399" s="49">
        <v>679500</v>
      </c>
      <c r="H399" s="49">
        <v>226500</v>
      </c>
      <c r="I399" s="49"/>
      <c r="J399" s="41">
        <f>SUM(G399:I399)</f>
        <v>906000</v>
      </c>
      <c r="K399" s="78">
        <v>0</v>
      </c>
      <c r="L399" s="51">
        <f>SUM(G399:I399,K399)</f>
        <v>906000</v>
      </c>
      <c r="M399" s="52">
        <f>'FF-68 Data'!S1089</f>
        <v>714398.55</v>
      </c>
      <c r="N399" s="53">
        <f>'FF-68 Data'!T1089</f>
        <v>1180</v>
      </c>
      <c r="O399" s="54">
        <f>'FF-68 Data'!U1089</f>
        <v>30240</v>
      </c>
      <c r="P399" s="55">
        <f>'FF-68 Data'!V1089</f>
        <v>28714</v>
      </c>
      <c r="Q399" s="81"/>
      <c r="R399" s="56">
        <f>M399+N399</f>
        <v>715578.55</v>
      </c>
      <c r="S399" s="56">
        <f t="shared" ref="S399:S404" si="1292">R399/E399*100</f>
        <v>131.63696651949962</v>
      </c>
      <c r="T399" s="56">
        <f t="shared" ref="T399:T402" si="1293">R399/J399*100</f>
        <v>78.982179911699774</v>
      </c>
      <c r="U399" s="56">
        <f t="shared" ref="U399:U404" si="1294">R399/L399*100</f>
        <v>78.982179911699774</v>
      </c>
      <c r="V399" s="56">
        <f t="shared" si="1289"/>
        <v>78.982179911699774</v>
      </c>
      <c r="W399" s="57">
        <f t="shared" ref="W399:W402" si="1295">O399+P399+Q399</f>
        <v>58954</v>
      </c>
      <c r="X399" s="56">
        <f t="shared" ref="X399:X404" si="1296">W399/E399*100</f>
        <v>10.845106696100073</v>
      </c>
      <c r="Y399" s="56">
        <f t="shared" ref="Y399:Y402" si="1297">W399/J399*100</f>
        <v>6.5070640176600438</v>
      </c>
      <c r="Z399" s="56">
        <f t="shared" ref="Z399:Z404" si="1298">W399/L399*100</f>
        <v>6.5070640176600438</v>
      </c>
      <c r="AA399" s="56">
        <f t="shared" ref="AA399:AA402" si="1299">W399/D399*100</f>
        <v>6.5070640176600438</v>
      </c>
      <c r="AB399" s="56">
        <f t="shared" ref="AB399:AB402" si="1300">SUM(M399:Q399)</f>
        <v>774532.55</v>
      </c>
      <c r="AC399" s="56">
        <f t="shared" ref="AC399:AC402" si="1301">AB399/E399*100</f>
        <v>142.48207321559971</v>
      </c>
      <c r="AD399" s="56">
        <f>AB399/J399*100</f>
        <v>85.48924392935983</v>
      </c>
      <c r="AE399" s="56">
        <f t="shared" ref="AE399:AE404" si="1302">AB399/L399*100</f>
        <v>85.48924392935983</v>
      </c>
      <c r="AF399" s="56">
        <f t="shared" ref="AF399:AF402" si="1303">AB399/D399*100</f>
        <v>85.48924392935983</v>
      </c>
      <c r="AG399" s="57">
        <f t="shared" ref="AG399:AG402" si="1304">E399-AB399</f>
        <v>-230932.55000000005</v>
      </c>
      <c r="AH399" s="56">
        <f t="shared" ref="AH399:AH402" si="1305">AG399/E399*100</f>
        <v>-42.482073215599712</v>
      </c>
      <c r="AI399" s="56">
        <f t="shared" ref="AI399:AI402" si="1306">AG399/D399*100</f>
        <v>-25.48924392935983</v>
      </c>
      <c r="AJ399" s="57">
        <f t="shared" ref="AJ399:AJ402" si="1307">J399-AB399</f>
        <v>131467.44999999995</v>
      </c>
      <c r="AK399" s="57">
        <f t="shared" ref="AK399:AK402" si="1308">(AJ399/J399)*100</f>
        <v>14.510756070640172</v>
      </c>
      <c r="AL399" s="57">
        <f t="shared" ref="AL399:AL402" si="1309">(AJ399/D399)*100</f>
        <v>14.510756070640172</v>
      </c>
      <c r="AM399" s="34">
        <f>L399-AB399</f>
        <v>131467.44999999995</v>
      </c>
      <c r="AN399" s="57">
        <f t="shared" ref="AN399:AN402" si="1310">(AM399/L399)*100</f>
        <v>14.510756070640172</v>
      </c>
      <c r="AO399" s="63">
        <f t="shared" si="1290"/>
        <v>14.510756070640172</v>
      </c>
      <c r="AP399" s="34">
        <f t="shared" ref="AP399:AP402" si="1311">D399-AB399</f>
        <v>131467.44999999995</v>
      </c>
      <c r="AQ399" s="57">
        <f t="shared" ref="AQ399:AQ402" si="1312">(AP399/D399)*100</f>
        <v>14.510756070640172</v>
      </c>
    </row>
    <row r="400" spans="1:43" ht="18.75">
      <c r="A400" s="38"/>
      <c r="B400" s="38"/>
      <c r="C400" s="49" t="s">
        <v>58</v>
      </c>
      <c r="D400" s="49">
        <v>378400</v>
      </c>
      <c r="E400" s="49">
        <v>227040</v>
      </c>
      <c r="F400" s="49">
        <f t="shared" si="1291"/>
        <v>151360</v>
      </c>
      <c r="G400" s="49">
        <v>283800</v>
      </c>
      <c r="H400" s="49">
        <v>94600</v>
      </c>
      <c r="I400" s="49"/>
      <c r="J400" s="41">
        <f>SUM(G400:I400)</f>
        <v>378400</v>
      </c>
      <c r="K400" s="59">
        <v>0</v>
      </c>
      <c r="L400" s="51">
        <f>SUM(G400:I400,K400)</f>
        <v>378400</v>
      </c>
      <c r="M400" s="52">
        <f>'FF-68 Data'!W1089</f>
        <v>58521.8</v>
      </c>
      <c r="N400" s="53">
        <f>'FF-68 Data'!X1089</f>
        <v>0</v>
      </c>
      <c r="O400" s="54">
        <f>'FF-68 Data'!Y1089</f>
        <v>0</v>
      </c>
      <c r="P400" s="55">
        <f>'FF-68 Data'!Z1089</f>
        <v>23571.03</v>
      </c>
      <c r="Q400" s="81"/>
      <c r="R400" s="56">
        <f>M400+N400</f>
        <v>58521.8</v>
      </c>
      <c r="S400" s="56">
        <f t="shared" si="1292"/>
        <v>25.775986610288935</v>
      </c>
      <c r="T400" s="56">
        <f t="shared" si="1293"/>
        <v>15.465591966173362</v>
      </c>
      <c r="U400" s="56">
        <f t="shared" si="1294"/>
        <v>15.465591966173362</v>
      </c>
      <c r="V400" s="56">
        <f t="shared" si="1289"/>
        <v>15.465591966173362</v>
      </c>
      <c r="W400" s="57">
        <f t="shared" si="1295"/>
        <v>23571.03</v>
      </c>
      <c r="X400" s="56">
        <f t="shared" si="1296"/>
        <v>10.381884249471458</v>
      </c>
      <c r="Y400" s="56">
        <f t="shared" si="1297"/>
        <v>6.2291305496828748</v>
      </c>
      <c r="Z400" s="56">
        <f t="shared" si="1298"/>
        <v>6.2291305496828748</v>
      </c>
      <c r="AA400" s="56">
        <f t="shared" si="1299"/>
        <v>6.2291305496828748</v>
      </c>
      <c r="AB400" s="56">
        <f t="shared" si="1300"/>
        <v>82092.83</v>
      </c>
      <c r="AC400" s="56">
        <f t="shared" si="1301"/>
        <v>36.157870859760394</v>
      </c>
      <c r="AD400" s="56">
        <f t="shared" ref="AD400:AD402" si="1313">AB400/J400*100</f>
        <v>21.694722515856238</v>
      </c>
      <c r="AE400" s="56">
        <f t="shared" si="1302"/>
        <v>21.694722515856238</v>
      </c>
      <c r="AF400" s="56">
        <f t="shared" si="1303"/>
        <v>21.694722515856238</v>
      </c>
      <c r="AG400" s="57">
        <f t="shared" si="1304"/>
        <v>144947.16999999998</v>
      </c>
      <c r="AH400" s="56">
        <f t="shared" si="1305"/>
        <v>63.842129140239599</v>
      </c>
      <c r="AI400" s="56">
        <f t="shared" si="1306"/>
        <v>38.305277484143758</v>
      </c>
      <c r="AJ400" s="57">
        <f t="shared" si="1307"/>
        <v>296307.17</v>
      </c>
      <c r="AK400" s="57">
        <f t="shared" si="1308"/>
        <v>78.305277484143758</v>
      </c>
      <c r="AL400" s="57">
        <f t="shared" si="1309"/>
        <v>78.305277484143758</v>
      </c>
      <c r="AM400" s="34">
        <f>L400-AB400</f>
        <v>296307.17</v>
      </c>
      <c r="AN400" s="57">
        <f t="shared" si="1310"/>
        <v>78.305277484143758</v>
      </c>
      <c r="AO400" s="63">
        <f t="shared" si="1290"/>
        <v>78.305277484143758</v>
      </c>
      <c r="AP400" s="34">
        <f t="shared" si="1311"/>
        <v>296307.17</v>
      </c>
      <c r="AQ400" s="57">
        <f t="shared" si="1312"/>
        <v>78.305277484143758</v>
      </c>
    </row>
    <row r="401" spans="1:43" ht="18" hidden="1" customHeight="1">
      <c r="A401" s="38"/>
      <c r="B401" s="38"/>
      <c r="C401" s="49" t="s">
        <v>69</v>
      </c>
      <c r="D401" s="49">
        <v>0</v>
      </c>
      <c r="E401" s="49">
        <v>0</v>
      </c>
      <c r="F401" s="49">
        <f t="shared" si="1291"/>
        <v>0</v>
      </c>
      <c r="G401" s="49">
        <v>0</v>
      </c>
      <c r="H401" s="49">
        <v>0</v>
      </c>
      <c r="I401" s="49"/>
      <c r="J401" s="41">
        <f>SUM(G401:I401)</f>
        <v>0</v>
      </c>
      <c r="K401" s="59">
        <v>0</v>
      </c>
      <c r="L401" s="51">
        <f>SUM(G401:I401,K401)</f>
        <v>0</v>
      </c>
      <c r="M401" s="52"/>
      <c r="N401" s="53"/>
      <c r="O401" s="54"/>
      <c r="P401" s="55"/>
      <c r="Q401" s="81"/>
      <c r="R401" s="56">
        <f>M401+N401</f>
        <v>0</v>
      </c>
      <c r="S401" s="56" t="e">
        <f t="shared" si="1292"/>
        <v>#DIV/0!</v>
      </c>
      <c r="T401" s="56" t="e">
        <f t="shared" si="1293"/>
        <v>#DIV/0!</v>
      </c>
      <c r="U401" s="56" t="e">
        <f t="shared" si="1294"/>
        <v>#DIV/0!</v>
      </c>
      <c r="V401" s="56" t="e">
        <f t="shared" si="1289"/>
        <v>#DIV/0!</v>
      </c>
      <c r="W401" s="57">
        <f t="shared" si="1295"/>
        <v>0</v>
      </c>
      <c r="X401" s="56" t="e">
        <f t="shared" si="1296"/>
        <v>#DIV/0!</v>
      </c>
      <c r="Y401" s="56" t="e">
        <f t="shared" si="1297"/>
        <v>#DIV/0!</v>
      </c>
      <c r="Z401" s="56" t="e">
        <f t="shared" si="1298"/>
        <v>#DIV/0!</v>
      </c>
      <c r="AA401" s="56" t="e">
        <f t="shared" si="1299"/>
        <v>#DIV/0!</v>
      </c>
      <c r="AB401" s="56">
        <f t="shared" si="1300"/>
        <v>0</v>
      </c>
      <c r="AC401" s="56" t="e">
        <f t="shared" si="1301"/>
        <v>#DIV/0!</v>
      </c>
      <c r="AD401" s="56" t="e">
        <f t="shared" si="1313"/>
        <v>#DIV/0!</v>
      </c>
      <c r="AE401" s="56" t="e">
        <f t="shared" si="1302"/>
        <v>#DIV/0!</v>
      </c>
      <c r="AF401" s="56" t="e">
        <f t="shared" si="1303"/>
        <v>#DIV/0!</v>
      </c>
      <c r="AG401" s="57">
        <f t="shared" si="1304"/>
        <v>0</v>
      </c>
      <c r="AH401" s="56" t="e">
        <f t="shared" si="1305"/>
        <v>#DIV/0!</v>
      </c>
      <c r="AI401" s="56" t="e">
        <f t="shared" si="1306"/>
        <v>#DIV/0!</v>
      </c>
      <c r="AJ401" s="57">
        <f t="shared" si="1307"/>
        <v>0</v>
      </c>
      <c r="AK401" s="57" t="e">
        <f t="shared" si="1308"/>
        <v>#DIV/0!</v>
      </c>
      <c r="AL401" s="57" t="e">
        <f t="shared" si="1309"/>
        <v>#DIV/0!</v>
      </c>
      <c r="AM401" s="34">
        <f>L401-AB401</f>
        <v>0</v>
      </c>
      <c r="AN401" s="57" t="e">
        <f t="shared" si="1310"/>
        <v>#DIV/0!</v>
      </c>
      <c r="AO401" s="63" t="e">
        <f t="shared" si="1290"/>
        <v>#DIV/0!</v>
      </c>
      <c r="AP401" s="34">
        <f t="shared" si="1311"/>
        <v>0</v>
      </c>
      <c r="AQ401" s="57" t="e">
        <f t="shared" si="1312"/>
        <v>#DIV/0!</v>
      </c>
    </row>
    <row r="402" spans="1:43" ht="18.75">
      <c r="A402" s="38"/>
      <c r="B402" s="38"/>
      <c r="C402" s="49" t="s">
        <v>60</v>
      </c>
      <c r="D402" s="57">
        <v>90000</v>
      </c>
      <c r="E402" s="49">
        <v>54000</v>
      </c>
      <c r="F402" s="49">
        <f t="shared" si="1291"/>
        <v>36000</v>
      </c>
      <c r="G402" s="57">
        <v>67500</v>
      </c>
      <c r="H402" s="49">
        <v>22500</v>
      </c>
      <c r="I402" s="49"/>
      <c r="J402" s="41">
        <f>SUM(G402:I402)</f>
        <v>90000</v>
      </c>
      <c r="K402" s="49">
        <v>0</v>
      </c>
      <c r="L402" s="51">
        <f>SUM(G402:I402,K402)</f>
        <v>90000</v>
      </c>
      <c r="M402" s="52">
        <f>'FF-68 Data'!AE1089</f>
        <v>87220</v>
      </c>
      <c r="N402" s="53">
        <f>'FF-68 Data'!AF1089</f>
        <v>0</v>
      </c>
      <c r="O402" s="54">
        <f>'FF-68 Data'!AG1089</f>
        <v>0</v>
      </c>
      <c r="P402" s="217">
        <f>'FF-68 Data'!AH1089</f>
        <v>0</v>
      </c>
      <c r="Q402" s="81"/>
      <c r="R402" s="56">
        <f>M402+N402</f>
        <v>87220</v>
      </c>
      <c r="S402" s="56">
        <f t="shared" si="1292"/>
        <v>161.51851851851853</v>
      </c>
      <c r="T402" s="56">
        <f t="shared" si="1293"/>
        <v>96.911111111111111</v>
      </c>
      <c r="U402" s="56">
        <f t="shared" si="1294"/>
        <v>96.911111111111111</v>
      </c>
      <c r="V402" s="56">
        <f t="shared" si="1289"/>
        <v>96.911111111111111</v>
      </c>
      <c r="W402" s="57">
        <f t="shared" si="1295"/>
        <v>0</v>
      </c>
      <c r="X402" s="56">
        <f t="shared" si="1296"/>
        <v>0</v>
      </c>
      <c r="Y402" s="56">
        <f t="shared" si="1297"/>
        <v>0</v>
      </c>
      <c r="Z402" s="56">
        <f t="shared" si="1298"/>
        <v>0</v>
      </c>
      <c r="AA402" s="56">
        <f t="shared" si="1299"/>
        <v>0</v>
      </c>
      <c r="AB402" s="56">
        <f t="shared" si="1300"/>
        <v>87220</v>
      </c>
      <c r="AC402" s="56">
        <f t="shared" si="1301"/>
        <v>161.51851851851853</v>
      </c>
      <c r="AD402" s="56">
        <f t="shared" si="1313"/>
        <v>96.911111111111111</v>
      </c>
      <c r="AE402" s="56">
        <f t="shared" si="1302"/>
        <v>96.911111111111111</v>
      </c>
      <c r="AF402" s="56">
        <f t="shared" si="1303"/>
        <v>96.911111111111111</v>
      </c>
      <c r="AG402" s="57">
        <f t="shared" si="1304"/>
        <v>-33220</v>
      </c>
      <c r="AH402" s="56">
        <f t="shared" si="1305"/>
        <v>-61.518518518518519</v>
      </c>
      <c r="AI402" s="56">
        <f t="shared" si="1306"/>
        <v>-36.911111111111111</v>
      </c>
      <c r="AJ402" s="57">
        <f t="shared" si="1307"/>
        <v>2780</v>
      </c>
      <c r="AK402" s="57">
        <f t="shared" si="1308"/>
        <v>3.088888888888889</v>
      </c>
      <c r="AL402" s="57">
        <f t="shared" si="1309"/>
        <v>3.088888888888889</v>
      </c>
      <c r="AM402" s="34">
        <f>L402-AB402</f>
        <v>2780</v>
      </c>
      <c r="AN402" s="57">
        <f t="shared" si="1310"/>
        <v>3.088888888888889</v>
      </c>
      <c r="AO402" s="63">
        <f t="shared" si="1290"/>
        <v>3.088888888888889</v>
      </c>
      <c r="AP402" s="34">
        <f t="shared" si="1311"/>
        <v>2780</v>
      </c>
      <c r="AQ402" s="57">
        <f t="shared" si="1312"/>
        <v>3.088888888888889</v>
      </c>
    </row>
    <row r="403" spans="1:43" ht="18.75">
      <c r="A403" s="61"/>
      <c r="B403" s="62"/>
      <c r="C403" s="63" t="s">
        <v>61</v>
      </c>
      <c r="D403" s="63">
        <f>D404</f>
        <v>667600</v>
      </c>
      <c r="E403" s="63">
        <f>E404</f>
        <v>400560</v>
      </c>
      <c r="F403" s="63">
        <f t="shared" ref="F403" si="1314">F404</f>
        <v>267040</v>
      </c>
      <c r="G403" s="63">
        <f>SUM(G404:G404)</f>
        <v>667600</v>
      </c>
      <c r="H403" s="63">
        <f>H404</f>
        <v>0</v>
      </c>
      <c r="I403" s="63">
        <f>I404</f>
        <v>0</v>
      </c>
      <c r="J403" s="63">
        <f>J404</f>
        <v>667600</v>
      </c>
      <c r="K403" s="63">
        <f>K404</f>
        <v>0</v>
      </c>
      <c r="L403" s="63">
        <f>SUM(L404:L404)</f>
        <v>667600</v>
      </c>
      <c r="M403" s="64">
        <f t="shared" ref="M403:AP403" si="1315">M404</f>
        <v>667600</v>
      </c>
      <c r="N403" s="65">
        <f t="shared" si="1315"/>
        <v>0</v>
      </c>
      <c r="O403" s="66">
        <f t="shared" si="1315"/>
        <v>0</v>
      </c>
      <c r="P403" s="46">
        <f t="shared" si="1315"/>
        <v>0</v>
      </c>
      <c r="Q403" s="82">
        <f t="shared" si="1315"/>
        <v>0</v>
      </c>
      <c r="R403" s="67">
        <f t="shared" si="1315"/>
        <v>667600</v>
      </c>
      <c r="S403" s="67">
        <f t="shared" si="1315"/>
        <v>166.66666666666669</v>
      </c>
      <c r="T403" s="67">
        <f t="shared" si="1315"/>
        <v>100</v>
      </c>
      <c r="U403" s="56">
        <f t="shared" si="1294"/>
        <v>100</v>
      </c>
      <c r="V403" s="67">
        <f t="shared" si="1315"/>
        <v>100</v>
      </c>
      <c r="W403" s="63">
        <f t="shared" si="1315"/>
        <v>0</v>
      </c>
      <c r="X403" s="67">
        <f t="shared" si="1315"/>
        <v>0</v>
      </c>
      <c r="Y403" s="67">
        <f t="shared" si="1315"/>
        <v>0</v>
      </c>
      <c r="Z403" s="56">
        <f t="shared" si="1298"/>
        <v>0</v>
      </c>
      <c r="AA403" s="67">
        <f t="shared" si="1315"/>
        <v>0</v>
      </c>
      <c r="AB403" s="67">
        <f>AB404</f>
        <v>667600</v>
      </c>
      <c r="AC403" s="67">
        <f t="shared" ref="AC403:AI403" si="1316">AC404</f>
        <v>166.66666666666669</v>
      </c>
      <c r="AD403" s="67">
        <f t="shared" si="1316"/>
        <v>100</v>
      </c>
      <c r="AE403" s="56">
        <f t="shared" si="1302"/>
        <v>100</v>
      </c>
      <c r="AF403" s="67">
        <f t="shared" si="1316"/>
        <v>100</v>
      </c>
      <c r="AG403" s="63">
        <f>AG404</f>
        <v>-267040</v>
      </c>
      <c r="AH403" s="67">
        <f t="shared" si="1316"/>
        <v>-66.666666666666657</v>
      </c>
      <c r="AI403" s="67">
        <f t="shared" si="1316"/>
        <v>-40</v>
      </c>
      <c r="AJ403" s="63">
        <f t="shared" si="1315"/>
        <v>0</v>
      </c>
      <c r="AK403" s="63">
        <f t="shared" si="1315"/>
        <v>0</v>
      </c>
      <c r="AL403" s="63">
        <f t="shared" si="1315"/>
        <v>0</v>
      </c>
      <c r="AM403" s="63">
        <f t="shared" si="1315"/>
        <v>0</v>
      </c>
      <c r="AN403" s="63">
        <f t="shared" si="1315"/>
        <v>0</v>
      </c>
      <c r="AO403" s="63">
        <f t="shared" si="1315"/>
        <v>0</v>
      </c>
      <c r="AP403" s="63">
        <f t="shared" si="1315"/>
        <v>0</v>
      </c>
      <c r="AQ403" s="57">
        <f>(AP403/D403)*100</f>
        <v>0</v>
      </c>
    </row>
    <row r="404" spans="1:43" ht="18.75">
      <c r="A404" s="38"/>
      <c r="B404" s="38"/>
      <c r="C404" s="49" t="s">
        <v>70</v>
      </c>
      <c r="D404" s="57">
        <v>667600</v>
      </c>
      <c r="E404" s="49">
        <v>400560</v>
      </c>
      <c r="F404" s="49">
        <f t="shared" si="1291"/>
        <v>267040</v>
      </c>
      <c r="G404" s="57">
        <v>667600</v>
      </c>
      <c r="H404" s="49">
        <v>0</v>
      </c>
      <c r="I404" s="49"/>
      <c r="J404" s="49">
        <f>SUM(G404:I404)</f>
        <v>667600</v>
      </c>
      <c r="K404" s="57">
        <v>0</v>
      </c>
      <c r="L404" s="51">
        <f>SUM(G404:I404,K404)</f>
        <v>667600</v>
      </c>
      <c r="M404" s="52">
        <v>667600</v>
      </c>
      <c r="N404" s="53"/>
      <c r="O404" s="54"/>
      <c r="P404" s="55"/>
      <c r="Q404" s="81"/>
      <c r="R404" s="57">
        <f>M404+N404</f>
        <v>667600</v>
      </c>
      <c r="S404" s="56">
        <f t="shared" si="1292"/>
        <v>166.66666666666669</v>
      </c>
      <c r="T404" s="56">
        <f>R404/L404*100</f>
        <v>100</v>
      </c>
      <c r="U404" s="56">
        <f t="shared" si="1294"/>
        <v>100</v>
      </c>
      <c r="V404" s="56">
        <f>R404/D404*100</f>
        <v>100</v>
      </c>
      <c r="W404" s="57">
        <f>O404+P404+Q404</f>
        <v>0</v>
      </c>
      <c r="X404" s="56">
        <f t="shared" si="1296"/>
        <v>0</v>
      </c>
      <c r="Y404" s="56">
        <f>W404/L404*100</f>
        <v>0</v>
      </c>
      <c r="Z404" s="56">
        <f t="shared" si="1298"/>
        <v>0</v>
      </c>
      <c r="AA404" s="56">
        <f>W404/D404*100</f>
        <v>0</v>
      </c>
      <c r="AB404" s="56">
        <f>SUM(M404:Q404)</f>
        <v>667600</v>
      </c>
      <c r="AC404" s="56">
        <f t="shared" ref="AC404" si="1317">AB404/E404*100</f>
        <v>166.66666666666669</v>
      </c>
      <c r="AD404" s="56">
        <f t="shared" ref="AD404" si="1318">AB404/J404*100</f>
        <v>100</v>
      </c>
      <c r="AE404" s="56">
        <f t="shared" si="1302"/>
        <v>100</v>
      </c>
      <c r="AF404" s="56">
        <f>AB404/D404*100</f>
        <v>100</v>
      </c>
      <c r="AG404" s="57">
        <f t="shared" ref="AG404" si="1319">E404-AB404</f>
        <v>-267040</v>
      </c>
      <c r="AH404" s="56">
        <f t="shared" ref="AH404" si="1320">AG404/E404*100</f>
        <v>-66.666666666666657</v>
      </c>
      <c r="AI404" s="56">
        <f t="shared" ref="AI404" si="1321">AG404/D404*100</f>
        <v>-40</v>
      </c>
      <c r="AJ404" s="57">
        <f>J404-AB404</f>
        <v>0</v>
      </c>
      <c r="AK404" s="57">
        <f t="shared" ref="AK404" si="1322">(AJ404/J404)*100</f>
        <v>0</v>
      </c>
      <c r="AL404" s="57">
        <f>(AJ404/D404)*100</f>
        <v>0</v>
      </c>
      <c r="AM404" s="34">
        <f>L404-AB404</f>
        <v>0</v>
      </c>
      <c r="AN404" s="57">
        <f>(AM404/L404)*100</f>
        <v>0</v>
      </c>
      <c r="AO404" s="63">
        <f>(AM404/D404)*100</f>
        <v>0</v>
      </c>
      <c r="AP404" s="34">
        <f t="shared" ref="AP404" si="1323">D404-AB404</f>
        <v>0</v>
      </c>
      <c r="AQ404" s="57">
        <f t="shared" ref="AQ404" si="1324">(AP404/D404)*100</f>
        <v>0</v>
      </c>
    </row>
    <row r="405" spans="1:43" ht="18.75">
      <c r="A405" s="38"/>
      <c r="B405" s="38"/>
      <c r="C405" s="49"/>
      <c r="D405" s="57"/>
      <c r="E405" s="49"/>
      <c r="F405" s="49"/>
      <c r="G405" s="57"/>
      <c r="H405" s="49"/>
      <c r="I405" s="49"/>
      <c r="J405" s="49"/>
      <c r="K405" s="57"/>
      <c r="L405" s="51"/>
      <c r="M405" s="52"/>
      <c r="N405" s="53"/>
      <c r="O405" s="54"/>
      <c r="P405" s="55"/>
      <c r="Q405" s="81"/>
      <c r="R405" s="57"/>
      <c r="S405" s="56"/>
      <c r="T405" s="56"/>
      <c r="U405" s="56"/>
      <c r="V405" s="56"/>
      <c r="W405" s="57"/>
      <c r="X405" s="56"/>
      <c r="Y405" s="56"/>
      <c r="Z405" s="56"/>
      <c r="AA405" s="56"/>
      <c r="AB405" s="56"/>
      <c r="AC405" s="56"/>
      <c r="AD405" s="56"/>
      <c r="AE405" s="56"/>
      <c r="AF405" s="56"/>
      <c r="AG405" s="57"/>
      <c r="AH405" s="56"/>
      <c r="AI405" s="56"/>
      <c r="AJ405" s="57"/>
      <c r="AK405" s="57"/>
      <c r="AL405" s="57"/>
      <c r="AM405" s="34"/>
      <c r="AN405" s="57"/>
      <c r="AO405" s="63"/>
      <c r="AP405" s="34"/>
      <c r="AQ405" s="57"/>
    </row>
    <row r="406" spans="1:43" s="34" customFormat="1" ht="48.6" customHeight="1">
      <c r="A406" s="1104" t="s">
        <v>189</v>
      </c>
      <c r="B406" s="1106" t="s">
        <v>65</v>
      </c>
      <c r="C406" s="1107" t="s">
        <v>66</v>
      </c>
      <c r="D406" s="36" t="s">
        <v>67</v>
      </c>
      <c r="E406" s="293">
        <v>0.6</v>
      </c>
      <c r="F406" s="293">
        <v>0.4</v>
      </c>
      <c r="G406" s="1194">
        <f>SUM(G409,G415)</f>
        <v>1403250</v>
      </c>
      <c r="H406" s="1194">
        <f>H409+H415</f>
        <v>347750</v>
      </c>
      <c r="I406" s="1194">
        <f>I409+I415</f>
        <v>0</v>
      </c>
      <c r="J406" s="1194">
        <f>SUM(G406:I408)</f>
        <v>1751000</v>
      </c>
      <c r="K406" s="1111">
        <f>SUM(K409,K415)</f>
        <v>0</v>
      </c>
      <c r="L406" s="1194">
        <f>SUM(L409,L415)</f>
        <v>1751000</v>
      </c>
      <c r="M406" s="37"/>
      <c r="N406" s="37"/>
      <c r="O406" s="37"/>
      <c r="P406" s="37"/>
      <c r="Q406" s="37"/>
      <c r="R406" s="203" t="s">
        <v>417</v>
      </c>
      <c r="S406" s="294" t="s">
        <v>462</v>
      </c>
      <c r="T406" s="204" t="s">
        <v>433</v>
      </c>
      <c r="U406" s="204" t="s">
        <v>434</v>
      </c>
      <c r="V406" s="204" t="s">
        <v>403</v>
      </c>
      <c r="W406" s="204" t="s">
        <v>438</v>
      </c>
      <c r="X406" s="294" t="s">
        <v>462</v>
      </c>
      <c r="Y406" s="204" t="s">
        <v>433</v>
      </c>
      <c r="Z406" s="204" t="s">
        <v>434</v>
      </c>
      <c r="AA406" s="204" t="s">
        <v>403</v>
      </c>
      <c r="AB406" s="203" t="s">
        <v>439</v>
      </c>
      <c r="AC406" s="294" t="s">
        <v>462</v>
      </c>
      <c r="AD406" s="204" t="s">
        <v>433</v>
      </c>
      <c r="AE406" s="204" t="s">
        <v>434</v>
      </c>
      <c r="AF406" s="204" t="s">
        <v>403</v>
      </c>
      <c r="AG406" s="296" t="s">
        <v>465</v>
      </c>
      <c r="AH406" s="294" t="s">
        <v>464</v>
      </c>
      <c r="AI406" s="294" t="s">
        <v>399</v>
      </c>
      <c r="AJ406" s="204" t="s">
        <v>440</v>
      </c>
      <c r="AK406" s="204" t="s">
        <v>433</v>
      </c>
      <c r="AL406" s="204" t="s">
        <v>403</v>
      </c>
      <c r="AM406" s="204" t="s">
        <v>408</v>
      </c>
      <c r="AN406" s="204" t="s">
        <v>448</v>
      </c>
      <c r="AO406" s="204" t="s">
        <v>403</v>
      </c>
      <c r="AP406" s="204" t="s">
        <v>441</v>
      </c>
      <c r="AQ406" s="204" t="s">
        <v>403</v>
      </c>
    </row>
    <row r="407" spans="1:43" s="34" customFormat="1" ht="23.1" customHeight="1">
      <c r="A407" s="1105"/>
      <c r="B407" s="1106"/>
      <c r="C407" s="1108"/>
      <c r="D407" s="1173">
        <f>D409+D415</f>
        <v>1751000</v>
      </c>
      <c r="E407" s="1173">
        <f t="shared" ref="E407:F407" si="1325">E409+E415</f>
        <v>1050600</v>
      </c>
      <c r="F407" s="1173">
        <f t="shared" si="1325"/>
        <v>700400</v>
      </c>
      <c r="G407" s="1072"/>
      <c r="H407" s="1072"/>
      <c r="I407" s="1072"/>
      <c r="J407" s="1072"/>
      <c r="K407" s="1112"/>
      <c r="L407" s="1072"/>
      <c r="M407" s="1195">
        <f t="shared" ref="M407:R407" si="1326">M409+M415</f>
        <v>954222.83</v>
      </c>
      <c r="N407" s="1197">
        <f t="shared" si="1326"/>
        <v>0</v>
      </c>
      <c r="O407" s="1199">
        <f t="shared" si="1326"/>
        <v>0</v>
      </c>
      <c r="P407" s="1201">
        <f t="shared" si="1326"/>
        <v>418790.8</v>
      </c>
      <c r="Q407" s="1203">
        <f t="shared" si="1326"/>
        <v>0</v>
      </c>
      <c r="R407" s="1071">
        <f t="shared" si="1326"/>
        <v>954222.83</v>
      </c>
      <c r="S407" s="1071">
        <f>(R407/E407)*100</f>
        <v>90.826463925375961</v>
      </c>
      <c r="T407" s="1071">
        <f>(R407/J406)*100</f>
        <v>54.495878355225578</v>
      </c>
      <c r="U407" s="1071">
        <f>(R407/L406)*100</f>
        <v>54.495878355225578</v>
      </c>
      <c r="V407" s="1071">
        <f>(R407/D407)*100</f>
        <v>54.495878355225578</v>
      </c>
      <c r="W407" s="1071">
        <f>W409+W415</f>
        <v>418790.8</v>
      </c>
      <c r="X407" s="1071">
        <f>(W407/E407)*100</f>
        <v>39.862059775366454</v>
      </c>
      <c r="Y407" s="1071">
        <f>(W407/J406)*100</f>
        <v>23.917235865219872</v>
      </c>
      <c r="Z407" s="1071">
        <f>(W407/L406)*100</f>
        <v>23.917235865219872</v>
      </c>
      <c r="AA407" s="1071">
        <f>(W407/D407)*100</f>
        <v>23.917235865219872</v>
      </c>
      <c r="AB407" s="1071">
        <f>AB409+AB415</f>
        <v>1373013.63</v>
      </c>
      <c r="AC407" s="1071">
        <f>(AB407/E407)*100</f>
        <v>130.68852370074242</v>
      </c>
      <c r="AD407" s="1171">
        <f>(AB407/J406)*100</f>
        <v>78.413114220445451</v>
      </c>
      <c r="AE407" s="1071">
        <f>(AB407/L406)*100</f>
        <v>78.413114220445451</v>
      </c>
      <c r="AF407" s="1071">
        <f>(AB407/D407)*100</f>
        <v>78.413114220445451</v>
      </c>
      <c r="AG407" s="1071">
        <f>AG409+AG415</f>
        <v>-322413.62999999995</v>
      </c>
      <c r="AH407" s="1071">
        <f>(AG407/E407)*100</f>
        <v>-30.688523700742426</v>
      </c>
      <c r="AI407" s="1071">
        <f>(AG407/D407)*100</f>
        <v>-18.413114220445458</v>
      </c>
      <c r="AJ407" s="1071">
        <f>AJ409+AJ415</f>
        <v>377986.37000000005</v>
      </c>
      <c r="AK407" s="1071">
        <f>(AJ407/J406)*100</f>
        <v>21.586885779554542</v>
      </c>
      <c r="AL407" s="1071">
        <f>(AJ407/D407)*100</f>
        <v>21.586885779554542</v>
      </c>
      <c r="AM407" s="1071">
        <f>AM409+AM415</f>
        <v>377986.37000000005</v>
      </c>
      <c r="AN407" s="1071">
        <f>(AM407/L406)*100</f>
        <v>21.586885779554542</v>
      </c>
      <c r="AO407" s="1071">
        <f>(AM407/D407)*100</f>
        <v>21.586885779554542</v>
      </c>
      <c r="AP407" s="1071">
        <f>AP409+AP415</f>
        <v>377986.37000000005</v>
      </c>
      <c r="AQ407" s="1071">
        <f>(AP407/D407)*100</f>
        <v>21.586885779554542</v>
      </c>
    </row>
    <row r="408" spans="1:43" s="34" customFormat="1" ht="13.5" customHeight="1">
      <c r="A408" s="1105"/>
      <c r="B408" s="1106"/>
      <c r="C408" s="1108"/>
      <c r="D408" s="1173"/>
      <c r="E408" s="1173"/>
      <c r="F408" s="1173"/>
      <c r="G408" s="1072"/>
      <c r="H408" s="1072"/>
      <c r="I408" s="1072"/>
      <c r="J408" s="1072"/>
      <c r="K408" s="1112"/>
      <c r="L408" s="1072"/>
      <c r="M408" s="1196"/>
      <c r="N408" s="1198"/>
      <c r="O408" s="1200"/>
      <c r="P408" s="1202"/>
      <c r="Q408" s="1204"/>
      <c r="R408" s="1072"/>
      <c r="S408" s="1072"/>
      <c r="T408" s="1072"/>
      <c r="U408" s="1072"/>
      <c r="V408" s="1072"/>
      <c r="W408" s="1072"/>
      <c r="X408" s="1072"/>
      <c r="Y408" s="1072"/>
      <c r="Z408" s="1072"/>
      <c r="AA408" s="1072"/>
      <c r="AB408" s="1072"/>
      <c r="AC408" s="1072"/>
      <c r="AD408" s="1172"/>
      <c r="AE408" s="1072"/>
      <c r="AF408" s="1072"/>
      <c r="AG408" s="1072"/>
      <c r="AH408" s="1072"/>
      <c r="AI408" s="1072"/>
      <c r="AJ408" s="1072"/>
      <c r="AK408" s="1072"/>
      <c r="AL408" s="1072"/>
      <c r="AM408" s="1072"/>
      <c r="AN408" s="1072"/>
      <c r="AO408" s="1072"/>
      <c r="AP408" s="1072"/>
      <c r="AQ408" s="1072"/>
    </row>
    <row r="409" spans="1:43" s="34" customFormat="1" ht="20.100000000000001" customHeight="1">
      <c r="A409" s="38"/>
      <c r="B409" s="39"/>
      <c r="C409" s="40" t="s">
        <v>55</v>
      </c>
      <c r="D409" s="40">
        <f>SUM(D410:D414)</f>
        <v>1751000</v>
      </c>
      <c r="E409" s="40">
        <f t="shared" ref="E409:F409" si="1327">SUM(E410:E414)</f>
        <v>1050600</v>
      </c>
      <c r="F409" s="40">
        <f t="shared" si="1327"/>
        <v>700400</v>
      </c>
      <c r="G409" s="41">
        <f>SUM(G410:G414)</f>
        <v>1403250</v>
      </c>
      <c r="H409" s="41">
        <f>SUM(H410:H414)</f>
        <v>347750</v>
      </c>
      <c r="I409" s="41">
        <f>SUM(I410:I414)</f>
        <v>0</v>
      </c>
      <c r="J409" s="41">
        <f>SUM(J410:J414)</f>
        <v>1751000</v>
      </c>
      <c r="K409" s="42">
        <f>SUM(K410:K412)</f>
        <v>0</v>
      </c>
      <c r="L409" s="41">
        <f t="shared" ref="L409:N409" si="1328">SUM(L410:L414)</f>
        <v>1751000</v>
      </c>
      <c r="M409" s="43">
        <f t="shared" si="1328"/>
        <v>954222.83</v>
      </c>
      <c r="N409" s="44">
        <f t="shared" si="1328"/>
        <v>0</v>
      </c>
      <c r="O409" s="45">
        <f>SUM(O410:O414)</f>
        <v>0</v>
      </c>
      <c r="P409" s="46">
        <f t="shared" ref="P409:R409" si="1329">SUM(P410:P414)</f>
        <v>418790.8</v>
      </c>
      <c r="Q409" s="80">
        <f t="shared" si="1329"/>
        <v>0</v>
      </c>
      <c r="R409" s="47">
        <f t="shared" si="1329"/>
        <v>954222.83</v>
      </c>
      <c r="S409" s="48">
        <f>R409/E409*100</f>
        <v>90.826463925375961</v>
      </c>
      <c r="T409" s="48">
        <f>R409/J409*100</f>
        <v>54.495878355225578</v>
      </c>
      <c r="U409" s="48">
        <f>R409/L409*100</f>
        <v>54.495878355225578</v>
      </c>
      <c r="V409" s="48">
        <f t="shared" ref="V409:V410" si="1330">R409/D409*100</f>
        <v>54.495878355225578</v>
      </c>
      <c r="W409" s="47">
        <f>SUM(W410:W414)</f>
        <v>418790.8</v>
      </c>
      <c r="X409" s="48">
        <f>W409/E409*100</f>
        <v>39.862059775366454</v>
      </c>
      <c r="Y409" s="48">
        <f>W409/J409*100</f>
        <v>23.917235865219872</v>
      </c>
      <c r="Z409" s="48">
        <f>W409/L409*100</f>
        <v>23.917235865219872</v>
      </c>
      <c r="AA409" s="48">
        <f>W409/D409*100</f>
        <v>23.917235865219872</v>
      </c>
      <c r="AB409" s="48">
        <f>SUM(AB410:AB414)</f>
        <v>1373013.63</v>
      </c>
      <c r="AC409" s="48">
        <f>AB409/E409*100</f>
        <v>130.68852370074242</v>
      </c>
      <c r="AD409" s="299">
        <f>AB409/J409*100</f>
        <v>78.413114220445451</v>
      </c>
      <c r="AE409" s="48">
        <f>AB409/L409*100</f>
        <v>78.413114220445451</v>
      </c>
      <c r="AF409" s="48">
        <f>AB409/D409*100</f>
        <v>78.413114220445451</v>
      </c>
      <c r="AG409" s="295">
        <f>SUM(AG410:AG414)</f>
        <v>-322413.62999999995</v>
      </c>
      <c r="AH409" s="48">
        <f>AG409/E409*100</f>
        <v>-30.688523700742426</v>
      </c>
      <c r="AI409" s="48">
        <f>AG409/D409*100</f>
        <v>-18.413114220445458</v>
      </c>
      <c r="AJ409" s="47">
        <f>SUM(AJ410:AJ414)</f>
        <v>377986.37000000005</v>
      </c>
      <c r="AK409" s="47">
        <f>(AJ409/J409)*100</f>
        <v>21.586885779554542</v>
      </c>
      <c r="AL409" s="47">
        <f>(AJ409/D409)*100</f>
        <v>21.586885779554542</v>
      </c>
      <c r="AM409" s="47">
        <f>SUM(AM410:AM414)</f>
        <v>377986.37000000005</v>
      </c>
      <c r="AN409" s="47">
        <f>(AM409/L409)*100</f>
        <v>21.586885779554542</v>
      </c>
      <c r="AO409" s="47">
        <f t="shared" ref="AO409:AO414" si="1331">(AM409/D409)*100</f>
        <v>21.586885779554542</v>
      </c>
      <c r="AP409" s="47">
        <f>SUM(AP410:AP414)</f>
        <v>377986.37000000005</v>
      </c>
      <c r="AQ409" s="47">
        <f>(AP409/D409)*100</f>
        <v>21.586885779554542</v>
      </c>
    </row>
    <row r="410" spans="1:43" s="34" customFormat="1" ht="20.100000000000001" customHeight="1">
      <c r="A410" s="38"/>
      <c r="B410" s="39" t="s">
        <v>68</v>
      </c>
      <c r="C410" s="49" t="s">
        <v>56</v>
      </c>
      <c r="D410" s="49">
        <v>360000</v>
      </c>
      <c r="E410" s="49">
        <v>216000</v>
      </c>
      <c r="F410" s="49">
        <f>D410*0.4</f>
        <v>144000</v>
      </c>
      <c r="G410" s="49">
        <v>360000</v>
      </c>
      <c r="H410" s="49">
        <v>0</v>
      </c>
      <c r="I410" s="49"/>
      <c r="J410" s="49">
        <f>SUM(G410:I410)</f>
        <v>360000</v>
      </c>
      <c r="K410" s="58">
        <v>0</v>
      </c>
      <c r="L410" s="209">
        <f>SUM(G410:I410,K410)</f>
        <v>360000</v>
      </c>
      <c r="M410" s="52">
        <f>'FF-68 Data'!Q15</f>
        <v>360000</v>
      </c>
      <c r="N410" s="53"/>
      <c r="O410" s="54"/>
      <c r="P410" s="55"/>
      <c r="Q410" s="81">
        <f>'FF-68 Data'!R15</f>
        <v>0</v>
      </c>
      <c r="R410" s="56">
        <f>M410+N410</f>
        <v>360000</v>
      </c>
      <c r="S410" s="56">
        <f>R410/E410*100</f>
        <v>166.66666666666669</v>
      </c>
      <c r="T410" s="56">
        <f>R410/J410*100</f>
        <v>100</v>
      </c>
      <c r="U410" s="56">
        <f>R410/L410*100</f>
        <v>100</v>
      </c>
      <c r="V410" s="56">
        <f t="shared" si="1330"/>
        <v>100</v>
      </c>
      <c r="W410" s="57">
        <f>O410+P410+Q410</f>
        <v>0</v>
      </c>
      <c r="X410" s="56">
        <f>W410/E410*100</f>
        <v>0</v>
      </c>
      <c r="Y410" s="56">
        <f>W410/J410*100</f>
        <v>0</v>
      </c>
      <c r="Z410" s="56">
        <f>W410/L410*100</f>
        <v>0</v>
      </c>
      <c r="AA410" s="56">
        <f>W410/D410*100</f>
        <v>0</v>
      </c>
      <c r="AB410" s="56">
        <f>SUM(M410:Q410)</f>
        <v>360000</v>
      </c>
      <c r="AC410" s="56">
        <f>AB410/E410*100</f>
        <v>166.66666666666669</v>
      </c>
      <c r="AD410" s="56">
        <f>AB410/J410*100</f>
        <v>100</v>
      </c>
      <c r="AE410" s="56">
        <f>AB410/L410*100</f>
        <v>100</v>
      </c>
      <c r="AF410" s="56">
        <f>AB410/D410*100</f>
        <v>100</v>
      </c>
      <c r="AG410" s="57">
        <f>E410-AB410</f>
        <v>-144000</v>
      </c>
      <c r="AH410" s="56">
        <f>AG410/E410*100</f>
        <v>-66.666666666666657</v>
      </c>
      <c r="AI410" s="56">
        <f>AG410/D410*100</f>
        <v>-40</v>
      </c>
      <c r="AJ410" s="57">
        <f>J410-AB410</f>
        <v>0</v>
      </c>
      <c r="AK410" s="57">
        <f>(AJ410/J410)*100</f>
        <v>0</v>
      </c>
      <c r="AL410" s="57">
        <f>(AJ410/D410)*100</f>
        <v>0</v>
      </c>
      <c r="AM410" s="34">
        <f>L410-AB410</f>
        <v>0</v>
      </c>
      <c r="AN410" s="57">
        <f>(AM410/L410)*100</f>
        <v>0</v>
      </c>
      <c r="AO410" s="63">
        <f t="shared" si="1331"/>
        <v>0</v>
      </c>
      <c r="AP410" s="34">
        <f>D410-AB410</f>
        <v>0</v>
      </c>
      <c r="AQ410" s="57">
        <f>(AP410/D410)*100</f>
        <v>0</v>
      </c>
    </row>
    <row r="411" spans="1:43" s="34" customFormat="1" ht="20.100000000000001" customHeight="1">
      <c r="A411" s="38"/>
      <c r="B411" s="38"/>
      <c r="C411" s="49" t="s">
        <v>57</v>
      </c>
      <c r="D411" s="49">
        <v>629800</v>
      </c>
      <c r="E411" s="49">
        <v>377880</v>
      </c>
      <c r="F411" s="49">
        <f t="shared" ref="F411:F416" si="1332">D411*0.4</f>
        <v>251920</v>
      </c>
      <c r="G411" s="49">
        <v>472350</v>
      </c>
      <c r="H411" s="49">
        <v>157450</v>
      </c>
      <c r="I411" s="49"/>
      <c r="J411" s="49">
        <f>SUM(G411:I411)</f>
        <v>629800</v>
      </c>
      <c r="K411" s="58">
        <v>0</v>
      </c>
      <c r="L411" s="209">
        <f>SUM(G411:I411,K411)</f>
        <v>629800</v>
      </c>
      <c r="M411" s="52">
        <f>'FF-68 Data'!S15</f>
        <v>260292</v>
      </c>
      <c r="N411" s="53">
        <f>'FF-68 Data'!T15</f>
        <v>0</v>
      </c>
      <c r="O411" s="54">
        <f>'FF-68 Data'!U15</f>
        <v>0</v>
      </c>
      <c r="P411" s="55">
        <f>'FF-68 Data'!V15</f>
        <v>316376.5</v>
      </c>
      <c r="Q411" s="81"/>
      <c r="R411" s="56">
        <f>M411+N411</f>
        <v>260292</v>
      </c>
      <c r="S411" s="56">
        <f t="shared" ref="S411:S414" si="1333">R411/E411*100</f>
        <v>68.882184820577962</v>
      </c>
      <c r="T411" s="56">
        <f>R411/J411*100</f>
        <v>41.329310892346776</v>
      </c>
      <c r="U411" s="56">
        <f>R411/L411*100</f>
        <v>41.329310892346776</v>
      </c>
      <c r="V411" s="56">
        <f>R411/D411*100</f>
        <v>41.329310892346776</v>
      </c>
      <c r="W411" s="57">
        <f>O411+P411+Q411</f>
        <v>316376.5</v>
      </c>
      <c r="X411" s="56">
        <f t="shared" ref="X411:X414" si="1334">W411/E411*100</f>
        <v>83.724065841007729</v>
      </c>
      <c r="Y411" s="56">
        <f>W411/J411*100</f>
        <v>50.23443950460463</v>
      </c>
      <c r="Z411" s="56">
        <f>W411/L411*100</f>
        <v>50.23443950460463</v>
      </c>
      <c r="AA411" s="56">
        <f>W411/D411*100</f>
        <v>50.23443950460463</v>
      </c>
      <c r="AB411" s="56">
        <f>SUM(M411:Q411)</f>
        <v>576668.5</v>
      </c>
      <c r="AC411" s="56">
        <f t="shared" ref="AC411:AC414" si="1335">AB411/E411*100</f>
        <v>152.60625066158568</v>
      </c>
      <c r="AD411" s="56">
        <f>AB411/J411*100</f>
        <v>91.56375039695142</v>
      </c>
      <c r="AE411" s="56">
        <f t="shared" ref="AE411:AE416" si="1336">AB411/L411*100</f>
        <v>91.56375039695142</v>
      </c>
      <c r="AF411" s="56">
        <f t="shared" ref="AF411:AF414" si="1337">AB411/D411*100</f>
        <v>91.56375039695142</v>
      </c>
      <c r="AG411" s="57">
        <f t="shared" ref="AG411:AG414" si="1338">E411-AB411</f>
        <v>-198788.5</v>
      </c>
      <c r="AH411" s="56">
        <f t="shared" ref="AH411:AH414" si="1339">AG411/E411*100</f>
        <v>-52.606250661585683</v>
      </c>
      <c r="AI411" s="56">
        <f t="shared" ref="AI411:AI414" si="1340">AG411/D411*100</f>
        <v>-31.563750396951413</v>
      </c>
      <c r="AJ411" s="57">
        <f>J411-AB411</f>
        <v>53131.5</v>
      </c>
      <c r="AK411" s="57">
        <f>(AJ411/J411)*100</f>
        <v>8.4362496030485872</v>
      </c>
      <c r="AL411" s="57">
        <f>(AJ411/D411)*100</f>
        <v>8.4362496030485872</v>
      </c>
      <c r="AM411" s="34">
        <f>L411-AB411</f>
        <v>53131.5</v>
      </c>
      <c r="AN411" s="57">
        <f>(AM411/L411)*100</f>
        <v>8.4362496030485872</v>
      </c>
      <c r="AO411" s="63">
        <f t="shared" si="1331"/>
        <v>8.4362496030485872</v>
      </c>
      <c r="AP411" s="34">
        <f>D411-AB411</f>
        <v>53131.5</v>
      </c>
      <c r="AQ411" s="57">
        <f>(AP411/D411)*100</f>
        <v>8.4362496030485872</v>
      </c>
    </row>
    <row r="412" spans="1:43" s="34" customFormat="1" ht="18.75">
      <c r="A412" s="38"/>
      <c r="B412" s="38"/>
      <c r="C412" s="49" t="s">
        <v>58</v>
      </c>
      <c r="D412" s="49">
        <v>641200</v>
      </c>
      <c r="E412" s="49">
        <v>384720</v>
      </c>
      <c r="F412" s="49">
        <f t="shared" si="1332"/>
        <v>256480</v>
      </c>
      <c r="G412" s="49">
        <v>480900</v>
      </c>
      <c r="H412" s="49">
        <v>160300</v>
      </c>
      <c r="I412" s="49"/>
      <c r="J412" s="49">
        <f>SUM(G412:I412)</f>
        <v>641200</v>
      </c>
      <c r="K412" s="58">
        <v>0</v>
      </c>
      <c r="L412" s="209">
        <f>SUM(G412:I412,K412)</f>
        <v>641200</v>
      </c>
      <c r="M412" s="52">
        <f>'FF-68 Data'!W15</f>
        <v>333930.82999999996</v>
      </c>
      <c r="N412" s="53">
        <f>'FF-68 Data'!X15</f>
        <v>0</v>
      </c>
      <c r="O412" s="54">
        <f>'FF-68 Data'!Y15</f>
        <v>0</v>
      </c>
      <c r="P412" s="55">
        <f>'FF-68 Data'!Z15</f>
        <v>102414.3</v>
      </c>
      <c r="Q412" s="81"/>
      <c r="R412" s="56">
        <f>M412+N412</f>
        <v>333930.82999999996</v>
      </c>
      <c r="S412" s="56">
        <f t="shared" si="1333"/>
        <v>86.798406633395714</v>
      </c>
      <c r="T412" s="56">
        <f t="shared" ref="T412:T414" si="1341">R412/J412*100</f>
        <v>52.079043980037419</v>
      </c>
      <c r="U412" s="56">
        <f t="shared" ref="U412:U416" si="1342">R412/L412*100</f>
        <v>52.079043980037419</v>
      </c>
      <c r="V412" s="56">
        <f t="shared" ref="V412:V414" si="1343">R412/D412*100</f>
        <v>52.079043980037419</v>
      </c>
      <c r="W412" s="57">
        <f t="shared" ref="W412:W414" si="1344">O412+P412+Q412</f>
        <v>102414.3</v>
      </c>
      <c r="X412" s="56">
        <f t="shared" si="1334"/>
        <v>26.620477230193391</v>
      </c>
      <c r="Y412" s="56">
        <f t="shared" ref="Y412:Y414" si="1345">W412/J412*100</f>
        <v>15.972286338116032</v>
      </c>
      <c r="Z412" s="56">
        <f t="shared" ref="Z412:Z416" si="1346">W412/L412*100</f>
        <v>15.972286338116032</v>
      </c>
      <c r="AA412" s="56">
        <f t="shared" ref="AA412:AA414" si="1347">W412/D412*100</f>
        <v>15.972286338116032</v>
      </c>
      <c r="AB412" s="56">
        <f t="shared" ref="AB412:AB414" si="1348">SUM(M412:Q412)</f>
        <v>436345.12999999995</v>
      </c>
      <c r="AC412" s="56">
        <f t="shared" si="1335"/>
        <v>113.41888386358909</v>
      </c>
      <c r="AD412" s="56">
        <f t="shared" ref="AD412:AD414" si="1349">AB412/J412*100</f>
        <v>68.051330318153461</v>
      </c>
      <c r="AE412" s="56">
        <f t="shared" si="1336"/>
        <v>68.051330318153461</v>
      </c>
      <c r="AF412" s="56">
        <f t="shared" si="1337"/>
        <v>68.051330318153461</v>
      </c>
      <c r="AG412" s="57">
        <f t="shared" si="1338"/>
        <v>-51625.129999999946</v>
      </c>
      <c r="AH412" s="56">
        <f t="shared" si="1339"/>
        <v>-13.418883863589089</v>
      </c>
      <c r="AI412" s="56">
        <f t="shared" si="1340"/>
        <v>-8.0513303181534539</v>
      </c>
      <c r="AJ412" s="57">
        <f t="shared" ref="AJ412:AJ414" si="1350">J412-AB412</f>
        <v>204854.87000000005</v>
      </c>
      <c r="AK412" s="57">
        <f t="shared" ref="AK412:AK414" si="1351">(AJ412/J412)*100</f>
        <v>31.948669681846546</v>
      </c>
      <c r="AL412" s="57">
        <f t="shared" ref="AL412:AL414" si="1352">(AJ412/D412)*100</f>
        <v>31.948669681846546</v>
      </c>
      <c r="AM412" s="34">
        <f>L412-AB412</f>
        <v>204854.87000000005</v>
      </c>
      <c r="AN412" s="57">
        <f t="shared" ref="AN412:AN414" si="1353">(AM412/L412)*100</f>
        <v>31.948669681846546</v>
      </c>
      <c r="AO412" s="63">
        <f t="shared" si="1331"/>
        <v>31.948669681846546</v>
      </c>
      <c r="AP412" s="34">
        <f t="shared" ref="AP412:AP414" si="1354">D412-AB412</f>
        <v>204854.87000000005</v>
      </c>
      <c r="AQ412" s="57">
        <f t="shared" ref="AQ412:AQ414" si="1355">(AP412/D412)*100</f>
        <v>31.948669681846546</v>
      </c>
    </row>
    <row r="413" spans="1:43" s="60" customFormat="1" ht="18.75" hidden="1">
      <c r="A413" s="38"/>
      <c r="B413" s="38"/>
      <c r="C413" s="49" t="s">
        <v>69</v>
      </c>
      <c r="D413" s="49">
        <v>0</v>
      </c>
      <c r="E413" s="49">
        <v>0</v>
      </c>
      <c r="F413" s="49">
        <f t="shared" si="1332"/>
        <v>0</v>
      </c>
      <c r="G413" s="49">
        <v>0</v>
      </c>
      <c r="H413" s="49">
        <v>0</v>
      </c>
      <c r="I413" s="49"/>
      <c r="J413" s="49">
        <f>SUM(G413:I413)</f>
        <v>0</v>
      </c>
      <c r="K413" s="76">
        <v>0</v>
      </c>
      <c r="L413" s="209">
        <f>SUM(G413:I413,K413)</f>
        <v>0</v>
      </c>
      <c r="M413" s="52"/>
      <c r="N413" s="53"/>
      <c r="O413" s="54"/>
      <c r="P413" s="55"/>
      <c r="Q413" s="81"/>
      <c r="R413" s="56">
        <f>M413+N413</f>
        <v>0</v>
      </c>
      <c r="S413" s="56" t="e">
        <f t="shared" si="1333"/>
        <v>#DIV/0!</v>
      </c>
      <c r="T413" s="56" t="e">
        <f t="shared" si="1341"/>
        <v>#DIV/0!</v>
      </c>
      <c r="U413" s="56" t="e">
        <f t="shared" si="1342"/>
        <v>#DIV/0!</v>
      </c>
      <c r="V413" s="56" t="e">
        <f t="shared" si="1343"/>
        <v>#DIV/0!</v>
      </c>
      <c r="W413" s="57">
        <f t="shared" si="1344"/>
        <v>0</v>
      </c>
      <c r="X413" s="56" t="e">
        <f t="shared" si="1334"/>
        <v>#DIV/0!</v>
      </c>
      <c r="Y413" s="56" t="e">
        <f t="shared" si="1345"/>
        <v>#DIV/0!</v>
      </c>
      <c r="Z413" s="56" t="e">
        <f t="shared" si="1346"/>
        <v>#DIV/0!</v>
      </c>
      <c r="AA413" s="56" t="e">
        <f t="shared" si="1347"/>
        <v>#DIV/0!</v>
      </c>
      <c r="AB413" s="56">
        <f t="shared" si="1348"/>
        <v>0</v>
      </c>
      <c r="AC413" s="56" t="e">
        <f t="shared" si="1335"/>
        <v>#DIV/0!</v>
      </c>
      <c r="AD413" s="56" t="e">
        <f t="shared" si="1349"/>
        <v>#DIV/0!</v>
      </c>
      <c r="AE413" s="56" t="e">
        <f t="shared" si="1336"/>
        <v>#DIV/0!</v>
      </c>
      <c r="AF413" s="56" t="e">
        <f t="shared" si="1337"/>
        <v>#DIV/0!</v>
      </c>
      <c r="AG413" s="57">
        <f t="shared" si="1338"/>
        <v>0</v>
      </c>
      <c r="AH413" s="56" t="e">
        <f t="shared" si="1339"/>
        <v>#DIV/0!</v>
      </c>
      <c r="AI413" s="56" t="e">
        <f t="shared" si="1340"/>
        <v>#DIV/0!</v>
      </c>
      <c r="AJ413" s="57">
        <f t="shared" si="1350"/>
        <v>0</v>
      </c>
      <c r="AK413" s="57" t="e">
        <f t="shared" si="1351"/>
        <v>#DIV/0!</v>
      </c>
      <c r="AL413" s="57" t="e">
        <f t="shared" si="1352"/>
        <v>#DIV/0!</v>
      </c>
      <c r="AM413" s="34">
        <f>L413-AB413</f>
        <v>0</v>
      </c>
      <c r="AN413" s="57" t="e">
        <f t="shared" si="1353"/>
        <v>#DIV/0!</v>
      </c>
      <c r="AO413" s="63" t="e">
        <f t="shared" si="1331"/>
        <v>#DIV/0!</v>
      </c>
      <c r="AP413" s="34">
        <f t="shared" si="1354"/>
        <v>0</v>
      </c>
      <c r="AQ413" s="57" t="e">
        <f t="shared" si="1355"/>
        <v>#DIV/0!</v>
      </c>
    </row>
    <row r="414" spans="1:43" s="34" customFormat="1" ht="18.75">
      <c r="A414" s="38"/>
      <c r="B414" s="38"/>
      <c r="C414" s="49" t="s">
        <v>60</v>
      </c>
      <c r="D414" s="49">
        <v>120000</v>
      </c>
      <c r="E414" s="49">
        <v>72000</v>
      </c>
      <c r="F414" s="49">
        <f t="shared" si="1332"/>
        <v>48000</v>
      </c>
      <c r="G414" s="49">
        <v>90000</v>
      </c>
      <c r="H414" s="49">
        <v>30000</v>
      </c>
      <c r="I414" s="49"/>
      <c r="J414" s="49">
        <f>SUM(G414:I414)</f>
        <v>120000</v>
      </c>
      <c r="K414" s="58">
        <v>0</v>
      </c>
      <c r="L414" s="209">
        <f>SUM(G414:I414,K414)</f>
        <v>120000</v>
      </c>
      <c r="M414" s="52">
        <f>'FF-68 Data'!AE15</f>
        <v>0</v>
      </c>
      <c r="N414" s="53">
        <f>'FF-68 Data'!AF15</f>
        <v>0</v>
      </c>
      <c r="O414" s="54">
        <f>'FF-68 Data'!AG15</f>
        <v>0</v>
      </c>
      <c r="P414" s="55">
        <f>'FF-68 Data'!AH15</f>
        <v>0</v>
      </c>
      <c r="Q414" s="81"/>
      <c r="R414" s="56">
        <f>M414+N414</f>
        <v>0</v>
      </c>
      <c r="S414" s="56">
        <f t="shared" si="1333"/>
        <v>0</v>
      </c>
      <c r="T414" s="56">
        <f t="shared" si="1341"/>
        <v>0</v>
      </c>
      <c r="U414" s="56">
        <f t="shared" si="1342"/>
        <v>0</v>
      </c>
      <c r="V414" s="56">
        <f t="shared" si="1343"/>
        <v>0</v>
      </c>
      <c r="W414" s="57">
        <f t="shared" si="1344"/>
        <v>0</v>
      </c>
      <c r="X414" s="56">
        <f t="shared" si="1334"/>
        <v>0</v>
      </c>
      <c r="Y414" s="56">
        <f t="shared" si="1345"/>
        <v>0</v>
      </c>
      <c r="Z414" s="56">
        <f t="shared" si="1346"/>
        <v>0</v>
      </c>
      <c r="AA414" s="56">
        <f t="shared" si="1347"/>
        <v>0</v>
      </c>
      <c r="AB414" s="56">
        <f t="shared" si="1348"/>
        <v>0</v>
      </c>
      <c r="AC414" s="56">
        <f t="shared" si="1335"/>
        <v>0</v>
      </c>
      <c r="AD414" s="56">
        <f t="shared" si="1349"/>
        <v>0</v>
      </c>
      <c r="AE414" s="56">
        <f t="shared" si="1336"/>
        <v>0</v>
      </c>
      <c r="AF414" s="56">
        <f t="shared" si="1337"/>
        <v>0</v>
      </c>
      <c r="AG414" s="57">
        <f t="shared" si="1338"/>
        <v>72000</v>
      </c>
      <c r="AH414" s="56">
        <f t="shared" si="1339"/>
        <v>100</v>
      </c>
      <c r="AI414" s="56">
        <f t="shared" si="1340"/>
        <v>60</v>
      </c>
      <c r="AJ414" s="57">
        <f t="shared" si="1350"/>
        <v>120000</v>
      </c>
      <c r="AK414" s="57">
        <f t="shared" si="1351"/>
        <v>100</v>
      </c>
      <c r="AL414" s="57">
        <f t="shared" si="1352"/>
        <v>100</v>
      </c>
      <c r="AM414" s="34">
        <f>L414-AB414</f>
        <v>120000</v>
      </c>
      <c r="AN414" s="57">
        <f t="shared" si="1353"/>
        <v>100</v>
      </c>
      <c r="AO414" s="63">
        <f t="shared" si="1331"/>
        <v>100</v>
      </c>
      <c r="AP414" s="34">
        <f t="shared" si="1354"/>
        <v>120000</v>
      </c>
      <c r="AQ414" s="57">
        <f t="shared" si="1355"/>
        <v>100</v>
      </c>
    </row>
    <row r="415" spans="1:43" s="68" customFormat="1" ht="18.75" hidden="1">
      <c r="A415" s="61"/>
      <c r="B415" s="62"/>
      <c r="C415" s="63" t="s">
        <v>61</v>
      </c>
      <c r="D415" s="63">
        <f>D416</f>
        <v>0</v>
      </c>
      <c r="E415" s="63">
        <f>E416</f>
        <v>0</v>
      </c>
      <c r="F415" s="63">
        <f t="shared" ref="F415" si="1356">F416</f>
        <v>0</v>
      </c>
      <c r="G415" s="63">
        <f>SUM(G416:G416)</f>
        <v>0</v>
      </c>
      <c r="H415" s="63">
        <f>H416</f>
        <v>0</v>
      </c>
      <c r="I415" s="63">
        <f>I416</f>
        <v>0</v>
      </c>
      <c r="J415" s="63">
        <f>J416</f>
        <v>0</v>
      </c>
      <c r="K415" s="63">
        <f>K416</f>
        <v>0</v>
      </c>
      <c r="L415" s="63">
        <f>SUM(L416:L416)</f>
        <v>0</v>
      </c>
      <c r="M415" s="64">
        <f t="shared" ref="M415:AP415" si="1357">M416</f>
        <v>0</v>
      </c>
      <c r="N415" s="65">
        <f t="shared" si="1357"/>
        <v>0</v>
      </c>
      <c r="O415" s="66">
        <f t="shared" si="1357"/>
        <v>0</v>
      </c>
      <c r="P415" s="46">
        <f t="shared" si="1357"/>
        <v>0</v>
      </c>
      <c r="Q415" s="82">
        <f t="shared" si="1357"/>
        <v>0</v>
      </c>
      <c r="R415" s="67">
        <f t="shared" si="1357"/>
        <v>0</v>
      </c>
      <c r="S415" s="67" t="e">
        <f t="shared" si="1357"/>
        <v>#DIV/0!</v>
      </c>
      <c r="T415" s="67" t="e">
        <f t="shared" si="1357"/>
        <v>#DIV/0!</v>
      </c>
      <c r="U415" s="56" t="e">
        <f t="shared" si="1342"/>
        <v>#DIV/0!</v>
      </c>
      <c r="V415" s="67" t="e">
        <f t="shared" si="1357"/>
        <v>#DIV/0!</v>
      </c>
      <c r="W415" s="63">
        <f t="shared" si="1357"/>
        <v>0</v>
      </c>
      <c r="X415" s="67" t="e">
        <f t="shared" si="1357"/>
        <v>#DIV/0!</v>
      </c>
      <c r="Y415" s="67" t="e">
        <f t="shared" si="1357"/>
        <v>#DIV/0!</v>
      </c>
      <c r="Z415" s="56" t="e">
        <f t="shared" si="1346"/>
        <v>#DIV/0!</v>
      </c>
      <c r="AA415" s="67" t="e">
        <f t="shared" si="1357"/>
        <v>#DIV/0!</v>
      </c>
      <c r="AB415" s="67">
        <f>AB416</f>
        <v>0</v>
      </c>
      <c r="AC415" s="67" t="e">
        <f t="shared" si="1357"/>
        <v>#DIV/0!</v>
      </c>
      <c r="AD415" s="67" t="e">
        <f t="shared" si="1357"/>
        <v>#DIV/0!</v>
      </c>
      <c r="AE415" s="56" t="e">
        <f t="shared" si="1336"/>
        <v>#DIV/0!</v>
      </c>
      <c r="AF415" s="67" t="e">
        <f t="shared" si="1357"/>
        <v>#DIV/0!</v>
      </c>
      <c r="AG415" s="63">
        <f>AG416</f>
        <v>0</v>
      </c>
      <c r="AH415" s="67" t="e">
        <f t="shared" si="1357"/>
        <v>#DIV/0!</v>
      </c>
      <c r="AI415" s="67" t="e">
        <f t="shared" si="1357"/>
        <v>#DIV/0!</v>
      </c>
      <c r="AJ415" s="63">
        <f t="shared" si="1357"/>
        <v>0</v>
      </c>
      <c r="AK415" s="63" t="e">
        <f t="shared" si="1357"/>
        <v>#DIV/0!</v>
      </c>
      <c r="AL415" s="63" t="e">
        <f t="shared" si="1357"/>
        <v>#DIV/0!</v>
      </c>
      <c r="AM415" s="63">
        <f t="shared" si="1357"/>
        <v>0</v>
      </c>
      <c r="AN415" s="63" t="e">
        <f t="shared" si="1357"/>
        <v>#DIV/0!</v>
      </c>
      <c r="AO415" s="63" t="e">
        <f t="shared" si="1357"/>
        <v>#DIV/0!</v>
      </c>
      <c r="AP415" s="63">
        <f t="shared" si="1357"/>
        <v>0</v>
      </c>
      <c r="AQ415" s="57" t="e">
        <f>(AP415/D415)*100</f>
        <v>#DIV/0!</v>
      </c>
    </row>
    <row r="416" spans="1:43" s="34" customFormat="1" ht="18.75" hidden="1">
      <c r="A416" s="38"/>
      <c r="B416" s="38"/>
      <c r="C416" s="49" t="s">
        <v>70</v>
      </c>
      <c r="D416" s="49">
        <v>0</v>
      </c>
      <c r="E416" s="49">
        <v>0</v>
      </c>
      <c r="F416" s="49">
        <f t="shared" si="1332"/>
        <v>0</v>
      </c>
      <c r="G416" s="49">
        <v>0</v>
      </c>
      <c r="H416" s="49">
        <v>0</v>
      </c>
      <c r="I416" s="49"/>
      <c r="J416" s="49">
        <f>SUM(G416:I416)</f>
        <v>0</v>
      </c>
      <c r="K416" s="57">
        <v>0</v>
      </c>
      <c r="L416" s="51">
        <f>SUM(G416:I416,K416)</f>
        <v>0</v>
      </c>
      <c r="M416" s="52"/>
      <c r="N416" s="53"/>
      <c r="O416" s="54"/>
      <c r="P416" s="55"/>
      <c r="Q416" s="81"/>
      <c r="R416" s="57">
        <f>M416+N416</f>
        <v>0</v>
      </c>
      <c r="S416" s="56" t="e">
        <f t="shared" ref="S416" si="1358">R416/E416*100</f>
        <v>#DIV/0!</v>
      </c>
      <c r="T416" s="56" t="e">
        <f>R416/L416*100</f>
        <v>#DIV/0!</v>
      </c>
      <c r="U416" s="56" t="e">
        <f t="shared" si="1342"/>
        <v>#DIV/0!</v>
      </c>
      <c r="V416" s="56" t="e">
        <f>R416/D416*100</f>
        <v>#DIV/0!</v>
      </c>
      <c r="W416" s="57">
        <f>O416+P416+Q416</f>
        <v>0</v>
      </c>
      <c r="X416" s="56" t="e">
        <f t="shared" ref="X416" si="1359">W416/E416*100</f>
        <v>#DIV/0!</v>
      </c>
      <c r="Y416" s="56" t="e">
        <f>W416/L416*100</f>
        <v>#DIV/0!</v>
      </c>
      <c r="Z416" s="56" t="e">
        <f t="shared" si="1346"/>
        <v>#DIV/0!</v>
      </c>
      <c r="AA416" s="56" t="e">
        <f>W416/D416*100</f>
        <v>#DIV/0!</v>
      </c>
      <c r="AB416" s="56">
        <f>SUM(M416:Q416)</f>
        <v>0</v>
      </c>
      <c r="AC416" s="56" t="e">
        <f t="shared" ref="AC416" si="1360">AB416/E416*100</f>
        <v>#DIV/0!</v>
      </c>
      <c r="AD416" s="56" t="e">
        <f t="shared" ref="AD416" si="1361">AB416/J416*100</f>
        <v>#DIV/0!</v>
      </c>
      <c r="AE416" s="56" t="e">
        <f t="shared" si="1336"/>
        <v>#DIV/0!</v>
      </c>
      <c r="AF416" s="56" t="e">
        <f>AB416/D416*100</f>
        <v>#DIV/0!</v>
      </c>
      <c r="AG416" s="57">
        <f t="shared" ref="AG416" si="1362">E416-AB416</f>
        <v>0</v>
      </c>
      <c r="AH416" s="56" t="e">
        <f t="shared" ref="AH416" si="1363">AG416/E416*100</f>
        <v>#DIV/0!</v>
      </c>
      <c r="AI416" s="56" t="e">
        <f t="shared" ref="AI416" si="1364">AG416/D416*100</f>
        <v>#DIV/0!</v>
      </c>
      <c r="AJ416" s="57">
        <f>J416-AB416</f>
        <v>0</v>
      </c>
      <c r="AK416" s="57" t="e">
        <f t="shared" ref="AK416" si="1365">(AJ416/J416)*100</f>
        <v>#DIV/0!</v>
      </c>
      <c r="AL416" s="57" t="e">
        <f>(AJ416/D416)*100</f>
        <v>#DIV/0!</v>
      </c>
      <c r="AM416" s="34">
        <f>L416-AB416</f>
        <v>0</v>
      </c>
      <c r="AN416" s="57" t="e">
        <f>(AM416/L416)*100</f>
        <v>#DIV/0!</v>
      </c>
      <c r="AO416" s="63" t="e">
        <f>(AM416/D416)*100</f>
        <v>#DIV/0!</v>
      </c>
      <c r="AP416" s="34">
        <f t="shared" ref="AP416" si="1366">D416-AB416</f>
        <v>0</v>
      </c>
      <c r="AQ416" s="57" t="e">
        <f t="shared" ref="AQ416" si="1367">(AP416/D416)*100</f>
        <v>#DIV/0!</v>
      </c>
    </row>
    <row r="417" spans="1:43" s="34" customFormat="1" ht="18.75">
      <c r="A417" s="69"/>
      <c r="B417" s="69"/>
      <c r="C417" s="70"/>
      <c r="D417" s="70"/>
      <c r="E417" s="70"/>
      <c r="F417" s="70"/>
      <c r="G417" s="71"/>
      <c r="H417" s="71"/>
      <c r="I417" s="71"/>
      <c r="J417" s="71"/>
      <c r="K417" s="71"/>
      <c r="L417" s="71"/>
      <c r="M417" s="72"/>
      <c r="N417" s="73"/>
      <c r="O417" s="74"/>
      <c r="P417" s="75"/>
      <c r="Q417" s="83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</row>
    <row r="418" spans="1:43" s="34" customFormat="1" ht="54.95" customHeight="1">
      <c r="A418" s="1104" t="s">
        <v>488</v>
      </c>
      <c r="B418" s="1106" t="s">
        <v>72</v>
      </c>
      <c r="C418" s="1107" t="s">
        <v>73</v>
      </c>
      <c r="D418" s="36" t="s">
        <v>554</v>
      </c>
      <c r="E418" s="293">
        <v>0.6</v>
      </c>
      <c r="F418" s="293">
        <v>0.4</v>
      </c>
      <c r="G418" s="1194">
        <f>SUM(G421,G427)</f>
        <v>1302000</v>
      </c>
      <c r="H418" s="1194">
        <f>H421+H427</f>
        <v>290000</v>
      </c>
      <c r="I418" s="1194">
        <f>I421+I427</f>
        <v>0</v>
      </c>
      <c r="J418" s="1194">
        <f>SUM(G418:I420)</f>
        <v>1592000</v>
      </c>
      <c r="K418" s="1111">
        <f>SUM(K421,K427)</f>
        <v>0</v>
      </c>
      <c r="L418" s="1194">
        <f>SUM(L421,L427)</f>
        <v>1592000</v>
      </c>
      <c r="M418" s="37"/>
      <c r="N418" s="37"/>
      <c r="O418" s="37"/>
      <c r="P418" s="37"/>
      <c r="Q418" s="37"/>
      <c r="R418" s="203" t="s">
        <v>417</v>
      </c>
      <c r="S418" s="294" t="s">
        <v>462</v>
      </c>
      <c r="T418" s="204" t="s">
        <v>433</v>
      </c>
      <c r="U418" s="204" t="s">
        <v>434</v>
      </c>
      <c r="V418" s="204" t="s">
        <v>403</v>
      </c>
      <c r="W418" s="204" t="s">
        <v>438</v>
      </c>
      <c r="X418" s="294" t="s">
        <v>462</v>
      </c>
      <c r="Y418" s="204" t="s">
        <v>433</v>
      </c>
      <c r="Z418" s="204" t="s">
        <v>434</v>
      </c>
      <c r="AA418" s="204" t="s">
        <v>403</v>
      </c>
      <c r="AB418" s="203" t="s">
        <v>439</v>
      </c>
      <c r="AC418" s="294" t="s">
        <v>462</v>
      </c>
      <c r="AD418" s="204" t="s">
        <v>433</v>
      </c>
      <c r="AE418" s="204" t="s">
        <v>434</v>
      </c>
      <c r="AF418" s="204" t="s">
        <v>403</v>
      </c>
      <c r="AG418" s="296" t="s">
        <v>465</v>
      </c>
      <c r="AH418" s="294" t="s">
        <v>464</v>
      </c>
      <c r="AI418" s="294" t="s">
        <v>399</v>
      </c>
      <c r="AJ418" s="204" t="s">
        <v>440</v>
      </c>
      <c r="AK418" s="204" t="s">
        <v>433</v>
      </c>
      <c r="AL418" s="204" t="s">
        <v>403</v>
      </c>
      <c r="AM418" s="204" t="s">
        <v>408</v>
      </c>
      <c r="AN418" s="204" t="s">
        <v>448</v>
      </c>
      <c r="AO418" s="204" t="s">
        <v>403</v>
      </c>
      <c r="AP418" s="204" t="s">
        <v>441</v>
      </c>
      <c r="AQ418" s="204" t="s">
        <v>403</v>
      </c>
    </row>
    <row r="419" spans="1:43" s="34" customFormat="1" ht="23.1" customHeight="1">
      <c r="A419" s="1105"/>
      <c r="B419" s="1106"/>
      <c r="C419" s="1108"/>
      <c r="D419" s="1173">
        <f>D421+D427</f>
        <v>1592000</v>
      </c>
      <c r="E419" s="1173">
        <f t="shared" ref="E419:F419" si="1368">E421+E427</f>
        <v>955200</v>
      </c>
      <c r="F419" s="1173">
        <f t="shared" si="1368"/>
        <v>636800</v>
      </c>
      <c r="G419" s="1072"/>
      <c r="H419" s="1072"/>
      <c r="I419" s="1072"/>
      <c r="J419" s="1072"/>
      <c r="K419" s="1112"/>
      <c r="L419" s="1072"/>
      <c r="M419" s="1195">
        <f t="shared" ref="M419:R419" si="1369">M421+M427</f>
        <v>1194870.74</v>
      </c>
      <c r="N419" s="1197">
        <f t="shared" si="1369"/>
        <v>0</v>
      </c>
      <c r="O419" s="1199">
        <f t="shared" si="1369"/>
        <v>7490</v>
      </c>
      <c r="P419" s="1201">
        <f t="shared" si="1369"/>
        <v>26780</v>
      </c>
      <c r="Q419" s="1203">
        <f t="shared" si="1369"/>
        <v>0</v>
      </c>
      <c r="R419" s="1071">
        <f t="shared" si="1369"/>
        <v>1194870.74</v>
      </c>
      <c r="S419" s="1071">
        <f>(R419/E419)*100</f>
        <v>125.09115787269683</v>
      </c>
      <c r="T419" s="1071">
        <f>(R419/J418)*100</f>
        <v>75.054694723618084</v>
      </c>
      <c r="U419" s="1071">
        <f>(R419/L418)*100</f>
        <v>75.054694723618084</v>
      </c>
      <c r="V419" s="1071">
        <f>(R419/D419)*100</f>
        <v>75.054694723618084</v>
      </c>
      <c r="W419" s="1071">
        <f>W421+W427</f>
        <v>34270</v>
      </c>
      <c r="X419" s="1071">
        <f>(W419/E419)*100</f>
        <v>3.5877303182579561</v>
      </c>
      <c r="Y419" s="1071">
        <f>(W419/J418)*100</f>
        <v>2.1526381909547738</v>
      </c>
      <c r="Z419" s="1071">
        <f>(W419/L418)*100</f>
        <v>2.1526381909547738</v>
      </c>
      <c r="AA419" s="1071">
        <f>(W419/D419)*100</f>
        <v>2.1526381909547738</v>
      </c>
      <c r="AB419" s="1071">
        <f>AB421+AB427</f>
        <v>1229140.74</v>
      </c>
      <c r="AC419" s="1071">
        <f>(AB419/E419)*100</f>
        <v>128.67888819095475</v>
      </c>
      <c r="AD419" s="1171">
        <f>(AB419/J418)*100</f>
        <v>77.207332914572874</v>
      </c>
      <c r="AE419" s="1071">
        <f>(AB419/L418)*100</f>
        <v>77.207332914572874</v>
      </c>
      <c r="AF419" s="1071">
        <f>(AB419/D419)*100</f>
        <v>77.207332914572874</v>
      </c>
      <c r="AG419" s="1071">
        <f>AG421+AG427</f>
        <v>-273940.74</v>
      </c>
      <c r="AH419" s="1071">
        <f>(AG419/E419)*100</f>
        <v>-28.678888190954773</v>
      </c>
      <c r="AI419" s="1071">
        <f>(AG419/D419)*100</f>
        <v>-17.207332914572866</v>
      </c>
      <c r="AJ419" s="1071">
        <f>AJ421+AJ427</f>
        <v>362859.26</v>
      </c>
      <c r="AK419" s="1071">
        <f>(AJ419/J418)*100</f>
        <v>22.792667085427137</v>
      </c>
      <c r="AL419" s="1071">
        <f>(AJ419/D419)*100</f>
        <v>22.792667085427137</v>
      </c>
      <c r="AM419" s="1071">
        <f>AM421+AM427</f>
        <v>362859.26</v>
      </c>
      <c r="AN419" s="1071">
        <f>(AM419/L418)*100</f>
        <v>22.792667085427137</v>
      </c>
      <c r="AO419" s="1071">
        <f>(AM419/D419)*100</f>
        <v>22.792667085427137</v>
      </c>
      <c r="AP419" s="1071">
        <f>AP421+AP427</f>
        <v>362859.26</v>
      </c>
      <c r="AQ419" s="1071">
        <f>(AP419/D419)*100</f>
        <v>22.792667085427137</v>
      </c>
    </row>
    <row r="420" spans="1:43" s="34" customFormat="1" ht="21.6" customHeight="1">
      <c r="A420" s="1105"/>
      <c r="B420" s="1106"/>
      <c r="C420" s="1108"/>
      <c r="D420" s="1173"/>
      <c r="E420" s="1173"/>
      <c r="F420" s="1173"/>
      <c r="G420" s="1072"/>
      <c r="H420" s="1072"/>
      <c r="I420" s="1072"/>
      <c r="J420" s="1072"/>
      <c r="K420" s="1112"/>
      <c r="L420" s="1072"/>
      <c r="M420" s="1196"/>
      <c r="N420" s="1198"/>
      <c r="O420" s="1200"/>
      <c r="P420" s="1202"/>
      <c r="Q420" s="1204"/>
      <c r="R420" s="1072"/>
      <c r="S420" s="1072"/>
      <c r="T420" s="1072"/>
      <c r="U420" s="1072"/>
      <c r="V420" s="1072"/>
      <c r="W420" s="1072"/>
      <c r="X420" s="1072"/>
      <c r="Y420" s="1072"/>
      <c r="Z420" s="1072"/>
      <c r="AA420" s="1072"/>
      <c r="AB420" s="1072"/>
      <c r="AC420" s="1072"/>
      <c r="AD420" s="1172"/>
      <c r="AE420" s="1072"/>
      <c r="AF420" s="1072"/>
      <c r="AG420" s="1072"/>
      <c r="AH420" s="1072"/>
      <c r="AI420" s="1072"/>
      <c r="AJ420" s="1072"/>
      <c r="AK420" s="1072"/>
      <c r="AL420" s="1072"/>
      <c r="AM420" s="1072"/>
      <c r="AN420" s="1072"/>
      <c r="AO420" s="1072"/>
      <c r="AP420" s="1072"/>
      <c r="AQ420" s="1072"/>
    </row>
    <row r="421" spans="1:43" s="34" customFormat="1" ht="20.100000000000001" customHeight="1">
      <c r="A421" s="38"/>
      <c r="B421" s="39"/>
      <c r="C421" s="40" t="s">
        <v>55</v>
      </c>
      <c r="D421" s="40">
        <f>SUM(D422:D426)</f>
        <v>1592000</v>
      </c>
      <c r="E421" s="40">
        <f t="shared" ref="E421:F421" si="1370">SUM(E422:E426)</f>
        <v>955200</v>
      </c>
      <c r="F421" s="40">
        <f t="shared" si="1370"/>
        <v>636800</v>
      </c>
      <c r="G421" s="41">
        <f>SUM(G422:G426)</f>
        <v>1302000</v>
      </c>
      <c r="H421" s="41">
        <f>SUM(H422:H426)</f>
        <v>290000</v>
      </c>
      <c r="I421" s="41">
        <f>SUM(I422:I426)</f>
        <v>0</v>
      </c>
      <c r="J421" s="41">
        <f>SUM(J422:J426)</f>
        <v>1592000</v>
      </c>
      <c r="K421" s="42">
        <f>SUM(K422:K424)</f>
        <v>0</v>
      </c>
      <c r="L421" s="41">
        <f t="shared" ref="L421:R421" si="1371">SUM(L422:L426)</f>
        <v>1592000</v>
      </c>
      <c r="M421" s="43">
        <f t="shared" si="1371"/>
        <v>1194870.74</v>
      </c>
      <c r="N421" s="44">
        <f t="shared" si="1371"/>
        <v>0</v>
      </c>
      <c r="O421" s="45">
        <f t="shared" si="1371"/>
        <v>7490</v>
      </c>
      <c r="P421" s="46">
        <f t="shared" si="1371"/>
        <v>26780</v>
      </c>
      <c r="Q421" s="80">
        <f t="shared" si="1371"/>
        <v>0</v>
      </c>
      <c r="R421" s="47">
        <f t="shared" si="1371"/>
        <v>1194870.74</v>
      </c>
      <c r="S421" s="48">
        <f>R421/E421*100</f>
        <v>125.09115787269683</v>
      </c>
      <c r="T421" s="48">
        <f>R421/J421*100</f>
        <v>75.054694723618084</v>
      </c>
      <c r="U421" s="48">
        <f>R421/L421*100</f>
        <v>75.054694723618084</v>
      </c>
      <c r="V421" s="48">
        <f t="shared" ref="V421:V426" si="1372">R421/D421*100</f>
        <v>75.054694723618084</v>
      </c>
      <c r="W421" s="47">
        <f>SUM(W422:W426)</f>
        <v>34270</v>
      </c>
      <c r="X421" s="48">
        <f>W421/E421*100</f>
        <v>3.5877303182579561</v>
      </c>
      <c r="Y421" s="48">
        <f>W421/J421*100</f>
        <v>2.1526381909547738</v>
      </c>
      <c r="Z421" s="48">
        <f>W421/L421*100</f>
        <v>2.1526381909547738</v>
      </c>
      <c r="AA421" s="48">
        <f>W421/D421*100</f>
        <v>2.1526381909547738</v>
      </c>
      <c r="AB421" s="48">
        <f>SUM(AB422:AB426)</f>
        <v>1229140.74</v>
      </c>
      <c r="AC421" s="48">
        <f>AB421/E421*100</f>
        <v>128.67888819095475</v>
      </c>
      <c r="AD421" s="299">
        <f>AB421/J421*100</f>
        <v>77.207332914572874</v>
      </c>
      <c r="AE421" s="48">
        <f>AB421/L421*100</f>
        <v>77.207332914572874</v>
      </c>
      <c r="AF421" s="48">
        <f>AB421/D421*100</f>
        <v>77.207332914572874</v>
      </c>
      <c r="AG421" s="295">
        <f>SUM(AG422:AG426)</f>
        <v>-273940.74</v>
      </c>
      <c r="AH421" s="48">
        <f>AG421/E421*100</f>
        <v>-28.678888190954773</v>
      </c>
      <c r="AI421" s="48">
        <f>AG421/D421*100</f>
        <v>-17.207332914572866</v>
      </c>
      <c r="AJ421" s="47">
        <f>SUM(AJ422:AJ426)</f>
        <v>362859.26</v>
      </c>
      <c r="AK421" s="47">
        <f>(AJ421/J421)*100</f>
        <v>22.792667085427137</v>
      </c>
      <c r="AL421" s="47">
        <f>(AJ421/D421)*100</f>
        <v>22.792667085427137</v>
      </c>
      <c r="AM421" s="47">
        <f>SUM(AM422:AM426)</f>
        <v>362859.26</v>
      </c>
      <c r="AN421" s="47">
        <f>(AM421/L421)*100</f>
        <v>22.792667085427137</v>
      </c>
      <c r="AO421" s="47">
        <f t="shared" ref="AO421:AO426" si="1373">(AM421/D421)*100</f>
        <v>22.792667085427137</v>
      </c>
      <c r="AP421" s="47">
        <f>SUM(AP422:AP426)</f>
        <v>362859.26</v>
      </c>
      <c r="AQ421" s="47">
        <f>(AP421/D421)*100</f>
        <v>22.792667085427137</v>
      </c>
    </row>
    <row r="422" spans="1:43" s="34" customFormat="1" ht="20.100000000000001" customHeight="1">
      <c r="A422" s="38"/>
      <c r="B422" s="39" t="s">
        <v>68</v>
      </c>
      <c r="C422" s="49" t="s">
        <v>56</v>
      </c>
      <c r="D422" s="49">
        <v>432000</v>
      </c>
      <c r="E422" s="49">
        <v>259200</v>
      </c>
      <c r="F422" s="49">
        <f>D422*0.4</f>
        <v>172800</v>
      </c>
      <c r="G422" s="49">
        <v>432000</v>
      </c>
      <c r="H422" s="49">
        <v>0</v>
      </c>
      <c r="I422" s="49"/>
      <c r="J422" s="41">
        <f>SUM(G422:I422)</f>
        <v>432000</v>
      </c>
      <c r="K422" s="58">
        <v>0</v>
      </c>
      <c r="L422" s="51">
        <f>SUM(G422:I422,K422)</f>
        <v>432000</v>
      </c>
      <c r="M422" s="52">
        <f>'FF-68 Data'!Q79</f>
        <v>406200</v>
      </c>
      <c r="N422" s="53"/>
      <c r="O422" s="54"/>
      <c r="P422" s="55"/>
      <c r="Q422" s="217">
        <f>'FF-68 Data'!R79</f>
        <v>0</v>
      </c>
      <c r="R422" s="56">
        <f>M422+N422</f>
        <v>406200</v>
      </c>
      <c r="S422" s="56">
        <f>R422/E422*100</f>
        <v>156.71296296296296</v>
      </c>
      <c r="T422" s="56">
        <f>R422/J422*100</f>
        <v>94.027777777777771</v>
      </c>
      <c r="U422" s="56">
        <f>R422/L422*100</f>
        <v>94.027777777777771</v>
      </c>
      <c r="V422" s="56">
        <f t="shared" si="1372"/>
        <v>94.027777777777771</v>
      </c>
      <c r="W422" s="57">
        <f>O422+P422+Q422</f>
        <v>0</v>
      </c>
      <c r="X422" s="56">
        <f>W422/E422*100</f>
        <v>0</v>
      </c>
      <c r="Y422" s="56">
        <f>W422/J422*100</f>
        <v>0</v>
      </c>
      <c r="Z422" s="56">
        <f>W422/L422*100</f>
        <v>0</v>
      </c>
      <c r="AA422" s="56">
        <f>W422/D422*100</f>
        <v>0</v>
      </c>
      <c r="AB422" s="56">
        <f>SUM(M422:Q422)</f>
        <v>406200</v>
      </c>
      <c r="AC422" s="56">
        <f>AB422/E422*100</f>
        <v>156.71296296296296</v>
      </c>
      <c r="AD422" s="56">
        <f>AB422/J422*100</f>
        <v>94.027777777777771</v>
      </c>
      <c r="AE422" s="56">
        <f>AB422/L422*100</f>
        <v>94.027777777777771</v>
      </c>
      <c r="AF422" s="56">
        <f>AB422/D422*100</f>
        <v>94.027777777777771</v>
      </c>
      <c r="AG422" s="57">
        <f>E422-AB422</f>
        <v>-147000</v>
      </c>
      <c r="AH422" s="56">
        <f>AG422/E422*100</f>
        <v>-56.712962962962962</v>
      </c>
      <c r="AI422" s="56">
        <f>AG422/D422*100</f>
        <v>-34.027777777777779</v>
      </c>
      <c r="AJ422" s="57">
        <f>J422-AB422</f>
        <v>25800</v>
      </c>
      <c r="AK422" s="57">
        <f>(AJ422/J422)*100</f>
        <v>5.9722222222222223</v>
      </c>
      <c r="AL422" s="57">
        <f>(AJ422/D422)*100</f>
        <v>5.9722222222222223</v>
      </c>
      <c r="AM422" s="34">
        <f>L422-AB422</f>
        <v>25800</v>
      </c>
      <c r="AN422" s="57">
        <f>(AM422/L422)*100</f>
        <v>5.9722222222222223</v>
      </c>
      <c r="AO422" s="63">
        <f t="shared" si="1373"/>
        <v>5.9722222222222223</v>
      </c>
      <c r="AP422" s="34">
        <f>D422-AB422</f>
        <v>25800</v>
      </c>
      <c r="AQ422" s="57">
        <f>(AP422/D422)*100</f>
        <v>5.9722222222222223</v>
      </c>
    </row>
    <row r="423" spans="1:43" s="34" customFormat="1" ht="20.100000000000001" customHeight="1">
      <c r="A423" s="38"/>
      <c r="B423" s="38"/>
      <c r="C423" s="49" t="s">
        <v>57</v>
      </c>
      <c r="D423" s="49">
        <v>101400</v>
      </c>
      <c r="E423" s="49">
        <v>60840</v>
      </c>
      <c r="F423" s="49">
        <f t="shared" ref="F423:F428" si="1374">D423*0.4</f>
        <v>40560</v>
      </c>
      <c r="G423" s="49">
        <v>76050</v>
      </c>
      <c r="H423" s="49">
        <v>25350</v>
      </c>
      <c r="I423" s="49"/>
      <c r="J423" s="41">
        <f>SUM(G423:I423)</f>
        <v>101400</v>
      </c>
      <c r="K423" s="76">
        <v>0</v>
      </c>
      <c r="L423" s="51">
        <f>SUM(G423:I423,K423)</f>
        <v>101400</v>
      </c>
      <c r="M423" s="52">
        <f>'FF-68 Data'!S79</f>
        <v>54590</v>
      </c>
      <c r="N423" s="53">
        <f>'FF-68 Data'!T79</f>
        <v>0</v>
      </c>
      <c r="O423" s="54">
        <f>'FF-68 Data'!U79</f>
        <v>0</v>
      </c>
      <c r="P423" s="55">
        <f>'FF-68 Data'!V79</f>
        <v>26780</v>
      </c>
      <c r="Q423" s="81"/>
      <c r="R423" s="56">
        <f>M423+N423</f>
        <v>54590</v>
      </c>
      <c r="S423" s="56">
        <f t="shared" ref="S423:S426" si="1375">R423/E423*100</f>
        <v>89.727153188691659</v>
      </c>
      <c r="T423" s="56">
        <f t="shared" ref="T423:T426" si="1376">R423/J423*100</f>
        <v>53.836291913214993</v>
      </c>
      <c r="U423" s="56">
        <f t="shared" ref="U423:U428" si="1377">R423/L423*100</f>
        <v>53.836291913214993</v>
      </c>
      <c r="V423" s="56">
        <f t="shared" si="1372"/>
        <v>53.836291913214993</v>
      </c>
      <c r="W423" s="57">
        <f t="shared" ref="W423:W426" si="1378">O423+P423+Q423</f>
        <v>26780</v>
      </c>
      <c r="X423" s="56">
        <f t="shared" ref="X423:X426" si="1379">W423/E423*100</f>
        <v>44.017094017094017</v>
      </c>
      <c r="Y423" s="56">
        <f t="shared" ref="Y423:Y426" si="1380">W423/J423*100</f>
        <v>26.410256410256412</v>
      </c>
      <c r="Z423" s="56">
        <f t="shared" ref="Z423:Z428" si="1381">W423/L423*100</f>
        <v>26.410256410256412</v>
      </c>
      <c r="AA423" s="56">
        <f t="shared" ref="AA423:AA426" si="1382">W423/D423*100</f>
        <v>26.410256410256412</v>
      </c>
      <c r="AB423" s="56">
        <f t="shared" ref="AB423:AB426" si="1383">SUM(M423:Q423)</f>
        <v>81370</v>
      </c>
      <c r="AC423" s="56">
        <f t="shared" ref="AC423:AC426" si="1384">AB423/E423*100</f>
        <v>133.74424720578565</v>
      </c>
      <c r="AD423" s="56">
        <f>AB423/J423*100</f>
        <v>80.246548323471401</v>
      </c>
      <c r="AE423" s="56">
        <f t="shared" ref="AE423:AE428" si="1385">AB423/L423*100</f>
        <v>80.246548323471401</v>
      </c>
      <c r="AF423" s="56">
        <f t="shared" ref="AF423:AF426" si="1386">AB423/D423*100</f>
        <v>80.246548323471401</v>
      </c>
      <c r="AG423" s="57">
        <f t="shared" ref="AG423:AG425" si="1387">E423-AB423</f>
        <v>-20530</v>
      </c>
      <c r="AH423" s="56">
        <f t="shared" ref="AH423:AH426" si="1388">AG423/E423*100</f>
        <v>-33.744247205785669</v>
      </c>
      <c r="AI423" s="56">
        <f t="shared" ref="AI423:AI426" si="1389">AG423/D423*100</f>
        <v>-20.246548323471401</v>
      </c>
      <c r="AJ423" s="57">
        <f t="shared" ref="AJ423:AJ426" si="1390">J423-AB423</f>
        <v>20030</v>
      </c>
      <c r="AK423" s="57">
        <f t="shared" ref="AK423:AK426" si="1391">(AJ423/J423)*100</f>
        <v>19.753451676528599</v>
      </c>
      <c r="AL423" s="57">
        <f t="shared" ref="AL423:AL426" si="1392">(AJ423/D423)*100</f>
        <v>19.753451676528599</v>
      </c>
      <c r="AM423" s="34">
        <f>L423-AB423</f>
        <v>20030</v>
      </c>
      <c r="AN423" s="57">
        <f t="shared" ref="AN423:AN426" si="1393">(AM423/L423)*100</f>
        <v>19.753451676528599</v>
      </c>
      <c r="AO423" s="63">
        <f t="shared" si="1373"/>
        <v>19.753451676528599</v>
      </c>
      <c r="AP423" s="34">
        <f t="shared" ref="AP423:AP426" si="1394">D423-AB423</f>
        <v>20030</v>
      </c>
      <c r="AQ423" s="57">
        <f t="shared" ref="AQ423:AQ426" si="1395">(AP423/D423)*100</f>
        <v>19.753451676528599</v>
      </c>
    </row>
    <row r="424" spans="1:43" s="34" customFormat="1" ht="20.25" customHeight="1">
      <c r="A424" s="38"/>
      <c r="B424" s="38"/>
      <c r="C424" s="49" t="s">
        <v>58</v>
      </c>
      <c r="D424" s="49">
        <v>823600</v>
      </c>
      <c r="E424" s="49">
        <v>494160</v>
      </c>
      <c r="F424" s="49">
        <f t="shared" si="1374"/>
        <v>329440</v>
      </c>
      <c r="G424" s="49">
        <v>617700</v>
      </c>
      <c r="H424" s="49">
        <v>205900</v>
      </c>
      <c r="I424" s="49"/>
      <c r="J424" s="41">
        <f>SUM(G424:I424)</f>
        <v>823600</v>
      </c>
      <c r="K424" s="58">
        <v>0</v>
      </c>
      <c r="L424" s="51">
        <f>SUM(G424:I424,K424)</f>
        <v>823600</v>
      </c>
      <c r="M424" s="52">
        <f>'FF-68 Data'!W79</f>
        <v>499204.5</v>
      </c>
      <c r="N424" s="53">
        <f>'FF-68 Data'!X79</f>
        <v>0</v>
      </c>
      <c r="O424" s="54">
        <f>'FF-68 Data'!Y79</f>
        <v>7490</v>
      </c>
      <c r="P424" s="55">
        <f>'FF-68 Data'!Z79</f>
        <v>0</v>
      </c>
      <c r="Q424" s="81"/>
      <c r="R424" s="56">
        <f>M424+N424</f>
        <v>499204.5</v>
      </c>
      <c r="S424" s="56">
        <f t="shared" si="1375"/>
        <v>101.02082321515297</v>
      </c>
      <c r="T424" s="56">
        <f t="shared" si="1376"/>
        <v>60.612493929091791</v>
      </c>
      <c r="U424" s="56">
        <f t="shared" si="1377"/>
        <v>60.612493929091791</v>
      </c>
      <c r="V424" s="56">
        <f t="shared" si="1372"/>
        <v>60.612493929091791</v>
      </c>
      <c r="W424" s="57">
        <f t="shared" si="1378"/>
        <v>7490</v>
      </c>
      <c r="X424" s="56">
        <f t="shared" si="1379"/>
        <v>1.515703415897685</v>
      </c>
      <c r="Y424" s="56">
        <f t="shared" si="1380"/>
        <v>0.90942204953861094</v>
      </c>
      <c r="Z424" s="56">
        <f t="shared" si="1381"/>
        <v>0.90942204953861094</v>
      </c>
      <c r="AA424" s="56">
        <f t="shared" si="1382"/>
        <v>0.90942204953861094</v>
      </c>
      <c r="AB424" s="56">
        <f t="shared" si="1383"/>
        <v>506694.5</v>
      </c>
      <c r="AC424" s="56">
        <f t="shared" si="1384"/>
        <v>102.53652663105066</v>
      </c>
      <c r="AD424" s="56">
        <f t="shared" ref="AD424:AD426" si="1396">AB424/J424*100</f>
        <v>61.521915978630403</v>
      </c>
      <c r="AE424" s="56">
        <f t="shared" si="1385"/>
        <v>61.521915978630403</v>
      </c>
      <c r="AF424" s="56">
        <f t="shared" si="1386"/>
        <v>61.521915978630403</v>
      </c>
      <c r="AG424" s="57">
        <f t="shared" si="1387"/>
        <v>-12534.5</v>
      </c>
      <c r="AH424" s="56">
        <f t="shared" si="1388"/>
        <v>-2.536526631050672</v>
      </c>
      <c r="AI424" s="56">
        <f t="shared" si="1389"/>
        <v>-1.5219159786304033</v>
      </c>
      <c r="AJ424" s="57">
        <f t="shared" si="1390"/>
        <v>316905.5</v>
      </c>
      <c r="AK424" s="57">
        <f t="shared" si="1391"/>
        <v>38.478084021369597</v>
      </c>
      <c r="AL424" s="57">
        <f t="shared" si="1392"/>
        <v>38.478084021369597</v>
      </c>
      <c r="AM424" s="34">
        <f>L424-AB424</f>
        <v>316905.5</v>
      </c>
      <c r="AN424" s="57">
        <f t="shared" si="1393"/>
        <v>38.478084021369597</v>
      </c>
      <c r="AO424" s="63">
        <f t="shared" si="1373"/>
        <v>38.478084021369597</v>
      </c>
      <c r="AP424" s="34">
        <f t="shared" si="1394"/>
        <v>316905.5</v>
      </c>
      <c r="AQ424" s="57">
        <f t="shared" si="1395"/>
        <v>38.478084021369597</v>
      </c>
    </row>
    <row r="425" spans="1:43" s="60" customFormat="1" ht="18" hidden="1" customHeight="1">
      <c r="A425" s="38"/>
      <c r="B425" s="38"/>
      <c r="C425" s="49" t="s">
        <v>69</v>
      </c>
      <c r="D425" s="49">
        <v>0</v>
      </c>
      <c r="E425" s="49">
        <v>0</v>
      </c>
      <c r="F425" s="49">
        <f t="shared" si="1374"/>
        <v>0</v>
      </c>
      <c r="G425" s="49">
        <v>0</v>
      </c>
      <c r="H425" s="49">
        <v>0</v>
      </c>
      <c r="I425" s="49"/>
      <c r="J425" s="41">
        <f>SUM(G425:I425)</f>
        <v>0</v>
      </c>
      <c r="K425" s="76">
        <v>0</v>
      </c>
      <c r="L425" s="51">
        <f>SUM(G425:I425,K425)</f>
        <v>0</v>
      </c>
      <c r="M425" s="52"/>
      <c r="N425" s="53"/>
      <c r="O425" s="54"/>
      <c r="P425" s="55"/>
      <c r="Q425" s="81"/>
      <c r="R425" s="56">
        <f>M425+N425</f>
        <v>0</v>
      </c>
      <c r="S425" s="56" t="e">
        <f t="shared" si="1375"/>
        <v>#DIV/0!</v>
      </c>
      <c r="T425" s="56" t="e">
        <f t="shared" si="1376"/>
        <v>#DIV/0!</v>
      </c>
      <c r="U425" s="56" t="e">
        <f t="shared" si="1377"/>
        <v>#DIV/0!</v>
      </c>
      <c r="V425" s="56" t="e">
        <f t="shared" si="1372"/>
        <v>#DIV/0!</v>
      </c>
      <c r="W425" s="57">
        <f t="shared" si="1378"/>
        <v>0</v>
      </c>
      <c r="X425" s="56" t="e">
        <f t="shared" si="1379"/>
        <v>#DIV/0!</v>
      </c>
      <c r="Y425" s="56" t="e">
        <f t="shared" si="1380"/>
        <v>#DIV/0!</v>
      </c>
      <c r="Z425" s="56" t="e">
        <f t="shared" si="1381"/>
        <v>#DIV/0!</v>
      </c>
      <c r="AA425" s="56" t="e">
        <f t="shared" si="1382"/>
        <v>#DIV/0!</v>
      </c>
      <c r="AB425" s="56">
        <f t="shared" si="1383"/>
        <v>0</v>
      </c>
      <c r="AC425" s="56" t="e">
        <f t="shared" si="1384"/>
        <v>#DIV/0!</v>
      </c>
      <c r="AD425" s="56" t="e">
        <f t="shared" si="1396"/>
        <v>#DIV/0!</v>
      </c>
      <c r="AE425" s="56" t="e">
        <f t="shared" si="1385"/>
        <v>#DIV/0!</v>
      </c>
      <c r="AF425" s="56" t="e">
        <f t="shared" si="1386"/>
        <v>#DIV/0!</v>
      </c>
      <c r="AG425" s="57">
        <f t="shared" si="1387"/>
        <v>0</v>
      </c>
      <c r="AH425" s="56" t="e">
        <f t="shared" si="1388"/>
        <v>#DIV/0!</v>
      </c>
      <c r="AI425" s="56" t="e">
        <f t="shared" si="1389"/>
        <v>#DIV/0!</v>
      </c>
      <c r="AJ425" s="57">
        <f t="shared" si="1390"/>
        <v>0</v>
      </c>
      <c r="AK425" s="57" t="e">
        <f t="shared" si="1391"/>
        <v>#DIV/0!</v>
      </c>
      <c r="AL425" s="57" t="e">
        <f t="shared" si="1392"/>
        <v>#DIV/0!</v>
      </c>
      <c r="AM425" s="34">
        <f>L425-AB425</f>
        <v>0</v>
      </c>
      <c r="AN425" s="57" t="e">
        <f t="shared" si="1393"/>
        <v>#DIV/0!</v>
      </c>
      <c r="AO425" s="63" t="e">
        <f t="shared" si="1373"/>
        <v>#DIV/0!</v>
      </c>
      <c r="AP425" s="34">
        <f t="shared" si="1394"/>
        <v>0</v>
      </c>
      <c r="AQ425" s="57" t="e">
        <f t="shared" si="1395"/>
        <v>#DIV/0!</v>
      </c>
    </row>
    <row r="426" spans="1:43" s="34" customFormat="1" ht="20.25" customHeight="1">
      <c r="A426" s="38"/>
      <c r="B426" s="38"/>
      <c r="C426" s="49" t="s">
        <v>60</v>
      </c>
      <c r="D426" s="49">
        <v>235000</v>
      </c>
      <c r="E426" s="49">
        <v>141000</v>
      </c>
      <c r="F426" s="49">
        <f t="shared" si="1374"/>
        <v>94000</v>
      </c>
      <c r="G426" s="49">
        <v>176250</v>
      </c>
      <c r="H426" s="49">
        <v>58750</v>
      </c>
      <c r="I426" s="49"/>
      <c r="J426" s="41">
        <f>SUM(G426:I426)</f>
        <v>235000</v>
      </c>
      <c r="K426" s="58">
        <v>0</v>
      </c>
      <c r="L426" s="51">
        <f>SUM(G426:I426,K426)</f>
        <v>235000</v>
      </c>
      <c r="M426" s="52">
        <f>'FF-68 Data'!AE79</f>
        <v>234876.24</v>
      </c>
      <c r="N426" s="53">
        <f>'FF-68 Data'!AF79</f>
        <v>0</v>
      </c>
      <c r="O426" s="54">
        <f>'FF-68 Data'!AG79</f>
        <v>0</v>
      </c>
      <c r="P426" s="55">
        <f>'FF-68 Data'!AH79</f>
        <v>0</v>
      </c>
      <c r="Q426" s="81"/>
      <c r="R426" s="56">
        <f>M426+N426</f>
        <v>234876.24</v>
      </c>
      <c r="S426" s="56">
        <f t="shared" si="1375"/>
        <v>166.57889361702127</v>
      </c>
      <c r="T426" s="56">
        <f t="shared" si="1376"/>
        <v>99.947336170212765</v>
      </c>
      <c r="U426" s="56">
        <f t="shared" si="1377"/>
        <v>99.947336170212765</v>
      </c>
      <c r="V426" s="56">
        <f t="shared" si="1372"/>
        <v>99.947336170212765</v>
      </c>
      <c r="W426" s="57">
        <f t="shared" si="1378"/>
        <v>0</v>
      </c>
      <c r="X426" s="56">
        <f t="shared" si="1379"/>
        <v>0</v>
      </c>
      <c r="Y426" s="56">
        <f t="shared" si="1380"/>
        <v>0</v>
      </c>
      <c r="Z426" s="56">
        <f t="shared" si="1381"/>
        <v>0</v>
      </c>
      <c r="AA426" s="56">
        <f t="shared" si="1382"/>
        <v>0</v>
      </c>
      <c r="AB426" s="56">
        <f t="shared" si="1383"/>
        <v>234876.24</v>
      </c>
      <c r="AC426" s="56">
        <f t="shared" si="1384"/>
        <v>166.57889361702127</v>
      </c>
      <c r="AD426" s="56">
        <f t="shared" si="1396"/>
        <v>99.947336170212765</v>
      </c>
      <c r="AE426" s="56">
        <f t="shared" si="1385"/>
        <v>99.947336170212765</v>
      </c>
      <c r="AF426" s="56">
        <f t="shared" si="1386"/>
        <v>99.947336170212765</v>
      </c>
      <c r="AG426" s="57">
        <f>E426-AB426</f>
        <v>-93876.239999999991</v>
      </c>
      <c r="AH426" s="56">
        <f t="shared" si="1388"/>
        <v>-66.578893617021279</v>
      </c>
      <c r="AI426" s="56">
        <f t="shared" si="1389"/>
        <v>-39.947336170212758</v>
      </c>
      <c r="AJ426" s="57">
        <f t="shared" si="1390"/>
        <v>123.76000000000931</v>
      </c>
      <c r="AK426" s="57">
        <f t="shared" si="1391"/>
        <v>5.2663829787238006E-2</v>
      </c>
      <c r="AL426" s="57">
        <f t="shared" si="1392"/>
        <v>5.2663829787238006E-2</v>
      </c>
      <c r="AM426" s="34">
        <f>L426-AB426</f>
        <v>123.76000000000931</v>
      </c>
      <c r="AN426" s="57">
        <f t="shared" si="1393"/>
        <v>5.2663829787238006E-2</v>
      </c>
      <c r="AO426" s="63">
        <f t="shared" si="1373"/>
        <v>5.2663829787238006E-2</v>
      </c>
      <c r="AP426" s="34">
        <f t="shared" si="1394"/>
        <v>123.76000000000931</v>
      </c>
      <c r="AQ426" s="57">
        <f t="shared" si="1395"/>
        <v>5.2663829787238006E-2</v>
      </c>
    </row>
    <row r="427" spans="1:43" s="68" customFormat="1" ht="20.100000000000001" hidden="1" customHeight="1">
      <c r="A427" s="61"/>
      <c r="B427" s="62"/>
      <c r="C427" s="63" t="s">
        <v>61</v>
      </c>
      <c r="D427" s="63">
        <f>D428</f>
        <v>0</v>
      </c>
      <c r="E427" s="63">
        <f>E428</f>
        <v>0</v>
      </c>
      <c r="F427" s="63">
        <f t="shared" ref="F427" si="1397">F428</f>
        <v>0</v>
      </c>
      <c r="G427" s="63">
        <f>SUM(G428:G428)</f>
        <v>0</v>
      </c>
      <c r="H427" s="63">
        <f>H428</f>
        <v>0</v>
      </c>
      <c r="I427" s="63">
        <f>I428</f>
        <v>0</v>
      </c>
      <c r="J427" s="63">
        <f>J428</f>
        <v>0</v>
      </c>
      <c r="K427" s="63">
        <f>K428</f>
        <v>0</v>
      </c>
      <c r="L427" s="63">
        <f>SUM(L428:L428)</f>
        <v>0</v>
      </c>
      <c r="M427" s="64">
        <f t="shared" ref="M427:AP427" si="1398">M428</f>
        <v>0</v>
      </c>
      <c r="N427" s="65">
        <f t="shared" si="1398"/>
        <v>0</v>
      </c>
      <c r="O427" s="66">
        <f t="shared" si="1398"/>
        <v>0</v>
      </c>
      <c r="P427" s="46">
        <f t="shared" si="1398"/>
        <v>0</v>
      </c>
      <c r="Q427" s="82">
        <f t="shared" si="1398"/>
        <v>0</v>
      </c>
      <c r="R427" s="67">
        <f t="shared" si="1398"/>
        <v>0</v>
      </c>
      <c r="S427" s="67" t="e">
        <f t="shared" si="1398"/>
        <v>#DIV/0!</v>
      </c>
      <c r="T427" s="67" t="e">
        <f t="shared" si="1398"/>
        <v>#DIV/0!</v>
      </c>
      <c r="U427" s="56" t="e">
        <f t="shared" si="1377"/>
        <v>#DIV/0!</v>
      </c>
      <c r="V427" s="67" t="e">
        <f t="shared" si="1398"/>
        <v>#DIV/0!</v>
      </c>
      <c r="W427" s="63">
        <f t="shared" si="1398"/>
        <v>0</v>
      </c>
      <c r="X427" s="67" t="e">
        <f t="shared" si="1398"/>
        <v>#DIV/0!</v>
      </c>
      <c r="Y427" s="67" t="e">
        <f t="shared" si="1398"/>
        <v>#DIV/0!</v>
      </c>
      <c r="Z427" s="56" t="e">
        <f t="shared" si="1381"/>
        <v>#DIV/0!</v>
      </c>
      <c r="AA427" s="67" t="e">
        <f t="shared" si="1398"/>
        <v>#DIV/0!</v>
      </c>
      <c r="AB427" s="67">
        <f>AB428</f>
        <v>0</v>
      </c>
      <c r="AC427" s="67" t="e">
        <f t="shared" ref="AC427:AI427" si="1399">AC428</f>
        <v>#DIV/0!</v>
      </c>
      <c r="AD427" s="67" t="e">
        <f t="shared" si="1399"/>
        <v>#DIV/0!</v>
      </c>
      <c r="AE427" s="56" t="e">
        <f t="shared" si="1385"/>
        <v>#DIV/0!</v>
      </c>
      <c r="AF427" s="67" t="e">
        <f t="shared" si="1399"/>
        <v>#DIV/0!</v>
      </c>
      <c r="AG427" s="63">
        <f>AG428</f>
        <v>0</v>
      </c>
      <c r="AH427" s="67" t="e">
        <f t="shared" si="1399"/>
        <v>#DIV/0!</v>
      </c>
      <c r="AI427" s="67" t="e">
        <f t="shared" si="1399"/>
        <v>#DIV/0!</v>
      </c>
      <c r="AJ427" s="63">
        <f t="shared" si="1398"/>
        <v>0</v>
      </c>
      <c r="AK427" s="63" t="e">
        <f t="shared" si="1398"/>
        <v>#DIV/0!</v>
      </c>
      <c r="AL427" s="63" t="e">
        <f t="shared" si="1398"/>
        <v>#DIV/0!</v>
      </c>
      <c r="AM427" s="63">
        <f t="shared" si="1398"/>
        <v>0</v>
      </c>
      <c r="AN427" s="63" t="e">
        <f t="shared" si="1398"/>
        <v>#DIV/0!</v>
      </c>
      <c r="AO427" s="63" t="e">
        <f t="shared" si="1398"/>
        <v>#DIV/0!</v>
      </c>
      <c r="AP427" s="63">
        <f t="shared" si="1398"/>
        <v>0</v>
      </c>
      <c r="AQ427" s="57" t="e">
        <f>(AP427/D427)*100</f>
        <v>#DIV/0!</v>
      </c>
    </row>
    <row r="428" spans="1:43" s="34" customFormat="1" ht="20.100000000000001" hidden="1" customHeight="1">
      <c r="A428" s="38"/>
      <c r="B428" s="38"/>
      <c r="C428" s="49" t="s">
        <v>70</v>
      </c>
      <c r="D428" s="49">
        <v>0</v>
      </c>
      <c r="E428" s="49">
        <v>0</v>
      </c>
      <c r="F428" s="49">
        <f t="shared" si="1374"/>
        <v>0</v>
      </c>
      <c r="G428" s="49">
        <v>0</v>
      </c>
      <c r="H428" s="49">
        <v>0</v>
      </c>
      <c r="I428" s="49"/>
      <c r="J428" s="49">
        <f>SUM(G428:I428)</f>
        <v>0</v>
      </c>
      <c r="K428" s="57">
        <v>0</v>
      </c>
      <c r="L428" s="51">
        <f>SUM(G428:I428,K428)</f>
        <v>0</v>
      </c>
      <c r="M428" s="52"/>
      <c r="N428" s="53"/>
      <c r="O428" s="54"/>
      <c r="P428" s="55"/>
      <c r="Q428" s="81"/>
      <c r="R428" s="57">
        <f>M428+N428</f>
        <v>0</v>
      </c>
      <c r="S428" s="56" t="e">
        <f t="shared" ref="S428" si="1400">R428/E428*100</f>
        <v>#DIV/0!</v>
      </c>
      <c r="T428" s="56" t="e">
        <f>R428/L428*100</f>
        <v>#DIV/0!</v>
      </c>
      <c r="U428" s="56" t="e">
        <f t="shared" si="1377"/>
        <v>#DIV/0!</v>
      </c>
      <c r="V428" s="56" t="e">
        <f>R428/D428*100</f>
        <v>#DIV/0!</v>
      </c>
      <c r="W428" s="57">
        <f>O428+P428+Q428</f>
        <v>0</v>
      </c>
      <c r="X428" s="56" t="e">
        <f t="shared" ref="X428" si="1401">W428/E428*100</f>
        <v>#DIV/0!</v>
      </c>
      <c r="Y428" s="56" t="e">
        <f>W428/L428*100</f>
        <v>#DIV/0!</v>
      </c>
      <c r="Z428" s="56" t="e">
        <f t="shared" si="1381"/>
        <v>#DIV/0!</v>
      </c>
      <c r="AA428" s="56" t="e">
        <f>W428/D428*100</f>
        <v>#DIV/0!</v>
      </c>
      <c r="AB428" s="56">
        <f>SUM(M428:Q428)</f>
        <v>0</v>
      </c>
      <c r="AC428" s="56" t="e">
        <f t="shared" ref="AC428" si="1402">AB428/E428*100</f>
        <v>#DIV/0!</v>
      </c>
      <c r="AD428" s="56" t="e">
        <f t="shared" ref="AD428" si="1403">AB428/J428*100</f>
        <v>#DIV/0!</v>
      </c>
      <c r="AE428" s="56" t="e">
        <f t="shared" si="1385"/>
        <v>#DIV/0!</v>
      </c>
      <c r="AF428" s="56" t="e">
        <f>AB428/D428*100</f>
        <v>#DIV/0!</v>
      </c>
      <c r="AG428" s="57">
        <f t="shared" ref="AG428" si="1404">E428-AB428</f>
        <v>0</v>
      </c>
      <c r="AH428" s="56" t="e">
        <f t="shared" ref="AH428" si="1405">AG428/E428*100</f>
        <v>#DIV/0!</v>
      </c>
      <c r="AI428" s="56" t="e">
        <f t="shared" ref="AI428" si="1406">AG428/D428*100</f>
        <v>#DIV/0!</v>
      </c>
      <c r="AJ428" s="57">
        <f>J428-AB428</f>
        <v>0</v>
      </c>
      <c r="AK428" s="57" t="e">
        <f t="shared" ref="AK428" si="1407">(AJ428/J428)*100</f>
        <v>#DIV/0!</v>
      </c>
      <c r="AL428" s="57" t="e">
        <f>(AJ428/D428)*100</f>
        <v>#DIV/0!</v>
      </c>
      <c r="AM428" s="34">
        <f>L428-AB428</f>
        <v>0</v>
      </c>
      <c r="AN428" s="57" t="e">
        <f>(AM428/L428)*100</f>
        <v>#DIV/0!</v>
      </c>
      <c r="AO428" s="63" t="e">
        <f>(AM428/D428)*100</f>
        <v>#DIV/0!</v>
      </c>
      <c r="AP428" s="34">
        <f t="shared" ref="AP428" si="1408">D428-AB428</f>
        <v>0</v>
      </c>
      <c r="AQ428" s="57" t="e">
        <f t="shared" ref="AQ428" si="1409">(AP428/D428)*100</f>
        <v>#DIV/0!</v>
      </c>
    </row>
    <row r="429" spans="1:43" s="34" customFormat="1" ht="17.25" customHeight="1">
      <c r="A429" s="69"/>
      <c r="B429" s="69"/>
      <c r="C429" s="70"/>
      <c r="D429" s="70"/>
      <c r="E429" s="70"/>
      <c r="F429" s="70"/>
      <c r="G429" s="71"/>
      <c r="H429" s="71"/>
      <c r="I429" s="71"/>
      <c r="J429" s="71"/>
      <c r="K429" s="71"/>
      <c r="L429" s="71"/>
      <c r="M429" s="72"/>
      <c r="N429" s="73"/>
      <c r="O429" s="74"/>
      <c r="P429" s="75"/>
      <c r="Q429" s="83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</row>
    <row r="430" spans="1:43" ht="37.5" customHeight="1">
      <c r="A430" s="1104" t="s">
        <v>489</v>
      </c>
      <c r="B430" s="1106" t="s">
        <v>190</v>
      </c>
      <c r="C430" s="1107" t="s">
        <v>191</v>
      </c>
      <c r="D430" s="79" t="s">
        <v>192</v>
      </c>
      <c r="E430" s="293">
        <v>0.6</v>
      </c>
      <c r="F430" s="293">
        <v>0.4</v>
      </c>
      <c r="G430" s="1109">
        <f>SUM(G433,G439)</f>
        <v>2665500</v>
      </c>
      <c r="H430" s="1109">
        <f>H433+H439</f>
        <v>518500</v>
      </c>
      <c r="I430" s="1109">
        <f>I433+I439</f>
        <v>0</v>
      </c>
      <c r="J430" s="1109">
        <f>SUM(G430:I432)</f>
        <v>3184000</v>
      </c>
      <c r="K430" s="1111">
        <f>SUM(K433,K439)</f>
        <v>0</v>
      </c>
      <c r="L430" s="1113">
        <f>SUM(L433,L439)</f>
        <v>3184000</v>
      </c>
      <c r="M430" s="37"/>
      <c r="N430" s="37"/>
      <c r="O430" s="37"/>
      <c r="P430" s="37"/>
      <c r="Q430" s="37"/>
      <c r="R430" s="203" t="s">
        <v>417</v>
      </c>
      <c r="S430" s="294" t="s">
        <v>462</v>
      </c>
      <c r="T430" s="204" t="s">
        <v>433</v>
      </c>
      <c r="U430" s="204" t="s">
        <v>434</v>
      </c>
      <c r="V430" s="204" t="s">
        <v>403</v>
      </c>
      <c r="W430" s="204" t="s">
        <v>438</v>
      </c>
      <c r="X430" s="294" t="s">
        <v>462</v>
      </c>
      <c r="Y430" s="204" t="s">
        <v>433</v>
      </c>
      <c r="Z430" s="204" t="s">
        <v>434</v>
      </c>
      <c r="AA430" s="204" t="s">
        <v>403</v>
      </c>
      <c r="AB430" s="203" t="s">
        <v>439</v>
      </c>
      <c r="AC430" s="294" t="s">
        <v>462</v>
      </c>
      <c r="AD430" s="204" t="s">
        <v>433</v>
      </c>
      <c r="AE430" s="204" t="s">
        <v>434</v>
      </c>
      <c r="AF430" s="204" t="s">
        <v>403</v>
      </c>
      <c r="AG430" s="296" t="s">
        <v>33</v>
      </c>
      <c r="AH430" s="294" t="s">
        <v>464</v>
      </c>
      <c r="AI430" s="294" t="s">
        <v>399</v>
      </c>
      <c r="AJ430" s="204" t="s">
        <v>440</v>
      </c>
      <c r="AK430" s="204" t="s">
        <v>433</v>
      </c>
      <c r="AL430" s="204" t="s">
        <v>403</v>
      </c>
      <c r="AM430" s="204" t="s">
        <v>408</v>
      </c>
      <c r="AN430" s="204" t="s">
        <v>448</v>
      </c>
      <c r="AO430" s="204" t="s">
        <v>403</v>
      </c>
      <c r="AP430" s="204" t="s">
        <v>441</v>
      </c>
      <c r="AQ430" s="204" t="s">
        <v>403</v>
      </c>
    </row>
    <row r="431" spans="1:43" ht="14.45" customHeight="1">
      <c r="A431" s="1105"/>
      <c r="B431" s="1106"/>
      <c r="C431" s="1108"/>
      <c r="D431" s="1108">
        <f>D433+D439</f>
        <v>3184000</v>
      </c>
      <c r="E431" s="1173">
        <f t="shared" ref="E431:F431" si="1410">E433+E439</f>
        <v>1910400</v>
      </c>
      <c r="F431" s="1173">
        <f t="shared" si="1410"/>
        <v>1273600</v>
      </c>
      <c r="G431" s="1110"/>
      <c r="H431" s="1110"/>
      <c r="I431" s="1110"/>
      <c r="J431" s="1110"/>
      <c r="K431" s="1112"/>
      <c r="L431" s="1106"/>
      <c r="M431" s="1114">
        <f t="shared" ref="M431:R431" si="1411">M433+M439</f>
        <v>1846590.7</v>
      </c>
      <c r="N431" s="1116">
        <f t="shared" si="1411"/>
        <v>0</v>
      </c>
      <c r="O431" s="1118">
        <f t="shared" si="1411"/>
        <v>591588</v>
      </c>
      <c r="P431" s="1100">
        <f t="shared" si="1411"/>
        <v>609600.4</v>
      </c>
      <c r="Q431" s="1102">
        <f t="shared" si="1411"/>
        <v>0</v>
      </c>
      <c r="R431" s="1071">
        <f t="shared" si="1411"/>
        <v>1846590.7</v>
      </c>
      <c r="S431" s="1071">
        <f>(R431/E431)*100</f>
        <v>96.659898450586255</v>
      </c>
      <c r="T431" s="1071">
        <f>(R431/J430)*100</f>
        <v>57.995939070351753</v>
      </c>
      <c r="U431" s="1071">
        <f>(R431/L430)*100</f>
        <v>57.995939070351753</v>
      </c>
      <c r="V431" s="1071">
        <f>(R431/D431)*100</f>
        <v>57.995939070351753</v>
      </c>
      <c r="W431" s="1071">
        <f>W433+W439</f>
        <v>1201188.3999999999</v>
      </c>
      <c r="X431" s="1071">
        <f>(W431/E431)*100</f>
        <v>62.876277219430477</v>
      </c>
      <c r="Y431" s="1071">
        <f>(W431/J430)*100</f>
        <v>37.725766331658292</v>
      </c>
      <c r="Z431" s="1071">
        <f>(W431/L430)*100</f>
        <v>37.725766331658292</v>
      </c>
      <c r="AA431" s="1071">
        <f>(W431/D431)*100</f>
        <v>37.725766331658292</v>
      </c>
      <c r="AB431" s="1071">
        <f>AB433+AB439</f>
        <v>3047779.0999999996</v>
      </c>
      <c r="AC431" s="1071">
        <f>(AB431/E431)*100</f>
        <v>159.53617567001672</v>
      </c>
      <c r="AD431" s="1171">
        <f>(AB431/J430)*100</f>
        <v>95.721705402010031</v>
      </c>
      <c r="AE431" s="1071">
        <f>(AB431/L430)*100</f>
        <v>95.721705402010031</v>
      </c>
      <c r="AF431" s="1071">
        <f>(AB431/D431)*100</f>
        <v>95.721705402010031</v>
      </c>
      <c r="AG431" s="1071">
        <f>AG433+AG439</f>
        <v>-1137379.1000000001</v>
      </c>
      <c r="AH431" s="1071">
        <f>(AG431/E431)*100</f>
        <v>-59.536175670016753</v>
      </c>
      <c r="AI431" s="1071">
        <f>(AG431/D431)*100</f>
        <v>-35.721705402010052</v>
      </c>
      <c r="AJ431" s="1071">
        <f>AJ433+AJ439</f>
        <v>136220.90000000014</v>
      </c>
      <c r="AK431" s="1071">
        <f>(AJ431/J430)*100</f>
        <v>4.2782945979899543</v>
      </c>
      <c r="AL431" s="1071">
        <f>(AJ431/D431)*100</f>
        <v>4.2782945979899543</v>
      </c>
      <c r="AM431" s="1071">
        <f>AM433+AM439</f>
        <v>136220.90000000014</v>
      </c>
      <c r="AN431" s="1071">
        <f>(AM431/L430)*100</f>
        <v>4.2782945979899543</v>
      </c>
      <c r="AO431" s="1071">
        <f>(AM431/D431)*100</f>
        <v>4.2782945979899543</v>
      </c>
      <c r="AP431" s="1071">
        <f>AP433+AP439</f>
        <v>136220.90000000014</v>
      </c>
      <c r="AQ431" s="1071">
        <f>(AP431/D431)*100</f>
        <v>4.2782945979899543</v>
      </c>
    </row>
    <row r="432" spans="1:43" ht="27.6" customHeight="1">
      <c r="A432" s="1105"/>
      <c r="B432" s="1106"/>
      <c r="C432" s="1108"/>
      <c r="D432" s="1108"/>
      <c r="E432" s="1173"/>
      <c r="F432" s="1173"/>
      <c r="G432" s="1110"/>
      <c r="H432" s="1110"/>
      <c r="I432" s="1110"/>
      <c r="J432" s="1110"/>
      <c r="K432" s="1112"/>
      <c r="L432" s="1106"/>
      <c r="M432" s="1115"/>
      <c r="N432" s="1117"/>
      <c r="O432" s="1119"/>
      <c r="P432" s="1101"/>
      <c r="Q432" s="1103"/>
      <c r="R432" s="1072"/>
      <c r="S432" s="1072"/>
      <c r="T432" s="1072"/>
      <c r="U432" s="1072"/>
      <c r="V432" s="1072"/>
      <c r="W432" s="1072"/>
      <c r="X432" s="1072"/>
      <c r="Y432" s="1072"/>
      <c r="Z432" s="1072"/>
      <c r="AA432" s="1072"/>
      <c r="AB432" s="1072"/>
      <c r="AC432" s="1072"/>
      <c r="AD432" s="1172"/>
      <c r="AE432" s="1072"/>
      <c r="AF432" s="1072"/>
      <c r="AG432" s="1072"/>
      <c r="AH432" s="1072"/>
      <c r="AI432" s="1072"/>
      <c r="AJ432" s="1072"/>
      <c r="AK432" s="1072"/>
      <c r="AL432" s="1072"/>
      <c r="AM432" s="1072"/>
      <c r="AN432" s="1072"/>
      <c r="AO432" s="1072"/>
      <c r="AP432" s="1072"/>
      <c r="AQ432" s="1072"/>
    </row>
    <row r="433" spans="1:43" ht="18.75">
      <c r="A433" s="38"/>
      <c r="B433" s="39"/>
      <c r="C433" s="40" t="s">
        <v>55</v>
      </c>
      <c r="D433" s="40">
        <f>SUM(D434:D438)</f>
        <v>2614000</v>
      </c>
      <c r="E433" s="40">
        <f t="shared" ref="E433:F433" si="1412">SUM(E434:E438)</f>
        <v>1568400</v>
      </c>
      <c r="F433" s="40">
        <f t="shared" si="1412"/>
        <v>1045600</v>
      </c>
      <c r="G433" s="41">
        <f>SUM(G434:G438)</f>
        <v>2095500</v>
      </c>
      <c r="H433" s="41">
        <f>SUM(H434:H438)</f>
        <v>518500</v>
      </c>
      <c r="I433" s="41">
        <f>SUM(I434:I438)</f>
        <v>0</v>
      </c>
      <c r="J433" s="41">
        <f>SUM(J434:J438)</f>
        <v>2614000</v>
      </c>
      <c r="K433" s="42">
        <f>SUM(K434:K436)</f>
        <v>0</v>
      </c>
      <c r="L433" s="41">
        <f t="shared" ref="L433:R433" si="1413">SUM(L434:L438)</f>
        <v>2614000</v>
      </c>
      <c r="M433" s="43">
        <f t="shared" si="1413"/>
        <v>1276590.7</v>
      </c>
      <c r="N433" s="44">
        <f t="shared" si="1413"/>
        <v>0</v>
      </c>
      <c r="O433" s="45">
        <f t="shared" si="1413"/>
        <v>591588</v>
      </c>
      <c r="P433" s="46">
        <f t="shared" si="1413"/>
        <v>609600.4</v>
      </c>
      <c r="Q433" s="80">
        <f t="shared" si="1413"/>
        <v>0</v>
      </c>
      <c r="R433" s="47">
        <f t="shared" si="1413"/>
        <v>1276590.7</v>
      </c>
      <c r="S433" s="48">
        <f>R433/E433*100</f>
        <v>81.39445932160163</v>
      </c>
      <c r="T433" s="48">
        <f>R433/J433*100</f>
        <v>48.836675592960979</v>
      </c>
      <c r="U433" s="48">
        <f>R433/L433*100</f>
        <v>48.836675592960979</v>
      </c>
      <c r="V433" s="48">
        <f t="shared" ref="V433:V438" si="1414">R433/D433*100</f>
        <v>48.836675592960979</v>
      </c>
      <c r="W433" s="47">
        <f>SUM(W434:W438)</f>
        <v>1201188.3999999999</v>
      </c>
      <c r="X433" s="48">
        <f>W433/E433*100</f>
        <v>76.586865595511341</v>
      </c>
      <c r="Y433" s="48">
        <f>W433/J433*100</f>
        <v>45.952119357306806</v>
      </c>
      <c r="Z433" s="48">
        <f>W433/L433*100</f>
        <v>45.952119357306806</v>
      </c>
      <c r="AA433" s="48">
        <f>W433/D433*100</f>
        <v>45.952119357306806</v>
      </c>
      <c r="AB433" s="48">
        <f>SUM(AB434:AB438)</f>
        <v>2477779.0999999996</v>
      </c>
      <c r="AC433" s="48">
        <f>AB433/E433*100</f>
        <v>157.98132491711297</v>
      </c>
      <c r="AD433" s="299">
        <f>AB433/J433*100</f>
        <v>94.788794950267771</v>
      </c>
      <c r="AE433" s="48">
        <f>AB433/L433*100</f>
        <v>94.788794950267771</v>
      </c>
      <c r="AF433" s="48">
        <f>AB433/D433*100</f>
        <v>94.788794950267771</v>
      </c>
      <c r="AG433" s="295">
        <f>SUM(AG434:AG438)</f>
        <v>-909379.1</v>
      </c>
      <c r="AH433" s="48">
        <f>AG433/E433*100</f>
        <v>-57.981324917112978</v>
      </c>
      <c r="AI433" s="48">
        <f>AG433/D433*100</f>
        <v>-34.788794950267786</v>
      </c>
      <c r="AJ433" s="47">
        <f>SUM(AJ434:AJ438)</f>
        <v>136220.90000000014</v>
      </c>
      <c r="AK433" s="47">
        <f>(AJ433/J433)*100</f>
        <v>5.2112050497322162</v>
      </c>
      <c r="AL433" s="47">
        <f>(AJ433/D433)*100</f>
        <v>5.2112050497322162</v>
      </c>
      <c r="AM433" s="47">
        <f>SUM(AM434:AM438)</f>
        <v>136220.90000000014</v>
      </c>
      <c r="AN433" s="47">
        <f>(AM433/L433)*100</f>
        <v>5.2112050497322162</v>
      </c>
      <c r="AO433" s="47">
        <f t="shared" ref="AO433:AO438" si="1415">(AM433/D433)*100</f>
        <v>5.2112050497322162</v>
      </c>
      <c r="AP433" s="47">
        <f>SUM(AP434:AP438)</f>
        <v>136220.90000000014</v>
      </c>
      <c r="AQ433" s="47">
        <f>(AP433/D433)*100</f>
        <v>5.2112050497322162</v>
      </c>
    </row>
    <row r="434" spans="1:43" ht="18.75">
      <c r="A434" s="38"/>
      <c r="B434" s="39" t="s">
        <v>68</v>
      </c>
      <c r="C434" s="49" t="s">
        <v>56</v>
      </c>
      <c r="D434" s="49">
        <v>540000</v>
      </c>
      <c r="E434" s="49">
        <v>324000</v>
      </c>
      <c r="F434" s="49">
        <f>D434*0.4</f>
        <v>216000</v>
      </c>
      <c r="G434" s="49">
        <v>540000</v>
      </c>
      <c r="H434" s="49">
        <v>0</v>
      </c>
      <c r="I434" s="49"/>
      <c r="J434" s="41">
        <f>SUM(G434:I434)</f>
        <v>540000</v>
      </c>
      <c r="K434" s="50">
        <v>0</v>
      </c>
      <c r="L434" s="51">
        <f>SUM(G434:I434,K434)</f>
        <v>540000</v>
      </c>
      <c r="M434" s="52">
        <f>'FF-68 Data'!Q1220</f>
        <v>525000</v>
      </c>
      <c r="N434" s="53"/>
      <c r="O434" s="54"/>
      <c r="P434" s="55"/>
      <c r="Q434" s="81">
        <f>'FF-68 Data'!R1220</f>
        <v>0</v>
      </c>
      <c r="R434" s="56">
        <f>M434+N434</f>
        <v>525000</v>
      </c>
      <c r="S434" s="56">
        <f>R434/E434*100</f>
        <v>162.03703703703704</v>
      </c>
      <c r="T434" s="56">
        <f>R434/J434*100</f>
        <v>97.222222222222214</v>
      </c>
      <c r="U434" s="56">
        <f>R434/L434*100</f>
        <v>97.222222222222214</v>
      </c>
      <c r="V434" s="56">
        <f t="shared" si="1414"/>
        <v>97.222222222222214</v>
      </c>
      <c r="W434" s="57">
        <f>O434+P434+Q434</f>
        <v>0</v>
      </c>
      <c r="X434" s="56">
        <f>W434/E434*100</f>
        <v>0</v>
      </c>
      <c r="Y434" s="56">
        <f>W434/J434*100</f>
        <v>0</v>
      </c>
      <c r="Z434" s="56">
        <f>W434/L434*100</f>
        <v>0</v>
      </c>
      <c r="AA434" s="56">
        <f>W434/D434*100</f>
        <v>0</v>
      </c>
      <c r="AB434" s="56">
        <f>SUM(M434:Q434)</f>
        <v>525000</v>
      </c>
      <c r="AC434" s="56">
        <f>AB434/E434*100</f>
        <v>162.03703703703704</v>
      </c>
      <c r="AD434" s="56">
        <f>AB434/J434*100</f>
        <v>97.222222222222214</v>
      </c>
      <c r="AE434" s="56">
        <f>AB434/L434*100</f>
        <v>97.222222222222214</v>
      </c>
      <c r="AF434" s="56">
        <f>AB434/D434*100</f>
        <v>97.222222222222214</v>
      </c>
      <c r="AG434" s="57">
        <f>E434-AB434</f>
        <v>-201000</v>
      </c>
      <c r="AH434" s="56">
        <f>AG434/E434*100</f>
        <v>-62.037037037037038</v>
      </c>
      <c r="AI434" s="56">
        <f>AG434/D434*100</f>
        <v>-37.222222222222221</v>
      </c>
      <c r="AJ434" s="57">
        <f>J434-AB434</f>
        <v>15000</v>
      </c>
      <c r="AK434" s="57">
        <f>(AJ434/J434)*100</f>
        <v>2.7777777777777777</v>
      </c>
      <c r="AL434" s="57">
        <f>(AJ434/D434)*100</f>
        <v>2.7777777777777777</v>
      </c>
      <c r="AM434" s="34">
        <f>L434-AB434</f>
        <v>15000</v>
      </c>
      <c r="AN434" s="57">
        <f>(AM434/L434)*100</f>
        <v>2.7777777777777777</v>
      </c>
      <c r="AO434" s="63">
        <f t="shared" si="1415"/>
        <v>2.7777777777777777</v>
      </c>
      <c r="AP434" s="34">
        <f>D434-AB434</f>
        <v>15000</v>
      </c>
      <c r="AQ434" s="57">
        <f>(AP434/D434)*100</f>
        <v>2.7777777777777777</v>
      </c>
    </row>
    <row r="435" spans="1:43" ht="18.75">
      <c r="A435" s="38"/>
      <c r="B435" s="38"/>
      <c r="C435" s="49" t="s">
        <v>57</v>
      </c>
      <c r="D435" s="49">
        <v>250760</v>
      </c>
      <c r="E435" s="49">
        <v>150456</v>
      </c>
      <c r="F435" s="49">
        <f t="shared" ref="F435:F440" si="1416">D435*0.4</f>
        <v>100304</v>
      </c>
      <c r="G435" s="49">
        <v>188070</v>
      </c>
      <c r="H435" s="49">
        <v>62690</v>
      </c>
      <c r="I435" s="49"/>
      <c r="J435" s="41">
        <f>SUM(G435:I435)</f>
        <v>250760</v>
      </c>
      <c r="K435" s="78">
        <v>0</v>
      </c>
      <c r="L435" s="51">
        <f>SUM(G435:I435,K435)</f>
        <v>250760</v>
      </c>
      <c r="M435" s="52">
        <f>'FF-68 Data'!S1220</f>
        <v>305850.09999999998</v>
      </c>
      <c r="N435" s="53">
        <f>'FF-68 Data'!T1220</f>
        <v>0</v>
      </c>
      <c r="O435" s="54">
        <f>'FF-68 Data'!U1220</f>
        <v>60000</v>
      </c>
      <c r="P435" s="217">
        <f>'FF-68 Data'!V1220</f>
        <v>6955</v>
      </c>
      <c r="Q435" s="81"/>
      <c r="R435" s="56">
        <f>M435+N435</f>
        <v>305850.09999999998</v>
      </c>
      <c r="S435" s="56">
        <f t="shared" ref="S435:S440" si="1417">R435/E435*100</f>
        <v>203.28208911575473</v>
      </c>
      <c r="T435" s="56">
        <f t="shared" ref="T435:T438" si="1418">R435/J435*100</f>
        <v>121.96925346945284</v>
      </c>
      <c r="U435" s="56">
        <f t="shared" ref="U435:U440" si="1419">R435/L435*100</f>
        <v>121.96925346945284</v>
      </c>
      <c r="V435" s="56">
        <f t="shared" si="1414"/>
        <v>121.96925346945284</v>
      </c>
      <c r="W435" s="57">
        <f t="shared" ref="W435:W438" si="1420">O435+P435+Q435</f>
        <v>66955</v>
      </c>
      <c r="X435" s="56">
        <f t="shared" ref="X435:X440" si="1421">W435/E435*100</f>
        <v>44.501382463976178</v>
      </c>
      <c r="Y435" s="56">
        <f t="shared" ref="Y435:Y438" si="1422">W435/J435*100</f>
        <v>26.700829478385707</v>
      </c>
      <c r="Z435" s="56">
        <f t="shared" ref="Z435:Z440" si="1423">W435/L435*100</f>
        <v>26.700829478385707</v>
      </c>
      <c r="AA435" s="56">
        <f t="shared" ref="AA435:AA438" si="1424">W435/D435*100</f>
        <v>26.700829478385707</v>
      </c>
      <c r="AB435" s="56">
        <f t="shared" ref="AB435:AB438" si="1425">SUM(M435:Q435)</f>
        <v>372805.1</v>
      </c>
      <c r="AC435" s="56">
        <f t="shared" ref="AC435:AC438" si="1426">AB435/E435*100</f>
        <v>247.78347157973096</v>
      </c>
      <c r="AD435" s="56">
        <f>AB435/J435*100</f>
        <v>148.67008294783858</v>
      </c>
      <c r="AE435" s="56">
        <f t="shared" ref="AE435:AE440" si="1427">AB435/L435*100</f>
        <v>148.67008294783858</v>
      </c>
      <c r="AF435" s="56">
        <f t="shared" ref="AF435:AF438" si="1428">AB435/D435*100</f>
        <v>148.67008294783858</v>
      </c>
      <c r="AG435" s="57">
        <f t="shared" ref="AG435:AG438" si="1429">E435-AB435</f>
        <v>-222349.09999999998</v>
      </c>
      <c r="AH435" s="56">
        <f t="shared" ref="AH435:AH438" si="1430">AG435/E435*100</f>
        <v>-147.78347157973093</v>
      </c>
      <c r="AI435" s="56">
        <f t="shared" ref="AI435:AI438" si="1431">AG435/D435*100</f>
        <v>-88.670082947838551</v>
      </c>
      <c r="AJ435" s="57">
        <f t="shared" ref="AJ435:AJ438" si="1432">J435-AB435</f>
        <v>-122045.09999999998</v>
      </c>
      <c r="AK435" s="57">
        <f t="shared" ref="AK435:AK438" si="1433">(AJ435/J435)*100</f>
        <v>-48.670082947838559</v>
      </c>
      <c r="AL435" s="57">
        <f t="shared" ref="AL435:AL438" si="1434">(AJ435/D435)*100</f>
        <v>-48.670082947838559</v>
      </c>
      <c r="AM435" s="34">
        <f>L435-AB435</f>
        <v>-122045.09999999998</v>
      </c>
      <c r="AN435" s="57">
        <f t="shared" ref="AN435:AN438" si="1435">(AM435/L435)*100</f>
        <v>-48.670082947838559</v>
      </c>
      <c r="AO435" s="63">
        <f t="shared" si="1415"/>
        <v>-48.670082947838559</v>
      </c>
      <c r="AP435" s="34">
        <f t="shared" ref="AP435:AP438" si="1436">D435-AB435</f>
        <v>-122045.09999999998</v>
      </c>
      <c r="AQ435" s="57">
        <f t="shared" ref="AQ435:AQ438" si="1437">(AP435/D435)*100</f>
        <v>-48.670082947838559</v>
      </c>
    </row>
    <row r="436" spans="1:43" ht="18.75">
      <c r="A436" s="38"/>
      <c r="B436" s="38"/>
      <c r="C436" s="49" t="s">
        <v>58</v>
      </c>
      <c r="D436" s="49">
        <v>1715980</v>
      </c>
      <c r="E436" s="49">
        <v>1029588</v>
      </c>
      <c r="F436" s="49">
        <f t="shared" si="1416"/>
        <v>686392</v>
      </c>
      <c r="G436" s="49">
        <v>1274485</v>
      </c>
      <c r="H436" s="49">
        <v>441495</v>
      </c>
      <c r="I436" s="49"/>
      <c r="J436" s="41">
        <f>SUM(G436:I436)</f>
        <v>1715980</v>
      </c>
      <c r="K436" s="59">
        <v>0</v>
      </c>
      <c r="L436" s="51">
        <f>SUM(G436:I436,K436)</f>
        <v>1715980</v>
      </c>
      <c r="M436" s="52">
        <f>'FF-68 Data'!W1220</f>
        <v>125452.15000000001</v>
      </c>
      <c r="N436" s="53">
        <f>'FF-68 Data'!X1220</f>
        <v>0</v>
      </c>
      <c r="O436" s="54">
        <f>'FF-68 Data'!Y1220</f>
        <v>35750</v>
      </c>
      <c r="P436" s="55">
        <f>'FF-68 Data'!Z1220</f>
        <v>299728.40000000002</v>
      </c>
      <c r="Q436" s="81"/>
      <c r="R436" s="56">
        <f>M436+N436</f>
        <v>125452.15000000001</v>
      </c>
      <c r="S436" s="56">
        <f t="shared" si="1417"/>
        <v>12.184694266055939</v>
      </c>
      <c r="T436" s="56">
        <f t="shared" si="1418"/>
        <v>7.3108165596335626</v>
      </c>
      <c r="U436" s="56">
        <f t="shared" si="1419"/>
        <v>7.3108165596335626</v>
      </c>
      <c r="V436" s="56">
        <f t="shared" si="1414"/>
        <v>7.3108165596335626</v>
      </c>
      <c r="W436" s="57">
        <f t="shared" si="1420"/>
        <v>335478.40000000002</v>
      </c>
      <c r="X436" s="56">
        <f t="shared" si="1421"/>
        <v>32.583751947380897</v>
      </c>
      <c r="Y436" s="56">
        <f t="shared" si="1422"/>
        <v>19.550251168428538</v>
      </c>
      <c r="Z436" s="56">
        <f t="shared" si="1423"/>
        <v>19.550251168428538</v>
      </c>
      <c r="AA436" s="56">
        <f t="shared" si="1424"/>
        <v>19.550251168428538</v>
      </c>
      <c r="AB436" s="56">
        <f t="shared" si="1425"/>
        <v>460930.55000000005</v>
      </c>
      <c r="AC436" s="56">
        <f t="shared" si="1426"/>
        <v>44.768446213436839</v>
      </c>
      <c r="AD436" s="56">
        <f t="shared" ref="AD436:AD438" si="1438">AB436/J436*100</f>
        <v>26.8610677280621</v>
      </c>
      <c r="AE436" s="56">
        <f t="shared" si="1427"/>
        <v>26.8610677280621</v>
      </c>
      <c r="AF436" s="56">
        <f t="shared" si="1428"/>
        <v>26.8610677280621</v>
      </c>
      <c r="AG436" s="57">
        <f t="shared" si="1429"/>
        <v>568657.44999999995</v>
      </c>
      <c r="AH436" s="56">
        <f t="shared" si="1430"/>
        <v>55.231553786563161</v>
      </c>
      <c r="AI436" s="56">
        <f t="shared" si="1431"/>
        <v>33.138932271937897</v>
      </c>
      <c r="AJ436" s="57">
        <f t="shared" si="1432"/>
        <v>1255049.45</v>
      </c>
      <c r="AK436" s="57">
        <f t="shared" si="1433"/>
        <v>73.13893227193789</v>
      </c>
      <c r="AL436" s="57">
        <f t="shared" si="1434"/>
        <v>73.13893227193789</v>
      </c>
      <c r="AM436" s="34">
        <f>L436-AB436</f>
        <v>1255049.45</v>
      </c>
      <c r="AN436" s="57">
        <f t="shared" si="1435"/>
        <v>73.13893227193789</v>
      </c>
      <c r="AO436" s="63">
        <f t="shared" si="1415"/>
        <v>73.13893227193789</v>
      </c>
      <c r="AP436" s="34">
        <f t="shared" si="1436"/>
        <v>1255049.45</v>
      </c>
      <c r="AQ436" s="57">
        <f t="shared" si="1437"/>
        <v>73.13893227193789</v>
      </c>
    </row>
    <row r="437" spans="1:43" ht="18.75">
      <c r="A437" s="38"/>
      <c r="B437" s="38"/>
      <c r="C437" s="49" t="s">
        <v>69</v>
      </c>
      <c r="D437" s="49">
        <v>50000</v>
      </c>
      <c r="E437" s="49">
        <v>30000</v>
      </c>
      <c r="F437" s="49">
        <f t="shared" si="1416"/>
        <v>20000</v>
      </c>
      <c r="G437" s="49">
        <v>50000</v>
      </c>
      <c r="H437" s="49">
        <v>0</v>
      </c>
      <c r="I437" s="49"/>
      <c r="J437" s="41">
        <f>SUM(G437:I437)</f>
        <v>50000</v>
      </c>
      <c r="K437" s="59">
        <v>0</v>
      </c>
      <c r="L437" s="51">
        <f>SUM(G437:I437,K437)</f>
        <v>50000</v>
      </c>
      <c r="M437" s="52">
        <f>'FF-68 Data'!AA1220</f>
        <v>0</v>
      </c>
      <c r="N437" s="53">
        <f>'FF-68 Data'!AB1220</f>
        <v>0</v>
      </c>
      <c r="O437" s="54">
        <f>'FF-68 Data'!AC1220</f>
        <v>0</v>
      </c>
      <c r="P437" s="55">
        <f>'FF-68 Data'!AD1220</f>
        <v>0</v>
      </c>
      <c r="Q437" s="81"/>
      <c r="R437" s="56">
        <f>M437+N437</f>
        <v>0</v>
      </c>
      <c r="S437" s="56">
        <f t="shared" si="1417"/>
        <v>0</v>
      </c>
      <c r="T437" s="56">
        <f t="shared" si="1418"/>
        <v>0</v>
      </c>
      <c r="U437" s="56">
        <f t="shared" si="1419"/>
        <v>0</v>
      </c>
      <c r="V437" s="56">
        <f t="shared" si="1414"/>
        <v>0</v>
      </c>
      <c r="W437" s="57">
        <f t="shared" si="1420"/>
        <v>0</v>
      </c>
      <c r="X437" s="56">
        <f t="shared" si="1421"/>
        <v>0</v>
      </c>
      <c r="Y437" s="56">
        <f t="shared" si="1422"/>
        <v>0</v>
      </c>
      <c r="Z437" s="56">
        <f t="shared" si="1423"/>
        <v>0</v>
      </c>
      <c r="AA437" s="56">
        <f t="shared" si="1424"/>
        <v>0</v>
      </c>
      <c r="AB437" s="56">
        <f t="shared" si="1425"/>
        <v>0</v>
      </c>
      <c r="AC437" s="56">
        <f t="shared" si="1426"/>
        <v>0</v>
      </c>
      <c r="AD437" s="56">
        <f t="shared" si="1438"/>
        <v>0</v>
      </c>
      <c r="AE437" s="56">
        <f t="shared" si="1427"/>
        <v>0</v>
      </c>
      <c r="AF437" s="56">
        <f t="shared" si="1428"/>
        <v>0</v>
      </c>
      <c r="AG437" s="57">
        <f t="shared" si="1429"/>
        <v>30000</v>
      </c>
      <c r="AH437" s="56">
        <f t="shared" si="1430"/>
        <v>100</v>
      </c>
      <c r="AI437" s="56">
        <f t="shared" si="1431"/>
        <v>60</v>
      </c>
      <c r="AJ437" s="57">
        <f t="shared" si="1432"/>
        <v>50000</v>
      </c>
      <c r="AK437" s="57">
        <f t="shared" si="1433"/>
        <v>100</v>
      </c>
      <c r="AL437" s="57">
        <f t="shared" si="1434"/>
        <v>100</v>
      </c>
      <c r="AM437" s="34">
        <f>L437-AB437</f>
        <v>50000</v>
      </c>
      <c r="AN437" s="57">
        <f t="shared" si="1435"/>
        <v>100</v>
      </c>
      <c r="AO437" s="63">
        <f t="shared" si="1415"/>
        <v>100</v>
      </c>
      <c r="AP437" s="34">
        <f t="shared" si="1436"/>
        <v>50000</v>
      </c>
      <c r="AQ437" s="57">
        <f t="shared" si="1437"/>
        <v>100</v>
      </c>
    </row>
    <row r="438" spans="1:43" ht="18.75">
      <c r="A438" s="38"/>
      <c r="B438" s="38"/>
      <c r="C438" s="49" t="s">
        <v>60</v>
      </c>
      <c r="D438" s="57">
        <v>57260</v>
      </c>
      <c r="E438" s="49">
        <v>34356</v>
      </c>
      <c r="F438" s="49">
        <f t="shared" si="1416"/>
        <v>22904</v>
      </c>
      <c r="G438" s="57">
        <v>42945</v>
      </c>
      <c r="H438" s="49">
        <v>14315</v>
      </c>
      <c r="I438" s="49"/>
      <c r="J438" s="41">
        <f>SUM(G438:I438)</f>
        <v>57260</v>
      </c>
      <c r="K438" s="49">
        <v>0</v>
      </c>
      <c r="L438" s="51">
        <f>SUM(G438:I438,K438)</f>
        <v>57260</v>
      </c>
      <c r="M438" s="52">
        <f>'FF-68 Data'!AE1220</f>
        <v>320288.45</v>
      </c>
      <c r="N438" s="53">
        <f>'FF-68 Data'!AF1220</f>
        <v>0</v>
      </c>
      <c r="O438" s="54">
        <f>'FF-68 Data'!AG1220</f>
        <v>495838</v>
      </c>
      <c r="P438" s="217">
        <f>'FF-68 Data'!AH1220</f>
        <v>302917</v>
      </c>
      <c r="Q438" s="81"/>
      <c r="R438" s="56">
        <f>M438+N438</f>
        <v>320288.45</v>
      </c>
      <c r="S438" s="56">
        <f t="shared" si="1417"/>
        <v>932.26350564675749</v>
      </c>
      <c r="T438" s="56">
        <f t="shared" si="1418"/>
        <v>559.35810338805447</v>
      </c>
      <c r="U438" s="56">
        <f t="shared" si="1419"/>
        <v>559.35810338805447</v>
      </c>
      <c r="V438" s="56">
        <f t="shared" si="1414"/>
        <v>559.35810338805447</v>
      </c>
      <c r="W438" s="57">
        <f t="shared" si="1420"/>
        <v>798755</v>
      </c>
      <c r="X438" s="56">
        <f t="shared" si="1421"/>
        <v>2324.9359646058915</v>
      </c>
      <c r="Y438" s="56">
        <f t="shared" si="1422"/>
        <v>1394.9615787635346</v>
      </c>
      <c r="Z438" s="56">
        <f t="shared" si="1423"/>
        <v>1394.9615787635346</v>
      </c>
      <c r="AA438" s="56">
        <f t="shared" si="1424"/>
        <v>1394.9615787635346</v>
      </c>
      <c r="AB438" s="56">
        <f t="shared" si="1425"/>
        <v>1119043.45</v>
      </c>
      <c r="AC438" s="56">
        <f t="shared" si="1426"/>
        <v>3257.199470252649</v>
      </c>
      <c r="AD438" s="56">
        <f t="shared" si="1438"/>
        <v>1954.3196821515892</v>
      </c>
      <c r="AE438" s="56">
        <f t="shared" si="1427"/>
        <v>1954.3196821515892</v>
      </c>
      <c r="AF438" s="56">
        <f t="shared" si="1428"/>
        <v>1954.3196821515892</v>
      </c>
      <c r="AG438" s="57">
        <f t="shared" si="1429"/>
        <v>-1084687.45</v>
      </c>
      <c r="AH438" s="56">
        <f t="shared" si="1430"/>
        <v>-3157.1994702526486</v>
      </c>
      <c r="AI438" s="56">
        <f t="shared" si="1431"/>
        <v>-1894.3196821515889</v>
      </c>
      <c r="AJ438" s="57">
        <f t="shared" si="1432"/>
        <v>-1061783.45</v>
      </c>
      <c r="AK438" s="57">
        <f t="shared" si="1433"/>
        <v>-1854.3196821515892</v>
      </c>
      <c r="AL438" s="57">
        <f t="shared" si="1434"/>
        <v>-1854.3196821515892</v>
      </c>
      <c r="AM438" s="34">
        <f>L438-AB438</f>
        <v>-1061783.45</v>
      </c>
      <c r="AN438" s="57">
        <f t="shared" si="1435"/>
        <v>-1854.3196821515892</v>
      </c>
      <c r="AO438" s="63">
        <f t="shared" si="1415"/>
        <v>-1854.3196821515892</v>
      </c>
      <c r="AP438" s="34">
        <f t="shared" si="1436"/>
        <v>-1061783.45</v>
      </c>
      <c r="AQ438" s="57">
        <f t="shared" si="1437"/>
        <v>-1854.3196821515892</v>
      </c>
    </row>
    <row r="439" spans="1:43" ht="18.75">
      <c r="A439" s="61"/>
      <c r="B439" s="62"/>
      <c r="C439" s="63" t="s">
        <v>61</v>
      </c>
      <c r="D439" s="63">
        <f>D440</f>
        <v>570000</v>
      </c>
      <c r="E439" s="63">
        <f>E440</f>
        <v>342000</v>
      </c>
      <c r="F439" s="63">
        <f t="shared" ref="F439" si="1439">F440</f>
        <v>228000</v>
      </c>
      <c r="G439" s="63">
        <f>SUM(G440:G440)</f>
        <v>570000</v>
      </c>
      <c r="H439" s="63">
        <f>H440</f>
        <v>0</v>
      </c>
      <c r="I439" s="63">
        <f>I440</f>
        <v>0</v>
      </c>
      <c r="J439" s="63">
        <f>J440</f>
        <v>570000</v>
      </c>
      <c r="K439" s="63">
        <f>K440</f>
        <v>0</v>
      </c>
      <c r="L439" s="63">
        <f>SUM(L440:L440)</f>
        <v>570000</v>
      </c>
      <c r="M439" s="64">
        <f t="shared" ref="M439:AP439" si="1440">M440</f>
        <v>570000</v>
      </c>
      <c r="N439" s="65">
        <f t="shared" si="1440"/>
        <v>0</v>
      </c>
      <c r="O439" s="66">
        <f t="shared" si="1440"/>
        <v>0</v>
      </c>
      <c r="P439" s="46">
        <f t="shared" si="1440"/>
        <v>0</v>
      </c>
      <c r="Q439" s="82">
        <f t="shared" si="1440"/>
        <v>0</v>
      </c>
      <c r="R439" s="67">
        <f t="shared" si="1440"/>
        <v>570000</v>
      </c>
      <c r="S439" s="67">
        <f t="shared" si="1440"/>
        <v>166.66666666666669</v>
      </c>
      <c r="T439" s="67">
        <f t="shared" si="1440"/>
        <v>100</v>
      </c>
      <c r="U439" s="56">
        <f t="shared" si="1419"/>
        <v>100</v>
      </c>
      <c r="V439" s="67">
        <f t="shared" si="1440"/>
        <v>100</v>
      </c>
      <c r="W439" s="63">
        <f t="shared" si="1440"/>
        <v>0</v>
      </c>
      <c r="X439" s="67">
        <f t="shared" si="1440"/>
        <v>0</v>
      </c>
      <c r="Y439" s="67">
        <f t="shared" si="1440"/>
        <v>0</v>
      </c>
      <c r="Z439" s="56">
        <f t="shared" si="1423"/>
        <v>0</v>
      </c>
      <c r="AA439" s="67">
        <f t="shared" si="1440"/>
        <v>0</v>
      </c>
      <c r="AB439" s="67">
        <f>AB440</f>
        <v>570000</v>
      </c>
      <c r="AC439" s="67">
        <f t="shared" ref="AC439:AI439" si="1441">AC440</f>
        <v>166.66666666666669</v>
      </c>
      <c r="AD439" s="67">
        <f t="shared" si="1441"/>
        <v>100</v>
      </c>
      <c r="AE439" s="56">
        <f t="shared" si="1427"/>
        <v>100</v>
      </c>
      <c r="AF439" s="67">
        <f t="shared" si="1441"/>
        <v>100</v>
      </c>
      <c r="AG439" s="63">
        <f>AG440</f>
        <v>-228000</v>
      </c>
      <c r="AH439" s="67">
        <f t="shared" si="1441"/>
        <v>-66.666666666666657</v>
      </c>
      <c r="AI439" s="67">
        <f t="shared" si="1441"/>
        <v>-40</v>
      </c>
      <c r="AJ439" s="63">
        <f t="shared" si="1440"/>
        <v>0</v>
      </c>
      <c r="AK439" s="63">
        <f t="shared" si="1440"/>
        <v>0</v>
      </c>
      <c r="AL439" s="63">
        <f t="shared" si="1440"/>
        <v>0</v>
      </c>
      <c r="AM439" s="63">
        <f t="shared" si="1440"/>
        <v>0</v>
      </c>
      <c r="AN439" s="63">
        <f t="shared" si="1440"/>
        <v>0</v>
      </c>
      <c r="AO439" s="63">
        <f t="shared" si="1440"/>
        <v>0</v>
      </c>
      <c r="AP439" s="63">
        <f t="shared" si="1440"/>
        <v>0</v>
      </c>
      <c r="AQ439" s="57">
        <f>(AP439/D439)*100</f>
        <v>0</v>
      </c>
    </row>
    <row r="440" spans="1:43" ht="18.75">
      <c r="A440" s="38"/>
      <c r="B440" s="38"/>
      <c r="C440" s="49" t="s">
        <v>70</v>
      </c>
      <c r="D440" s="57">
        <v>570000</v>
      </c>
      <c r="E440" s="49">
        <v>342000</v>
      </c>
      <c r="F440" s="49">
        <f t="shared" si="1416"/>
        <v>228000</v>
      </c>
      <c r="G440" s="57">
        <v>570000</v>
      </c>
      <c r="H440" s="49">
        <v>0</v>
      </c>
      <c r="I440" s="49"/>
      <c r="J440" s="49">
        <f>SUM(G440:I440)</f>
        <v>570000</v>
      </c>
      <c r="K440" s="57">
        <v>0</v>
      </c>
      <c r="L440" s="51">
        <f>SUM(G440:I440,K440)</f>
        <v>570000</v>
      </c>
      <c r="M440" s="52">
        <v>570000</v>
      </c>
      <c r="N440" s="53"/>
      <c r="O440" s="54"/>
      <c r="P440" s="55"/>
      <c r="Q440" s="81"/>
      <c r="R440" s="57">
        <f>M440+N440</f>
        <v>570000</v>
      </c>
      <c r="S440" s="56">
        <f t="shared" si="1417"/>
        <v>166.66666666666669</v>
      </c>
      <c r="T440" s="56">
        <f>R440/L440*100</f>
        <v>100</v>
      </c>
      <c r="U440" s="56">
        <f t="shared" si="1419"/>
        <v>100</v>
      </c>
      <c r="V440" s="56">
        <f>R440/D440*100</f>
        <v>100</v>
      </c>
      <c r="W440" s="57">
        <f>O440+P440+Q440</f>
        <v>0</v>
      </c>
      <c r="X440" s="56">
        <f t="shared" si="1421"/>
        <v>0</v>
      </c>
      <c r="Y440" s="56">
        <f>W440/L440*100</f>
        <v>0</v>
      </c>
      <c r="Z440" s="56">
        <f t="shared" si="1423"/>
        <v>0</v>
      </c>
      <c r="AA440" s="56">
        <f>W440/D440*100</f>
        <v>0</v>
      </c>
      <c r="AB440" s="56">
        <f>SUM(M440:Q440)</f>
        <v>570000</v>
      </c>
      <c r="AC440" s="56">
        <f t="shared" ref="AC440" si="1442">AB440/E440*100</f>
        <v>166.66666666666669</v>
      </c>
      <c r="AD440" s="56">
        <f t="shared" ref="AD440" si="1443">AB440/J440*100</f>
        <v>100</v>
      </c>
      <c r="AE440" s="56">
        <f t="shared" si="1427"/>
        <v>100</v>
      </c>
      <c r="AF440" s="56">
        <f>AB440/D440*100</f>
        <v>100</v>
      </c>
      <c r="AG440" s="57">
        <f t="shared" ref="AG440" si="1444">E440-AB440</f>
        <v>-228000</v>
      </c>
      <c r="AH440" s="56">
        <f t="shared" ref="AH440" si="1445">AG440/E440*100</f>
        <v>-66.666666666666657</v>
      </c>
      <c r="AI440" s="56">
        <f t="shared" ref="AI440" si="1446">AG440/D440*100</f>
        <v>-40</v>
      </c>
      <c r="AJ440" s="57">
        <f>J440-AB440</f>
        <v>0</v>
      </c>
      <c r="AK440" s="57">
        <f t="shared" ref="AK440" si="1447">(AJ440/J440)*100</f>
        <v>0</v>
      </c>
      <c r="AL440" s="57">
        <f>(AJ440/D440)*100</f>
        <v>0</v>
      </c>
      <c r="AM440" s="34">
        <f>L440-AB440</f>
        <v>0</v>
      </c>
      <c r="AN440" s="57">
        <f>(AM440/L440)*100</f>
        <v>0</v>
      </c>
      <c r="AO440" s="63">
        <f>(AM440/D440)*100</f>
        <v>0</v>
      </c>
      <c r="AP440" s="34">
        <f t="shared" ref="AP440" si="1448">D440-AB440</f>
        <v>0</v>
      </c>
      <c r="AQ440" s="57">
        <f t="shared" ref="AQ440" si="1449">(AP440/D440)*100</f>
        <v>0</v>
      </c>
    </row>
    <row r="441" spans="1:43" ht="18.75">
      <c r="A441" s="69"/>
      <c r="B441" s="69"/>
      <c r="C441" s="70"/>
      <c r="D441" s="70"/>
      <c r="E441" s="70"/>
      <c r="F441" s="70"/>
      <c r="G441" s="71"/>
      <c r="H441" s="71"/>
      <c r="I441" s="71"/>
      <c r="J441" s="71"/>
      <c r="K441" s="71"/>
      <c r="L441" s="71"/>
      <c r="M441" s="72"/>
      <c r="N441" s="73"/>
      <c r="O441" s="74"/>
      <c r="P441" s="75"/>
      <c r="Q441" s="83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</row>
    <row r="442" spans="1:43" s="34" customFormat="1" ht="18.95" hidden="1" customHeight="1">
      <c r="A442" s="1073" t="s">
        <v>193</v>
      </c>
      <c r="B442" s="1074"/>
      <c r="C442" s="1074"/>
      <c r="D442" s="1074"/>
      <c r="E442" s="1074"/>
      <c r="F442" s="1074"/>
      <c r="G442" s="1074"/>
      <c r="H442" s="1074"/>
      <c r="I442" s="1074"/>
      <c r="J442" s="1074"/>
      <c r="K442" s="1074"/>
      <c r="L442" s="1074"/>
      <c r="M442" s="1074"/>
      <c r="N442" s="1074"/>
      <c r="O442" s="1074"/>
      <c r="P442" s="1074"/>
      <c r="Q442" s="1074"/>
      <c r="R442" s="1074"/>
      <c r="S442" s="1074"/>
      <c r="T442" s="1074"/>
      <c r="U442" s="1074"/>
      <c r="V442" s="1074"/>
      <c r="W442" s="1074"/>
      <c r="X442" s="1074"/>
      <c r="Y442" s="1074"/>
      <c r="Z442" s="1074"/>
      <c r="AA442" s="1074"/>
      <c r="AB442" s="1074"/>
      <c r="AC442" s="1074"/>
      <c r="AD442" s="1074"/>
      <c r="AE442" s="1074"/>
      <c r="AF442" s="1074"/>
      <c r="AG442" s="1074"/>
      <c r="AH442" s="1074"/>
      <c r="AI442" s="1074"/>
      <c r="AJ442" s="1074"/>
      <c r="AK442" s="1074"/>
      <c r="AL442" s="1074"/>
      <c r="AM442" s="1074"/>
      <c r="AN442" s="1074"/>
      <c r="AO442" s="1074"/>
      <c r="AP442" s="1074"/>
      <c r="AQ442" s="1074"/>
    </row>
    <row r="443" spans="1:43" s="35" customFormat="1" ht="36.950000000000003" hidden="1" customHeight="1">
      <c r="A443" s="182"/>
      <c r="B443" s="183"/>
      <c r="C443" s="184"/>
      <c r="D443" s="304">
        <v>1</v>
      </c>
      <c r="E443" s="304">
        <v>0.6</v>
      </c>
      <c r="F443" s="304">
        <v>0.4</v>
      </c>
      <c r="G443" s="305" t="s">
        <v>467</v>
      </c>
      <c r="H443" s="305" t="s">
        <v>468</v>
      </c>
      <c r="I443" s="305" t="s">
        <v>469</v>
      </c>
      <c r="J443" s="305" t="s">
        <v>40</v>
      </c>
      <c r="K443" s="306" t="s">
        <v>470</v>
      </c>
      <c r="L443" s="307" t="s">
        <v>471</v>
      </c>
      <c r="M443" s="186" t="s">
        <v>435</v>
      </c>
      <c r="N443" s="186" t="s">
        <v>436</v>
      </c>
      <c r="O443" s="186" t="s">
        <v>20</v>
      </c>
      <c r="P443" s="186" t="s">
        <v>21</v>
      </c>
      <c r="Q443" s="186" t="s">
        <v>437</v>
      </c>
      <c r="R443" s="187" t="s">
        <v>417</v>
      </c>
      <c r="S443" s="286" t="s">
        <v>462</v>
      </c>
      <c r="T443" s="188" t="s">
        <v>433</v>
      </c>
      <c r="U443" s="188" t="s">
        <v>434</v>
      </c>
      <c r="V443" s="188" t="s">
        <v>403</v>
      </c>
      <c r="W443" s="188" t="s">
        <v>438</v>
      </c>
      <c r="X443" s="286" t="s">
        <v>462</v>
      </c>
      <c r="Y443" s="188" t="s">
        <v>433</v>
      </c>
      <c r="Z443" s="188" t="s">
        <v>434</v>
      </c>
      <c r="AA443" s="188" t="s">
        <v>403</v>
      </c>
      <c r="AB443" s="187" t="s">
        <v>439</v>
      </c>
      <c r="AC443" s="286" t="s">
        <v>462</v>
      </c>
      <c r="AD443" s="188" t="s">
        <v>433</v>
      </c>
      <c r="AE443" s="188" t="s">
        <v>434</v>
      </c>
      <c r="AF443" s="188" t="s">
        <v>403</v>
      </c>
      <c r="AG443" s="297" t="s">
        <v>33</v>
      </c>
      <c r="AH443" s="286" t="s">
        <v>464</v>
      </c>
      <c r="AI443" s="286" t="s">
        <v>399</v>
      </c>
      <c r="AJ443" s="188" t="s">
        <v>440</v>
      </c>
      <c r="AK443" s="188" t="s">
        <v>433</v>
      </c>
      <c r="AL443" s="188" t="s">
        <v>403</v>
      </c>
      <c r="AM443" s="188" t="s">
        <v>408</v>
      </c>
      <c r="AN443" s="188" t="s">
        <v>433</v>
      </c>
      <c r="AO443" s="188" t="s">
        <v>403</v>
      </c>
      <c r="AP443" s="188" t="s">
        <v>441</v>
      </c>
      <c r="AQ443" s="188" t="s">
        <v>403</v>
      </c>
    </row>
    <row r="444" spans="1:43" s="35" customFormat="1" ht="18.95" hidden="1" customHeight="1">
      <c r="A444" s="205"/>
      <c r="B444" s="206"/>
      <c r="C444" s="184" t="s">
        <v>54</v>
      </c>
      <c r="D444" s="184">
        <f t="shared" ref="D444:I444" si="1450">D445+D451</f>
        <v>6527000</v>
      </c>
      <c r="E444" s="184">
        <f t="shared" si="1450"/>
        <v>3916200</v>
      </c>
      <c r="F444" s="184">
        <f t="shared" si="1450"/>
        <v>2610800</v>
      </c>
      <c r="G444" s="184">
        <f t="shared" si="1450"/>
        <v>5070125</v>
      </c>
      <c r="H444" s="184">
        <f t="shared" si="1450"/>
        <v>1456875</v>
      </c>
      <c r="I444" s="184">
        <f t="shared" si="1450"/>
        <v>0</v>
      </c>
      <c r="J444" s="184">
        <f t="shared" ref="J444:J450" si="1451">SUM(G444:I444)</f>
        <v>6527000</v>
      </c>
      <c r="K444" s="185">
        <f>K445+K451</f>
        <v>0</v>
      </c>
      <c r="L444" s="184">
        <f>L445+L451</f>
        <v>6527000</v>
      </c>
      <c r="M444" s="184">
        <f>M445+M451</f>
        <v>1661191.75</v>
      </c>
      <c r="N444" s="184">
        <f t="shared" ref="N444:R444" si="1452">N445+N451</f>
        <v>0</v>
      </c>
      <c r="O444" s="184">
        <f t="shared" si="1452"/>
        <v>1626277.87</v>
      </c>
      <c r="P444" s="184">
        <f t="shared" si="1452"/>
        <v>71850.45</v>
      </c>
      <c r="Q444" s="184">
        <f t="shared" si="1452"/>
        <v>450000</v>
      </c>
      <c r="R444" s="184">
        <f t="shared" si="1452"/>
        <v>1661191.75</v>
      </c>
      <c r="S444" s="207">
        <f>(R444/E444)*100</f>
        <v>42.418460497420966</v>
      </c>
      <c r="T444" s="207">
        <f>(R444/J444)*100</f>
        <v>25.45107629845258</v>
      </c>
      <c r="U444" s="207">
        <f>(R444/L444)*100</f>
        <v>25.45107629845258</v>
      </c>
      <c r="V444" s="198">
        <f>(R444/D444)*100</f>
        <v>25.45107629845258</v>
      </c>
      <c r="W444" s="184">
        <f>W445+W451</f>
        <v>2148128.3200000003</v>
      </c>
      <c r="X444" s="207">
        <f t="shared" ref="X444:X450" si="1453">(W444/E444)*100</f>
        <v>54.852365047750375</v>
      </c>
      <c r="Y444" s="198">
        <f>(W444/J444)*100</f>
        <v>32.911419028650222</v>
      </c>
      <c r="Z444" s="207">
        <f>(W444/L444)*100</f>
        <v>32.911419028650222</v>
      </c>
      <c r="AA444" s="198">
        <f>(W444/D444)*100</f>
        <v>32.911419028650222</v>
      </c>
      <c r="AB444" s="184">
        <f>AB445+AB451</f>
        <v>3809320.0700000003</v>
      </c>
      <c r="AC444" s="288">
        <f>(AB444/E444)*100</f>
        <v>97.270825545171348</v>
      </c>
      <c r="AD444" s="198">
        <f>(AB444/J444)*100</f>
        <v>58.362495327102806</v>
      </c>
      <c r="AE444" s="207">
        <f>(AB444/L444)*100</f>
        <v>58.362495327102806</v>
      </c>
      <c r="AF444" s="284">
        <f t="shared" ref="AF444:AF450" si="1454">(AB444/D444)*100</f>
        <v>58.362495327102806</v>
      </c>
      <c r="AG444" s="291">
        <f>AG445+AG451</f>
        <v>106879.92999999993</v>
      </c>
      <c r="AH444" s="292">
        <f>(AG444/E444)*100</f>
        <v>2.7291744548286587</v>
      </c>
      <c r="AI444" s="292">
        <f>(AG444/D444)*100</f>
        <v>1.6375046728971954</v>
      </c>
      <c r="AJ444" s="184">
        <f>AJ445+AJ451</f>
        <v>2717679.9299999997</v>
      </c>
      <c r="AK444" s="198">
        <f t="shared" ref="AK444:AK445" si="1455">(AJ444/J444)*100</f>
        <v>41.637504672897194</v>
      </c>
      <c r="AL444" s="198">
        <f>(AJ444/D444)*100</f>
        <v>41.637504672897194</v>
      </c>
      <c r="AM444" s="184">
        <f>AM445+AM451</f>
        <v>2717679.9299999997</v>
      </c>
      <c r="AN444" s="198">
        <f>(AM444/L444)*100</f>
        <v>41.637504672897194</v>
      </c>
      <c r="AO444" s="198">
        <f>(AM444/D444)*100</f>
        <v>41.637504672897194</v>
      </c>
      <c r="AP444" s="184">
        <f>AP445+AP451</f>
        <v>2717679.9299999997</v>
      </c>
      <c r="AQ444" s="198">
        <f>(AP444/D444)*100</f>
        <v>41.637504672897194</v>
      </c>
    </row>
    <row r="445" spans="1:43" s="35" customFormat="1" ht="18.95" hidden="1" customHeight="1">
      <c r="A445" s="182"/>
      <c r="B445" s="192" t="s">
        <v>34</v>
      </c>
      <c r="C445" s="193" t="s">
        <v>55</v>
      </c>
      <c r="D445" s="193">
        <f t="shared" ref="D445:I445" si="1456">SUM(D446:D450)</f>
        <v>6527000</v>
      </c>
      <c r="E445" s="193">
        <f t="shared" si="1456"/>
        <v>3916200</v>
      </c>
      <c r="F445" s="193">
        <f t="shared" si="1456"/>
        <v>2610800</v>
      </c>
      <c r="G445" s="190">
        <f t="shared" si="1456"/>
        <v>5070125</v>
      </c>
      <c r="H445" s="190">
        <f t="shared" si="1456"/>
        <v>1456875</v>
      </c>
      <c r="I445" s="190">
        <f t="shared" si="1456"/>
        <v>0</v>
      </c>
      <c r="J445" s="190">
        <f t="shared" si="1451"/>
        <v>6527000</v>
      </c>
      <c r="K445" s="194">
        <f t="shared" ref="K445:R445" si="1457">SUM(K446:K450)</f>
        <v>0</v>
      </c>
      <c r="L445" s="190">
        <f t="shared" si="1457"/>
        <v>6527000</v>
      </c>
      <c r="M445" s="193">
        <f>SUM(M446:M450)</f>
        <v>1661191.75</v>
      </c>
      <c r="N445" s="193">
        <f t="shared" ref="N445:Q445" si="1458">SUM(N446:N450)</f>
        <v>0</v>
      </c>
      <c r="O445" s="193">
        <f t="shared" si="1458"/>
        <v>1626277.87</v>
      </c>
      <c r="P445" s="193">
        <f t="shared" si="1458"/>
        <v>71850.45</v>
      </c>
      <c r="Q445" s="193">
        <f t="shared" si="1458"/>
        <v>450000</v>
      </c>
      <c r="R445" s="190">
        <f t="shared" si="1457"/>
        <v>1661191.75</v>
      </c>
      <c r="S445" s="189">
        <f>(R445/E445)*100</f>
        <v>42.418460497420966</v>
      </c>
      <c r="T445" s="189">
        <f t="shared" ref="T445:T450" si="1459">(R445/J445)*100</f>
        <v>25.45107629845258</v>
      </c>
      <c r="U445" s="189">
        <f t="shared" ref="U445:U452" si="1460">(R445/L445)*100</f>
        <v>25.45107629845258</v>
      </c>
      <c r="V445" s="190">
        <f>(R445/D445)*100</f>
        <v>25.45107629845258</v>
      </c>
      <c r="W445" s="190">
        <f>SUM(W446:W450)</f>
        <v>2148128.3200000003</v>
      </c>
      <c r="X445" s="189">
        <f t="shared" si="1453"/>
        <v>54.852365047750375</v>
      </c>
      <c r="Y445" s="190">
        <f t="shared" ref="Y445:Y452" si="1461">(W445/J445)*100</f>
        <v>32.911419028650222</v>
      </c>
      <c r="Z445" s="189">
        <f t="shared" ref="Z445:Z452" si="1462">(W445/L445)*100</f>
        <v>32.911419028650222</v>
      </c>
      <c r="AA445" s="189">
        <f>(W445/D445)*100</f>
        <v>32.911419028650222</v>
      </c>
      <c r="AB445" s="190">
        <f>SUM(AB446:AB450)</f>
        <v>3809320.0700000003</v>
      </c>
      <c r="AC445" s="190">
        <f>(AB445/E445)*100</f>
        <v>97.270825545171348</v>
      </c>
      <c r="AD445" s="298">
        <f t="shared" ref="AD445:AD452" si="1463">(AB445/J445)*100</f>
        <v>58.362495327102806</v>
      </c>
      <c r="AE445" s="189">
        <f t="shared" ref="AE445:AE452" si="1464">(AB445/L445)*100</f>
        <v>58.362495327102806</v>
      </c>
      <c r="AF445" s="189">
        <f t="shared" si="1454"/>
        <v>58.362495327102806</v>
      </c>
      <c r="AG445" s="289">
        <f>SUM(AG446:AG450)</f>
        <v>106879.92999999993</v>
      </c>
      <c r="AH445" s="199">
        <f>(AG445/E445)*100</f>
        <v>2.7291744548286587</v>
      </c>
      <c r="AI445" s="199">
        <f>(AG445/D445)*100</f>
        <v>1.6375046728971954</v>
      </c>
      <c r="AJ445" s="191">
        <f>SUM(AJ446:AJ450)</f>
        <v>2717679.9299999997</v>
      </c>
      <c r="AK445" s="191">
        <f t="shared" si="1455"/>
        <v>41.637504672897194</v>
      </c>
      <c r="AL445" s="191">
        <f t="shared" ref="AL445:AL450" si="1465">(AJ445/D445)*100</f>
        <v>41.637504672897194</v>
      </c>
      <c r="AM445" s="191">
        <f>SUM(AM446:AM450)</f>
        <v>2717679.9299999997</v>
      </c>
      <c r="AN445" s="191">
        <f t="shared" ref="AN445:AN452" si="1466">(AM445/L445)*100</f>
        <v>41.637504672897194</v>
      </c>
      <c r="AO445" s="191">
        <f t="shared" ref="AO445:AO452" si="1467">(AM445/D445)*100</f>
        <v>41.637504672897194</v>
      </c>
      <c r="AP445" s="191">
        <f>SUM(AP446:AP450)</f>
        <v>2717679.9299999997</v>
      </c>
      <c r="AQ445" s="191">
        <f t="shared" ref="AQ445:AQ452" si="1468">(AP445/D445)*100</f>
        <v>41.637504672897194</v>
      </c>
    </row>
    <row r="446" spans="1:43" s="35" customFormat="1" ht="18.95" hidden="1" customHeight="1">
      <c r="A446" s="183"/>
      <c r="B446" s="183"/>
      <c r="C446" s="189" t="s">
        <v>56</v>
      </c>
      <c r="D446" s="189">
        <f>D458+D470+D482</f>
        <v>720000</v>
      </c>
      <c r="E446" s="189">
        <f>E458+E470+E482</f>
        <v>432000</v>
      </c>
      <c r="F446" s="189">
        <f>F458+F470+F482</f>
        <v>288000</v>
      </c>
      <c r="G446" s="189">
        <f t="shared" ref="G446:I446" si="1469">G458+G470+G482</f>
        <v>720000</v>
      </c>
      <c r="H446" s="189">
        <f t="shared" si="1469"/>
        <v>0</v>
      </c>
      <c r="I446" s="189">
        <f t="shared" si="1469"/>
        <v>0</v>
      </c>
      <c r="J446" s="189">
        <f t="shared" si="1451"/>
        <v>720000</v>
      </c>
      <c r="K446" s="195">
        <f>K458+K470+K482</f>
        <v>0</v>
      </c>
      <c r="L446" s="196">
        <f>J446+(K446)</f>
        <v>720000</v>
      </c>
      <c r="M446" s="189">
        <f>M458+M470+M482</f>
        <v>270000</v>
      </c>
      <c r="N446" s="189">
        <f t="shared" ref="N446:Q446" si="1470">N458+N470+N482</f>
        <v>0</v>
      </c>
      <c r="O446" s="189">
        <f t="shared" si="1470"/>
        <v>0</v>
      </c>
      <c r="P446" s="189">
        <f t="shared" si="1470"/>
        <v>0</v>
      </c>
      <c r="Q446" s="189">
        <f t="shared" si="1470"/>
        <v>450000</v>
      </c>
      <c r="R446" s="189">
        <f>M446+N446</f>
        <v>270000</v>
      </c>
      <c r="S446" s="189">
        <f>(R446/E446)*100</f>
        <v>62.5</v>
      </c>
      <c r="T446" s="189">
        <f t="shared" si="1459"/>
        <v>37.5</v>
      </c>
      <c r="U446" s="189">
        <f t="shared" si="1460"/>
        <v>37.5</v>
      </c>
      <c r="V446" s="189">
        <f>(R446/D446)*100</f>
        <v>37.5</v>
      </c>
      <c r="W446" s="189">
        <f>O446+P446+Q446</f>
        <v>450000</v>
      </c>
      <c r="X446" s="189">
        <f t="shared" si="1453"/>
        <v>104.16666666666667</v>
      </c>
      <c r="Y446" s="189">
        <f t="shared" si="1461"/>
        <v>62.5</v>
      </c>
      <c r="Z446" s="189">
        <f t="shared" si="1462"/>
        <v>62.5</v>
      </c>
      <c r="AA446" s="189">
        <f>(W446/D446)*100</f>
        <v>62.5</v>
      </c>
      <c r="AB446" s="189">
        <f>SUM(M446:Q446)</f>
        <v>720000</v>
      </c>
      <c r="AC446" s="189">
        <f>(AB446/E446)*100</f>
        <v>166.66666666666669</v>
      </c>
      <c r="AD446" s="189">
        <f t="shared" si="1463"/>
        <v>100</v>
      </c>
      <c r="AE446" s="189">
        <f t="shared" si="1464"/>
        <v>100</v>
      </c>
      <c r="AF446" s="189">
        <f t="shared" si="1454"/>
        <v>100</v>
      </c>
      <c r="AG446" s="189">
        <f>E446-AB446</f>
        <v>-288000</v>
      </c>
      <c r="AH446" s="290">
        <f>(AG446/E446)*100</f>
        <v>-66.666666666666657</v>
      </c>
      <c r="AI446" s="290">
        <f>(AG446/D446)*100</f>
        <v>-40</v>
      </c>
      <c r="AJ446" s="197">
        <f>J446-AB446</f>
        <v>0</v>
      </c>
      <c r="AK446" s="197">
        <f>(AJ446/J446)*100</f>
        <v>0</v>
      </c>
      <c r="AL446" s="197">
        <f t="shared" si="1465"/>
        <v>0</v>
      </c>
      <c r="AM446" s="197">
        <f>L446-AB446</f>
        <v>0</v>
      </c>
      <c r="AN446" s="197">
        <f t="shared" si="1466"/>
        <v>0</v>
      </c>
      <c r="AO446" s="197">
        <f t="shared" si="1467"/>
        <v>0</v>
      </c>
      <c r="AP446" s="197">
        <f>D446-AB446</f>
        <v>0</v>
      </c>
      <c r="AQ446" s="197">
        <f t="shared" si="1468"/>
        <v>0</v>
      </c>
    </row>
    <row r="447" spans="1:43" s="35" customFormat="1" ht="18.95" hidden="1" customHeight="1">
      <c r="A447" s="183"/>
      <c r="B447" s="183"/>
      <c r="C447" s="189" t="s">
        <v>57</v>
      </c>
      <c r="D447" s="189">
        <f t="shared" ref="D447:I452" si="1471">D459+D471+D483</f>
        <v>4647400</v>
      </c>
      <c r="E447" s="189">
        <f t="shared" si="1471"/>
        <v>2788440</v>
      </c>
      <c r="F447" s="189">
        <f t="shared" si="1471"/>
        <v>1858960</v>
      </c>
      <c r="G447" s="189">
        <f t="shared" si="1471"/>
        <v>3434575</v>
      </c>
      <c r="H447" s="189">
        <f t="shared" si="1471"/>
        <v>1212825</v>
      </c>
      <c r="I447" s="189">
        <f t="shared" si="1471"/>
        <v>0</v>
      </c>
      <c r="J447" s="189">
        <f t="shared" si="1451"/>
        <v>4647400</v>
      </c>
      <c r="K447" s="195">
        <f t="shared" ref="K447:K452" si="1472">K459+K471+K483</f>
        <v>0</v>
      </c>
      <c r="L447" s="196">
        <f>J447+(K447)</f>
        <v>4647400</v>
      </c>
      <c r="M447" s="189">
        <f t="shared" ref="M447:Q450" si="1473">M459+M471+M483</f>
        <v>716779.88</v>
      </c>
      <c r="N447" s="189">
        <f t="shared" si="1473"/>
        <v>0</v>
      </c>
      <c r="O447" s="189">
        <f t="shared" si="1473"/>
        <v>1626277.87</v>
      </c>
      <c r="P447" s="189">
        <f t="shared" si="1473"/>
        <v>12000</v>
      </c>
      <c r="Q447" s="189">
        <f>Q459+Q471+Q483</f>
        <v>0</v>
      </c>
      <c r="R447" s="189">
        <f>M447+N447</f>
        <v>716779.88</v>
      </c>
      <c r="S447" s="189">
        <f t="shared" ref="S447:S452" si="1474">(R447/E447)*100</f>
        <v>25.705408041772458</v>
      </c>
      <c r="T447" s="189">
        <f t="shared" si="1459"/>
        <v>15.423244825063476</v>
      </c>
      <c r="U447" s="189">
        <f t="shared" si="1460"/>
        <v>15.423244825063476</v>
      </c>
      <c r="V447" s="189">
        <f t="shared" ref="V447:V450" si="1475">(R447/D447)*100</f>
        <v>15.423244825063476</v>
      </c>
      <c r="W447" s="189">
        <f t="shared" ref="W447:W452" si="1476">O447+P447+Q447</f>
        <v>1638277.87</v>
      </c>
      <c r="X447" s="189">
        <f t="shared" si="1453"/>
        <v>58.752487770940029</v>
      </c>
      <c r="Y447" s="189">
        <f t="shared" si="1461"/>
        <v>35.251492662564019</v>
      </c>
      <c r="Z447" s="189">
        <f t="shared" si="1462"/>
        <v>35.251492662564019</v>
      </c>
      <c r="AA447" s="189">
        <f t="shared" ref="AA447:AA450" si="1477">(W447/D447)*100</f>
        <v>35.251492662564019</v>
      </c>
      <c r="AB447" s="189">
        <f>SUM(M447:Q447)</f>
        <v>2355057.75</v>
      </c>
      <c r="AC447" s="189">
        <f t="shared" ref="AC447:AC450" si="1478">(AB447/E447)*100</f>
        <v>84.457895812712479</v>
      </c>
      <c r="AD447" s="189">
        <f t="shared" si="1463"/>
        <v>50.674737487627489</v>
      </c>
      <c r="AE447" s="189">
        <f t="shared" si="1464"/>
        <v>50.674737487627489</v>
      </c>
      <c r="AF447" s="189">
        <f t="shared" si="1454"/>
        <v>50.674737487627489</v>
      </c>
      <c r="AG447" s="189">
        <f t="shared" ref="AG447:AG450" si="1479">E447-AB447</f>
        <v>433382.25</v>
      </c>
      <c r="AH447" s="290">
        <f t="shared" ref="AH447:AH450" si="1480">(AG447/E447)*100</f>
        <v>15.542104187287514</v>
      </c>
      <c r="AI447" s="290">
        <f t="shared" ref="AI447:AI450" si="1481">(AG447/D447)*100</f>
        <v>9.3252625123725092</v>
      </c>
      <c r="AJ447" s="197">
        <f t="shared" ref="AJ447:AJ450" si="1482">J447-AB447</f>
        <v>2292342.25</v>
      </c>
      <c r="AK447" s="197">
        <f t="shared" ref="AK447:AK452" si="1483">(AJ447/J447)*100</f>
        <v>49.325262512372511</v>
      </c>
      <c r="AL447" s="197">
        <f t="shared" si="1465"/>
        <v>49.325262512372511</v>
      </c>
      <c r="AM447" s="197">
        <f t="shared" ref="AM447:AM450" si="1484">L447-AB447</f>
        <v>2292342.25</v>
      </c>
      <c r="AN447" s="197">
        <f t="shared" si="1466"/>
        <v>49.325262512372511</v>
      </c>
      <c r="AO447" s="197">
        <f t="shared" si="1467"/>
        <v>49.325262512372511</v>
      </c>
      <c r="AP447" s="197">
        <f t="shared" ref="AP447:AP450" si="1485">D447-AB447</f>
        <v>2292342.25</v>
      </c>
      <c r="AQ447" s="197">
        <f t="shared" si="1468"/>
        <v>49.325262512372511</v>
      </c>
    </row>
    <row r="448" spans="1:43" s="35" customFormat="1" ht="18.95" hidden="1" customHeight="1">
      <c r="A448" s="183"/>
      <c r="B448" s="183"/>
      <c r="C448" s="189" t="s">
        <v>58</v>
      </c>
      <c r="D448" s="189">
        <f t="shared" si="1471"/>
        <v>795700</v>
      </c>
      <c r="E448" s="189">
        <f t="shared" si="1471"/>
        <v>477420</v>
      </c>
      <c r="F448" s="189">
        <f t="shared" si="1471"/>
        <v>318280</v>
      </c>
      <c r="G448" s="189">
        <f t="shared" si="1471"/>
        <v>591650</v>
      </c>
      <c r="H448" s="189">
        <f t="shared" si="1471"/>
        <v>204050</v>
      </c>
      <c r="I448" s="189">
        <f t="shared" si="1471"/>
        <v>0</v>
      </c>
      <c r="J448" s="189">
        <f t="shared" si="1451"/>
        <v>795700</v>
      </c>
      <c r="K448" s="195">
        <f t="shared" si="1472"/>
        <v>0</v>
      </c>
      <c r="L448" s="196">
        <f>J448+(K448)</f>
        <v>795700</v>
      </c>
      <c r="M448" s="189">
        <f t="shared" si="1473"/>
        <v>674411.87000000011</v>
      </c>
      <c r="N448" s="189">
        <f t="shared" si="1473"/>
        <v>0</v>
      </c>
      <c r="O448" s="189">
        <f t="shared" si="1473"/>
        <v>0</v>
      </c>
      <c r="P448" s="189">
        <f t="shared" si="1473"/>
        <v>59850.45</v>
      </c>
      <c r="Q448" s="189">
        <f t="shared" si="1473"/>
        <v>0</v>
      </c>
      <c r="R448" s="189">
        <f>M448+N448</f>
        <v>674411.87000000011</v>
      </c>
      <c r="S448" s="189">
        <f t="shared" si="1474"/>
        <v>141.26175484897996</v>
      </c>
      <c r="T448" s="189">
        <f t="shared" si="1459"/>
        <v>84.75705290938798</v>
      </c>
      <c r="U448" s="189">
        <f t="shared" si="1460"/>
        <v>84.75705290938798</v>
      </c>
      <c r="V448" s="189">
        <f t="shared" si="1475"/>
        <v>84.75705290938798</v>
      </c>
      <c r="W448" s="189">
        <f t="shared" si="1476"/>
        <v>59850.45</v>
      </c>
      <c r="X448" s="189">
        <f t="shared" si="1453"/>
        <v>12.536225964559508</v>
      </c>
      <c r="Y448" s="189">
        <f t="shared" si="1461"/>
        <v>7.5217355787357043</v>
      </c>
      <c r="Z448" s="189">
        <f t="shared" si="1462"/>
        <v>7.5217355787357043</v>
      </c>
      <c r="AA448" s="189">
        <f t="shared" si="1477"/>
        <v>7.5217355787357043</v>
      </c>
      <c r="AB448" s="189">
        <f>SUM(M448:Q448)</f>
        <v>734262.32000000007</v>
      </c>
      <c r="AC448" s="189">
        <f t="shared" si="1478"/>
        <v>153.79798081353945</v>
      </c>
      <c r="AD448" s="189">
        <f t="shared" si="1463"/>
        <v>92.278788488123681</v>
      </c>
      <c r="AE448" s="189">
        <f t="shared" si="1464"/>
        <v>92.278788488123681</v>
      </c>
      <c r="AF448" s="189">
        <f t="shared" si="1454"/>
        <v>92.278788488123681</v>
      </c>
      <c r="AG448" s="189">
        <f t="shared" si="1479"/>
        <v>-256842.32000000007</v>
      </c>
      <c r="AH448" s="290">
        <f t="shared" si="1480"/>
        <v>-53.797980813539461</v>
      </c>
      <c r="AI448" s="290">
        <f t="shared" si="1481"/>
        <v>-32.278788488123674</v>
      </c>
      <c r="AJ448" s="197">
        <f t="shared" si="1482"/>
        <v>61437.679999999935</v>
      </c>
      <c r="AK448" s="197">
        <f t="shared" si="1483"/>
        <v>7.7212115118763274</v>
      </c>
      <c r="AL448" s="197">
        <f t="shared" si="1465"/>
        <v>7.7212115118763274</v>
      </c>
      <c r="AM448" s="197">
        <f t="shared" si="1484"/>
        <v>61437.679999999935</v>
      </c>
      <c r="AN448" s="197">
        <f t="shared" si="1466"/>
        <v>7.7212115118763274</v>
      </c>
      <c r="AO448" s="197">
        <f t="shared" si="1467"/>
        <v>7.7212115118763274</v>
      </c>
      <c r="AP448" s="197">
        <f t="shared" si="1485"/>
        <v>61437.679999999935</v>
      </c>
      <c r="AQ448" s="197">
        <f t="shared" si="1468"/>
        <v>7.7212115118763274</v>
      </c>
    </row>
    <row r="449" spans="1:43" s="35" customFormat="1" ht="18.95" hidden="1" customHeight="1">
      <c r="A449" s="183"/>
      <c r="B449" s="183"/>
      <c r="C449" s="189" t="s">
        <v>59</v>
      </c>
      <c r="D449" s="189">
        <f t="shared" si="1471"/>
        <v>203900</v>
      </c>
      <c r="E449" s="189">
        <f t="shared" si="1471"/>
        <v>122340</v>
      </c>
      <c r="F449" s="189">
        <f t="shared" si="1471"/>
        <v>81560</v>
      </c>
      <c r="G449" s="189">
        <f t="shared" si="1471"/>
        <v>203900</v>
      </c>
      <c r="H449" s="189">
        <f t="shared" si="1471"/>
        <v>0</v>
      </c>
      <c r="I449" s="189">
        <f t="shared" si="1471"/>
        <v>0</v>
      </c>
      <c r="J449" s="189">
        <f t="shared" si="1451"/>
        <v>203900</v>
      </c>
      <c r="K449" s="195">
        <f t="shared" si="1472"/>
        <v>0</v>
      </c>
      <c r="L449" s="196">
        <f>J449+(K449)</f>
        <v>203900</v>
      </c>
      <c r="M449" s="189">
        <f t="shared" si="1473"/>
        <v>0</v>
      </c>
      <c r="N449" s="189">
        <f t="shared" si="1473"/>
        <v>0</v>
      </c>
      <c r="O449" s="189">
        <f t="shared" si="1473"/>
        <v>0</v>
      </c>
      <c r="P449" s="189">
        <f t="shared" si="1473"/>
        <v>0</v>
      </c>
      <c r="Q449" s="189">
        <f t="shared" si="1473"/>
        <v>0</v>
      </c>
      <c r="R449" s="189">
        <f>M449+N449</f>
        <v>0</v>
      </c>
      <c r="S449" s="189">
        <f t="shared" si="1474"/>
        <v>0</v>
      </c>
      <c r="T449" s="189">
        <f t="shared" si="1459"/>
        <v>0</v>
      </c>
      <c r="U449" s="189">
        <f t="shared" si="1460"/>
        <v>0</v>
      </c>
      <c r="V449" s="189">
        <f t="shared" si="1475"/>
        <v>0</v>
      </c>
      <c r="W449" s="189">
        <f t="shared" si="1476"/>
        <v>0</v>
      </c>
      <c r="X449" s="189">
        <f t="shared" si="1453"/>
        <v>0</v>
      </c>
      <c r="Y449" s="189">
        <f t="shared" si="1461"/>
        <v>0</v>
      </c>
      <c r="Z449" s="189">
        <f t="shared" si="1462"/>
        <v>0</v>
      </c>
      <c r="AA449" s="189">
        <f t="shared" si="1477"/>
        <v>0</v>
      </c>
      <c r="AB449" s="189">
        <f>SUM(M449:Q449)</f>
        <v>0</v>
      </c>
      <c r="AC449" s="189">
        <f t="shared" si="1478"/>
        <v>0</v>
      </c>
      <c r="AD449" s="189">
        <f t="shared" si="1463"/>
        <v>0</v>
      </c>
      <c r="AE449" s="189">
        <f t="shared" si="1464"/>
        <v>0</v>
      </c>
      <c r="AF449" s="189">
        <f t="shared" si="1454"/>
        <v>0</v>
      </c>
      <c r="AG449" s="189">
        <f t="shared" si="1479"/>
        <v>122340</v>
      </c>
      <c r="AH449" s="290">
        <f t="shared" si="1480"/>
        <v>100</v>
      </c>
      <c r="AI449" s="290">
        <f t="shared" si="1481"/>
        <v>60</v>
      </c>
      <c r="AJ449" s="197">
        <f t="shared" si="1482"/>
        <v>203900</v>
      </c>
      <c r="AK449" s="197">
        <f t="shared" si="1483"/>
        <v>100</v>
      </c>
      <c r="AL449" s="197">
        <f t="shared" si="1465"/>
        <v>100</v>
      </c>
      <c r="AM449" s="197">
        <f t="shared" si="1484"/>
        <v>203900</v>
      </c>
      <c r="AN449" s="197">
        <f t="shared" si="1466"/>
        <v>100</v>
      </c>
      <c r="AO449" s="197">
        <f t="shared" si="1467"/>
        <v>100</v>
      </c>
      <c r="AP449" s="197">
        <f t="shared" si="1485"/>
        <v>203900</v>
      </c>
      <c r="AQ449" s="197">
        <f t="shared" si="1468"/>
        <v>100</v>
      </c>
    </row>
    <row r="450" spans="1:43" s="35" customFormat="1" ht="18.95" hidden="1" customHeight="1">
      <c r="A450" s="183"/>
      <c r="B450" s="183"/>
      <c r="C450" s="189" t="s">
        <v>60</v>
      </c>
      <c r="D450" s="189">
        <f t="shared" si="1471"/>
        <v>160000</v>
      </c>
      <c r="E450" s="189">
        <f t="shared" si="1471"/>
        <v>96000</v>
      </c>
      <c r="F450" s="189">
        <f t="shared" si="1471"/>
        <v>64000</v>
      </c>
      <c r="G450" s="189">
        <f t="shared" si="1471"/>
        <v>120000</v>
      </c>
      <c r="H450" s="189">
        <f t="shared" si="1471"/>
        <v>40000</v>
      </c>
      <c r="I450" s="189">
        <f t="shared" si="1471"/>
        <v>0</v>
      </c>
      <c r="J450" s="189">
        <f t="shared" si="1451"/>
        <v>160000</v>
      </c>
      <c r="K450" s="195">
        <f t="shared" si="1472"/>
        <v>0</v>
      </c>
      <c r="L450" s="196">
        <f>J450+(K450)</f>
        <v>160000</v>
      </c>
      <c r="M450" s="189">
        <f t="shared" si="1473"/>
        <v>0</v>
      </c>
      <c r="N450" s="189">
        <f t="shared" si="1473"/>
        <v>0</v>
      </c>
      <c r="O450" s="189">
        <f t="shared" si="1473"/>
        <v>0</v>
      </c>
      <c r="P450" s="189">
        <f t="shared" si="1473"/>
        <v>0</v>
      </c>
      <c r="Q450" s="189">
        <f t="shared" si="1473"/>
        <v>0</v>
      </c>
      <c r="R450" s="189">
        <f>M450+N450</f>
        <v>0</v>
      </c>
      <c r="S450" s="189">
        <f t="shared" si="1474"/>
        <v>0</v>
      </c>
      <c r="T450" s="189">
        <f t="shared" si="1459"/>
        <v>0</v>
      </c>
      <c r="U450" s="189">
        <f t="shared" si="1460"/>
        <v>0</v>
      </c>
      <c r="V450" s="189">
        <f t="shared" si="1475"/>
        <v>0</v>
      </c>
      <c r="W450" s="189">
        <f t="shared" si="1476"/>
        <v>0</v>
      </c>
      <c r="X450" s="189">
        <f t="shared" si="1453"/>
        <v>0</v>
      </c>
      <c r="Y450" s="189">
        <f t="shared" si="1461"/>
        <v>0</v>
      </c>
      <c r="Z450" s="189">
        <f t="shared" si="1462"/>
        <v>0</v>
      </c>
      <c r="AA450" s="189">
        <f t="shared" si="1477"/>
        <v>0</v>
      </c>
      <c r="AB450" s="189">
        <f>SUM(M450:Q450)</f>
        <v>0</v>
      </c>
      <c r="AC450" s="189">
        <f t="shared" si="1478"/>
        <v>0</v>
      </c>
      <c r="AD450" s="189">
        <f t="shared" si="1463"/>
        <v>0</v>
      </c>
      <c r="AE450" s="189">
        <f t="shared" si="1464"/>
        <v>0</v>
      </c>
      <c r="AF450" s="189">
        <f t="shared" si="1454"/>
        <v>0</v>
      </c>
      <c r="AG450" s="189">
        <f t="shared" si="1479"/>
        <v>96000</v>
      </c>
      <c r="AH450" s="290">
        <f t="shared" si="1480"/>
        <v>100</v>
      </c>
      <c r="AI450" s="290">
        <f t="shared" si="1481"/>
        <v>60</v>
      </c>
      <c r="AJ450" s="197">
        <f t="shared" si="1482"/>
        <v>160000</v>
      </c>
      <c r="AK450" s="197">
        <f t="shared" si="1483"/>
        <v>100</v>
      </c>
      <c r="AL450" s="197">
        <f t="shared" si="1465"/>
        <v>100</v>
      </c>
      <c r="AM450" s="197">
        <f t="shared" si="1484"/>
        <v>160000</v>
      </c>
      <c r="AN450" s="197">
        <f t="shared" si="1466"/>
        <v>100</v>
      </c>
      <c r="AO450" s="197">
        <f t="shared" si="1467"/>
        <v>100</v>
      </c>
      <c r="AP450" s="197">
        <f t="shared" si="1485"/>
        <v>160000</v>
      </c>
      <c r="AQ450" s="197">
        <f t="shared" si="1468"/>
        <v>100</v>
      </c>
    </row>
    <row r="451" spans="1:43" s="35" customFormat="1" ht="17.100000000000001" hidden="1" customHeight="1">
      <c r="A451" s="182"/>
      <c r="B451" s="192" t="s">
        <v>35</v>
      </c>
      <c r="C451" s="190" t="s">
        <v>64</v>
      </c>
      <c r="D451" s="190">
        <f t="shared" ref="D451:AM451" si="1486">D452</f>
        <v>0</v>
      </c>
      <c r="E451" s="190">
        <f t="shared" si="1486"/>
        <v>0</v>
      </c>
      <c r="F451" s="190">
        <f t="shared" si="1486"/>
        <v>0</v>
      </c>
      <c r="G451" s="190">
        <f t="shared" si="1486"/>
        <v>0</v>
      </c>
      <c r="H451" s="190">
        <f t="shared" si="1486"/>
        <v>0</v>
      </c>
      <c r="I451" s="190">
        <f t="shared" si="1486"/>
        <v>0</v>
      </c>
      <c r="J451" s="190">
        <f t="shared" si="1486"/>
        <v>0</v>
      </c>
      <c r="K451" s="194">
        <f t="shared" si="1486"/>
        <v>0</v>
      </c>
      <c r="L451" s="190">
        <f t="shared" si="1486"/>
        <v>0</v>
      </c>
      <c r="M451" s="190">
        <f t="shared" si="1486"/>
        <v>0</v>
      </c>
      <c r="N451" s="190">
        <f t="shared" si="1486"/>
        <v>0</v>
      </c>
      <c r="O451" s="190">
        <f t="shared" si="1486"/>
        <v>0</v>
      </c>
      <c r="P451" s="190">
        <f t="shared" si="1486"/>
        <v>0</v>
      </c>
      <c r="Q451" s="190">
        <f t="shared" si="1486"/>
        <v>0</v>
      </c>
      <c r="R451" s="198">
        <f t="shared" si="1486"/>
        <v>0</v>
      </c>
      <c r="S451" s="190" t="e">
        <f t="shared" si="1486"/>
        <v>#DIV/0!</v>
      </c>
      <c r="T451" s="189" t="e">
        <f t="shared" ref="T451" si="1487">(R451/L451)*100</f>
        <v>#DIV/0!</v>
      </c>
      <c r="U451" s="189" t="e">
        <f t="shared" si="1460"/>
        <v>#DIV/0!</v>
      </c>
      <c r="V451" s="198" t="e">
        <f t="shared" si="1486"/>
        <v>#DIV/0!</v>
      </c>
      <c r="W451" s="198">
        <f t="shared" si="1486"/>
        <v>0</v>
      </c>
      <c r="X451" s="190" t="e">
        <f t="shared" si="1486"/>
        <v>#DIV/0!</v>
      </c>
      <c r="Y451" s="190" t="e">
        <f t="shared" si="1461"/>
        <v>#DIV/0!</v>
      </c>
      <c r="Z451" s="189" t="e">
        <f t="shared" si="1462"/>
        <v>#DIV/0!</v>
      </c>
      <c r="AA451" s="198" t="e">
        <f t="shared" si="1486"/>
        <v>#DIV/0!</v>
      </c>
      <c r="AB451" s="198">
        <f>AB452</f>
        <v>0</v>
      </c>
      <c r="AC451" s="190" t="e">
        <f t="shared" ref="AC451" si="1488">AC452</f>
        <v>#DIV/0!</v>
      </c>
      <c r="AD451" s="190" t="e">
        <f t="shared" si="1463"/>
        <v>#DIV/0!</v>
      </c>
      <c r="AE451" s="189" t="e">
        <f t="shared" si="1464"/>
        <v>#DIV/0!</v>
      </c>
      <c r="AF451" s="198" t="e">
        <f>AF452</f>
        <v>#DIV/0!</v>
      </c>
      <c r="AG451" s="190">
        <f>AG452</f>
        <v>0</v>
      </c>
      <c r="AH451" s="190" t="e">
        <f>AH452</f>
        <v>#DIV/0!</v>
      </c>
      <c r="AI451" s="190" t="e">
        <f>AI452</f>
        <v>#DIV/0!</v>
      </c>
      <c r="AJ451" s="199">
        <f t="shared" si="1486"/>
        <v>0</v>
      </c>
      <c r="AK451" s="191" t="e">
        <f t="shared" si="1483"/>
        <v>#DIV/0!</v>
      </c>
      <c r="AL451" s="199" t="e">
        <f t="shared" si="1486"/>
        <v>#DIV/0!</v>
      </c>
      <c r="AM451" s="199">
        <f t="shared" si="1486"/>
        <v>0</v>
      </c>
      <c r="AN451" s="191" t="e">
        <f t="shared" si="1466"/>
        <v>#DIV/0!</v>
      </c>
      <c r="AO451" s="191" t="e">
        <f t="shared" si="1467"/>
        <v>#DIV/0!</v>
      </c>
      <c r="AP451" s="199">
        <f t="shared" ref="AP451" si="1489">AP452</f>
        <v>0</v>
      </c>
      <c r="AQ451" s="191" t="e">
        <f t="shared" si="1468"/>
        <v>#DIV/0!</v>
      </c>
    </row>
    <row r="452" spans="1:43" s="35" customFormat="1" ht="17.100000000000001" hidden="1" customHeight="1">
      <c r="A452" s="183"/>
      <c r="B452" s="183"/>
      <c r="C452" s="189" t="s">
        <v>62</v>
      </c>
      <c r="D452" s="189">
        <f t="shared" si="1471"/>
        <v>0</v>
      </c>
      <c r="E452" s="189">
        <f t="shared" si="1471"/>
        <v>0</v>
      </c>
      <c r="F452" s="189">
        <f t="shared" si="1471"/>
        <v>0</v>
      </c>
      <c r="G452" s="189">
        <f t="shared" si="1471"/>
        <v>0</v>
      </c>
      <c r="H452" s="189">
        <f t="shared" si="1471"/>
        <v>0</v>
      </c>
      <c r="I452" s="189">
        <f t="shared" si="1471"/>
        <v>0</v>
      </c>
      <c r="J452" s="189">
        <f>SUM(G452:I452)</f>
        <v>0</v>
      </c>
      <c r="K452" s="195">
        <f t="shared" si="1472"/>
        <v>0</v>
      </c>
      <c r="L452" s="196">
        <f>J452+(K452)</f>
        <v>0</v>
      </c>
      <c r="M452" s="189">
        <f t="shared" ref="M452:Q452" si="1490">M464+M476+M488</f>
        <v>0</v>
      </c>
      <c r="N452" s="189">
        <f t="shared" si="1490"/>
        <v>0</v>
      </c>
      <c r="O452" s="189">
        <f t="shared" si="1490"/>
        <v>0</v>
      </c>
      <c r="P452" s="189">
        <f t="shared" si="1490"/>
        <v>0</v>
      </c>
      <c r="Q452" s="189">
        <f t="shared" si="1490"/>
        <v>0</v>
      </c>
      <c r="R452" s="189">
        <f>M452+N452</f>
        <v>0</v>
      </c>
      <c r="S452" s="189" t="e">
        <f t="shared" si="1474"/>
        <v>#DIV/0!</v>
      </c>
      <c r="T452" s="189" t="e">
        <f t="shared" ref="T452" si="1491">(R452/J452)*100</f>
        <v>#DIV/0!</v>
      </c>
      <c r="U452" s="189" t="e">
        <f t="shared" si="1460"/>
        <v>#DIV/0!</v>
      </c>
      <c r="V452" s="189" t="e">
        <f>(R452/D452)*100</f>
        <v>#DIV/0!</v>
      </c>
      <c r="W452" s="189">
        <f t="shared" si="1476"/>
        <v>0</v>
      </c>
      <c r="X452" s="189" t="e">
        <f>(W452/E452)*100</f>
        <v>#DIV/0!</v>
      </c>
      <c r="Y452" s="189" t="e">
        <f t="shared" si="1461"/>
        <v>#DIV/0!</v>
      </c>
      <c r="Z452" s="189" t="e">
        <f t="shared" si="1462"/>
        <v>#DIV/0!</v>
      </c>
      <c r="AA452" s="189" t="e">
        <f>(W452/D452)*100</f>
        <v>#DIV/0!</v>
      </c>
      <c r="AB452" s="189">
        <f>SUM(M452:Q452)</f>
        <v>0</v>
      </c>
      <c r="AC452" s="189" t="e">
        <f t="shared" ref="AC452" si="1492">(AB452/E452)*100</f>
        <v>#DIV/0!</v>
      </c>
      <c r="AD452" s="189" t="e">
        <f t="shared" si="1463"/>
        <v>#DIV/0!</v>
      </c>
      <c r="AE452" s="189" t="e">
        <f t="shared" si="1464"/>
        <v>#DIV/0!</v>
      </c>
      <c r="AF452" s="189" t="e">
        <f>(AB452/D452)*100</f>
        <v>#DIV/0!</v>
      </c>
      <c r="AG452" s="189">
        <f t="shared" ref="AG452" si="1493">E452-AB452</f>
        <v>0</v>
      </c>
      <c r="AH452" s="290" t="e">
        <f t="shared" ref="AH452" si="1494">(AG452/E452)*100</f>
        <v>#DIV/0!</v>
      </c>
      <c r="AI452" s="290" t="e">
        <f t="shared" ref="AI452" si="1495">(AG452/D452)*100</f>
        <v>#DIV/0!</v>
      </c>
      <c r="AJ452" s="197">
        <f>J452-AB452</f>
        <v>0</v>
      </c>
      <c r="AK452" s="197" t="e">
        <f t="shared" si="1483"/>
        <v>#DIV/0!</v>
      </c>
      <c r="AL452" s="197" t="e">
        <f>(AJ452/D452)*100</f>
        <v>#DIV/0!</v>
      </c>
      <c r="AM452" s="197">
        <f>L452-AB452</f>
        <v>0</v>
      </c>
      <c r="AN452" s="197" t="e">
        <f t="shared" si="1466"/>
        <v>#DIV/0!</v>
      </c>
      <c r="AO452" s="197" t="e">
        <f t="shared" si="1467"/>
        <v>#DIV/0!</v>
      </c>
      <c r="AP452" s="197">
        <f t="shared" ref="AP452" si="1496">D452-AB452</f>
        <v>0</v>
      </c>
      <c r="AQ452" s="197" t="e">
        <f t="shared" si="1468"/>
        <v>#DIV/0!</v>
      </c>
    </row>
    <row r="453" spans="1:43" s="35" customFormat="1" ht="18.95" hidden="1" customHeight="1">
      <c r="A453" s="200"/>
      <c r="B453" s="200"/>
      <c r="C453" s="201"/>
      <c r="D453" s="201"/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201"/>
      <c r="S453" s="201"/>
      <c r="T453" s="201"/>
      <c r="U453" s="201"/>
      <c r="V453" s="201"/>
      <c r="W453" s="201"/>
      <c r="X453" s="201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</row>
    <row r="454" spans="1:43" ht="54.6" hidden="1" customHeight="1">
      <c r="A454" s="1104" t="s">
        <v>194</v>
      </c>
      <c r="B454" s="1106" t="s">
        <v>195</v>
      </c>
      <c r="C454" s="1107" t="s">
        <v>196</v>
      </c>
      <c r="D454" s="79" t="s">
        <v>197</v>
      </c>
      <c r="E454" s="293">
        <v>0.6</v>
      </c>
      <c r="F454" s="293">
        <v>0.4</v>
      </c>
      <c r="G454" s="1109">
        <f>SUM(G457,G463)</f>
        <v>2472875</v>
      </c>
      <c r="H454" s="1109">
        <f>H457+H463</f>
        <v>711125</v>
      </c>
      <c r="I454" s="1109">
        <f>I457+I463</f>
        <v>0</v>
      </c>
      <c r="J454" s="1109">
        <f>SUM(G454:I456)</f>
        <v>3184000</v>
      </c>
      <c r="K454" s="1111">
        <f>SUM(K457,K463)</f>
        <v>0</v>
      </c>
      <c r="L454" s="1113">
        <f>SUM(L457,L463)</f>
        <v>3184000</v>
      </c>
      <c r="M454" s="37"/>
      <c r="N454" s="37"/>
      <c r="O454" s="37"/>
      <c r="P454" s="37"/>
      <c r="Q454" s="37"/>
      <c r="R454" s="203" t="s">
        <v>417</v>
      </c>
      <c r="S454" s="294" t="s">
        <v>462</v>
      </c>
      <c r="T454" s="204" t="s">
        <v>433</v>
      </c>
      <c r="U454" s="204" t="s">
        <v>434</v>
      </c>
      <c r="V454" s="204" t="s">
        <v>403</v>
      </c>
      <c r="W454" s="204" t="s">
        <v>438</v>
      </c>
      <c r="X454" s="294" t="s">
        <v>462</v>
      </c>
      <c r="Y454" s="204" t="s">
        <v>433</v>
      </c>
      <c r="Z454" s="204" t="s">
        <v>434</v>
      </c>
      <c r="AA454" s="204" t="s">
        <v>403</v>
      </c>
      <c r="AB454" s="203" t="s">
        <v>439</v>
      </c>
      <c r="AC454" s="294" t="s">
        <v>462</v>
      </c>
      <c r="AD454" s="204" t="s">
        <v>433</v>
      </c>
      <c r="AE454" s="204" t="s">
        <v>434</v>
      </c>
      <c r="AF454" s="204" t="s">
        <v>403</v>
      </c>
      <c r="AG454" s="296" t="s">
        <v>33</v>
      </c>
      <c r="AH454" s="294" t="s">
        <v>464</v>
      </c>
      <c r="AI454" s="294" t="s">
        <v>399</v>
      </c>
      <c r="AJ454" s="204" t="s">
        <v>440</v>
      </c>
      <c r="AK454" s="204" t="s">
        <v>433</v>
      </c>
      <c r="AL454" s="204" t="s">
        <v>403</v>
      </c>
      <c r="AM454" s="204" t="s">
        <v>408</v>
      </c>
      <c r="AN454" s="204" t="s">
        <v>448</v>
      </c>
      <c r="AO454" s="204" t="s">
        <v>403</v>
      </c>
      <c r="AP454" s="204" t="s">
        <v>441</v>
      </c>
      <c r="AQ454" s="204" t="s">
        <v>403</v>
      </c>
    </row>
    <row r="455" spans="1:43" ht="20.100000000000001" hidden="1" customHeight="1">
      <c r="A455" s="1105"/>
      <c r="B455" s="1106"/>
      <c r="C455" s="1108"/>
      <c r="D455" s="1108">
        <f>D457+D463</f>
        <v>3184000</v>
      </c>
      <c r="E455" s="1173">
        <f t="shared" ref="E455:F455" si="1497">E457+E463</f>
        <v>1910400</v>
      </c>
      <c r="F455" s="1173">
        <f t="shared" si="1497"/>
        <v>1273600</v>
      </c>
      <c r="G455" s="1110"/>
      <c r="H455" s="1110"/>
      <c r="I455" s="1110"/>
      <c r="J455" s="1110"/>
      <c r="K455" s="1112"/>
      <c r="L455" s="1106"/>
      <c r="M455" s="1114">
        <f t="shared" ref="M455:R455" si="1498">M457+M463</f>
        <v>715959.8600000001</v>
      </c>
      <c r="N455" s="1116">
        <f t="shared" si="1498"/>
        <v>0</v>
      </c>
      <c r="O455" s="1118">
        <f t="shared" si="1498"/>
        <v>854062.99</v>
      </c>
      <c r="P455" s="1100">
        <f t="shared" si="1498"/>
        <v>59850.45</v>
      </c>
      <c r="Q455" s="1102">
        <f t="shared" si="1498"/>
        <v>210000</v>
      </c>
      <c r="R455" s="1071">
        <f t="shared" si="1498"/>
        <v>715959.8600000001</v>
      </c>
      <c r="S455" s="1071">
        <f>(R455/E455)*100</f>
        <v>37.476960845896151</v>
      </c>
      <c r="T455" s="1071">
        <f>(R455/J454)*100</f>
        <v>22.486176507537692</v>
      </c>
      <c r="U455" s="1071">
        <f>(R455/L454)*100</f>
        <v>22.486176507537692</v>
      </c>
      <c r="V455" s="1071">
        <f>(R455/D455)*100</f>
        <v>22.486176507537692</v>
      </c>
      <c r="W455" s="1071">
        <f>W457+W463</f>
        <v>1123913.44</v>
      </c>
      <c r="X455" s="1071">
        <f>(W455/E455)*100</f>
        <v>58.831314907872688</v>
      </c>
      <c r="Y455" s="1071">
        <f>(W455/J454)*100</f>
        <v>35.298788944723611</v>
      </c>
      <c r="Z455" s="1071">
        <f>(W455/L454)*100</f>
        <v>35.298788944723611</v>
      </c>
      <c r="AA455" s="1071">
        <f>(W455/D455)*100</f>
        <v>35.298788944723611</v>
      </c>
      <c r="AB455" s="1071">
        <f>AB457+AB463</f>
        <v>1839873.3</v>
      </c>
      <c r="AC455" s="1071">
        <f>(AB455/E455)*100</f>
        <v>96.308275753768839</v>
      </c>
      <c r="AD455" s="1171">
        <f>(AB455/J454)*100</f>
        <v>57.784965452261304</v>
      </c>
      <c r="AE455" s="1071">
        <f>(AB455/L454)*100</f>
        <v>57.784965452261304</v>
      </c>
      <c r="AF455" s="1071">
        <f>(AB455/D455)*100</f>
        <v>57.784965452261304</v>
      </c>
      <c r="AG455" s="1071">
        <f>AG457+AG463</f>
        <v>70526.699999999953</v>
      </c>
      <c r="AH455" s="1071">
        <f>(AG455/E455)*100</f>
        <v>3.691724246231153</v>
      </c>
      <c r="AI455" s="1071">
        <f>(AG455/D455)*100</f>
        <v>2.2150345477386919</v>
      </c>
      <c r="AJ455" s="1071">
        <f>AJ457+AJ463</f>
        <v>1344126.7</v>
      </c>
      <c r="AK455" s="1071">
        <f>(AJ455/J454)*100</f>
        <v>42.215034547738696</v>
      </c>
      <c r="AL455" s="1071">
        <f>(AJ455/D455)*100</f>
        <v>42.215034547738696</v>
      </c>
      <c r="AM455" s="1071">
        <f>AM457+AM463</f>
        <v>1344126.7</v>
      </c>
      <c r="AN455" s="1071">
        <f>(AM455/L454)*100</f>
        <v>42.215034547738696</v>
      </c>
      <c r="AO455" s="1071">
        <f>(AM455/D455)*100</f>
        <v>42.215034547738696</v>
      </c>
      <c r="AP455" s="1071">
        <f>AP457+AP463</f>
        <v>1344126.7</v>
      </c>
      <c r="AQ455" s="1071">
        <f>(AP455/D455)*100</f>
        <v>42.215034547738696</v>
      </c>
    </row>
    <row r="456" spans="1:43" ht="6.6" hidden="1" customHeight="1">
      <c r="A456" s="1105"/>
      <c r="B456" s="1106"/>
      <c r="C456" s="1108"/>
      <c r="D456" s="1108"/>
      <c r="E456" s="1173"/>
      <c r="F456" s="1173"/>
      <c r="G456" s="1110"/>
      <c r="H456" s="1110"/>
      <c r="I456" s="1110"/>
      <c r="J456" s="1110"/>
      <c r="K456" s="1112"/>
      <c r="L456" s="1106"/>
      <c r="M456" s="1115"/>
      <c r="N456" s="1117"/>
      <c r="O456" s="1119"/>
      <c r="P456" s="1101"/>
      <c r="Q456" s="1103"/>
      <c r="R456" s="1072"/>
      <c r="S456" s="1072"/>
      <c r="T456" s="1072"/>
      <c r="U456" s="1072"/>
      <c r="V456" s="1072"/>
      <c r="W456" s="1072"/>
      <c r="X456" s="1072"/>
      <c r="Y456" s="1072"/>
      <c r="Z456" s="1072"/>
      <c r="AA456" s="1072"/>
      <c r="AB456" s="1072"/>
      <c r="AC456" s="1072"/>
      <c r="AD456" s="1172"/>
      <c r="AE456" s="1072"/>
      <c r="AF456" s="1072"/>
      <c r="AG456" s="1072"/>
      <c r="AH456" s="1072"/>
      <c r="AI456" s="1072"/>
      <c r="AJ456" s="1072"/>
      <c r="AK456" s="1072"/>
      <c r="AL456" s="1072"/>
      <c r="AM456" s="1072"/>
      <c r="AN456" s="1072"/>
      <c r="AO456" s="1072"/>
      <c r="AP456" s="1072"/>
      <c r="AQ456" s="1072"/>
    </row>
    <row r="457" spans="1:43" ht="18.75" hidden="1">
      <c r="A457" s="38"/>
      <c r="B457" s="39"/>
      <c r="C457" s="40" t="s">
        <v>55</v>
      </c>
      <c r="D457" s="40">
        <f>SUM(D458:D462)</f>
        <v>3184000</v>
      </c>
      <c r="E457" s="40">
        <f t="shared" ref="E457:F457" si="1499">SUM(E458:E462)</f>
        <v>1910400</v>
      </c>
      <c r="F457" s="40">
        <f t="shared" si="1499"/>
        <v>1273600</v>
      </c>
      <c r="G457" s="41">
        <f>SUM(G458:G462)</f>
        <v>2472875</v>
      </c>
      <c r="H457" s="41">
        <f>SUM(H458:H462)</f>
        <v>711125</v>
      </c>
      <c r="I457" s="41">
        <f>SUM(I458:I462)</f>
        <v>0</v>
      </c>
      <c r="J457" s="41">
        <f>SUM(J458:J462)</f>
        <v>3184000</v>
      </c>
      <c r="K457" s="42">
        <f>SUM(K458:K460)</f>
        <v>0</v>
      </c>
      <c r="L457" s="41">
        <f t="shared" ref="L457:R457" si="1500">SUM(L458:L462)</f>
        <v>3184000</v>
      </c>
      <c r="M457" s="43">
        <f t="shared" si="1500"/>
        <v>715959.8600000001</v>
      </c>
      <c r="N457" s="44">
        <f t="shared" si="1500"/>
        <v>0</v>
      </c>
      <c r="O457" s="45">
        <f t="shared" si="1500"/>
        <v>854062.99</v>
      </c>
      <c r="P457" s="46">
        <f t="shared" si="1500"/>
        <v>59850.45</v>
      </c>
      <c r="Q457" s="80">
        <f t="shared" si="1500"/>
        <v>210000</v>
      </c>
      <c r="R457" s="47">
        <f t="shared" si="1500"/>
        <v>715959.8600000001</v>
      </c>
      <c r="S457" s="48">
        <f>R457/E457*100</f>
        <v>37.476960845896151</v>
      </c>
      <c r="T457" s="48">
        <f>R457/J457*100</f>
        <v>22.486176507537692</v>
      </c>
      <c r="U457" s="48">
        <f>R457/L457*100</f>
        <v>22.486176507537692</v>
      </c>
      <c r="V457" s="48">
        <f t="shared" ref="V457:V462" si="1501">R457/D457*100</f>
        <v>22.486176507537692</v>
      </c>
      <c r="W457" s="47">
        <f>SUM(W458:W462)</f>
        <v>1123913.44</v>
      </c>
      <c r="X457" s="48">
        <f>W457/E457*100</f>
        <v>58.831314907872688</v>
      </c>
      <c r="Y457" s="48">
        <f>W457/J457*100</f>
        <v>35.298788944723611</v>
      </c>
      <c r="Z457" s="48">
        <f>W457/L457*100</f>
        <v>35.298788944723611</v>
      </c>
      <c r="AA457" s="48">
        <f>W457/D457*100</f>
        <v>35.298788944723611</v>
      </c>
      <c r="AB457" s="48">
        <f>SUM(AB458:AB462)</f>
        <v>1839873.3</v>
      </c>
      <c r="AC457" s="48">
        <f>AB457/E457*100</f>
        <v>96.308275753768839</v>
      </c>
      <c r="AD457" s="299">
        <f>AB457/J457*100</f>
        <v>57.784965452261304</v>
      </c>
      <c r="AE457" s="48">
        <f>AB457/L457*100</f>
        <v>57.784965452261304</v>
      </c>
      <c r="AF457" s="48">
        <f>AB457/D457*100</f>
        <v>57.784965452261304</v>
      </c>
      <c r="AG457" s="295">
        <f>SUM(AG458:AG462)</f>
        <v>70526.699999999953</v>
      </c>
      <c r="AH457" s="48">
        <f>AG457/E457*100</f>
        <v>3.691724246231153</v>
      </c>
      <c r="AI457" s="48">
        <f>AG457/D457*100</f>
        <v>2.2150345477386919</v>
      </c>
      <c r="AJ457" s="47">
        <f>SUM(AJ458:AJ462)</f>
        <v>1344126.7</v>
      </c>
      <c r="AK457" s="47">
        <f>(AJ457/J457)*100</f>
        <v>42.215034547738696</v>
      </c>
      <c r="AL457" s="47">
        <f>(AJ457/D457)*100</f>
        <v>42.215034547738696</v>
      </c>
      <c r="AM457" s="47">
        <f>SUM(AM458:AM462)</f>
        <v>1344126.7</v>
      </c>
      <c r="AN457" s="47">
        <f>(AM457/L457)*100</f>
        <v>42.215034547738696</v>
      </c>
      <c r="AO457" s="47">
        <f t="shared" ref="AO457:AO462" si="1502">(AM457/D457)*100</f>
        <v>42.215034547738696</v>
      </c>
      <c r="AP457" s="47">
        <f>SUM(AP458:AP462)</f>
        <v>1344126.7</v>
      </c>
      <c r="AQ457" s="47">
        <f>(AP457/D457)*100</f>
        <v>42.215034547738696</v>
      </c>
    </row>
    <row r="458" spans="1:43" ht="18.75" hidden="1">
      <c r="A458" s="38"/>
      <c r="B458" s="39" t="s">
        <v>68</v>
      </c>
      <c r="C458" s="49" t="s">
        <v>56</v>
      </c>
      <c r="D458" s="57">
        <v>360000</v>
      </c>
      <c r="E458" s="49">
        <v>216000</v>
      </c>
      <c r="F458" s="49">
        <f>D458*0.4</f>
        <v>144000</v>
      </c>
      <c r="G458" s="49">
        <v>360000</v>
      </c>
      <c r="H458" s="49">
        <v>0</v>
      </c>
      <c r="I458" s="49"/>
      <c r="J458" s="41">
        <f>SUM(G458:I458)</f>
        <v>360000</v>
      </c>
      <c r="K458" s="50">
        <v>0</v>
      </c>
      <c r="L458" s="51">
        <f>SUM(G458:I458,K458)</f>
        <v>360000</v>
      </c>
      <c r="M458" s="52">
        <v>150000</v>
      </c>
      <c r="N458" s="53"/>
      <c r="O458" s="54"/>
      <c r="P458" s="55"/>
      <c r="Q458" s="81">
        <v>210000</v>
      </c>
      <c r="R458" s="56">
        <f>M458+N458</f>
        <v>150000</v>
      </c>
      <c r="S458" s="56">
        <f>R458/E458*100</f>
        <v>69.444444444444443</v>
      </c>
      <c r="T458" s="56">
        <f>R458/J458*100</f>
        <v>41.666666666666671</v>
      </c>
      <c r="U458" s="56">
        <f>R458/L458*100</f>
        <v>41.666666666666671</v>
      </c>
      <c r="V458" s="56">
        <f t="shared" si="1501"/>
        <v>41.666666666666671</v>
      </c>
      <c r="W458" s="57">
        <f>O458+P458+Q458</f>
        <v>210000</v>
      </c>
      <c r="X458" s="56">
        <f>W458/E458*100</f>
        <v>97.222222222222214</v>
      </c>
      <c r="Y458" s="56">
        <f>W458/J458*100</f>
        <v>58.333333333333336</v>
      </c>
      <c r="Z458" s="56">
        <f>W458/L458*100</f>
        <v>58.333333333333336</v>
      </c>
      <c r="AA458" s="56">
        <f>W458/D458*100</f>
        <v>58.333333333333336</v>
      </c>
      <c r="AB458" s="56">
        <f>SUM(M458:Q458)</f>
        <v>360000</v>
      </c>
      <c r="AC458" s="56">
        <f>AB458/E458*100</f>
        <v>166.66666666666669</v>
      </c>
      <c r="AD458" s="56">
        <f>AB458/J458*100</f>
        <v>100</v>
      </c>
      <c r="AE458" s="56">
        <f>AB458/L458*100</f>
        <v>100</v>
      </c>
      <c r="AF458" s="56">
        <f>AB458/D458*100</f>
        <v>100</v>
      </c>
      <c r="AG458" s="57">
        <f>E458-AB458</f>
        <v>-144000</v>
      </c>
      <c r="AH458" s="56">
        <f>AG458/E458*100</f>
        <v>-66.666666666666657</v>
      </c>
      <c r="AI458" s="56">
        <f>AG458/D458*100</f>
        <v>-40</v>
      </c>
      <c r="AJ458" s="57">
        <f>J458-AB458</f>
        <v>0</v>
      </c>
      <c r="AK458" s="57">
        <f>(AJ458/J458)*100</f>
        <v>0</v>
      </c>
      <c r="AL458" s="57">
        <f>(AJ458/D458)*100</f>
        <v>0</v>
      </c>
      <c r="AM458" s="34">
        <f>L458-AB458</f>
        <v>0</v>
      </c>
      <c r="AN458" s="57">
        <f>(AM458/L458)*100</f>
        <v>0</v>
      </c>
      <c r="AO458" s="63">
        <f t="shared" si="1502"/>
        <v>0</v>
      </c>
      <c r="AP458" s="34">
        <f>D458-AB458</f>
        <v>0</v>
      </c>
      <c r="AQ458" s="57">
        <f>(AP458/D458)*100</f>
        <v>0</v>
      </c>
    </row>
    <row r="459" spans="1:43" ht="18.75" hidden="1">
      <c r="A459" s="38"/>
      <c r="B459" s="38"/>
      <c r="C459" s="49" t="s">
        <v>57</v>
      </c>
      <c r="D459" s="49">
        <v>2360600</v>
      </c>
      <c r="E459" s="49">
        <v>1416360</v>
      </c>
      <c r="F459" s="49">
        <f t="shared" ref="F459:F464" si="1503">D459*0.4</f>
        <v>944240</v>
      </c>
      <c r="G459" s="49">
        <v>1719475</v>
      </c>
      <c r="H459" s="49">
        <v>641125</v>
      </c>
      <c r="I459" s="49"/>
      <c r="J459" s="41">
        <f>SUM(G459:I459)</f>
        <v>2360600</v>
      </c>
      <c r="K459" s="78">
        <v>0</v>
      </c>
      <c r="L459" s="51">
        <f>SUM(G459:I459,K459)</f>
        <v>2360600</v>
      </c>
      <c r="M459" s="52">
        <v>230765</v>
      </c>
      <c r="N459" s="53"/>
      <c r="O459" s="54">
        <v>854062.99</v>
      </c>
      <c r="P459" s="55"/>
      <c r="Q459" s="81"/>
      <c r="R459" s="56">
        <f>M459+N459</f>
        <v>230765</v>
      </c>
      <c r="S459" s="56">
        <f t="shared" ref="S459:S464" si="1504">R459/E459*100</f>
        <v>16.292821034200344</v>
      </c>
      <c r="T459" s="56">
        <f t="shared" ref="T459:T462" si="1505">R459/J459*100</f>
        <v>9.775692620520207</v>
      </c>
      <c r="U459" s="56">
        <f t="shared" ref="U459:U464" si="1506">R459/L459*100</f>
        <v>9.775692620520207</v>
      </c>
      <c r="V459" s="56">
        <f t="shared" si="1501"/>
        <v>9.775692620520207</v>
      </c>
      <c r="W459" s="57">
        <f t="shared" ref="W459:W462" si="1507">O459+P459+Q459</f>
        <v>854062.99</v>
      </c>
      <c r="X459" s="56">
        <f t="shared" ref="X459:X464" si="1508">W459/E459*100</f>
        <v>60.299852438645537</v>
      </c>
      <c r="Y459" s="56">
        <f t="shared" ref="Y459:Y462" si="1509">W459/J459*100</f>
        <v>36.179911463187324</v>
      </c>
      <c r="Z459" s="56">
        <f t="shared" ref="Z459:Z464" si="1510">W459/L459*100</f>
        <v>36.179911463187324</v>
      </c>
      <c r="AA459" s="56">
        <f t="shared" ref="AA459:AA462" si="1511">W459/D459*100</f>
        <v>36.179911463187324</v>
      </c>
      <c r="AB459" s="56">
        <f t="shared" ref="AB459:AB462" si="1512">SUM(M459:Q459)</f>
        <v>1084827.99</v>
      </c>
      <c r="AC459" s="56">
        <f t="shared" ref="AC459:AC462" si="1513">AB459/E459*100</f>
        <v>76.592673472845888</v>
      </c>
      <c r="AD459" s="56">
        <f>AB459/J459*100</f>
        <v>45.955604083707527</v>
      </c>
      <c r="AE459" s="56">
        <f t="shared" ref="AE459:AE464" si="1514">AB459/L459*100</f>
        <v>45.955604083707527</v>
      </c>
      <c r="AF459" s="56">
        <f t="shared" ref="AF459:AF462" si="1515">AB459/D459*100</f>
        <v>45.955604083707527</v>
      </c>
      <c r="AG459" s="57">
        <f t="shared" ref="AG459:AG462" si="1516">E459-AB459</f>
        <v>331532.01</v>
      </c>
      <c r="AH459" s="56">
        <f t="shared" ref="AH459:AH462" si="1517">AG459/E459*100</f>
        <v>23.407326527154115</v>
      </c>
      <c r="AI459" s="56">
        <f t="shared" ref="AI459:AI462" si="1518">AG459/D459*100</f>
        <v>14.044395916292467</v>
      </c>
      <c r="AJ459" s="57">
        <f t="shared" ref="AJ459:AJ462" si="1519">J459-AB459</f>
        <v>1275772.01</v>
      </c>
      <c r="AK459" s="57">
        <f t="shared" ref="AK459:AK462" si="1520">(AJ459/J459)*100</f>
        <v>54.044395916292466</v>
      </c>
      <c r="AL459" s="57">
        <f t="shared" ref="AL459:AL462" si="1521">(AJ459/D459)*100</f>
        <v>54.044395916292466</v>
      </c>
      <c r="AM459" s="34">
        <f>L459-AB459</f>
        <v>1275772.01</v>
      </c>
      <c r="AN459" s="57">
        <f t="shared" ref="AN459:AN462" si="1522">(AM459/L459)*100</f>
        <v>54.044395916292466</v>
      </c>
      <c r="AO459" s="63">
        <f t="shared" si="1502"/>
        <v>54.044395916292466</v>
      </c>
      <c r="AP459" s="34">
        <f t="shared" ref="AP459:AP462" si="1523">D459-AB459</f>
        <v>1275772.01</v>
      </c>
      <c r="AQ459" s="57">
        <f t="shared" ref="AQ459:AQ462" si="1524">(AP459/D459)*100</f>
        <v>54.044395916292466</v>
      </c>
    </row>
    <row r="460" spans="1:43" ht="18.75" hidden="1">
      <c r="A460" s="38"/>
      <c r="B460" s="38"/>
      <c r="C460" s="58" t="s">
        <v>58</v>
      </c>
      <c r="D460" s="58">
        <v>259500</v>
      </c>
      <c r="E460" s="58">
        <v>155700</v>
      </c>
      <c r="F460" s="49">
        <f t="shared" si="1503"/>
        <v>103800</v>
      </c>
      <c r="G460" s="58">
        <v>189500</v>
      </c>
      <c r="H460" s="58">
        <v>70000</v>
      </c>
      <c r="I460" s="58"/>
      <c r="J460" s="42">
        <f>SUM(G460:I460)</f>
        <v>259500</v>
      </c>
      <c r="K460" s="76">
        <v>0</v>
      </c>
      <c r="L460" s="342">
        <f>SUM(G460:I460,K460)</f>
        <v>259500</v>
      </c>
      <c r="M460" s="343">
        <v>335194.86000000004</v>
      </c>
      <c r="N460" s="344"/>
      <c r="O460" s="345"/>
      <c r="P460" s="341">
        <v>59850.45</v>
      </c>
      <c r="Q460" s="346"/>
      <c r="R460" s="56">
        <f>M460+N460</f>
        <v>335194.86000000004</v>
      </c>
      <c r="S460" s="56">
        <f t="shared" si="1504"/>
        <v>215.28250481695574</v>
      </c>
      <c r="T460" s="56">
        <f t="shared" si="1505"/>
        <v>129.16950289017345</v>
      </c>
      <c r="U460" s="56">
        <f t="shared" si="1506"/>
        <v>129.16950289017345</v>
      </c>
      <c r="V460" s="56">
        <f t="shared" si="1501"/>
        <v>129.16950289017345</v>
      </c>
      <c r="W460" s="57">
        <f t="shared" si="1507"/>
        <v>59850.45</v>
      </c>
      <c r="X460" s="56">
        <f t="shared" si="1508"/>
        <v>38.43959537572254</v>
      </c>
      <c r="Y460" s="56">
        <f t="shared" si="1509"/>
        <v>23.063757225433527</v>
      </c>
      <c r="Z460" s="56">
        <f t="shared" si="1510"/>
        <v>23.063757225433527</v>
      </c>
      <c r="AA460" s="56">
        <f t="shared" si="1511"/>
        <v>23.063757225433527</v>
      </c>
      <c r="AB460" s="56">
        <f t="shared" si="1512"/>
        <v>395045.31000000006</v>
      </c>
      <c r="AC460" s="56">
        <f t="shared" si="1513"/>
        <v>253.72210019267825</v>
      </c>
      <c r="AD460" s="56">
        <f t="shared" ref="AD460:AD462" si="1525">AB460/J460*100</f>
        <v>152.23326011560695</v>
      </c>
      <c r="AE460" s="56">
        <f t="shared" si="1514"/>
        <v>152.23326011560695</v>
      </c>
      <c r="AF460" s="56">
        <f t="shared" si="1515"/>
        <v>152.23326011560695</v>
      </c>
      <c r="AG460" s="57">
        <f t="shared" si="1516"/>
        <v>-239345.31000000006</v>
      </c>
      <c r="AH460" s="56">
        <f t="shared" si="1517"/>
        <v>-153.72210019267825</v>
      </c>
      <c r="AI460" s="56">
        <f t="shared" si="1518"/>
        <v>-92.233260115606967</v>
      </c>
      <c r="AJ460" s="57">
        <f t="shared" si="1519"/>
        <v>-135545.31000000006</v>
      </c>
      <c r="AK460" s="57">
        <f t="shared" si="1520"/>
        <v>-52.23326011560696</v>
      </c>
      <c r="AL460" s="57">
        <f t="shared" si="1521"/>
        <v>-52.23326011560696</v>
      </c>
      <c r="AM460" s="34">
        <f>L460-AB460</f>
        <v>-135545.31000000006</v>
      </c>
      <c r="AN460" s="57">
        <f t="shared" si="1522"/>
        <v>-52.23326011560696</v>
      </c>
      <c r="AO460" s="63">
        <f t="shared" si="1502"/>
        <v>-52.23326011560696</v>
      </c>
      <c r="AP460" s="34">
        <f t="shared" si="1523"/>
        <v>-135545.31000000006</v>
      </c>
      <c r="AQ460" s="57">
        <f t="shared" si="1524"/>
        <v>-52.23326011560696</v>
      </c>
    </row>
    <row r="461" spans="1:43" ht="18.75" hidden="1">
      <c r="A461" s="38"/>
      <c r="B461" s="38"/>
      <c r="C461" s="49" t="s">
        <v>69</v>
      </c>
      <c r="D461" s="49">
        <v>203900</v>
      </c>
      <c r="E461" s="49">
        <v>122340</v>
      </c>
      <c r="F461" s="49">
        <f t="shared" si="1503"/>
        <v>81560</v>
      </c>
      <c r="G461" s="49">
        <v>203900</v>
      </c>
      <c r="H461" s="49">
        <v>0</v>
      </c>
      <c r="I461" s="49"/>
      <c r="J461" s="41">
        <f>SUM(G461:I461)</f>
        <v>203900</v>
      </c>
      <c r="K461" s="59">
        <v>0</v>
      </c>
      <c r="L461" s="51">
        <f>SUM(G461:I461,K461)</f>
        <v>203900</v>
      </c>
      <c r="M461" s="52">
        <v>0</v>
      </c>
      <c r="N461" s="53"/>
      <c r="O461" s="54"/>
      <c r="P461" s="55"/>
      <c r="Q461" s="81"/>
      <c r="R461" s="56">
        <f>M461+N461</f>
        <v>0</v>
      </c>
      <c r="S461" s="56">
        <f t="shared" si="1504"/>
        <v>0</v>
      </c>
      <c r="T461" s="56">
        <f t="shared" si="1505"/>
        <v>0</v>
      </c>
      <c r="U461" s="56">
        <f t="shared" si="1506"/>
        <v>0</v>
      </c>
      <c r="V461" s="56">
        <f t="shared" si="1501"/>
        <v>0</v>
      </c>
      <c r="W461" s="57">
        <f t="shared" si="1507"/>
        <v>0</v>
      </c>
      <c r="X461" s="56">
        <f t="shared" si="1508"/>
        <v>0</v>
      </c>
      <c r="Y461" s="56">
        <f t="shared" si="1509"/>
        <v>0</v>
      </c>
      <c r="Z461" s="56">
        <f t="shared" si="1510"/>
        <v>0</v>
      </c>
      <c r="AA461" s="56">
        <f t="shared" si="1511"/>
        <v>0</v>
      </c>
      <c r="AB461" s="56">
        <f t="shared" si="1512"/>
        <v>0</v>
      </c>
      <c r="AC461" s="56">
        <f t="shared" si="1513"/>
        <v>0</v>
      </c>
      <c r="AD461" s="56">
        <f t="shared" si="1525"/>
        <v>0</v>
      </c>
      <c r="AE461" s="56">
        <f t="shared" si="1514"/>
        <v>0</v>
      </c>
      <c r="AF461" s="56">
        <f t="shared" si="1515"/>
        <v>0</v>
      </c>
      <c r="AG461" s="57">
        <f t="shared" si="1516"/>
        <v>122340</v>
      </c>
      <c r="AH461" s="56">
        <f t="shared" si="1517"/>
        <v>100</v>
      </c>
      <c r="AI461" s="56">
        <f t="shared" si="1518"/>
        <v>60</v>
      </c>
      <c r="AJ461" s="57">
        <f t="shared" si="1519"/>
        <v>203900</v>
      </c>
      <c r="AK461" s="57">
        <f t="shared" si="1520"/>
        <v>100</v>
      </c>
      <c r="AL461" s="57">
        <f t="shared" si="1521"/>
        <v>100</v>
      </c>
      <c r="AM461" s="34">
        <f>L461-AB461</f>
        <v>203900</v>
      </c>
      <c r="AN461" s="57">
        <f t="shared" si="1522"/>
        <v>100</v>
      </c>
      <c r="AO461" s="63">
        <f t="shared" si="1502"/>
        <v>100</v>
      </c>
      <c r="AP461" s="34">
        <f t="shared" si="1523"/>
        <v>203900</v>
      </c>
      <c r="AQ461" s="57">
        <f t="shared" si="1524"/>
        <v>100</v>
      </c>
    </row>
    <row r="462" spans="1:43" ht="18" hidden="1" customHeight="1">
      <c r="A462" s="38"/>
      <c r="B462" s="38"/>
      <c r="C462" s="49" t="s">
        <v>60</v>
      </c>
      <c r="D462" s="57">
        <v>0</v>
      </c>
      <c r="E462" s="49">
        <v>0</v>
      </c>
      <c r="F462" s="49">
        <f t="shared" si="1503"/>
        <v>0</v>
      </c>
      <c r="G462" s="57">
        <v>0</v>
      </c>
      <c r="H462" s="49">
        <v>0</v>
      </c>
      <c r="I462" s="49"/>
      <c r="J462" s="41">
        <f>SUM(G462:I462)</f>
        <v>0</v>
      </c>
      <c r="K462" s="49">
        <v>0</v>
      </c>
      <c r="L462" s="51">
        <f>SUM(G462:I462,K462)</f>
        <v>0</v>
      </c>
      <c r="M462" s="52"/>
      <c r="N462" s="53"/>
      <c r="O462" s="54"/>
      <c r="P462" s="55"/>
      <c r="Q462" s="81"/>
      <c r="R462" s="56">
        <f>M462+N462</f>
        <v>0</v>
      </c>
      <c r="S462" s="56" t="e">
        <f t="shared" si="1504"/>
        <v>#DIV/0!</v>
      </c>
      <c r="T462" s="56" t="e">
        <f t="shared" si="1505"/>
        <v>#DIV/0!</v>
      </c>
      <c r="U462" s="56" t="e">
        <f t="shared" si="1506"/>
        <v>#DIV/0!</v>
      </c>
      <c r="V462" s="56" t="e">
        <f t="shared" si="1501"/>
        <v>#DIV/0!</v>
      </c>
      <c r="W462" s="57">
        <f t="shared" si="1507"/>
        <v>0</v>
      </c>
      <c r="X462" s="56" t="e">
        <f t="shared" si="1508"/>
        <v>#DIV/0!</v>
      </c>
      <c r="Y462" s="56" t="e">
        <f t="shared" si="1509"/>
        <v>#DIV/0!</v>
      </c>
      <c r="Z462" s="56" t="e">
        <f t="shared" si="1510"/>
        <v>#DIV/0!</v>
      </c>
      <c r="AA462" s="56" t="e">
        <f t="shared" si="1511"/>
        <v>#DIV/0!</v>
      </c>
      <c r="AB462" s="56">
        <f t="shared" si="1512"/>
        <v>0</v>
      </c>
      <c r="AC462" s="56" t="e">
        <f t="shared" si="1513"/>
        <v>#DIV/0!</v>
      </c>
      <c r="AD462" s="56" t="e">
        <f t="shared" si="1525"/>
        <v>#DIV/0!</v>
      </c>
      <c r="AE462" s="56" t="e">
        <f t="shared" si="1514"/>
        <v>#DIV/0!</v>
      </c>
      <c r="AF462" s="56" t="e">
        <f t="shared" si="1515"/>
        <v>#DIV/0!</v>
      </c>
      <c r="AG462" s="57">
        <f t="shared" si="1516"/>
        <v>0</v>
      </c>
      <c r="AH462" s="56" t="e">
        <f t="shared" si="1517"/>
        <v>#DIV/0!</v>
      </c>
      <c r="AI462" s="56" t="e">
        <f t="shared" si="1518"/>
        <v>#DIV/0!</v>
      </c>
      <c r="AJ462" s="57">
        <f t="shared" si="1519"/>
        <v>0</v>
      </c>
      <c r="AK462" s="57" t="e">
        <f t="shared" si="1520"/>
        <v>#DIV/0!</v>
      </c>
      <c r="AL462" s="57" t="e">
        <f t="shared" si="1521"/>
        <v>#DIV/0!</v>
      </c>
      <c r="AM462" s="34">
        <f>L462-AB462</f>
        <v>0</v>
      </c>
      <c r="AN462" s="57" t="e">
        <f t="shared" si="1522"/>
        <v>#DIV/0!</v>
      </c>
      <c r="AO462" s="63" t="e">
        <f t="shared" si="1502"/>
        <v>#DIV/0!</v>
      </c>
      <c r="AP462" s="34">
        <f t="shared" si="1523"/>
        <v>0</v>
      </c>
      <c r="AQ462" s="57" t="e">
        <f t="shared" si="1524"/>
        <v>#DIV/0!</v>
      </c>
    </row>
    <row r="463" spans="1:43" ht="18" hidden="1" customHeight="1">
      <c r="A463" s="61"/>
      <c r="B463" s="62"/>
      <c r="C463" s="63" t="s">
        <v>61</v>
      </c>
      <c r="D463" s="63">
        <f>D464</f>
        <v>0</v>
      </c>
      <c r="E463" s="63">
        <f>E464</f>
        <v>0</v>
      </c>
      <c r="F463" s="63">
        <f t="shared" ref="F463" si="1526">F464</f>
        <v>0</v>
      </c>
      <c r="G463" s="63">
        <f>SUM(G464:G464)</f>
        <v>0</v>
      </c>
      <c r="H463" s="63">
        <f>H464</f>
        <v>0</v>
      </c>
      <c r="I463" s="63">
        <f>I464</f>
        <v>0</v>
      </c>
      <c r="J463" s="63">
        <f>J464</f>
        <v>0</v>
      </c>
      <c r="K463" s="63">
        <f>K464</f>
        <v>0</v>
      </c>
      <c r="L463" s="63">
        <f>SUM(L464:L464)</f>
        <v>0</v>
      </c>
      <c r="M463" s="64">
        <f t="shared" ref="M463:AP463" si="1527">M464</f>
        <v>0</v>
      </c>
      <c r="N463" s="65">
        <f t="shared" si="1527"/>
        <v>0</v>
      </c>
      <c r="O463" s="66">
        <f t="shared" si="1527"/>
        <v>0</v>
      </c>
      <c r="P463" s="46">
        <f t="shared" si="1527"/>
        <v>0</v>
      </c>
      <c r="Q463" s="82">
        <f t="shared" si="1527"/>
        <v>0</v>
      </c>
      <c r="R463" s="67">
        <f t="shared" si="1527"/>
        <v>0</v>
      </c>
      <c r="S463" s="67" t="e">
        <f t="shared" si="1527"/>
        <v>#DIV/0!</v>
      </c>
      <c r="T463" s="67" t="e">
        <f t="shared" si="1527"/>
        <v>#DIV/0!</v>
      </c>
      <c r="U463" s="56" t="e">
        <f t="shared" si="1506"/>
        <v>#DIV/0!</v>
      </c>
      <c r="V463" s="67" t="e">
        <f t="shared" si="1527"/>
        <v>#DIV/0!</v>
      </c>
      <c r="W463" s="63">
        <f t="shared" si="1527"/>
        <v>0</v>
      </c>
      <c r="X463" s="67" t="e">
        <f t="shared" si="1527"/>
        <v>#DIV/0!</v>
      </c>
      <c r="Y463" s="67" t="e">
        <f t="shared" si="1527"/>
        <v>#DIV/0!</v>
      </c>
      <c r="Z463" s="56" t="e">
        <f t="shared" si="1510"/>
        <v>#DIV/0!</v>
      </c>
      <c r="AA463" s="67" t="e">
        <f t="shared" si="1527"/>
        <v>#DIV/0!</v>
      </c>
      <c r="AB463" s="67">
        <f>AB464</f>
        <v>0</v>
      </c>
      <c r="AC463" s="67" t="e">
        <f t="shared" ref="AC463:AI463" si="1528">AC464</f>
        <v>#DIV/0!</v>
      </c>
      <c r="AD463" s="67" t="e">
        <f t="shared" si="1528"/>
        <v>#DIV/0!</v>
      </c>
      <c r="AE463" s="56" t="e">
        <f t="shared" si="1514"/>
        <v>#DIV/0!</v>
      </c>
      <c r="AF463" s="67" t="e">
        <f t="shared" si="1528"/>
        <v>#DIV/0!</v>
      </c>
      <c r="AG463" s="63">
        <f>AG464</f>
        <v>0</v>
      </c>
      <c r="AH463" s="67" t="e">
        <f t="shared" si="1528"/>
        <v>#DIV/0!</v>
      </c>
      <c r="AI463" s="67" t="e">
        <f t="shared" si="1528"/>
        <v>#DIV/0!</v>
      </c>
      <c r="AJ463" s="63">
        <f t="shared" si="1527"/>
        <v>0</v>
      </c>
      <c r="AK463" s="63" t="e">
        <f t="shared" si="1527"/>
        <v>#DIV/0!</v>
      </c>
      <c r="AL463" s="63" t="e">
        <f t="shared" si="1527"/>
        <v>#DIV/0!</v>
      </c>
      <c r="AM463" s="63">
        <f t="shared" si="1527"/>
        <v>0</v>
      </c>
      <c r="AN463" s="63" t="e">
        <f t="shared" si="1527"/>
        <v>#DIV/0!</v>
      </c>
      <c r="AO463" s="63" t="e">
        <f t="shared" si="1527"/>
        <v>#DIV/0!</v>
      </c>
      <c r="AP463" s="63">
        <f t="shared" si="1527"/>
        <v>0</v>
      </c>
      <c r="AQ463" s="57" t="e">
        <f>(AP463/D463)*100</f>
        <v>#DIV/0!</v>
      </c>
    </row>
    <row r="464" spans="1:43" ht="18" hidden="1" customHeight="1">
      <c r="A464" s="38"/>
      <c r="B464" s="38"/>
      <c r="C464" s="49" t="s">
        <v>70</v>
      </c>
      <c r="D464" s="57">
        <v>0</v>
      </c>
      <c r="E464" s="49">
        <v>0</v>
      </c>
      <c r="F464" s="49">
        <f t="shared" si="1503"/>
        <v>0</v>
      </c>
      <c r="G464" s="57">
        <v>0</v>
      </c>
      <c r="H464" s="49">
        <v>0</v>
      </c>
      <c r="I464" s="49"/>
      <c r="J464" s="49">
        <f>SUM(G464:I464)</f>
        <v>0</v>
      </c>
      <c r="K464" s="57">
        <v>0</v>
      </c>
      <c r="L464" s="51">
        <f>SUM(G464:I464,K464)</f>
        <v>0</v>
      </c>
      <c r="M464" s="52"/>
      <c r="N464" s="53"/>
      <c r="O464" s="54"/>
      <c r="P464" s="55"/>
      <c r="Q464" s="81"/>
      <c r="R464" s="57">
        <f>M464+N464</f>
        <v>0</v>
      </c>
      <c r="S464" s="56" t="e">
        <f t="shared" si="1504"/>
        <v>#DIV/0!</v>
      </c>
      <c r="T464" s="56" t="e">
        <f>R464/L464*100</f>
        <v>#DIV/0!</v>
      </c>
      <c r="U464" s="56" t="e">
        <f t="shared" si="1506"/>
        <v>#DIV/0!</v>
      </c>
      <c r="V464" s="56" t="e">
        <f>R464/D464*100</f>
        <v>#DIV/0!</v>
      </c>
      <c r="W464" s="57">
        <f>O464+P464+Q464</f>
        <v>0</v>
      </c>
      <c r="X464" s="56" t="e">
        <f t="shared" si="1508"/>
        <v>#DIV/0!</v>
      </c>
      <c r="Y464" s="56" t="e">
        <f>W464/L464*100</f>
        <v>#DIV/0!</v>
      </c>
      <c r="Z464" s="56" t="e">
        <f t="shared" si="1510"/>
        <v>#DIV/0!</v>
      </c>
      <c r="AA464" s="56" t="e">
        <f>W464/D464*100</f>
        <v>#DIV/0!</v>
      </c>
      <c r="AB464" s="56">
        <f>SUM(M464:Q464)</f>
        <v>0</v>
      </c>
      <c r="AC464" s="56" t="e">
        <f t="shared" ref="AC464" si="1529">AB464/E464*100</f>
        <v>#DIV/0!</v>
      </c>
      <c r="AD464" s="56" t="e">
        <f t="shared" ref="AD464" si="1530">AB464/J464*100</f>
        <v>#DIV/0!</v>
      </c>
      <c r="AE464" s="56" t="e">
        <f t="shared" si="1514"/>
        <v>#DIV/0!</v>
      </c>
      <c r="AF464" s="56" t="e">
        <f>AB464/D464*100</f>
        <v>#DIV/0!</v>
      </c>
      <c r="AG464" s="57">
        <f t="shared" ref="AG464" si="1531">E464-AB464</f>
        <v>0</v>
      </c>
      <c r="AH464" s="56" t="e">
        <f t="shared" ref="AH464" si="1532">AG464/E464*100</f>
        <v>#DIV/0!</v>
      </c>
      <c r="AI464" s="56" t="e">
        <f t="shared" ref="AI464" si="1533">AG464/D464*100</f>
        <v>#DIV/0!</v>
      </c>
      <c r="AJ464" s="57">
        <f>J464-AB464</f>
        <v>0</v>
      </c>
      <c r="AK464" s="57" t="e">
        <f t="shared" ref="AK464" si="1534">(AJ464/J464)*100</f>
        <v>#DIV/0!</v>
      </c>
      <c r="AL464" s="57" t="e">
        <f>(AJ464/D464)*100</f>
        <v>#DIV/0!</v>
      </c>
      <c r="AM464" s="34">
        <f>L464-AB464</f>
        <v>0</v>
      </c>
      <c r="AN464" s="57" t="e">
        <f>(AM464/L464)*100</f>
        <v>#DIV/0!</v>
      </c>
      <c r="AO464" s="63" t="e">
        <f>(AM464/D464)*100</f>
        <v>#DIV/0!</v>
      </c>
      <c r="AP464" s="34">
        <f t="shared" ref="AP464" si="1535">D464-AB464</f>
        <v>0</v>
      </c>
      <c r="AQ464" s="57" t="e">
        <f t="shared" ref="AQ464" si="1536">(AP464/D464)*100</f>
        <v>#DIV/0!</v>
      </c>
    </row>
    <row r="465" spans="1:43" ht="18.75" hidden="1">
      <c r="A465" s="69"/>
      <c r="B465" s="69"/>
      <c r="C465" s="70"/>
      <c r="D465" s="70"/>
      <c r="E465" s="70"/>
      <c r="F465" s="70"/>
      <c r="G465" s="71"/>
      <c r="H465" s="71"/>
      <c r="I465" s="71"/>
      <c r="J465" s="71"/>
      <c r="K465" s="71"/>
      <c r="L465" s="71"/>
      <c r="M465" s="72"/>
      <c r="N465" s="73"/>
      <c r="O465" s="74"/>
      <c r="P465" s="75"/>
      <c r="Q465" s="83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</row>
    <row r="466" spans="1:43" ht="36.6" hidden="1" customHeight="1">
      <c r="A466" s="1104" t="s">
        <v>198</v>
      </c>
      <c r="B466" s="1106" t="s">
        <v>199</v>
      </c>
      <c r="C466" s="1107" t="s">
        <v>200</v>
      </c>
      <c r="D466" s="79" t="s">
        <v>197</v>
      </c>
      <c r="E466" s="293">
        <v>0.6</v>
      </c>
      <c r="F466" s="293">
        <v>0.4</v>
      </c>
      <c r="G466" s="1109">
        <f>SUM(G469,G475)</f>
        <v>1881000</v>
      </c>
      <c r="H466" s="1109">
        <f>H469+H475</f>
        <v>507000</v>
      </c>
      <c r="I466" s="1109">
        <f>I469+I475</f>
        <v>0</v>
      </c>
      <c r="J466" s="1109">
        <f>SUM(G466:I468)</f>
        <v>2388000</v>
      </c>
      <c r="K466" s="1111">
        <f>SUM(K469,K475)</f>
        <v>0</v>
      </c>
      <c r="L466" s="1113">
        <f>SUM(L469,L475)</f>
        <v>2388000</v>
      </c>
      <c r="M466" s="37"/>
      <c r="N466" s="37"/>
      <c r="O466" s="37"/>
      <c r="P466" s="37"/>
      <c r="Q466" s="37"/>
      <c r="R466" s="203" t="s">
        <v>417</v>
      </c>
      <c r="S466" s="294" t="s">
        <v>462</v>
      </c>
      <c r="T466" s="204" t="s">
        <v>433</v>
      </c>
      <c r="U466" s="204" t="s">
        <v>434</v>
      </c>
      <c r="V466" s="204" t="s">
        <v>403</v>
      </c>
      <c r="W466" s="204" t="s">
        <v>438</v>
      </c>
      <c r="X466" s="294" t="s">
        <v>462</v>
      </c>
      <c r="Y466" s="204" t="s">
        <v>433</v>
      </c>
      <c r="Z466" s="204" t="s">
        <v>434</v>
      </c>
      <c r="AA466" s="204" t="s">
        <v>403</v>
      </c>
      <c r="AB466" s="203" t="s">
        <v>439</v>
      </c>
      <c r="AC466" s="294" t="s">
        <v>462</v>
      </c>
      <c r="AD466" s="204" t="s">
        <v>433</v>
      </c>
      <c r="AE466" s="204" t="s">
        <v>434</v>
      </c>
      <c r="AF466" s="204" t="s">
        <v>403</v>
      </c>
      <c r="AG466" s="296" t="s">
        <v>33</v>
      </c>
      <c r="AH466" s="294" t="s">
        <v>464</v>
      </c>
      <c r="AI466" s="294" t="s">
        <v>399</v>
      </c>
      <c r="AJ466" s="204" t="s">
        <v>440</v>
      </c>
      <c r="AK466" s="204" t="s">
        <v>433</v>
      </c>
      <c r="AL466" s="204" t="s">
        <v>403</v>
      </c>
      <c r="AM466" s="204" t="s">
        <v>408</v>
      </c>
      <c r="AN466" s="204" t="s">
        <v>448</v>
      </c>
      <c r="AO466" s="204" t="s">
        <v>403</v>
      </c>
      <c r="AP466" s="204" t="s">
        <v>441</v>
      </c>
      <c r="AQ466" s="204" t="s">
        <v>403</v>
      </c>
    </row>
    <row r="467" spans="1:43" ht="14.45" hidden="1" customHeight="1">
      <c r="A467" s="1105"/>
      <c r="B467" s="1106"/>
      <c r="C467" s="1108"/>
      <c r="D467" s="1108">
        <f>D469+D475</f>
        <v>2388000</v>
      </c>
      <c r="E467" s="1173">
        <f t="shared" ref="E467:F467" si="1537">E469+E475</f>
        <v>1432800</v>
      </c>
      <c r="F467" s="1173">
        <f t="shared" si="1537"/>
        <v>955200</v>
      </c>
      <c r="G467" s="1110"/>
      <c r="H467" s="1110"/>
      <c r="I467" s="1110"/>
      <c r="J467" s="1110"/>
      <c r="K467" s="1112"/>
      <c r="L467" s="1106"/>
      <c r="M467" s="1114">
        <f t="shared" ref="M467:R467" si="1538">M469+M475</f>
        <v>534670.64</v>
      </c>
      <c r="N467" s="1116">
        <f t="shared" si="1538"/>
        <v>0</v>
      </c>
      <c r="O467" s="1118">
        <f t="shared" si="1538"/>
        <v>772214.88</v>
      </c>
      <c r="P467" s="1100">
        <f t="shared" si="1538"/>
        <v>0</v>
      </c>
      <c r="Q467" s="1102">
        <f t="shared" si="1538"/>
        <v>240000</v>
      </c>
      <c r="R467" s="1071">
        <f t="shared" si="1538"/>
        <v>534670.64</v>
      </c>
      <c r="S467" s="1071">
        <f>(R467/E467)*100</f>
        <v>37.316487995533222</v>
      </c>
      <c r="T467" s="1071">
        <f>(R467/J466)*100</f>
        <v>22.389892797319931</v>
      </c>
      <c r="U467" s="1071">
        <f>(R467/L466)*100</f>
        <v>22.389892797319931</v>
      </c>
      <c r="V467" s="1071">
        <f>(R467/D467)*100</f>
        <v>22.389892797319931</v>
      </c>
      <c r="W467" s="1071">
        <f>W469+W475</f>
        <v>1012214.88</v>
      </c>
      <c r="X467" s="1071">
        <f>(W467/E467)*100</f>
        <v>70.645929648241207</v>
      </c>
      <c r="Y467" s="1071">
        <f>(W467/J466)*100</f>
        <v>42.387557788944726</v>
      </c>
      <c r="Z467" s="1071">
        <f>(W467/L466)*100</f>
        <v>42.387557788944726</v>
      </c>
      <c r="AA467" s="1071">
        <f>(W467/D467)*100</f>
        <v>42.387557788944726</v>
      </c>
      <c r="AB467" s="1071">
        <f>AB469+AB475</f>
        <v>1546885.52</v>
      </c>
      <c r="AC467" s="1071">
        <f>(AB467/E467)*100</f>
        <v>107.96241764377443</v>
      </c>
      <c r="AD467" s="1171">
        <f>(AB467/J466)*100</f>
        <v>64.777450586264663</v>
      </c>
      <c r="AE467" s="1071">
        <f>(AB467/L466)*100</f>
        <v>64.777450586264663</v>
      </c>
      <c r="AF467" s="1071">
        <f>(AB467/D467)*100</f>
        <v>64.777450586264663</v>
      </c>
      <c r="AG467" s="1071">
        <f>AG469+AG475</f>
        <v>-114085.52</v>
      </c>
      <c r="AH467" s="1071">
        <f>(AG467/E467)*100</f>
        <v>-7.9624176437744278</v>
      </c>
      <c r="AI467" s="1071">
        <f>(AG467/D467)*100</f>
        <v>-4.7774505862646564</v>
      </c>
      <c r="AJ467" s="1071">
        <f>AJ469+AJ475</f>
        <v>841114.48</v>
      </c>
      <c r="AK467" s="1071">
        <f>(AJ467/J466)*100</f>
        <v>35.222549413735344</v>
      </c>
      <c r="AL467" s="1071">
        <f>(AJ467/D467)*100</f>
        <v>35.222549413735344</v>
      </c>
      <c r="AM467" s="1071">
        <f>AM469+AM475</f>
        <v>841114.48</v>
      </c>
      <c r="AN467" s="1071">
        <f>(AM467/L466)*100</f>
        <v>35.222549413735344</v>
      </c>
      <c r="AO467" s="1071">
        <f>(AM467/D467)*100</f>
        <v>35.222549413735344</v>
      </c>
      <c r="AP467" s="1071">
        <f>AP469+AP475</f>
        <v>841114.48</v>
      </c>
      <c r="AQ467" s="1071">
        <f>(AP467/D467)*100</f>
        <v>35.222549413735344</v>
      </c>
    </row>
    <row r="468" spans="1:43" ht="47.1" hidden="1" customHeight="1">
      <c r="A468" s="1105"/>
      <c r="B468" s="1106"/>
      <c r="C468" s="1108"/>
      <c r="D468" s="1108"/>
      <c r="E468" s="1173"/>
      <c r="F468" s="1173"/>
      <c r="G468" s="1110"/>
      <c r="H468" s="1110"/>
      <c r="I468" s="1110"/>
      <c r="J468" s="1110"/>
      <c r="K468" s="1112"/>
      <c r="L468" s="1106"/>
      <c r="M468" s="1115"/>
      <c r="N468" s="1117"/>
      <c r="O468" s="1119"/>
      <c r="P468" s="1101"/>
      <c r="Q468" s="1103"/>
      <c r="R468" s="1072"/>
      <c r="S468" s="1072"/>
      <c r="T468" s="1072"/>
      <c r="U468" s="1072"/>
      <c r="V468" s="1072"/>
      <c r="W468" s="1072"/>
      <c r="X468" s="1072"/>
      <c r="Y468" s="1072"/>
      <c r="Z468" s="1072"/>
      <c r="AA468" s="1072"/>
      <c r="AB468" s="1072"/>
      <c r="AC468" s="1072"/>
      <c r="AD468" s="1172"/>
      <c r="AE468" s="1072"/>
      <c r="AF468" s="1072"/>
      <c r="AG468" s="1072"/>
      <c r="AH468" s="1072"/>
      <c r="AI468" s="1072"/>
      <c r="AJ468" s="1072"/>
      <c r="AK468" s="1072"/>
      <c r="AL468" s="1072"/>
      <c r="AM468" s="1072"/>
      <c r="AN468" s="1072"/>
      <c r="AO468" s="1072"/>
      <c r="AP468" s="1072"/>
      <c r="AQ468" s="1072"/>
    </row>
    <row r="469" spans="1:43" ht="18.75" hidden="1">
      <c r="A469" s="38"/>
      <c r="B469" s="39"/>
      <c r="C469" s="40" t="s">
        <v>55</v>
      </c>
      <c r="D469" s="40">
        <f>SUM(D470:D474)</f>
        <v>2388000</v>
      </c>
      <c r="E469" s="40">
        <f t="shared" ref="E469:F469" si="1539">SUM(E470:E474)</f>
        <v>1432800</v>
      </c>
      <c r="F469" s="40">
        <f t="shared" si="1539"/>
        <v>955200</v>
      </c>
      <c r="G469" s="41">
        <f>SUM(G470:G474)</f>
        <v>1881000</v>
      </c>
      <c r="H469" s="41">
        <f>SUM(H470:H474)</f>
        <v>507000</v>
      </c>
      <c r="I469" s="41">
        <f>SUM(I470:I474)</f>
        <v>0</v>
      </c>
      <c r="J469" s="41">
        <f>SUM(J470:J474)</f>
        <v>2388000</v>
      </c>
      <c r="K469" s="42">
        <f>SUM(K470:K472)</f>
        <v>0</v>
      </c>
      <c r="L469" s="41">
        <f t="shared" ref="L469:R469" si="1540">SUM(L470:L474)</f>
        <v>2388000</v>
      </c>
      <c r="M469" s="43">
        <f t="shared" si="1540"/>
        <v>534670.64</v>
      </c>
      <c r="N469" s="44">
        <f t="shared" si="1540"/>
        <v>0</v>
      </c>
      <c r="O469" s="45">
        <f t="shared" si="1540"/>
        <v>772214.88</v>
      </c>
      <c r="P469" s="46">
        <f t="shared" si="1540"/>
        <v>0</v>
      </c>
      <c r="Q469" s="80">
        <f t="shared" si="1540"/>
        <v>240000</v>
      </c>
      <c r="R469" s="47">
        <f t="shared" si="1540"/>
        <v>534670.64</v>
      </c>
      <c r="S469" s="48">
        <f>R469/E469*100</f>
        <v>37.316487995533222</v>
      </c>
      <c r="T469" s="48">
        <f>R469/J469*100</f>
        <v>22.389892797319931</v>
      </c>
      <c r="U469" s="48">
        <f>R469/L469*100</f>
        <v>22.389892797319931</v>
      </c>
      <c r="V469" s="48">
        <f t="shared" ref="V469:V474" si="1541">R469/D469*100</f>
        <v>22.389892797319931</v>
      </c>
      <c r="W469" s="47">
        <f>SUM(W470:W474)</f>
        <v>1012214.88</v>
      </c>
      <c r="X469" s="48">
        <f>W469/E469*100</f>
        <v>70.645929648241207</v>
      </c>
      <c r="Y469" s="48">
        <f>W469/J469*100</f>
        <v>42.387557788944726</v>
      </c>
      <c r="Z469" s="48">
        <f>W469/L469*100</f>
        <v>42.387557788944726</v>
      </c>
      <c r="AA469" s="48">
        <f>W469/D469*100</f>
        <v>42.387557788944726</v>
      </c>
      <c r="AB469" s="48">
        <f>SUM(AB470:AB474)</f>
        <v>1546885.52</v>
      </c>
      <c r="AC469" s="48">
        <f>AB469/E469*100</f>
        <v>107.96241764377443</v>
      </c>
      <c r="AD469" s="299">
        <f>AB469/J469*100</f>
        <v>64.777450586264663</v>
      </c>
      <c r="AE469" s="48">
        <f>AB469/L469*100</f>
        <v>64.777450586264663</v>
      </c>
      <c r="AF469" s="48">
        <f>AB469/D469*100</f>
        <v>64.777450586264663</v>
      </c>
      <c r="AG469" s="295">
        <f>SUM(AG470:AG474)</f>
        <v>-114085.52</v>
      </c>
      <c r="AH469" s="48">
        <f>AG469/E469*100</f>
        <v>-7.9624176437744278</v>
      </c>
      <c r="AI469" s="48">
        <f>AG469/D469*100</f>
        <v>-4.7774505862646564</v>
      </c>
      <c r="AJ469" s="47">
        <f>SUM(AJ470:AJ474)</f>
        <v>841114.48</v>
      </c>
      <c r="AK469" s="47">
        <f>(AJ469/J469)*100</f>
        <v>35.222549413735344</v>
      </c>
      <c r="AL469" s="47">
        <f>(AJ469/D469)*100</f>
        <v>35.222549413735344</v>
      </c>
      <c r="AM469" s="47">
        <f>SUM(AM470:AM474)</f>
        <v>841114.48</v>
      </c>
      <c r="AN469" s="47">
        <f>(AM469/L469)*100</f>
        <v>35.222549413735344</v>
      </c>
      <c r="AO469" s="47">
        <f t="shared" ref="AO469:AO474" si="1542">(AM469/D469)*100</f>
        <v>35.222549413735344</v>
      </c>
      <c r="AP469" s="47">
        <f>SUM(AP470:AP474)</f>
        <v>841114.48</v>
      </c>
      <c r="AQ469" s="47">
        <f>(AP469/D469)*100</f>
        <v>35.222549413735344</v>
      </c>
    </row>
    <row r="470" spans="1:43" ht="18.75" hidden="1">
      <c r="A470" s="38"/>
      <c r="B470" s="39" t="s">
        <v>68</v>
      </c>
      <c r="C470" s="49" t="s">
        <v>56</v>
      </c>
      <c r="D470" s="49">
        <v>360000</v>
      </c>
      <c r="E470" s="49">
        <v>216000</v>
      </c>
      <c r="F470" s="49">
        <f>D470*0.4</f>
        <v>144000</v>
      </c>
      <c r="G470" s="49">
        <v>360000</v>
      </c>
      <c r="H470" s="49">
        <v>0</v>
      </c>
      <c r="I470" s="49"/>
      <c r="J470" s="41">
        <f>SUM(G470:I470)</f>
        <v>360000</v>
      </c>
      <c r="K470" s="50">
        <v>0</v>
      </c>
      <c r="L470" s="51">
        <f>SUM(G470:I470,K470)</f>
        <v>360000</v>
      </c>
      <c r="M470" s="52">
        <v>120000</v>
      </c>
      <c r="N470" s="53"/>
      <c r="O470" s="54"/>
      <c r="P470" s="55"/>
      <c r="Q470" s="81">
        <v>240000</v>
      </c>
      <c r="R470" s="56">
        <f>M470+N470</f>
        <v>120000</v>
      </c>
      <c r="S470" s="56">
        <f>R470/E470*100</f>
        <v>55.555555555555557</v>
      </c>
      <c r="T470" s="56">
        <f>R470/J470*100</f>
        <v>33.333333333333329</v>
      </c>
      <c r="U470" s="56">
        <f>R470/L470*100</f>
        <v>33.333333333333329</v>
      </c>
      <c r="V470" s="56">
        <f t="shared" si="1541"/>
        <v>33.333333333333329</v>
      </c>
      <c r="W470" s="57">
        <f>O470+P470+Q470</f>
        <v>240000</v>
      </c>
      <c r="X470" s="56">
        <f>W470/E470*100</f>
        <v>111.11111111111111</v>
      </c>
      <c r="Y470" s="56">
        <f>W470/J470*100</f>
        <v>66.666666666666657</v>
      </c>
      <c r="Z470" s="56">
        <f>W470/L470*100</f>
        <v>66.666666666666657</v>
      </c>
      <c r="AA470" s="56">
        <f>W470/D470*100</f>
        <v>66.666666666666657</v>
      </c>
      <c r="AB470" s="56">
        <f>SUM(M470:Q470)</f>
        <v>360000</v>
      </c>
      <c r="AC470" s="56">
        <f>AB470/E470*100</f>
        <v>166.66666666666669</v>
      </c>
      <c r="AD470" s="56">
        <f>AB470/J470*100</f>
        <v>100</v>
      </c>
      <c r="AE470" s="56">
        <f>AB470/L470*100</f>
        <v>100</v>
      </c>
      <c r="AF470" s="56">
        <f>AB470/D470*100</f>
        <v>100</v>
      </c>
      <c r="AG470" s="57">
        <f>E470-AB470</f>
        <v>-144000</v>
      </c>
      <c r="AH470" s="56">
        <f>AG470/E470*100</f>
        <v>-66.666666666666657</v>
      </c>
      <c r="AI470" s="56">
        <f>AG470/D470*100</f>
        <v>-40</v>
      </c>
      <c r="AJ470" s="57">
        <f>J470-AB470</f>
        <v>0</v>
      </c>
      <c r="AK470" s="57">
        <f>(AJ470/J470)*100</f>
        <v>0</v>
      </c>
      <c r="AL470" s="57">
        <f>(AJ470/D470)*100</f>
        <v>0</v>
      </c>
      <c r="AM470" s="34">
        <f>L470-AB470</f>
        <v>0</v>
      </c>
      <c r="AN470" s="57">
        <f>(AM470/L470)*100</f>
        <v>0</v>
      </c>
      <c r="AO470" s="63">
        <f t="shared" si="1542"/>
        <v>0</v>
      </c>
      <c r="AP470" s="34">
        <f>D470-AB470</f>
        <v>0</v>
      </c>
      <c r="AQ470" s="57">
        <f>(AP470/D470)*100</f>
        <v>0</v>
      </c>
    </row>
    <row r="471" spans="1:43" ht="18.75" hidden="1">
      <c r="A471" s="38"/>
      <c r="B471" s="38"/>
      <c r="C471" s="49" t="s">
        <v>57</v>
      </c>
      <c r="D471" s="49">
        <v>1869800</v>
      </c>
      <c r="E471" s="49">
        <v>1121880</v>
      </c>
      <c r="F471" s="49">
        <f t="shared" ref="F471:F476" si="1543">D471*0.4</f>
        <v>747920</v>
      </c>
      <c r="G471" s="49">
        <v>1402350</v>
      </c>
      <c r="H471" s="49">
        <v>467450</v>
      </c>
      <c r="I471" s="49"/>
      <c r="J471" s="41">
        <f>SUM(G471:I471)</f>
        <v>1869800</v>
      </c>
      <c r="K471" s="347">
        <v>0</v>
      </c>
      <c r="L471" s="51">
        <f>SUM(G471:I471,K471)</f>
        <v>1869800</v>
      </c>
      <c r="M471" s="52">
        <v>388489.88</v>
      </c>
      <c r="N471" s="53"/>
      <c r="O471" s="54">
        <v>772214.88</v>
      </c>
      <c r="P471" s="55"/>
      <c r="Q471" s="81"/>
      <c r="R471" s="56">
        <f>M471+N471</f>
        <v>388489.88</v>
      </c>
      <c r="S471" s="56">
        <f t="shared" ref="S471:S476" si="1544">R471/E471*100</f>
        <v>34.628470068099979</v>
      </c>
      <c r="T471" s="56">
        <f t="shared" ref="T471:T474" si="1545">R471/J471*100</f>
        <v>20.777082040859984</v>
      </c>
      <c r="U471" s="56">
        <f t="shared" ref="U471:U476" si="1546">R471/L471*100</f>
        <v>20.777082040859984</v>
      </c>
      <c r="V471" s="56">
        <f t="shared" si="1541"/>
        <v>20.777082040859984</v>
      </c>
      <c r="W471" s="57">
        <f t="shared" ref="W471:W474" si="1547">O471+P471+Q471</f>
        <v>772214.88</v>
      </c>
      <c r="X471" s="56">
        <f t="shared" ref="X471:X476" si="1548">W471/E471*100</f>
        <v>68.832217349449138</v>
      </c>
      <c r="Y471" s="56">
        <f t="shared" ref="Y471:Y474" si="1549">W471/J471*100</f>
        <v>41.29933040966948</v>
      </c>
      <c r="Z471" s="56">
        <f t="shared" ref="Z471:Z476" si="1550">W471/L471*100</f>
        <v>41.29933040966948</v>
      </c>
      <c r="AA471" s="56">
        <f t="shared" ref="AA471:AA474" si="1551">W471/D471*100</f>
        <v>41.29933040966948</v>
      </c>
      <c r="AB471" s="56">
        <f t="shared" ref="AB471:AB474" si="1552">SUM(M471:Q471)</f>
        <v>1160704.76</v>
      </c>
      <c r="AC471" s="56">
        <f t="shared" ref="AC471:AC474" si="1553">AB471/E471*100</f>
        <v>103.46068741754912</v>
      </c>
      <c r="AD471" s="56">
        <f>AB471/J471*100</f>
        <v>62.076412450529475</v>
      </c>
      <c r="AE471" s="56">
        <f t="shared" ref="AE471:AE476" si="1554">AB471/L471*100</f>
        <v>62.076412450529475</v>
      </c>
      <c r="AF471" s="56">
        <f t="shared" ref="AF471:AF474" si="1555">AB471/D471*100</f>
        <v>62.076412450529475</v>
      </c>
      <c r="AG471" s="57">
        <f t="shared" ref="AG471:AG474" si="1556">E471-AB471</f>
        <v>-38824.760000000009</v>
      </c>
      <c r="AH471" s="56">
        <f t="shared" ref="AH471:AH474" si="1557">AG471/E471*100</f>
        <v>-3.4606874175491145</v>
      </c>
      <c r="AI471" s="56">
        <f t="shared" ref="AI471:AI474" si="1558">AG471/D471*100</f>
        <v>-2.0764124505294692</v>
      </c>
      <c r="AJ471" s="57">
        <f t="shared" ref="AJ471:AJ474" si="1559">J471-AB471</f>
        <v>709095.24</v>
      </c>
      <c r="AK471" s="57">
        <f t="shared" ref="AK471:AK474" si="1560">(AJ471/J471)*100</f>
        <v>37.923587549470533</v>
      </c>
      <c r="AL471" s="57">
        <f t="shared" ref="AL471:AL474" si="1561">(AJ471/D471)*100</f>
        <v>37.923587549470533</v>
      </c>
      <c r="AM471" s="34">
        <f>L471-AB471</f>
        <v>709095.24</v>
      </c>
      <c r="AN471" s="57">
        <f t="shared" ref="AN471:AN474" si="1562">(AM471/L471)*100</f>
        <v>37.923587549470533</v>
      </c>
      <c r="AO471" s="63">
        <f t="shared" si="1542"/>
        <v>37.923587549470533</v>
      </c>
      <c r="AP471" s="34">
        <f t="shared" ref="AP471:AP474" si="1563">D471-AB471</f>
        <v>709095.24</v>
      </c>
      <c r="AQ471" s="57">
        <f t="shared" ref="AQ471:AQ474" si="1564">(AP471/D471)*100</f>
        <v>37.923587549470533</v>
      </c>
    </row>
    <row r="472" spans="1:43" ht="18.75" hidden="1">
      <c r="A472" s="38"/>
      <c r="B472" s="38"/>
      <c r="C472" s="49" t="s">
        <v>58</v>
      </c>
      <c r="D472" s="49">
        <v>158200</v>
      </c>
      <c r="E472" s="49">
        <v>94920</v>
      </c>
      <c r="F472" s="49">
        <f t="shared" si="1543"/>
        <v>63280</v>
      </c>
      <c r="G472" s="49">
        <v>118650</v>
      </c>
      <c r="H472" s="49">
        <v>39550</v>
      </c>
      <c r="I472" s="49"/>
      <c r="J472" s="41">
        <f>SUM(G472:I472)</f>
        <v>158200</v>
      </c>
      <c r="K472" s="59">
        <v>0</v>
      </c>
      <c r="L472" s="51">
        <f>SUM(G472:I472,K472)</f>
        <v>158200</v>
      </c>
      <c r="M472" s="52">
        <v>26180.76</v>
      </c>
      <c r="N472" s="53"/>
      <c r="O472" s="54"/>
      <c r="P472" s="55"/>
      <c r="Q472" s="81"/>
      <c r="R472" s="56">
        <f>M472+N472</f>
        <v>26180.76</v>
      </c>
      <c r="S472" s="56">
        <f t="shared" si="1544"/>
        <v>27.581921618204802</v>
      </c>
      <c r="T472" s="56">
        <f t="shared" si="1545"/>
        <v>16.549152970922883</v>
      </c>
      <c r="U472" s="56">
        <f t="shared" si="1546"/>
        <v>16.549152970922883</v>
      </c>
      <c r="V472" s="56">
        <f t="shared" si="1541"/>
        <v>16.549152970922883</v>
      </c>
      <c r="W472" s="57">
        <f t="shared" si="1547"/>
        <v>0</v>
      </c>
      <c r="X472" s="56">
        <f t="shared" si="1548"/>
        <v>0</v>
      </c>
      <c r="Y472" s="56">
        <f t="shared" si="1549"/>
        <v>0</v>
      </c>
      <c r="Z472" s="56">
        <f t="shared" si="1550"/>
        <v>0</v>
      </c>
      <c r="AA472" s="56">
        <f t="shared" si="1551"/>
        <v>0</v>
      </c>
      <c r="AB472" s="56">
        <f t="shared" si="1552"/>
        <v>26180.76</v>
      </c>
      <c r="AC472" s="56">
        <f t="shared" si="1553"/>
        <v>27.581921618204802</v>
      </c>
      <c r="AD472" s="56">
        <f t="shared" ref="AD472:AD474" si="1565">AB472/J472*100</f>
        <v>16.549152970922883</v>
      </c>
      <c r="AE472" s="56">
        <f t="shared" si="1554"/>
        <v>16.549152970922883</v>
      </c>
      <c r="AF472" s="56">
        <f t="shared" si="1555"/>
        <v>16.549152970922883</v>
      </c>
      <c r="AG472" s="57">
        <f t="shared" si="1556"/>
        <v>68739.240000000005</v>
      </c>
      <c r="AH472" s="56">
        <f t="shared" si="1557"/>
        <v>72.418078381795198</v>
      </c>
      <c r="AI472" s="56">
        <f t="shared" si="1558"/>
        <v>43.450847029077124</v>
      </c>
      <c r="AJ472" s="57">
        <f t="shared" si="1559"/>
        <v>132019.24</v>
      </c>
      <c r="AK472" s="57">
        <f t="shared" si="1560"/>
        <v>83.45084702907711</v>
      </c>
      <c r="AL472" s="57">
        <f t="shared" si="1561"/>
        <v>83.45084702907711</v>
      </c>
      <c r="AM472" s="34">
        <f>L472-AB472</f>
        <v>132019.24</v>
      </c>
      <c r="AN472" s="57">
        <f t="shared" si="1562"/>
        <v>83.45084702907711</v>
      </c>
      <c r="AO472" s="63">
        <f t="shared" si="1542"/>
        <v>83.45084702907711</v>
      </c>
      <c r="AP472" s="34">
        <f t="shared" si="1563"/>
        <v>132019.24</v>
      </c>
      <c r="AQ472" s="57">
        <f t="shared" si="1564"/>
        <v>83.45084702907711</v>
      </c>
    </row>
    <row r="473" spans="1:43" ht="18" hidden="1" customHeight="1">
      <c r="A473" s="38"/>
      <c r="B473" s="38"/>
      <c r="C473" s="49" t="s">
        <v>69</v>
      </c>
      <c r="D473" s="49">
        <v>0</v>
      </c>
      <c r="E473" s="49">
        <v>0</v>
      </c>
      <c r="F473" s="49">
        <f t="shared" si="1543"/>
        <v>0</v>
      </c>
      <c r="G473" s="49">
        <v>0</v>
      </c>
      <c r="H473" s="49">
        <v>0</v>
      </c>
      <c r="I473" s="49"/>
      <c r="J473" s="41">
        <f>SUM(G473:I473)</f>
        <v>0</v>
      </c>
      <c r="K473" s="59">
        <v>0</v>
      </c>
      <c r="L473" s="51">
        <f>SUM(G473:I473,K473)</f>
        <v>0</v>
      </c>
      <c r="M473" s="52"/>
      <c r="N473" s="53"/>
      <c r="O473" s="54"/>
      <c r="P473" s="55"/>
      <c r="Q473" s="81"/>
      <c r="R473" s="56">
        <f>M473+N473</f>
        <v>0</v>
      </c>
      <c r="S473" s="56" t="e">
        <f t="shared" si="1544"/>
        <v>#DIV/0!</v>
      </c>
      <c r="T473" s="56" t="e">
        <f t="shared" si="1545"/>
        <v>#DIV/0!</v>
      </c>
      <c r="U473" s="56" t="e">
        <f t="shared" si="1546"/>
        <v>#DIV/0!</v>
      </c>
      <c r="V473" s="56" t="e">
        <f t="shared" si="1541"/>
        <v>#DIV/0!</v>
      </c>
      <c r="W473" s="57">
        <f t="shared" si="1547"/>
        <v>0</v>
      </c>
      <c r="X473" s="56" t="e">
        <f t="shared" si="1548"/>
        <v>#DIV/0!</v>
      </c>
      <c r="Y473" s="56" t="e">
        <f t="shared" si="1549"/>
        <v>#DIV/0!</v>
      </c>
      <c r="Z473" s="56" t="e">
        <f t="shared" si="1550"/>
        <v>#DIV/0!</v>
      </c>
      <c r="AA473" s="56" t="e">
        <f t="shared" si="1551"/>
        <v>#DIV/0!</v>
      </c>
      <c r="AB473" s="56">
        <f t="shared" si="1552"/>
        <v>0</v>
      </c>
      <c r="AC473" s="56" t="e">
        <f t="shared" si="1553"/>
        <v>#DIV/0!</v>
      </c>
      <c r="AD473" s="56" t="e">
        <f t="shared" si="1565"/>
        <v>#DIV/0!</v>
      </c>
      <c r="AE473" s="56" t="e">
        <f t="shared" si="1554"/>
        <v>#DIV/0!</v>
      </c>
      <c r="AF473" s="56" t="e">
        <f t="shared" si="1555"/>
        <v>#DIV/0!</v>
      </c>
      <c r="AG473" s="57">
        <f t="shared" si="1556"/>
        <v>0</v>
      </c>
      <c r="AH473" s="56" t="e">
        <f t="shared" si="1557"/>
        <v>#DIV/0!</v>
      </c>
      <c r="AI473" s="56" t="e">
        <f t="shared" si="1558"/>
        <v>#DIV/0!</v>
      </c>
      <c r="AJ473" s="57">
        <f t="shared" si="1559"/>
        <v>0</v>
      </c>
      <c r="AK473" s="57" t="e">
        <f t="shared" si="1560"/>
        <v>#DIV/0!</v>
      </c>
      <c r="AL473" s="57" t="e">
        <f t="shared" si="1561"/>
        <v>#DIV/0!</v>
      </c>
      <c r="AM473" s="34">
        <f>L473-AB473</f>
        <v>0</v>
      </c>
      <c r="AN473" s="57" t="e">
        <f t="shared" si="1562"/>
        <v>#DIV/0!</v>
      </c>
      <c r="AO473" s="63" t="e">
        <f t="shared" si="1542"/>
        <v>#DIV/0!</v>
      </c>
      <c r="AP473" s="34">
        <f t="shared" si="1563"/>
        <v>0</v>
      </c>
      <c r="AQ473" s="57" t="e">
        <f t="shared" si="1564"/>
        <v>#DIV/0!</v>
      </c>
    </row>
    <row r="474" spans="1:43" ht="18" hidden="1" customHeight="1">
      <c r="A474" s="38"/>
      <c r="B474" s="38"/>
      <c r="C474" s="49" t="s">
        <v>60</v>
      </c>
      <c r="D474" s="57">
        <v>0</v>
      </c>
      <c r="E474" s="49">
        <v>0</v>
      </c>
      <c r="F474" s="49">
        <f t="shared" si="1543"/>
        <v>0</v>
      </c>
      <c r="G474" s="57">
        <v>0</v>
      </c>
      <c r="H474" s="49">
        <v>0</v>
      </c>
      <c r="I474" s="49"/>
      <c r="J474" s="41">
        <f>SUM(G474:I474)</f>
        <v>0</v>
      </c>
      <c r="K474" s="49">
        <v>0</v>
      </c>
      <c r="L474" s="51">
        <f>SUM(G474:I474,K474)</f>
        <v>0</v>
      </c>
      <c r="M474" s="52"/>
      <c r="N474" s="53"/>
      <c r="O474" s="54"/>
      <c r="P474" s="55"/>
      <c r="Q474" s="81"/>
      <c r="R474" s="56">
        <f>M474+N474</f>
        <v>0</v>
      </c>
      <c r="S474" s="56" t="e">
        <f t="shared" si="1544"/>
        <v>#DIV/0!</v>
      </c>
      <c r="T474" s="56" t="e">
        <f t="shared" si="1545"/>
        <v>#DIV/0!</v>
      </c>
      <c r="U474" s="56" t="e">
        <f t="shared" si="1546"/>
        <v>#DIV/0!</v>
      </c>
      <c r="V474" s="56" t="e">
        <f t="shared" si="1541"/>
        <v>#DIV/0!</v>
      </c>
      <c r="W474" s="57">
        <f t="shared" si="1547"/>
        <v>0</v>
      </c>
      <c r="X474" s="56" t="e">
        <f t="shared" si="1548"/>
        <v>#DIV/0!</v>
      </c>
      <c r="Y474" s="56" t="e">
        <f t="shared" si="1549"/>
        <v>#DIV/0!</v>
      </c>
      <c r="Z474" s="56" t="e">
        <f t="shared" si="1550"/>
        <v>#DIV/0!</v>
      </c>
      <c r="AA474" s="56" t="e">
        <f t="shared" si="1551"/>
        <v>#DIV/0!</v>
      </c>
      <c r="AB474" s="56">
        <f t="shared" si="1552"/>
        <v>0</v>
      </c>
      <c r="AC474" s="56" t="e">
        <f t="shared" si="1553"/>
        <v>#DIV/0!</v>
      </c>
      <c r="AD474" s="56" t="e">
        <f t="shared" si="1565"/>
        <v>#DIV/0!</v>
      </c>
      <c r="AE474" s="56" t="e">
        <f t="shared" si="1554"/>
        <v>#DIV/0!</v>
      </c>
      <c r="AF474" s="56" t="e">
        <f t="shared" si="1555"/>
        <v>#DIV/0!</v>
      </c>
      <c r="AG474" s="57">
        <f t="shared" si="1556"/>
        <v>0</v>
      </c>
      <c r="AH474" s="56" t="e">
        <f t="shared" si="1557"/>
        <v>#DIV/0!</v>
      </c>
      <c r="AI474" s="56" t="e">
        <f t="shared" si="1558"/>
        <v>#DIV/0!</v>
      </c>
      <c r="AJ474" s="57">
        <f t="shared" si="1559"/>
        <v>0</v>
      </c>
      <c r="AK474" s="57" t="e">
        <f t="shared" si="1560"/>
        <v>#DIV/0!</v>
      </c>
      <c r="AL474" s="57" t="e">
        <f t="shared" si="1561"/>
        <v>#DIV/0!</v>
      </c>
      <c r="AM474" s="34">
        <f>L474-AB474</f>
        <v>0</v>
      </c>
      <c r="AN474" s="57" t="e">
        <f t="shared" si="1562"/>
        <v>#DIV/0!</v>
      </c>
      <c r="AO474" s="63" t="e">
        <f t="shared" si="1542"/>
        <v>#DIV/0!</v>
      </c>
      <c r="AP474" s="34">
        <f t="shared" si="1563"/>
        <v>0</v>
      </c>
      <c r="AQ474" s="57" t="e">
        <f t="shared" si="1564"/>
        <v>#DIV/0!</v>
      </c>
    </row>
    <row r="475" spans="1:43" ht="18" hidden="1" customHeight="1">
      <c r="A475" s="61"/>
      <c r="B475" s="62"/>
      <c r="C475" s="63" t="s">
        <v>61</v>
      </c>
      <c r="D475" s="63">
        <f>D476</f>
        <v>0</v>
      </c>
      <c r="E475" s="63">
        <f>E476</f>
        <v>0</v>
      </c>
      <c r="F475" s="63">
        <f t="shared" ref="F475" si="1566">F476</f>
        <v>0</v>
      </c>
      <c r="G475" s="63">
        <f>SUM(G476:G476)</f>
        <v>0</v>
      </c>
      <c r="H475" s="63">
        <f>H476</f>
        <v>0</v>
      </c>
      <c r="I475" s="63">
        <f>I476</f>
        <v>0</v>
      </c>
      <c r="J475" s="63">
        <f>J476</f>
        <v>0</v>
      </c>
      <c r="K475" s="63">
        <f>K476</f>
        <v>0</v>
      </c>
      <c r="L475" s="63">
        <f>SUM(L476:L476)</f>
        <v>0</v>
      </c>
      <c r="M475" s="64">
        <f t="shared" ref="M475:AP475" si="1567">M476</f>
        <v>0</v>
      </c>
      <c r="N475" s="65">
        <f t="shared" si="1567"/>
        <v>0</v>
      </c>
      <c r="O475" s="66">
        <f t="shared" si="1567"/>
        <v>0</v>
      </c>
      <c r="P475" s="46">
        <f t="shared" si="1567"/>
        <v>0</v>
      </c>
      <c r="Q475" s="82">
        <f t="shared" si="1567"/>
        <v>0</v>
      </c>
      <c r="R475" s="67">
        <f t="shared" si="1567"/>
        <v>0</v>
      </c>
      <c r="S475" s="67" t="e">
        <f t="shared" si="1567"/>
        <v>#DIV/0!</v>
      </c>
      <c r="T475" s="67" t="e">
        <f t="shared" si="1567"/>
        <v>#DIV/0!</v>
      </c>
      <c r="U475" s="56" t="e">
        <f t="shared" si="1546"/>
        <v>#DIV/0!</v>
      </c>
      <c r="V475" s="67" t="e">
        <f t="shared" si="1567"/>
        <v>#DIV/0!</v>
      </c>
      <c r="W475" s="63">
        <f t="shared" si="1567"/>
        <v>0</v>
      </c>
      <c r="X475" s="67" t="e">
        <f t="shared" si="1567"/>
        <v>#DIV/0!</v>
      </c>
      <c r="Y475" s="67" t="e">
        <f t="shared" si="1567"/>
        <v>#DIV/0!</v>
      </c>
      <c r="Z475" s="56" t="e">
        <f t="shared" si="1550"/>
        <v>#DIV/0!</v>
      </c>
      <c r="AA475" s="67" t="e">
        <f t="shared" si="1567"/>
        <v>#DIV/0!</v>
      </c>
      <c r="AB475" s="67">
        <f>AB476</f>
        <v>0</v>
      </c>
      <c r="AC475" s="67" t="e">
        <f t="shared" ref="AC475:AI475" si="1568">AC476</f>
        <v>#DIV/0!</v>
      </c>
      <c r="AD475" s="67" t="e">
        <f t="shared" si="1568"/>
        <v>#DIV/0!</v>
      </c>
      <c r="AE475" s="56" t="e">
        <f t="shared" si="1554"/>
        <v>#DIV/0!</v>
      </c>
      <c r="AF475" s="67" t="e">
        <f t="shared" si="1568"/>
        <v>#DIV/0!</v>
      </c>
      <c r="AG475" s="63">
        <f>AG476</f>
        <v>0</v>
      </c>
      <c r="AH475" s="67" t="e">
        <f t="shared" si="1568"/>
        <v>#DIV/0!</v>
      </c>
      <c r="AI475" s="67" t="e">
        <f t="shared" si="1568"/>
        <v>#DIV/0!</v>
      </c>
      <c r="AJ475" s="63">
        <f t="shared" si="1567"/>
        <v>0</v>
      </c>
      <c r="AK475" s="63" t="e">
        <f t="shared" si="1567"/>
        <v>#DIV/0!</v>
      </c>
      <c r="AL475" s="63" t="e">
        <f t="shared" si="1567"/>
        <v>#DIV/0!</v>
      </c>
      <c r="AM475" s="63">
        <f t="shared" si="1567"/>
        <v>0</v>
      </c>
      <c r="AN475" s="63" t="e">
        <f t="shared" si="1567"/>
        <v>#DIV/0!</v>
      </c>
      <c r="AO475" s="63" t="e">
        <f t="shared" si="1567"/>
        <v>#DIV/0!</v>
      </c>
      <c r="AP475" s="63">
        <f t="shared" si="1567"/>
        <v>0</v>
      </c>
      <c r="AQ475" s="57" t="e">
        <f>(AP475/D475)*100</f>
        <v>#DIV/0!</v>
      </c>
    </row>
    <row r="476" spans="1:43" ht="18" hidden="1" customHeight="1">
      <c r="A476" s="38"/>
      <c r="B476" s="38"/>
      <c r="C476" s="49" t="s">
        <v>70</v>
      </c>
      <c r="D476" s="57">
        <v>0</v>
      </c>
      <c r="E476" s="49">
        <v>0</v>
      </c>
      <c r="F476" s="49">
        <f t="shared" si="1543"/>
        <v>0</v>
      </c>
      <c r="G476" s="57">
        <v>0</v>
      </c>
      <c r="H476" s="49">
        <v>0</v>
      </c>
      <c r="I476" s="49"/>
      <c r="J476" s="49">
        <f>SUM(G476:I476)</f>
        <v>0</v>
      </c>
      <c r="K476" s="57">
        <v>0</v>
      </c>
      <c r="L476" s="51">
        <f>SUM(G476:I476,K476)</f>
        <v>0</v>
      </c>
      <c r="M476" s="52"/>
      <c r="N476" s="53"/>
      <c r="O476" s="54"/>
      <c r="P476" s="55"/>
      <c r="Q476" s="81"/>
      <c r="R476" s="57">
        <f>M476+N476</f>
        <v>0</v>
      </c>
      <c r="S476" s="56" t="e">
        <f t="shared" si="1544"/>
        <v>#DIV/0!</v>
      </c>
      <c r="T476" s="56" t="e">
        <f>R476/L476*100</f>
        <v>#DIV/0!</v>
      </c>
      <c r="U476" s="56" t="e">
        <f t="shared" si="1546"/>
        <v>#DIV/0!</v>
      </c>
      <c r="V476" s="56" t="e">
        <f>R476/D476*100</f>
        <v>#DIV/0!</v>
      </c>
      <c r="W476" s="57">
        <f>O476+P476+Q476</f>
        <v>0</v>
      </c>
      <c r="X476" s="56" t="e">
        <f t="shared" si="1548"/>
        <v>#DIV/0!</v>
      </c>
      <c r="Y476" s="56" t="e">
        <f>W476/L476*100</f>
        <v>#DIV/0!</v>
      </c>
      <c r="Z476" s="56" t="e">
        <f t="shared" si="1550"/>
        <v>#DIV/0!</v>
      </c>
      <c r="AA476" s="56" t="e">
        <f>W476/D476*100</f>
        <v>#DIV/0!</v>
      </c>
      <c r="AB476" s="56">
        <f>SUM(M476:Q476)</f>
        <v>0</v>
      </c>
      <c r="AC476" s="56" t="e">
        <f t="shared" ref="AC476" si="1569">AB476/E476*100</f>
        <v>#DIV/0!</v>
      </c>
      <c r="AD476" s="56" t="e">
        <f t="shared" ref="AD476" si="1570">AB476/J476*100</f>
        <v>#DIV/0!</v>
      </c>
      <c r="AE476" s="56" t="e">
        <f t="shared" si="1554"/>
        <v>#DIV/0!</v>
      </c>
      <c r="AF476" s="56" t="e">
        <f>AB476/D476*100</f>
        <v>#DIV/0!</v>
      </c>
      <c r="AG476" s="57">
        <f t="shared" ref="AG476" si="1571">E476-AB476</f>
        <v>0</v>
      </c>
      <c r="AH476" s="56" t="e">
        <f t="shared" ref="AH476" si="1572">AG476/E476*100</f>
        <v>#DIV/0!</v>
      </c>
      <c r="AI476" s="56" t="e">
        <f t="shared" ref="AI476" si="1573">AG476/D476*100</f>
        <v>#DIV/0!</v>
      </c>
      <c r="AJ476" s="57">
        <f>J476-AB476</f>
        <v>0</v>
      </c>
      <c r="AK476" s="57" t="e">
        <f t="shared" ref="AK476" si="1574">(AJ476/J476)*100</f>
        <v>#DIV/0!</v>
      </c>
      <c r="AL476" s="57" t="e">
        <f>(AJ476/D476)*100</f>
        <v>#DIV/0!</v>
      </c>
      <c r="AM476" s="34">
        <f>L476-AB476</f>
        <v>0</v>
      </c>
      <c r="AN476" s="57" t="e">
        <f>(AM476/L476)*100</f>
        <v>#DIV/0!</v>
      </c>
      <c r="AO476" s="63" t="e">
        <f>(AM476/D476)*100</f>
        <v>#DIV/0!</v>
      </c>
      <c r="AP476" s="34">
        <f t="shared" ref="AP476" si="1575">D476-AB476</f>
        <v>0</v>
      </c>
      <c r="AQ476" s="57" t="e">
        <f t="shared" ref="AQ476" si="1576">(AP476/D476)*100</f>
        <v>#DIV/0!</v>
      </c>
    </row>
    <row r="477" spans="1:43" ht="18.75" hidden="1">
      <c r="A477" s="69"/>
      <c r="B477" s="69"/>
      <c r="C477" s="70"/>
      <c r="D477" s="70"/>
      <c r="E477" s="70"/>
      <c r="F477" s="70"/>
      <c r="G477" s="71"/>
      <c r="H477" s="71"/>
      <c r="I477" s="71"/>
      <c r="J477" s="71"/>
      <c r="K477" s="71"/>
      <c r="L477" s="71"/>
      <c r="M477" s="72"/>
      <c r="N477" s="73"/>
      <c r="O477" s="74"/>
      <c r="P477" s="75"/>
      <c r="Q477" s="83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</row>
    <row r="478" spans="1:43" ht="38.450000000000003" hidden="1" customHeight="1">
      <c r="A478" s="1104" t="s">
        <v>201</v>
      </c>
      <c r="B478" s="1106" t="s">
        <v>202</v>
      </c>
      <c r="C478" s="1107" t="s">
        <v>203</v>
      </c>
      <c r="D478" s="79" t="s">
        <v>204</v>
      </c>
      <c r="E478" s="293">
        <v>0.6</v>
      </c>
      <c r="F478" s="293">
        <v>0.4</v>
      </c>
      <c r="G478" s="1109">
        <f>SUM(G481,G487)</f>
        <v>716250</v>
      </c>
      <c r="H478" s="1109">
        <f>H481+H487</f>
        <v>238750</v>
      </c>
      <c r="I478" s="1109">
        <f>I481+I487</f>
        <v>0</v>
      </c>
      <c r="J478" s="1109">
        <f>SUM(G478:I480)</f>
        <v>955000</v>
      </c>
      <c r="K478" s="1111">
        <f>SUM(K481,K487)</f>
        <v>0</v>
      </c>
      <c r="L478" s="1113">
        <f>SUM(L481,L487)</f>
        <v>955000</v>
      </c>
      <c r="M478" s="37"/>
      <c r="N478" s="37"/>
      <c r="O478" s="37"/>
      <c r="P478" s="37"/>
      <c r="Q478" s="37"/>
      <c r="R478" s="203" t="s">
        <v>417</v>
      </c>
      <c r="S478" s="294" t="s">
        <v>462</v>
      </c>
      <c r="T478" s="204" t="s">
        <v>433</v>
      </c>
      <c r="U478" s="204" t="s">
        <v>434</v>
      </c>
      <c r="V478" s="204" t="s">
        <v>403</v>
      </c>
      <c r="W478" s="204" t="s">
        <v>438</v>
      </c>
      <c r="X478" s="294" t="s">
        <v>462</v>
      </c>
      <c r="Y478" s="204" t="s">
        <v>433</v>
      </c>
      <c r="Z478" s="204" t="s">
        <v>434</v>
      </c>
      <c r="AA478" s="204" t="s">
        <v>403</v>
      </c>
      <c r="AB478" s="203" t="s">
        <v>439</v>
      </c>
      <c r="AC478" s="294" t="s">
        <v>462</v>
      </c>
      <c r="AD478" s="204" t="s">
        <v>433</v>
      </c>
      <c r="AE478" s="204" t="s">
        <v>434</v>
      </c>
      <c r="AF478" s="204" t="s">
        <v>403</v>
      </c>
      <c r="AG478" s="296" t="s">
        <v>33</v>
      </c>
      <c r="AH478" s="294" t="s">
        <v>464</v>
      </c>
      <c r="AI478" s="294" t="s">
        <v>399</v>
      </c>
      <c r="AJ478" s="204" t="s">
        <v>440</v>
      </c>
      <c r="AK478" s="204" t="s">
        <v>433</v>
      </c>
      <c r="AL478" s="204" t="s">
        <v>403</v>
      </c>
      <c r="AM478" s="204" t="s">
        <v>408</v>
      </c>
      <c r="AN478" s="204" t="s">
        <v>448</v>
      </c>
      <c r="AO478" s="204" t="s">
        <v>403</v>
      </c>
      <c r="AP478" s="204" t="s">
        <v>441</v>
      </c>
      <c r="AQ478" s="204" t="s">
        <v>403</v>
      </c>
    </row>
    <row r="479" spans="1:43" ht="14.45" hidden="1" customHeight="1">
      <c r="A479" s="1105"/>
      <c r="B479" s="1106"/>
      <c r="C479" s="1108"/>
      <c r="D479" s="1108">
        <f>D481+D487</f>
        <v>955000</v>
      </c>
      <c r="E479" s="1173">
        <f t="shared" ref="E479:F479" si="1577">E481+E487</f>
        <v>573000</v>
      </c>
      <c r="F479" s="1173">
        <f t="shared" si="1577"/>
        <v>382000</v>
      </c>
      <c r="G479" s="1110"/>
      <c r="H479" s="1110"/>
      <c r="I479" s="1110"/>
      <c r="J479" s="1110"/>
      <c r="K479" s="1112"/>
      <c r="L479" s="1106"/>
      <c r="M479" s="1114">
        <f t="shared" ref="M479:R479" si="1578">M481+M487</f>
        <v>410561.25</v>
      </c>
      <c r="N479" s="1116">
        <f t="shared" si="1578"/>
        <v>0</v>
      </c>
      <c r="O479" s="1118">
        <f t="shared" si="1578"/>
        <v>0</v>
      </c>
      <c r="P479" s="1100">
        <f t="shared" si="1578"/>
        <v>12000</v>
      </c>
      <c r="Q479" s="1102">
        <f t="shared" si="1578"/>
        <v>0</v>
      </c>
      <c r="R479" s="1071">
        <f t="shared" si="1578"/>
        <v>410561.25</v>
      </c>
      <c r="S479" s="1071">
        <f>(R479/E479)*100</f>
        <v>71.651178010471199</v>
      </c>
      <c r="T479" s="1071">
        <f>(R479/J478)*100</f>
        <v>42.990706806282724</v>
      </c>
      <c r="U479" s="1071">
        <f>(R479/L478)*100</f>
        <v>42.990706806282724</v>
      </c>
      <c r="V479" s="1071">
        <f>(R479/D479)*100</f>
        <v>42.990706806282724</v>
      </c>
      <c r="W479" s="1071">
        <f>W481+W487</f>
        <v>12000</v>
      </c>
      <c r="X479" s="1071">
        <f>(W479/E479)*100</f>
        <v>2.0942408376963351</v>
      </c>
      <c r="Y479" s="1071">
        <f>(W479/J478)*100</f>
        <v>1.256544502617801</v>
      </c>
      <c r="Z479" s="1071">
        <f>(W479/L478)*100</f>
        <v>1.256544502617801</v>
      </c>
      <c r="AA479" s="1071">
        <f>(W479/D479)*100</f>
        <v>1.256544502617801</v>
      </c>
      <c r="AB479" s="1071">
        <f>AB481+AB487</f>
        <v>422561.25</v>
      </c>
      <c r="AC479" s="1071">
        <f>(AB479/E479)*100</f>
        <v>73.745418848167546</v>
      </c>
      <c r="AD479" s="1171">
        <f>(AB479/J478)*100</f>
        <v>44.247251308900523</v>
      </c>
      <c r="AE479" s="1071">
        <f>(AB479/L478)*100</f>
        <v>44.247251308900523</v>
      </c>
      <c r="AF479" s="1071">
        <f>(AB479/D479)*100</f>
        <v>44.247251308900523</v>
      </c>
      <c r="AG479" s="1071">
        <f>AG481+AG487</f>
        <v>150438.75</v>
      </c>
      <c r="AH479" s="1071">
        <f>(AG479/E479)*100</f>
        <v>26.254581151832461</v>
      </c>
      <c r="AI479" s="1071">
        <f>(AG479/D479)*100</f>
        <v>15.752748691099477</v>
      </c>
      <c r="AJ479" s="1071">
        <f>AJ481+AJ487</f>
        <v>532438.75</v>
      </c>
      <c r="AK479" s="1071">
        <f>(AJ479/J478)*100</f>
        <v>55.752748691099477</v>
      </c>
      <c r="AL479" s="1071">
        <f>(AJ479/D479)*100</f>
        <v>55.752748691099477</v>
      </c>
      <c r="AM479" s="1071">
        <f>AM481+AM487</f>
        <v>532438.75</v>
      </c>
      <c r="AN479" s="1071">
        <f>(AM479/L478)*100</f>
        <v>55.752748691099477</v>
      </c>
      <c r="AO479" s="1071">
        <f>(AM479/D479)*100</f>
        <v>55.752748691099477</v>
      </c>
      <c r="AP479" s="1071">
        <f>AP481+AP487</f>
        <v>532438.75</v>
      </c>
      <c r="AQ479" s="1071">
        <f>(AP479/D479)*100</f>
        <v>55.752748691099477</v>
      </c>
    </row>
    <row r="480" spans="1:43" ht="47.1" hidden="1" customHeight="1">
      <c r="A480" s="1105"/>
      <c r="B480" s="1106"/>
      <c r="C480" s="1108"/>
      <c r="D480" s="1108"/>
      <c r="E480" s="1173"/>
      <c r="F480" s="1173"/>
      <c r="G480" s="1110"/>
      <c r="H480" s="1110"/>
      <c r="I480" s="1110"/>
      <c r="J480" s="1110"/>
      <c r="K480" s="1112"/>
      <c r="L480" s="1106"/>
      <c r="M480" s="1115"/>
      <c r="N480" s="1117"/>
      <c r="O480" s="1119"/>
      <c r="P480" s="1101"/>
      <c r="Q480" s="1103"/>
      <c r="R480" s="1072"/>
      <c r="S480" s="1072"/>
      <c r="T480" s="1072"/>
      <c r="U480" s="1072"/>
      <c r="V480" s="1072"/>
      <c r="W480" s="1072"/>
      <c r="X480" s="1072"/>
      <c r="Y480" s="1072"/>
      <c r="Z480" s="1072"/>
      <c r="AA480" s="1072"/>
      <c r="AB480" s="1072"/>
      <c r="AC480" s="1072"/>
      <c r="AD480" s="1172"/>
      <c r="AE480" s="1072"/>
      <c r="AF480" s="1072"/>
      <c r="AG480" s="1072"/>
      <c r="AH480" s="1072"/>
      <c r="AI480" s="1072"/>
      <c r="AJ480" s="1072"/>
      <c r="AK480" s="1072"/>
      <c r="AL480" s="1072"/>
      <c r="AM480" s="1072"/>
      <c r="AN480" s="1072"/>
      <c r="AO480" s="1072"/>
      <c r="AP480" s="1072"/>
      <c r="AQ480" s="1072"/>
    </row>
    <row r="481" spans="1:43" ht="18.75" hidden="1">
      <c r="A481" s="38"/>
      <c r="B481" s="39"/>
      <c r="C481" s="40" t="s">
        <v>55</v>
      </c>
      <c r="D481" s="40">
        <f>SUM(D482:D486)</f>
        <v>955000</v>
      </c>
      <c r="E481" s="40">
        <f t="shared" ref="E481:F481" si="1579">SUM(E482:E486)</f>
        <v>573000</v>
      </c>
      <c r="F481" s="40">
        <f t="shared" si="1579"/>
        <v>382000</v>
      </c>
      <c r="G481" s="41">
        <f>SUM(G482:G486)</f>
        <v>716250</v>
      </c>
      <c r="H481" s="41">
        <f>SUM(H482:H486)</f>
        <v>238750</v>
      </c>
      <c r="I481" s="41">
        <f>SUM(I482:I486)</f>
        <v>0</v>
      </c>
      <c r="J481" s="41">
        <f>SUM(J482:J486)</f>
        <v>955000</v>
      </c>
      <c r="K481" s="42">
        <f>SUM(K482:K484)</f>
        <v>0</v>
      </c>
      <c r="L481" s="41">
        <f t="shared" ref="L481:R481" si="1580">SUM(L482:L486)</f>
        <v>955000</v>
      </c>
      <c r="M481" s="43">
        <f t="shared" si="1580"/>
        <v>410561.25</v>
      </c>
      <c r="N481" s="44">
        <f t="shared" si="1580"/>
        <v>0</v>
      </c>
      <c r="O481" s="45">
        <f t="shared" si="1580"/>
        <v>0</v>
      </c>
      <c r="P481" s="46">
        <f t="shared" si="1580"/>
        <v>12000</v>
      </c>
      <c r="Q481" s="80">
        <f t="shared" si="1580"/>
        <v>0</v>
      </c>
      <c r="R481" s="47">
        <f t="shared" si="1580"/>
        <v>410561.25</v>
      </c>
      <c r="S481" s="48">
        <f>R481/E481*100</f>
        <v>71.651178010471199</v>
      </c>
      <c r="T481" s="48">
        <f>R481/J481*100</f>
        <v>42.990706806282724</v>
      </c>
      <c r="U481" s="48">
        <f>R481/L481*100</f>
        <v>42.990706806282724</v>
      </c>
      <c r="V481" s="48">
        <f t="shared" ref="V481:V486" si="1581">R481/D481*100</f>
        <v>42.990706806282724</v>
      </c>
      <c r="W481" s="47">
        <f>SUM(W482:W486)</f>
        <v>12000</v>
      </c>
      <c r="X481" s="48">
        <f>W481/E481*100</f>
        <v>2.0942408376963351</v>
      </c>
      <c r="Y481" s="48">
        <f>W481/J481*100</f>
        <v>1.256544502617801</v>
      </c>
      <c r="Z481" s="48">
        <f>W481/L481*100</f>
        <v>1.256544502617801</v>
      </c>
      <c r="AA481" s="48">
        <f>W481/D481*100</f>
        <v>1.256544502617801</v>
      </c>
      <c r="AB481" s="48">
        <f>SUM(AB482:AB486)</f>
        <v>422561.25</v>
      </c>
      <c r="AC481" s="48">
        <f>AB481/E481*100</f>
        <v>73.745418848167546</v>
      </c>
      <c r="AD481" s="299">
        <f>AB481/J481*100</f>
        <v>44.247251308900523</v>
      </c>
      <c r="AE481" s="48">
        <f>AB481/L481*100</f>
        <v>44.247251308900523</v>
      </c>
      <c r="AF481" s="48">
        <f>AB481/D481*100</f>
        <v>44.247251308900523</v>
      </c>
      <c r="AG481" s="295">
        <f>SUM(AG482:AG486)</f>
        <v>150438.75</v>
      </c>
      <c r="AH481" s="48">
        <f>AG481/E481*100</f>
        <v>26.254581151832461</v>
      </c>
      <c r="AI481" s="48">
        <f>AG481/D481*100</f>
        <v>15.752748691099477</v>
      </c>
      <c r="AJ481" s="47">
        <f>SUM(AJ482:AJ486)</f>
        <v>532438.75</v>
      </c>
      <c r="AK481" s="47">
        <f>(AJ481/J481)*100</f>
        <v>55.752748691099477</v>
      </c>
      <c r="AL481" s="47">
        <f>(AJ481/D481)*100</f>
        <v>55.752748691099477</v>
      </c>
      <c r="AM481" s="47">
        <f>SUM(AM482:AM486)</f>
        <v>532438.75</v>
      </c>
      <c r="AN481" s="47">
        <f>(AM481/L481)*100</f>
        <v>55.752748691099477</v>
      </c>
      <c r="AO481" s="47">
        <f t="shared" ref="AO481:AO486" si="1582">(AM481/D481)*100</f>
        <v>55.752748691099477</v>
      </c>
      <c r="AP481" s="47">
        <f>SUM(AP482:AP486)</f>
        <v>532438.75</v>
      </c>
      <c r="AQ481" s="47">
        <f>(AP481/D481)*100</f>
        <v>55.752748691099477</v>
      </c>
    </row>
    <row r="482" spans="1:43" ht="18" hidden="1" customHeight="1">
      <c r="A482" s="38"/>
      <c r="B482" s="39" t="s">
        <v>68</v>
      </c>
      <c r="C482" s="49" t="s">
        <v>56</v>
      </c>
      <c r="D482" s="49">
        <v>0</v>
      </c>
      <c r="E482" s="49">
        <v>0</v>
      </c>
      <c r="F482" s="49">
        <f>D482*0.4</f>
        <v>0</v>
      </c>
      <c r="G482" s="49">
        <v>0</v>
      </c>
      <c r="H482" s="49">
        <v>0</v>
      </c>
      <c r="I482" s="49"/>
      <c r="J482" s="41">
        <f>SUM(G482:I482)</f>
        <v>0</v>
      </c>
      <c r="K482" s="50">
        <v>0</v>
      </c>
      <c r="L482" s="51">
        <f>SUM(G482:I482,K482)</f>
        <v>0</v>
      </c>
      <c r="M482" s="52"/>
      <c r="N482" s="53"/>
      <c r="O482" s="54"/>
      <c r="P482" s="55"/>
      <c r="Q482" s="81"/>
      <c r="R482" s="56">
        <f>M482+N482</f>
        <v>0</v>
      </c>
      <c r="S482" s="56" t="e">
        <f>R482/E482*100</f>
        <v>#DIV/0!</v>
      </c>
      <c r="T482" s="56" t="e">
        <f>R482/J482*100</f>
        <v>#DIV/0!</v>
      </c>
      <c r="U482" s="56" t="e">
        <f>R482/L482*100</f>
        <v>#DIV/0!</v>
      </c>
      <c r="V482" s="56" t="e">
        <f t="shared" si="1581"/>
        <v>#DIV/0!</v>
      </c>
      <c r="W482" s="57">
        <f>O482+P482+Q482</f>
        <v>0</v>
      </c>
      <c r="X482" s="56" t="e">
        <f>W482/E482*100</f>
        <v>#DIV/0!</v>
      </c>
      <c r="Y482" s="56" t="e">
        <f>W482/J482*100</f>
        <v>#DIV/0!</v>
      </c>
      <c r="Z482" s="56" t="e">
        <f>W482/L482*100</f>
        <v>#DIV/0!</v>
      </c>
      <c r="AA482" s="56" t="e">
        <f>W482/D482*100</f>
        <v>#DIV/0!</v>
      </c>
      <c r="AB482" s="56">
        <f>SUM(M482:Q482)</f>
        <v>0</v>
      </c>
      <c r="AC482" s="56" t="e">
        <f>AB482/E482*100</f>
        <v>#DIV/0!</v>
      </c>
      <c r="AD482" s="56" t="e">
        <f>AB482/J482*100</f>
        <v>#DIV/0!</v>
      </c>
      <c r="AE482" s="56" t="e">
        <f>AB482/L482*100</f>
        <v>#DIV/0!</v>
      </c>
      <c r="AF482" s="56" t="e">
        <f>AB482/D482*100</f>
        <v>#DIV/0!</v>
      </c>
      <c r="AG482" s="57">
        <f>E482-AB482</f>
        <v>0</v>
      </c>
      <c r="AH482" s="56" t="e">
        <f>AG482/E482*100</f>
        <v>#DIV/0!</v>
      </c>
      <c r="AI482" s="56" t="e">
        <f>AG482/D482*100</f>
        <v>#DIV/0!</v>
      </c>
      <c r="AJ482" s="57">
        <f>J482-AB482</f>
        <v>0</v>
      </c>
      <c r="AK482" s="57" t="e">
        <f>(AJ482/J482)*100</f>
        <v>#DIV/0!</v>
      </c>
      <c r="AL482" s="57" t="e">
        <f>(AJ482/D482)*100</f>
        <v>#DIV/0!</v>
      </c>
      <c r="AM482" s="34">
        <f>L482-AB482</f>
        <v>0</v>
      </c>
      <c r="AN482" s="57" t="e">
        <f>(AM482/L482)*100</f>
        <v>#DIV/0!</v>
      </c>
      <c r="AO482" s="63" t="e">
        <f t="shared" si="1582"/>
        <v>#DIV/0!</v>
      </c>
      <c r="AP482" s="34">
        <f>D482-AB482</f>
        <v>0</v>
      </c>
      <c r="AQ482" s="57" t="e">
        <f>(AP482/D482)*100</f>
        <v>#DIV/0!</v>
      </c>
    </row>
    <row r="483" spans="1:43" ht="18.75" hidden="1">
      <c r="A483" s="38"/>
      <c r="B483" s="38"/>
      <c r="C483" s="49" t="s">
        <v>57</v>
      </c>
      <c r="D483" s="49">
        <v>417000</v>
      </c>
      <c r="E483" s="49">
        <v>250200</v>
      </c>
      <c r="F483" s="49">
        <f t="shared" ref="F483:F488" si="1583">D483*0.4</f>
        <v>166800</v>
      </c>
      <c r="G483" s="99">
        <v>312750</v>
      </c>
      <c r="H483" s="49">
        <v>104250</v>
      </c>
      <c r="I483" s="49"/>
      <c r="J483" s="41">
        <f>SUM(G483:I483)</f>
        <v>417000</v>
      </c>
      <c r="K483" s="78">
        <v>0</v>
      </c>
      <c r="L483" s="51">
        <f>SUM(G483:I483,K483)</f>
        <v>417000</v>
      </c>
      <c r="M483" s="52">
        <v>97525</v>
      </c>
      <c r="N483" s="53"/>
      <c r="O483" s="54"/>
      <c r="P483" s="55">
        <v>12000</v>
      </c>
      <c r="Q483" s="81"/>
      <c r="R483" s="56">
        <f>M483+N483</f>
        <v>97525</v>
      </c>
      <c r="S483" s="56">
        <f t="shared" ref="S483:S488" si="1584">R483/E483*100</f>
        <v>38.978816946442848</v>
      </c>
      <c r="T483" s="56">
        <f t="shared" ref="T483:T486" si="1585">R483/J483*100</f>
        <v>23.387290167865707</v>
      </c>
      <c r="U483" s="56">
        <f t="shared" ref="U483:U488" si="1586">R483/L483*100</f>
        <v>23.387290167865707</v>
      </c>
      <c r="V483" s="56">
        <f t="shared" si="1581"/>
        <v>23.387290167865707</v>
      </c>
      <c r="W483" s="57">
        <f t="shared" ref="W483:W486" si="1587">O483+P483+Q483</f>
        <v>12000</v>
      </c>
      <c r="X483" s="56">
        <f t="shared" ref="X483:X488" si="1588">W483/E483*100</f>
        <v>4.7961630695443649</v>
      </c>
      <c r="Y483" s="56">
        <f t="shared" ref="Y483:Y486" si="1589">W483/J483*100</f>
        <v>2.877697841726619</v>
      </c>
      <c r="Z483" s="56">
        <f t="shared" ref="Z483:Z488" si="1590">W483/L483*100</f>
        <v>2.877697841726619</v>
      </c>
      <c r="AA483" s="56">
        <f t="shared" ref="AA483:AA486" si="1591">W483/D483*100</f>
        <v>2.877697841726619</v>
      </c>
      <c r="AB483" s="56">
        <f t="shared" ref="AB483:AB486" si="1592">SUM(M483:Q483)</f>
        <v>109525</v>
      </c>
      <c r="AC483" s="56">
        <f t="shared" ref="AC483:AC486" si="1593">AB483/E483*100</f>
        <v>43.774980015987211</v>
      </c>
      <c r="AD483" s="56">
        <f>AB483/J483*100</f>
        <v>26.264988009592326</v>
      </c>
      <c r="AE483" s="56">
        <f t="shared" ref="AE483:AE488" si="1594">AB483/L483*100</f>
        <v>26.264988009592326</v>
      </c>
      <c r="AF483" s="56">
        <f t="shared" ref="AF483:AF486" si="1595">AB483/D483*100</f>
        <v>26.264988009592326</v>
      </c>
      <c r="AG483" s="57">
        <f t="shared" ref="AG483:AG486" si="1596">E483-AB483</f>
        <v>140675</v>
      </c>
      <c r="AH483" s="56">
        <f t="shared" ref="AH483:AH486" si="1597">AG483/E483*100</f>
        <v>56.225019984012789</v>
      </c>
      <c r="AI483" s="56">
        <f t="shared" ref="AI483:AI486" si="1598">AG483/D483*100</f>
        <v>33.735011990407678</v>
      </c>
      <c r="AJ483" s="57">
        <f t="shared" ref="AJ483:AJ486" si="1599">J483-AB483</f>
        <v>307475</v>
      </c>
      <c r="AK483" s="57">
        <f t="shared" ref="AK483:AK486" si="1600">(AJ483/J483)*100</f>
        <v>73.735011990407671</v>
      </c>
      <c r="AL483" s="57">
        <f t="shared" ref="AL483:AL486" si="1601">(AJ483/D483)*100</f>
        <v>73.735011990407671</v>
      </c>
      <c r="AM483" s="34">
        <f>L483-AB483</f>
        <v>307475</v>
      </c>
      <c r="AN483" s="57">
        <f t="shared" ref="AN483:AN486" si="1602">(AM483/L483)*100</f>
        <v>73.735011990407671</v>
      </c>
      <c r="AO483" s="63">
        <f t="shared" si="1582"/>
        <v>73.735011990407671</v>
      </c>
      <c r="AP483" s="34">
        <f t="shared" ref="AP483:AP486" si="1603">D483-AB483</f>
        <v>307475</v>
      </c>
      <c r="AQ483" s="57">
        <f t="shared" ref="AQ483:AQ486" si="1604">(AP483/D483)*100</f>
        <v>73.735011990407671</v>
      </c>
    </row>
    <row r="484" spans="1:43" ht="18.75" hidden="1">
      <c r="A484" s="38"/>
      <c r="B484" s="38"/>
      <c r="C484" s="49" t="s">
        <v>58</v>
      </c>
      <c r="D484" s="49">
        <v>378000</v>
      </c>
      <c r="E484" s="49">
        <v>226800</v>
      </c>
      <c r="F484" s="49">
        <f t="shared" si="1583"/>
        <v>151200</v>
      </c>
      <c r="G484" s="49">
        <v>283500</v>
      </c>
      <c r="H484" s="49">
        <v>94500</v>
      </c>
      <c r="I484" s="49"/>
      <c r="J484" s="41">
        <f>SUM(G484:I484)</f>
        <v>378000</v>
      </c>
      <c r="K484" s="59">
        <v>0</v>
      </c>
      <c r="L484" s="51">
        <f>SUM(G484:I484,K484)</f>
        <v>378000</v>
      </c>
      <c r="M484" s="52">
        <v>313036.25</v>
      </c>
      <c r="N484" s="53"/>
      <c r="O484" s="54"/>
      <c r="P484" s="55"/>
      <c r="Q484" s="81"/>
      <c r="R484" s="56">
        <f>M484+N484</f>
        <v>313036.25</v>
      </c>
      <c r="S484" s="56">
        <f t="shared" si="1584"/>
        <v>138.02303791887124</v>
      </c>
      <c r="T484" s="56">
        <f t="shared" si="1585"/>
        <v>82.813822751322746</v>
      </c>
      <c r="U484" s="56">
        <f t="shared" si="1586"/>
        <v>82.813822751322746</v>
      </c>
      <c r="V484" s="56">
        <f t="shared" si="1581"/>
        <v>82.813822751322746</v>
      </c>
      <c r="W484" s="57">
        <f t="shared" si="1587"/>
        <v>0</v>
      </c>
      <c r="X484" s="56">
        <f t="shared" si="1588"/>
        <v>0</v>
      </c>
      <c r="Y484" s="56">
        <f t="shared" si="1589"/>
        <v>0</v>
      </c>
      <c r="Z484" s="56">
        <f t="shared" si="1590"/>
        <v>0</v>
      </c>
      <c r="AA484" s="56">
        <f t="shared" si="1591"/>
        <v>0</v>
      </c>
      <c r="AB484" s="56">
        <f t="shared" si="1592"/>
        <v>313036.25</v>
      </c>
      <c r="AC484" s="56">
        <f t="shared" si="1593"/>
        <v>138.02303791887124</v>
      </c>
      <c r="AD484" s="56">
        <f t="shared" ref="AD484:AD486" si="1605">AB484/J484*100</f>
        <v>82.813822751322746</v>
      </c>
      <c r="AE484" s="56">
        <f t="shared" si="1594"/>
        <v>82.813822751322746</v>
      </c>
      <c r="AF484" s="56">
        <f t="shared" si="1595"/>
        <v>82.813822751322746</v>
      </c>
      <c r="AG484" s="57">
        <f t="shared" si="1596"/>
        <v>-86236.25</v>
      </c>
      <c r="AH484" s="56">
        <f t="shared" si="1597"/>
        <v>-38.023037918871253</v>
      </c>
      <c r="AI484" s="56">
        <f t="shared" si="1598"/>
        <v>-22.81382275132275</v>
      </c>
      <c r="AJ484" s="57">
        <f t="shared" si="1599"/>
        <v>64963.75</v>
      </c>
      <c r="AK484" s="57">
        <f t="shared" si="1600"/>
        <v>17.186177248677247</v>
      </c>
      <c r="AL484" s="57">
        <f t="shared" si="1601"/>
        <v>17.186177248677247</v>
      </c>
      <c r="AM484" s="34">
        <f>L484-AB484</f>
        <v>64963.75</v>
      </c>
      <c r="AN484" s="57">
        <f t="shared" si="1602"/>
        <v>17.186177248677247</v>
      </c>
      <c r="AO484" s="63">
        <f t="shared" si="1582"/>
        <v>17.186177248677247</v>
      </c>
      <c r="AP484" s="34">
        <f t="shared" si="1603"/>
        <v>64963.75</v>
      </c>
      <c r="AQ484" s="57">
        <f t="shared" si="1604"/>
        <v>17.186177248677247</v>
      </c>
    </row>
    <row r="485" spans="1:43" ht="18" hidden="1" customHeight="1">
      <c r="A485" s="38"/>
      <c r="B485" s="38"/>
      <c r="C485" s="49" t="s">
        <v>69</v>
      </c>
      <c r="D485" s="49">
        <v>0</v>
      </c>
      <c r="E485" s="49">
        <v>0</v>
      </c>
      <c r="F485" s="49">
        <f t="shared" si="1583"/>
        <v>0</v>
      </c>
      <c r="G485" s="49">
        <v>0</v>
      </c>
      <c r="H485" s="49">
        <v>0</v>
      </c>
      <c r="I485" s="49"/>
      <c r="J485" s="41">
        <f>SUM(G485:I485)</f>
        <v>0</v>
      </c>
      <c r="K485" s="59">
        <v>0</v>
      </c>
      <c r="L485" s="51">
        <f>SUM(G485:I485,K485)</f>
        <v>0</v>
      </c>
      <c r="M485" s="52"/>
      <c r="N485" s="53"/>
      <c r="O485" s="54"/>
      <c r="P485" s="55"/>
      <c r="Q485" s="81"/>
      <c r="R485" s="56">
        <f>M485+N485</f>
        <v>0</v>
      </c>
      <c r="S485" s="56" t="e">
        <f t="shared" si="1584"/>
        <v>#DIV/0!</v>
      </c>
      <c r="T485" s="56" t="e">
        <f t="shared" si="1585"/>
        <v>#DIV/0!</v>
      </c>
      <c r="U485" s="56" t="e">
        <f t="shared" si="1586"/>
        <v>#DIV/0!</v>
      </c>
      <c r="V485" s="56" t="e">
        <f t="shared" si="1581"/>
        <v>#DIV/0!</v>
      </c>
      <c r="W485" s="57">
        <f t="shared" si="1587"/>
        <v>0</v>
      </c>
      <c r="X485" s="56" t="e">
        <f t="shared" si="1588"/>
        <v>#DIV/0!</v>
      </c>
      <c r="Y485" s="56" t="e">
        <f t="shared" si="1589"/>
        <v>#DIV/0!</v>
      </c>
      <c r="Z485" s="56" t="e">
        <f t="shared" si="1590"/>
        <v>#DIV/0!</v>
      </c>
      <c r="AA485" s="56" t="e">
        <f t="shared" si="1591"/>
        <v>#DIV/0!</v>
      </c>
      <c r="AB485" s="56">
        <f t="shared" si="1592"/>
        <v>0</v>
      </c>
      <c r="AC485" s="56" t="e">
        <f t="shared" si="1593"/>
        <v>#DIV/0!</v>
      </c>
      <c r="AD485" s="56" t="e">
        <f t="shared" si="1605"/>
        <v>#DIV/0!</v>
      </c>
      <c r="AE485" s="56" t="e">
        <f t="shared" si="1594"/>
        <v>#DIV/0!</v>
      </c>
      <c r="AF485" s="56" t="e">
        <f t="shared" si="1595"/>
        <v>#DIV/0!</v>
      </c>
      <c r="AG485" s="57">
        <f t="shared" si="1596"/>
        <v>0</v>
      </c>
      <c r="AH485" s="56" t="e">
        <f t="shared" si="1597"/>
        <v>#DIV/0!</v>
      </c>
      <c r="AI485" s="56" t="e">
        <f t="shared" si="1598"/>
        <v>#DIV/0!</v>
      </c>
      <c r="AJ485" s="57">
        <f t="shared" si="1599"/>
        <v>0</v>
      </c>
      <c r="AK485" s="57" t="e">
        <f t="shared" si="1600"/>
        <v>#DIV/0!</v>
      </c>
      <c r="AL485" s="57" t="e">
        <f t="shared" si="1601"/>
        <v>#DIV/0!</v>
      </c>
      <c r="AM485" s="34">
        <f>L485-AB485</f>
        <v>0</v>
      </c>
      <c r="AN485" s="57" t="e">
        <f t="shared" si="1602"/>
        <v>#DIV/0!</v>
      </c>
      <c r="AO485" s="63" t="e">
        <f t="shared" si="1582"/>
        <v>#DIV/0!</v>
      </c>
      <c r="AP485" s="34">
        <f t="shared" si="1603"/>
        <v>0</v>
      </c>
      <c r="AQ485" s="57" t="e">
        <f t="shared" si="1604"/>
        <v>#DIV/0!</v>
      </c>
    </row>
    <row r="486" spans="1:43" ht="18.75" hidden="1">
      <c r="A486" s="38"/>
      <c r="B486" s="38"/>
      <c r="C486" s="49" t="s">
        <v>60</v>
      </c>
      <c r="D486" s="57">
        <v>160000</v>
      </c>
      <c r="E486" s="49">
        <v>96000</v>
      </c>
      <c r="F486" s="49">
        <f t="shared" si="1583"/>
        <v>64000</v>
      </c>
      <c r="G486" s="57">
        <v>120000</v>
      </c>
      <c r="H486" s="49">
        <v>40000</v>
      </c>
      <c r="I486" s="49"/>
      <c r="J486" s="41">
        <f>SUM(G486:I486)</f>
        <v>160000</v>
      </c>
      <c r="K486" s="49">
        <v>0</v>
      </c>
      <c r="L486" s="51">
        <f>SUM(G486:I486,K486)</f>
        <v>160000</v>
      </c>
      <c r="M486" s="52">
        <v>0</v>
      </c>
      <c r="N486" s="53"/>
      <c r="O486" s="54"/>
      <c r="P486" s="55"/>
      <c r="Q486" s="81"/>
      <c r="R486" s="56">
        <f>M486+N486</f>
        <v>0</v>
      </c>
      <c r="S486" s="56">
        <f t="shared" si="1584"/>
        <v>0</v>
      </c>
      <c r="T486" s="56">
        <f t="shared" si="1585"/>
        <v>0</v>
      </c>
      <c r="U486" s="56">
        <f t="shared" si="1586"/>
        <v>0</v>
      </c>
      <c r="V486" s="56">
        <f t="shared" si="1581"/>
        <v>0</v>
      </c>
      <c r="W486" s="57">
        <f t="shared" si="1587"/>
        <v>0</v>
      </c>
      <c r="X486" s="56">
        <f t="shared" si="1588"/>
        <v>0</v>
      </c>
      <c r="Y486" s="56">
        <f t="shared" si="1589"/>
        <v>0</v>
      </c>
      <c r="Z486" s="56">
        <f t="shared" si="1590"/>
        <v>0</v>
      </c>
      <c r="AA486" s="56">
        <f t="shared" si="1591"/>
        <v>0</v>
      </c>
      <c r="AB486" s="56">
        <f t="shared" si="1592"/>
        <v>0</v>
      </c>
      <c r="AC486" s="56">
        <f t="shared" si="1593"/>
        <v>0</v>
      </c>
      <c r="AD486" s="56">
        <f t="shared" si="1605"/>
        <v>0</v>
      </c>
      <c r="AE486" s="56">
        <f t="shared" si="1594"/>
        <v>0</v>
      </c>
      <c r="AF486" s="56">
        <f t="shared" si="1595"/>
        <v>0</v>
      </c>
      <c r="AG486" s="57">
        <f t="shared" si="1596"/>
        <v>96000</v>
      </c>
      <c r="AH486" s="56">
        <f t="shared" si="1597"/>
        <v>100</v>
      </c>
      <c r="AI486" s="56">
        <f t="shared" si="1598"/>
        <v>60</v>
      </c>
      <c r="AJ486" s="57">
        <f t="shared" si="1599"/>
        <v>160000</v>
      </c>
      <c r="AK486" s="57">
        <f t="shared" si="1600"/>
        <v>100</v>
      </c>
      <c r="AL486" s="57">
        <f t="shared" si="1601"/>
        <v>100</v>
      </c>
      <c r="AM486" s="34">
        <f>L486-AB486</f>
        <v>160000</v>
      </c>
      <c r="AN486" s="57">
        <f t="shared" si="1602"/>
        <v>100</v>
      </c>
      <c r="AO486" s="63">
        <f t="shared" si="1582"/>
        <v>100</v>
      </c>
      <c r="AP486" s="34">
        <f t="shared" si="1603"/>
        <v>160000</v>
      </c>
      <c r="AQ486" s="57">
        <f t="shared" si="1604"/>
        <v>100</v>
      </c>
    </row>
    <row r="487" spans="1:43" ht="18" hidden="1" customHeight="1">
      <c r="A487" s="61"/>
      <c r="B487" s="62"/>
      <c r="C487" s="63" t="s">
        <v>61</v>
      </c>
      <c r="D487" s="63">
        <f>D488</f>
        <v>0</v>
      </c>
      <c r="E487" s="63">
        <f>E488</f>
        <v>0</v>
      </c>
      <c r="F487" s="63">
        <f t="shared" ref="F487" si="1606">F488</f>
        <v>0</v>
      </c>
      <c r="G487" s="63">
        <f>SUM(G488:G488)</f>
        <v>0</v>
      </c>
      <c r="H487" s="63">
        <f>H488</f>
        <v>0</v>
      </c>
      <c r="I487" s="63">
        <f>I488</f>
        <v>0</v>
      </c>
      <c r="J487" s="63">
        <f>J488</f>
        <v>0</v>
      </c>
      <c r="K487" s="63">
        <f>K488</f>
        <v>0</v>
      </c>
      <c r="L487" s="63">
        <f>SUM(L488:L488)</f>
        <v>0</v>
      </c>
      <c r="M487" s="64">
        <f t="shared" ref="M487:AP487" si="1607">M488</f>
        <v>0</v>
      </c>
      <c r="N487" s="65">
        <f t="shared" si="1607"/>
        <v>0</v>
      </c>
      <c r="O487" s="66">
        <f t="shared" si="1607"/>
        <v>0</v>
      </c>
      <c r="P487" s="46">
        <f t="shared" si="1607"/>
        <v>0</v>
      </c>
      <c r="Q487" s="82">
        <f t="shared" si="1607"/>
        <v>0</v>
      </c>
      <c r="R487" s="67">
        <f t="shared" si="1607"/>
        <v>0</v>
      </c>
      <c r="S487" s="67" t="e">
        <f t="shared" si="1607"/>
        <v>#DIV/0!</v>
      </c>
      <c r="T487" s="67" t="e">
        <f t="shared" si="1607"/>
        <v>#DIV/0!</v>
      </c>
      <c r="U487" s="56" t="e">
        <f t="shared" si="1586"/>
        <v>#DIV/0!</v>
      </c>
      <c r="V487" s="67" t="e">
        <f t="shared" si="1607"/>
        <v>#DIV/0!</v>
      </c>
      <c r="W487" s="63">
        <f t="shared" si="1607"/>
        <v>0</v>
      </c>
      <c r="X487" s="67" t="e">
        <f t="shared" si="1607"/>
        <v>#DIV/0!</v>
      </c>
      <c r="Y487" s="67" t="e">
        <f t="shared" si="1607"/>
        <v>#DIV/0!</v>
      </c>
      <c r="Z487" s="56" t="e">
        <f t="shared" si="1590"/>
        <v>#DIV/0!</v>
      </c>
      <c r="AA487" s="67" t="e">
        <f t="shared" si="1607"/>
        <v>#DIV/0!</v>
      </c>
      <c r="AB487" s="67">
        <f>AB488</f>
        <v>0</v>
      </c>
      <c r="AC487" s="67" t="e">
        <f t="shared" ref="AC487:AI487" si="1608">AC488</f>
        <v>#DIV/0!</v>
      </c>
      <c r="AD487" s="67" t="e">
        <f t="shared" si="1608"/>
        <v>#DIV/0!</v>
      </c>
      <c r="AE487" s="56" t="e">
        <f t="shared" si="1594"/>
        <v>#DIV/0!</v>
      </c>
      <c r="AF487" s="67" t="e">
        <f t="shared" si="1608"/>
        <v>#DIV/0!</v>
      </c>
      <c r="AG487" s="63">
        <f>AG488</f>
        <v>0</v>
      </c>
      <c r="AH487" s="67" t="e">
        <f t="shared" si="1608"/>
        <v>#DIV/0!</v>
      </c>
      <c r="AI487" s="67" t="e">
        <f t="shared" si="1608"/>
        <v>#DIV/0!</v>
      </c>
      <c r="AJ487" s="63">
        <f t="shared" si="1607"/>
        <v>0</v>
      </c>
      <c r="AK487" s="63" t="e">
        <f t="shared" si="1607"/>
        <v>#DIV/0!</v>
      </c>
      <c r="AL487" s="63" t="e">
        <f t="shared" si="1607"/>
        <v>#DIV/0!</v>
      </c>
      <c r="AM487" s="63">
        <f t="shared" si="1607"/>
        <v>0</v>
      </c>
      <c r="AN487" s="63" t="e">
        <f t="shared" si="1607"/>
        <v>#DIV/0!</v>
      </c>
      <c r="AO487" s="63" t="e">
        <f t="shared" si="1607"/>
        <v>#DIV/0!</v>
      </c>
      <c r="AP487" s="63">
        <f t="shared" si="1607"/>
        <v>0</v>
      </c>
      <c r="AQ487" s="57" t="e">
        <f>(AP487/D487)*100</f>
        <v>#DIV/0!</v>
      </c>
    </row>
    <row r="488" spans="1:43" ht="18" hidden="1" customHeight="1">
      <c r="A488" s="38"/>
      <c r="B488" s="38"/>
      <c r="C488" s="49" t="s">
        <v>70</v>
      </c>
      <c r="D488" s="57">
        <v>0</v>
      </c>
      <c r="E488" s="49">
        <v>0</v>
      </c>
      <c r="F488" s="49">
        <f t="shared" si="1583"/>
        <v>0</v>
      </c>
      <c r="G488" s="57">
        <v>0</v>
      </c>
      <c r="H488" s="49">
        <v>0</v>
      </c>
      <c r="I488" s="49"/>
      <c r="J488" s="49">
        <f>SUM(G488:I488)</f>
        <v>0</v>
      </c>
      <c r="K488" s="57">
        <v>0</v>
      </c>
      <c r="L488" s="51">
        <f>SUM(G488:I488,K488)</f>
        <v>0</v>
      </c>
      <c r="M488" s="52"/>
      <c r="N488" s="53"/>
      <c r="O488" s="54"/>
      <c r="P488" s="55"/>
      <c r="Q488" s="81"/>
      <c r="R488" s="57">
        <f>M488+N488</f>
        <v>0</v>
      </c>
      <c r="S488" s="56" t="e">
        <f t="shared" si="1584"/>
        <v>#DIV/0!</v>
      </c>
      <c r="T488" s="56" t="e">
        <f>R488/L488*100</f>
        <v>#DIV/0!</v>
      </c>
      <c r="U488" s="56" t="e">
        <f t="shared" si="1586"/>
        <v>#DIV/0!</v>
      </c>
      <c r="V488" s="56" t="e">
        <f>R488/D488*100</f>
        <v>#DIV/0!</v>
      </c>
      <c r="W488" s="57">
        <f>O488+P488+Q488</f>
        <v>0</v>
      </c>
      <c r="X488" s="56" t="e">
        <f t="shared" si="1588"/>
        <v>#DIV/0!</v>
      </c>
      <c r="Y488" s="56" t="e">
        <f>W488/L488*100</f>
        <v>#DIV/0!</v>
      </c>
      <c r="Z488" s="56" t="e">
        <f t="shared" si="1590"/>
        <v>#DIV/0!</v>
      </c>
      <c r="AA488" s="56" t="e">
        <f>W488/D488*100</f>
        <v>#DIV/0!</v>
      </c>
      <c r="AB488" s="56">
        <f>SUM(M488:Q488)</f>
        <v>0</v>
      </c>
      <c r="AC488" s="56" t="e">
        <f t="shared" ref="AC488" si="1609">AB488/E488*100</f>
        <v>#DIV/0!</v>
      </c>
      <c r="AD488" s="56" t="e">
        <f t="shared" ref="AD488" si="1610">AB488/J488*100</f>
        <v>#DIV/0!</v>
      </c>
      <c r="AE488" s="56" t="e">
        <f t="shared" si="1594"/>
        <v>#DIV/0!</v>
      </c>
      <c r="AF488" s="56" t="e">
        <f>AB488/D488*100</f>
        <v>#DIV/0!</v>
      </c>
      <c r="AG488" s="57">
        <f t="shared" ref="AG488" si="1611">E488-AB488</f>
        <v>0</v>
      </c>
      <c r="AH488" s="56" t="e">
        <f t="shared" ref="AH488" si="1612">AG488/E488*100</f>
        <v>#DIV/0!</v>
      </c>
      <c r="AI488" s="56" t="e">
        <f t="shared" ref="AI488" si="1613">AG488/D488*100</f>
        <v>#DIV/0!</v>
      </c>
      <c r="AJ488" s="57">
        <f>J488-AB488</f>
        <v>0</v>
      </c>
      <c r="AK488" s="57" t="e">
        <f t="shared" ref="AK488" si="1614">(AJ488/J488)*100</f>
        <v>#DIV/0!</v>
      </c>
      <c r="AL488" s="57" t="e">
        <f>(AJ488/D488)*100</f>
        <v>#DIV/0!</v>
      </c>
      <c r="AM488" s="34">
        <f>L488-AB488</f>
        <v>0</v>
      </c>
      <c r="AN488" s="57" t="e">
        <f>(AM488/L488)*100</f>
        <v>#DIV/0!</v>
      </c>
      <c r="AO488" s="63" t="e">
        <f>(AM488/D488)*100</f>
        <v>#DIV/0!</v>
      </c>
      <c r="AP488" s="34">
        <f t="shared" ref="AP488" si="1615">D488-AB488</f>
        <v>0</v>
      </c>
      <c r="AQ488" s="57" t="e">
        <f t="shared" ref="AQ488" si="1616">(AP488/D488)*100</f>
        <v>#DIV/0!</v>
      </c>
    </row>
    <row r="489" spans="1:43" ht="18.75" hidden="1">
      <c r="A489" s="69"/>
      <c r="B489" s="69"/>
      <c r="C489" s="70"/>
      <c r="D489" s="70"/>
      <c r="E489" s="70"/>
      <c r="F489" s="70"/>
      <c r="G489" s="71"/>
      <c r="H489" s="71"/>
      <c r="I489" s="71"/>
      <c r="J489" s="71"/>
      <c r="K489" s="71"/>
      <c r="L489" s="71"/>
      <c r="M489" s="72"/>
      <c r="N489" s="73"/>
      <c r="O489" s="74"/>
      <c r="P489" s="75"/>
      <c r="Q489" s="83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</row>
    <row r="490" spans="1:43" s="34" customFormat="1" ht="18.95" hidden="1" customHeight="1">
      <c r="A490" s="1073" t="s">
        <v>205</v>
      </c>
      <c r="B490" s="1074"/>
      <c r="C490" s="1074"/>
      <c r="D490" s="1074"/>
      <c r="E490" s="1074"/>
      <c r="F490" s="1074"/>
      <c r="G490" s="1074"/>
      <c r="H490" s="1074"/>
      <c r="I490" s="1074"/>
      <c r="J490" s="1074"/>
      <c r="K490" s="1074"/>
      <c r="L490" s="1074"/>
      <c r="M490" s="1074"/>
      <c r="N490" s="1074"/>
      <c r="O490" s="1074"/>
      <c r="P490" s="1074"/>
      <c r="Q490" s="1074"/>
      <c r="R490" s="1074"/>
      <c r="S490" s="1074"/>
      <c r="T490" s="1074"/>
      <c r="U490" s="1074"/>
      <c r="V490" s="1074"/>
      <c r="W490" s="1074"/>
      <c r="X490" s="1074"/>
      <c r="Y490" s="1074"/>
      <c r="Z490" s="1074"/>
      <c r="AA490" s="1074"/>
      <c r="AB490" s="1074"/>
      <c r="AC490" s="1074"/>
      <c r="AD490" s="1074"/>
      <c r="AE490" s="1074"/>
      <c r="AF490" s="1074"/>
      <c r="AG490" s="1074"/>
      <c r="AH490" s="1074"/>
      <c r="AI490" s="1074"/>
      <c r="AJ490" s="1074"/>
      <c r="AK490" s="1074"/>
      <c r="AL490" s="1074"/>
      <c r="AM490" s="1074"/>
      <c r="AN490" s="1074"/>
      <c r="AO490" s="1074"/>
      <c r="AP490" s="1074"/>
      <c r="AQ490" s="1074"/>
    </row>
    <row r="491" spans="1:43" s="35" customFormat="1" ht="36.950000000000003" hidden="1" customHeight="1">
      <c r="A491" s="182"/>
      <c r="B491" s="183"/>
      <c r="C491" s="184"/>
      <c r="D491" s="304">
        <v>1</v>
      </c>
      <c r="E491" s="304">
        <v>0.6</v>
      </c>
      <c r="F491" s="304">
        <v>0.4</v>
      </c>
      <c r="G491" s="305" t="s">
        <v>467</v>
      </c>
      <c r="H491" s="305" t="s">
        <v>468</v>
      </c>
      <c r="I491" s="305" t="s">
        <v>469</v>
      </c>
      <c r="J491" s="305" t="s">
        <v>40</v>
      </c>
      <c r="K491" s="306" t="s">
        <v>470</v>
      </c>
      <c r="L491" s="307" t="s">
        <v>471</v>
      </c>
      <c r="M491" s="186" t="s">
        <v>435</v>
      </c>
      <c r="N491" s="186" t="s">
        <v>436</v>
      </c>
      <c r="O491" s="186" t="s">
        <v>20</v>
      </c>
      <c r="P491" s="186" t="s">
        <v>21</v>
      </c>
      <c r="Q491" s="186" t="s">
        <v>437</v>
      </c>
      <c r="R491" s="187" t="s">
        <v>417</v>
      </c>
      <c r="S491" s="286" t="s">
        <v>462</v>
      </c>
      <c r="T491" s="188" t="s">
        <v>433</v>
      </c>
      <c r="U491" s="188" t="s">
        <v>434</v>
      </c>
      <c r="V491" s="188" t="s">
        <v>403</v>
      </c>
      <c r="W491" s="188" t="s">
        <v>438</v>
      </c>
      <c r="X491" s="286" t="s">
        <v>462</v>
      </c>
      <c r="Y491" s="188" t="s">
        <v>433</v>
      </c>
      <c r="Z491" s="188" t="s">
        <v>434</v>
      </c>
      <c r="AA491" s="188" t="s">
        <v>403</v>
      </c>
      <c r="AB491" s="187" t="s">
        <v>439</v>
      </c>
      <c r="AC491" s="286" t="s">
        <v>462</v>
      </c>
      <c r="AD491" s="188" t="s">
        <v>433</v>
      </c>
      <c r="AE491" s="188" t="s">
        <v>434</v>
      </c>
      <c r="AF491" s="188" t="s">
        <v>403</v>
      </c>
      <c r="AG491" s="297" t="s">
        <v>33</v>
      </c>
      <c r="AH491" s="286" t="s">
        <v>464</v>
      </c>
      <c r="AI491" s="286" t="s">
        <v>399</v>
      </c>
      <c r="AJ491" s="188" t="s">
        <v>440</v>
      </c>
      <c r="AK491" s="188" t="s">
        <v>433</v>
      </c>
      <c r="AL491" s="188" t="s">
        <v>403</v>
      </c>
      <c r="AM491" s="188" t="s">
        <v>408</v>
      </c>
      <c r="AN491" s="188" t="s">
        <v>433</v>
      </c>
      <c r="AO491" s="188" t="s">
        <v>403</v>
      </c>
      <c r="AP491" s="188" t="s">
        <v>441</v>
      </c>
      <c r="AQ491" s="188" t="s">
        <v>403</v>
      </c>
    </row>
    <row r="492" spans="1:43" s="35" customFormat="1" ht="18.95" hidden="1" customHeight="1">
      <c r="A492" s="205"/>
      <c r="B492" s="206"/>
      <c r="C492" s="184" t="s">
        <v>54</v>
      </c>
      <c r="D492" s="184">
        <f t="shared" ref="D492:I492" si="1617">D493+D499</f>
        <v>4776000</v>
      </c>
      <c r="E492" s="184">
        <f t="shared" si="1617"/>
        <v>2865600</v>
      </c>
      <c r="F492" s="184">
        <f t="shared" si="1617"/>
        <v>1910400</v>
      </c>
      <c r="G492" s="184">
        <f t="shared" si="1617"/>
        <v>3943100</v>
      </c>
      <c r="H492" s="184">
        <f t="shared" si="1617"/>
        <v>832900</v>
      </c>
      <c r="I492" s="184">
        <f t="shared" si="1617"/>
        <v>0</v>
      </c>
      <c r="J492" s="184">
        <f t="shared" ref="J492:J498" si="1618">SUM(G492:I492)</f>
        <v>4776000</v>
      </c>
      <c r="K492" s="185">
        <f>K493+K499</f>
        <v>0</v>
      </c>
      <c r="L492" s="184">
        <f>L493+L499</f>
        <v>4776000</v>
      </c>
      <c r="M492" s="184">
        <f>M493+M499</f>
        <v>1049286.8999999999</v>
      </c>
      <c r="N492" s="184">
        <f t="shared" ref="N492:R492" si="1619">N493+N499</f>
        <v>1000727.2</v>
      </c>
      <c r="O492" s="184">
        <f t="shared" si="1619"/>
        <v>0</v>
      </c>
      <c r="P492" s="184">
        <f t="shared" si="1619"/>
        <v>90118.68</v>
      </c>
      <c r="Q492" s="184">
        <f t="shared" si="1619"/>
        <v>840000</v>
      </c>
      <c r="R492" s="184">
        <f t="shared" si="1619"/>
        <v>2050014.1</v>
      </c>
      <c r="S492" s="207">
        <f>(R492/E492)*100</f>
        <v>71.538738833054154</v>
      </c>
      <c r="T492" s="207">
        <f>(R492/J492)*100</f>
        <v>42.9232432998325</v>
      </c>
      <c r="U492" s="207">
        <f>(R492/L492)*100</f>
        <v>42.9232432998325</v>
      </c>
      <c r="V492" s="198">
        <f>(R492/D492)*100</f>
        <v>42.9232432998325</v>
      </c>
      <c r="W492" s="184">
        <f>W493+W499</f>
        <v>930118.67999999993</v>
      </c>
      <c r="X492" s="207">
        <f t="shared" ref="X492:X498" si="1620">(W492/E492)*100</f>
        <v>32.458077889447232</v>
      </c>
      <c r="Y492" s="198">
        <f>(W492/J492)*100</f>
        <v>19.47484673366834</v>
      </c>
      <c r="Z492" s="207">
        <f>(W492/L492)*100</f>
        <v>19.47484673366834</v>
      </c>
      <c r="AA492" s="198">
        <f>(W492/D492)*100</f>
        <v>19.47484673366834</v>
      </c>
      <c r="AB492" s="184">
        <f>AB493+AB499</f>
        <v>2980132.78</v>
      </c>
      <c r="AC492" s="288">
        <f>(AB492/E492)*100</f>
        <v>103.99681672250138</v>
      </c>
      <c r="AD492" s="198">
        <f>(AB492/J492)*100</f>
        <v>62.398090033500829</v>
      </c>
      <c r="AE492" s="207">
        <f>(AB492/L492)*100</f>
        <v>62.398090033500829</v>
      </c>
      <c r="AF492" s="284">
        <f t="shared" ref="AF492:AF498" si="1621">(AB492/D492)*100</f>
        <v>62.398090033500829</v>
      </c>
      <c r="AG492" s="291">
        <f>AG493+AG499</f>
        <v>-114532.78000000003</v>
      </c>
      <c r="AH492" s="292">
        <f>(AG492/E492)*100</f>
        <v>-3.9968167225013973</v>
      </c>
      <c r="AI492" s="292">
        <f>(AG492/D492)*100</f>
        <v>-2.3980900335008384</v>
      </c>
      <c r="AJ492" s="184">
        <f>AJ493+AJ499</f>
        <v>1795867.2200000002</v>
      </c>
      <c r="AK492" s="198">
        <f t="shared" ref="AK492:AK493" si="1622">(AJ492/J492)*100</f>
        <v>37.601909966499164</v>
      </c>
      <c r="AL492" s="198">
        <f>(AJ492/D492)*100</f>
        <v>37.601909966499164</v>
      </c>
      <c r="AM492" s="184">
        <f>AM493+AM499</f>
        <v>1795867.2200000002</v>
      </c>
      <c r="AN492" s="198">
        <f>(AM492/L492)*100</f>
        <v>37.601909966499164</v>
      </c>
      <c r="AO492" s="198">
        <f>(AM492/D492)*100</f>
        <v>37.601909966499164</v>
      </c>
      <c r="AP492" s="184">
        <f>AP493+AP499</f>
        <v>1795867.2200000002</v>
      </c>
      <c r="AQ492" s="198">
        <f>(AP492/D492)*100</f>
        <v>37.601909966499164</v>
      </c>
    </row>
    <row r="493" spans="1:43" s="35" customFormat="1" ht="18.95" hidden="1" customHeight="1">
      <c r="A493" s="182"/>
      <c r="B493" s="192" t="s">
        <v>34</v>
      </c>
      <c r="C493" s="193" t="s">
        <v>55</v>
      </c>
      <c r="D493" s="193">
        <f t="shared" ref="D493:I493" si="1623">SUM(D494:D498)</f>
        <v>3980000</v>
      </c>
      <c r="E493" s="193">
        <f t="shared" si="1623"/>
        <v>2388000</v>
      </c>
      <c r="F493" s="193">
        <f t="shared" si="1623"/>
        <v>1592000</v>
      </c>
      <c r="G493" s="190">
        <f t="shared" si="1623"/>
        <v>3147100</v>
      </c>
      <c r="H493" s="190">
        <f t="shared" si="1623"/>
        <v>832900</v>
      </c>
      <c r="I493" s="190">
        <f t="shared" si="1623"/>
        <v>0</v>
      </c>
      <c r="J493" s="190">
        <f t="shared" si="1618"/>
        <v>3980000</v>
      </c>
      <c r="K493" s="194">
        <f t="shared" ref="K493:R493" si="1624">SUM(K494:K498)</f>
        <v>0</v>
      </c>
      <c r="L493" s="190">
        <f t="shared" si="1624"/>
        <v>3980000</v>
      </c>
      <c r="M493" s="193">
        <f>SUM(M494:M498)</f>
        <v>1049286.8999999999</v>
      </c>
      <c r="N493" s="193">
        <f t="shared" ref="N493:Q493" si="1625">SUM(N494:N498)</f>
        <v>204727.2</v>
      </c>
      <c r="O493" s="193">
        <f t="shared" si="1625"/>
        <v>0</v>
      </c>
      <c r="P493" s="193">
        <f t="shared" si="1625"/>
        <v>90118.68</v>
      </c>
      <c r="Q493" s="193">
        <f t="shared" si="1625"/>
        <v>840000</v>
      </c>
      <c r="R493" s="190">
        <f t="shared" si="1624"/>
        <v>1254014.1000000001</v>
      </c>
      <c r="S493" s="189">
        <f>(R493/E493)*100</f>
        <v>52.513153266331656</v>
      </c>
      <c r="T493" s="189">
        <f t="shared" ref="T493:T498" si="1626">(R493/J493)*100</f>
        <v>31.507891959798997</v>
      </c>
      <c r="U493" s="189">
        <f t="shared" ref="U493:U500" si="1627">(R493/L493)*100</f>
        <v>31.507891959798997</v>
      </c>
      <c r="V493" s="190">
        <f>(R493/D493)*100</f>
        <v>31.507891959798997</v>
      </c>
      <c r="W493" s="190">
        <f>SUM(W494:W498)</f>
        <v>930118.67999999993</v>
      </c>
      <c r="X493" s="189">
        <f t="shared" si="1620"/>
        <v>38.949693467336679</v>
      </c>
      <c r="Y493" s="190">
        <f t="shared" ref="Y493:Y500" si="1628">(W493/J493)*100</f>
        <v>23.369816080402011</v>
      </c>
      <c r="Z493" s="189">
        <f t="shared" ref="Z493:Z500" si="1629">(W493/L493)*100</f>
        <v>23.369816080402011</v>
      </c>
      <c r="AA493" s="189">
        <f>(W493/D493)*100</f>
        <v>23.369816080402011</v>
      </c>
      <c r="AB493" s="190">
        <f>SUM(AB494:AB498)</f>
        <v>2184132.7799999998</v>
      </c>
      <c r="AC493" s="190">
        <f>(AB493/E493)*100</f>
        <v>91.462846733668329</v>
      </c>
      <c r="AD493" s="298">
        <f t="shared" ref="AD493:AD500" si="1630">(AB493/J493)*100</f>
        <v>54.877708040201</v>
      </c>
      <c r="AE493" s="189">
        <f t="shared" ref="AE493:AE500" si="1631">(AB493/L493)*100</f>
        <v>54.877708040201</v>
      </c>
      <c r="AF493" s="189">
        <f t="shared" si="1621"/>
        <v>54.877708040201</v>
      </c>
      <c r="AG493" s="289">
        <f>SUM(AG494:AG498)</f>
        <v>203867.21999999997</v>
      </c>
      <c r="AH493" s="199">
        <f>(AG493/E493)*100</f>
        <v>8.5371532663316572</v>
      </c>
      <c r="AI493" s="199">
        <f>(AG493/D493)*100</f>
        <v>5.1222919597989938</v>
      </c>
      <c r="AJ493" s="191">
        <f>SUM(AJ494:AJ498)</f>
        <v>1795867.2200000002</v>
      </c>
      <c r="AK493" s="191">
        <f t="shared" si="1622"/>
        <v>45.122291959799</v>
      </c>
      <c r="AL493" s="191">
        <f t="shared" ref="AL493:AL498" si="1632">(AJ493/D493)*100</f>
        <v>45.122291959799</v>
      </c>
      <c r="AM493" s="191">
        <f>SUM(AM494:AM498)</f>
        <v>1795867.2200000002</v>
      </c>
      <c r="AN493" s="191">
        <f t="shared" ref="AN493:AN500" si="1633">(AM493/L493)*100</f>
        <v>45.122291959799</v>
      </c>
      <c r="AO493" s="191">
        <f t="shared" ref="AO493:AO500" si="1634">(AM493/D493)*100</f>
        <v>45.122291959799</v>
      </c>
      <c r="AP493" s="191">
        <f>SUM(AP494:AP498)</f>
        <v>1795867.2200000002</v>
      </c>
      <c r="AQ493" s="191">
        <f t="shared" ref="AQ493:AQ500" si="1635">(AP493/D493)*100</f>
        <v>45.122291959799</v>
      </c>
    </row>
    <row r="494" spans="1:43" s="35" customFormat="1" ht="18.95" hidden="1" customHeight="1">
      <c r="A494" s="183"/>
      <c r="B494" s="183"/>
      <c r="C494" s="189" t="s">
        <v>56</v>
      </c>
      <c r="D494" s="189">
        <f>D506+D518+D530</f>
        <v>1260000</v>
      </c>
      <c r="E494" s="189">
        <f>E506+E518+E530</f>
        <v>756000</v>
      </c>
      <c r="F494" s="189">
        <f>F506+F518+F530</f>
        <v>504000</v>
      </c>
      <c r="G494" s="189">
        <f t="shared" ref="G494:I494" si="1636">G506+G518+G530</f>
        <v>1260000</v>
      </c>
      <c r="H494" s="189">
        <f t="shared" si="1636"/>
        <v>0</v>
      </c>
      <c r="I494" s="189">
        <f t="shared" si="1636"/>
        <v>0</v>
      </c>
      <c r="J494" s="189">
        <f t="shared" si="1618"/>
        <v>1260000</v>
      </c>
      <c r="K494" s="195">
        <f>K506+K518+K530</f>
        <v>0</v>
      </c>
      <c r="L494" s="196">
        <f>J494+(K494)</f>
        <v>1260000</v>
      </c>
      <c r="M494" s="189">
        <f>M506+M518+M530</f>
        <v>420000</v>
      </c>
      <c r="N494" s="189">
        <f t="shared" ref="N494:Q494" si="1637">N506+N518+N530</f>
        <v>0</v>
      </c>
      <c r="O494" s="189">
        <f t="shared" si="1637"/>
        <v>0</v>
      </c>
      <c r="P494" s="189">
        <f t="shared" si="1637"/>
        <v>0</v>
      </c>
      <c r="Q494" s="189">
        <f t="shared" si="1637"/>
        <v>840000</v>
      </c>
      <c r="R494" s="189">
        <f>M494+N494</f>
        <v>420000</v>
      </c>
      <c r="S494" s="189">
        <f>(R494/E494)*100</f>
        <v>55.555555555555557</v>
      </c>
      <c r="T494" s="189">
        <f t="shared" si="1626"/>
        <v>33.333333333333329</v>
      </c>
      <c r="U494" s="189">
        <f t="shared" si="1627"/>
        <v>33.333333333333329</v>
      </c>
      <c r="V494" s="189">
        <f>(R494/D494)*100</f>
        <v>33.333333333333329</v>
      </c>
      <c r="W494" s="189">
        <f>O494+P494+Q494</f>
        <v>840000</v>
      </c>
      <c r="X494" s="189">
        <f t="shared" si="1620"/>
        <v>111.11111111111111</v>
      </c>
      <c r="Y494" s="189">
        <f t="shared" si="1628"/>
        <v>66.666666666666657</v>
      </c>
      <c r="Z494" s="189">
        <f t="shared" si="1629"/>
        <v>66.666666666666657</v>
      </c>
      <c r="AA494" s="189">
        <f>(W494/D494)*100</f>
        <v>66.666666666666657</v>
      </c>
      <c r="AB494" s="189">
        <f>SUM(M494:Q494)</f>
        <v>1260000</v>
      </c>
      <c r="AC494" s="189">
        <f>(AB494/E494)*100</f>
        <v>166.66666666666669</v>
      </c>
      <c r="AD494" s="189">
        <f t="shared" si="1630"/>
        <v>100</v>
      </c>
      <c r="AE494" s="189">
        <f t="shared" si="1631"/>
        <v>100</v>
      </c>
      <c r="AF494" s="189">
        <f t="shared" si="1621"/>
        <v>100</v>
      </c>
      <c r="AG494" s="189">
        <f>E494-AB494</f>
        <v>-504000</v>
      </c>
      <c r="AH494" s="290">
        <f>(AG494/E494)*100</f>
        <v>-66.666666666666657</v>
      </c>
      <c r="AI494" s="290">
        <f>(AG494/D494)*100</f>
        <v>-40</v>
      </c>
      <c r="AJ494" s="197">
        <f>J494-AB494</f>
        <v>0</v>
      </c>
      <c r="AK494" s="197">
        <f>(AJ494/J494)*100</f>
        <v>0</v>
      </c>
      <c r="AL494" s="197">
        <f t="shared" si="1632"/>
        <v>0</v>
      </c>
      <c r="AM494" s="197">
        <f>L494-AB494</f>
        <v>0</v>
      </c>
      <c r="AN494" s="197">
        <f t="shared" si="1633"/>
        <v>0</v>
      </c>
      <c r="AO494" s="197">
        <f t="shared" si="1634"/>
        <v>0</v>
      </c>
      <c r="AP494" s="197">
        <f>D494-AB494</f>
        <v>0</v>
      </c>
      <c r="AQ494" s="197">
        <f t="shared" si="1635"/>
        <v>0</v>
      </c>
    </row>
    <row r="495" spans="1:43" s="35" customFormat="1" ht="18.95" hidden="1" customHeight="1">
      <c r="A495" s="183"/>
      <c r="B495" s="183"/>
      <c r="C495" s="189" t="s">
        <v>57</v>
      </c>
      <c r="D495" s="189">
        <f t="shared" ref="D495:I500" si="1638">D507+D519+D531</f>
        <v>1034420</v>
      </c>
      <c r="E495" s="189">
        <f t="shared" si="1638"/>
        <v>620652</v>
      </c>
      <c r="F495" s="189">
        <f t="shared" si="1638"/>
        <v>413768</v>
      </c>
      <c r="G495" s="189">
        <f t="shared" si="1638"/>
        <v>775815</v>
      </c>
      <c r="H495" s="189">
        <f t="shared" si="1638"/>
        <v>258605</v>
      </c>
      <c r="I495" s="189">
        <f t="shared" si="1638"/>
        <v>0</v>
      </c>
      <c r="J495" s="189">
        <f t="shared" si="1618"/>
        <v>1034420</v>
      </c>
      <c r="K495" s="195">
        <f t="shared" ref="K495:K500" si="1639">K507+K519+K531</f>
        <v>0</v>
      </c>
      <c r="L495" s="196">
        <f>J495+(K495)</f>
        <v>1034420</v>
      </c>
      <c r="M495" s="189">
        <f t="shared" ref="M495:Q498" si="1640">M507+M519+M531</f>
        <v>179542.5</v>
      </c>
      <c r="N495" s="189">
        <f t="shared" si="1640"/>
        <v>180652.2</v>
      </c>
      <c r="O495" s="189">
        <f t="shared" si="1640"/>
        <v>0</v>
      </c>
      <c r="P495" s="189">
        <f t="shared" si="1640"/>
        <v>85318.68</v>
      </c>
      <c r="Q495" s="189">
        <f t="shared" si="1640"/>
        <v>0</v>
      </c>
      <c r="R495" s="189">
        <f>M495+N495</f>
        <v>360194.7</v>
      </c>
      <c r="S495" s="189">
        <f t="shared" ref="S495:S500" si="1641">(R495/E495)*100</f>
        <v>58.034889116606415</v>
      </c>
      <c r="T495" s="189">
        <f t="shared" si="1626"/>
        <v>34.820933469963848</v>
      </c>
      <c r="U495" s="189">
        <f t="shared" si="1627"/>
        <v>34.820933469963848</v>
      </c>
      <c r="V495" s="189">
        <f t="shared" ref="V495:V498" si="1642">(R495/D495)*100</f>
        <v>34.820933469963848</v>
      </c>
      <c r="W495" s="189">
        <f t="shared" ref="W495:W500" si="1643">O495+P495+Q495</f>
        <v>85318.68</v>
      </c>
      <c r="X495" s="189">
        <f t="shared" si="1620"/>
        <v>13.74662129502523</v>
      </c>
      <c r="Y495" s="189">
        <f t="shared" si="1628"/>
        <v>8.2479727770151374</v>
      </c>
      <c r="Z495" s="189">
        <f t="shared" si="1629"/>
        <v>8.2479727770151374</v>
      </c>
      <c r="AA495" s="189">
        <f t="shared" ref="AA495:AA498" si="1644">(W495/D495)*100</f>
        <v>8.2479727770151374</v>
      </c>
      <c r="AB495" s="189">
        <f>SUM(M495:Q495)</f>
        <v>445513.38</v>
      </c>
      <c r="AC495" s="189">
        <f t="shared" ref="AC495:AC498" si="1645">(AB495/E495)*100</f>
        <v>71.781510411631643</v>
      </c>
      <c r="AD495" s="189">
        <f t="shared" si="1630"/>
        <v>43.068906246978983</v>
      </c>
      <c r="AE495" s="189">
        <f t="shared" si="1631"/>
        <v>43.068906246978983</v>
      </c>
      <c r="AF495" s="189">
        <f t="shared" si="1621"/>
        <v>43.068906246978983</v>
      </c>
      <c r="AG495" s="189">
        <f t="shared" ref="AG495:AG498" si="1646">E495-AB495</f>
        <v>175138.62</v>
      </c>
      <c r="AH495" s="290">
        <f t="shared" ref="AH495:AH498" si="1647">(AG495/E495)*100</f>
        <v>28.21848958836836</v>
      </c>
      <c r="AI495" s="290">
        <f t="shared" ref="AI495:AI498" si="1648">(AG495/D495)*100</f>
        <v>16.931093753021013</v>
      </c>
      <c r="AJ495" s="197">
        <f t="shared" ref="AJ495:AJ498" si="1649">J495-AB495</f>
        <v>588906.62</v>
      </c>
      <c r="AK495" s="197">
        <f t="shared" ref="AK495:AK500" si="1650">(AJ495/J495)*100</f>
        <v>56.93109375302101</v>
      </c>
      <c r="AL495" s="197">
        <f t="shared" si="1632"/>
        <v>56.93109375302101</v>
      </c>
      <c r="AM495" s="197">
        <f t="shared" ref="AM495:AM498" si="1651">L495-AB495</f>
        <v>588906.62</v>
      </c>
      <c r="AN495" s="197">
        <f t="shared" si="1633"/>
        <v>56.93109375302101</v>
      </c>
      <c r="AO495" s="197">
        <f t="shared" si="1634"/>
        <v>56.93109375302101</v>
      </c>
      <c r="AP495" s="197">
        <f t="shared" ref="AP495:AP498" si="1652">D495-AB495</f>
        <v>588906.62</v>
      </c>
      <c r="AQ495" s="197">
        <f t="shared" si="1635"/>
        <v>56.93109375302101</v>
      </c>
    </row>
    <row r="496" spans="1:43" s="35" customFormat="1" ht="18.95" hidden="1" customHeight="1">
      <c r="A496" s="183"/>
      <c r="B496" s="183"/>
      <c r="C496" s="189" t="s">
        <v>58</v>
      </c>
      <c r="D496" s="189">
        <f t="shared" si="1638"/>
        <v>1685580</v>
      </c>
      <c r="E496" s="189">
        <f t="shared" si="1638"/>
        <v>1011348</v>
      </c>
      <c r="F496" s="189">
        <f t="shared" si="1638"/>
        <v>674232</v>
      </c>
      <c r="G496" s="189">
        <f t="shared" si="1638"/>
        <v>1111285</v>
      </c>
      <c r="H496" s="189">
        <f t="shared" si="1638"/>
        <v>574295</v>
      </c>
      <c r="I496" s="189">
        <f t="shared" si="1638"/>
        <v>0</v>
      </c>
      <c r="J496" s="189">
        <f t="shared" si="1618"/>
        <v>1685580</v>
      </c>
      <c r="K496" s="195">
        <f t="shared" si="1639"/>
        <v>0</v>
      </c>
      <c r="L496" s="196">
        <f>J496+(K496)</f>
        <v>1685580</v>
      </c>
      <c r="M496" s="189">
        <f t="shared" si="1640"/>
        <v>449744.4</v>
      </c>
      <c r="N496" s="189">
        <f t="shared" si="1640"/>
        <v>24075</v>
      </c>
      <c r="O496" s="189">
        <f t="shared" si="1640"/>
        <v>0</v>
      </c>
      <c r="P496" s="189">
        <f t="shared" si="1640"/>
        <v>4800</v>
      </c>
      <c r="Q496" s="189">
        <f t="shared" si="1640"/>
        <v>0</v>
      </c>
      <c r="R496" s="189">
        <f>M496+N496</f>
        <v>473819.4</v>
      </c>
      <c r="S496" s="189">
        <f t="shared" si="1641"/>
        <v>46.850282988644857</v>
      </c>
      <c r="T496" s="189">
        <f t="shared" si="1626"/>
        <v>28.110169793186916</v>
      </c>
      <c r="U496" s="189">
        <f t="shared" si="1627"/>
        <v>28.110169793186916</v>
      </c>
      <c r="V496" s="189">
        <f t="shared" si="1642"/>
        <v>28.110169793186916</v>
      </c>
      <c r="W496" s="189">
        <f t="shared" si="1643"/>
        <v>4800</v>
      </c>
      <c r="X496" s="189">
        <f t="shared" si="1620"/>
        <v>0.47461407942666622</v>
      </c>
      <c r="Y496" s="189">
        <f t="shared" si="1628"/>
        <v>0.28476844765599973</v>
      </c>
      <c r="Z496" s="189">
        <f t="shared" si="1629"/>
        <v>0.28476844765599973</v>
      </c>
      <c r="AA496" s="189">
        <f t="shared" si="1644"/>
        <v>0.28476844765599973</v>
      </c>
      <c r="AB496" s="189">
        <f>SUM(M496:Q496)</f>
        <v>478619.4</v>
      </c>
      <c r="AC496" s="189">
        <f t="shared" si="1645"/>
        <v>47.324897068071522</v>
      </c>
      <c r="AD496" s="189">
        <f t="shared" si="1630"/>
        <v>28.394938240842915</v>
      </c>
      <c r="AE496" s="189">
        <f t="shared" si="1631"/>
        <v>28.394938240842915</v>
      </c>
      <c r="AF496" s="189">
        <f t="shared" si="1621"/>
        <v>28.394938240842915</v>
      </c>
      <c r="AG496" s="189">
        <f t="shared" si="1646"/>
        <v>532728.6</v>
      </c>
      <c r="AH496" s="290">
        <f t="shared" si="1647"/>
        <v>52.675102931928478</v>
      </c>
      <c r="AI496" s="290">
        <f t="shared" si="1648"/>
        <v>31.605061759157081</v>
      </c>
      <c r="AJ496" s="197">
        <f t="shared" si="1649"/>
        <v>1206960.6000000001</v>
      </c>
      <c r="AK496" s="197">
        <f t="shared" si="1650"/>
        <v>71.605061759157095</v>
      </c>
      <c r="AL496" s="197">
        <f t="shared" si="1632"/>
        <v>71.605061759157095</v>
      </c>
      <c r="AM496" s="197">
        <f t="shared" si="1651"/>
        <v>1206960.6000000001</v>
      </c>
      <c r="AN496" s="197">
        <f t="shared" si="1633"/>
        <v>71.605061759157095</v>
      </c>
      <c r="AO496" s="197">
        <f t="shared" si="1634"/>
        <v>71.605061759157095</v>
      </c>
      <c r="AP496" s="197">
        <f t="shared" si="1652"/>
        <v>1206960.6000000001</v>
      </c>
      <c r="AQ496" s="197">
        <f t="shared" si="1635"/>
        <v>71.605061759157095</v>
      </c>
    </row>
    <row r="497" spans="1:43" s="35" customFormat="1" ht="18.95" hidden="1" customHeight="1">
      <c r="A497" s="183"/>
      <c r="B497" s="183"/>
      <c r="C497" s="189" t="s">
        <v>59</v>
      </c>
      <c r="D497" s="189">
        <f t="shared" si="1638"/>
        <v>0</v>
      </c>
      <c r="E497" s="189">
        <f t="shared" si="1638"/>
        <v>0</v>
      </c>
      <c r="F497" s="189">
        <f t="shared" si="1638"/>
        <v>0</v>
      </c>
      <c r="G497" s="189">
        <f t="shared" si="1638"/>
        <v>0</v>
      </c>
      <c r="H497" s="189">
        <f t="shared" si="1638"/>
        <v>0</v>
      </c>
      <c r="I497" s="189">
        <f t="shared" si="1638"/>
        <v>0</v>
      </c>
      <c r="J497" s="189">
        <f t="shared" si="1618"/>
        <v>0</v>
      </c>
      <c r="K497" s="195">
        <f t="shared" si="1639"/>
        <v>0</v>
      </c>
      <c r="L497" s="196">
        <f>J497+(K497)</f>
        <v>0</v>
      </c>
      <c r="M497" s="189">
        <f t="shared" si="1640"/>
        <v>0</v>
      </c>
      <c r="N497" s="189">
        <f t="shared" si="1640"/>
        <v>0</v>
      </c>
      <c r="O497" s="189">
        <f t="shared" si="1640"/>
        <v>0</v>
      </c>
      <c r="P497" s="189">
        <f t="shared" si="1640"/>
        <v>0</v>
      </c>
      <c r="Q497" s="189">
        <f t="shared" si="1640"/>
        <v>0</v>
      </c>
      <c r="R497" s="189">
        <f>M497+N497</f>
        <v>0</v>
      </c>
      <c r="S497" s="189" t="e">
        <f t="shared" si="1641"/>
        <v>#DIV/0!</v>
      </c>
      <c r="T497" s="189" t="e">
        <f t="shared" si="1626"/>
        <v>#DIV/0!</v>
      </c>
      <c r="U497" s="189" t="e">
        <f t="shared" si="1627"/>
        <v>#DIV/0!</v>
      </c>
      <c r="V497" s="189" t="e">
        <f t="shared" si="1642"/>
        <v>#DIV/0!</v>
      </c>
      <c r="W497" s="189">
        <f t="shared" si="1643"/>
        <v>0</v>
      </c>
      <c r="X497" s="189" t="e">
        <f t="shared" si="1620"/>
        <v>#DIV/0!</v>
      </c>
      <c r="Y497" s="189" t="e">
        <f t="shared" si="1628"/>
        <v>#DIV/0!</v>
      </c>
      <c r="Z497" s="189" t="e">
        <f t="shared" si="1629"/>
        <v>#DIV/0!</v>
      </c>
      <c r="AA497" s="189" t="e">
        <f t="shared" si="1644"/>
        <v>#DIV/0!</v>
      </c>
      <c r="AB497" s="189">
        <f>SUM(M497:Q497)</f>
        <v>0</v>
      </c>
      <c r="AC497" s="189" t="e">
        <f t="shared" si="1645"/>
        <v>#DIV/0!</v>
      </c>
      <c r="AD497" s="189" t="e">
        <f t="shared" si="1630"/>
        <v>#DIV/0!</v>
      </c>
      <c r="AE497" s="189" t="e">
        <f t="shared" si="1631"/>
        <v>#DIV/0!</v>
      </c>
      <c r="AF497" s="189" t="e">
        <f t="shared" si="1621"/>
        <v>#DIV/0!</v>
      </c>
      <c r="AG497" s="189">
        <f t="shared" si="1646"/>
        <v>0</v>
      </c>
      <c r="AH497" s="290" t="e">
        <f t="shared" si="1647"/>
        <v>#DIV/0!</v>
      </c>
      <c r="AI497" s="290" t="e">
        <f t="shared" si="1648"/>
        <v>#DIV/0!</v>
      </c>
      <c r="AJ497" s="197">
        <f t="shared" si="1649"/>
        <v>0</v>
      </c>
      <c r="AK497" s="197" t="e">
        <f t="shared" si="1650"/>
        <v>#DIV/0!</v>
      </c>
      <c r="AL497" s="197" t="e">
        <f t="shared" si="1632"/>
        <v>#DIV/0!</v>
      </c>
      <c r="AM497" s="197">
        <f t="shared" si="1651"/>
        <v>0</v>
      </c>
      <c r="AN497" s="197" t="e">
        <f t="shared" si="1633"/>
        <v>#DIV/0!</v>
      </c>
      <c r="AO497" s="197" t="e">
        <f t="shared" si="1634"/>
        <v>#DIV/0!</v>
      </c>
      <c r="AP497" s="197">
        <f t="shared" si="1652"/>
        <v>0</v>
      </c>
      <c r="AQ497" s="197" t="e">
        <f t="shared" si="1635"/>
        <v>#DIV/0!</v>
      </c>
    </row>
    <row r="498" spans="1:43" s="35" customFormat="1" ht="18.95" hidden="1" customHeight="1">
      <c r="A498" s="183"/>
      <c r="B498" s="183"/>
      <c r="C498" s="189" t="s">
        <v>60</v>
      </c>
      <c r="D498" s="189">
        <f t="shared" si="1638"/>
        <v>0</v>
      </c>
      <c r="E498" s="189">
        <f t="shared" si="1638"/>
        <v>0</v>
      </c>
      <c r="F498" s="189">
        <f t="shared" si="1638"/>
        <v>0</v>
      </c>
      <c r="G498" s="189">
        <f t="shared" si="1638"/>
        <v>0</v>
      </c>
      <c r="H498" s="189">
        <f t="shared" si="1638"/>
        <v>0</v>
      </c>
      <c r="I498" s="189">
        <f t="shared" si="1638"/>
        <v>0</v>
      </c>
      <c r="J498" s="189">
        <f t="shared" si="1618"/>
        <v>0</v>
      </c>
      <c r="K498" s="195">
        <f t="shared" si="1639"/>
        <v>0</v>
      </c>
      <c r="L498" s="196">
        <f>J498+(K498)</f>
        <v>0</v>
      </c>
      <c r="M498" s="189">
        <f t="shared" si="1640"/>
        <v>0</v>
      </c>
      <c r="N498" s="189">
        <f t="shared" si="1640"/>
        <v>0</v>
      </c>
      <c r="O498" s="189">
        <f t="shared" si="1640"/>
        <v>0</v>
      </c>
      <c r="P498" s="189">
        <f t="shared" si="1640"/>
        <v>0</v>
      </c>
      <c r="Q498" s="189">
        <f t="shared" si="1640"/>
        <v>0</v>
      </c>
      <c r="R498" s="189">
        <f>M498+N498</f>
        <v>0</v>
      </c>
      <c r="S498" s="189" t="e">
        <f t="shared" si="1641"/>
        <v>#DIV/0!</v>
      </c>
      <c r="T498" s="189" t="e">
        <f t="shared" si="1626"/>
        <v>#DIV/0!</v>
      </c>
      <c r="U498" s="189" t="e">
        <f t="shared" si="1627"/>
        <v>#DIV/0!</v>
      </c>
      <c r="V498" s="189" t="e">
        <f t="shared" si="1642"/>
        <v>#DIV/0!</v>
      </c>
      <c r="W498" s="189">
        <f t="shared" si="1643"/>
        <v>0</v>
      </c>
      <c r="X498" s="189" t="e">
        <f t="shared" si="1620"/>
        <v>#DIV/0!</v>
      </c>
      <c r="Y498" s="189" t="e">
        <f t="shared" si="1628"/>
        <v>#DIV/0!</v>
      </c>
      <c r="Z498" s="189" t="e">
        <f t="shared" si="1629"/>
        <v>#DIV/0!</v>
      </c>
      <c r="AA498" s="189" t="e">
        <f t="shared" si="1644"/>
        <v>#DIV/0!</v>
      </c>
      <c r="AB498" s="189">
        <f>SUM(M498:Q498)</f>
        <v>0</v>
      </c>
      <c r="AC498" s="189" t="e">
        <f t="shared" si="1645"/>
        <v>#DIV/0!</v>
      </c>
      <c r="AD498" s="189" t="e">
        <f t="shared" si="1630"/>
        <v>#DIV/0!</v>
      </c>
      <c r="AE498" s="189" t="e">
        <f t="shared" si="1631"/>
        <v>#DIV/0!</v>
      </c>
      <c r="AF498" s="189" t="e">
        <f t="shared" si="1621"/>
        <v>#DIV/0!</v>
      </c>
      <c r="AG498" s="189">
        <f t="shared" si="1646"/>
        <v>0</v>
      </c>
      <c r="AH498" s="290" t="e">
        <f t="shared" si="1647"/>
        <v>#DIV/0!</v>
      </c>
      <c r="AI498" s="290" t="e">
        <f t="shared" si="1648"/>
        <v>#DIV/0!</v>
      </c>
      <c r="AJ498" s="197">
        <f t="shared" si="1649"/>
        <v>0</v>
      </c>
      <c r="AK498" s="197" t="e">
        <f t="shared" si="1650"/>
        <v>#DIV/0!</v>
      </c>
      <c r="AL498" s="197" t="e">
        <f t="shared" si="1632"/>
        <v>#DIV/0!</v>
      </c>
      <c r="AM498" s="197">
        <f t="shared" si="1651"/>
        <v>0</v>
      </c>
      <c r="AN498" s="197" t="e">
        <f t="shared" si="1633"/>
        <v>#DIV/0!</v>
      </c>
      <c r="AO498" s="197" t="e">
        <f t="shared" si="1634"/>
        <v>#DIV/0!</v>
      </c>
      <c r="AP498" s="197">
        <f t="shared" si="1652"/>
        <v>0</v>
      </c>
      <c r="AQ498" s="197" t="e">
        <f t="shared" si="1635"/>
        <v>#DIV/0!</v>
      </c>
    </row>
    <row r="499" spans="1:43" s="35" customFormat="1" ht="18.95" hidden="1" customHeight="1">
      <c r="A499" s="182"/>
      <c r="B499" s="192" t="s">
        <v>35</v>
      </c>
      <c r="C499" s="190" t="s">
        <v>64</v>
      </c>
      <c r="D499" s="190">
        <f t="shared" ref="D499:AM499" si="1653">D500</f>
        <v>796000</v>
      </c>
      <c r="E499" s="190">
        <f t="shared" si="1653"/>
        <v>477600</v>
      </c>
      <c r="F499" s="190">
        <f t="shared" si="1653"/>
        <v>318400</v>
      </c>
      <c r="G499" s="190">
        <f t="shared" si="1653"/>
        <v>796000</v>
      </c>
      <c r="H499" s="190">
        <f t="shared" si="1653"/>
        <v>0</v>
      </c>
      <c r="I499" s="190">
        <f t="shared" si="1653"/>
        <v>0</v>
      </c>
      <c r="J499" s="190">
        <f t="shared" si="1653"/>
        <v>796000</v>
      </c>
      <c r="K499" s="194">
        <f t="shared" si="1653"/>
        <v>0</v>
      </c>
      <c r="L499" s="190">
        <f t="shared" si="1653"/>
        <v>796000</v>
      </c>
      <c r="M499" s="190">
        <f t="shared" si="1653"/>
        <v>0</v>
      </c>
      <c r="N499" s="190">
        <f t="shared" si="1653"/>
        <v>796000</v>
      </c>
      <c r="O499" s="190">
        <f t="shared" si="1653"/>
        <v>0</v>
      </c>
      <c r="P499" s="190">
        <f t="shared" si="1653"/>
        <v>0</v>
      </c>
      <c r="Q499" s="190">
        <f t="shared" si="1653"/>
        <v>0</v>
      </c>
      <c r="R499" s="198">
        <f t="shared" si="1653"/>
        <v>796000</v>
      </c>
      <c r="S499" s="190">
        <f t="shared" si="1653"/>
        <v>166.66666666666669</v>
      </c>
      <c r="T499" s="189">
        <f t="shared" ref="T499" si="1654">(R499/L499)*100</f>
        <v>100</v>
      </c>
      <c r="U499" s="189">
        <f t="shared" si="1627"/>
        <v>100</v>
      </c>
      <c r="V499" s="198">
        <f t="shared" si="1653"/>
        <v>100</v>
      </c>
      <c r="W499" s="198">
        <f t="shared" si="1653"/>
        <v>0</v>
      </c>
      <c r="X499" s="190">
        <f t="shared" si="1653"/>
        <v>0</v>
      </c>
      <c r="Y499" s="190">
        <f t="shared" si="1628"/>
        <v>0</v>
      </c>
      <c r="Z499" s="189">
        <f t="shared" si="1629"/>
        <v>0</v>
      </c>
      <c r="AA499" s="198">
        <f t="shared" si="1653"/>
        <v>0</v>
      </c>
      <c r="AB499" s="198">
        <f>AB500</f>
        <v>796000</v>
      </c>
      <c r="AC499" s="190">
        <f t="shared" ref="AC499" si="1655">AC500</f>
        <v>166.66666666666669</v>
      </c>
      <c r="AD499" s="190">
        <f t="shared" si="1630"/>
        <v>100</v>
      </c>
      <c r="AE499" s="189">
        <f t="shared" si="1631"/>
        <v>100</v>
      </c>
      <c r="AF499" s="198">
        <f>AF500</f>
        <v>100</v>
      </c>
      <c r="AG499" s="190">
        <f>AG500</f>
        <v>-318400</v>
      </c>
      <c r="AH499" s="190">
        <f>AH500</f>
        <v>-66.666666666666657</v>
      </c>
      <c r="AI499" s="190">
        <f>AI500</f>
        <v>-40</v>
      </c>
      <c r="AJ499" s="199">
        <f t="shared" si="1653"/>
        <v>0</v>
      </c>
      <c r="AK499" s="191">
        <f t="shared" si="1650"/>
        <v>0</v>
      </c>
      <c r="AL499" s="199">
        <f t="shared" si="1653"/>
        <v>0</v>
      </c>
      <c r="AM499" s="199">
        <f t="shared" si="1653"/>
        <v>0</v>
      </c>
      <c r="AN499" s="191">
        <f t="shared" si="1633"/>
        <v>0</v>
      </c>
      <c r="AO499" s="191">
        <f t="shared" si="1634"/>
        <v>0</v>
      </c>
      <c r="AP499" s="199">
        <f t="shared" ref="AP499" si="1656">AP500</f>
        <v>0</v>
      </c>
      <c r="AQ499" s="191">
        <f t="shared" si="1635"/>
        <v>0</v>
      </c>
    </row>
    <row r="500" spans="1:43" s="35" customFormat="1" ht="18.95" hidden="1" customHeight="1">
      <c r="A500" s="183"/>
      <c r="B500" s="183"/>
      <c r="C500" s="189" t="s">
        <v>62</v>
      </c>
      <c r="D500" s="189">
        <f t="shared" si="1638"/>
        <v>796000</v>
      </c>
      <c r="E500" s="189">
        <f t="shared" si="1638"/>
        <v>477600</v>
      </c>
      <c r="F500" s="189">
        <f t="shared" si="1638"/>
        <v>318400</v>
      </c>
      <c r="G500" s="189">
        <f t="shared" si="1638"/>
        <v>796000</v>
      </c>
      <c r="H500" s="189">
        <f t="shared" si="1638"/>
        <v>0</v>
      </c>
      <c r="I500" s="189">
        <f t="shared" si="1638"/>
        <v>0</v>
      </c>
      <c r="J500" s="189">
        <f>SUM(G500:I500)</f>
        <v>796000</v>
      </c>
      <c r="K500" s="195">
        <f t="shared" si="1639"/>
        <v>0</v>
      </c>
      <c r="L500" s="196">
        <f>J500+(K500)</f>
        <v>796000</v>
      </c>
      <c r="M500" s="189">
        <f t="shared" ref="M500:Q500" si="1657">M512+M524+M536</f>
        <v>0</v>
      </c>
      <c r="N500" s="189">
        <f t="shared" si="1657"/>
        <v>796000</v>
      </c>
      <c r="O500" s="189">
        <f t="shared" si="1657"/>
        <v>0</v>
      </c>
      <c r="P500" s="189">
        <f t="shared" si="1657"/>
        <v>0</v>
      </c>
      <c r="Q500" s="189">
        <f t="shared" si="1657"/>
        <v>0</v>
      </c>
      <c r="R500" s="189">
        <f>M500+N500</f>
        <v>796000</v>
      </c>
      <c r="S500" s="189">
        <f t="shared" si="1641"/>
        <v>166.66666666666669</v>
      </c>
      <c r="T500" s="189">
        <f t="shared" ref="T500" si="1658">(R500/J500)*100</f>
        <v>100</v>
      </c>
      <c r="U500" s="189">
        <f t="shared" si="1627"/>
        <v>100</v>
      </c>
      <c r="V500" s="189">
        <f>(R500/D500)*100</f>
        <v>100</v>
      </c>
      <c r="W500" s="189">
        <f t="shared" si="1643"/>
        <v>0</v>
      </c>
      <c r="X500" s="189">
        <f>(W500/E500)*100</f>
        <v>0</v>
      </c>
      <c r="Y500" s="189">
        <f t="shared" si="1628"/>
        <v>0</v>
      </c>
      <c r="Z500" s="189">
        <f t="shared" si="1629"/>
        <v>0</v>
      </c>
      <c r="AA500" s="189">
        <f>(W500/D500)*100</f>
        <v>0</v>
      </c>
      <c r="AB500" s="189">
        <f>SUM(M500:Q500)</f>
        <v>796000</v>
      </c>
      <c r="AC500" s="189">
        <f t="shared" ref="AC500" si="1659">(AB500/E500)*100</f>
        <v>166.66666666666669</v>
      </c>
      <c r="AD500" s="189">
        <f t="shared" si="1630"/>
        <v>100</v>
      </c>
      <c r="AE500" s="189">
        <f t="shared" si="1631"/>
        <v>100</v>
      </c>
      <c r="AF500" s="189">
        <f>(AB500/D500)*100</f>
        <v>100</v>
      </c>
      <c r="AG500" s="189">
        <f t="shared" ref="AG500" si="1660">E500-AB500</f>
        <v>-318400</v>
      </c>
      <c r="AH500" s="290">
        <f t="shared" ref="AH500" si="1661">(AG500/E500)*100</f>
        <v>-66.666666666666657</v>
      </c>
      <c r="AI500" s="290">
        <f t="shared" ref="AI500" si="1662">(AG500/D500)*100</f>
        <v>-40</v>
      </c>
      <c r="AJ500" s="197">
        <f>J500-AB500</f>
        <v>0</v>
      </c>
      <c r="AK500" s="197">
        <f t="shared" si="1650"/>
        <v>0</v>
      </c>
      <c r="AL500" s="197">
        <f>(AJ500/D500)*100</f>
        <v>0</v>
      </c>
      <c r="AM500" s="197">
        <f>L500-AB500</f>
        <v>0</v>
      </c>
      <c r="AN500" s="197">
        <f t="shared" si="1633"/>
        <v>0</v>
      </c>
      <c r="AO500" s="197">
        <f t="shared" si="1634"/>
        <v>0</v>
      </c>
      <c r="AP500" s="197">
        <f t="shared" ref="AP500" si="1663">D500-AB500</f>
        <v>0</v>
      </c>
      <c r="AQ500" s="197">
        <f t="shared" si="1635"/>
        <v>0</v>
      </c>
    </row>
    <row r="501" spans="1:43" s="35" customFormat="1" ht="18.95" hidden="1" customHeight="1">
      <c r="A501" s="200"/>
      <c r="B501" s="200"/>
      <c r="C501" s="201"/>
      <c r="D501" s="201"/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201"/>
      <c r="S501" s="201"/>
      <c r="T501" s="201"/>
      <c r="U501" s="201"/>
      <c r="V501" s="201"/>
      <c r="W501" s="201"/>
      <c r="X501" s="201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</row>
    <row r="502" spans="1:43" ht="35.450000000000003" hidden="1" customHeight="1">
      <c r="A502" s="1104" t="s">
        <v>206</v>
      </c>
      <c r="B502" s="1106" t="s">
        <v>207</v>
      </c>
      <c r="C502" s="1107" t="s">
        <v>208</v>
      </c>
      <c r="D502" s="79" t="s">
        <v>209</v>
      </c>
      <c r="E502" s="293">
        <v>0.6</v>
      </c>
      <c r="F502" s="293">
        <v>0.4</v>
      </c>
      <c r="G502" s="1109">
        <f>SUM(G505,G511)</f>
        <v>489100</v>
      </c>
      <c r="H502" s="1109">
        <f>H505+H511</f>
        <v>306900</v>
      </c>
      <c r="I502" s="1109">
        <f>I505+I511</f>
        <v>0</v>
      </c>
      <c r="J502" s="1109">
        <f>SUM(G502:I504)</f>
        <v>796000</v>
      </c>
      <c r="K502" s="1111">
        <f>SUM(K505,K511)</f>
        <v>0</v>
      </c>
      <c r="L502" s="1113">
        <f>SUM(L505,L511)</f>
        <v>796000</v>
      </c>
      <c r="M502" s="37"/>
      <c r="N502" s="37"/>
      <c r="O502" s="37"/>
      <c r="P502" s="37"/>
      <c r="Q502" s="37"/>
      <c r="R502" s="203" t="s">
        <v>417</v>
      </c>
      <c r="S502" s="294" t="s">
        <v>462</v>
      </c>
      <c r="T502" s="204" t="s">
        <v>433</v>
      </c>
      <c r="U502" s="204" t="s">
        <v>434</v>
      </c>
      <c r="V502" s="204" t="s">
        <v>403</v>
      </c>
      <c r="W502" s="204" t="s">
        <v>438</v>
      </c>
      <c r="X502" s="294" t="s">
        <v>462</v>
      </c>
      <c r="Y502" s="204" t="s">
        <v>433</v>
      </c>
      <c r="Z502" s="204" t="s">
        <v>434</v>
      </c>
      <c r="AA502" s="204" t="s">
        <v>403</v>
      </c>
      <c r="AB502" s="203" t="s">
        <v>439</v>
      </c>
      <c r="AC502" s="294" t="s">
        <v>462</v>
      </c>
      <c r="AD502" s="204" t="s">
        <v>433</v>
      </c>
      <c r="AE502" s="204" t="s">
        <v>434</v>
      </c>
      <c r="AF502" s="204" t="s">
        <v>403</v>
      </c>
      <c r="AG502" s="296" t="s">
        <v>33</v>
      </c>
      <c r="AH502" s="294" t="s">
        <v>464</v>
      </c>
      <c r="AI502" s="294" t="s">
        <v>399</v>
      </c>
      <c r="AJ502" s="204" t="s">
        <v>440</v>
      </c>
      <c r="AK502" s="204" t="s">
        <v>433</v>
      </c>
      <c r="AL502" s="204" t="s">
        <v>403</v>
      </c>
      <c r="AM502" s="204" t="s">
        <v>408</v>
      </c>
      <c r="AN502" s="204" t="s">
        <v>448</v>
      </c>
      <c r="AO502" s="204" t="s">
        <v>403</v>
      </c>
      <c r="AP502" s="204" t="s">
        <v>441</v>
      </c>
      <c r="AQ502" s="204" t="s">
        <v>403</v>
      </c>
    </row>
    <row r="503" spans="1:43" ht="14.45" hidden="1" customHeight="1">
      <c r="A503" s="1105"/>
      <c r="B503" s="1106"/>
      <c r="C503" s="1108"/>
      <c r="D503" s="1108">
        <f>D505+D511</f>
        <v>796000</v>
      </c>
      <c r="E503" s="1173">
        <f>E505+E511</f>
        <v>477600</v>
      </c>
      <c r="F503" s="1173">
        <f t="shared" ref="F503" si="1664">F505+F511</f>
        <v>318400</v>
      </c>
      <c r="G503" s="1110"/>
      <c r="H503" s="1110"/>
      <c r="I503" s="1110"/>
      <c r="J503" s="1110"/>
      <c r="K503" s="1112"/>
      <c r="L503" s="1106"/>
      <c r="M503" s="1114">
        <f t="shared" ref="M503:R503" si="1665">M505+M511</f>
        <v>240411.3</v>
      </c>
      <c r="N503" s="1116">
        <f t="shared" si="1665"/>
        <v>0</v>
      </c>
      <c r="O503" s="1118">
        <f t="shared" si="1665"/>
        <v>0</v>
      </c>
      <c r="P503" s="1100">
        <f t="shared" si="1665"/>
        <v>0</v>
      </c>
      <c r="Q503" s="1102">
        <f t="shared" si="1665"/>
        <v>120000</v>
      </c>
      <c r="R503" s="1071">
        <f t="shared" si="1665"/>
        <v>240411.3</v>
      </c>
      <c r="S503" s="1071">
        <f>(R503/E503)*100</f>
        <v>50.337374371859291</v>
      </c>
      <c r="T503" s="1071">
        <f>(R503/J502)*100</f>
        <v>30.202424623115576</v>
      </c>
      <c r="U503" s="1071">
        <f>(R503/L502)*100</f>
        <v>30.202424623115576</v>
      </c>
      <c r="V503" s="1071">
        <f>(R503/D503)*100</f>
        <v>30.202424623115576</v>
      </c>
      <c r="W503" s="1071">
        <f>W505+W511</f>
        <v>120000</v>
      </c>
      <c r="X503" s="1071">
        <f>(W503/E503)*100</f>
        <v>25.125628140703515</v>
      </c>
      <c r="Y503" s="1071">
        <f>(W503/J502)*100</f>
        <v>15.075376884422109</v>
      </c>
      <c r="Z503" s="1071">
        <f>(W503/L502)*100</f>
        <v>15.075376884422109</v>
      </c>
      <c r="AA503" s="1071">
        <f>(W503/D503)*100</f>
        <v>15.075376884422109</v>
      </c>
      <c r="AB503" s="1071">
        <f>AB505+AB511</f>
        <v>360411.3</v>
      </c>
      <c r="AC503" s="1071">
        <f>(AB503/E503)*100</f>
        <v>75.463002512562809</v>
      </c>
      <c r="AD503" s="1171">
        <f>(AB503/J502)*100</f>
        <v>45.277801507537689</v>
      </c>
      <c r="AE503" s="1071">
        <f>(AB503/L502)*100</f>
        <v>45.277801507537689</v>
      </c>
      <c r="AF503" s="1071">
        <f>(AB503/D503)*100</f>
        <v>45.277801507537689</v>
      </c>
      <c r="AG503" s="1071">
        <f>AG505+AG511</f>
        <v>117188.70000000001</v>
      </c>
      <c r="AH503" s="1071">
        <f>(AG503/E503)*100</f>
        <v>24.536997487437187</v>
      </c>
      <c r="AI503" s="1071">
        <f>(AG503/D503)*100</f>
        <v>14.722198492462313</v>
      </c>
      <c r="AJ503" s="1071">
        <f>AJ505+AJ511</f>
        <v>435588.7</v>
      </c>
      <c r="AK503" s="1071">
        <f>(AJ503/J502)*100</f>
        <v>54.722198492462311</v>
      </c>
      <c r="AL503" s="1071">
        <f>(AJ503/D503)*100</f>
        <v>54.722198492462311</v>
      </c>
      <c r="AM503" s="1071">
        <f>AM505+AM511</f>
        <v>435588.7</v>
      </c>
      <c r="AN503" s="1071">
        <f>(AM503/L502)*100</f>
        <v>54.722198492462311</v>
      </c>
      <c r="AO503" s="1071">
        <f>(AM503/D503)*100</f>
        <v>54.722198492462311</v>
      </c>
      <c r="AP503" s="1071">
        <f>AP505+AP511</f>
        <v>435588.7</v>
      </c>
      <c r="AQ503" s="1071">
        <f>(AP503/D503)*100</f>
        <v>54.722198492462311</v>
      </c>
    </row>
    <row r="504" spans="1:43" ht="51.95" hidden="1" customHeight="1">
      <c r="A504" s="1105"/>
      <c r="B504" s="1106"/>
      <c r="C504" s="1108"/>
      <c r="D504" s="1108"/>
      <c r="E504" s="1173"/>
      <c r="F504" s="1173"/>
      <c r="G504" s="1110"/>
      <c r="H504" s="1110"/>
      <c r="I504" s="1110"/>
      <c r="J504" s="1110"/>
      <c r="K504" s="1112"/>
      <c r="L504" s="1106"/>
      <c r="M504" s="1115"/>
      <c r="N504" s="1117"/>
      <c r="O504" s="1119"/>
      <c r="P504" s="1101"/>
      <c r="Q504" s="1103"/>
      <c r="R504" s="1072"/>
      <c r="S504" s="1072"/>
      <c r="T504" s="1072"/>
      <c r="U504" s="1072"/>
      <c r="V504" s="1072"/>
      <c r="W504" s="1072"/>
      <c r="X504" s="1072"/>
      <c r="Y504" s="1072"/>
      <c r="Z504" s="1072"/>
      <c r="AA504" s="1072"/>
      <c r="AB504" s="1072"/>
      <c r="AC504" s="1072"/>
      <c r="AD504" s="1172"/>
      <c r="AE504" s="1072"/>
      <c r="AF504" s="1072"/>
      <c r="AG504" s="1072"/>
      <c r="AH504" s="1072"/>
      <c r="AI504" s="1072"/>
      <c r="AJ504" s="1072"/>
      <c r="AK504" s="1072"/>
      <c r="AL504" s="1072"/>
      <c r="AM504" s="1072"/>
      <c r="AN504" s="1072"/>
      <c r="AO504" s="1072"/>
      <c r="AP504" s="1072"/>
      <c r="AQ504" s="1072"/>
    </row>
    <row r="505" spans="1:43" ht="18.75" hidden="1">
      <c r="A505" s="38"/>
      <c r="B505" s="39"/>
      <c r="C505" s="40" t="s">
        <v>55</v>
      </c>
      <c r="D505" s="40">
        <f>SUM(D506:D510)</f>
        <v>796000</v>
      </c>
      <c r="E505" s="40">
        <f>SUM(E506:E510)</f>
        <v>477600</v>
      </c>
      <c r="F505" s="40">
        <f t="shared" ref="F505" si="1666">SUM(F506:F510)</f>
        <v>318400</v>
      </c>
      <c r="G505" s="41">
        <f>SUM(G506:G510)</f>
        <v>489100</v>
      </c>
      <c r="H505" s="41">
        <f>SUM(H506:H510)</f>
        <v>306900</v>
      </c>
      <c r="I505" s="41">
        <f>SUM(I506:I510)</f>
        <v>0</v>
      </c>
      <c r="J505" s="41">
        <f>SUM(J506:J510)</f>
        <v>796000</v>
      </c>
      <c r="K505" s="42">
        <f>SUM(K506:K508)</f>
        <v>0</v>
      </c>
      <c r="L505" s="41">
        <f t="shared" ref="L505:R505" si="1667">SUM(L506:L510)</f>
        <v>796000</v>
      </c>
      <c r="M505" s="43">
        <f t="shared" si="1667"/>
        <v>240411.3</v>
      </c>
      <c r="N505" s="44">
        <f t="shared" si="1667"/>
        <v>0</v>
      </c>
      <c r="O505" s="45">
        <f t="shared" si="1667"/>
        <v>0</v>
      </c>
      <c r="P505" s="46">
        <f t="shared" si="1667"/>
        <v>0</v>
      </c>
      <c r="Q505" s="80">
        <f t="shared" si="1667"/>
        <v>120000</v>
      </c>
      <c r="R505" s="47">
        <f t="shared" si="1667"/>
        <v>240411.3</v>
      </c>
      <c r="S505" s="48">
        <f>R505/E505*100</f>
        <v>50.337374371859291</v>
      </c>
      <c r="T505" s="48">
        <f>R505/J505*100</f>
        <v>30.202424623115576</v>
      </c>
      <c r="U505" s="48">
        <f>R505/L505*100</f>
        <v>30.202424623115576</v>
      </c>
      <c r="V505" s="48">
        <f t="shared" ref="V505:V510" si="1668">R505/D505*100</f>
        <v>30.202424623115576</v>
      </c>
      <c r="W505" s="47">
        <f>SUM(W506:W510)</f>
        <v>120000</v>
      </c>
      <c r="X505" s="48">
        <f>W505/E505*100</f>
        <v>25.125628140703515</v>
      </c>
      <c r="Y505" s="48">
        <f>W505/J505*100</f>
        <v>15.075376884422109</v>
      </c>
      <c r="Z505" s="48">
        <f>W505/L505*100</f>
        <v>15.075376884422109</v>
      </c>
      <c r="AA505" s="48">
        <f>W505/D505*100</f>
        <v>15.075376884422109</v>
      </c>
      <c r="AB505" s="48">
        <f>SUM(AB506:AB510)</f>
        <v>360411.3</v>
      </c>
      <c r="AC505" s="48">
        <f>AB505/E505*100</f>
        <v>75.463002512562809</v>
      </c>
      <c r="AD505" s="299">
        <f>AB505/J505*100</f>
        <v>45.277801507537689</v>
      </c>
      <c r="AE505" s="48">
        <f>AB505/L505*100</f>
        <v>45.277801507537689</v>
      </c>
      <c r="AF505" s="48">
        <f>AB505/D505*100</f>
        <v>45.277801507537689</v>
      </c>
      <c r="AG505" s="295">
        <f>SUM(AG506:AG510)</f>
        <v>117188.70000000001</v>
      </c>
      <c r="AH505" s="48">
        <f>AG505/E505*100</f>
        <v>24.536997487437187</v>
      </c>
      <c r="AI505" s="48">
        <f>AG505/D505*100</f>
        <v>14.722198492462313</v>
      </c>
      <c r="AJ505" s="47">
        <f>SUM(AJ506:AJ510)</f>
        <v>435588.7</v>
      </c>
      <c r="AK505" s="47">
        <f>(AJ505/J505)*100</f>
        <v>54.722198492462311</v>
      </c>
      <c r="AL505" s="47">
        <f>(AJ505/D505)*100</f>
        <v>54.722198492462311</v>
      </c>
      <c r="AM505" s="47">
        <f>SUM(AM506:AM510)</f>
        <v>435588.7</v>
      </c>
      <c r="AN505" s="47">
        <f>(AM505/L505)*100</f>
        <v>54.722198492462311</v>
      </c>
      <c r="AO505" s="47">
        <f t="shared" ref="AO505:AO510" si="1669">(AM505/D505)*100</f>
        <v>54.722198492462311</v>
      </c>
      <c r="AP505" s="47">
        <f>SUM(AP506:AP510)</f>
        <v>435588.7</v>
      </c>
      <c r="AQ505" s="47">
        <f>(AP505/D505)*100</f>
        <v>54.722198492462311</v>
      </c>
    </row>
    <row r="506" spans="1:43" ht="18.75" hidden="1">
      <c r="A506" s="38"/>
      <c r="B506" s="39" t="s">
        <v>68</v>
      </c>
      <c r="C506" s="49" t="s">
        <v>56</v>
      </c>
      <c r="D506" s="49">
        <v>180000</v>
      </c>
      <c r="E506" s="49">
        <v>108000</v>
      </c>
      <c r="F506" s="49">
        <f>D506*0.4</f>
        <v>72000</v>
      </c>
      <c r="G506" s="49">
        <v>180000</v>
      </c>
      <c r="H506" s="49">
        <v>0</v>
      </c>
      <c r="I506" s="49"/>
      <c r="J506" s="41">
        <f>SUM(G506:I506)</f>
        <v>180000</v>
      </c>
      <c r="K506" s="50">
        <v>0</v>
      </c>
      <c r="L506" s="51">
        <f>SUM(G506:I506,K506)</f>
        <v>180000</v>
      </c>
      <c r="M506" s="52">
        <v>60000</v>
      </c>
      <c r="N506" s="53"/>
      <c r="O506" s="54"/>
      <c r="P506" s="55"/>
      <c r="Q506" s="81">
        <v>120000</v>
      </c>
      <c r="R506" s="56">
        <f>M506+N506</f>
        <v>60000</v>
      </c>
      <c r="S506" s="56">
        <f>R506/E506*100</f>
        <v>55.555555555555557</v>
      </c>
      <c r="T506" s="56">
        <f>R506/J506*100</f>
        <v>33.333333333333329</v>
      </c>
      <c r="U506" s="56">
        <f>R506/L506*100</f>
        <v>33.333333333333329</v>
      </c>
      <c r="V506" s="56">
        <f t="shared" si="1668"/>
        <v>33.333333333333329</v>
      </c>
      <c r="W506" s="57">
        <f>O506+P506+Q506</f>
        <v>120000</v>
      </c>
      <c r="X506" s="56">
        <f>W506/E506*100</f>
        <v>111.11111111111111</v>
      </c>
      <c r="Y506" s="56">
        <f>W506/J506*100</f>
        <v>66.666666666666657</v>
      </c>
      <c r="Z506" s="56">
        <f>W506/L506*100</f>
        <v>66.666666666666657</v>
      </c>
      <c r="AA506" s="56">
        <f>W506/D506*100</f>
        <v>66.666666666666657</v>
      </c>
      <c r="AB506" s="56">
        <f>SUM(M506:Q506)</f>
        <v>180000</v>
      </c>
      <c r="AC506" s="56">
        <f>AB506/E506*100</f>
        <v>166.66666666666669</v>
      </c>
      <c r="AD506" s="56">
        <f>AB506/J506*100</f>
        <v>100</v>
      </c>
      <c r="AE506" s="56">
        <f>AB506/L506*100</f>
        <v>100</v>
      </c>
      <c r="AF506" s="56">
        <f>AB506/D506*100</f>
        <v>100</v>
      </c>
      <c r="AG506" s="57">
        <f>E506-AB506</f>
        <v>-72000</v>
      </c>
      <c r="AH506" s="56">
        <f>AG506/E506*100</f>
        <v>-66.666666666666657</v>
      </c>
      <c r="AI506" s="56">
        <f>AG506/D506*100</f>
        <v>-40</v>
      </c>
      <c r="AJ506" s="57">
        <f>J506-AB506</f>
        <v>0</v>
      </c>
      <c r="AK506" s="57">
        <f>(AJ506/J506)*100</f>
        <v>0</v>
      </c>
      <c r="AL506" s="57">
        <f>(AJ506/D506)*100</f>
        <v>0</v>
      </c>
      <c r="AM506" s="34">
        <f>L506-AB506</f>
        <v>0</v>
      </c>
      <c r="AN506" s="57">
        <f>(AM506/L506)*100</f>
        <v>0</v>
      </c>
      <c r="AO506" s="63">
        <f t="shared" si="1669"/>
        <v>0</v>
      </c>
      <c r="AP506" s="34">
        <f>D506-AB506</f>
        <v>0</v>
      </c>
      <c r="AQ506" s="57">
        <f>(AP506/D506)*100</f>
        <v>0</v>
      </c>
    </row>
    <row r="507" spans="1:43" ht="18.75" hidden="1">
      <c r="A507" s="38"/>
      <c r="B507" s="38"/>
      <c r="C507" s="49" t="s">
        <v>57</v>
      </c>
      <c r="D507" s="49">
        <v>216000</v>
      </c>
      <c r="E507" s="49">
        <v>129600</v>
      </c>
      <c r="F507" s="49">
        <f t="shared" ref="F507:F512" si="1670">D507*0.4</f>
        <v>86400</v>
      </c>
      <c r="G507" s="49">
        <v>162000</v>
      </c>
      <c r="H507" s="49">
        <v>54000</v>
      </c>
      <c r="I507" s="49"/>
      <c r="J507" s="41">
        <f>SUM(G507:I507)</f>
        <v>216000</v>
      </c>
      <c r="K507" s="78"/>
      <c r="L507" s="51">
        <f>SUM(G507:I507,K507)</f>
        <v>216000</v>
      </c>
      <c r="M507" s="52">
        <v>19260</v>
      </c>
      <c r="N507" s="53"/>
      <c r="O507" s="54"/>
      <c r="P507" s="55">
        <v>0</v>
      </c>
      <c r="Q507" s="81"/>
      <c r="R507" s="56">
        <f>M507+N507</f>
        <v>19260</v>
      </c>
      <c r="S507" s="56">
        <f t="shared" ref="S507:S512" si="1671">R507/E507*100</f>
        <v>14.861111111111111</v>
      </c>
      <c r="T507" s="56">
        <f t="shared" ref="T507:T510" si="1672">R507/J507*100</f>
        <v>8.9166666666666679</v>
      </c>
      <c r="U507" s="56">
        <f t="shared" ref="U507:U512" si="1673">R507/L507*100</f>
        <v>8.9166666666666679</v>
      </c>
      <c r="V507" s="56">
        <f t="shared" si="1668"/>
        <v>8.9166666666666679</v>
      </c>
      <c r="W507" s="57">
        <f t="shared" ref="W507:W510" si="1674">O507+P507+Q507</f>
        <v>0</v>
      </c>
      <c r="X507" s="56">
        <f t="shared" ref="X507:X512" si="1675">W507/E507*100</f>
        <v>0</v>
      </c>
      <c r="Y507" s="56">
        <f t="shared" ref="Y507:Y510" si="1676">W507/J507*100</f>
        <v>0</v>
      </c>
      <c r="Z507" s="56">
        <f t="shared" ref="Z507:Z512" si="1677">W507/L507*100</f>
        <v>0</v>
      </c>
      <c r="AA507" s="56">
        <f t="shared" ref="AA507:AA510" si="1678">W507/D507*100</f>
        <v>0</v>
      </c>
      <c r="AB507" s="56">
        <f t="shared" ref="AB507:AB510" si="1679">SUM(M507:Q507)</f>
        <v>19260</v>
      </c>
      <c r="AC507" s="56">
        <f t="shared" ref="AC507:AC510" si="1680">AB507/E507*100</f>
        <v>14.861111111111111</v>
      </c>
      <c r="AD507" s="56">
        <f>AB507/J507*100</f>
        <v>8.9166666666666679</v>
      </c>
      <c r="AE507" s="56">
        <f t="shared" ref="AE507:AE512" si="1681">AB507/L507*100</f>
        <v>8.9166666666666679</v>
      </c>
      <c r="AF507" s="56">
        <f t="shared" ref="AF507:AF510" si="1682">AB507/D507*100</f>
        <v>8.9166666666666679</v>
      </c>
      <c r="AG507" s="57">
        <f t="shared" ref="AG507:AG510" si="1683">E507-AB507</f>
        <v>110340</v>
      </c>
      <c r="AH507" s="56">
        <f t="shared" ref="AH507:AH510" si="1684">AG507/E507*100</f>
        <v>85.138888888888886</v>
      </c>
      <c r="AI507" s="56">
        <f t="shared" ref="AI507:AI510" si="1685">AG507/D507*100</f>
        <v>51.083333333333336</v>
      </c>
      <c r="AJ507" s="57">
        <f t="shared" ref="AJ507:AJ510" si="1686">J507-AB507</f>
        <v>196740</v>
      </c>
      <c r="AK507" s="57">
        <f t="shared" ref="AK507:AK510" si="1687">(AJ507/J507)*100</f>
        <v>91.083333333333343</v>
      </c>
      <c r="AL507" s="57">
        <f t="shared" ref="AL507:AL510" si="1688">(AJ507/D507)*100</f>
        <v>91.083333333333343</v>
      </c>
      <c r="AM507" s="34">
        <f>L507-AB507</f>
        <v>196740</v>
      </c>
      <c r="AN507" s="57">
        <f t="shared" ref="AN507:AN510" si="1689">(AM507/L507)*100</f>
        <v>91.083333333333343</v>
      </c>
      <c r="AO507" s="63">
        <f t="shared" si="1669"/>
        <v>91.083333333333343</v>
      </c>
      <c r="AP507" s="34">
        <f t="shared" ref="AP507:AP510" si="1690">D507-AB507</f>
        <v>196740</v>
      </c>
      <c r="AQ507" s="57">
        <f t="shared" ref="AQ507:AQ510" si="1691">(AP507/D507)*100</f>
        <v>91.083333333333343</v>
      </c>
    </row>
    <row r="508" spans="1:43" ht="18.75" hidden="1">
      <c r="A508" s="38"/>
      <c r="B508" s="38"/>
      <c r="C508" s="49" t="s">
        <v>58</v>
      </c>
      <c r="D508" s="49">
        <v>400000</v>
      </c>
      <c r="E508" s="49">
        <v>240000</v>
      </c>
      <c r="F508" s="49">
        <f t="shared" si="1670"/>
        <v>160000</v>
      </c>
      <c r="G508" s="49">
        <v>147100</v>
      </c>
      <c r="H508" s="49">
        <v>252900</v>
      </c>
      <c r="I508" s="49"/>
      <c r="J508" s="41">
        <f>SUM(G508:I508)</f>
        <v>400000</v>
      </c>
      <c r="K508" s="59">
        <v>0</v>
      </c>
      <c r="L508" s="51">
        <f>SUM(G508:I508,K508)</f>
        <v>400000</v>
      </c>
      <c r="M508" s="52">
        <v>161151.29999999999</v>
      </c>
      <c r="N508" s="53"/>
      <c r="O508" s="54"/>
      <c r="P508" s="55"/>
      <c r="Q508" s="81"/>
      <c r="R508" s="56">
        <f>M508+N508</f>
        <v>161151.29999999999</v>
      </c>
      <c r="S508" s="56">
        <f t="shared" si="1671"/>
        <v>67.146374999999992</v>
      </c>
      <c r="T508" s="56">
        <f t="shared" si="1672"/>
        <v>40.287824999999998</v>
      </c>
      <c r="U508" s="56">
        <f t="shared" si="1673"/>
        <v>40.287824999999998</v>
      </c>
      <c r="V508" s="56">
        <f t="shared" si="1668"/>
        <v>40.287824999999998</v>
      </c>
      <c r="W508" s="57">
        <f t="shared" si="1674"/>
        <v>0</v>
      </c>
      <c r="X508" s="56">
        <f t="shared" si="1675"/>
        <v>0</v>
      </c>
      <c r="Y508" s="56">
        <f t="shared" si="1676"/>
        <v>0</v>
      </c>
      <c r="Z508" s="56">
        <f t="shared" si="1677"/>
        <v>0</v>
      </c>
      <c r="AA508" s="56">
        <f t="shared" si="1678"/>
        <v>0</v>
      </c>
      <c r="AB508" s="56">
        <f t="shared" si="1679"/>
        <v>161151.29999999999</v>
      </c>
      <c r="AC508" s="56">
        <f t="shared" si="1680"/>
        <v>67.146374999999992</v>
      </c>
      <c r="AD508" s="56">
        <f t="shared" ref="AD508:AD510" si="1692">AB508/J508*100</f>
        <v>40.287824999999998</v>
      </c>
      <c r="AE508" s="56">
        <f t="shared" si="1681"/>
        <v>40.287824999999998</v>
      </c>
      <c r="AF508" s="56">
        <f t="shared" si="1682"/>
        <v>40.287824999999998</v>
      </c>
      <c r="AG508" s="57">
        <f t="shared" si="1683"/>
        <v>78848.700000000012</v>
      </c>
      <c r="AH508" s="56">
        <f t="shared" si="1684"/>
        <v>32.853625000000001</v>
      </c>
      <c r="AI508" s="56">
        <f t="shared" si="1685"/>
        <v>19.712175000000006</v>
      </c>
      <c r="AJ508" s="57">
        <f t="shared" si="1686"/>
        <v>238848.7</v>
      </c>
      <c r="AK508" s="57">
        <f t="shared" si="1687"/>
        <v>59.712175000000002</v>
      </c>
      <c r="AL508" s="57">
        <f t="shared" si="1688"/>
        <v>59.712175000000002</v>
      </c>
      <c r="AM508" s="34">
        <f>L508-AB508</f>
        <v>238848.7</v>
      </c>
      <c r="AN508" s="57">
        <f t="shared" si="1689"/>
        <v>59.712175000000002</v>
      </c>
      <c r="AO508" s="63">
        <f t="shared" si="1669"/>
        <v>59.712175000000002</v>
      </c>
      <c r="AP508" s="34">
        <f t="shared" si="1690"/>
        <v>238848.7</v>
      </c>
      <c r="AQ508" s="57">
        <f t="shared" si="1691"/>
        <v>59.712175000000002</v>
      </c>
    </row>
    <row r="509" spans="1:43" ht="18" hidden="1" customHeight="1">
      <c r="A509" s="38"/>
      <c r="B509" s="38"/>
      <c r="C509" s="49" t="s">
        <v>69</v>
      </c>
      <c r="D509" s="49">
        <v>0</v>
      </c>
      <c r="E509" s="49">
        <v>0</v>
      </c>
      <c r="F509" s="49">
        <f t="shared" si="1670"/>
        <v>0</v>
      </c>
      <c r="G509" s="49">
        <v>0</v>
      </c>
      <c r="H509" s="49">
        <v>0</v>
      </c>
      <c r="I509" s="49"/>
      <c r="J509" s="41">
        <f>SUM(G509:I509)</f>
        <v>0</v>
      </c>
      <c r="K509" s="59">
        <v>0</v>
      </c>
      <c r="L509" s="51">
        <f>SUM(G509:I509,K509)</f>
        <v>0</v>
      </c>
      <c r="M509" s="52"/>
      <c r="N509" s="53"/>
      <c r="O509" s="54"/>
      <c r="P509" s="55"/>
      <c r="Q509" s="81"/>
      <c r="R509" s="56">
        <f>M509+N509</f>
        <v>0</v>
      </c>
      <c r="S509" s="56" t="e">
        <f t="shared" si="1671"/>
        <v>#DIV/0!</v>
      </c>
      <c r="T509" s="56" t="e">
        <f t="shared" si="1672"/>
        <v>#DIV/0!</v>
      </c>
      <c r="U509" s="56" t="e">
        <f t="shared" si="1673"/>
        <v>#DIV/0!</v>
      </c>
      <c r="V509" s="56" t="e">
        <f t="shared" si="1668"/>
        <v>#DIV/0!</v>
      </c>
      <c r="W509" s="57">
        <f t="shared" si="1674"/>
        <v>0</v>
      </c>
      <c r="X509" s="56" t="e">
        <f t="shared" si="1675"/>
        <v>#DIV/0!</v>
      </c>
      <c r="Y509" s="56" t="e">
        <f t="shared" si="1676"/>
        <v>#DIV/0!</v>
      </c>
      <c r="Z509" s="56" t="e">
        <f t="shared" si="1677"/>
        <v>#DIV/0!</v>
      </c>
      <c r="AA509" s="56" t="e">
        <f t="shared" si="1678"/>
        <v>#DIV/0!</v>
      </c>
      <c r="AB509" s="56">
        <f t="shared" si="1679"/>
        <v>0</v>
      </c>
      <c r="AC509" s="56" t="e">
        <f t="shared" si="1680"/>
        <v>#DIV/0!</v>
      </c>
      <c r="AD509" s="56" t="e">
        <f t="shared" si="1692"/>
        <v>#DIV/0!</v>
      </c>
      <c r="AE509" s="56" t="e">
        <f t="shared" si="1681"/>
        <v>#DIV/0!</v>
      </c>
      <c r="AF509" s="56" t="e">
        <f t="shared" si="1682"/>
        <v>#DIV/0!</v>
      </c>
      <c r="AG509" s="57">
        <f t="shared" si="1683"/>
        <v>0</v>
      </c>
      <c r="AH509" s="56" t="e">
        <f t="shared" si="1684"/>
        <v>#DIV/0!</v>
      </c>
      <c r="AI509" s="56" t="e">
        <f t="shared" si="1685"/>
        <v>#DIV/0!</v>
      </c>
      <c r="AJ509" s="57">
        <f t="shared" si="1686"/>
        <v>0</v>
      </c>
      <c r="AK509" s="57" t="e">
        <f t="shared" si="1687"/>
        <v>#DIV/0!</v>
      </c>
      <c r="AL509" s="57" t="e">
        <f t="shared" si="1688"/>
        <v>#DIV/0!</v>
      </c>
      <c r="AM509" s="34">
        <f>L509-AB509</f>
        <v>0</v>
      </c>
      <c r="AN509" s="57" t="e">
        <f t="shared" si="1689"/>
        <v>#DIV/0!</v>
      </c>
      <c r="AO509" s="63" t="e">
        <f t="shared" si="1669"/>
        <v>#DIV/0!</v>
      </c>
      <c r="AP509" s="34">
        <f t="shared" si="1690"/>
        <v>0</v>
      </c>
      <c r="AQ509" s="57" t="e">
        <f t="shared" si="1691"/>
        <v>#DIV/0!</v>
      </c>
    </row>
    <row r="510" spans="1:43" ht="18" hidden="1" customHeight="1">
      <c r="A510" s="38"/>
      <c r="B510" s="38"/>
      <c r="C510" s="49" t="s">
        <v>60</v>
      </c>
      <c r="D510" s="57">
        <v>0</v>
      </c>
      <c r="E510" s="49">
        <v>0</v>
      </c>
      <c r="F510" s="49">
        <f t="shared" si="1670"/>
        <v>0</v>
      </c>
      <c r="G510" s="57">
        <v>0</v>
      </c>
      <c r="H510" s="49">
        <v>0</v>
      </c>
      <c r="I510" s="49"/>
      <c r="J510" s="41">
        <f>SUM(G510:I510)</f>
        <v>0</v>
      </c>
      <c r="K510" s="49">
        <v>0</v>
      </c>
      <c r="L510" s="51">
        <f>SUM(G510:I510,K510)</f>
        <v>0</v>
      </c>
      <c r="M510" s="52"/>
      <c r="N510" s="53"/>
      <c r="O510" s="54"/>
      <c r="P510" s="55"/>
      <c r="Q510" s="81"/>
      <c r="R510" s="56">
        <f>M510+N510</f>
        <v>0</v>
      </c>
      <c r="S510" s="56" t="e">
        <f t="shared" si="1671"/>
        <v>#DIV/0!</v>
      </c>
      <c r="T510" s="56" t="e">
        <f t="shared" si="1672"/>
        <v>#DIV/0!</v>
      </c>
      <c r="U510" s="56" t="e">
        <f t="shared" si="1673"/>
        <v>#DIV/0!</v>
      </c>
      <c r="V510" s="56" t="e">
        <f t="shared" si="1668"/>
        <v>#DIV/0!</v>
      </c>
      <c r="W510" s="57">
        <f t="shared" si="1674"/>
        <v>0</v>
      </c>
      <c r="X510" s="56" t="e">
        <f t="shared" si="1675"/>
        <v>#DIV/0!</v>
      </c>
      <c r="Y510" s="56" t="e">
        <f t="shared" si="1676"/>
        <v>#DIV/0!</v>
      </c>
      <c r="Z510" s="56" t="e">
        <f t="shared" si="1677"/>
        <v>#DIV/0!</v>
      </c>
      <c r="AA510" s="56" t="e">
        <f t="shared" si="1678"/>
        <v>#DIV/0!</v>
      </c>
      <c r="AB510" s="56">
        <f t="shared" si="1679"/>
        <v>0</v>
      </c>
      <c r="AC510" s="56" t="e">
        <f t="shared" si="1680"/>
        <v>#DIV/0!</v>
      </c>
      <c r="AD510" s="56" t="e">
        <f t="shared" si="1692"/>
        <v>#DIV/0!</v>
      </c>
      <c r="AE510" s="56" t="e">
        <f t="shared" si="1681"/>
        <v>#DIV/0!</v>
      </c>
      <c r="AF510" s="56" t="e">
        <f t="shared" si="1682"/>
        <v>#DIV/0!</v>
      </c>
      <c r="AG510" s="57">
        <f t="shared" si="1683"/>
        <v>0</v>
      </c>
      <c r="AH510" s="56" t="e">
        <f t="shared" si="1684"/>
        <v>#DIV/0!</v>
      </c>
      <c r="AI510" s="56" t="e">
        <f t="shared" si="1685"/>
        <v>#DIV/0!</v>
      </c>
      <c r="AJ510" s="57">
        <f t="shared" si="1686"/>
        <v>0</v>
      </c>
      <c r="AK510" s="57" t="e">
        <f t="shared" si="1687"/>
        <v>#DIV/0!</v>
      </c>
      <c r="AL510" s="57" t="e">
        <f t="shared" si="1688"/>
        <v>#DIV/0!</v>
      </c>
      <c r="AM510" s="34">
        <f>L510-AB510</f>
        <v>0</v>
      </c>
      <c r="AN510" s="57" t="e">
        <f t="shared" si="1689"/>
        <v>#DIV/0!</v>
      </c>
      <c r="AO510" s="63" t="e">
        <f t="shared" si="1669"/>
        <v>#DIV/0!</v>
      </c>
      <c r="AP510" s="34">
        <f t="shared" si="1690"/>
        <v>0</v>
      </c>
      <c r="AQ510" s="57" t="e">
        <f t="shared" si="1691"/>
        <v>#DIV/0!</v>
      </c>
    </row>
    <row r="511" spans="1:43" ht="18" hidden="1" customHeight="1">
      <c r="A511" s="61"/>
      <c r="B511" s="62"/>
      <c r="C511" s="63" t="s">
        <v>61</v>
      </c>
      <c r="D511" s="63">
        <f>D512</f>
        <v>0</v>
      </c>
      <c r="E511" s="63">
        <f>E512</f>
        <v>0</v>
      </c>
      <c r="F511" s="63">
        <f t="shared" ref="F511" si="1693">F512</f>
        <v>0</v>
      </c>
      <c r="G511" s="63">
        <f>SUM(G512:G512)</f>
        <v>0</v>
      </c>
      <c r="H511" s="63">
        <f>H512</f>
        <v>0</v>
      </c>
      <c r="I511" s="63">
        <f>I512</f>
        <v>0</v>
      </c>
      <c r="J511" s="63">
        <f>J512</f>
        <v>0</v>
      </c>
      <c r="K511" s="63">
        <f>K512</f>
        <v>0</v>
      </c>
      <c r="L511" s="63">
        <f>SUM(L512:L512)</f>
        <v>0</v>
      </c>
      <c r="M511" s="64">
        <f t="shared" ref="M511:AP511" si="1694">M512</f>
        <v>0</v>
      </c>
      <c r="N511" s="65">
        <f t="shared" si="1694"/>
        <v>0</v>
      </c>
      <c r="O511" s="66">
        <f t="shared" si="1694"/>
        <v>0</v>
      </c>
      <c r="P511" s="46">
        <f t="shared" si="1694"/>
        <v>0</v>
      </c>
      <c r="Q511" s="82">
        <f t="shared" si="1694"/>
        <v>0</v>
      </c>
      <c r="R511" s="67">
        <f t="shared" si="1694"/>
        <v>0</v>
      </c>
      <c r="S511" s="67" t="e">
        <f t="shared" si="1694"/>
        <v>#DIV/0!</v>
      </c>
      <c r="T511" s="67" t="e">
        <f t="shared" si="1694"/>
        <v>#DIV/0!</v>
      </c>
      <c r="U511" s="56" t="e">
        <f t="shared" si="1673"/>
        <v>#DIV/0!</v>
      </c>
      <c r="V511" s="67" t="e">
        <f t="shared" si="1694"/>
        <v>#DIV/0!</v>
      </c>
      <c r="W511" s="63">
        <f t="shared" si="1694"/>
        <v>0</v>
      </c>
      <c r="X511" s="67" t="e">
        <f t="shared" si="1694"/>
        <v>#DIV/0!</v>
      </c>
      <c r="Y511" s="67" t="e">
        <f t="shared" si="1694"/>
        <v>#DIV/0!</v>
      </c>
      <c r="Z511" s="56" t="e">
        <f t="shared" si="1677"/>
        <v>#DIV/0!</v>
      </c>
      <c r="AA511" s="67" t="e">
        <f t="shared" si="1694"/>
        <v>#DIV/0!</v>
      </c>
      <c r="AB511" s="67">
        <f>AB512</f>
        <v>0</v>
      </c>
      <c r="AC511" s="67" t="e">
        <f t="shared" ref="AC511:AI511" si="1695">AC512</f>
        <v>#DIV/0!</v>
      </c>
      <c r="AD511" s="67" t="e">
        <f t="shared" si="1695"/>
        <v>#DIV/0!</v>
      </c>
      <c r="AE511" s="56" t="e">
        <f t="shared" si="1681"/>
        <v>#DIV/0!</v>
      </c>
      <c r="AF511" s="67" t="e">
        <f t="shared" si="1695"/>
        <v>#DIV/0!</v>
      </c>
      <c r="AG511" s="63">
        <f>AG512</f>
        <v>0</v>
      </c>
      <c r="AH511" s="67" t="e">
        <f t="shared" si="1695"/>
        <v>#DIV/0!</v>
      </c>
      <c r="AI511" s="67" t="e">
        <f t="shared" si="1695"/>
        <v>#DIV/0!</v>
      </c>
      <c r="AJ511" s="63">
        <f t="shared" si="1694"/>
        <v>0</v>
      </c>
      <c r="AK511" s="63" t="e">
        <f t="shared" si="1694"/>
        <v>#DIV/0!</v>
      </c>
      <c r="AL511" s="63" t="e">
        <f t="shared" si="1694"/>
        <v>#DIV/0!</v>
      </c>
      <c r="AM511" s="63">
        <f t="shared" si="1694"/>
        <v>0</v>
      </c>
      <c r="AN511" s="63" t="e">
        <f t="shared" si="1694"/>
        <v>#DIV/0!</v>
      </c>
      <c r="AO511" s="63" t="e">
        <f t="shared" si="1694"/>
        <v>#DIV/0!</v>
      </c>
      <c r="AP511" s="63">
        <f t="shared" si="1694"/>
        <v>0</v>
      </c>
      <c r="AQ511" s="57" t="e">
        <f>(AP511/D511)*100</f>
        <v>#DIV/0!</v>
      </c>
    </row>
    <row r="512" spans="1:43" ht="18" hidden="1" customHeight="1">
      <c r="A512" s="38"/>
      <c r="B512" s="38"/>
      <c r="C512" s="49" t="s">
        <v>70</v>
      </c>
      <c r="D512" s="57">
        <v>0</v>
      </c>
      <c r="E512" s="49">
        <v>0</v>
      </c>
      <c r="F512" s="49">
        <f t="shared" si="1670"/>
        <v>0</v>
      </c>
      <c r="G512" s="57">
        <v>0</v>
      </c>
      <c r="H512" s="49">
        <v>0</v>
      </c>
      <c r="I512" s="49"/>
      <c r="J512" s="49">
        <f>SUM(G512:I512)</f>
        <v>0</v>
      </c>
      <c r="K512" s="57">
        <v>0</v>
      </c>
      <c r="L512" s="51">
        <f>SUM(G512:I512,K512)</f>
        <v>0</v>
      </c>
      <c r="M512" s="52"/>
      <c r="N512" s="53"/>
      <c r="O512" s="54"/>
      <c r="P512" s="55"/>
      <c r="Q512" s="81"/>
      <c r="R512" s="57">
        <f>M512+N512</f>
        <v>0</v>
      </c>
      <c r="S512" s="56" t="e">
        <f t="shared" si="1671"/>
        <v>#DIV/0!</v>
      </c>
      <c r="T512" s="56" t="e">
        <f>R512/L512*100</f>
        <v>#DIV/0!</v>
      </c>
      <c r="U512" s="56" t="e">
        <f t="shared" si="1673"/>
        <v>#DIV/0!</v>
      </c>
      <c r="V512" s="56" t="e">
        <f>R512/D512*100</f>
        <v>#DIV/0!</v>
      </c>
      <c r="W512" s="57">
        <f>O512+P512+Q512</f>
        <v>0</v>
      </c>
      <c r="X512" s="56" t="e">
        <f t="shared" si="1675"/>
        <v>#DIV/0!</v>
      </c>
      <c r="Y512" s="56" t="e">
        <f>W512/L512*100</f>
        <v>#DIV/0!</v>
      </c>
      <c r="Z512" s="56" t="e">
        <f t="shared" si="1677"/>
        <v>#DIV/0!</v>
      </c>
      <c r="AA512" s="56" t="e">
        <f>W512/D512*100</f>
        <v>#DIV/0!</v>
      </c>
      <c r="AB512" s="56">
        <f>SUM(M512:Q512)</f>
        <v>0</v>
      </c>
      <c r="AC512" s="56" t="e">
        <f t="shared" ref="AC512" si="1696">AB512/E512*100</f>
        <v>#DIV/0!</v>
      </c>
      <c r="AD512" s="56" t="e">
        <f t="shared" ref="AD512" si="1697">AB512/J512*100</f>
        <v>#DIV/0!</v>
      </c>
      <c r="AE512" s="56" t="e">
        <f t="shared" si="1681"/>
        <v>#DIV/0!</v>
      </c>
      <c r="AF512" s="56" t="e">
        <f>AB512/D512*100</f>
        <v>#DIV/0!</v>
      </c>
      <c r="AG512" s="57">
        <f t="shared" ref="AG512" si="1698">E512-AB512</f>
        <v>0</v>
      </c>
      <c r="AH512" s="56" t="e">
        <f t="shared" ref="AH512" si="1699">AG512/E512*100</f>
        <v>#DIV/0!</v>
      </c>
      <c r="AI512" s="56" t="e">
        <f t="shared" ref="AI512" si="1700">AG512/D512*100</f>
        <v>#DIV/0!</v>
      </c>
      <c r="AJ512" s="57">
        <f>J512-AB512</f>
        <v>0</v>
      </c>
      <c r="AK512" s="57" t="e">
        <f t="shared" ref="AK512" si="1701">(AJ512/J512)*100</f>
        <v>#DIV/0!</v>
      </c>
      <c r="AL512" s="57" t="e">
        <f>(AJ512/D512)*100</f>
        <v>#DIV/0!</v>
      </c>
      <c r="AM512" s="34">
        <f>L512-AB512</f>
        <v>0</v>
      </c>
      <c r="AN512" s="57" t="e">
        <f>(AM512/L512)*100</f>
        <v>#DIV/0!</v>
      </c>
      <c r="AO512" s="63" t="e">
        <f>(AM512/D512)*100</f>
        <v>#DIV/0!</v>
      </c>
      <c r="AP512" s="34">
        <f t="shared" ref="AP512" si="1702">D512-AB512</f>
        <v>0</v>
      </c>
      <c r="AQ512" s="57" t="e">
        <f t="shared" ref="AQ512" si="1703">(AP512/D512)*100</f>
        <v>#DIV/0!</v>
      </c>
    </row>
    <row r="513" spans="1:43" ht="18.75" hidden="1">
      <c r="A513" s="69"/>
      <c r="B513" s="69"/>
      <c r="C513" s="70"/>
      <c r="D513" s="70"/>
      <c r="E513" s="70"/>
      <c r="F513" s="70"/>
      <c r="G513" s="71"/>
      <c r="H513" s="71"/>
      <c r="I513" s="71"/>
      <c r="J513" s="71"/>
      <c r="K513" s="71"/>
      <c r="L513" s="71"/>
      <c r="M513" s="72"/>
      <c r="N513" s="73"/>
      <c r="O513" s="74"/>
      <c r="P513" s="75"/>
      <c r="Q513" s="83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</row>
    <row r="514" spans="1:43" ht="35.1" hidden="1" customHeight="1">
      <c r="A514" s="1104" t="s">
        <v>210</v>
      </c>
      <c r="B514" s="1106" t="s">
        <v>211</v>
      </c>
      <c r="C514" s="1107" t="s">
        <v>212</v>
      </c>
      <c r="D514" s="79" t="s">
        <v>213</v>
      </c>
      <c r="E514" s="293">
        <v>0.6</v>
      </c>
      <c r="F514" s="293">
        <v>0.4</v>
      </c>
      <c r="G514" s="1109">
        <f>SUM(G517,G523)</f>
        <v>1727000</v>
      </c>
      <c r="H514" s="1109">
        <f>H517+H523</f>
        <v>263000</v>
      </c>
      <c r="I514" s="1109">
        <f>I517+I523</f>
        <v>0</v>
      </c>
      <c r="J514" s="1109">
        <f>SUM(G514:I516)</f>
        <v>1990000</v>
      </c>
      <c r="K514" s="1111">
        <f>SUM(K517,K523)</f>
        <v>0</v>
      </c>
      <c r="L514" s="1113">
        <f>SUM(L517,L523)</f>
        <v>1990000</v>
      </c>
      <c r="M514" s="37"/>
      <c r="N514" s="37"/>
      <c r="O514" s="37"/>
      <c r="P514" s="37"/>
      <c r="Q514" s="37"/>
      <c r="R514" s="203" t="s">
        <v>417</v>
      </c>
      <c r="S514" s="294" t="s">
        <v>462</v>
      </c>
      <c r="T514" s="204" t="s">
        <v>433</v>
      </c>
      <c r="U514" s="204" t="s">
        <v>434</v>
      </c>
      <c r="V514" s="204" t="s">
        <v>403</v>
      </c>
      <c r="W514" s="204" t="s">
        <v>438</v>
      </c>
      <c r="X514" s="294" t="s">
        <v>462</v>
      </c>
      <c r="Y514" s="204" t="s">
        <v>433</v>
      </c>
      <c r="Z514" s="204" t="s">
        <v>434</v>
      </c>
      <c r="AA514" s="204" t="s">
        <v>403</v>
      </c>
      <c r="AB514" s="203" t="s">
        <v>439</v>
      </c>
      <c r="AC514" s="294" t="s">
        <v>462</v>
      </c>
      <c r="AD514" s="204" t="s">
        <v>433</v>
      </c>
      <c r="AE514" s="204" t="s">
        <v>434</v>
      </c>
      <c r="AF514" s="204" t="s">
        <v>403</v>
      </c>
      <c r="AG514" s="296" t="s">
        <v>33</v>
      </c>
      <c r="AH514" s="294" t="s">
        <v>464</v>
      </c>
      <c r="AI514" s="294" t="s">
        <v>399</v>
      </c>
      <c r="AJ514" s="204" t="s">
        <v>440</v>
      </c>
      <c r="AK514" s="204" t="s">
        <v>433</v>
      </c>
      <c r="AL514" s="204" t="s">
        <v>403</v>
      </c>
      <c r="AM514" s="204" t="s">
        <v>408</v>
      </c>
      <c r="AN514" s="204" t="s">
        <v>448</v>
      </c>
      <c r="AO514" s="204" t="s">
        <v>403</v>
      </c>
      <c r="AP514" s="204" t="s">
        <v>441</v>
      </c>
      <c r="AQ514" s="204" t="s">
        <v>403</v>
      </c>
    </row>
    <row r="515" spans="1:43" ht="14.45" hidden="1" customHeight="1">
      <c r="A515" s="1105"/>
      <c r="B515" s="1106"/>
      <c r="C515" s="1108"/>
      <c r="D515" s="1108">
        <f>D517+D523</f>
        <v>1990000</v>
      </c>
      <c r="E515" s="1173">
        <f t="shared" ref="E515:F515" si="1704">E517+E523</f>
        <v>1194000</v>
      </c>
      <c r="F515" s="1173">
        <f t="shared" si="1704"/>
        <v>796000</v>
      </c>
      <c r="G515" s="1110"/>
      <c r="H515" s="1110"/>
      <c r="I515" s="1110"/>
      <c r="J515" s="1110"/>
      <c r="K515" s="1112"/>
      <c r="L515" s="1106"/>
      <c r="M515" s="1114">
        <f t="shared" ref="M515:R515" si="1705">M517+M523</f>
        <v>424399.5</v>
      </c>
      <c r="N515" s="1116">
        <f t="shared" si="1705"/>
        <v>456715</v>
      </c>
      <c r="O515" s="1118">
        <f t="shared" si="1705"/>
        <v>0</v>
      </c>
      <c r="P515" s="1100">
        <f t="shared" si="1705"/>
        <v>19282</v>
      </c>
      <c r="Q515" s="1102">
        <f t="shared" si="1705"/>
        <v>360000</v>
      </c>
      <c r="R515" s="1071">
        <f t="shared" si="1705"/>
        <v>881114.5</v>
      </c>
      <c r="S515" s="1071">
        <f>(R515/E515)*100</f>
        <v>73.795184254606355</v>
      </c>
      <c r="T515" s="1071">
        <f>(R515/J514)*100</f>
        <v>44.277110552763823</v>
      </c>
      <c r="U515" s="1071">
        <f>(R515/L514)*100</f>
        <v>44.277110552763823</v>
      </c>
      <c r="V515" s="1071">
        <f>(R515/D515)*100</f>
        <v>44.277110552763823</v>
      </c>
      <c r="W515" s="1071">
        <f>W517+W523</f>
        <v>379282</v>
      </c>
      <c r="X515" s="1071">
        <f>(W515/E515)*100</f>
        <v>31.765661641541037</v>
      </c>
      <c r="Y515" s="1071">
        <f>(W515/J514)*100</f>
        <v>19.059396984924621</v>
      </c>
      <c r="Z515" s="1071">
        <f>(W515/L514)*100</f>
        <v>19.059396984924621</v>
      </c>
      <c r="AA515" s="1071">
        <f>(W515/D515)*100</f>
        <v>19.059396984924621</v>
      </c>
      <c r="AB515" s="1071">
        <f>AB517+AB523</f>
        <v>1260396.5</v>
      </c>
      <c r="AC515" s="1071">
        <f>(AB515/E515)*100</f>
        <v>105.5608458961474</v>
      </c>
      <c r="AD515" s="1171">
        <f>(AB515/J514)*100</f>
        <v>63.336507537688448</v>
      </c>
      <c r="AE515" s="1071">
        <f>(AB515/L514)*100</f>
        <v>63.336507537688448</v>
      </c>
      <c r="AF515" s="1071">
        <f>(AB515/D515)*100</f>
        <v>63.336507537688448</v>
      </c>
      <c r="AG515" s="1071">
        <f>AG517+AG523</f>
        <v>-66396.5</v>
      </c>
      <c r="AH515" s="1071">
        <f>(AG515/E515)*100</f>
        <v>-5.5608458961474039</v>
      </c>
      <c r="AI515" s="1071">
        <f>(AG515/D515)*100</f>
        <v>-3.3365075376884419</v>
      </c>
      <c r="AJ515" s="1071">
        <f>AJ517+AJ523</f>
        <v>729603.5</v>
      </c>
      <c r="AK515" s="1071">
        <f>(AJ515/J514)*100</f>
        <v>36.663492462311559</v>
      </c>
      <c r="AL515" s="1071">
        <f>(AJ515/D515)*100</f>
        <v>36.663492462311559</v>
      </c>
      <c r="AM515" s="1071">
        <f>AM517+AM523</f>
        <v>729603.5</v>
      </c>
      <c r="AN515" s="1071">
        <f>(AM515/L514)*100</f>
        <v>36.663492462311559</v>
      </c>
      <c r="AO515" s="1071">
        <f>(AM515/D515)*100</f>
        <v>36.663492462311559</v>
      </c>
      <c r="AP515" s="1071">
        <f>AP517+AP523</f>
        <v>729603.5</v>
      </c>
      <c r="AQ515" s="1071">
        <f>(AP515/D515)*100</f>
        <v>36.663492462311559</v>
      </c>
    </row>
    <row r="516" spans="1:43" ht="59.1" hidden="1" customHeight="1">
      <c r="A516" s="1105"/>
      <c r="B516" s="1106"/>
      <c r="C516" s="1108"/>
      <c r="D516" s="1108"/>
      <c r="E516" s="1173"/>
      <c r="F516" s="1173"/>
      <c r="G516" s="1110"/>
      <c r="H516" s="1110"/>
      <c r="I516" s="1110"/>
      <c r="J516" s="1110"/>
      <c r="K516" s="1112"/>
      <c r="L516" s="1106"/>
      <c r="M516" s="1115"/>
      <c r="N516" s="1117"/>
      <c r="O516" s="1119"/>
      <c r="P516" s="1101"/>
      <c r="Q516" s="1103"/>
      <c r="R516" s="1072"/>
      <c r="S516" s="1072"/>
      <c r="T516" s="1072"/>
      <c r="U516" s="1072"/>
      <c r="V516" s="1072"/>
      <c r="W516" s="1072"/>
      <c r="X516" s="1072"/>
      <c r="Y516" s="1072"/>
      <c r="Z516" s="1072"/>
      <c r="AA516" s="1072"/>
      <c r="AB516" s="1072"/>
      <c r="AC516" s="1072"/>
      <c r="AD516" s="1172"/>
      <c r="AE516" s="1072"/>
      <c r="AF516" s="1072"/>
      <c r="AG516" s="1072"/>
      <c r="AH516" s="1072"/>
      <c r="AI516" s="1072"/>
      <c r="AJ516" s="1072"/>
      <c r="AK516" s="1072"/>
      <c r="AL516" s="1072"/>
      <c r="AM516" s="1072"/>
      <c r="AN516" s="1072"/>
      <c r="AO516" s="1072"/>
      <c r="AP516" s="1072"/>
      <c r="AQ516" s="1072"/>
    </row>
    <row r="517" spans="1:43" ht="18.75" hidden="1">
      <c r="A517" s="38"/>
      <c r="B517" s="39"/>
      <c r="C517" s="40" t="s">
        <v>55</v>
      </c>
      <c r="D517" s="40">
        <f>SUM(D518:D522)</f>
        <v>1592000</v>
      </c>
      <c r="E517" s="40">
        <f t="shared" ref="E517:F517" si="1706">SUM(E518:E522)</f>
        <v>955200</v>
      </c>
      <c r="F517" s="40">
        <f t="shared" si="1706"/>
        <v>636800</v>
      </c>
      <c r="G517" s="41">
        <f>SUM(G518:G522)</f>
        <v>1329000</v>
      </c>
      <c r="H517" s="41">
        <f>SUM(H518:H522)</f>
        <v>263000</v>
      </c>
      <c r="I517" s="41">
        <f>SUM(I518:I522)</f>
        <v>0</v>
      </c>
      <c r="J517" s="41">
        <f>SUM(J518:J522)</f>
        <v>1592000</v>
      </c>
      <c r="K517" s="42">
        <f>SUM(K518:K520)</f>
        <v>0</v>
      </c>
      <c r="L517" s="41">
        <f t="shared" ref="L517:R517" si="1707">SUM(L518:L522)</f>
        <v>1592000</v>
      </c>
      <c r="M517" s="43">
        <f t="shared" si="1707"/>
        <v>424399.5</v>
      </c>
      <c r="N517" s="44">
        <f t="shared" si="1707"/>
        <v>58715</v>
      </c>
      <c r="O517" s="45">
        <f t="shared" si="1707"/>
        <v>0</v>
      </c>
      <c r="P517" s="46">
        <f t="shared" si="1707"/>
        <v>19282</v>
      </c>
      <c r="Q517" s="80">
        <f t="shared" si="1707"/>
        <v>360000</v>
      </c>
      <c r="R517" s="47">
        <f t="shared" si="1707"/>
        <v>483114.5</v>
      </c>
      <c r="S517" s="48">
        <f>R517/E517*100</f>
        <v>50.577313651591297</v>
      </c>
      <c r="T517" s="48">
        <f>R517/J517*100</f>
        <v>30.346388190954777</v>
      </c>
      <c r="U517" s="48">
        <f>R517/L517*100</f>
        <v>30.346388190954777</v>
      </c>
      <c r="V517" s="48">
        <f t="shared" ref="V517:V522" si="1708">R517/D517*100</f>
        <v>30.346388190954777</v>
      </c>
      <c r="W517" s="47">
        <f>SUM(W518:W522)</f>
        <v>379282</v>
      </c>
      <c r="X517" s="48">
        <f>W517/E517*100</f>
        <v>39.707077051926298</v>
      </c>
      <c r="Y517" s="48">
        <f>W517/J517*100</f>
        <v>23.824246231155779</v>
      </c>
      <c r="Z517" s="48">
        <f>W517/L517*100</f>
        <v>23.824246231155779</v>
      </c>
      <c r="AA517" s="48">
        <f>W517/D517*100</f>
        <v>23.824246231155779</v>
      </c>
      <c r="AB517" s="48">
        <f>SUM(AB518:AB522)</f>
        <v>862396.5</v>
      </c>
      <c r="AC517" s="48">
        <f>AB517/E517*100</f>
        <v>90.284390703517587</v>
      </c>
      <c r="AD517" s="299">
        <f>AB517/J517*100</f>
        <v>54.170634422110552</v>
      </c>
      <c r="AE517" s="48">
        <f>AB517/L517*100</f>
        <v>54.170634422110552</v>
      </c>
      <c r="AF517" s="48">
        <f>AB517/D517*100</f>
        <v>54.170634422110552</v>
      </c>
      <c r="AG517" s="295">
        <f>SUM(AG518:AG522)</f>
        <v>92803.5</v>
      </c>
      <c r="AH517" s="48">
        <f>AG517/E517*100</f>
        <v>9.7156092964824126</v>
      </c>
      <c r="AI517" s="48">
        <f>AG517/D517*100</f>
        <v>5.8293655778894466</v>
      </c>
      <c r="AJ517" s="47">
        <f>SUM(AJ518:AJ522)</f>
        <v>729603.5</v>
      </c>
      <c r="AK517" s="47">
        <f>(AJ517/J517)*100</f>
        <v>45.829365577889448</v>
      </c>
      <c r="AL517" s="47">
        <f>(AJ517/D517)*100</f>
        <v>45.829365577889448</v>
      </c>
      <c r="AM517" s="47">
        <f>SUM(AM518:AM522)</f>
        <v>729603.5</v>
      </c>
      <c r="AN517" s="47">
        <f>(AM517/L517)*100</f>
        <v>45.829365577889448</v>
      </c>
      <c r="AO517" s="47">
        <f t="shared" ref="AO517:AO522" si="1709">(AM517/D517)*100</f>
        <v>45.829365577889448</v>
      </c>
      <c r="AP517" s="47">
        <f>SUM(AP518:AP522)</f>
        <v>729603.5</v>
      </c>
      <c r="AQ517" s="47">
        <f>(AP517/D517)*100</f>
        <v>45.829365577889448</v>
      </c>
    </row>
    <row r="518" spans="1:43" ht="18.75" hidden="1">
      <c r="A518" s="38"/>
      <c r="B518" s="39" t="s">
        <v>68</v>
      </c>
      <c r="C518" s="49" t="s">
        <v>56</v>
      </c>
      <c r="D518" s="49">
        <v>540000</v>
      </c>
      <c r="E518" s="49">
        <v>324000</v>
      </c>
      <c r="F518" s="49">
        <f>D518*0.4</f>
        <v>216000</v>
      </c>
      <c r="G518" s="49">
        <v>540000</v>
      </c>
      <c r="H518" s="49">
        <v>0</v>
      </c>
      <c r="I518" s="49"/>
      <c r="J518" s="41">
        <f>SUM(G518:I518)</f>
        <v>540000</v>
      </c>
      <c r="K518" s="50">
        <v>0</v>
      </c>
      <c r="L518" s="51">
        <f>SUM(G518:I518,K518)</f>
        <v>540000</v>
      </c>
      <c r="M518" s="52">
        <v>180000</v>
      </c>
      <c r="N518" s="53"/>
      <c r="O518" s="54"/>
      <c r="P518" s="55"/>
      <c r="Q518" s="81">
        <v>360000</v>
      </c>
      <c r="R518" s="56">
        <f>M518+N518</f>
        <v>180000</v>
      </c>
      <c r="S518" s="56">
        <f>R518/E518*100</f>
        <v>55.555555555555557</v>
      </c>
      <c r="T518" s="56">
        <f>R518/J518*100</f>
        <v>33.333333333333329</v>
      </c>
      <c r="U518" s="56">
        <f>R518/L518*100</f>
        <v>33.333333333333329</v>
      </c>
      <c r="V518" s="56">
        <f t="shared" si="1708"/>
        <v>33.333333333333329</v>
      </c>
      <c r="W518" s="57">
        <f>O518+P518+Q518</f>
        <v>360000</v>
      </c>
      <c r="X518" s="56">
        <f>W518/E518*100</f>
        <v>111.11111111111111</v>
      </c>
      <c r="Y518" s="56">
        <f>W518/J518*100</f>
        <v>66.666666666666657</v>
      </c>
      <c r="Z518" s="56">
        <f>W518/L518*100</f>
        <v>66.666666666666657</v>
      </c>
      <c r="AA518" s="56">
        <f>W518/D518*100</f>
        <v>66.666666666666657</v>
      </c>
      <c r="AB518" s="56">
        <f>SUM(M518:Q518)</f>
        <v>540000</v>
      </c>
      <c r="AC518" s="56">
        <f>AB518/E518*100</f>
        <v>166.66666666666669</v>
      </c>
      <c r="AD518" s="56">
        <f>AB518/J518*100</f>
        <v>100</v>
      </c>
      <c r="AE518" s="56">
        <f>AB518/L518*100</f>
        <v>100</v>
      </c>
      <c r="AF518" s="56">
        <f>AB518/D518*100</f>
        <v>100</v>
      </c>
      <c r="AG518" s="57">
        <f>E518-AB518</f>
        <v>-216000</v>
      </c>
      <c r="AH518" s="56">
        <f>AG518/E518*100</f>
        <v>-66.666666666666657</v>
      </c>
      <c r="AI518" s="56">
        <f>AG518/D518*100</f>
        <v>-40</v>
      </c>
      <c r="AJ518" s="57">
        <f>J518-AB518</f>
        <v>0</v>
      </c>
      <c r="AK518" s="57">
        <f>(AJ518/J518)*100</f>
        <v>0</v>
      </c>
      <c r="AL518" s="57">
        <f>(AJ518/D518)*100</f>
        <v>0</v>
      </c>
      <c r="AM518" s="34">
        <f>L518-AB518</f>
        <v>0</v>
      </c>
      <c r="AN518" s="57">
        <f>(AM518/L518)*100</f>
        <v>0</v>
      </c>
      <c r="AO518" s="63">
        <f t="shared" si="1709"/>
        <v>0</v>
      </c>
      <c r="AP518" s="34">
        <f>D518-AB518</f>
        <v>0</v>
      </c>
      <c r="AQ518" s="57">
        <f>(AP518/D518)*100</f>
        <v>0</v>
      </c>
    </row>
    <row r="519" spans="1:43" ht="18.75" hidden="1">
      <c r="A519" s="38"/>
      <c r="B519" s="38"/>
      <c r="C519" s="49" t="s">
        <v>57</v>
      </c>
      <c r="D519" s="49">
        <v>364980</v>
      </c>
      <c r="E519" s="49">
        <v>218988</v>
      </c>
      <c r="F519" s="49">
        <f t="shared" ref="F519:F524" si="1710">D519*0.4</f>
        <v>145992</v>
      </c>
      <c r="G519" s="49">
        <v>273735</v>
      </c>
      <c r="H519" s="49">
        <v>91245</v>
      </c>
      <c r="I519" s="49"/>
      <c r="J519" s="41">
        <f>SUM(G519:I519)</f>
        <v>364980</v>
      </c>
      <c r="K519" s="78">
        <v>0</v>
      </c>
      <c r="L519" s="51">
        <f>SUM(G519:I519,K519)</f>
        <v>364980</v>
      </c>
      <c r="M519" s="52">
        <v>142072</v>
      </c>
      <c r="N519" s="53">
        <v>34640</v>
      </c>
      <c r="O519" s="54"/>
      <c r="P519" s="55">
        <v>14482</v>
      </c>
      <c r="Q519" s="81"/>
      <c r="R519" s="56">
        <f>M519+N519</f>
        <v>176712</v>
      </c>
      <c r="S519" s="56">
        <f t="shared" ref="S519:S524" si="1711">R519/E519*100</f>
        <v>80.694832593566773</v>
      </c>
      <c r="T519" s="56">
        <f t="shared" ref="T519:T522" si="1712">R519/J519*100</f>
        <v>48.416899556140066</v>
      </c>
      <c r="U519" s="56">
        <f t="shared" ref="U519:U524" si="1713">R519/L519*100</f>
        <v>48.416899556140066</v>
      </c>
      <c r="V519" s="56">
        <f t="shared" si="1708"/>
        <v>48.416899556140066</v>
      </c>
      <c r="W519" s="57">
        <f t="shared" ref="W519:W522" si="1714">O519+P519+Q519</f>
        <v>14482</v>
      </c>
      <c r="X519" s="56">
        <f t="shared" ref="X519:X524" si="1715">W519/E519*100</f>
        <v>6.613147752388258</v>
      </c>
      <c r="Y519" s="56">
        <f t="shared" ref="Y519:Y522" si="1716">W519/J519*100</f>
        <v>3.9678886514329554</v>
      </c>
      <c r="Z519" s="56">
        <f t="shared" ref="Z519:Z524" si="1717">W519/L519*100</f>
        <v>3.9678886514329554</v>
      </c>
      <c r="AA519" s="56">
        <f t="shared" ref="AA519:AA522" si="1718">W519/D519*100</f>
        <v>3.9678886514329554</v>
      </c>
      <c r="AB519" s="56">
        <f t="shared" ref="AB519:AB522" si="1719">SUM(M519:Q519)</f>
        <v>191194</v>
      </c>
      <c r="AC519" s="56">
        <f t="shared" ref="AC519:AC522" si="1720">AB519/E519*100</f>
        <v>87.307980345955031</v>
      </c>
      <c r="AD519" s="56">
        <f>AB519/J519*100</f>
        <v>52.384788207573017</v>
      </c>
      <c r="AE519" s="56">
        <f t="shared" ref="AE519:AE524" si="1721">AB519/L519*100</f>
        <v>52.384788207573017</v>
      </c>
      <c r="AF519" s="56">
        <f t="shared" ref="AF519:AF522" si="1722">AB519/D519*100</f>
        <v>52.384788207573017</v>
      </c>
      <c r="AG519" s="57">
        <f t="shared" ref="AG519:AG522" si="1723">E519-AB519</f>
        <v>27794</v>
      </c>
      <c r="AH519" s="56">
        <f t="shared" ref="AH519:AH522" si="1724">AG519/E519*100</f>
        <v>12.692019654044969</v>
      </c>
      <c r="AI519" s="56">
        <f t="shared" ref="AI519:AI522" si="1725">AG519/D519*100</f>
        <v>7.6152117924269822</v>
      </c>
      <c r="AJ519" s="57">
        <f t="shared" ref="AJ519:AJ522" si="1726">J519-AB519</f>
        <v>173786</v>
      </c>
      <c r="AK519" s="57">
        <f t="shared" ref="AK519:AK522" si="1727">(AJ519/J519)*100</f>
        <v>47.615211792426983</v>
      </c>
      <c r="AL519" s="57">
        <f t="shared" ref="AL519:AL522" si="1728">(AJ519/D519)*100</f>
        <v>47.615211792426983</v>
      </c>
      <c r="AM519" s="34">
        <f>L519-AB519</f>
        <v>173786</v>
      </c>
      <c r="AN519" s="57">
        <f t="shared" ref="AN519:AN522" si="1729">(AM519/L519)*100</f>
        <v>47.615211792426983</v>
      </c>
      <c r="AO519" s="63">
        <f t="shared" si="1709"/>
        <v>47.615211792426983</v>
      </c>
      <c r="AP519" s="34">
        <f t="shared" ref="AP519:AP522" si="1730">D519-AB519</f>
        <v>173786</v>
      </c>
      <c r="AQ519" s="57">
        <f t="shared" ref="AQ519:AQ522" si="1731">(AP519/D519)*100</f>
        <v>47.615211792426983</v>
      </c>
    </row>
    <row r="520" spans="1:43" ht="18.75" hidden="1">
      <c r="A520" s="38"/>
      <c r="B520" s="38"/>
      <c r="C520" s="49" t="s">
        <v>58</v>
      </c>
      <c r="D520" s="49">
        <v>687020</v>
      </c>
      <c r="E520" s="49">
        <v>412212</v>
      </c>
      <c r="F520" s="49">
        <f t="shared" si="1710"/>
        <v>274808</v>
      </c>
      <c r="G520" s="49">
        <v>515265</v>
      </c>
      <c r="H520" s="49">
        <v>171755</v>
      </c>
      <c r="I520" s="49"/>
      <c r="J520" s="41">
        <f>SUM(G520:I520)</f>
        <v>687020</v>
      </c>
      <c r="K520" s="59">
        <v>0</v>
      </c>
      <c r="L520" s="51">
        <f>SUM(G520:I520,K520)</f>
        <v>687020</v>
      </c>
      <c r="M520" s="52">
        <v>102327.5</v>
      </c>
      <c r="N520" s="53">
        <v>24075</v>
      </c>
      <c r="O520" s="54">
        <v>0</v>
      </c>
      <c r="P520" s="55">
        <v>4800</v>
      </c>
      <c r="Q520" s="81"/>
      <c r="R520" s="56">
        <f>M520+N520</f>
        <v>126402.5</v>
      </c>
      <c r="S520" s="56">
        <f t="shared" si="1711"/>
        <v>30.664439657263738</v>
      </c>
      <c r="T520" s="56">
        <f t="shared" si="1712"/>
        <v>18.398663794358242</v>
      </c>
      <c r="U520" s="56">
        <f t="shared" si="1713"/>
        <v>18.398663794358242</v>
      </c>
      <c r="V520" s="56">
        <f t="shared" si="1708"/>
        <v>18.398663794358242</v>
      </c>
      <c r="W520" s="57">
        <f t="shared" si="1714"/>
        <v>4800</v>
      </c>
      <c r="X520" s="56">
        <f t="shared" si="1715"/>
        <v>1.1644493610084132</v>
      </c>
      <c r="Y520" s="56">
        <f t="shared" si="1716"/>
        <v>0.69866961660504789</v>
      </c>
      <c r="Z520" s="56">
        <f t="shared" si="1717"/>
        <v>0.69866961660504789</v>
      </c>
      <c r="AA520" s="56">
        <f t="shared" si="1718"/>
        <v>0.69866961660504789</v>
      </c>
      <c r="AB520" s="56">
        <f t="shared" si="1719"/>
        <v>131202.5</v>
      </c>
      <c r="AC520" s="56">
        <f t="shared" si="1720"/>
        <v>31.82888901827215</v>
      </c>
      <c r="AD520" s="56">
        <f t="shared" ref="AD520:AD522" si="1732">AB520/J520*100</f>
        <v>19.097333410963291</v>
      </c>
      <c r="AE520" s="56">
        <f t="shared" si="1721"/>
        <v>19.097333410963291</v>
      </c>
      <c r="AF520" s="56">
        <f t="shared" si="1722"/>
        <v>19.097333410963291</v>
      </c>
      <c r="AG520" s="57">
        <f t="shared" si="1723"/>
        <v>281009.5</v>
      </c>
      <c r="AH520" s="56">
        <f t="shared" si="1724"/>
        <v>68.17111098172785</v>
      </c>
      <c r="AI520" s="56">
        <f t="shared" si="1725"/>
        <v>40.902666589036706</v>
      </c>
      <c r="AJ520" s="57">
        <f t="shared" si="1726"/>
        <v>555817.5</v>
      </c>
      <c r="AK520" s="57">
        <f t="shared" si="1727"/>
        <v>80.902666589036713</v>
      </c>
      <c r="AL520" s="57">
        <f t="shared" si="1728"/>
        <v>80.902666589036713</v>
      </c>
      <c r="AM520" s="34">
        <f>L520-AB520</f>
        <v>555817.5</v>
      </c>
      <c r="AN520" s="57">
        <f t="shared" si="1729"/>
        <v>80.902666589036713</v>
      </c>
      <c r="AO520" s="63">
        <f t="shared" si="1709"/>
        <v>80.902666589036713</v>
      </c>
      <c r="AP520" s="34">
        <f t="shared" si="1730"/>
        <v>555817.5</v>
      </c>
      <c r="AQ520" s="57">
        <f t="shared" si="1731"/>
        <v>80.902666589036713</v>
      </c>
    </row>
    <row r="521" spans="1:43" ht="18" hidden="1" customHeight="1">
      <c r="A521" s="38"/>
      <c r="B521" s="38"/>
      <c r="C521" s="49" t="s">
        <v>69</v>
      </c>
      <c r="D521" s="49">
        <v>0</v>
      </c>
      <c r="E521" s="49">
        <v>0</v>
      </c>
      <c r="F521" s="49">
        <f t="shared" si="1710"/>
        <v>0</v>
      </c>
      <c r="G521" s="49">
        <v>0</v>
      </c>
      <c r="H521" s="49">
        <v>0</v>
      </c>
      <c r="I521" s="49"/>
      <c r="J521" s="41">
        <f>SUM(G521:I521)</f>
        <v>0</v>
      </c>
      <c r="K521" s="59">
        <v>0</v>
      </c>
      <c r="L521" s="51">
        <f>SUM(G521:I521,K521)</f>
        <v>0</v>
      </c>
      <c r="M521" s="52"/>
      <c r="N521" s="53"/>
      <c r="O521" s="54"/>
      <c r="P521" s="55"/>
      <c r="Q521" s="81"/>
      <c r="R521" s="56">
        <f>M521+N521</f>
        <v>0</v>
      </c>
      <c r="S521" s="56" t="e">
        <f t="shared" si="1711"/>
        <v>#DIV/0!</v>
      </c>
      <c r="T521" s="56" t="e">
        <f t="shared" si="1712"/>
        <v>#DIV/0!</v>
      </c>
      <c r="U521" s="56" t="e">
        <f t="shared" si="1713"/>
        <v>#DIV/0!</v>
      </c>
      <c r="V521" s="56" t="e">
        <f t="shared" si="1708"/>
        <v>#DIV/0!</v>
      </c>
      <c r="W521" s="57">
        <f t="shared" si="1714"/>
        <v>0</v>
      </c>
      <c r="X521" s="56" t="e">
        <f t="shared" si="1715"/>
        <v>#DIV/0!</v>
      </c>
      <c r="Y521" s="56" t="e">
        <f t="shared" si="1716"/>
        <v>#DIV/0!</v>
      </c>
      <c r="Z521" s="56" t="e">
        <f t="shared" si="1717"/>
        <v>#DIV/0!</v>
      </c>
      <c r="AA521" s="56" t="e">
        <f t="shared" si="1718"/>
        <v>#DIV/0!</v>
      </c>
      <c r="AB521" s="56">
        <f t="shared" si="1719"/>
        <v>0</v>
      </c>
      <c r="AC521" s="56" t="e">
        <f t="shared" si="1720"/>
        <v>#DIV/0!</v>
      </c>
      <c r="AD521" s="56" t="e">
        <f t="shared" si="1732"/>
        <v>#DIV/0!</v>
      </c>
      <c r="AE521" s="56" t="e">
        <f t="shared" si="1721"/>
        <v>#DIV/0!</v>
      </c>
      <c r="AF521" s="56" t="e">
        <f t="shared" si="1722"/>
        <v>#DIV/0!</v>
      </c>
      <c r="AG521" s="57">
        <f t="shared" si="1723"/>
        <v>0</v>
      </c>
      <c r="AH521" s="56" t="e">
        <f t="shared" si="1724"/>
        <v>#DIV/0!</v>
      </c>
      <c r="AI521" s="56" t="e">
        <f t="shared" si="1725"/>
        <v>#DIV/0!</v>
      </c>
      <c r="AJ521" s="57">
        <f t="shared" si="1726"/>
        <v>0</v>
      </c>
      <c r="AK521" s="57" t="e">
        <f t="shared" si="1727"/>
        <v>#DIV/0!</v>
      </c>
      <c r="AL521" s="57" t="e">
        <f t="shared" si="1728"/>
        <v>#DIV/0!</v>
      </c>
      <c r="AM521" s="34">
        <f>L521-AB521</f>
        <v>0</v>
      </c>
      <c r="AN521" s="57" t="e">
        <f t="shared" si="1729"/>
        <v>#DIV/0!</v>
      </c>
      <c r="AO521" s="63" t="e">
        <f t="shared" si="1709"/>
        <v>#DIV/0!</v>
      </c>
      <c r="AP521" s="34">
        <f t="shared" si="1730"/>
        <v>0</v>
      </c>
      <c r="AQ521" s="57" t="e">
        <f t="shared" si="1731"/>
        <v>#DIV/0!</v>
      </c>
    </row>
    <row r="522" spans="1:43" ht="18" hidden="1" customHeight="1">
      <c r="A522" s="38"/>
      <c r="B522" s="38"/>
      <c r="C522" s="49" t="s">
        <v>60</v>
      </c>
      <c r="D522" s="57">
        <v>0</v>
      </c>
      <c r="E522" s="49">
        <v>0</v>
      </c>
      <c r="F522" s="49">
        <f t="shared" si="1710"/>
        <v>0</v>
      </c>
      <c r="G522" s="57">
        <v>0</v>
      </c>
      <c r="H522" s="49">
        <v>0</v>
      </c>
      <c r="I522" s="49"/>
      <c r="J522" s="41">
        <f>SUM(G522:I522)</f>
        <v>0</v>
      </c>
      <c r="K522" s="49">
        <v>0</v>
      </c>
      <c r="L522" s="51">
        <f>SUM(G522:I522,K522)</f>
        <v>0</v>
      </c>
      <c r="M522" s="52"/>
      <c r="N522" s="53"/>
      <c r="O522" s="54"/>
      <c r="P522" s="55"/>
      <c r="Q522" s="81"/>
      <c r="R522" s="56">
        <f>M522+N522</f>
        <v>0</v>
      </c>
      <c r="S522" s="56" t="e">
        <f t="shared" si="1711"/>
        <v>#DIV/0!</v>
      </c>
      <c r="T522" s="56" t="e">
        <f t="shared" si="1712"/>
        <v>#DIV/0!</v>
      </c>
      <c r="U522" s="56" t="e">
        <f t="shared" si="1713"/>
        <v>#DIV/0!</v>
      </c>
      <c r="V522" s="56" t="e">
        <f t="shared" si="1708"/>
        <v>#DIV/0!</v>
      </c>
      <c r="W522" s="57">
        <f t="shared" si="1714"/>
        <v>0</v>
      </c>
      <c r="X522" s="56" t="e">
        <f t="shared" si="1715"/>
        <v>#DIV/0!</v>
      </c>
      <c r="Y522" s="56" t="e">
        <f t="shared" si="1716"/>
        <v>#DIV/0!</v>
      </c>
      <c r="Z522" s="56" t="e">
        <f t="shared" si="1717"/>
        <v>#DIV/0!</v>
      </c>
      <c r="AA522" s="56" t="e">
        <f t="shared" si="1718"/>
        <v>#DIV/0!</v>
      </c>
      <c r="AB522" s="56">
        <f t="shared" si="1719"/>
        <v>0</v>
      </c>
      <c r="AC522" s="56" t="e">
        <f t="shared" si="1720"/>
        <v>#DIV/0!</v>
      </c>
      <c r="AD522" s="56" t="e">
        <f t="shared" si="1732"/>
        <v>#DIV/0!</v>
      </c>
      <c r="AE522" s="56" t="e">
        <f t="shared" si="1721"/>
        <v>#DIV/0!</v>
      </c>
      <c r="AF522" s="56" t="e">
        <f t="shared" si="1722"/>
        <v>#DIV/0!</v>
      </c>
      <c r="AG522" s="57">
        <f t="shared" si="1723"/>
        <v>0</v>
      </c>
      <c r="AH522" s="56" t="e">
        <f t="shared" si="1724"/>
        <v>#DIV/0!</v>
      </c>
      <c r="AI522" s="56" t="e">
        <f t="shared" si="1725"/>
        <v>#DIV/0!</v>
      </c>
      <c r="AJ522" s="57">
        <f t="shared" si="1726"/>
        <v>0</v>
      </c>
      <c r="AK522" s="57" t="e">
        <f t="shared" si="1727"/>
        <v>#DIV/0!</v>
      </c>
      <c r="AL522" s="57" t="e">
        <f t="shared" si="1728"/>
        <v>#DIV/0!</v>
      </c>
      <c r="AM522" s="34">
        <f>L522-AB522</f>
        <v>0</v>
      </c>
      <c r="AN522" s="57" t="e">
        <f t="shared" si="1729"/>
        <v>#DIV/0!</v>
      </c>
      <c r="AO522" s="63" t="e">
        <f t="shared" si="1709"/>
        <v>#DIV/0!</v>
      </c>
      <c r="AP522" s="34">
        <f t="shared" si="1730"/>
        <v>0</v>
      </c>
      <c r="AQ522" s="57" t="e">
        <f t="shared" si="1731"/>
        <v>#DIV/0!</v>
      </c>
    </row>
    <row r="523" spans="1:43" ht="18.75" hidden="1">
      <c r="A523" s="61"/>
      <c r="B523" s="62"/>
      <c r="C523" s="63" t="s">
        <v>61</v>
      </c>
      <c r="D523" s="63">
        <f>D524</f>
        <v>398000</v>
      </c>
      <c r="E523" s="63">
        <f>E524</f>
        <v>238800</v>
      </c>
      <c r="F523" s="63">
        <f t="shared" ref="F523" si="1733">F524</f>
        <v>159200</v>
      </c>
      <c r="G523" s="63">
        <f>SUM(G524:G524)</f>
        <v>398000</v>
      </c>
      <c r="H523" s="63">
        <f>H524</f>
        <v>0</v>
      </c>
      <c r="I523" s="63">
        <f>I524</f>
        <v>0</v>
      </c>
      <c r="J523" s="63">
        <f>J524</f>
        <v>398000</v>
      </c>
      <c r="K523" s="63">
        <f>K524</f>
        <v>0</v>
      </c>
      <c r="L523" s="63">
        <f>SUM(L524:L524)</f>
        <v>398000</v>
      </c>
      <c r="M523" s="64">
        <f t="shared" ref="M523:AP523" si="1734">M524</f>
        <v>0</v>
      </c>
      <c r="N523" s="65">
        <f t="shared" si="1734"/>
        <v>398000</v>
      </c>
      <c r="O523" s="66">
        <f t="shared" si="1734"/>
        <v>0</v>
      </c>
      <c r="P523" s="46">
        <f t="shared" si="1734"/>
        <v>0</v>
      </c>
      <c r="Q523" s="82">
        <f t="shared" si="1734"/>
        <v>0</v>
      </c>
      <c r="R523" s="67">
        <f t="shared" si="1734"/>
        <v>398000</v>
      </c>
      <c r="S523" s="67">
        <f t="shared" si="1734"/>
        <v>166.66666666666669</v>
      </c>
      <c r="T523" s="67">
        <f t="shared" si="1734"/>
        <v>100</v>
      </c>
      <c r="U523" s="56">
        <f t="shared" si="1713"/>
        <v>100</v>
      </c>
      <c r="V523" s="67">
        <f t="shared" si="1734"/>
        <v>100</v>
      </c>
      <c r="W523" s="63">
        <f t="shared" si="1734"/>
        <v>0</v>
      </c>
      <c r="X523" s="67">
        <f t="shared" si="1734"/>
        <v>0</v>
      </c>
      <c r="Y523" s="67">
        <f t="shared" si="1734"/>
        <v>0</v>
      </c>
      <c r="Z523" s="56">
        <f t="shared" si="1717"/>
        <v>0</v>
      </c>
      <c r="AA523" s="67">
        <f t="shared" si="1734"/>
        <v>0</v>
      </c>
      <c r="AB523" s="67">
        <f>AB524</f>
        <v>398000</v>
      </c>
      <c r="AC523" s="67">
        <f t="shared" ref="AC523:AI523" si="1735">AC524</f>
        <v>166.66666666666669</v>
      </c>
      <c r="AD523" s="67">
        <f t="shared" si="1735"/>
        <v>100</v>
      </c>
      <c r="AE523" s="56">
        <f t="shared" si="1721"/>
        <v>100</v>
      </c>
      <c r="AF523" s="67">
        <f t="shared" si="1735"/>
        <v>100</v>
      </c>
      <c r="AG523" s="63">
        <f>AG524</f>
        <v>-159200</v>
      </c>
      <c r="AH523" s="67">
        <f t="shared" si="1735"/>
        <v>-66.666666666666657</v>
      </c>
      <c r="AI523" s="67">
        <f t="shared" si="1735"/>
        <v>-40</v>
      </c>
      <c r="AJ523" s="63">
        <f t="shared" si="1734"/>
        <v>0</v>
      </c>
      <c r="AK523" s="63">
        <f t="shared" si="1734"/>
        <v>0</v>
      </c>
      <c r="AL523" s="63">
        <f t="shared" si="1734"/>
        <v>0</v>
      </c>
      <c r="AM523" s="63">
        <f t="shared" si="1734"/>
        <v>0</v>
      </c>
      <c r="AN523" s="63">
        <f t="shared" si="1734"/>
        <v>0</v>
      </c>
      <c r="AO523" s="63">
        <f t="shared" si="1734"/>
        <v>0</v>
      </c>
      <c r="AP523" s="63">
        <f t="shared" si="1734"/>
        <v>0</v>
      </c>
      <c r="AQ523" s="57">
        <f>(AP523/D523)*100</f>
        <v>0</v>
      </c>
    </row>
    <row r="524" spans="1:43" ht="18.75" hidden="1">
      <c r="A524" s="38"/>
      <c r="B524" s="38"/>
      <c r="C524" s="49" t="s">
        <v>70</v>
      </c>
      <c r="D524" s="57">
        <v>398000</v>
      </c>
      <c r="E524" s="49">
        <v>238800</v>
      </c>
      <c r="F524" s="49">
        <f t="shared" si="1710"/>
        <v>159200</v>
      </c>
      <c r="G524" s="57">
        <v>398000</v>
      </c>
      <c r="H524" s="49">
        <v>0</v>
      </c>
      <c r="I524" s="49"/>
      <c r="J524" s="49">
        <f>SUM(G524:I524)</f>
        <v>398000</v>
      </c>
      <c r="K524" s="57">
        <v>0</v>
      </c>
      <c r="L524" s="51">
        <f>SUM(G524:I524,K524)</f>
        <v>398000</v>
      </c>
      <c r="M524" s="52">
        <v>0</v>
      </c>
      <c r="N524" s="53">
        <v>398000</v>
      </c>
      <c r="O524" s="54"/>
      <c r="P524" s="55"/>
      <c r="Q524" s="81"/>
      <c r="R524" s="57">
        <f>M524+N524</f>
        <v>398000</v>
      </c>
      <c r="S524" s="56">
        <f t="shared" si="1711"/>
        <v>166.66666666666669</v>
      </c>
      <c r="T524" s="56">
        <f>R524/L524*100</f>
        <v>100</v>
      </c>
      <c r="U524" s="56">
        <f t="shared" si="1713"/>
        <v>100</v>
      </c>
      <c r="V524" s="56">
        <f>R524/D524*100</f>
        <v>100</v>
      </c>
      <c r="W524" s="57">
        <f>O524+P524+Q524</f>
        <v>0</v>
      </c>
      <c r="X524" s="56">
        <f t="shared" si="1715"/>
        <v>0</v>
      </c>
      <c r="Y524" s="56">
        <f>W524/L524*100</f>
        <v>0</v>
      </c>
      <c r="Z524" s="56">
        <f t="shared" si="1717"/>
        <v>0</v>
      </c>
      <c r="AA524" s="56">
        <f>W524/D524*100</f>
        <v>0</v>
      </c>
      <c r="AB524" s="56">
        <f>SUM(M524:Q524)</f>
        <v>398000</v>
      </c>
      <c r="AC524" s="56">
        <f t="shared" ref="AC524" si="1736">AB524/E524*100</f>
        <v>166.66666666666669</v>
      </c>
      <c r="AD524" s="56">
        <f t="shared" ref="AD524" si="1737">AB524/J524*100</f>
        <v>100</v>
      </c>
      <c r="AE524" s="56">
        <f t="shared" si="1721"/>
        <v>100</v>
      </c>
      <c r="AF524" s="56">
        <f>AB524/D524*100</f>
        <v>100</v>
      </c>
      <c r="AG524" s="57">
        <f t="shared" ref="AG524" si="1738">E524-AB524</f>
        <v>-159200</v>
      </c>
      <c r="AH524" s="56">
        <f t="shared" ref="AH524" si="1739">AG524/E524*100</f>
        <v>-66.666666666666657</v>
      </c>
      <c r="AI524" s="56">
        <f t="shared" ref="AI524" si="1740">AG524/D524*100</f>
        <v>-40</v>
      </c>
      <c r="AJ524" s="57">
        <f>J524-AB524</f>
        <v>0</v>
      </c>
      <c r="AK524" s="57">
        <f t="shared" ref="AK524" si="1741">(AJ524/J524)*100</f>
        <v>0</v>
      </c>
      <c r="AL524" s="57">
        <f>(AJ524/D524)*100</f>
        <v>0</v>
      </c>
      <c r="AM524" s="34">
        <f>L524-AB524</f>
        <v>0</v>
      </c>
      <c r="AN524" s="57">
        <f>(AM524/L524)*100</f>
        <v>0</v>
      </c>
      <c r="AO524" s="63">
        <f>(AM524/D524)*100</f>
        <v>0</v>
      </c>
      <c r="AP524" s="34">
        <f t="shared" ref="AP524" si="1742">D524-AB524</f>
        <v>0</v>
      </c>
      <c r="AQ524" s="57">
        <f t="shared" ref="AQ524" si="1743">(AP524/D524)*100</f>
        <v>0</v>
      </c>
    </row>
    <row r="525" spans="1:43" ht="18.75" hidden="1">
      <c r="A525" s="69"/>
      <c r="B525" s="69"/>
      <c r="C525" s="70"/>
      <c r="D525" s="70"/>
      <c r="E525" s="70"/>
      <c r="F525" s="70"/>
      <c r="G525" s="71"/>
      <c r="H525" s="71"/>
      <c r="I525" s="71"/>
      <c r="J525" s="71"/>
      <c r="K525" s="71"/>
      <c r="L525" s="71"/>
      <c r="M525" s="72"/>
      <c r="N525" s="73"/>
      <c r="O525" s="74"/>
      <c r="P525" s="75"/>
      <c r="Q525" s="83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</row>
    <row r="526" spans="1:43" ht="38.450000000000003" hidden="1" customHeight="1">
      <c r="A526" s="1104" t="s">
        <v>214</v>
      </c>
      <c r="B526" s="1106" t="s">
        <v>215</v>
      </c>
      <c r="C526" s="1107" t="s">
        <v>216</v>
      </c>
      <c r="D526" s="79" t="s">
        <v>217</v>
      </c>
      <c r="E526" s="293">
        <v>0.6</v>
      </c>
      <c r="F526" s="293">
        <v>0.4</v>
      </c>
      <c r="G526" s="1109">
        <f>SUM(G529,G535)</f>
        <v>1727000</v>
      </c>
      <c r="H526" s="1109">
        <f>H529+H535</f>
        <v>263000</v>
      </c>
      <c r="I526" s="1109">
        <f>I529+I535</f>
        <v>0</v>
      </c>
      <c r="J526" s="1109">
        <f>SUM(G526:I528)</f>
        <v>1990000</v>
      </c>
      <c r="K526" s="1111">
        <f>SUM(K529,K535)</f>
        <v>0</v>
      </c>
      <c r="L526" s="1113">
        <f>SUM(L529,L535)</f>
        <v>1990000</v>
      </c>
      <c r="M526" s="37"/>
      <c r="N526" s="37"/>
      <c r="O526" s="37"/>
      <c r="P526" s="37"/>
      <c r="Q526" s="37"/>
      <c r="R526" s="203" t="s">
        <v>417</v>
      </c>
      <c r="S526" s="294" t="s">
        <v>462</v>
      </c>
      <c r="T526" s="204" t="s">
        <v>433</v>
      </c>
      <c r="U526" s="204" t="s">
        <v>434</v>
      </c>
      <c r="V526" s="204" t="s">
        <v>403</v>
      </c>
      <c r="W526" s="204" t="s">
        <v>438</v>
      </c>
      <c r="X526" s="294" t="s">
        <v>462</v>
      </c>
      <c r="Y526" s="204" t="s">
        <v>433</v>
      </c>
      <c r="Z526" s="204" t="s">
        <v>434</v>
      </c>
      <c r="AA526" s="204" t="s">
        <v>403</v>
      </c>
      <c r="AB526" s="203" t="s">
        <v>439</v>
      </c>
      <c r="AC526" s="294" t="s">
        <v>462</v>
      </c>
      <c r="AD526" s="204" t="s">
        <v>433</v>
      </c>
      <c r="AE526" s="204" t="s">
        <v>434</v>
      </c>
      <c r="AF526" s="204" t="s">
        <v>403</v>
      </c>
      <c r="AG526" s="296" t="s">
        <v>33</v>
      </c>
      <c r="AH526" s="294" t="s">
        <v>464</v>
      </c>
      <c r="AI526" s="294" t="s">
        <v>399</v>
      </c>
      <c r="AJ526" s="204" t="s">
        <v>440</v>
      </c>
      <c r="AK526" s="204" t="s">
        <v>433</v>
      </c>
      <c r="AL526" s="204" t="s">
        <v>403</v>
      </c>
      <c r="AM526" s="204" t="s">
        <v>408</v>
      </c>
      <c r="AN526" s="204" t="s">
        <v>448</v>
      </c>
      <c r="AO526" s="204" t="s">
        <v>403</v>
      </c>
      <c r="AP526" s="204" t="s">
        <v>441</v>
      </c>
      <c r="AQ526" s="204" t="s">
        <v>403</v>
      </c>
    </row>
    <row r="527" spans="1:43" ht="14.45" hidden="1" customHeight="1">
      <c r="A527" s="1105"/>
      <c r="B527" s="1106"/>
      <c r="C527" s="1108"/>
      <c r="D527" s="1108">
        <f>D529+D535</f>
        <v>1990000</v>
      </c>
      <c r="E527" s="1173">
        <f t="shared" ref="E527:F527" si="1744">E529+E535</f>
        <v>1194000</v>
      </c>
      <c r="F527" s="1173">
        <f t="shared" si="1744"/>
        <v>796000</v>
      </c>
      <c r="G527" s="1110"/>
      <c r="H527" s="1110"/>
      <c r="I527" s="1110"/>
      <c r="J527" s="1110"/>
      <c r="K527" s="1112"/>
      <c r="L527" s="1106"/>
      <c r="M527" s="1114">
        <f t="shared" ref="M527:R527" si="1745">M529+M535</f>
        <v>384476.1</v>
      </c>
      <c r="N527" s="1116">
        <f t="shared" si="1745"/>
        <v>544012.19999999995</v>
      </c>
      <c r="O527" s="1118">
        <f t="shared" si="1745"/>
        <v>0</v>
      </c>
      <c r="P527" s="1100">
        <f t="shared" si="1745"/>
        <v>70836.679999999993</v>
      </c>
      <c r="Q527" s="1102">
        <f t="shared" si="1745"/>
        <v>360000</v>
      </c>
      <c r="R527" s="1071">
        <f t="shared" si="1745"/>
        <v>928488.3</v>
      </c>
      <c r="S527" s="1071">
        <f>(R527/E527)*100</f>
        <v>77.762839195979907</v>
      </c>
      <c r="T527" s="1071">
        <f>(R527/J526)*100</f>
        <v>46.65770351758794</v>
      </c>
      <c r="U527" s="1071">
        <f>(R527/L526)*100</f>
        <v>46.65770351758794</v>
      </c>
      <c r="V527" s="1071">
        <f>(R527/D527)*100</f>
        <v>46.65770351758794</v>
      </c>
      <c r="W527" s="1071">
        <f>W529+W535</f>
        <v>430836.68</v>
      </c>
      <c r="X527" s="1071">
        <f>(W527/E527)*100</f>
        <v>36.083474036850923</v>
      </c>
      <c r="Y527" s="1071">
        <f>(W527/J526)*100</f>
        <v>21.650084422110552</v>
      </c>
      <c r="Z527" s="1071">
        <f>(W527/L526)*100</f>
        <v>21.650084422110552</v>
      </c>
      <c r="AA527" s="1071">
        <f>(W527/D527)*100</f>
        <v>21.650084422110552</v>
      </c>
      <c r="AB527" s="1071">
        <f>AB529+AB535</f>
        <v>1359324.98</v>
      </c>
      <c r="AC527" s="1071">
        <f>(AB527/E527)*100</f>
        <v>113.84631323283081</v>
      </c>
      <c r="AD527" s="1171">
        <f>(AB527/J526)*100</f>
        <v>68.3077879396985</v>
      </c>
      <c r="AE527" s="1071">
        <f>(AB527/L526)*100</f>
        <v>68.3077879396985</v>
      </c>
      <c r="AF527" s="1071">
        <f>(AB527/D527)*100</f>
        <v>68.3077879396985</v>
      </c>
      <c r="AG527" s="1071">
        <f>AG529+AG535</f>
        <v>-165324.98000000001</v>
      </c>
      <c r="AH527" s="1071">
        <f>(AG527/E527)*100</f>
        <v>-13.84631323283082</v>
      </c>
      <c r="AI527" s="1071">
        <f>(AG527/D527)*100</f>
        <v>-8.3077879396984926</v>
      </c>
      <c r="AJ527" s="1071">
        <f>AJ529+AJ535</f>
        <v>630675.02</v>
      </c>
      <c r="AK527" s="1071">
        <f>(AJ527/J526)*100</f>
        <v>31.692212060301511</v>
      </c>
      <c r="AL527" s="1071">
        <f>(AJ527/D527)*100</f>
        <v>31.692212060301511</v>
      </c>
      <c r="AM527" s="1071">
        <f>AM529+AM535</f>
        <v>630675.02</v>
      </c>
      <c r="AN527" s="1071">
        <f>(AM527/L526)*100</f>
        <v>31.692212060301511</v>
      </c>
      <c r="AO527" s="1071">
        <f>(AM527/D527)*100</f>
        <v>31.692212060301511</v>
      </c>
      <c r="AP527" s="1071">
        <f>AP529+AP535</f>
        <v>630675.02</v>
      </c>
      <c r="AQ527" s="1071">
        <f>(AP527/D527)*100</f>
        <v>31.692212060301511</v>
      </c>
    </row>
    <row r="528" spans="1:43" ht="6.95" hidden="1" customHeight="1">
      <c r="A528" s="1105"/>
      <c r="B528" s="1106"/>
      <c r="C528" s="1108"/>
      <c r="D528" s="1108"/>
      <c r="E528" s="1173"/>
      <c r="F528" s="1173"/>
      <c r="G528" s="1110"/>
      <c r="H528" s="1110"/>
      <c r="I528" s="1110"/>
      <c r="J528" s="1110"/>
      <c r="K528" s="1112"/>
      <c r="L528" s="1106"/>
      <c r="M528" s="1115"/>
      <c r="N528" s="1117"/>
      <c r="O528" s="1119"/>
      <c r="P528" s="1101"/>
      <c r="Q528" s="1103"/>
      <c r="R528" s="1072"/>
      <c r="S528" s="1072"/>
      <c r="T528" s="1072"/>
      <c r="U528" s="1072"/>
      <c r="V528" s="1072"/>
      <c r="W528" s="1072"/>
      <c r="X528" s="1072"/>
      <c r="Y528" s="1072"/>
      <c r="Z528" s="1072"/>
      <c r="AA528" s="1072"/>
      <c r="AB528" s="1072"/>
      <c r="AC528" s="1072"/>
      <c r="AD528" s="1172"/>
      <c r="AE528" s="1072"/>
      <c r="AF528" s="1072"/>
      <c r="AG528" s="1072"/>
      <c r="AH528" s="1072"/>
      <c r="AI528" s="1072"/>
      <c r="AJ528" s="1072"/>
      <c r="AK528" s="1072"/>
      <c r="AL528" s="1072"/>
      <c r="AM528" s="1072"/>
      <c r="AN528" s="1072"/>
      <c r="AO528" s="1072"/>
      <c r="AP528" s="1072"/>
      <c r="AQ528" s="1072"/>
    </row>
    <row r="529" spans="1:43" ht="18.75" hidden="1">
      <c r="A529" s="38"/>
      <c r="B529" s="39"/>
      <c r="C529" s="40" t="s">
        <v>55</v>
      </c>
      <c r="D529" s="40">
        <f>SUM(D530:D534)</f>
        <v>1592000</v>
      </c>
      <c r="E529" s="40">
        <f t="shared" ref="E529:F529" si="1746">SUM(E530:E534)</f>
        <v>955200</v>
      </c>
      <c r="F529" s="40">
        <f t="shared" si="1746"/>
        <v>636800</v>
      </c>
      <c r="G529" s="41">
        <f>SUM(G530:G534)</f>
        <v>1329000</v>
      </c>
      <c r="H529" s="41">
        <f>SUM(H530:H534)</f>
        <v>263000</v>
      </c>
      <c r="I529" s="41">
        <f>SUM(I530:I534)</f>
        <v>0</v>
      </c>
      <c r="J529" s="41">
        <f>SUM(J530:J534)</f>
        <v>1592000</v>
      </c>
      <c r="K529" s="42">
        <f>SUM(K530:K532)</f>
        <v>0</v>
      </c>
      <c r="L529" s="41">
        <f t="shared" ref="L529:R529" si="1747">SUM(L530:L534)</f>
        <v>1592000</v>
      </c>
      <c r="M529" s="43">
        <f t="shared" si="1747"/>
        <v>384476.1</v>
      </c>
      <c r="N529" s="44">
        <f t="shared" si="1747"/>
        <v>146012.20000000001</v>
      </c>
      <c r="O529" s="45">
        <f t="shared" si="1747"/>
        <v>0</v>
      </c>
      <c r="P529" s="46">
        <f t="shared" si="1747"/>
        <v>70836.679999999993</v>
      </c>
      <c r="Q529" s="80">
        <f t="shared" si="1747"/>
        <v>360000</v>
      </c>
      <c r="R529" s="47">
        <f t="shared" si="1747"/>
        <v>530488.30000000005</v>
      </c>
      <c r="S529" s="48">
        <f>R529/E529*100</f>
        <v>55.536882328308209</v>
      </c>
      <c r="T529" s="48">
        <f>R529/J529*100</f>
        <v>33.322129396984927</v>
      </c>
      <c r="U529" s="48">
        <f>R529/L529*100</f>
        <v>33.322129396984927</v>
      </c>
      <c r="V529" s="48">
        <f t="shared" ref="V529:V534" si="1748">R529/D529*100</f>
        <v>33.322129396984927</v>
      </c>
      <c r="W529" s="47">
        <f>SUM(W530:W534)</f>
        <v>430836.68</v>
      </c>
      <c r="X529" s="48">
        <f>W529/E529*100</f>
        <v>45.104342546063656</v>
      </c>
      <c r="Y529" s="48">
        <f>W529/J529*100</f>
        <v>27.06260552763819</v>
      </c>
      <c r="Z529" s="48">
        <f>W529/L529*100</f>
        <v>27.06260552763819</v>
      </c>
      <c r="AA529" s="48">
        <f>W529/D529*100</f>
        <v>27.06260552763819</v>
      </c>
      <c r="AB529" s="48">
        <f>SUM(AB530:AB534)</f>
        <v>961324.98</v>
      </c>
      <c r="AC529" s="48">
        <f>AB529/E529*100</f>
        <v>100.64122487437186</v>
      </c>
      <c r="AD529" s="299">
        <f>AB529/J529*100</f>
        <v>60.384734924623118</v>
      </c>
      <c r="AE529" s="48">
        <f>AB529/L529*100</f>
        <v>60.384734924623118</v>
      </c>
      <c r="AF529" s="48">
        <f>AB529/D529*100</f>
        <v>60.384734924623118</v>
      </c>
      <c r="AG529" s="295">
        <f>SUM(AG530:AG534)</f>
        <v>-6124.9800000000105</v>
      </c>
      <c r="AH529" s="48">
        <f>AG529/E529*100</f>
        <v>-0.64122487437186038</v>
      </c>
      <c r="AI529" s="48">
        <f>AG529/D529*100</f>
        <v>-0.38473492462311626</v>
      </c>
      <c r="AJ529" s="47">
        <f>SUM(AJ530:AJ534)</f>
        <v>630675.02</v>
      </c>
      <c r="AK529" s="47">
        <f>(AJ529/J529)*100</f>
        <v>39.61526507537689</v>
      </c>
      <c r="AL529" s="47">
        <f>(AJ529/D529)*100</f>
        <v>39.61526507537689</v>
      </c>
      <c r="AM529" s="47">
        <f>SUM(AM530:AM534)</f>
        <v>630675.02</v>
      </c>
      <c r="AN529" s="47">
        <f>(AM529/L529)*100</f>
        <v>39.61526507537689</v>
      </c>
      <c r="AO529" s="47">
        <f t="shared" ref="AO529:AO534" si="1749">(AM529/D529)*100</f>
        <v>39.61526507537689</v>
      </c>
      <c r="AP529" s="47">
        <f>SUM(AP530:AP534)</f>
        <v>630675.02</v>
      </c>
      <c r="AQ529" s="47">
        <f>(AP529/D529)*100</f>
        <v>39.61526507537689</v>
      </c>
    </row>
    <row r="530" spans="1:43" ht="18.75" hidden="1">
      <c r="A530" s="38"/>
      <c r="B530" s="39" t="s">
        <v>68</v>
      </c>
      <c r="C530" s="49" t="s">
        <v>56</v>
      </c>
      <c r="D530" s="49">
        <v>540000</v>
      </c>
      <c r="E530" s="49">
        <v>324000</v>
      </c>
      <c r="F530" s="49">
        <f>D530*0.4</f>
        <v>216000</v>
      </c>
      <c r="G530" s="49">
        <v>540000</v>
      </c>
      <c r="H530" s="49">
        <v>0</v>
      </c>
      <c r="I530" s="49"/>
      <c r="J530" s="41">
        <f>SUM(G530:I530)</f>
        <v>540000</v>
      </c>
      <c r="K530" s="50">
        <v>0</v>
      </c>
      <c r="L530" s="51">
        <f>SUM(G530:I530,K530)</f>
        <v>540000</v>
      </c>
      <c r="M530" s="52">
        <v>180000</v>
      </c>
      <c r="N530" s="53"/>
      <c r="O530" s="54"/>
      <c r="P530" s="55"/>
      <c r="Q530" s="81">
        <v>360000</v>
      </c>
      <c r="R530" s="56">
        <f>M530+N530</f>
        <v>180000</v>
      </c>
      <c r="S530" s="56">
        <f>R530/E530*100</f>
        <v>55.555555555555557</v>
      </c>
      <c r="T530" s="56">
        <f>R530/J530*100</f>
        <v>33.333333333333329</v>
      </c>
      <c r="U530" s="56">
        <f>R530/L530*100</f>
        <v>33.333333333333329</v>
      </c>
      <c r="V530" s="56">
        <f t="shared" si="1748"/>
        <v>33.333333333333329</v>
      </c>
      <c r="W530" s="57">
        <f>O530+P530+Q530</f>
        <v>360000</v>
      </c>
      <c r="X530" s="56">
        <f>W530/E530*100</f>
        <v>111.11111111111111</v>
      </c>
      <c r="Y530" s="56">
        <f>W530/J530*100</f>
        <v>66.666666666666657</v>
      </c>
      <c r="Z530" s="56">
        <f>W530/L530*100</f>
        <v>66.666666666666657</v>
      </c>
      <c r="AA530" s="56">
        <f>W530/D530*100</f>
        <v>66.666666666666657</v>
      </c>
      <c r="AB530" s="56">
        <f>SUM(M530:Q530)</f>
        <v>540000</v>
      </c>
      <c r="AC530" s="56">
        <f>AB530/E530*100</f>
        <v>166.66666666666669</v>
      </c>
      <c r="AD530" s="56">
        <f>AB530/J530*100</f>
        <v>100</v>
      </c>
      <c r="AE530" s="56">
        <f>AB530/L530*100</f>
        <v>100</v>
      </c>
      <c r="AF530" s="56">
        <f>AB530/D530*100</f>
        <v>100</v>
      </c>
      <c r="AG530" s="57">
        <f>E530-AB530</f>
        <v>-216000</v>
      </c>
      <c r="AH530" s="56">
        <f>AG530/E530*100</f>
        <v>-66.666666666666657</v>
      </c>
      <c r="AI530" s="56">
        <f>AG530/D530*100</f>
        <v>-40</v>
      </c>
      <c r="AJ530" s="57">
        <f>J530-AB530</f>
        <v>0</v>
      </c>
      <c r="AK530" s="57">
        <f>(AJ530/J530)*100</f>
        <v>0</v>
      </c>
      <c r="AL530" s="57">
        <f>(AJ530/D530)*100</f>
        <v>0</v>
      </c>
      <c r="AM530" s="34">
        <f>L530-AB530</f>
        <v>0</v>
      </c>
      <c r="AN530" s="57">
        <f>(AM530/L530)*100</f>
        <v>0</v>
      </c>
      <c r="AO530" s="63">
        <f t="shared" si="1749"/>
        <v>0</v>
      </c>
      <c r="AP530" s="34">
        <f>D530-AB530</f>
        <v>0</v>
      </c>
      <c r="AQ530" s="57">
        <f>(AP530/D530)*100</f>
        <v>0</v>
      </c>
    </row>
    <row r="531" spans="1:43" ht="18.75" hidden="1">
      <c r="A531" s="38"/>
      <c r="B531" s="38"/>
      <c r="C531" s="49" t="s">
        <v>57</v>
      </c>
      <c r="D531" s="49">
        <v>453440</v>
      </c>
      <c r="E531" s="49">
        <v>272064</v>
      </c>
      <c r="F531" s="49">
        <f t="shared" ref="F531:F536" si="1750">D531*0.4</f>
        <v>181376</v>
      </c>
      <c r="G531" s="49">
        <v>340080</v>
      </c>
      <c r="H531" s="49">
        <v>113360</v>
      </c>
      <c r="I531" s="49"/>
      <c r="J531" s="41">
        <f>SUM(G531:I531)</f>
        <v>453440</v>
      </c>
      <c r="K531" s="78">
        <v>0</v>
      </c>
      <c r="L531" s="51">
        <f>SUM(G531:I531,K531)</f>
        <v>453440</v>
      </c>
      <c r="M531" s="52">
        <v>18210.5</v>
      </c>
      <c r="N531" s="53">
        <v>146012.20000000001</v>
      </c>
      <c r="O531" s="54"/>
      <c r="P531" s="55">
        <v>70836.679999999993</v>
      </c>
      <c r="Q531" s="81"/>
      <c r="R531" s="56">
        <f>M531+N531</f>
        <v>164222.70000000001</v>
      </c>
      <c r="S531" s="56">
        <f t="shared" ref="S531:S536" si="1751">R531/E531*100</f>
        <v>60.361789872971073</v>
      </c>
      <c r="T531" s="56">
        <f t="shared" ref="T531:T534" si="1752">R531/J531*100</f>
        <v>36.217073923782642</v>
      </c>
      <c r="U531" s="56">
        <f t="shared" ref="U531:U536" si="1753">R531/L531*100</f>
        <v>36.217073923782642</v>
      </c>
      <c r="V531" s="56">
        <f t="shared" si="1748"/>
        <v>36.217073923782642</v>
      </c>
      <c r="W531" s="57">
        <f t="shared" ref="W531:W534" si="1754">O531+P531+Q531</f>
        <v>70836.679999999993</v>
      </c>
      <c r="X531" s="56">
        <f t="shared" ref="X531:X536" si="1755">W531/E531*100</f>
        <v>26.036770759821216</v>
      </c>
      <c r="Y531" s="56">
        <f t="shared" ref="Y531:Y534" si="1756">W531/J531*100</f>
        <v>15.622062455892729</v>
      </c>
      <c r="Z531" s="56">
        <f t="shared" ref="Z531:Z536" si="1757">W531/L531*100</f>
        <v>15.622062455892729</v>
      </c>
      <c r="AA531" s="56">
        <f t="shared" ref="AA531:AA534" si="1758">W531/D531*100</f>
        <v>15.622062455892729</v>
      </c>
      <c r="AB531" s="56">
        <f t="shared" ref="AB531:AB534" si="1759">SUM(M531:Q531)</f>
        <v>235059.38</v>
      </c>
      <c r="AC531" s="56">
        <f t="shared" ref="AC531:AC534" si="1760">AB531/E531*100</f>
        <v>86.398560632792282</v>
      </c>
      <c r="AD531" s="56">
        <f>AB531/J531*100</f>
        <v>51.839136379675374</v>
      </c>
      <c r="AE531" s="56">
        <f t="shared" ref="AE531:AE536" si="1761">AB531/L531*100</f>
        <v>51.839136379675374</v>
      </c>
      <c r="AF531" s="56">
        <f t="shared" ref="AF531:AF534" si="1762">AB531/D531*100</f>
        <v>51.839136379675374</v>
      </c>
      <c r="AG531" s="57">
        <f t="shared" ref="AG531:AG534" si="1763">E531-AB531</f>
        <v>37004.619999999995</v>
      </c>
      <c r="AH531" s="56">
        <f t="shared" ref="AH531:AH534" si="1764">AG531/E531*100</f>
        <v>13.601439367207712</v>
      </c>
      <c r="AI531" s="56">
        <f t="shared" ref="AI531:AI534" si="1765">AG531/D531*100</f>
        <v>8.1608636203246281</v>
      </c>
      <c r="AJ531" s="57">
        <f t="shared" ref="AJ531:AJ534" si="1766">J531-AB531</f>
        <v>218380.62</v>
      </c>
      <c r="AK531" s="57">
        <f t="shared" ref="AK531:AK534" si="1767">(AJ531/J531)*100</f>
        <v>48.160863620324626</v>
      </c>
      <c r="AL531" s="57">
        <f t="shared" ref="AL531:AL534" si="1768">(AJ531/D531)*100</f>
        <v>48.160863620324626</v>
      </c>
      <c r="AM531" s="34">
        <f>L531-AB531</f>
        <v>218380.62</v>
      </c>
      <c r="AN531" s="57">
        <f t="shared" ref="AN531:AN534" si="1769">(AM531/L531)*100</f>
        <v>48.160863620324626</v>
      </c>
      <c r="AO531" s="63">
        <f t="shared" si="1749"/>
        <v>48.160863620324626</v>
      </c>
      <c r="AP531" s="34">
        <f t="shared" ref="AP531:AP534" si="1770">D531-AB531</f>
        <v>218380.62</v>
      </c>
      <c r="AQ531" s="57">
        <f t="shared" ref="AQ531:AQ534" si="1771">(AP531/D531)*100</f>
        <v>48.160863620324626</v>
      </c>
    </row>
    <row r="532" spans="1:43" ht="18.75" hidden="1">
      <c r="A532" s="38"/>
      <c r="B532" s="38"/>
      <c r="C532" s="49" t="s">
        <v>58</v>
      </c>
      <c r="D532" s="49">
        <v>598560</v>
      </c>
      <c r="E532" s="49">
        <v>359136</v>
      </c>
      <c r="F532" s="49">
        <f t="shared" si="1750"/>
        <v>239424</v>
      </c>
      <c r="G532" s="49">
        <v>448920</v>
      </c>
      <c r="H532" s="49">
        <v>149640</v>
      </c>
      <c r="I532" s="49"/>
      <c r="J532" s="41">
        <f>SUM(G532:I532)</f>
        <v>598560</v>
      </c>
      <c r="K532" s="59">
        <v>0</v>
      </c>
      <c r="L532" s="51">
        <f>SUM(G532:I532,K532)</f>
        <v>598560</v>
      </c>
      <c r="M532" s="52">
        <v>186265.60000000001</v>
      </c>
      <c r="N532" s="53">
        <v>0</v>
      </c>
      <c r="O532" s="54">
        <v>0</v>
      </c>
      <c r="P532" s="55"/>
      <c r="Q532" s="81"/>
      <c r="R532" s="56">
        <f>M532+N532</f>
        <v>186265.60000000001</v>
      </c>
      <c r="S532" s="56">
        <f>R532/E532*100</f>
        <v>51.864920253051771</v>
      </c>
      <c r="T532" s="56">
        <f t="shared" si="1752"/>
        <v>31.118952151831063</v>
      </c>
      <c r="U532" s="56">
        <f t="shared" si="1753"/>
        <v>31.118952151831063</v>
      </c>
      <c r="V532" s="56">
        <f t="shared" si="1748"/>
        <v>31.118952151831063</v>
      </c>
      <c r="W532" s="57">
        <f t="shared" si="1754"/>
        <v>0</v>
      </c>
      <c r="X532" s="56">
        <f t="shared" si="1755"/>
        <v>0</v>
      </c>
      <c r="Y532" s="56">
        <f t="shared" si="1756"/>
        <v>0</v>
      </c>
      <c r="Z532" s="56">
        <f t="shared" si="1757"/>
        <v>0</v>
      </c>
      <c r="AA532" s="56">
        <f t="shared" si="1758"/>
        <v>0</v>
      </c>
      <c r="AB532" s="56">
        <f t="shared" si="1759"/>
        <v>186265.60000000001</v>
      </c>
      <c r="AC532" s="56">
        <f t="shared" si="1760"/>
        <v>51.864920253051771</v>
      </c>
      <c r="AD532" s="56">
        <f t="shared" ref="AD532:AD534" si="1772">AB532/J532*100</f>
        <v>31.118952151831063</v>
      </c>
      <c r="AE532" s="56">
        <f t="shared" si="1761"/>
        <v>31.118952151831063</v>
      </c>
      <c r="AF532" s="56">
        <f t="shared" si="1762"/>
        <v>31.118952151831063</v>
      </c>
      <c r="AG532" s="57">
        <f t="shared" si="1763"/>
        <v>172870.39999999999</v>
      </c>
      <c r="AH532" s="56">
        <f t="shared" si="1764"/>
        <v>48.135079746948229</v>
      </c>
      <c r="AI532" s="56">
        <f t="shared" si="1765"/>
        <v>28.88104784816894</v>
      </c>
      <c r="AJ532" s="57">
        <f t="shared" si="1766"/>
        <v>412294.40000000002</v>
      </c>
      <c r="AK532" s="57">
        <f t="shared" si="1767"/>
        <v>68.881047848168947</v>
      </c>
      <c r="AL532" s="57">
        <f t="shared" si="1768"/>
        <v>68.881047848168947</v>
      </c>
      <c r="AM532" s="34">
        <f>L532-AB532</f>
        <v>412294.40000000002</v>
      </c>
      <c r="AN532" s="57">
        <f t="shared" si="1769"/>
        <v>68.881047848168947</v>
      </c>
      <c r="AO532" s="63">
        <f t="shared" si="1749"/>
        <v>68.881047848168947</v>
      </c>
      <c r="AP532" s="34">
        <f t="shared" si="1770"/>
        <v>412294.40000000002</v>
      </c>
      <c r="AQ532" s="57">
        <f t="shared" si="1771"/>
        <v>68.881047848168947</v>
      </c>
    </row>
    <row r="533" spans="1:43" ht="18" hidden="1" customHeight="1">
      <c r="A533" s="38"/>
      <c r="B533" s="38"/>
      <c r="C533" s="49" t="s">
        <v>69</v>
      </c>
      <c r="D533" s="49">
        <v>0</v>
      </c>
      <c r="E533" s="49">
        <v>0</v>
      </c>
      <c r="F533" s="49">
        <f t="shared" si="1750"/>
        <v>0</v>
      </c>
      <c r="G533" s="49">
        <v>0</v>
      </c>
      <c r="H533" s="49">
        <v>0</v>
      </c>
      <c r="I533" s="49"/>
      <c r="J533" s="41">
        <f>SUM(G533:I533)</f>
        <v>0</v>
      </c>
      <c r="K533" s="59">
        <v>0</v>
      </c>
      <c r="L533" s="51">
        <f>SUM(G533:I533,K533)</f>
        <v>0</v>
      </c>
      <c r="M533" s="52"/>
      <c r="N533" s="53"/>
      <c r="O533" s="54"/>
      <c r="P533" s="55"/>
      <c r="Q533" s="81"/>
      <c r="R533" s="56">
        <f>M533+N533</f>
        <v>0</v>
      </c>
      <c r="S533" s="56" t="e">
        <f t="shared" si="1751"/>
        <v>#DIV/0!</v>
      </c>
      <c r="T533" s="56" t="e">
        <f t="shared" si="1752"/>
        <v>#DIV/0!</v>
      </c>
      <c r="U533" s="56" t="e">
        <f t="shared" si="1753"/>
        <v>#DIV/0!</v>
      </c>
      <c r="V533" s="56" t="e">
        <f t="shared" si="1748"/>
        <v>#DIV/0!</v>
      </c>
      <c r="W533" s="57">
        <f t="shared" si="1754"/>
        <v>0</v>
      </c>
      <c r="X533" s="56" t="e">
        <f t="shared" si="1755"/>
        <v>#DIV/0!</v>
      </c>
      <c r="Y533" s="56" t="e">
        <f t="shared" si="1756"/>
        <v>#DIV/0!</v>
      </c>
      <c r="Z533" s="56" t="e">
        <f t="shared" si="1757"/>
        <v>#DIV/0!</v>
      </c>
      <c r="AA533" s="56" t="e">
        <f t="shared" si="1758"/>
        <v>#DIV/0!</v>
      </c>
      <c r="AB533" s="56">
        <f t="shared" si="1759"/>
        <v>0</v>
      </c>
      <c r="AC533" s="56" t="e">
        <f t="shared" si="1760"/>
        <v>#DIV/0!</v>
      </c>
      <c r="AD533" s="56" t="e">
        <f t="shared" si="1772"/>
        <v>#DIV/0!</v>
      </c>
      <c r="AE533" s="56" t="e">
        <f t="shared" si="1761"/>
        <v>#DIV/0!</v>
      </c>
      <c r="AF533" s="56" t="e">
        <f t="shared" si="1762"/>
        <v>#DIV/0!</v>
      </c>
      <c r="AG533" s="57">
        <f t="shared" si="1763"/>
        <v>0</v>
      </c>
      <c r="AH533" s="56" t="e">
        <f t="shared" si="1764"/>
        <v>#DIV/0!</v>
      </c>
      <c r="AI533" s="56" t="e">
        <f t="shared" si="1765"/>
        <v>#DIV/0!</v>
      </c>
      <c r="AJ533" s="57">
        <f t="shared" si="1766"/>
        <v>0</v>
      </c>
      <c r="AK533" s="57" t="e">
        <f t="shared" si="1767"/>
        <v>#DIV/0!</v>
      </c>
      <c r="AL533" s="57" t="e">
        <f t="shared" si="1768"/>
        <v>#DIV/0!</v>
      </c>
      <c r="AM533" s="34">
        <f>L533-AB533</f>
        <v>0</v>
      </c>
      <c r="AN533" s="57" t="e">
        <f t="shared" si="1769"/>
        <v>#DIV/0!</v>
      </c>
      <c r="AO533" s="63" t="e">
        <f t="shared" si="1749"/>
        <v>#DIV/0!</v>
      </c>
      <c r="AP533" s="34">
        <f t="shared" si="1770"/>
        <v>0</v>
      </c>
      <c r="AQ533" s="57" t="e">
        <f t="shared" si="1771"/>
        <v>#DIV/0!</v>
      </c>
    </row>
    <row r="534" spans="1:43" ht="18" hidden="1" customHeight="1">
      <c r="A534" s="38"/>
      <c r="B534" s="38"/>
      <c r="C534" s="49" t="s">
        <v>60</v>
      </c>
      <c r="D534" s="57">
        <v>0</v>
      </c>
      <c r="E534" s="49">
        <v>0</v>
      </c>
      <c r="F534" s="49">
        <f t="shared" si="1750"/>
        <v>0</v>
      </c>
      <c r="G534" s="57">
        <v>0</v>
      </c>
      <c r="H534" s="49">
        <v>0</v>
      </c>
      <c r="I534" s="49"/>
      <c r="J534" s="41">
        <f>SUM(G534:I534)</f>
        <v>0</v>
      </c>
      <c r="K534" s="49">
        <v>0</v>
      </c>
      <c r="L534" s="51">
        <f>SUM(G534:I534,K534)</f>
        <v>0</v>
      </c>
      <c r="M534" s="52"/>
      <c r="N534" s="53"/>
      <c r="O534" s="54"/>
      <c r="P534" s="55"/>
      <c r="Q534" s="81"/>
      <c r="R534" s="56">
        <f>M534+N534</f>
        <v>0</v>
      </c>
      <c r="S534" s="56" t="e">
        <f t="shared" si="1751"/>
        <v>#DIV/0!</v>
      </c>
      <c r="T534" s="56" t="e">
        <f t="shared" si="1752"/>
        <v>#DIV/0!</v>
      </c>
      <c r="U534" s="56" t="e">
        <f t="shared" si="1753"/>
        <v>#DIV/0!</v>
      </c>
      <c r="V534" s="56" t="e">
        <f t="shared" si="1748"/>
        <v>#DIV/0!</v>
      </c>
      <c r="W534" s="57">
        <f t="shared" si="1754"/>
        <v>0</v>
      </c>
      <c r="X534" s="56" t="e">
        <f t="shared" si="1755"/>
        <v>#DIV/0!</v>
      </c>
      <c r="Y534" s="56" t="e">
        <f t="shared" si="1756"/>
        <v>#DIV/0!</v>
      </c>
      <c r="Z534" s="56" t="e">
        <f t="shared" si="1757"/>
        <v>#DIV/0!</v>
      </c>
      <c r="AA534" s="56" t="e">
        <f t="shared" si="1758"/>
        <v>#DIV/0!</v>
      </c>
      <c r="AB534" s="56">
        <f t="shared" si="1759"/>
        <v>0</v>
      </c>
      <c r="AC534" s="56" t="e">
        <f t="shared" si="1760"/>
        <v>#DIV/0!</v>
      </c>
      <c r="AD534" s="56" t="e">
        <f t="shared" si="1772"/>
        <v>#DIV/0!</v>
      </c>
      <c r="AE534" s="56" t="e">
        <f t="shared" si="1761"/>
        <v>#DIV/0!</v>
      </c>
      <c r="AF534" s="56" t="e">
        <f t="shared" si="1762"/>
        <v>#DIV/0!</v>
      </c>
      <c r="AG534" s="57">
        <f t="shared" si="1763"/>
        <v>0</v>
      </c>
      <c r="AH534" s="56" t="e">
        <f t="shared" si="1764"/>
        <v>#DIV/0!</v>
      </c>
      <c r="AI534" s="56" t="e">
        <f t="shared" si="1765"/>
        <v>#DIV/0!</v>
      </c>
      <c r="AJ534" s="57">
        <f t="shared" si="1766"/>
        <v>0</v>
      </c>
      <c r="AK534" s="57" t="e">
        <f t="shared" si="1767"/>
        <v>#DIV/0!</v>
      </c>
      <c r="AL534" s="57" t="e">
        <f t="shared" si="1768"/>
        <v>#DIV/0!</v>
      </c>
      <c r="AM534" s="34">
        <f>L534-AB534</f>
        <v>0</v>
      </c>
      <c r="AN534" s="57" t="e">
        <f t="shared" si="1769"/>
        <v>#DIV/0!</v>
      </c>
      <c r="AO534" s="63" t="e">
        <f t="shared" si="1749"/>
        <v>#DIV/0!</v>
      </c>
      <c r="AP534" s="34">
        <f t="shared" si="1770"/>
        <v>0</v>
      </c>
      <c r="AQ534" s="57" t="e">
        <f t="shared" si="1771"/>
        <v>#DIV/0!</v>
      </c>
    </row>
    <row r="535" spans="1:43" ht="18.75" hidden="1">
      <c r="A535" s="61"/>
      <c r="B535" s="62"/>
      <c r="C535" s="63" t="s">
        <v>61</v>
      </c>
      <c r="D535" s="63">
        <f>D536</f>
        <v>398000</v>
      </c>
      <c r="E535" s="63">
        <f>E536</f>
        <v>238800</v>
      </c>
      <c r="F535" s="63">
        <f t="shared" ref="F535" si="1773">F536</f>
        <v>159200</v>
      </c>
      <c r="G535" s="63">
        <f>SUM(G536:G536)</f>
        <v>398000</v>
      </c>
      <c r="H535" s="63">
        <f>H536</f>
        <v>0</v>
      </c>
      <c r="I535" s="63">
        <f>I536</f>
        <v>0</v>
      </c>
      <c r="J535" s="63">
        <f>J536</f>
        <v>398000</v>
      </c>
      <c r="K535" s="63">
        <f>K536</f>
        <v>0</v>
      </c>
      <c r="L535" s="63">
        <f>SUM(L536:L536)</f>
        <v>398000</v>
      </c>
      <c r="M535" s="64">
        <f t="shared" ref="M535:AP535" si="1774">M536</f>
        <v>0</v>
      </c>
      <c r="N535" s="65">
        <f t="shared" si="1774"/>
        <v>398000</v>
      </c>
      <c r="O535" s="66">
        <f t="shared" si="1774"/>
        <v>0</v>
      </c>
      <c r="P535" s="46">
        <f t="shared" si="1774"/>
        <v>0</v>
      </c>
      <c r="Q535" s="82">
        <f t="shared" si="1774"/>
        <v>0</v>
      </c>
      <c r="R535" s="67">
        <f t="shared" si="1774"/>
        <v>398000</v>
      </c>
      <c r="S535" s="67">
        <f t="shared" si="1774"/>
        <v>166.66666666666669</v>
      </c>
      <c r="T535" s="67">
        <f t="shared" si="1774"/>
        <v>100</v>
      </c>
      <c r="U535" s="56">
        <f t="shared" si="1753"/>
        <v>100</v>
      </c>
      <c r="V535" s="67">
        <f t="shared" si="1774"/>
        <v>100</v>
      </c>
      <c r="W535" s="63">
        <f t="shared" si="1774"/>
        <v>0</v>
      </c>
      <c r="X535" s="67">
        <f t="shared" si="1774"/>
        <v>0</v>
      </c>
      <c r="Y535" s="67">
        <f t="shared" si="1774"/>
        <v>0</v>
      </c>
      <c r="Z535" s="56">
        <f t="shared" si="1757"/>
        <v>0</v>
      </c>
      <c r="AA535" s="67">
        <f t="shared" si="1774"/>
        <v>0</v>
      </c>
      <c r="AB535" s="67">
        <f>AB536</f>
        <v>398000</v>
      </c>
      <c r="AC535" s="67">
        <f t="shared" ref="AC535:AI535" si="1775">AC536</f>
        <v>166.66666666666669</v>
      </c>
      <c r="AD535" s="67">
        <f t="shared" si="1775"/>
        <v>100</v>
      </c>
      <c r="AE535" s="56">
        <f t="shared" si="1761"/>
        <v>100</v>
      </c>
      <c r="AF535" s="67">
        <f t="shared" si="1775"/>
        <v>100</v>
      </c>
      <c r="AG535" s="63">
        <f>AG536</f>
        <v>-159200</v>
      </c>
      <c r="AH535" s="67">
        <f t="shared" si="1775"/>
        <v>-66.666666666666657</v>
      </c>
      <c r="AI535" s="67">
        <f t="shared" si="1775"/>
        <v>-40</v>
      </c>
      <c r="AJ535" s="63">
        <f t="shared" si="1774"/>
        <v>0</v>
      </c>
      <c r="AK535" s="63">
        <f t="shared" si="1774"/>
        <v>0</v>
      </c>
      <c r="AL535" s="63">
        <f t="shared" si="1774"/>
        <v>0</v>
      </c>
      <c r="AM535" s="63">
        <f t="shared" si="1774"/>
        <v>0</v>
      </c>
      <c r="AN535" s="63">
        <f t="shared" si="1774"/>
        <v>0</v>
      </c>
      <c r="AO535" s="63">
        <f t="shared" si="1774"/>
        <v>0</v>
      </c>
      <c r="AP535" s="63">
        <f t="shared" si="1774"/>
        <v>0</v>
      </c>
      <c r="AQ535" s="57">
        <f>(AP535/D535)*100</f>
        <v>0</v>
      </c>
    </row>
    <row r="536" spans="1:43" ht="18.75" hidden="1">
      <c r="A536" s="38"/>
      <c r="B536" s="38"/>
      <c r="C536" s="49" t="s">
        <v>70</v>
      </c>
      <c r="D536" s="57">
        <v>398000</v>
      </c>
      <c r="E536" s="49">
        <v>238800</v>
      </c>
      <c r="F536" s="49">
        <f t="shared" si="1750"/>
        <v>159200</v>
      </c>
      <c r="G536" s="57">
        <v>398000</v>
      </c>
      <c r="H536" s="49">
        <v>0</v>
      </c>
      <c r="I536" s="49"/>
      <c r="J536" s="49">
        <f>SUM(G536:I536)</f>
        <v>398000</v>
      </c>
      <c r="K536" s="57">
        <v>0</v>
      </c>
      <c r="L536" s="51">
        <f>SUM(G536:I536,K536)</f>
        <v>398000</v>
      </c>
      <c r="M536" s="52">
        <v>0</v>
      </c>
      <c r="N536" s="53">
        <v>398000</v>
      </c>
      <c r="O536" s="54"/>
      <c r="P536" s="55"/>
      <c r="Q536" s="81"/>
      <c r="R536" s="57">
        <f>M536+N536</f>
        <v>398000</v>
      </c>
      <c r="S536" s="56">
        <f t="shared" si="1751"/>
        <v>166.66666666666669</v>
      </c>
      <c r="T536" s="56">
        <f>R536/L536*100</f>
        <v>100</v>
      </c>
      <c r="U536" s="56">
        <f t="shared" si="1753"/>
        <v>100</v>
      </c>
      <c r="V536" s="56">
        <f>R536/D536*100</f>
        <v>100</v>
      </c>
      <c r="W536" s="57">
        <f>O536+P536+Q536</f>
        <v>0</v>
      </c>
      <c r="X536" s="56">
        <f t="shared" si="1755"/>
        <v>0</v>
      </c>
      <c r="Y536" s="56">
        <f>W536/L536*100</f>
        <v>0</v>
      </c>
      <c r="Z536" s="56">
        <f t="shared" si="1757"/>
        <v>0</v>
      </c>
      <c r="AA536" s="56">
        <f>W536/D536*100</f>
        <v>0</v>
      </c>
      <c r="AB536" s="56">
        <f>SUM(M536:Q536)</f>
        <v>398000</v>
      </c>
      <c r="AC536" s="56">
        <f t="shared" ref="AC536" si="1776">AB536/E536*100</f>
        <v>166.66666666666669</v>
      </c>
      <c r="AD536" s="56">
        <f t="shared" ref="AD536" si="1777">AB536/J536*100</f>
        <v>100</v>
      </c>
      <c r="AE536" s="56">
        <f t="shared" si="1761"/>
        <v>100</v>
      </c>
      <c r="AF536" s="56">
        <f>AB536/D536*100</f>
        <v>100</v>
      </c>
      <c r="AG536" s="57">
        <f t="shared" ref="AG536" si="1778">E536-AB536</f>
        <v>-159200</v>
      </c>
      <c r="AH536" s="56">
        <f t="shared" ref="AH536" si="1779">AG536/E536*100</f>
        <v>-66.666666666666657</v>
      </c>
      <c r="AI536" s="56">
        <f t="shared" ref="AI536" si="1780">AG536/D536*100</f>
        <v>-40</v>
      </c>
      <c r="AJ536" s="57">
        <f>J536-AB536</f>
        <v>0</v>
      </c>
      <c r="AK536" s="57">
        <f t="shared" ref="AK536" si="1781">(AJ536/J536)*100</f>
        <v>0</v>
      </c>
      <c r="AL536" s="57">
        <f>(AJ536/D536)*100</f>
        <v>0</v>
      </c>
      <c r="AM536" s="34">
        <f>L536-AB536</f>
        <v>0</v>
      </c>
      <c r="AN536" s="57">
        <f>(AM536/L536)*100</f>
        <v>0</v>
      </c>
      <c r="AO536" s="63">
        <f>(AM536/D536)*100</f>
        <v>0</v>
      </c>
      <c r="AP536" s="34">
        <f t="shared" ref="AP536" si="1782">D536-AB536</f>
        <v>0</v>
      </c>
      <c r="AQ536" s="57">
        <f t="shared" ref="AQ536" si="1783">(AP536/D536)*100</f>
        <v>0</v>
      </c>
    </row>
    <row r="537" spans="1:43" ht="18.75" hidden="1">
      <c r="A537" s="69"/>
      <c r="B537" s="69"/>
      <c r="C537" s="70"/>
      <c r="D537" s="70"/>
      <c r="E537" s="70"/>
      <c r="F537" s="70"/>
      <c r="G537" s="71"/>
      <c r="H537" s="71"/>
      <c r="I537" s="71"/>
      <c r="J537" s="71"/>
      <c r="K537" s="71"/>
      <c r="L537" s="71"/>
      <c r="M537" s="72"/>
      <c r="N537" s="73"/>
      <c r="O537" s="74"/>
      <c r="P537" s="75"/>
      <c r="Q537" s="83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</row>
    <row r="538" spans="1:43" s="34" customFormat="1" ht="18.95" hidden="1" customHeight="1">
      <c r="A538" s="1073" t="s">
        <v>218</v>
      </c>
      <c r="B538" s="1074"/>
      <c r="C538" s="1074"/>
      <c r="D538" s="1074"/>
      <c r="E538" s="1074"/>
      <c r="F538" s="1074"/>
      <c r="G538" s="1074"/>
      <c r="H538" s="1074"/>
      <c r="I538" s="1074"/>
      <c r="J538" s="1074"/>
      <c r="K538" s="1074"/>
      <c r="L538" s="1074"/>
      <c r="M538" s="1074"/>
      <c r="N538" s="1074"/>
      <c r="O538" s="1074"/>
      <c r="P538" s="1074"/>
      <c r="Q538" s="1074"/>
      <c r="R538" s="1074"/>
      <c r="S538" s="1074"/>
      <c r="T538" s="1074"/>
      <c r="U538" s="1074"/>
      <c r="V538" s="1074"/>
      <c r="W538" s="1074"/>
      <c r="X538" s="1074"/>
      <c r="Y538" s="1074"/>
      <c r="Z538" s="1074"/>
      <c r="AA538" s="1074"/>
      <c r="AB538" s="1074"/>
      <c r="AC538" s="1074"/>
      <c r="AD538" s="1074"/>
      <c r="AE538" s="1074"/>
      <c r="AF538" s="1074"/>
      <c r="AG538" s="1074"/>
      <c r="AH538" s="1074"/>
      <c r="AI538" s="1074"/>
      <c r="AJ538" s="1074"/>
      <c r="AK538" s="1074"/>
      <c r="AL538" s="1074"/>
      <c r="AM538" s="1074"/>
      <c r="AN538" s="1074"/>
      <c r="AO538" s="1074"/>
      <c r="AP538" s="1074"/>
      <c r="AQ538" s="1074"/>
    </row>
    <row r="539" spans="1:43" s="35" customFormat="1" ht="36.950000000000003" hidden="1" customHeight="1">
      <c r="A539" s="182"/>
      <c r="B539" s="183"/>
      <c r="C539" s="184"/>
      <c r="D539" s="304">
        <v>1</v>
      </c>
      <c r="E539" s="304">
        <v>0.6</v>
      </c>
      <c r="F539" s="304">
        <v>0.4</v>
      </c>
      <c r="G539" s="305" t="s">
        <v>467</v>
      </c>
      <c r="H539" s="305" t="s">
        <v>468</v>
      </c>
      <c r="I539" s="305" t="s">
        <v>469</v>
      </c>
      <c r="J539" s="305" t="s">
        <v>40</v>
      </c>
      <c r="K539" s="306" t="s">
        <v>470</v>
      </c>
      <c r="L539" s="307" t="s">
        <v>471</v>
      </c>
      <c r="M539" s="186" t="s">
        <v>435</v>
      </c>
      <c r="N539" s="186" t="s">
        <v>436</v>
      </c>
      <c r="O539" s="186" t="s">
        <v>20</v>
      </c>
      <c r="P539" s="186" t="s">
        <v>21</v>
      </c>
      <c r="Q539" s="186" t="s">
        <v>437</v>
      </c>
      <c r="R539" s="187" t="s">
        <v>417</v>
      </c>
      <c r="S539" s="286" t="s">
        <v>462</v>
      </c>
      <c r="T539" s="188" t="s">
        <v>433</v>
      </c>
      <c r="U539" s="188" t="s">
        <v>434</v>
      </c>
      <c r="V539" s="188" t="s">
        <v>403</v>
      </c>
      <c r="W539" s="188" t="s">
        <v>438</v>
      </c>
      <c r="X539" s="286" t="s">
        <v>462</v>
      </c>
      <c r="Y539" s="188" t="s">
        <v>433</v>
      </c>
      <c r="Z539" s="188" t="s">
        <v>434</v>
      </c>
      <c r="AA539" s="188" t="s">
        <v>403</v>
      </c>
      <c r="AB539" s="187" t="s">
        <v>439</v>
      </c>
      <c r="AC539" s="286" t="s">
        <v>462</v>
      </c>
      <c r="AD539" s="188" t="s">
        <v>433</v>
      </c>
      <c r="AE539" s="188" t="s">
        <v>434</v>
      </c>
      <c r="AF539" s="188" t="s">
        <v>403</v>
      </c>
      <c r="AG539" s="297" t="s">
        <v>33</v>
      </c>
      <c r="AH539" s="286" t="s">
        <v>464</v>
      </c>
      <c r="AI539" s="286" t="s">
        <v>399</v>
      </c>
      <c r="AJ539" s="188" t="s">
        <v>440</v>
      </c>
      <c r="AK539" s="188" t="s">
        <v>433</v>
      </c>
      <c r="AL539" s="188" t="s">
        <v>403</v>
      </c>
      <c r="AM539" s="188" t="s">
        <v>408</v>
      </c>
      <c r="AN539" s="188" t="s">
        <v>433</v>
      </c>
      <c r="AO539" s="188" t="s">
        <v>403</v>
      </c>
      <c r="AP539" s="188" t="s">
        <v>441</v>
      </c>
      <c r="AQ539" s="188" t="s">
        <v>403</v>
      </c>
    </row>
    <row r="540" spans="1:43" s="35" customFormat="1" ht="18.95" hidden="1" customHeight="1">
      <c r="A540" s="205"/>
      <c r="B540" s="206"/>
      <c r="C540" s="184" t="s">
        <v>54</v>
      </c>
      <c r="D540" s="184">
        <f t="shared" ref="D540:I540" si="1784">D541+D547</f>
        <v>11144000</v>
      </c>
      <c r="E540" s="184">
        <f t="shared" si="1784"/>
        <v>6686400</v>
      </c>
      <c r="F540" s="184">
        <f t="shared" si="1784"/>
        <v>4457600</v>
      </c>
      <c r="G540" s="184">
        <f t="shared" si="1784"/>
        <v>9586525</v>
      </c>
      <c r="H540" s="184">
        <f t="shared" si="1784"/>
        <v>1557475</v>
      </c>
      <c r="I540" s="184">
        <f t="shared" si="1784"/>
        <v>0</v>
      </c>
      <c r="J540" s="184">
        <f t="shared" ref="J540:J546" si="1785">SUM(G540:I540)</f>
        <v>11144000</v>
      </c>
      <c r="K540" s="185">
        <f>K541+K547</f>
        <v>0</v>
      </c>
      <c r="L540" s="184">
        <f>L541+L547</f>
        <v>11144000</v>
      </c>
      <c r="M540" s="184">
        <f>M541+M547</f>
        <v>2203271.2800000003</v>
      </c>
      <c r="N540" s="184">
        <f t="shared" ref="N540:R540" si="1786">N541+N547</f>
        <v>1754952</v>
      </c>
      <c r="O540" s="184">
        <f t="shared" si="1786"/>
        <v>2531375.59</v>
      </c>
      <c r="P540" s="184">
        <f t="shared" si="1786"/>
        <v>732050</v>
      </c>
      <c r="Q540" s="184">
        <f t="shared" si="1786"/>
        <v>1472500</v>
      </c>
      <c r="R540" s="184">
        <f t="shared" si="1786"/>
        <v>3958223.2800000003</v>
      </c>
      <c r="S540" s="207">
        <f>(R540/E540)*100</f>
        <v>59.198122756640345</v>
      </c>
      <c r="T540" s="207">
        <f>(R540/J540)*100</f>
        <v>35.518873653984208</v>
      </c>
      <c r="U540" s="207">
        <f>(R540/L540)*100</f>
        <v>35.518873653984208</v>
      </c>
      <c r="V540" s="198">
        <f>(R540/D540)*100</f>
        <v>35.518873653984208</v>
      </c>
      <c r="W540" s="184">
        <f>W541+W547</f>
        <v>4735925.59</v>
      </c>
      <c r="X540" s="207">
        <f t="shared" ref="X540:X546" si="1787">(W540/E540)*100</f>
        <v>70.829229331179704</v>
      </c>
      <c r="Y540" s="198">
        <f>(W540/J540)*100</f>
        <v>42.497537598707822</v>
      </c>
      <c r="Z540" s="207">
        <f>(W540/L540)*100</f>
        <v>42.497537598707822</v>
      </c>
      <c r="AA540" s="198">
        <f>(W540/D540)*100</f>
        <v>42.497537598707822</v>
      </c>
      <c r="AB540" s="184">
        <f>AB541+AB547</f>
        <v>8694148.870000001</v>
      </c>
      <c r="AC540" s="288">
        <f>(AB540/E540)*100</f>
        <v>130.02735208782005</v>
      </c>
      <c r="AD540" s="198">
        <f>(AB540/J540)*100</f>
        <v>78.016411252692038</v>
      </c>
      <c r="AE540" s="207">
        <f>(AB540/L540)*100</f>
        <v>78.016411252692038</v>
      </c>
      <c r="AF540" s="284">
        <f t="shared" ref="AF540:AF546" si="1788">(AB540/D540)*100</f>
        <v>78.016411252692038</v>
      </c>
      <c r="AG540" s="291">
        <f>AG541+AG547</f>
        <v>-2007748.87</v>
      </c>
      <c r="AH540" s="292">
        <f>(AG540/E540)*100</f>
        <v>-30.027352087820052</v>
      </c>
      <c r="AI540" s="292">
        <f>(AG540/D540)*100</f>
        <v>-18.016411252692034</v>
      </c>
      <c r="AJ540" s="184">
        <f>AJ541+AJ547</f>
        <v>2449851.13</v>
      </c>
      <c r="AK540" s="198">
        <f t="shared" ref="AK540:AK541" si="1789">(AJ540/J540)*100</f>
        <v>21.983588747307966</v>
      </c>
      <c r="AL540" s="198">
        <f>(AJ540/D540)*100</f>
        <v>21.983588747307966</v>
      </c>
      <c r="AM540" s="184">
        <f>AM541+AM547</f>
        <v>2449851.13</v>
      </c>
      <c r="AN540" s="198">
        <f>(AM540/L540)*100</f>
        <v>21.983588747307966</v>
      </c>
      <c r="AO540" s="198">
        <f>(AM540/D540)*100</f>
        <v>21.983588747307966</v>
      </c>
      <c r="AP540" s="184">
        <f>AP541+AP547</f>
        <v>2449851.13</v>
      </c>
      <c r="AQ540" s="198">
        <f>(AP540/D540)*100</f>
        <v>21.983588747307966</v>
      </c>
    </row>
    <row r="541" spans="1:43" s="35" customFormat="1" ht="18.95" hidden="1" customHeight="1">
      <c r="A541" s="182"/>
      <c r="B541" s="192" t="s">
        <v>34</v>
      </c>
      <c r="C541" s="193" t="s">
        <v>55</v>
      </c>
      <c r="D541" s="193">
        <f t="shared" ref="D541:I541" si="1790">SUM(D542:D546)</f>
        <v>8669900</v>
      </c>
      <c r="E541" s="193">
        <f t="shared" si="1790"/>
        <v>5201940</v>
      </c>
      <c r="F541" s="193">
        <f t="shared" si="1790"/>
        <v>3467960</v>
      </c>
      <c r="G541" s="190">
        <f t="shared" si="1790"/>
        <v>7112425</v>
      </c>
      <c r="H541" s="190">
        <f t="shared" si="1790"/>
        <v>1557475</v>
      </c>
      <c r="I541" s="190">
        <f t="shared" si="1790"/>
        <v>0</v>
      </c>
      <c r="J541" s="190">
        <f t="shared" si="1785"/>
        <v>8669900</v>
      </c>
      <c r="K541" s="194">
        <f t="shared" ref="K541:R541" si="1791">SUM(K542:K546)</f>
        <v>0</v>
      </c>
      <c r="L541" s="190">
        <f t="shared" si="1791"/>
        <v>8669900</v>
      </c>
      <c r="M541" s="193">
        <f>SUM(M542:M546)</f>
        <v>1434828.2800000003</v>
      </c>
      <c r="N541" s="193">
        <f t="shared" ref="N541:Q541" si="1792">SUM(N542:N546)</f>
        <v>131852</v>
      </c>
      <c r="O541" s="193">
        <f t="shared" si="1792"/>
        <v>2531375.59</v>
      </c>
      <c r="P541" s="193">
        <f t="shared" si="1792"/>
        <v>632050</v>
      </c>
      <c r="Q541" s="193">
        <f t="shared" si="1792"/>
        <v>1472500</v>
      </c>
      <c r="R541" s="190">
        <f t="shared" si="1791"/>
        <v>1566680.2800000003</v>
      </c>
      <c r="S541" s="189">
        <f>(R541/E541)*100</f>
        <v>30.117230879248901</v>
      </c>
      <c r="T541" s="189">
        <f t="shared" ref="T541:T546" si="1793">(R541/J541)*100</f>
        <v>18.070338527549339</v>
      </c>
      <c r="U541" s="189">
        <f t="shared" ref="U541:U548" si="1794">(R541/L541)*100</f>
        <v>18.070338527549339</v>
      </c>
      <c r="V541" s="190">
        <f>(R541/D541)*100</f>
        <v>18.070338527549339</v>
      </c>
      <c r="W541" s="190">
        <f>SUM(W542:W546)</f>
        <v>4635925.59</v>
      </c>
      <c r="X541" s="189">
        <f t="shared" si="1787"/>
        <v>89.119166887738032</v>
      </c>
      <c r="Y541" s="190">
        <f t="shared" ref="Y541:Y548" si="1795">(W541/J541)*100</f>
        <v>53.471500132642824</v>
      </c>
      <c r="Z541" s="189">
        <f t="shared" ref="Z541:Z548" si="1796">(W541/L541)*100</f>
        <v>53.471500132642824</v>
      </c>
      <c r="AA541" s="189">
        <f>(W541/D541)*100</f>
        <v>53.471500132642824</v>
      </c>
      <c r="AB541" s="190">
        <f>SUM(AB542:AB546)</f>
        <v>6202605.8700000001</v>
      </c>
      <c r="AC541" s="190">
        <f>(AB541/E541)*100</f>
        <v>119.23639776698694</v>
      </c>
      <c r="AD541" s="298">
        <f t="shared" ref="AD541:AD548" si="1797">(AB541/J541)*100</f>
        <v>71.541838660192155</v>
      </c>
      <c r="AE541" s="189">
        <f t="shared" ref="AE541:AE548" si="1798">(AB541/L541)*100</f>
        <v>71.541838660192155</v>
      </c>
      <c r="AF541" s="189">
        <f t="shared" si="1788"/>
        <v>71.541838660192155</v>
      </c>
      <c r="AG541" s="289">
        <f>SUM(AG542:AG546)</f>
        <v>-1000665.8700000001</v>
      </c>
      <c r="AH541" s="199">
        <f>(AG541/E541)*100</f>
        <v>-19.236397766986933</v>
      </c>
      <c r="AI541" s="199">
        <f>(AG541/D541)*100</f>
        <v>-11.541838660192161</v>
      </c>
      <c r="AJ541" s="191">
        <f>SUM(AJ542:AJ546)</f>
        <v>2467294.13</v>
      </c>
      <c r="AK541" s="191">
        <f t="shared" si="1789"/>
        <v>28.458161339807841</v>
      </c>
      <c r="AL541" s="191">
        <f t="shared" ref="AL541:AL546" si="1799">(AJ541/D541)*100</f>
        <v>28.458161339807841</v>
      </c>
      <c r="AM541" s="191">
        <f>SUM(AM542:AM546)</f>
        <v>2467294.13</v>
      </c>
      <c r="AN541" s="191">
        <f t="shared" ref="AN541:AN548" si="1800">(AM541/L541)*100</f>
        <v>28.458161339807841</v>
      </c>
      <c r="AO541" s="191">
        <f t="shared" ref="AO541:AO548" si="1801">(AM541/D541)*100</f>
        <v>28.458161339807841</v>
      </c>
      <c r="AP541" s="191">
        <f>SUM(AP542:AP546)</f>
        <v>2467294.13</v>
      </c>
      <c r="AQ541" s="191">
        <f t="shared" ref="AQ541:AQ548" si="1802">(AP541/D541)*100</f>
        <v>28.458161339807841</v>
      </c>
    </row>
    <row r="542" spans="1:43" s="35" customFormat="1" ht="18.95" hidden="1" customHeight="1">
      <c r="A542" s="183"/>
      <c r="B542" s="183"/>
      <c r="C542" s="189" t="s">
        <v>56</v>
      </c>
      <c r="D542" s="189">
        <f>D554+D566</f>
        <v>2440000</v>
      </c>
      <c r="E542" s="189">
        <f>E554+E566</f>
        <v>1464000</v>
      </c>
      <c r="F542" s="189">
        <f>F554+F566</f>
        <v>976000</v>
      </c>
      <c r="G542" s="189">
        <f t="shared" ref="G542:I542" si="1803">G554+G566</f>
        <v>2440000</v>
      </c>
      <c r="H542" s="189">
        <f t="shared" si="1803"/>
        <v>0</v>
      </c>
      <c r="I542" s="189">
        <f t="shared" si="1803"/>
        <v>0</v>
      </c>
      <c r="J542" s="189">
        <f t="shared" si="1785"/>
        <v>2440000</v>
      </c>
      <c r="K542" s="195">
        <f t="shared" ref="K542:K543" si="1804">K554+K566</f>
        <v>0</v>
      </c>
      <c r="L542" s="196">
        <f>J542+(K542)</f>
        <v>2440000</v>
      </c>
      <c r="M542" s="189">
        <f>M554+M566</f>
        <v>510000</v>
      </c>
      <c r="N542" s="189">
        <f t="shared" ref="N542:Q542" si="1805">N554+N566</f>
        <v>0</v>
      </c>
      <c r="O542" s="189">
        <f t="shared" si="1805"/>
        <v>0</v>
      </c>
      <c r="P542" s="189">
        <f t="shared" si="1805"/>
        <v>0</v>
      </c>
      <c r="Q542" s="189">
        <f t="shared" si="1805"/>
        <v>1472500</v>
      </c>
      <c r="R542" s="189">
        <f>M542+N542</f>
        <v>510000</v>
      </c>
      <c r="S542" s="189">
        <f>(R542/E542)*100</f>
        <v>34.83606557377049</v>
      </c>
      <c r="T542" s="189">
        <f t="shared" si="1793"/>
        <v>20.901639344262296</v>
      </c>
      <c r="U542" s="189">
        <f t="shared" si="1794"/>
        <v>20.901639344262296</v>
      </c>
      <c r="V542" s="189">
        <f>(R542/D542)*100</f>
        <v>20.901639344262296</v>
      </c>
      <c r="W542" s="189">
        <f>O542+P542+Q542</f>
        <v>1472500</v>
      </c>
      <c r="X542" s="189">
        <f t="shared" si="1787"/>
        <v>100.58060109289617</v>
      </c>
      <c r="Y542" s="189">
        <f t="shared" si="1795"/>
        <v>60.348360655737707</v>
      </c>
      <c r="Z542" s="189">
        <f t="shared" si="1796"/>
        <v>60.348360655737707</v>
      </c>
      <c r="AA542" s="189">
        <f>(W542/D542)*100</f>
        <v>60.348360655737707</v>
      </c>
      <c r="AB542" s="189">
        <f>SUM(M542:Q542)</f>
        <v>1982500</v>
      </c>
      <c r="AC542" s="189">
        <f>(AB542/E542)*100</f>
        <v>135.41666666666669</v>
      </c>
      <c r="AD542" s="189">
        <f t="shared" si="1797"/>
        <v>81.25</v>
      </c>
      <c r="AE542" s="189">
        <f t="shared" si="1798"/>
        <v>81.25</v>
      </c>
      <c r="AF542" s="189">
        <f t="shared" si="1788"/>
        <v>81.25</v>
      </c>
      <c r="AG542" s="189">
        <f>E542-AB542</f>
        <v>-518500</v>
      </c>
      <c r="AH542" s="290">
        <f>(AG542/E542)*100</f>
        <v>-35.416666666666671</v>
      </c>
      <c r="AI542" s="290">
        <f>(AG542/D542)*100</f>
        <v>-21.25</v>
      </c>
      <c r="AJ542" s="197">
        <f>J542-AB542</f>
        <v>457500</v>
      </c>
      <c r="AK542" s="197">
        <f>(AJ542/J542)*100</f>
        <v>18.75</v>
      </c>
      <c r="AL542" s="197">
        <f t="shared" si="1799"/>
        <v>18.75</v>
      </c>
      <c r="AM542" s="197">
        <f>L542-AB542</f>
        <v>457500</v>
      </c>
      <c r="AN542" s="197">
        <f t="shared" si="1800"/>
        <v>18.75</v>
      </c>
      <c r="AO542" s="197">
        <f t="shared" si="1801"/>
        <v>18.75</v>
      </c>
      <c r="AP542" s="197">
        <f>D542-AB542</f>
        <v>457500</v>
      </c>
      <c r="AQ542" s="197">
        <f t="shared" si="1802"/>
        <v>18.75</v>
      </c>
    </row>
    <row r="543" spans="1:43" s="35" customFormat="1" ht="18.95" hidden="1" customHeight="1">
      <c r="A543" s="183"/>
      <c r="B543" s="183"/>
      <c r="C543" s="189" t="s">
        <v>57</v>
      </c>
      <c r="D543" s="189">
        <f t="shared" ref="D543:I548" si="1806">D555+D567</f>
        <v>2067900</v>
      </c>
      <c r="E543" s="189">
        <f t="shared" si="1806"/>
        <v>1240740</v>
      </c>
      <c r="F543" s="189">
        <f t="shared" si="1806"/>
        <v>827160</v>
      </c>
      <c r="G543" s="189">
        <f t="shared" si="1806"/>
        <v>1550925</v>
      </c>
      <c r="H543" s="189">
        <f t="shared" si="1806"/>
        <v>516975</v>
      </c>
      <c r="I543" s="189">
        <f t="shared" si="1806"/>
        <v>0</v>
      </c>
      <c r="J543" s="189">
        <f t="shared" si="1785"/>
        <v>2067900</v>
      </c>
      <c r="K543" s="195">
        <f t="shared" si="1804"/>
        <v>0</v>
      </c>
      <c r="L543" s="196">
        <f>J543+(K543)</f>
        <v>2067900</v>
      </c>
      <c r="M543" s="189">
        <f t="shared" ref="M543:Q546" si="1807">M555+M567</f>
        <v>756346.14000000013</v>
      </c>
      <c r="N543" s="189">
        <f t="shared" si="1807"/>
        <v>131852</v>
      </c>
      <c r="O543" s="189">
        <f t="shared" si="1807"/>
        <v>428</v>
      </c>
      <c r="P543" s="189">
        <f t="shared" si="1807"/>
        <v>632050</v>
      </c>
      <c r="Q543" s="189">
        <f t="shared" si="1807"/>
        <v>0</v>
      </c>
      <c r="R543" s="189">
        <f>M543+N543</f>
        <v>888198.14000000013</v>
      </c>
      <c r="S543" s="189">
        <f t="shared" ref="S543:S548" si="1808">(R543/E543)*100</f>
        <v>71.586161484275522</v>
      </c>
      <c r="T543" s="189">
        <f t="shared" si="1793"/>
        <v>42.951696890565316</v>
      </c>
      <c r="U543" s="189">
        <f t="shared" si="1794"/>
        <v>42.951696890565316</v>
      </c>
      <c r="V543" s="189">
        <f t="shared" ref="V543:V546" si="1809">(R543/D543)*100</f>
        <v>42.951696890565316</v>
      </c>
      <c r="W543" s="189">
        <f t="shared" ref="W543:W548" si="1810">O543+P543+Q543</f>
        <v>632478</v>
      </c>
      <c r="X543" s="189">
        <f t="shared" si="1787"/>
        <v>50.975869239324922</v>
      </c>
      <c r="Y543" s="189">
        <f t="shared" si="1795"/>
        <v>30.58552154359495</v>
      </c>
      <c r="Z543" s="189">
        <f t="shared" si="1796"/>
        <v>30.58552154359495</v>
      </c>
      <c r="AA543" s="189">
        <f t="shared" ref="AA543:AA546" si="1811">(W543/D543)*100</f>
        <v>30.58552154359495</v>
      </c>
      <c r="AB543" s="189">
        <f>SUM(M543:Q543)</f>
        <v>1520676.1400000001</v>
      </c>
      <c r="AC543" s="189">
        <f t="shared" ref="AC543:AC546" si="1812">(AB543/E543)*100</f>
        <v>122.56203072360043</v>
      </c>
      <c r="AD543" s="189">
        <f t="shared" si="1797"/>
        <v>73.537218434160266</v>
      </c>
      <c r="AE543" s="189">
        <f t="shared" si="1798"/>
        <v>73.537218434160266</v>
      </c>
      <c r="AF543" s="189">
        <f t="shared" si="1788"/>
        <v>73.537218434160266</v>
      </c>
      <c r="AG543" s="189">
        <f t="shared" ref="AG543:AG546" si="1813">E543-AB543</f>
        <v>-279936.14000000013</v>
      </c>
      <c r="AH543" s="290">
        <f t="shared" ref="AH543:AH546" si="1814">(AG543/E543)*100</f>
        <v>-22.562030723600444</v>
      </c>
      <c r="AI543" s="290">
        <f t="shared" ref="AI543:AI546" si="1815">(AG543/D543)*100</f>
        <v>-13.537218434160264</v>
      </c>
      <c r="AJ543" s="197">
        <f t="shared" ref="AJ543:AJ546" si="1816">J543-AB543</f>
        <v>547223.85999999987</v>
      </c>
      <c r="AK543" s="197">
        <f t="shared" ref="AK543:AK548" si="1817">(AJ543/J543)*100</f>
        <v>26.462781565839734</v>
      </c>
      <c r="AL543" s="197">
        <f t="shared" si="1799"/>
        <v>26.462781565839734</v>
      </c>
      <c r="AM543" s="197">
        <f t="shared" ref="AM543:AM546" si="1818">L543-AB543</f>
        <v>547223.85999999987</v>
      </c>
      <c r="AN543" s="197">
        <f t="shared" si="1800"/>
        <v>26.462781565839734</v>
      </c>
      <c r="AO543" s="197">
        <f t="shared" si="1801"/>
        <v>26.462781565839734</v>
      </c>
      <c r="AP543" s="197">
        <f t="shared" ref="AP543:AP546" si="1819">D543-AB543</f>
        <v>547223.85999999987</v>
      </c>
      <c r="AQ543" s="197">
        <f t="shared" si="1802"/>
        <v>26.462781565839734</v>
      </c>
    </row>
    <row r="544" spans="1:43" s="35" customFormat="1" ht="18.95" hidden="1" customHeight="1">
      <c r="A544" s="183"/>
      <c r="B544" s="183"/>
      <c r="C544" s="189" t="s">
        <v>58</v>
      </c>
      <c r="D544" s="189">
        <f t="shared" si="1806"/>
        <v>3662000</v>
      </c>
      <c r="E544" s="189">
        <f t="shared" si="1806"/>
        <v>2197200</v>
      </c>
      <c r="F544" s="189">
        <f t="shared" si="1806"/>
        <v>1464800</v>
      </c>
      <c r="G544" s="189">
        <f t="shared" si="1806"/>
        <v>2746500</v>
      </c>
      <c r="H544" s="189">
        <f t="shared" si="1806"/>
        <v>915500</v>
      </c>
      <c r="I544" s="189">
        <f t="shared" si="1806"/>
        <v>0</v>
      </c>
      <c r="J544" s="189">
        <f t="shared" si="1785"/>
        <v>3662000</v>
      </c>
      <c r="K544" s="195">
        <f>K556+K568</f>
        <v>0</v>
      </c>
      <c r="L544" s="196">
        <f>J544+(K544)</f>
        <v>3662000</v>
      </c>
      <c r="M544" s="189">
        <f t="shared" si="1807"/>
        <v>153482.14000000001</v>
      </c>
      <c r="N544" s="189">
        <f t="shared" si="1807"/>
        <v>0</v>
      </c>
      <c r="O544" s="189">
        <f t="shared" si="1807"/>
        <v>2530947.59</v>
      </c>
      <c r="P544" s="189">
        <f t="shared" si="1807"/>
        <v>0</v>
      </c>
      <c r="Q544" s="189">
        <f t="shared" si="1807"/>
        <v>0</v>
      </c>
      <c r="R544" s="189">
        <f>M544+N544</f>
        <v>153482.14000000001</v>
      </c>
      <c r="S544" s="189">
        <f t="shared" si="1808"/>
        <v>6.9853513562716181</v>
      </c>
      <c r="T544" s="189">
        <f t="shared" si="1793"/>
        <v>4.1912108137629716</v>
      </c>
      <c r="U544" s="189">
        <f t="shared" si="1794"/>
        <v>4.1912108137629716</v>
      </c>
      <c r="V544" s="189">
        <f t="shared" si="1809"/>
        <v>4.1912108137629716</v>
      </c>
      <c r="W544" s="189">
        <f t="shared" si="1810"/>
        <v>2530947.59</v>
      </c>
      <c r="X544" s="189">
        <f t="shared" si="1787"/>
        <v>115.18967731658473</v>
      </c>
      <c r="Y544" s="189">
        <f t="shared" si="1795"/>
        <v>69.113806389950838</v>
      </c>
      <c r="Z544" s="189">
        <f t="shared" si="1796"/>
        <v>69.113806389950838</v>
      </c>
      <c r="AA544" s="189">
        <f t="shared" si="1811"/>
        <v>69.113806389950838</v>
      </c>
      <c r="AB544" s="189">
        <f>SUM(M544:Q544)</f>
        <v>2684429.73</v>
      </c>
      <c r="AC544" s="189">
        <f t="shared" si="1812"/>
        <v>122.17502867285637</v>
      </c>
      <c r="AD544" s="189">
        <f t="shared" si="1797"/>
        <v>73.305017203713817</v>
      </c>
      <c r="AE544" s="189">
        <f t="shared" si="1798"/>
        <v>73.305017203713817</v>
      </c>
      <c r="AF544" s="189">
        <f t="shared" si="1788"/>
        <v>73.305017203713817</v>
      </c>
      <c r="AG544" s="189">
        <f t="shared" si="1813"/>
        <v>-487229.73</v>
      </c>
      <c r="AH544" s="290">
        <f t="shared" si="1814"/>
        <v>-22.17502867285636</v>
      </c>
      <c r="AI544" s="290">
        <f t="shared" si="1815"/>
        <v>-13.305017203713817</v>
      </c>
      <c r="AJ544" s="197">
        <f t="shared" si="1816"/>
        <v>977570.27</v>
      </c>
      <c r="AK544" s="197">
        <f t="shared" si="1817"/>
        <v>26.694982796286183</v>
      </c>
      <c r="AL544" s="197">
        <f t="shared" si="1799"/>
        <v>26.694982796286183</v>
      </c>
      <c r="AM544" s="197">
        <f t="shared" si="1818"/>
        <v>977570.27</v>
      </c>
      <c r="AN544" s="197">
        <f t="shared" si="1800"/>
        <v>26.694982796286183</v>
      </c>
      <c r="AO544" s="197">
        <f t="shared" si="1801"/>
        <v>26.694982796286183</v>
      </c>
      <c r="AP544" s="197">
        <f t="shared" si="1819"/>
        <v>977570.27</v>
      </c>
      <c r="AQ544" s="197">
        <f t="shared" si="1802"/>
        <v>26.694982796286183</v>
      </c>
    </row>
    <row r="545" spans="1:43" s="35" customFormat="1" ht="18.95" hidden="1" customHeight="1">
      <c r="A545" s="183"/>
      <c r="B545" s="183"/>
      <c r="C545" s="189" t="s">
        <v>59</v>
      </c>
      <c r="D545" s="189">
        <f t="shared" si="1806"/>
        <v>0</v>
      </c>
      <c r="E545" s="189">
        <f t="shared" si="1806"/>
        <v>0</v>
      </c>
      <c r="F545" s="189">
        <f t="shared" si="1806"/>
        <v>0</v>
      </c>
      <c r="G545" s="189">
        <f t="shared" si="1806"/>
        <v>0</v>
      </c>
      <c r="H545" s="189">
        <f t="shared" si="1806"/>
        <v>0</v>
      </c>
      <c r="I545" s="189">
        <f t="shared" si="1806"/>
        <v>0</v>
      </c>
      <c r="J545" s="189">
        <f t="shared" si="1785"/>
        <v>0</v>
      </c>
      <c r="K545" s="195">
        <f t="shared" ref="K545:K548" si="1820">K557+K569</f>
        <v>0</v>
      </c>
      <c r="L545" s="196">
        <f>J545+(K545)</f>
        <v>0</v>
      </c>
      <c r="M545" s="189">
        <f t="shared" si="1807"/>
        <v>0</v>
      </c>
      <c r="N545" s="189">
        <f t="shared" si="1807"/>
        <v>0</v>
      </c>
      <c r="O545" s="189">
        <f t="shared" si="1807"/>
        <v>0</v>
      </c>
      <c r="P545" s="189">
        <f t="shared" si="1807"/>
        <v>0</v>
      </c>
      <c r="Q545" s="189">
        <f t="shared" si="1807"/>
        <v>0</v>
      </c>
      <c r="R545" s="189">
        <f>M545+N545</f>
        <v>0</v>
      </c>
      <c r="S545" s="189" t="e">
        <f t="shared" si="1808"/>
        <v>#DIV/0!</v>
      </c>
      <c r="T545" s="189" t="e">
        <f t="shared" si="1793"/>
        <v>#DIV/0!</v>
      </c>
      <c r="U545" s="189" t="e">
        <f t="shared" si="1794"/>
        <v>#DIV/0!</v>
      </c>
      <c r="V545" s="189" t="e">
        <f t="shared" si="1809"/>
        <v>#DIV/0!</v>
      </c>
      <c r="W545" s="189">
        <f t="shared" si="1810"/>
        <v>0</v>
      </c>
      <c r="X545" s="189" t="e">
        <f t="shared" si="1787"/>
        <v>#DIV/0!</v>
      </c>
      <c r="Y545" s="189" t="e">
        <f t="shared" si="1795"/>
        <v>#DIV/0!</v>
      </c>
      <c r="Z545" s="189" t="e">
        <f t="shared" si="1796"/>
        <v>#DIV/0!</v>
      </c>
      <c r="AA545" s="189" t="e">
        <f t="shared" si="1811"/>
        <v>#DIV/0!</v>
      </c>
      <c r="AB545" s="189">
        <f>SUM(M545:Q545)</f>
        <v>0</v>
      </c>
      <c r="AC545" s="189" t="e">
        <f t="shared" si="1812"/>
        <v>#DIV/0!</v>
      </c>
      <c r="AD545" s="189" t="e">
        <f t="shared" si="1797"/>
        <v>#DIV/0!</v>
      </c>
      <c r="AE545" s="189" t="e">
        <f t="shared" si="1798"/>
        <v>#DIV/0!</v>
      </c>
      <c r="AF545" s="189" t="e">
        <f t="shared" si="1788"/>
        <v>#DIV/0!</v>
      </c>
      <c r="AG545" s="189">
        <f t="shared" si="1813"/>
        <v>0</v>
      </c>
      <c r="AH545" s="290" t="e">
        <f t="shared" si="1814"/>
        <v>#DIV/0!</v>
      </c>
      <c r="AI545" s="290" t="e">
        <f t="shared" si="1815"/>
        <v>#DIV/0!</v>
      </c>
      <c r="AJ545" s="197">
        <f t="shared" si="1816"/>
        <v>0</v>
      </c>
      <c r="AK545" s="197" t="e">
        <f t="shared" si="1817"/>
        <v>#DIV/0!</v>
      </c>
      <c r="AL545" s="197" t="e">
        <f t="shared" si="1799"/>
        <v>#DIV/0!</v>
      </c>
      <c r="AM545" s="197">
        <f t="shared" si="1818"/>
        <v>0</v>
      </c>
      <c r="AN545" s="197" t="e">
        <f t="shared" si="1800"/>
        <v>#DIV/0!</v>
      </c>
      <c r="AO545" s="197" t="e">
        <f t="shared" si="1801"/>
        <v>#DIV/0!</v>
      </c>
      <c r="AP545" s="197">
        <f t="shared" si="1819"/>
        <v>0</v>
      </c>
      <c r="AQ545" s="197" t="e">
        <f t="shared" si="1802"/>
        <v>#DIV/0!</v>
      </c>
    </row>
    <row r="546" spans="1:43" s="35" customFormat="1" ht="18.95" hidden="1" customHeight="1">
      <c r="A546" s="183"/>
      <c r="B546" s="183"/>
      <c r="C546" s="189" t="s">
        <v>60</v>
      </c>
      <c r="D546" s="189">
        <f t="shared" si="1806"/>
        <v>500000</v>
      </c>
      <c r="E546" s="189">
        <f t="shared" si="1806"/>
        <v>300000</v>
      </c>
      <c r="F546" s="189">
        <f t="shared" si="1806"/>
        <v>200000</v>
      </c>
      <c r="G546" s="189">
        <f t="shared" si="1806"/>
        <v>375000</v>
      </c>
      <c r="H546" s="189">
        <f t="shared" si="1806"/>
        <v>125000</v>
      </c>
      <c r="I546" s="189">
        <f t="shared" si="1806"/>
        <v>0</v>
      </c>
      <c r="J546" s="189">
        <f t="shared" si="1785"/>
        <v>500000</v>
      </c>
      <c r="K546" s="195">
        <f t="shared" si="1820"/>
        <v>0</v>
      </c>
      <c r="L546" s="196">
        <f>J546+(K546)</f>
        <v>500000</v>
      </c>
      <c r="M546" s="189">
        <f t="shared" si="1807"/>
        <v>15000</v>
      </c>
      <c r="N546" s="189">
        <f t="shared" si="1807"/>
        <v>0</v>
      </c>
      <c r="O546" s="189">
        <f t="shared" si="1807"/>
        <v>0</v>
      </c>
      <c r="P546" s="189">
        <f t="shared" si="1807"/>
        <v>0</v>
      </c>
      <c r="Q546" s="189">
        <f t="shared" si="1807"/>
        <v>0</v>
      </c>
      <c r="R546" s="189">
        <f>M546+N546</f>
        <v>15000</v>
      </c>
      <c r="S546" s="189">
        <f t="shared" si="1808"/>
        <v>5</v>
      </c>
      <c r="T546" s="189">
        <f t="shared" si="1793"/>
        <v>3</v>
      </c>
      <c r="U546" s="189">
        <f t="shared" si="1794"/>
        <v>3</v>
      </c>
      <c r="V546" s="189">
        <f t="shared" si="1809"/>
        <v>3</v>
      </c>
      <c r="W546" s="189">
        <f t="shared" si="1810"/>
        <v>0</v>
      </c>
      <c r="X546" s="189">
        <f t="shared" si="1787"/>
        <v>0</v>
      </c>
      <c r="Y546" s="189">
        <f t="shared" si="1795"/>
        <v>0</v>
      </c>
      <c r="Z546" s="189">
        <f t="shared" si="1796"/>
        <v>0</v>
      </c>
      <c r="AA546" s="189">
        <f t="shared" si="1811"/>
        <v>0</v>
      </c>
      <c r="AB546" s="189">
        <f>SUM(M546:Q546)</f>
        <v>15000</v>
      </c>
      <c r="AC546" s="189">
        <f t="shared" si="1812"/>
        <v>5</v>
      </c>
      <c r="AD546" s="189">
        <f t="shared" si="1797"/>
        <v>3</v>
      </c>
      <c r="AE546" s="189">
        <f t="shared" si="1798"/>
        <v>3</v>
      </c>
      <c r="AF546" s="189">
        <f t="shared" si="1788"/>
        <v>3</v>
      </c>
      <c r="AG546" s="189">
        <f t="shared" si="1813"/>
        <v>285000</v>
      </c>
      <c r="AH546" s="290">
        <f t="shared" si="1814"/>
        <v>95</v>
      </c>
      <c r="AI546" s="290">
        <f t="shared" si="1815"/>
        <v>56.999999999999993</v>
      </c>
      <c r="AJ546" s="197">
        <f t="shared" si="1816"/>
        <v>485000</v>
      </c>
      <c r="AK546" s="197">
        <f t="shared" si="1817"/>
        <v>97</v>
      </c>
      <c r="AL546" s="197">
        <f t="shared" si="1799"/>
        <v>97</v>
      </c>
      <c r="AM546" s="197">
        <f t="shared" si="1818"/>
        <v>485000</v>
      </c>
      <c r="AN546" s="197">
        <f t="shared" si="1800"/>
        <v>97</v>
      </c>
      <c r="AO546" s="197">
        <f t="shared" si="1801"/>
        <v>97</v>
      </c>
      <c r="AP546" s="197">
        <f t="shared" si="1819"/>
        <v>485000</v>
      </c>
      <c r="AQ546" s="197">
        <f t="shared" si="1802"/>
        <v>97</v>
      </c>
    </row>
    <row r="547" spans="1:43" s="35" customFormat="1" ht="18.95" hidden="1" customHeight="1">
      <c r="A547" s="182"/>
      <c r="B547" s="192" t="s">
        <v>35</v>
      </c>
      <c r="C547" s="190" t="s">
        <v>64</v>
      </c>
      <c r="D547" s="190">
        <f t="shared" ref="D547:AM547" si="1821">D548</f>
        <v>2474100</v>
      </c>
      <c r="E547" s="190">
        <f t="shared" si="1821"/>
        <v>1484460</v>
      </c>
      <c r="F547" s="190">
        <f t="shared" si="1821"/>
        <v>989640</v>
      </c>
      <c r="G547" s="190">
        <f t="shared" si="1821"/>
        <v>2474100</v>
      </c>
      <c r="H547" s="190">
        <f t="shared" si="1821"/>
        <v>0</v>
      </c>
      <c r="I547" s="190">
        <f t="shared" si="1821"/>
        <v>0</v>
      </c>
      <c r="J547" s="190">
        <f t="shared" si="1821"/>
        <v>2474100</v>
      </c>
      <c r="K547" s="194">
        <f t="shared" si="1821"/>
        <v>0</v>
      </c>
      <c r="L547" s="190">
        <f t="shared" si="1821"/>
        <v>2474100</v>
      </c>
      <c r="M547" s="190">
        <f t="shared" si="1821"/>
        <v>768443</v>
      </c>
      <c r="N547" s="190">
        <f t="shared" si="1821"/>
        <v>1623100</v>
      </c>
      <c r="O547" s="190">
        <f t="shared" si="1821"/>
        <v>0</v>
      </c>
      <c r="P547" s="190">
        <f t="shared" si="1821"/>
        <v>100000</v>
      </c>
      <c r="Q547" s="190">
        <f t="shared" si="1821"/>
        <v>0</v>
      </c>
      <c r="R547" s="198">
        <f t="shared" si="1821"/>
        <v>2391543</v>
      </c>
      <c r="S547" s="190">
        <f t="shared" si="1821"/>
        <v>161.1052503940827</v>
      </c>
      <c r="T547" s="189">
        <f t="shared" ref="T547" si="1822">(R547/L547)*100</f>
        <v>96.66315023644961</v>
      </c>
      <c r="U547" s="189">
        <f t="shared" si="1794"/>
        <v>96.66315023644961</v>
      </c>
      <c r="V547" s="198">
        <f t="shared" si="1821"/>
        <v>96.66315023644961</v>
      </c>
      <c r="W547" s="198">
        <f t="shared" si="1821"/>
        <v>100000</v>
      </c>
      <c r="X547" s="190">
        <f t="shared" si="1821"/>
        <v>6.7364563544992793</v>
      </c>
      <c r="Y547" s="190">
        <f t="shared" si="1795"/>
        <v>4.041873812699567</v>
      </c>
      <c r="Z547" s="189">
        <f t="shared" si="1796"/>
        <v>4.041873812699567</v>
      </c>
      <c r="AA547" s="198">
        <f t="shared" si="1821"/>
        <v>4.041873812699567</v>
      </c>
      <c r="AB547" s="198">
        <f>AB548</f>
        <v>2491543</v>
      </c>
      <c r="AC547" s="190">
        <f t="shared" ref="AC547" si="1823">AC548</f>
        <v>167.841706748582</v>
      </c>
      <c r="AD547" s="190">
        <f t="shared" si="1797"/>
        <v>100.70502404914919</v>
      </c>
      <c r="AE547" s="189">
        <f t="shared" si="1798"/>
        <v>100.70502404914919</v>
      </c>
      <c r="AF547" s="198">
        <f>AF548</f>
        <v>100.70502404914919</v>
      </c>
      <c r="AG547" s="190">
        <f>AG548</f>
        <v>-1007083</v>
      </c>
      <c r="AH547" s="190">
        <f>AH548</f>
        <v>-67.84170674858197</v>
      </c>
      <c r="AI547" s="190">
        <f>AI548</f>
        <v>-40.705024049149188</v>
      </c>
      <c r="AJ547" s="199">
        <f t="shared" si="1821"/>
        <v>-17443</v>
      </c>
      <c r="AK547" s="191">
        <f t="shared" si="1817"/>
        <v>-0.70502404914918559</v>
      </c>
      <c r="AL547" s="199">
        <f t="shared" si="1821"/>
        <v>-0.70502404914918559</v>
      </c>
      <c r="AM547" s="199">
        <f t="shared" si="1821"/>
        <v>-17443</v>
      </c>
      <c r="AN547" s="191">
        <f t="shared" si="1800"/>
        <v>-0.70502404914918559</v>
      </c>
      <c r="AO547" s="191">
        <f t="shared" si="1801"/>
        <v>-0.70502404914918559</v>
      </c>
      <c r="AP547" s="199">
        <f t="shared" ref="AP547" si="1824">AP548</f>
        <v>-17443</v>
      </c>
      <c r="AQ547" s="191">
        <f t="shared" si="1802"/>
        <v>-0.70502404914918559</v>
      </c>
    </row>
    <row r="548" spans="1:43" s="35" customFormat="1" ht="18.95" hidden="1" customHeight="1">
      <c r="A548" s="183"/>
      <c r="B548" s="183"/>
      <c r="C548" s="189" t="s">
        <v>62</v>
      </c>
      <c r="D548" s="189">
        <f t="shared" si="1806"/>
        <v>2474100</v>
      </c>
      <c r="E548" s="189">
        <f t="shared" si="1806"/>
        <v>1484460</v>
      </c>
      <c r="F548" s="189">
        <f t="shared" si="1806"/>
        <v>989640</v>
      </c>
      <c r="G548" s="189">
        <f t="shared" si="1806"/>
        <v>2474100</v>
      </c>
      <c r="H548" s="189">
        <f t="shared" si="1806"/>
        <v>0</v>
      </c>
      <c r="I548" s="189">
        <f t="shared" si="1806"/>
        <v>0</v>
      </c>
      <c r="J548" s="189">
        <f>SUM(G548:I548)</f>
        <v>2474100</v>
      </c>
      <c r="K548" s="195">
        <f t="shared" si="1820"/>
        <v>0</v>
      </c>
      <c r="L548" s="196">
        <f>J548+(K548)</f>
        <v>2474100</v>
      </c>
      <c r="M548" s="189">
        <f t="shared" ref="M548:Q548" si="1825">M560+M572</f>
        <v>768443</v>
      </c>
      <c r="N548" s="189">
        <f t="shared" si="1825"/>
        <v>1623100</v>
      </c>
      <c r="O548" s="189">
        <f t="shared" si="1825"/>
        <v>0</v>
      </c>
      <c r="P548" s="189">
        <f t="shared" si="1825"/>
        <v>100000</v>
      </c>
      <c r="Q548" s="189">
        <f t="shared" si="1825"/>
        <v>0</v>
      </c>
      <c r="R548" s="189">
        <f>M548+N548</f>
        <v>2391543</v>
      </c>
      <c r="S548" s="189">
        <f t="shared" si="1808"/>
        <v>161.1052503940827</v>
      </c>
      <c r="T548" s="189">
        <f t="shared" ref="T548" si="1826">(R548/J548)*100</f>
        <v>96.66315023644961</v>
      </c>
      <c r="U548" s="189">
        <f t="shared" si="1794"/>
        <v>96.66315023644961</v>
      </c>
      <c r="V548" s="189">
        <f>(R548/D548)*100</f>
        <v>96.66315023644961</v>
      </c>
      <c r="W548" s="189">
        <f t="shared" si="1810"/>
        <v>100000</v>
      </c>
      <c r="X548" s="189">
        <f>(W548/E548)*100</f>
        <v>6.7364563544992793</v>
      </c>
      <c r="Y548" s="189">
        <f t="shared" si="1795"/>
        <v>4.041873812699567</v>
      </c>
      <c r="Z548" s="189">
        <f t="shared" si="1796"/>
        <v>4.041873812699567</v>
      </c>
      <c r="AA548" s="189">
        <f>(W548/D548)*100</f>
        <v>4.041873812699567</v>
      </c>
      <c r="AB548" s="189">
        <f>SUM(M548:Q548)</f>
        <v>2491543</v>
      </c>
      <c r="AC548" s="189">
        <f t="shared" ref="AC548" si="1827">(AB548/E548)*100</f>
        <v>167.841706748582</v>
      </c>
      <c r="AD548" s="189">
        <f t="shared" si="1797"/>
        <v>100.70502404914919</v>
      </c>
      <c r="AE548" s="189">
        <f t="shared" si="1798"/>
        <v>100.70502404914919</v>
      </c>
      <c r="AF548" s="189">
        <f>(AB548/D548)*100</f>
        <v>100.70502404914919</v>
      </c>
      <c r="AG548" s="189">
        <f t="shared" ref="AG548" si="1828">E548-AB548</f>
        <v>-1007083</v>
      </c>
      <c r="AH548" s="290">
        <f t="shared" ref="AH548" si="1829">(AG548/E548)*100</f>
        <v>-67.84170674858197</v>
      </c>
      <c r="AI548" s="290">
        <f t="shared" ref="AI548" si="1830">(AG548/D548)*100</f>
        <v>-40.705024049149188</v>
      </c>
      <c r="AJ548" s="197">
        <f>J548-AB548</f>
        <v>-17443</v>
      </c>
      <c r="AK548" s="197">
        <f t="shared" si="1817"/>
        <v>-0.70502404914918559</v>
      </c>
      <c r="AL548" s="197">
        <f>(AJ548/D548)*100</f>
        <v>-0.70502404914918559</v>
      </c>
      <c r="AM548" s="197">
        <f>L548-AB548</f>
        <v>-17443</v>
      </c>
      <c r="AN548" s="197">
        <f t="shared" si="1800"/>
        <v>-0.70502404914918559</v>
      </c>
      <c r="AO548" s="197">
        <f t="shared" si="1801"/>
        <v>-0.70502404914918559</v>
      </c>
      <c r="AP548" s="197">
        <f t="shared" ref="AP548" si="1831">D548-AB548</f>
        <v>-17443</v>
      </c>
      <c r="AQ548" s="197">
        <f t="shared" si="1802"/>
        <v>-0.70502404914918559</v>
      </c>
    </row>
    <row r="549" spans="1:43" s="35" customFormat="1" ht="18.95" hidden="1" customHeight="1">
      <c r="A549" s="200"/>
      <c r="B549" s="200"/>
      <c r="C549" s="201"/>
      <c r="D549" s="201"/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201"/>
      <c r="S549" s="201"/>
      <c r="T549" s="201"/>
      <c r="U549" s="201"/>
      <c r="V549" s="201"/>
      <c r="W549" s="201"/>
      <c r="X549" s="201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  <c r="AJ549" s="202"/>
      <c r="AK549" s="202"/>
      <c r="AL549" s="202"/>
      <c r="AM549" s="202"/>
      <c r="AN549" s="202"/>
      <c r="AO549" s="202"/>
      <c r="AP549" s="202"/>
      <c r="AQ549" s="202"/>
    </row>
    <row r="550" spans="1:43" ht="34.5" hidden="1" customHeight="1">
      <c r="A550" s="1104" t="s">
        <v>219</v>
      </c>
      <c r="B550" s="1106" t="s">
        <v>220</v>
      </c>
      <c r="C550" s="1107" t="s">
        <v>221</v>
      </c>
      <c r="D550" s="79" t="s">
        <v>222</v>
      </c>
      <c r="E550" s="293">
        <v>0.6</v>
      </c>
      <c r="F550" s="293">
        <v>0.4</v>
      </c>
      <c r="G550" s="1109">
        <f>SUM(G553,G559)</f>
        <v>6938525</v>
      </c>
      <c r="H550" s="1109">
        <f>H553+H559</f>
        <v>1021475</v>
      </c>
      <c r="I550" s="1109">
        <f>I553+I559</f>
        <v>0</v>
      </c>
      <c r="J550" s="1109">
        <f>SUM(G550:I552)</f>
        <v>7960000</v>
      </c>
      <c r="K550" s="1111">
        <f>SUM(K553,K559)</f>
        <v>0</v>
      </c>
      <c r="L550" s="1113">
        <f>SUM(L553,L559)</f>
        <v>7960000</v>
      </c>
      <c r="M550" s="37"/>
      <c r="N550" s="37"/>
      <c r="O550" s="37"/>
      <c r="P550" s="37"/>
      <c r="Q550" s="37"/>
      <c r="R550" s="203" t="s">
        <v>417</v>
      </c>
      <c r="S550" s="294" t="s">
        <v>462</v>
      </c>
      <c r="T550" s="204" t="s">
        <v>433</v>
      </c>
      <c r="U550" s="204" t="s">
        <v>434</v>
      </c>
      <c r="V550" s="204" t="s">
        <v>403</v>
      </c>
      <c r="W550" s="204" t="s">
        <v>438</v>
      </c>
      <c r="X550" s="294" t="s">
        <v>462</v>
      </c>
      <c r="Y550" s="204" t="s">
        <v>433</v>
      </c>
      <c r="Z550" s="204" t="s">
        <v>434</v>
      </c>
      <c r="AA550" s="204" t="s">
        <v>403</v>
      </c>
      <c r="AB550" s="203" t="s">
        <v>439</v>
      </c>
      <c r="AC550" s="294" t="s">
        <v>462</v>
      </c>
      <c r="AD550" s="204" t="s">
        <v>433</v>
      </c>
      <c r="AE550" s="204" t="s">
        <v>434</v>
      </c>
      <c r="AF550" s="204" t="s">
        <v>403</v>
      </c>
      <c r="AG550" s="296" t="s">
        <v>33</v>
      </c>
      <c r="AH550" s="294" t="s">
        <v>464</v>
      </c>
      <c r="AI550" s="294" t="s">
        <v>399</v>
      </c>
      <c r="AJ550" s="204" t="s">
        <v>440</v>
      </c>
      <c r="AK550" s="204" t="s">
        <v>433</v>
      </c>
      <c r="AL550" s="204" t="s">
        <v>403</v>
      </c>
      <c r="AM550" s="204" t="s">
        <v>408</v>
      </c>
      <c r="AN550" s="204" t="s">
        <v>448</v>
      </c>
      <c r="AO550" s="204" t="s">
        <v>403</v>
      </c>
      <c r="AP550" s="204" t="s">
        <v>441</v>
      </c>
      <c r="AQ550" s="204" t="s">
        <v>403</v>
      </c>
    </row>
    <row r="551" spans="1:43" ht="14.45" hidden="1" customHeight="1">
      <c r="A551" s="1105"/>
      <c r="B551" s="1106"/>
      <c r="C551" s="1108"/>
      <c r="D551" s="1108">
        <f>D553+D559</f>
        <v>7960000</v>
      </c>
      <c r="E551" s="1173">
        <f t="shared" ref="E551:F551" si="1832">E553+E559</f>
        <v>4776000</v>
      </c>
      <c r="F551" s="1173">
        <f t="shared" si="1832"/>
        <v>3184000</v>
      </c>
      <c r="G551" s="1110"/>
      <c r="H551" s="1110"/>
      <c r="I551" s="1110"/>
      <c r="J551" s="1110"/>
      <c r="K551" s="1112"/>
      <c r="L551" s="1106"/>
      <c r="M551" s="1114">
        <f t="shared" ref="M551:R551" si="1833">M553+M559</f>
        <v>1466866.28</v>
      </c>
      <c r="N551" s="1116">
        <f t="shared" si="1833"/>
        <v>1754952</v>
      </c>
      <c r="O551" s="1118">
        <f t="shared" si="1833"/>
        <v>2531375.59</v>
      </c>
      <c r="P551" s="1100">
        <f t="shared" si="1833"/>
        <v>0</v>
      </c>
      <c r="Q551" s="1102">
        <f t="shared" si="1833"/>
        <v>1157500</v>
      </c>
      <c r="R551" s="1071">
        <f t="shared" si="1833"/>
        <v>3221818.2800000003</v>
      </c>
      <c r="S551" s="1071">
        <f>(R551/E551)*100</f>
        <v>67.458506700167504</v>
      </c>
      <c r="T551" s="1071">
        <f>(R551/J550)*100</f>
        <v>40.475104020100503</v>
      </c>
      <c r="U551" s="1071">
        <f>(R551/L550)*100</f>
        <v>40.475104020100503</v>
      </c>
      <c r="V551" s="1071">
        <f>(R551/D551)*100</f>
        <v>40.475104020100503</v>
      </c>
      <c r="W551" s="1071">
        <f>W553+W559</f>
        <v>3688875.59</v>
      </c>
      <c r="X551" s="1071">
        <f>(W551/E551)*100</f>
        <v>77.237763609715245</v>
      </c>
      <c r="Y551" s="1071">
        <f>(W551/J550)*100</f>
        <v>46.342658165829143</v>
      </c>
      <c r="Z551" s="1071">
        <f>(W551/L550)*100</f>
        <v>46.342658165829143</v>
      </c>
      <c r="AA551" s="1071">
        <f>(W551/D551)*100</f>
        <v>46.342658165829143</v>
      </c>
      <c r="AB551" s="1071">
        <f>AB553+AB559</f>
        <v>6910693.8700000001</v>
      </c>
      <c r="AC551" s="1071">
        <f>(AB551/E551)*100</f>
        <v>144.69627030988275</v>
      </c>
      <c r="AD551" s="1171">
        <f>(AB551/J550)*100</f>
        <v>86.817762185929652</v>
      </c>
      <c r="AE551" s="1071">
        <f>(AB551/L550)*100</f>
        <v>86.817762185929652</v>
      </c>
      <c r="AF551" s="1071">
        <f>(AB551/D551)*100</f>
        <v>86.817762185929652</v>
      </c>
      <c r="AG551" s="1071">
        <f>AG553+AG559</f>
        <v>-2134693.87</v>
      </c>
      <c r="AH551" s="1071">
        <f>(AG551/E551)*100</f>
        <v>-44.696270309882749</v>
      </c>
      <c r="AI551" s="1071">
        <f>(AG551/D551)*100</f>
        <v>-26.817762185929649</v>
      </c>
      <c r="AJ551" s="1071">
        <f>AJ553+AJ559</f>
        <v>1049306.1299999999</v>
      </c>
      <c r="AK551" s="1071">
        <f>(AJ551/J550)*100</f>
        <v>13.18223781407035</v>
      </c>
      <c r="AL551" s="1071">
        <f>(AJ551/D551)*100</f>
        <v>13.18223781407035</v>
      </c>
      <c r="AM551" s="1071">
        <f>AM553+AM559</f>
        <v>1049306.1299999999</v>
      </c>
      <c r="AN551" s="1071">
        <f>(AM551/L550)*100</f>
        <v>13.18223781407035</v>
      </c>
      <c r="AO551" s="1071">
        <f>(AM551/D551)*100</f>
        <v>13.18223781407035</v>
      </c>
      <c r="AP551" s="1071">
        <f>AP553+AP559</f>
        <v>1049306.1299999999</v>
      </c>
      <c r="AQ551" s="1071">
        <f>(AP551/D551)*100</f>
        <v>13.18223781407035</v>
      </c>
    </row>
    <row r="552" spans="1:43" ht="24" hidden="1" customHeight="1">
      <c r="A552" s="1105"/>
      <c r="B552" s="1106"/>
      <c r="C552" s="1108"/>
      <c r="D552" s="1108"/>
      <c r="E552" s="1173"/>
      <c r="F552" s="1173"/>
      <c r="G552" s="1110"/>
      <c r="H552" s="1110"/>
      <c r="I552" s="1110"/>
      <c r="J552" s="1110"/>
      <c r="K552" s="1112"/>
      <c r="L552" s="1106"/>
      <c r="M552" s="1115"/>
      <c r="N552" s="1117"/>
      <c r="O552" s="1119"/>
      <c r="P552" s="1101"/>
      <c r="Q552" s="1103"/>
      <c r="R552" s="1072"/>
      <c r="S552" s="1072"/>
      <c r="T552" s="1072"/>
      <c r="U552" s="1072"/>
      <c r="V552" s="1072"/>
      <c r="W552" s="1072"/>
      <c r="X552" s="1072"/>
      <c r="Y552" s="1072"/>
      <c r="Z552" s="1072"/>
      <c r="AA552" s="1072"/>
      <c r="AB552" s="1072"/>
      <c r="AC552" s="1072"/>
      <c r="AD552" s="1172"/>
      <c r="AE552" s="1072"/>
      <c r="AF552" s="1072"/>
      <c r="AG552" s="1072"/>
      <c r="AH552" s="1072"/>
      <c r="AI552" s="1072"/>
      <c r="AJ552" s="1072"/>
      <c r="AK552" s="1072"/>
      <c r="AL552" s="1072"/>
      <c r="AM552" s="1072"/>
      <c r="AN552" s="1072"/>
      <c r="AO552" s="1072"/>
      <c r="AP552" s="1072"/>
      <c r="AQ552" s="1072"/>
    </row>
    <row r="553" spans="1:43" ht="18.75" hidden="1">
      <c r="A553" s="38"/>
      <c r="B553" s="39"/>
      <c r="C553" s="40" t="s">
        <v>55</v>
      </c>
      <c r="D553" s="40">
        <f>SUM(D554:D558)</f>
        <v>5985900</v>
      </c>
      <c r="E553" s="40">
        <f t="shared" ref="E553:F553" si="1834">SUM(E554:E558)</f>
        <v>3591540</v>
      </c>
      <c r="F553" s="40">
        <f t="shared" si="1834"/>
        <v>2394360</v>
      </c>
      <c r="G553" s="41">
        <f>SUM(G554:G558)</f>
        <v>4964425</v>
      </c>
      <c r="H553" s="41">
        <f>SUM(H554:H558)</f>
        <v>1021475</v>
      </c>
      <c r="I553" s="41">
        <f>SUM(I554:I558)</f>
        <v>0</v>
      </c>
      <c r="J553" s="41">
        <f>SUM(J554:J558)</f>
        <v>5985900</v>
      </c>
      <c r="K553" s="42">
        <f>SUM(K554:K556)</f>
        <v>0</v>
      </c>
      <c r="L553" s="41">
        <f t="shared" ref="L553:R553" si="1835">SUM(L554:L558)</f>
        <v>5985900</v>
      </c>
      <c r="M553" s="43">
        <f t="shared" si="1835"/>
        <v>1098423.28</v>
      </c>
      <c r="N553" s="44">
        <f t="shared" si="1835"/>
        <v>131852</v>
      </c>
      <c r="O553" s="45">
        <f t="shared" si="1835"/>
        <v>2531375.59</v>
      </c>
      <c r="P553" s="46">
        <f t="shared" si="1835"/>
        <v>0</v>
      </c>
      <c r="Q553" s="80">
        <f t="shared" si="1835"/>
        <v>1157500</v>
      </c>
      <c r="R553" s="47">
        <f t="shared" si="1835"/>
        <v>1230275.28</v>
      </c>
      <c r="S553" s="48">
        <f>R553/E553*100</f>
        <v>34.254812141866722</v>
      </c>
      <c r="T553" s="48">
        <f>R553/J553*100</f>
        <v>20.552887285120033</v>
      </c>
      <c r="U553" s="48">
        <f>R553/L553*100</f>
        <v>20.552887285120033</v>
      </c>
      <c r="V553" s="48">
        <f t="shared" ref="V553:V558" si="1836">R553/D553*100</f>
        <v>20.552887285120033</v>
      </c>
      <c r="W553" s="47">
        <f>SUM(W554:W558)</f>
        <v>3688875.59</v>
      </c>
      <c r="X553" s="48">
        <f>W553/E553*100</f>
        <v>102.71013520662444</v>
      </c>
      <c r="Y553" s="48">
        <f>W553/J553*100</f>
        <v>61.626081123974672</v>
      </c>
      <c r="Z553" s="48">
        <f>W553/L553*100</f>
        <v>61.626081123974672</v>
      </c>
      <c r="AA553" s="48">
        <f>W553/D553*100</f>
        <v>61.626081123974672</v>
      </c>
      <c r="AB553" s="48">
        <f>SUM(AB554:AB558)</f>
        <v>4919150.87</v>
      </c>
      <c r="AC553" s="48">
        <f>AB553/E553*100</f>
        <v>136.96494734849119</v>
      </c>
      <c r="AD553" s="299">
        <f>AB553/J553*100</f>
        <v>82.178968409094708</v>
      </c>
      <c r="AE553" s="48">
        <f>AB553/L553*100</f>
        <v>82.178968409094708</v>
      </c>
      <c r="AF553" s="48">
        <f>AB553/D553*100</f>
        <v>82.178968409094708</v>
      </c>
      <c r="AG553" s="295">
        <f>SUM(AG554:AG558)</f>
        <v>-1327610.8700000001</v>
      </c>
      <c r="AH553" s="48">
        <f>AG553/E553*100</f>
        <v>-36.964947348491179</v>
      </c>
      <c r="AI553" s="48">
        <f>AG553/D553*100</f>
        <v>-22.178968409094708</v>
      </c>
      <c r="AJ553" s="47">
        <f>SUM(AJ554:AJ558)</f>
        <v>1066749.1299999999</v>
      </c>
      <c r="AK553" s="47">
        <f>(AJ553/J553)*100</f>
        <v>17.821031590905292</v>
      </c>
      <c r="AL553" s="47">
        <f>(AJ553/D553)*100</f>
        <v>17.821031590905292</v>
      </c>
      <c r="AM553" s="47">
        <f>SUM(AM554:AM558)</f>
        <v>1066749.1299999999</v>
      </c>
      <c r="AN553" s="47">
        <f>(AM553/L553)*100</f>
        <v>17.821031590905292</v>
      </c>
      <c r="AO553" s="47">
        <f t="shared" ref="AO553:AO558" si="1837">(AM553/D553)*100</f>
        <v>17.821031590905292</v>
      </c>
      <c r="AP553" s="47">
        <f>SUM(AP554:AP558)</f>
        <v>1066749.1299999999</v>
      </c>
      <c r="AQ553" s="47">
        <f>(AP553/D553)*100</f>
        <v>17.821031590905292</v>
      </c>
    </row>
    <row r="554" spans="1:43" ht="18.75" hidden="1">
      <c r="A554" s="38"/>
      <c r="B554" s="39" t="s">
        <v>68</v>
      </c>
      <c r="C554" s="49" t="s">
        <v>56</v>
      </c>
      <c r="D554" s="49">
        <v>1900000</v>
      </c>
      <c r="E554" s="49">
        <v>1140000</v>
      </c>
      <c r="F554" s="49">
        <f>D554*0.4</f>
        <v>760000</v>
      </c>
      <c r="G554" s="57">
        <v>1900000</v>
      </c>
      <c r="H554" s="49">
        <v>0</v>
      </c>
      <c r="I554" s="49"/>
      <c r="J554" s="41">
        <f>SUM(G554:I554)</f>
        <v>1900000</v>
      </c>
      <c r="K554" s="50">
        <v>0</v>
      </c>
      <c r="L554" s="51">
        <f>SUM(G554:I554,K554)</f>
        <v>1900000</v>
      </c>
      <c r="M554" s="52">
        <v>330000</v>
      </c>
      <c r="N554" s="53"/>
      <c r="O554" s="54"/>
      <c r="P554" s="55"/>
      <c r="Q554" s="81">
        <v>1157500</v>
      </c>
      <c r="R554" s="56">
        <f>M554+N554</f>
        <v>330000</v>
      </c>
      <c r="S554" s="56">
        <f>R554/E554*100</f>
        <v>28.947368421052634</v>
      </c>
      <c r="T554" s="56">
        <f>R554/J554*100</f>
        <v>17.368421052631579</v>
      </c>
      <c r="U554" s="56">
        <f>R554/L554*100</f>
        <v>17.368421052631579</v>
      </c>
      <c r="V554" s="56">
        <f t="shared" si="1836"/>
        <v>17.368421052631579</v>
      </c>
      <c r="W554" s="57">
        <f>O554+P554+Q554</f>
        <v>1157500</v>
      </c>
      <c r="X554" s="56">
        <f>W554/E554*100</f>
        <v>101.53508771929825</v>
      </c>
      <c r="Y554" s="56">
        <f>W554/J554*100</f>
        <v>60.921052631578945</v>
      </c>
      <c r="Z554" s="56">
        <f>W554/L554*100</f>
        <v>60.921052631578945</v>
      </c>
      <c r="AA554" s="56">
        <f>W554/D554*100</f>
        <v>60.921052631578945</v>
      </c>
      <c r="AB554" s="56">
        <f>SUM(M554:Q554)</f>
        <v>1487500</v>
      </c>
      <c r="AC554" s="56">
        <f>AB554/E554*100</f>
        <v>130.48245614035088</v>
      </c>
      <c r="AD554" s="56">
        <f>AB554/J554*100</f>
        <v>78.289473684210535</v>
      </c>
      <c r="AE554" s="56">
        <f>AB554/L554*100</f>
        <v>78.289473684210535</v>
      </c>
      <c r="AF554" s="56">
        <f>AB554/D554*100</f>
        <v>78.289473684210535</v>
      </c>
      <c r="AG554" s="57">
        <f>E554-AB554</f>
        <v>-347500</v>
      </c>
      <c r="AH554" s="56">
        <f>AG554/E554*100</f>
        <v>-30.482456140350877</v>
      </c>
      <c r="AI554" s="56">
        <f>AG554/D554*100</f>
        <v>-18.289473684210527</v>
      </c>
      <c r="AJ554" s="57">
        <f>J554-AB554</f>
        <v>412500</v>
      </c>
      <c r="AK554" s="57">
        <f>(AJ554/J554)*100</f>
        <v>21.710526315789476</v>
      </c>
      <c r="AL554" s="57">
        <f>(AJ554/D554)*100</f>
        <v>21.710526315789476</v>
      </c>
      <c r="AM554" s="34">
        <f>L554-AB554</f>
        <v>412500</v>
      </c>
      <c r="AN554" s="57">
        <f>(AM554/L554)*100</f>
        <v>21.710526315789476</v>
      </c>
      <c r="AO554" s="63">
        <f t="shared" si="1837"/>
        <v>21.710526315789476</v>
      </c>
      <c r="AP554" s="34">
        <f>D554-AB554</f>
        <v>412500</v>
      </c>
      <c r="AQ554" s="57">
        <f>(AP554/D554)*100</f>
        <v>21.710526315789476</v>
      </c>
    </row>
    <row r="555" spans="1:43" ht="18.75" hidden="1">
      <c r="A555" s="38"/>
      <c r="B555" s="38"/>
      <c r="C555" s="49" t="s">
        <v>57</v>
      </c>
      <c r="D555" s="49">
        <v>567900</v>
      </c>
      <c r="E555" s="49">
        <v>340740</v>
      </c>
      <c r="F555" s="49">
        <f t="shared" ref="F555:F560" si="1838">D555*0.4</f>
        <v>227160</v>
      </c>
      <c r="G555" s="49">
        <v>425925</v>
      </c>
      <c r="H555" s="49">
        <v>141975</v>
      </c>
      <c r="I555" s="49"/>
      <c r="J555" s="41">
        <f>SUM(G555:I555)</f>
        <v>567900</v>
      </c>
      <c r="K555" s="78">
        <v>0</v>
      </c>
      <c r="L555" s="51">
        <f>SUM(G555:I555,K555)</f>
        <v>567900</v>
      </c>
      <c r="M555" s="217">
        <v>710171.14000000013</v>
      </c>
      <c r="N555" s="53">
        <v>131852</v>
      </c>
      <c r="O555" s="54">
        <v>428</v>
      </c>
      <c r="P555" s="55"/>
      <c r="Q555" s="81"/>
      <c r="R555" s="56">
        <f>M555+N555</f>
        <v>842023.14000000013</v>
      </c>
      <c r="S555" s="56">
        <f t="shared" ref="S555:S560" si="1839">R555/E555*100</f>
        <v>247.1160239478782</v>
      </c>
      <c r="T555" s="56">
        <f t="shared" ref="T555:T558" si="1840">R555/J555*100</f>
        <v>148.26961436872693</v>
      </c>
      <c r="U555" s="56">
        <f t="shared" ref="U555:U560" si="1841">R555/L555*100</f>
        <v>148.26961436872693</v>
      </c>
      <c r="V555" s="56">
        <f t="shared" si="1836"/>
        <v>148.26961436872693</v>
      </c>
      <c r="W555" s="57">
        <f t="shared" ref="W555:W558" si="1842">O555+P555+Q555</f>
        <v>428</v>
      </c>
      <c r="X555" s="56">
        <f t="shared" ref="X555:X560" si="1843">W555/E555*100</f>
        <v>0.12560896871514937</v>
      </c>
      <c r="Y555" s="56">
        <f t="shared" ref="Y555:Y558" si="1844">W555/J555*100</f>
        <v>7.5365381229089631E-2</v>
      </c>
      <c r="Z555" s="56">
        <f t="shared" ref="Z555:Z560" si="1845">W555/L555*100</f>
        <v>7.5365381229089631E-2</v>
      </c>
      <c r="AA555" s="56">
        <f t="shared" ref="AA555:AA558" si="1846">W555/D555*100</f>
        <v>7.5365381229089631E-2</v>
      </c>
      <c r="AB555" s="56">
        <f t="shared" ref="AB555:AB558" si="1847">SUM(M555:Q555)</f>
        <v>842451.14000000013</v>
      </c>
      <c r="AC555" s="56">
        <f t="shared" ref="AC555:AC558" si="1848">AB555/E555*100</f>
        <v>247.24163291659335</v>
      </c>
      <c r="AD555" s="56">
        <f>AB555/J555*100</f>
        <v>148.344979749956</v>
      </c>
      <c r="AE555" s="56">
        <f t="shared" ref="AE555:AE560" si="1849">AB555/L555*100</f>
        <v>148.344979749956</v>
      </c>
      <c r="AF555" s="56">
        <f t="shared" ref="AF555:AF558" si="1850">AB555/D555*100</f>
        <v>148.344979749956</v>
      </c>
      <c r="AG555" s="57">
        <f t="shared" ref="AG555:AG558" si="1851">E555-AB555</f>
        <v>-501711.14000000013</v>
      </c>
      <c r="AH555" s="56">
        <f t="shared" ref="AH555:AH558" si="1852">AG555/E555*100</f>
        <v>-147.24163291659335</v>
      </c>
      <c r="AI555" s="56">
        <f t="shared" ref="AI555:AI558" si="1853">AG555/D555*100</f>
        <v>-88.344979749955996</v>
      </c>
      <c r="AJ555" s="57">
        <f t="shared" ref="AJ555:AJ558" si="1854">J555-AB555</f>
        <v>-274551.14000000013</v>
      </c>
      <c r="AK555" s="57">
        <f t="shared" ref="AK555:AK558" si="1855">(AJ555/J555)*100</f>
        <v>-48.344979749956003</v>
      </c>
      <c r="AL555" s="57">
        <f t="shared" ref="AL555:AL558" si="1856">(AJ555/D555)*100</f>
        <v>-48.344979749956003</v>
      </c>
      <c r="AM555" s="34">
        <f>L555-AB555</f>
        <v>-274551.14000000013</v>
      </c>
      <c r="AN555" s="57">
        <f t="shared" ref="AN555:AN558" si="1857">(AM555/L555)*100</f>
        <v>-48.344979749956003</v>
      </c>
      <c r="AO555" s="63">
        <f t="shared" si="1837"/>
        <v>-48.344979749956003</v>
      </c>
      <c r="AP555" s="34">
        <f t="shared" ref="AP555:AP558" si="1858">D555-AB555</f>
        <v>-274551.14000000013</v>
      </c>
      <c r="AQ555" s="57">
        <f t="shared" ref="AQ555:AQ558" si="1859">(AP555/D555)*100</f>
        <v>-48.344979749956003</v>
      </c>
    </row>
    <row r="556" spans="1:43" ht="18.75" hidden="1">
      <c r="A556" s="38"/>
      <c r="B556" s="38"/>
      <c r="C556" s="49" t="s">
        <v>58</v>
      </c>
      <c r="D556" s="49">
        <v>3318000</v>
      </c>
      <c r="E556" s="49">
        <v>1990800</v>
      </c>
      <c r="F556" s="49">
        <f t="shared" si="1838"/>
        <v>1327200</v>
      </c>
      <c r="G556" s="49">
        <v>2488500</v>
      </c>
      <c r="H556" s="49">
        <v>829500</v>
      </c>
      <c r="I556" s="49"/>
      <c r="J556" s="41">
        <f>SUM(G556:I556)</f>
        <v>3318000</v>
      </c>
      <c r="K556" s="59">
        <v>0</v>
      </c>
      <c r="L556" s="51">
        <f>SUM(G556:I556,K556)</f>
        <v>3318000</v>
      </c>
      <c r="M556" s="52">
        <v>58252.14</v>
      </c>
      <c r="N556" s="53"/>
      <c r="O556" s="54">
        <v>2530947.59</v>
      </c>
      <c r="P556" s="55"/>
      <c r="Q556" s="81"/>
      <c r="R556" s="56">
        <f>M556+N556</f>
        <v>58252.14</v>
      </c>
      <c r="S556" s="56">
        <f>R556/E556*100</f>
        <v>2.9260669077757684</v>
      </c>
      <c r="T556" s="56">
        <f t="shared" si="1840"/>
        <v>1.7556401446654613</v>
      </c>
      <c r="U556" s="56">
        <f t="shared" si="1841"/>
        <v>1.7556401446654613</v>
      </c>
      <c r="V556" s="56">
        <f t="shared" si="1836"/>
        <v>1.7556401446654613</v>
      </c>
      <c r="W556" s="57">
        <f t="shared" si="1842"/>
        <v>2530947.59</v>
      </c>
      <c r="X556" s="56">
        <f t="shared" si="1843"/>
        <v>127.13218756278881</v>
      </c>
      <c r="Y556" s="56">
        <f t="shared" si="1844"/>
        <v>76.279312537673292</v>
      </c>
      <c r="Z556" s="56">
        <f t="shared" si="1845"/>
        <v>76.279312537673292</v>
      </c>
      <c r="AA556" s="56">
        <f t="shared" si="1846"/>
        <v>76.279312537673292</v>
      </c>
      <c r="AB556" s="56">
        <f t="shared" si="1847"/>
        <v>2589199.73</v>
      </c>
      <c r="AC556" s="56">
        <f t="shared" si="1848"/>
        <v>130.05825447056461</v>
      </c>
      <c r="AD556" s="56">
        <f t="shared" ref="AD556:AD558" si="1860">AB556/J556*100</f>
        <v>78.034952682338755</v>
      </c>
      <c r="AE556" s="56">
        <f t="shared" si="1849"/>
        <v>78.034952682338755</v>
      </c>
      <c r="AF556" s="56">
        <f t="shared" si="1850"/>
        <v>78.034952682338755</v>
      </c>
      <c r="AG556" s="57">
        <f t="shared" si="1851"/>
        <v>-598399.73</v>
      </c>
      <c r="AH556" s="56">
        <f t="shared" si="1852"/>
        <v>-30.058254470564595</v>
      </c>
      <c r="AI556" s="56">
        <f t="shared" si="1853"/>
        <v>-18.034952682338758</v>
      </c>
      <c r="AJ556" s="57">
        <f t="shared" si="1854"/>
        <v>728800.27</v>
      </c>
      <c r="AK556" s="57">
        <f t="shared" si="1855"/>
        <v>21.965047317661242</v>
      </c>
      <c r="AL556" s="57">
        <f t="shared" si="1856"/>
        <v>21.965047317661242</v>
      </c>
      <c r="AM556" s="34">
        <f>L556-AB556</f>
        <v>728800.27</v>
      </c>
      <c r="AN556" s="57">
        <f t="shared" si="1857"/>
        <v>21.965047317661242</v>
      </c>
      <c r="AO556" s="63">
        <f t="shared" si="1837"/>
        <v>21.965047317661242</v>
      </c>
      <c r="AP556" s="34">
        <f t="shared" si="1858"/>
        <v>728800.27</v>
      </c>
      <c r="AQ556" s="57">
        <f t="shared" si="1859"/>
        <v>21.965047317661242</v>
      </c>
    </row>
    <row r="557" spans="1:43" ht="18" hidden="1" customHeight="1">
      <c r="A557" s="38"/>
      <c r="B557" s="38"/>
      <c r="C557" s="49" t="s">
        <v>69</v>
      </c>
      <c r="D557" s="49">
        <v>0</v>
      </c>
      <c r="E557" s="49">
        <v>0</v>
      </c>
      <c r="F557" s="49">
        <f t="shared" si="1838"/>
        <v>0</v>
      </c>
      <c r="G557" s="49">
        <v>0</v>
      </c>
      <c r="H557" s="49">
        <v>0</v>
      </c>
      <c r="I557" s="49"/>
      <c r="J557" s="41">
        <f>SUM(G557:I557)</f>
        <v>0</v>
      </c>
      <c r="K557" s="59">
        <v>0</v>
      </c>
      <c r="L557" s="51">
        <f>SUM(G557:I557,K557)</f>
        <v>0</v>
      </c>
      <c r="M557" s="52"/>
      <c r="N557" s="53"/>
      <c r="O557" s="54"/>
      <c r="P557" s="55"/>
      <c r="Q557" s="81"/>
      <c r="R557" s="56">
        <f>M557+N557</f>
        <v>0</v>
      </c>
      <c r="S557" s="56" t="e">
        <f t="shared" si="1839"/>
        <v>#DIV/0!</v>
      </c>
      <c r="T557" s="56" t="e">
        <f t="shared" si="1840"/>
        <v>#DIV/0!</v>
      </c>
      <c r="U557" s="56" t="e">
        <f t="shared" si="1841"/>
        <v>#DIV/0!</v>
      </c>
      <c r="V557" s="56" t="e">
        <f t="shared" si="1836"/>
        <v>#DIV/0!</v>
      </c>
      <c r="W557" s="57">
        <f t="shared" si="1842"/>
        <v>0</v>
      </c>
      <c r="X557" s="56" t="e">
        <f t="shared" si="1843"/>
        <v>#DIV/0!</v>
      </c>
      <c r="Y557" s="56" t="e">
        <f t="shared" si="1844"/>
        <v>#DIV/0!</v>
      </c>
      <c r="Z557" s="56" t="e">
        <f t="shared" si="1845"/>
        <v>#DIV/0!</v>
      </c>
      <c r="AA557" s="56" t="e">
        <f t="shared" si="1846"/>
        <v>#DIV/0!</v>
      </c>
      <c r="AB557" s="56">
        <f t="shared" si="1847"/>
        <v>0</v>
      </c>
      <c r="AC557" s="56" t="e">
        <f t="shared" si="1848"/>
        <v>#DIV/0!</v>
      </c>
      <c r="AD557" s="56" t="e">
        <f t="shared" si="1860"/>
        <v>#DIV/0!</v>
      </c>
      <c r="AE557" s="56" t="e">
        <f t="shared" si="1849"/>
        <v>#DIV/0!</v>
      </c>
      <c r="AF557" s="56" t="e">
        <f t="shared" si="1850"/>
        <v>#DIV/0!</v>
      </c>
      <c r="AG557" s="57">
        <f t="shared" si="1851"/>
        <v>0</v>
      </c>
      <c r="AH557" s="56" t="e">
        <f t="shared" si="1852"/>
        <v>#DIV/0!</v>
      </c>
      <c r="AI557" s="56" t="e">
        <f t="shared" si="1853"/>
        <v>#DIV/0!</v>
      </c>
      <c r="AJ557" s="57">
        <f t="shared" si="1854"/>
        <v>0</v>
      </c>
      <c r="AK557" s="57" t="e">
        <f t="shared" si="1855"/>
        <v>#DIV/0!</v>
      </c>
      <c r="AL557" s="57" t="e">
        <f t="shared" si="1856"/>
        <v>#DIV/0!</v>
      </c>
      <c r="AM557" s="34">
        <f>L557-AB557</f>
        <v>0</v>
      </c>
      <c r="AN557" s="57" t="e">
        <f t="shared" si="1857"/>
        <v>#DIV/0!</v>
      </c>
      <c r="AO557" s="63" t="e">
        <f t="shared" si="1837"/>
        <v>#DIV/0!</v>
      </c>
      <c r="AP557" s="34">
        <f t="shared" si="1858"/>
        <v>0</v>
      </c>
      <c r="AQ557" s="57" t="e">
        <f t="shared" si="1859"/>
        <v>#DIV/0!</v>
      </c>
    </row>
    <row r="558" spans="1:43" ht="18.75" hidden="1">
      <c r="A558" s="38"/>
      <c r="B558" s="38"/>
      <c r="C558" s="49" t="s">
        <v>60</v>
      </c>
      <c r="D558" s="57">
        <v>200000</v>
      </c>
      <c r="E558" s="49">
        <v>120000</v>
      </c>
      <c r="F558" s="49">
        <f t="shared" si="1838"/>
        <v>80000</v>
      </c>
      <c r="G558" s="57">
        <v>150000</v>
      </c>
      <c r="H558" s="49">
        <v>50000</v>
      </c>
      <c r="I558" s="49"/>
      <c r="J558" s="41">
        <f>SUM(G558:I558)</f>
        <v>200000</v>
      </c>
      <c r="K558" s="49">
        <v>0</v>
      </c>
      <c r="L558" s="51">
        <f>SUM(G558:I558,K558)</f>
        <v>200000</v>
      </c>
      <c r="M558" s="52">
        <v>0</v>
      </c>
      <c r="N558" s="53"/>
      <c r="O558" s="54"/>
      <c r="P558" s="55"/>
      <c r="Q558" s="81"/>
      <c r="R558" s="56">
        <f>M558+N558</f>
        <v>0</v>
      </c>
      <c r="S558" s="56">
        <f t="shared" si="1839"/>
        <v>0</v>
      </c>
      <c r="T558" s="56">
        <f t="shared" si="1840"/>
        <v>0</v>
      </c>
      <c r="U558" s="56">
        <f t="shared" si="1841"/>
        <v>0</v>
      </c>
      <c r="V558" s="56">
        <f t="shared" si="1836"/>
        <v>0</v>
      </c>
      <c r="W558" s="57">
        <f t="shared" si="1842"/>
        <v>0</v>
      </c>
      <c r="X558" s="56">
        <f t="shared" si="1843"/>
        <v>0</v>
      </c>
      <c r="Y558" s="56">
        <f t="shared" si="1844"/>
        <v>0</v>
      </c>
      <c r="Z558" s="56">
        <f t="shared" si="1845"/>
        <v>0</v>
      </c>
      <c r="AA558" s="56">
        <f t="shared" si="1846"/>
        <v>0</v>
      </c>
      <c r="AB558" s="56">
        <f t="shared" si="1847"/>
        <v>0</v>
      </c>
      <c r="AC558" s="56">
        <f t="shared" si="1848"/>
        <v>0</v>
      </c>
      <c r="AD558" s="56">
        <f t="shared" si="1860"/>
        <v>0</v>
      </c>
      <c r="AE558" s="56">
        <f t="shared" si="1849"/>
        <v>0</v>
      </c>
      <c r="AF558" s="56">
        <f t="shared" si="1850"/>
        <v>0</v>
      </c>
      <c r="AG558" s="57">
        <f t="shared" si="1851"/>
        <v>120000</v>
      </c>
      <c r="AH558" s="56">
        <f t="shared" si="1852"/>
        <v>100</v>
      </c>
      <c r="AI558" s="56">
        <f t="shared" si="1853"/>
        <v>60</v>
      </c>
      <c r="AJ558" s="57">
        <f t="shared" si="1854"/>
        <v>200000</v>
      </c>
      <c r="AK558" s="57">
        <f t="shared" si="1855"/>
        <v>100</v>
      </c>
      <c r="AL558" s="57">
        <f t="shared" si="1856"/>
        <v>100</v>
      </c>
      <c r="AM558" s="34">
        <f>L558-AB558</f>
        <v>200000</v>
      </c>
      <c r="AN558" s="57">
        <f t="shared" si="1857"/>
        <v>100</v>
      </c>
      <c r="AO558" s="63">
        <f t="shared" si="1837"/>
        <v>100</v>
      </c>
      <c r="AP558" s="34">
        <f t="shared" si="1858"/>
        <v>200000</v>
      </c>
      <c r="AQ558" s="57">
        <f t="shared" si="1859"/>
        <v>100</v>
      </c>
    </row>
    <row r="559" spans="1:43" ht="18.75" hidden="1">
      <c r="A559" s="61"/>
      <c r="B559" s="62"/>
      <c r="C559" s="63" t="s">
        <v>61</v>
      </c>
      <c r="D559" s="63">
        <f>D560</f>
        <v>1974100</v>
      </c>
      <c r="E559" s="63">
        <f>E560</f>
        <v>1184460</v>
      </c>
      <c r="F559" s="63">
        <f t="shared" ref="F559" si="1861">F560</f>
        <v>789640</v>
      </c>
      <c r="G559" s="63">
        <f>SUM(G560:G560)</f>
        <v>1974100</v>
      </c>
      <c r="H559" s="63">
        <f>H560</f>
        <v>0</v>
      </c>
      <c r="I559" s="63">
        <f>I560</f>
        <v>0</v>
      </c>
      <c r="J559" s="63">
        <f>J560</f>
        <v>1974100</v>
      </c>
      <c r="K559" s="63">
        <f>K560</f>
        <v>0</v>
      </c>
      <c r="L559" s="63">
        <f>SUM(L560:L560)</f>
        <v>1974100</v>
      </c>
      <c r="M559" s="64">
        <f t="shared" ref="M559:AP559" si="1862">M560</f>
        <v>368443</v>
      </c>
      <c r="N559" s="65">
        <f t="shared" si="1862"/>
        <v>1623100</v>
      </c>
      <c r="O559" s="66">
        <f t="shared" si="1862"/>
        <v>0</v>
      </c>
      <c r="P559" s="46">
        <f t="shared" si="1862"/>
        <v>0</v>
      </c>
      <c r="Q559" s="82">
        <f t="shared" si="1862"/>
        <v>0</v>
      </c>
      <c r="R559" s="67">
        <f t="shared" si="1862"/>
        <v>1991543</v>
      </c>
      <c r="S559" s="67">
        <f t="shared" si="1862"/>
        <v>168.13932087195852</v>
      </c>
      <c r="T559" s="67">
        <f t="shared" si="1862"/>
        <v>100.88359252317511</v>
      </c>
      <c r="U559" s="56">
        <f t="shared" si="1841"/>
        <v>100.88359252317511</v>
      </c>
      <c r="V559" s="67">
        <f t="shared" si="1862"/>
        <v>100.88359252317511</v>
      </c>
      <c r="W559" s="63">
        <f t="shared" si="1862"/>
        <v>0</v>
      </c>
      <c r="X559" s="67">
        <f t="shared" si="1862"/>
        <v>0</v>
      </c>
      <c r="Y559" s="67">
        <f t="shared" si="1862"/>
        <v>0</v>
      </c>
      <c r="Z559" s="56">
        <f t="shared" si="1845"/>
        <v>0</v>
      </c>
      <c r="AA559" s="67">
        <f t="shared" si="1862"/>
        <v>0</v>
      </c>
      <c r="AB559" s="67">
        <f>AB560</f>
        <v>1991543</v>
      </c>
      <c r="AC559" s="67">
        <f t="shared" ref="AC559:AI559" si="1863">AC560</f>
        <v>168.13932087195852</v>
      </c>
      <c r="AD559" s="67">
        <f t="shared" si="1863"/>
        <v>100.88359252317511</v>
      </c>
      <c r="AE559" s="56">
        <f t="shared" si="1849"/>
        <v>100.88359252317511</v>
      </c>
      <c r="AF559" s="67">
        <f t="shared" si="1863"/>
        <v>100.88359252317511</v>
      </c>
      <c r="AG559" s="63">
        <f>AG560</f>
        <v>-807083</v>
      </c>
      <c r="AH559" s="67">
        <f t="shared" si="1863"/>
        <v>-68.139320871958532</v>
      </c>
      <c r="AI559" s="67">
        <f t="shared" si="1863"/>
        <v>-40.883592523175118</v>
      </c>
      <c r="AJ559" s="63">
        <f t="shared" si="1862"/>
        <v>-17443</v>
      </c>
      <c r="AK559" s="63">
        <f t="shared" si="1862"/>
        <v>-0.88359252317511772</v>
      </c>
      <c r="AL559" s="63">
        <f t="shared" si="1862"/>
        <v>-0.88359252317511772</v>
      </c>
      <c r="AM559" s="63">
        <f t="shared" si="1862"/>
        <v>-17443</v>
      </c>
      <c r="AN559" s="63">
        <f t="shared" si="1862"/>
        <v>-0.88359252317511772</v>
      </c>
      <c r="AO559" s="63">
        <f t="shared" si="1862"/>
        <v>-0.88359252317511772</v>
      </c>
      <c r="AP559" s="63">
        <f t="shared" si="1862"/>
        <v>-17443</v>
      </c>
      <c r="AQ559" s="57">
        <f>(AP559/D559)*100</f>
        <v>-0.88359252317511772</v>
      </c>
    </row>
    <row r="560" spans="1:43" ht="18.75" hidden="1">
      <c r="A560" s="38"/>
      <c r="B560" s="38"/>
      <c r="C560" s="49" t="s">
        <v>70</v>
      </c>
      <c r="D560" s="57">
        <v>1974100</v>
      </c>
      <c r="E560" s="49">
        <v>1184460</v>
      </c>
      <c r="F560" s="49">
        <f t="shared" si="1838"/>
        <v>789640</v>
      </c>
      <c r="G560" s="57">
        <v>1974100</v>
      </c>
      <c r="H560" s="49">
        <v>0</v>
      </c>
      <c r="I560" s="49"/>
      <c r="J560" s="49">
        <f>SUM(G560:I560)</f>
        <v>1974100</v>
      </c>
      <c r="K560" s="57">
        <v>0</v>
      </c>
      <c r="L560" s="51">
        <f>SUM(G560:I560,K560)</f>
        <v>1974100</v>
      </c>
      <c r="M560" s="217">
        <v>368443</v>
      </c>
      <c r="N560" s="217">
        <v>1623100</v>
      </c>
      <c r="O560" s="54"/>
      <c r="P560" s="55"/>
      <c r="Q560" s="81"/>
      <c r="R560" s="57">
        <f>M560+N560</f>
        <v>1991543</v>
      </c>
      <c r="S560" s="56">
        <f t="shared" si="1839"/>
        <v>168.13932087195852</v>
      </c>
      <c r="T560" s="56">
        <f>R560/L560*100</f>
        <v>100.88359252317511</v>
      </c>
      <c r="U560" s="56">
        <f t="shared" si="1841"/>
        <v>100.88359252317511</v>
      </c>
      <c r="V560" s="56">
        <f>R560/D560*100</f>
        <v>100.88359252317511</v>
      </c>
      <c r="W560" s="57">
        <f>O560+P560+Q560</f>
        <v>0</v>
      </c>
      <c r="X560" s="56">
        <f t="shared" si="1843"/>
        <v>0</v>
      </c>
      <c r="Y560" s="56">
        <f>W560/L560*100</f>
        <v>0</v>
      </c>
      <c r="Z560" s="56">
        <f t="shared" si="1845"/>
        <v>0</v>
      </c>
      <c r="AA560" s="56">
        <f>W560/D560*100</f>
        <v>0</v>
      </c>
      <c r="AB560" s="56">
        <f>SUM(M560:Q560)</f>
        <v>1991543</v>
      </c>
      <c r="AC560" s="56">
        <f t="shared" ref="AC560" si="1864">AB560/E560*100</f>
        <v>168.13932087195852</v>
      </c>
      <c r="AD560" s="56">
        <f t="shared" ref="AD560" si="1865">AB560/J560*100</f>
        <v>100.88359252317511</v>
      </c>
      <c r="AE560" s="56">
        <f t="shared" si="1849"/>
        <v>100.88359252317511</v>
      </c>
      <c r="AF560" s="56">
        <f>AB560/D560*100</f>
        <v>100.88359252317511</v>
      </c>
      <c r="AG560" s="57">
        <f t="shared" ref="AG560" si="1866">E560-AB560</f>
        <v>-807083</v>
      </c>
      <c r="AH560" s="56">
        <f t="shared" ref="AH560" si="1867">AG560/E560*100</f>
        <v>-68.139320871958532</v>
      </c>
      <c r="AI560" s="56">
        <f t="shared" ref="AI560" si="1868">AG560/D560*100</f>
        <v>-40.883592523175118</v>
      </c>
      <c r="AJ560" s="57">
        <f>J560-AB560</f>
        <v>-17443</v>
      </c>
      <c r="AK560" s="57">
        <f t="shared" ref="AK560" si="1869">(AJ560/J560)*100</f>
        <v>-0.88359252317511772</v>
      </c>
      <c r="AL560" s="57">
        <f>(AJ560/D560)*100</f>
        <v>-0.88359252317511772</v>
      </c>
      <c r="AM560" s="34">
        <f>L560-AB560</f>
        <v>-17443</v>
      </c>
      <c r="AN560" s="57">
        <f>(AM560/L560)*100</f>
        <v>-0.88359252317511772</v>
      </c>
      <c r="AO560" s="63">
        <f>(AM560/D560)*100</f>
        <v>-0.88359252317511772</v>
      </c>
      <c r="AP560" s="34">
        <f t="shared" ref="AP560" si="1870">D560-AB560</f>
        <v>-17443</v>
      </c>
      <c r="AQ560" s="57">
        <f t="shared" ref="AQ560" si="1871">(AP560/D560)*100</f>
        <v>-0.88359252317511772</v>
      </c>
    </row>
    <row r="561" spans="1:43" ht="18.75" hidden="1">
      <c r="A561" s="69"/>
      <c r="B561" s="69"/>
      <c r="C561" s="70"/>
      <c r="D561" s="70"/>
      <c r="E561" s="70"/>
      <c r="F561" s="70"/>
      <c r="G561" s="71"/>
      <c r="H561" s="71"/>
      <c r="I561" s="71"/>
      <c r="J561" s="71"/>
      <c r="K561" s="71"/>
      <c r="L561" s="71"/>
      <c r="M561" s="72"/>
      <c r="N561" s="73"/>
      <c r="O561" s="74"/>
      <c r="P561" s="75"/>
      <c r="Q561" s="83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</row>
    <row r="562" spans="1:43" ht="39.950000000000003" hidden="1" customHeight="1">
      <c r="A562" s="1104" t="s">
        <v>223</v>
      </c>
      <c r="B562" s="1106" t="s">
        <v>224</v>
      </c>
      <c r="C562" s="1107" t="s">
        <v>225</v>
      </c>
      <c r="D562" s="79" t="s">
        <v>226</v>
      </c>
      <c r="E562" s="293">
        <v>0.6</v>
      </c>
      <c r="F562" s="293">
        <v>0.4</v>
      </c>
      <c r="G562" s="1109">
        <f>SUM(G565,G571)</f>
        <v>2648000</v>
      </c>
      <c r="H562" s="1109">
        <f>H565+H571</f>
        <v>536000</v>
      </c>
      <c r="I562" s="1109">
        <f>I565+I571</f>
        <v>0</v>
      </c>
      <c r="J562" s="1109">
        <f>SUM(G562:I564)</f>
        <v>3184000</v>
      </c>
      <c r="K562" s="1111">
        <f>SUM(K565,K571)</f>
        <v>0</v>
      </c>
      <c r="L562" s="1113">
        <f>SUM(L565,L571)</f>
        <v>3184000</v>
      </c>
      <c r="M562" s="37"/>
      <c r="N562" s="37"/>
      <c r="O562" s="37"/>
      <c r="P562" s="37"/>
      <c r="Q562" s="37"/>
      <c r="R562" s="203" t="s">
        <v>417</v>
      </c>
      <c r="S562" s="294" t="s">
        <v>462</v>
      </c>
      <c r="T562" s="204" t="s">
        <v>433</v>
      </c>
      <c r="U562" s="204" t="s">
        <v>434</v>
      </c>
      <c r="V562" s="204" t="s">
        <v>403</v>
      </c>
      <c r="W562" s="204" t="s">
        <v>438</v>
      </c>
      <c r="X562" s="294" t="s">
        <v>462</v>
      </c>
      <c r="Y562" s="204" t="s">
        <v>433</v>
      </c>
      <c r="Z562" s="204" t="s">
        <v>434</v>
      </c>
      <c r="AA562" s="204" t="s">
        <v>403</v>
      </c>
      <c r="AB562" s="203" t="s">
        <v>439</v>
      </c>
      <c r="AC562" s="294" t="s">
        <v>462</v>
      </c>
      <c r="AD562" s="204" t="s">
        <v>433</v>
      </c>
      <c r="AE562" s="204" t="s">
        <v>434</v>
      </c>
      <c r="AF562" s="204" t="s">
        <v>403</v>
      </c>
      <c r="AG562" s="296" t="s">
        <v>33</v>
      </c>
      <c r="AH562" s="294" t="s">
        <v>464</v>
      </c>
      <c r="AI562" s="294" t="s">
        <v>399</v>
      </c>
      <c r="AJ562" s="204" t="s">
        <v>440</v>
      </c>
      <c r="AK562" s="204" t="s">
        <v>433</v>
      </c>
      <c r="AL562" s="204" t="s">
        <v>403</v>
      </c>
      <c r="AM562" s="204" t="s">
        <v>408</v>
      </c>
      <c r="AN562" s="204" t="s">
        <v>448</v>
      </c>
      <c r="AO562" s="204" t="s">
        <v>403</v>
      </c>
      <c r="AP562" s="204" t="s">
        <v>441</v>
      </c>
      <c r="AQ562" s="204" t="s">
        <v>403</v>
      </c>
    </row>
    <row r="563" spans="1:43" ht="14.45" hidden="1" customHeight="1">
      <c r="A563" s="1105"/>
      <c r="B563" s="1106"/>
      <c r="C563" s="1108"/>
      <c r="D563" s="1108">
        <f>D565+D571</f>
        <v>3184000</v>
      </c>
      <c r="E563" s="1173">
        <f t="shared" ref="E563:F563" si="1872">E565+E571</f>
        <v>1910400</v>
      </c>
      <c r="F563" s="1173">
        <f t="shared" si="1872"/>
        <v>1273600</v>
      </c>
      <c r="G563" s="1110"/>
      <c r="H563" s="1110"/>
      <c r="I563" s="1110"/>
      <c r="J563" s="1110"/>
      <c r="K563" s="1112"/>
      <c r="L563" s="1106"/>
      <c r="M563" s="1114">
        <f t="shared" ref="M563:R563" si="1873">M565+M571</f>
        <v>736405</v>
      </c>
      <c r="N563" s="1116">
        <f t="shared" si="1873"/>
        <v>0</v>
      </c>
      <c r="O563" s="1118">
        <f t="shared" si="1873"/>
        <v>0</v>
      </c>
      <c r="P563" s="1100">
        <f t="shared" si="1873"/>
        <v>732050</v>
      </c>
      <c r="Q563" s="1102">
        <f t="shared" si="1873"/>
        <v>315000</v>
      </c>
      <c r="R563" s="1071">
        <f t="shared" si="1873"/>
        <v>736405</v>
      </c>
      <c r="S563" s="1071">
        <f>(R563/E563)*100</f>
        <v>38.547162897822446</v>
      </c>
      <c r="T563" s="1071">
        <f>(R563/J562)*100</f>
        <v>23.128297738693469</v>
      </c>
      <c r="U563" s="1071">
        <f>(R563/L562)*100</f>
        <v>23.128297738693469</v>
      </c>
      <c r="V563" s="1071">
        <f>(R563/D563)*100</f>
        <v>23.128297738693469</v>
      </c>
      <c r="W563" s="1071">
        <f>W565+W571</f>
        <v>1047050</v>
      </c>
      <c r="X563" s="1071">
        <f>(W563/E563)*100</f>
        <v>54.807893634840873</v>
      </c>
      <c r="Y563" s="1071">
        <f>(W563/J562)*100</f>
        <v>32.884736180904525</v>
      </c>
      <c r="Z563" s="1071">
        <f>(W563/L562)*100</f>
        <v>32.884736180904525</v>
      </c>
      <c r="AA563" s="1071">
        <f>(W563/D563)*100</f>
        <v>32.884736180904525</v>
      </c>
      <c r="AB563" s="1071">
        <f>AB565+AB571</f>
        <v>1783455</v>
      </c>
      <c r="AC563" s="1071">
        <f>(AB563/E563)*100</f>
        <v>93.355056532663312</v>
      </c>
      <c r="AD563" s="1171">
        <f>(AB563/J562)*100</f>
        <v>56.013033919597987</v>
      </c>
      <c r="AE563" s="1071">
        <f>(AB563/L562)*100</f>
        <v>56.013033919597987</v>
      </c>
      <c r="AF563" s="1071">
        <f>(AB563/D563)*100</f>
        <v>56.013033919597987</v>
      </c>
      <c r="AG563" s="1071">
        <f>AG565+AG571</f>
        <v>126945</v>
      </c>
      <c r="AH563" s="1071">
        <f>(AG563/E563)*100</f>
        <v>6.6449434673366836</v>
      </c>
      <c r="AI563" s="1071">
        <f>(AG563/D563)*100</f>
        <v>3.9869660804020102</v>
      </c>
      <c r="AJ563" s="1071">
        <f>AJ565+AJ571</f>
        <v>1400545</v>
      </c>
      <c r="AK563" s="1071">
        <f>(AJ563/J562)*100</f>
        <v>43.986966080402013</v>
      </c>
      <c r="AL563" s="1071">
        <f>(AJ563/D563)*100</f>
        <v>43.986966080402013</v>
      </c>
      <c r="AM563" s="1071">
        <f>AM565+AM571</f>
        <v>1400545</v>
      </c>
      <c r="AN563" s="1071">
        <f>(AM563/L562)*100</f>
        <v>43.986966080402013</v>
      </c>
      <c r="AO563" s="1071">
        <f>(AM563/D563)*100</f>
        <v>43.986966080402013</v>
      </c>
      <c r="AP563" s="1071">
        <f>AP565+AP571</f>
        <v>1400545</v>
      </c>
      <c r="AQ563" s="1071">
        <f>(AP563/D563)*100</f>
        <v>43.986966080402013</v>
      </c>
    </row>
    <row r="564" spans="1:43" ht="30.6" hidden="1" customHeight="1">
      <c r="A564" s="1105"/>
      <c r="B564" s="1106"/>
      <c r="C564" s="1108"/>
      <c r="D564" s="1108"/>
      <c r="E564" s="1173"/>
      <c r="F564" s="1173"/>
      <c r="G564" s="1110"/>
      <c r="H564" s="1110"/>
      <c r="I564" s="1110"/>
      <c r="J564" s="1110"/>
      <c r="K564" s="1112"/>
      <c r="L564" s="1106"/>
      <c r="M564" s="1115"/>
      <c r="N564" s="1117"/>
      <c r="O564" s="1119"/>
      <c r="P564" s="1101"/>
      <c r="Q564" s="1103"/>
      <c r="R564" s="1072"/>
      <c r="S564" s="1072"/>
      <c r="T564" s="1072"/>
      <c r="U564" s="1072"/>
      <c r="V564" s="1072"/>
      <c r="W564" s="1072"/>
      <c r="X564" s="1072"/>
      <c r="Y564" s="1072"/>
      <c r="Z564" s="1072"/>
      <c r="AA564" s="1072"/>
      <c r="AB564" s="1072"/>
      <c r="AC564" s="1072"/>
      <c r="AD564" s="1172"/>
      <c r="AE564" s="1072"/>
      <c r="AF564" s="1072"/>
      <c r="AG564" s="1072"/>
      <c r="AH564" s="1072"/>
      <c r="AI564" s="1072"/>
      <c r="AJ564" s="1072"/>
      <c r="AK564" s="1072"/>
      <c r="AL564" s="1072"/>
      <c r="AM564" s="1072"/>
      <c r="AN564" s="1072"/>
      <c r="AO564" s="1072"/>
      <c r="AP564" s="1072"/>
      <c r="AQ564" s="1072"/>
    </row>
    <row r="565" spans="1:43" ht="18.75" hidden="1">
      <c r="A565" s="38"/>
      <c r="B565" s="39"/>
      <c r="C565" s="40" t="s">
        <v>55</v>
      </c>
      <c r="D565" s="40">
        <f>SUM(D566:D570)</f>
        <v>2684000</v>
      </c>
      <c r="E565" s="40">
        <f t="shared" ref="E565:F565" si="1874">SUM(E566:E570)</f>
        <v>1610400</v>
      </c>
      <c r="F565" s="40">
        <f t="shared" si="1874"/>
        <v>1073600</v>
      </c>
      <c r="G565" s="41">
        <f>SUM(G566:G570)</f>
        <v>2148000</v>
      </c>
      <c r="H565" s="41">
        <f>SUM(H566:H570)</f>
        <v>536000</v>
      </c>
      <c r="I565" s="41">
        <f>SUM(I566:I570)</f>
        <v>0</v>
      </c>
      <c r="J565" s="41">
        <f>SUM(J566:J570)</f>
        <v>2684000</v>
      </c>
      <c r="K565" s="42">
        <f>SUM(K566:K568)</f>
        <v>0</v>
      </c>
      <c r="L565" s="41">
        <f t="shared" ref="L565:R565" si="1875">SUM(L566:L570)</f>
        <v>2684000</v>
      </c>
      <c r="M565" s="43">
        <f t="shared" si="1875"/>
        <v>336405</v>
      </c>
      <c r="N565" s="44">
        <f t="shared" si="1875"/>
        <v>0</v>
      </c>
      <c r="O565" s="45">
        <f t="shared" si="1875"/>
        <v>0</v>
      </c>
      <c r="P565" s="46">
        <f t="shared" si="1875"/>
        <v>632050</v>
      </c>
      <c r="Q565" s="80">
        <f t="shared" si="1875"/>
        <v>315000</v>
      </c>
      <c r="R565" s="47">
        <f t="shared" si="1875"/>
        <v>336405</v>
      </c>
      <c r="S565" s="48">
        <f>R565/E565*100</f>
        <v>20.889530551415795</v>
      </c>
      <c r="T565" s="48">
        <f>R565/J565*100</f>
        <v>12.533718330849478</v>
      </c>
      <c r="U565" s="48">
        <f>R565/L565*100</f>
        <v>12.533718330849478</v>
      </c>
      <c r="V565" s="48">
        <f t="shared" ref="V565:V570" si="1876">R565/D565*100</f>
        <v>12.533718330849478</v>
      </c>
      <c r="W565" s="47">
        <f>SUM(W566:W570)</f>
        <v>947050</v>
      </c>
      <c r="X565" s="48">
        <f>W565/E565*100</f>
        <v>58.808370591157477</v>
      </c>
      <c r="Y565" s="48">
        <f>W565/J565*100</f>
        <v>35.285022354694483</v>
      </c>
      <c r="Z565" s="48">
        <f>W565/L565*100</f>
        <v>35.285022354694483</v>
      </c>
      <c r="AA565" s="48">
        <f>W565/D565*100</f>
        <v>35.285022354694483</v>
      </c>
      <c r="AB565" s="48">
        <f>SUM(AB566:AB570)</f>
        <v>1283455</v>
      </c>
      <c r="AC565" s="48">
        <f>AB565/E565*100</f>
        <v>79.697901142573272</v>
      </c>
      <c r="AD565" s="299">
        <f>AB565/J565*100</f>
        <v>47.818740685543965</v>
      </c>
      <c r="AE565" s="48">
        <f>AB565/L565*100</f>
        <v>47.818740685543965</v>
      </c>
      <c r="AF565" s="48">
        <f>AB565/D565*100</f>
        <v>47.818740685543965</v>
      </c>
      <c r="AG565" s="295">
        <f>SUM(AG566:AG570)</f>
        <v>326945</v>
      </c>
      <c r="AH565" s="48">
        <f>AG565/E565*100</f>
        <v>20.302098857426724</v>
      </c>
      <c r="AI565" s="48">
        <f>AG565/D565*100</f>
        <v>12.181259314456035</v>
      </c>
      <c r="AJ565" s="47">
        <f>SUM(AJ566:AJ570)</f>
        <v>1400545</v>
      </c>
      <c r="AK565" s="47">
        <f>(AJ565/J565)*100</f>
        <v>52.181259314456042</v>
      </c>
      <c r="AL565" s="47">
        <f>(AJ565/D565)*100</f>
        <v>52.181259314456042</v>
      </c>
      <c r="AM565" s="47">
        <f>SUM(AM566:AM570)</f>
        <v>1400545</v>
      </c>
      <c r="AN565" s="47">
        <f>(AM565/L565)*100</f>
        <v>52.181259314456042</v>
      </c>
      <c r="AO565" s="47">
        <f t="shared" ref="AO565:AO570" si="1877">(AM565/D565)*100</f>
        <v>52.181259314456042</v>
      </c>
      <c r="AP565" s="47">
        <f>SUM(AP566:AP570)</f>
        <v>1400545</v>
      </c>
      <c r="AQ565" s="47">
        <f>(AP565/D565)*100</f>
        <v>52.181259314456042</v>
      </c>
    </row>
    <row r="566" spans="1:43" ht="18.75" hidden="1">
      <c r="A566" s="38"/>
      <c r="B566" s="39" t="s">
        <v>68</v>
      </c>
      <c r="C566" s="49" t="s">
        <v>56</v>
      </c>
      <c r="D566" s="49">
        <v>540000</v>
      </c>
      <c r="E566" s="49">
        <v>324000</v>
      </c>
      <c r="F566" s="49">
        <f>D566*0.4</f>
        <v>216000</v>
      </c>
      <c r="G566" s="57">
        <v>540000</v>
      </c>
      <c r="H566" s="49">
        <v>0</v>
      </c>
      <c r="I566" s="49"/>
      <c r="J566" s="41">
        <f>SUM(G566:I566)</f>
        <v>540000</v>
      </c>
      <c r="K566" s="50">
        <v>0</v>
      </c>
      <c r="L566" s="51">
        <f>SUM(G566:I566,K566)</f>
        <v>540000</v>
      </c>
      <c r="M566" s="52">
        <v>180000</v>
      </c>
      <c r="N566" s="53"/>
      <c r="O566" s="54"/>
      <c r="P566" s="55"/>
      <c r="Q566" s="81">
        <v>315000</v>
      </c>
      <c r="R566" s="56">
        <f>M566+N566</f>
        <v>180000</v>
      </c>
      <c r="S566" s="56">
        <f>R566/E566*100</f>
        <v>55.555555555555557</v>
      </c>
      <c r="T566" s="56">
        <f>R566/J566*100</f>
        <v>33.333333333333329</v>
      </c>
      <c r="U566" s="56">
        <f>R566/L566*100</f>
        <v>33.333333333333329</v>
      </c>
      <c r="V566" s="56">
        <f t="shared" si="1876"/>
        <v>33.333333333333329</v>
      </c>
      <c r="W566" s="57">
        <f>O566+P566+Q566</f>
        <v>315000</v>
      </c>
      <c r="X566" s="56">
        <f>W566/E566*100</f>
        <v>97.222222222222214</v>
      </c>
      <c r="Y566" s="56">
        <f>W566/J566*100</f>
        <v>58.333333333333336</v>
      </c>
      <c r="Z566" s="56">
        <f>W566/L566*100</f>
        <v>58.333333333333336</v>
      </c>
      <c r="AA566" s="56">
        <f>W566/D566*100</f>
        <v>58.333333333333336</v>
      </c>
      <c r="AB566" s="56">
        <f>SUM(M566:Q566)</f>
        <v>495000</v>
      </c>
      <c r="AC566" s="56">
        <f>AB566/E566*100</f>
        <v>152.77777777777777</v>
      </c>
      <c r="AD566" s="56">
        <f>AB566/J566*100</f>
        <v>91.666666666666657</v>
      </c>
      <c r="AE566" s="56">
        <f>AB566/L566*100</f>
        <v>91.666666666666657</v>
      </c>
      <c r="AF566" s="56">
        <f>AB566/D566*100</f>
        <v>91.666666666666657</v>
      </c>
      <c r="AG566" s="57">
        <f>E566-AB566</f>
        <v>-171000</v>
      </c>
      <c r="AH566" s="56">
        <f>AG566/E566*100</f>
        <v>-52.777777777777779</v>
      </c>
      <c r="AI566" s="56">
        <f>AG566/D566*100</f>
        <v>-31.666666666666664</v>
      </c>
      <c r="AJ566" s="57">
        <f>J566-AB566</f>
        <v>45000</v>
      </c>
      <c r="AK566" s="57">
        <f>(AJ566/J566)*100</f>
        <v>8.3333333333333321</v>
      </c>
      <c r="AL566" s="57">
        <f>(AJ566/D566)*100</f>
        <v>8.3333333333333321</v>
      </c>
      <c r="AM566" s="34">
        <f>L566-AB566</f>
        <v>45000</v>
      </c>
      <c r="AN566" s="57">
        <f>(AM566/L566)*100</f>
        <v>8.3333333333333321</v>
      </c>
      <c r="AO566" s="63">
        <f t="shared" si="1877"/>
        <v>8.3333333333333321</v>
      </c>
      <c r="AP566" s="34">
        <f>D566-AB566</f>
        <v>45000</v>
      </c>
      <c r="AQ566" s="57">
        <f>(AP566/D566)*100</f>
        <v>8.3333333333333321</v>
      </c>
    </row>
    <row r="567" spans="1:43" ht="18.75" hidden="1">
      <c r="A567" s="38"/>
      <c r="B567" s="38"/>
      <c r="C567" s="49" t="s">
        <v>57</v>
      </c>
      <c r="D567" s="49">
        <v>1500000</v>
      </c>
      <c r="E567" s="49">
        <v>900000</v>
      </c>
      <c r="F567" s="49">
        <f t="shared" ref="F567:F572" si="1878">D567*0.4</f>
        <v>600000</v>
      </c>
      <c r="G567" s="49">
        <v>1125000</v>
      </c>
      <c r="H567" s="49">
        <v>375000</v>
      </c>
      <c r="I567" s="49"/>
      <c r="J567" s="41">
        <f>SUM(G567:I567)</f>
        <v>1500000</v>
      </c>
      <c r="K567" s="78">
        <v>0</v>
      </c>
      <c r="L567" s="51">
        <f>SUM(G567:I567,K567)</f>
        <v>1500000</v>
      </c>
      <c r="M567" s="52">
        <v>46175</v>
      </c>
      <c r="N567" s="53"/>
      <c r="O567" s="54"/>
      <c r="P567" s="55">
        <v>632050</v>
      </c>
      <c r="Q567" s="81"/>
      <c r="R567" s="56">
        <f>M567+N567</f>
        <v>46175</v>
      </c>
      <c r="S567" s="56">
        <f t="shared" ref="S567:S572" si="1879">R567/E567*100</f>
        <v>5.1305555555555555</v>
      </c>
      <c r="T567" s="56">
        <f t="shared" ref="T567:T570" si="1880">R567/J567*100</f>
        <v>3.0783333333333331</v>
      </c>
      <c r="U567" s="56">
        <f t="shared" ref="U567:U572" si="1881">R567/L567*100</f>
        <v>3.0783333333333331</v>
      </c>
      <c r="V567" s="56">
        <f t="shared" si="1876"/>
        <v>3.0783333333333331</v>
      </c>
      <c r="W567" s="57">
        <f t="shared" ref="W567:W570" si="1882">O567+P567+Q567</f>
        <v>632050</v>
      </c>
      <c r="X567" s="56">
        <f t="shared" ref="X567:X572" si="1883">W567/E567*100</f>
        <v>70.227777777777774</v>
      </c>
      <c r="Y567" s="56">
        <f t="shared" ref="Y567:Y570" si="1884">W567/J567*100</f>
        <v>42.13666666666667</v>
      </c>
      <c r="Z567" s="56">
        <f t="shared" ref="Z567:Z572" si="1885">W567/L567*100</f>
        <v>42.13666666666667</v>
      </c>
      <c r="AA567" s="56">
        <f t="shared" ref="AA567:AA570" si="1886">W567/D567*100</f>
        <v>42.13666666666667</v>
      </c>
      <c r="AB567" s="56">
        <f t="shared" ref="AB567:AB570" si="1887">SUM(M567:Q567)</f>
        <v>678225</v>
      </c>
      <c r="AC567" s="56">
        <f t="shared" ref="AC567:AC570" si="1888">AB567/E567*100</f>
        <v>75.358333333333334</v>
      </c>
      <c r="AD567" s="56">
        <f>AB567/J567*100</f>
        <v>45.214999999999996</v>
      </c>
      <c r="AE567" s="56">
        <f t="shared" ref="AE567:AE572" si="1889">AB567/L567*100</f>
        <v>45.214999999999996</v>
      </c>
      <c r="AF567" s="56">
        <f t="shared" ref="AF567:AF570" si="1890">AB567/D567*100</f>
        <v>45.214999999999996</v>
      </c>
      <c r="AG567" s="57">
        <f t="shared" ref="AG567:AG570" si="1891">E567-AB567</f>
        <v>221775</v>
      </c>
      <c r="AH567" s="56">
        <f t="shared" ref="AH567:AH570" si="1892">AG567/E567*100</f>
        <v>24.641666666666666</v>
      </c>
      <c r="AI567" s="56">
        <f t="shared" ref="AI567:AI570" si="1893">AG567/D567*100</f>
        <v>14.785</v>
      </c>
      <c r="AJ567" s="57">
        <f t="shared" ref="AJ567:AJ570" si="1894">J567-AB567</f>
        <v>821775</v>
      </c>
      <c r="AK567" s="57">
        <f t="shared" ref="AK567:AK570" si="1895">(AJ567/J567)*100</f>
        <v>54.784999999999997</v>
      </c>
      <c r="AL567" s="57">
        <f t="shared" ref="AL567:AL570" si="1896">(AJ567/D567)*100</f>
        <v>54.784999999999997</v>
      </c>
      <c r="AM567" s="34">
        <f>L567-AB567</f>
        <v>821775</v>
      </c>
      <c r="AN567" s="57">
        <f t="shared" ref="AN567:AN570" si="1897">(AM567/L567)*100</f>
        <v>54.784999999999997</v>
      </c>
      <c r="AO567" s="63">
        <f t="shared" si="1877"/>
        <v>54.784999999999997</v>
      </c>
      <c r="AP567" s="34">
        <f t="shared" ref="AP567:AP570" si="1898">D567-AB567</f>
        <v>821775</v>
      </c>
      <c r="AQ567" s="57">
        <f t="shared" ref="AQ567:AQ570" si="1899">(AP567/D567)*100</f>
        <v>54.784999999999997</v>
      </c>
    </row>
    <row r="568" spans="1:43" ht="18.75" hidden="1">
      <c r="A568" s="38"/>
      <c r="B568" s="38"/>
      <c r="C568" s="49" t="s">
        <v>58</v>
      </c>
      <c r="D568" s="49">
        <v>344000</v>
      </c>
      <c r="E568" s="49">
        <v>206400</v>
      </c>
      <c r="F568" s="49">
        <f t="shared" si="1878"/>
        <v>137600</v>
      </c>
      <c r="G568" s="49">
        <v>258000</v>
      </c>
      <c r="H568" s="49">
        <v>86000</v>
      </c>
      <c r="I568" s="49"/>
      <c r="J568" s="41">
        <f>SUM(G568:I568)</f>
        <v>344000</v>
      </c>
      <c r="K568" s="59">
        <v>0</v>
      </c>
      <c r="L568" s="51">
        <f>SUM(G568:I568,K568)</f>
        <v>344000</v>
      </c>
      <c r="M568" s="52">
        <v>95230</v>
      </c>
      <c r="N568" s="53"/>
      <c r="O568" s="54"/>
      <c r="P568" s="55"/>
      <c r="Q568" s="81"/>
      <c r="R568" s="56">
        <f>M568+N568</f>
        <v>95230</v>
      </c>
      <c r="S568" s="56">
        <f>R568/E568*100</f>
        <v>46.138565891472865</v>
      </c>
      <c r="T568" s="56">
        <f t="shared" si="1880"/>
        <v>27.683139534883722</v>
      </c>
      <c r="U568" s="56">
        <f t="shared" si="1881"/>
        <v>27.683139534883722</v>
      </c>
      <c r="V568" s="56">
        <f t="shared" si="1876"/>
        <v>27.683139534883722</v>
      </c>
      <c r="W568" s="57">
        <f t="shared" si="1882"/>
        <v>0</v>
      </c>
      <c r="X568" s="56">
        <f t="shared" si="1883"/>
        <v>0</v>
      </c>
      <c r="Y568" s="56">
        <f t="shared" si="1884"/>
        <v>0</v>
      </c>
      <c r="Z568" s="56">
        <f t="shared" si="1885"/>
        <v>0</v>
      </c>
      <c r="AA568" s="56">
        <f t="shared" si="1886"/>
        <v>0</v>
      </c>
      <c r="AB568" s="56">
        <f t="shared" si="1887"/>
        <v>95230</v>
      </c>
      <c r="AC568" s="56">
        <f t="shared" si="1888"/>
        <v>46.138565891472865</v>
      </c>
      <c r="AD568" s="56">
        <f t="shared" ref="AD568:AD570" si="1900">AB568/J568*100</f>
        <v>27.683139534883722</v>
      </c>
      <c r="AE568" s="56">
        <f t="shared" si="1889"/>
        <v>27.683139534883722</v>
      </c>
      <c r="AF568" s="56">
        <f t="shared" si="1890"/>
        <v>27.683139534883722</v>
      </c>
      <c r="AG568" s="57">
        <f t="shared" si="1891"/>
        <v>111170</v>
      </c>
      <c r="AH568" s="56">
        <f t="shared" si="1892"/>
        <v>53.861434108527128</v>
      </c>
      <c r="AI568" s="56">
        <f t="shared" si="1893"/>
        <v>32.316860465116278</v>
      </c>
      <c r="AJ568" s="57">
        <f t="shared" si="1894"/>
        <v>248770</v>
      </c>
      <c r="AK568" s="57">
        <f t="shared" si="1895"/>
        <v>72.316860465116278</v>
      </c>
      <c r="AL568" s="57">
        <f t="shared" si="1896"/>
        <v>72.316860465116278</v>
      </c>
      <c r="AM568" s="34">
        <f>L568-AB568</f>
        <v>248770</v>
      </c>
      <c r="AN568" s="57">
        <f t="shared" si="1897"/>
        <v>72.316860465116278</v>
      </c>
      <c r="AO568" s="63">
        <f t="shared" si="1877"/>
        <v>72.316860465116278</v>
      </c>
      <c r="AP568" s="34">
        <f t="shared" si="1898"/>
        <v>248770</v>
      </c>
      <c r="AQ568" s="57">
        <f t="shared" si="1899"/>
        <v>72.316860465116278</v>
      </c>
    </row>
    <row r="569" spans="1:43" ht="18" hidden="1" customHeight="1">
      <c r="A569" s="38"/>
      <c r="B569" s="38"/>
      <c r="C569" s="49" t="s">
        <v>69</v>
      </c>
      <c r="D569" s="49">
        <v>0</v>
      </c>
      <c r="E569" s="49">
        <v>0</v>
      </c>
      <c r="F569" s="49">
        <f t="shared" si="1878"/>
        <v>0</v>
      </c>
      <c r="G569" s="49">
        <v>0</v>
      </c>
      <c r="H569" s="49">
        <v>0</v>
      </c>
      <c r="I569" s="49"/>
      <c r="J569" s="41">
        <f>SUM(G569:I569)</f>
        <v>0</v>
      </c>
      <c r="K569" s="59">
        <v>0</v>
      </c>
      <c r="L569" s="51">
        <f>SUM(G569:I569,K569)</f>
        <v>0</v>
      </c>
      <c r="M569" s="52"/>
      <c r="N569" s="53"/>
      <c r="O569" s="54"/>
      <c r="P569" s="55"/>
      <c r="Q569" s="81"/>
      <c r="R569" s="56">
        <f>M569+N569</f>
        <v>0</v>
      </c>
      <c r="S569" s="56" t="e">
        <f t="shared" si="1879"/>
        <v>#DIV/0!</v>
      </c>
      <c r="T569" s="56" t="e">
        <f t="shared" si="1880"/>
        <v>#DIV/0!</v>
      </c>
      <c r="U569" s="56" t="e">
        <f t="shared" si="1881"/>
        <v>#DIV/0!</v>
      </c>
      <c r="V569" s="56" t="e">
        <f t="shared" si="1876"/>
        <v>#DIV/0!</v>
      </c>
      <c r="W569" s="57">
        <f t="shared" si="1882"/>
        <v>0</v>
      </c>
      <c r="X569" s="56" t="e">
        <f t="shared" si="1883"/>
        <v>#DIV/0!</v>
      </c>
      <c r="Y569" s="56" t="e">
        <f t="shared" si="1884"/>
        <v>#DIV/0!</v>
      </c>
      <c r="Z569" s="56" t="e">
        <f t="shared" si="1885"/>
        <v>#DIV/0!</v>
      </c>
      <c r="AA569" s="56" t="e">
        <f t="shared" si="1886"/>
        <v>#DIV/0!</v>
      </c>
      <c r="AB569" s="56">
        <f t="shared" si="1887"/>
        <v>0</v>
      </c>
      <c r="AC569" s="56" t="e">
        <f t="shared" si="1888"/>
        <v>#DIV/0!</v>
      </c>
      <c r="AD569" s="56" t="e">
        <f t="shared" si="1900"/>
        <v>#DIV/0!</v>
      </c>
      <c r="AE569" s="56" t="e">
        <f t="shared" si="1889"/>
        <v>#DIV/0!</v>
      </c>
      <c r="AF569" s="56" t="e">
        <f t="shared" si="1890"/>
        <v>#DIV/0!</v>
      </c>
      <c r="AG569" s="57">
        <f t="shared" si="1891"/>
        <v>0</v>
      </c>
      <c r="AH569" s="56" t="e">
        <f t="shared" si="1892"/>
        <v>#DIV/0!</v>
      </c>
      <c r="AI569" s="56" t="e">
        <f t="shared" si="1893"/>
        <v>#DIV/0!</v>
      </c>
      <c r="AJ569" s="57">
        <f t="shared" si="1894"/>
        <v>0</v>
      </c>
      <c r="AK569" s="57" t="e">
        <f t="shared" si="1895"/>
        <v>#DIV/0!</v>
      </c>
      <c r="AL569" s="57" t="e">
        <f t="shared" si="1896"/>
        <v>#DIV/0!</v>
      </c>
      <c r="AM569" s="34">
        <f>L569-AB569</f>
        <v>0</v>
      </c>
      <c r="AN569" s="57" t="e">
        <f t="shared" si="1897"/>
        <v>#DIV/0!</v>
      </c>
      <c r="AO569" s="63" t="e">
        <f t="shared" si="1877"/>
        <v>#DIV/0!</v>
      </c>
      <c r="AP569" s="34">
        <f t="shared" si="1898"/>
        <v>0</v>
      </c>
      <c r="AQ569" s="57" t="e">
        <f t="shared" si="1899"/>
        <v>#DIV/0!</v>
      </c>
    </row>
    <row r="570" spans="1:43" ht="18.75" hidden="1">
      <c r="A570" s="38"/>
      <c r="B570" s="38"/>
      <c r="C570" s="49" t="s">
        <v>60</v>
      </c>
      <c r="D570" s="57">
        <v>300000</v>
      </c>
      <c r="E570" s="49">
        <v>180000</v>
      </c>
      <c r="F570" s="49">
        <f t="shared" si="1878"/>
        <v>120000</v>
      </c>
      <c r="G570" s="57">
        <v>225000</v>
      </c>
      <c r="H570" s="49">
        <v>75000</v>
      </c>
      <c r="I570" s="49"/>
      <c r="J570" s="41">
        <f>SUM(G570:I570)</f>
        <v>300000</v>
      </c>
      <c r="K570" s="49">
        <v>0</v>
      </c>
      <c r="L570" s="51">
        <f>SUM(G570:I570,K570)</f>
        <v>300000</v>
      </c>
      <c r="M570" s="52">
        <v>15000</v>
      </c>
      <c r="N570" s="53"/>
      <c r="O570" s="54"/>
      <c r="P570" s="55"/>
      <c r="Q570" s="81"/>
      <c r="R570" s="56">
        <f>M570+N570</f>
        <v>15000</v>
      </c>
      <c r="S570" s="56">
        <f t="shared" si="1879"/>
        <v>8.3333333333333321</v>
      </c>
      <c r="T570" s="56">
        <f t="shared" si="1880"/>
        <v>5</v>
      </c>
      <c r="U570" s="56">
        <f t="shared" si="1881"/>
        <v>5</v>
      </c>
      <c r="V570" s="56">
        <f t="shared" si="1876"/>
        <v>5</v>
      </c>
      <c r="W570" s="57">
        <f t="shared" si="1882"/>
        <v>0</v>
      </c>
      <c r="X570" s="56">
        <f t="shared" si="1883"/>
        <v>0</v>
      </c>
      <c r="Y570" s="56">
        <f t="shared" si="1884"/>
        <v>0</v>
      </c>
      <c r="Z570" s="56">
        <f t="shared" si="1885"/>
        <v>0</v>
      </c>
      <c r="AA570" s="56">
        <f t="shared" si="1886"/>
        <v>0</v>
      </c>
      <c r="AB570" s="56">
        <f t="shared" si="1887"/>
        <v>15000</v>
      </c>
      <c r="AC570" s="56">
        <f t="shared" si="1888"/>
        <v>8.3333333333333321</v>
      </c>
      <c r="AD570" s="56">
        <f t="shared" si="1900"/>
        <v>5</v>
      </c>
      <c r="AE570" s="56">
        <f t="shared" si="1889"/>
        <v>5</v>
      </c>
      <c r="AF570" s="56">
        <f t="shared" si="1890"/>
        <v>5</v>
      </c>
      <c r="AG570" s="57">
        <f t="shared" si="1891"/>
        <v>165000</v>
      </c>
      <c r="AH570" s="56">
        <f t="shared" si="1892"/>
        <v>91.666666666666657</v>
      </c>
      <c r="AI570" s="56">
        <f t="shared" si="1893"/>
        <v>55.000000000000007</v>
      </c>
      <c r="AJ570" s="57">
        <f t="shared" si="1894"/>
        <v>285000</v>
      </c>
      <c r="AK570" s="57">
        <f t="shared" si="1895"/>
        <v>95</v>
      </c>
      <c r="AL570" s="57">
        <f t="shared" si="1896"/>
        <v>95</v>
      </c>
      <c r="AM570" s="34">
        <f>L570-AB570</f>
        <v>285000</v>
      </c>
      <c r="AN570" s="57">
        <f t="shared" si="1897"/>
        <v>95</v>
      </c>
      <c r="AO570" s="63">
        <f t="shared" si="1877"/>
        <v>95</v>
      </c>
      <c r="AP570" s="34">
        <f t="shared" si="1898"/>
        <v>285000</v>
      </c>
      <c r="AQ570" s="57">
        <f t="shared" si="1899"/>
        <v>95</v>
      </c>
    </row>
    <row r="571" spans="1:43" ht="18.75" hidden="1">
      <c r="A571" s="61"/>
      <c r="B571" s="62"/>
      <c r="C571" s="63" t="s">
        <v>61</v>
      </c>
      <c r="D571" s="63">
        <f>D572</f>
        <v>500000</v>
      </c>
      <c r="E571" s="63">
        <f>E572</f>
        <v>300000</v>
      </c>
      <c r="F571" s="63">
        <f t="shared" ref="F571" si="1901">F572</f>
        <v>200000</v>
      </c>
      <c r="G571" s="63">
        <f>SUM(G572:G572)</f>
        <v>500000</v>
      </c>
      <c r="H571" s="63">
        <f>H572</f>
        <v>0</v>
      </c>
      <c r="I571" s="63">
        <f>I572</f>
        <v>0</v>
      </c>
      <c r="J571" s="63">
        <f>J572</f>
        <v>500000</v>
      </c>
      <c r="K571" s="63">
        <f>K572</f>
        <v>0</v>
      </c>
      <c r="L571" s="63">
        <f>SUM(L572:L572)</f>
        <v>500000</v>
      </c>
      <c r="M571" s="64">
        <f t="shared" ref="M571:AP571" si="1902">M572</f>
        <v>400000</v>
      </c>
      <c r="N571" s="65">
        <f t="shared" si="1902"/>
        <v>0</v>
      </c>
      <c r="O571" s="66">
        <f t="shared" si="1902"/>
        <v>0</v>
      </c>
      <c r="P571" s="46">
        <f t="shared" si="1902"/>
        <v>100000</v>
      </c>
      <c r="Q571" s="82">
        <f t="shared" si="1902"/>
        <v>0</v>
      </c>
      <c r="R571" s="67">
        <f t="shared" si="1902"/>
        <v>400000</v>
      </c>
      <c r="S571" s="67">
        <f t="shared" si="1902"/>
        <v>133.33333333333331</v>
      </c>
      <c r="T571" s="67">
        <f t="shared" si="1902"/>
        <v>80</v>
      </c>
      <c r="U571" s="56">
        <f t="shared" si="1881"/>
        <v>80</v>
      </c>
      <c r="V571" s="67">
        <f t="shared" si="1902"/>
        <v>80</v>
      </c>
      <c r="W571" s="63">
        <f t="shared" si="1902"/>
        <v>100000</v>
      </c>
      <c r="X571" s="67">
        <f t="shared" si="1902"/>
        <v>33.333333333333329</v>
      </c>
      <c r="Y571" s="67">
        <f t="shared" si="1902"/>
        <v>20</v>
      </c>
      <c r="Z571" s="56">
        <f t="shared" si="1885"/>
        <v>20</v>
      </c>
      <c r="AA571" s="67">
        <f t="shared" si="1902"/>
        <v>20</v>
      </c>
      <c r="AB571" s="67">
        <f>AB572</f>
        <v>500000</v>
      </c>
      <c r="AC571" s="67">
        <f t="shared" ref="AC571:AI571" si="1903">AC572</f>
        <v>166.66666666666669</v>
      </c>
      <c r="AD571" s="67">
        <f t="shared" si="1903"/>
        <v>100</v>
      </c>
      <c r="AE571" s="56">
        <f t="shared" si="1889"/>
        <v>100</v>
      </c>
      <c r="AF571" s="67">
        <f t="shared" si="1903"/>
        <v>100</v>
      </c>
      <c r="AG571" s="63">
        <f>AG572</f>
        <v>-200000</v>
      </c>
      <c r="AH571" s="67">
        <f t="shared" si="1903"/>
        <v>-66.666666666666657</v>
      </c>
      <c r="AI571" s="67">
        <f t="shared" si="1903"/>
        <v>-40</v>
      </c>
      <c r="AJ571" s="63">
        <f t="shared" si="1902"/>
        <v>0</v>
      </c>
      <c r="AK571" s="63">
        <f t="shared" si="1902"/>
        <v>0</v>
      </c>
      <c r="AL571" s="63">
        <f t="shared" si="1902"/>
        <v>0</v>
      </c>
      <c r="AM571" s="63">
        <f t="shared" si="1902"/>
        <v>0</v>
      </c>
      <c r="AN571" s="63">
        <f t="shared" si="1902"/>
        <v>0</v>
      </c>
      <c r="AO571" s="63">
        <f t="shared" si="1902"/>
        <v>0</v>
      </c>
      <c r="AP571" s="63">
        <f t="shared" si="1902"/>
        <v>0</v>
      </c>
      <c r="AQ571" s="57">
        <f>(AP571/D571)*100</f>
        <v>0</v>
      </c>
    </row>
    <row r="572" spans="1:43" ht="18.75" hidden="1">
      <c r="A572" s="38"/>
      <c r="B572" s="38"/>
      <c r="C572" s="49" t="s">
        <v>70</v>
      </c>
      <c r="D572" s="57">
        <v>500000</v>
      </c>
      <c r="E572" s="49">
        <v>300000</v>
      </c>
      <c r="F572" s="49">
        <f t="shared" si="1878"/>
        <v>200000</v>
      </c>
      <c r="G572" s="57">
        <v>500000</v>
      </c>
      <c r="H572" s="49">
        <v>0</v>
      </c>
      <c r="I572" s="49"/>
      <c r="J572" s="49">
        <f>SUM(G572:I572)</f>
        <v>500000</v>
      </c>
      <c r="K572" s="57">
        <v>0</v>
      </c>
      <c r="L572" s="51">
        <f>SUM(G572:I572,K572)</f>
        <v>500000</v>
      </c>
      <c r="M572" s="52">
        <v>400000</v>
      </c>
      <c r="N572" s="53"/>
      <c r="O572" s="54"/>
      <c r="P572" s="55">
        <v>100000</v>
      </c>
      <c r="Q572" s="81"/>
      <c r="R572" s="57">
        <f>M572+N572</f>
        <v>400000</v>
      </c>
      <c r="S572" s="56">
        <f t="shared" si="1879"/>
        <v>133.33333333333331</v>
      </c>
      <c r="T572" s="56">
        <f>R572/L572*100</f>
        <v>80</v>
      </c>
      <c r="U572" s="56">
        <f t="shared" si="1881"/>
        <v>80</v>
      </c>
      <c r="V572" s="56">
        <f>R572/D572*100</f>
        <v>80</v>
      </c>
      <c r="W572" s="57">
        <f>O572+P572+Q572</f>
        <v>100000</v>
      </c>
      <c r="X572" s="56">
        <f t="shared" si="1883"/>
        <v>33.333333333333329</v>
      </c>
      <c r="Y572" s="56">
        <f>W572/L572*100</f>
        <v>20</v>
      </c>
      <c r="Z572" s="56">
        <f t="shared" si="1885"/>
        <v>20</v>
      </c>
      <c r="AA572" s="56">
        <f>W572/D572*100</f>
        <v>20</v>
      </c>
      <c r="AB572" s="56">
        <f>SUM(M572:Q572)</f>
        <v>500000</v>
      </c>
      <c r="AC572" s="56">
        <f t="shared" ref="AC572" si="1904">AB572/E572*100</f>
        <v>166.66666666666669</v>
      </c>
      <c r="AD572" s="56">
        <f t="shared" ref="AD572" si="1905">AB572/J572*100</f>
        <v>100</v>
      </c>
      <c r="AE572" s="56">
        <f t="shared" si="1889"/>
        <v>100</v>
      </c>
      <c r="AF572" s="56">
        <f>AB572/D572*100</f>
        <v>100</v>
      </c>
      <c r="AG572" s="57">
        <f t="shared" ref="AG572" si="1906">E572-AB572</f>
        <v>-200000</v>
      </c>
      <c r="AH572" s="56">
        <f t="shared" ref="AH572" si="1907">AG572/E572*100</f>
        <v>-66.666666666666657</v>
      </c>
      <c r="AI572" s="56">
        <f t="shared" ref="AI572" si="1908">AG572/D572*100</f>
        <v>-40</v>
      </c>
      <c r="AJ572" s="57">
        <f>J572-AB572</f>
        <v>0</v>
      </c>
      <c r="AK572" s="57">
        <f t="shared" ref="AK572" si="1909">(AJ572/J572)*100</f>
        <v>0</v>
      </c>
      <c r="AL572" s="57">
        <f>(AJ572/D572)*100</f>
        <v>0</v>
      </c>
      <c r="AM572" s="34">
        <f>L572-AB572</f>
        <v>0</v>
      </c>
      <c r="AN572" s="57">
        <f>(AM572/L572)*100</f>
        <v>0</v>
      </c>
      <c r="AO572" s="63">
        <f>(AM572/D572)*100</f>
        <v>0</v>
      </c>
      <c r="AP572" s="34">
        <f t="shared" ref="AP572" si="1910">D572-AB572</f>
        <v>0</v>
      </c>
      <c r="AQ572" s="57">
        <f t="shared" ref="AQ572" si="1911">(AP572/D572)*100</f>
        <v>0</v>
      </c>
    </row>
    <row r="573" spans="1:43" ht="18.75" hidden="1">
      <c r="A573" s="69"/>
      <c r="B573" s="69"/>
      <c r="C573" s="70"/>
      <c r="D573" s="70"/>
      <c r="E573" s="70"/>
      <c r="F573" s="70"/>
      <c r="G573" s="71"/>
      <c r="H573" s="71"/>
      <c r="I573" s="71"/>
      <c r="J573" s="71"/>
      <c r="K573" s="71"/>
      <c r="L573" s="71"/>
      <c r="M573" s="72"/>
      <c r="N573" s="73"/>
      <c r="O573" s="74"/>
      <c r="P573" s="75"/>
      <c r="Q573" s="83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</row>
    <row r="574" spans="1:43" s="34" customFormat="1" ht="18.95" hidden="1" customHeight="1">
      <c r="A574" s="1073" t="s">
        <v>227</v>
      </c>
      <c r="B574" s="1074"/>
      <c r="C574" s="1074"/>
      <c r="D574" s="1074"/>
      <c r="E574" s="1074"/>
      <c r="F574" s="1074"/>
      <c r="G574" s="1074"/>
      <c r="H574" s="1074"/>
      <c r="I574" s="1074"/>
      <c r="J574" s="1074"/>
      <c r="K574" s="1074"/>
      <c r="L574" s="1074"/>
      <c r="M574" s="1074"/>
      <c r="N574" s="1074"/>
      <c r="O574" s="1074"/>
      <c r="P574" s="1074"/>
      <c r="Q574" s="1074"/>
      <c r="R574" s="1074"/>
      <c r="S574" s="1074"/>
      <c r="T574" s="1074"/>
      <c r="U574" s="1074"/>
      <c r="V574" s="1074"/>
      <c r="W574" s="1074"/>
      <c r="X574" s="1074"/>
      <c r="Y574" s="1074"/>
      <c r="Z574" s="1074"/>
      <c r="AA574" s="1074"/>
      <c r="AB574" s="1074"/>
      <c r="AC574" s="1074"/>
      <c r="AD574" s="1074"/>
      <c r="AE574" s="1074"/>
      <c r="AF574" s="1074"/>
      <c r="AG574" s="1074"/>
      <c r="AH574" s="1074"/>
      <c r="AI574" s="1074"/>
      <c r="AJ574" s="1074"/>
      <c r="AK574" s="1074"/>
      <c r="AL574" s="1074"/>
      <c r="AM574" s="1074"/>
      <c r="AN574" s="1074"/>
      <c r="AO574" s="1074"/>
      <c r="AP574" s="1074"/>
      <c r="AQ574" s="1074"/>
    </row>
    <row r="575" spans="1:43" s="35" customFormat="1" ht="36.950000000000003" hidden="1" customHeight="1">
      <c r="A575" s="182"/>
      <c r="B575" s="183"/>
      <c r="C575" s="184"/>
      <c r="D575" s="304">
        <v>1</v>
      </c>
      <c r="E575" s="304">
        <v>0.6</v>
      </c>
      <c r="F575" s="304">
        <v>0.4</v>
      </c>
      <c r="G575" s="305" t="s">
        <v>467</v>
      </c>
      <c r="H575" s="305" t="s">
        <v>468</v>
      </c>
      <c r="I575" s="305" t="s">
        <v>469</v>
      </c>
      <c r="J575" s="305" t="s">
        <v>40</v>
      </c>
      <c r="K575" s="306" t="s">
        <v>470</v>
      </c>
      <c r="L575" s="307" t="s">
        <v>471</v>
      </c>
      <c r="M575" s="186" t="s">
        <v>435</v>
      </c>
      <c r="N575" s="186" t="s">
        <v>436</v>
      </c>
      <c r="O575" s="186" t="s">
        <v>20</v>
      </c>
      <c r="P575" s="186" t="s">
        <v>21</v>
      </c>
      <c r="Q575" s="186" t="s">
        <v>437</v>
      </c>
      <c r="R575" s="187" t="s">
        <v>417</v>
      </c>
      <c r="S575" s="286" t="s">
        <v>462</v>
      </c>
      <c r="T575" s="188" t="s">
        <v>433</v>
      </c>
      <c r="U575" s="188" t="s">
        <v>434</v>
      </c>
      <c r="V575" s="188" t="s">
        <v>403</v>
      </c>
      <c r="W575" s="188" t="s">
        <v>438</v>
      </c>
      <c r="X575" s="286" t="s">
        <v>462</v>
      </c>
      <c r="Y575" s="188" t="s">
        <v>433</v>
      </c>
      <c r="Z575" s="188" t="s">
        <v>434</v>
      </c>
      <c r="AA575" s="188" t="s">
        <v>403</v>
      </c>
      <c r="AB575" s="187" t="s">
        <v>439</v>
      </c>
      <c r="AC575" s="286" t="s">
        <v>462</v>
      </c>
      <c r="AD575" s="188" t="s">
        <v>433</v>
      </c>
      <c r="AE575" s="188" t="s">
        <v>434</v>
      </c>
      <c r="AF575" s="188" t="s">
        <v>403</v>
      </c>
      <c r="AG575" s="297" t="s">
        <v>33</v>
      </c>
      <c r="AH575" s="286" t="s">
        <v>464</v>
      </c>
      <c r="AI575" s="286" t="s">
        <v>399</v>
      </c>
      <c r="AJ575" s="188" t="s">
        <v>440</v>
      </c>
      <c r="AK575" s="188" t="s">
        <v>433</v>
      </c>
      <c r="AL575" s="188" t="s">
        <v>403</v>
      </c>
      <c r="AM575" s="188" t="s">
        <v>408</v>
      </c>
      <c r="AN575" s="188" t="s">
        <v>433</v>
      </c>
      <c r="AO575" s="188" t="s">
        <v>403</v>
      </c>
      <c r="AP575" s="188" t="s">
        <v>441</v>
      </c>
      <c r="AQ575" s="188" t="s">
        <v>403</v>
      </c>
    </row>
    <row r="576" spans="1:43" s="35" customFormat="1" ht="18.95" hidden="1" customHeight="1">
      <c r="A576" s="205"/>
      <c r="B576" s="206"/>
      <c r="C576" s="184" t="s">
        <v>54</v>
      </c>
      <c r="D576" s="184">
        <f t="shared" ref="D576:I576" si="1912">D577+D583</f>
        <v>1234000</v>
      </c>
      <c r="E576" s="184">
        <f t="shared" si="1912"/>
        <v>740400</v>
      </c>
      <c r="F576" s="184">
        <f t="shared" si="1912"/>
        <v>493600</v>
      </c>
      <c r="G576" s="184">
        <f t="shared" si="1912"/>
        <v>790500</v>
      </c>
      <c r="H576" s="184">
        <f t="shared" si="1912"/>
        <v>443500</v>
      </c>
      <c r="I576" s="184">
        <f t="shared" si="1912"/>
        <v>0</v>
      </c>
      <c r="J576" s="184">
        <f t="shared" ref="J576:J582" si="1913">SUM(G576:I576)</f>
        <v>1234000</v>
      </c>
      <c r="K576" s="185">
        <f>K577+K583</f>
        <v>0</v>
      </c>
      <c r="L576" s="184">
        <f>L577+L583</f>
        <v>1234000</v>
      </c>
      <c r="M576" s="184">
        <f>M577+M583</f>
        <v>122550</v>
      </c>
      <c r="N576" s="184">
        <f t="shared" ref="N576:R576" si="1914">N577+N583</f>
        <v>0</v>
      </c>
      <c r="O576" s="184">
        <f t="shared" si="1914"/>
        <v>0</v>
      </c>
      <c r="P576" s="184">
        <f t="shared" si="1914"/>
        <v>599900</v>
      </c>
      <c r="Q576" s="184">
        <f t="shared" si="1914"/>
        <v>45000</v>
      </c>
      <c r="R576" s="184">
        <f t="shared" si="1914"/>
        <v>122550</v>
      </c>
      <c r="S576" s="207">
        <f>(R576/E576)*100</f>
        <v>16.551863857374389</v>
      </c>
      <c r="T576" s="207">
        <f>(R576/J576)*100</f>
        <v>9.9311183144246353</v>
      </c>
      <c r="U576" s="207">
        <f>(R576/L576)*100</f>
        <v>9.9311183144246353</v>
      </c>
      <c r="V576" s="198">
        <f>(R576/D576)*100</f>
        <v>9.9311183144246353</v>
      </c>
      <c r="W576" s="184">
        <f>W577+W583</f>
        <v>644900</v>
      </c>
      <c r="X576" s="207">
        <f t="shared" ref="X576:X582" si="1915">(W576/E576)*100</f>
        <v>87.101566720691508</v>
      </c>
      <c r="Y576" s="198">
        <f>(W576/J576)*100</f>
        <v>52.260940032414915</v>
      </c>
      <c r="Z576" s="207">
        <f>(W576/L576)*100</f>
        <v>52.260940032414915</v>
      </c>
      <c r="AA576" s="198">
        <f>(W576/D576)*100</f>
        <v>52.260940032414915</v>
      </c>
      <c r="AB576" s="184">
        <f>AB577+AB583</f>
        <v>767450</v>
      </c>
      <c r="AC576" s="288">
        <f>(AB576/E576)*100</f>
        <v>103.65343057806591</v>
      </c>
      <c r="AD576" s="198">
        <f>(AB576/J576)*100</f>
        <v>62.192058346839552</v>
      </c>
      <c r="AE576" s="207">
        <f>(AB576/L576)*100</f>
        <v>62.192058346839552</v>
      </c>
      <c r="AF576" s="284">
        <f t="shared" ref="AF576:AF582" si="1916">(AB576/D576)*100</f>
        <v>62.192058346839552</v>
      </c>
      <c r="AG576" s="291">
        <f>AG577+AG583</f>
        <v>-27050</v>
      </c>
      <c r="AH576" s="292">
        <f>(AG576/E576)*100</f>
        <v>-3.6534305780659104</v>
      </c>
      <c r="AI576" s="292">
        <f>(AG576/D576)*100</f>
        <v>-2.1920583468395463</v>
      </c>
      <c r="AJ576" s="184">
        <f>AJ577+AJ583</f>
        <v>466550</v>
      </c>
      <c r="AK576" s="198">
        <f t="shared" ref="AK576:AK577" si="1917">(AJ576/J576)*100</f>
        <v>37.807941653160455</v>
      </c>
      <c r="AL576" s="198">
        <f>(AJ576/D576)*100</f>
        <v>37.807941653160455</v>
      </c>
      <c r="AM576" s="184">
        <f>AM577+AM583</f>
        <v>466550</v>
      </c>
      <c r="AN576" s="198">
        <f>(AM576/L576)*100</f>
        <v>37.807941653160455</v>
      </c>
      <c r="AO576" s="198">
        <f>(AM576/D576)*100</f>
        <v>37.807941653160455</v>
      </c>
      <c r="AP576" s="184">
        <f>AP577+AP583</f>
        <v>466550</v>
      </c>
      <c r="AQ576" s="198">
        <f>(AP576/D576)*100</f>
        <v>37.807941653160455</v>
      </c>
    </row>
    <row r="577" spans="1:43" s="35" customFormat="1" ht="18.95" hidden="1" customHeight="1">
      <c r="A577" s="182"/>
      <c r="B577" s="192" t="s">
        <v>34</v>
      </c>
      <c r="C577" s="193" t="s">
        <v>55</v>
      </c>
      <c r="D577" s="193">
        <f t="shared" ref="D577:I577" si="1918">SUM(D578:D582)</f>
        <v>634000</v>
      </c>
      <c r="E577" s="193">
        <f t="shared" si="1918"/>
        <v>380400</v>
      </c>
      <c r="F577" s="193">
        <f t="shared" si="1918"/>
        <v>253600</v>
      </c>
      <c r="G577" s="190">
        <f t="shared" si="1918"/>
        <v>190500</v>
      </c>
      <c r="H577" s="190">
        <f t="shared" si="1918"/>
        <v>443500</v>
      </c>
      <c r="I577" s="190">
        <f t="shared" si="1918"/>
        <v>0</v>
      </c>
      <c r="J577" s="190">
        <f t="shared" si="1913"/>
        <v>634000</v>
      </c>
      <c r="K577" s="194">
        <f t="shared" ref="K577:R577" si="1919">SUM(K578:K582)</f>
        <v>0</v>
      </c>
      <c r="L577" s="190">
        <f t="shared" si="1919"/>
        <v>634000</v>
      </c>
      <c r="M577" s="193">
        <f>SUM(M578:M582)</f>
        <v>122550</v>
      </c>
      <c r="N577" s="193">
        <f t="shared" ref="N577:Q577" si="1920">SUM(N578:N582)</f>
        <v>0</v>
      </c>
      <c r="O577" s="193">
        <f t="shared" si="1920"/>
        <v>0</v>
      </c>
      <c r="P577" s="193">
        <f t="shared" si="1920"/>
        <v>0</v>
      </c>
      <c r="Q577" s="193">
        <f t="shared" si="1920"/>
        <v>45000</v>
      </c>
      <c r="R577" s="190">
        <f t="shared" si="1919"/>
        <v>122550</v>
      </c>
      <c r="S577" s="189">
        <f>(R577/E577)*100</f>
        <v>32.216088328075706</v>
      </c>
      <c r="T577" s="189">
        <f t="shared" ref="T577:T582" si="1921">(R577/J577)*100</f>
        <v>19.329652996845425</v>
      </c>
      <c r="U577" s="189">
        <f t="shared" ref="U577:U584" si="1922">(R577/L577)*100</f>
        <v>19.329652996845425</v>
      </c>
      <c r="V577" s="190">
        <f>(R577/D577)*100</f>
        <v>19.329652996845425</v>
      </c>
      <c r="W577" s="190">
        <f>SUM(W578:W582)</f>
        <v>45000</v>
      </c>
      <c r="X577" s="189">
        <f t="shared" si="1915"/>
        <v>11.829652996845425</v>
      </c>
      <c r="Y577" s="190">
        <f t="shared" ref="Y577:Y584" si="1923">(W577/J577)*100</f>
        <v>7.0977917981072558</v>
      </c>
      <c r="Z577" s="189">
        <f t="shared" ref="Z577:Z584" si="1924">(W577/L577)*100</f>
        <v>7.0977917981072558</v>
      </c>
      <c r="AA577" s="189">
        <f>(W577/D577)*100</f>
        <v>7.0977917981072558</v>
      </c>
      <c r="AB577" s="190">
        <f>SUM(AB578:AB582)</f>
        <v>167550</v>
      </c>
      <c r="AC577" s="190">
        <f>(AB577/E577)*100</f>
        <v>44.045741324921131</v>
      </c>
      <c r="AD577" s="298">
        <f t="shared" ref="AD577:AD584" si="1925">(AB577/J577)*100</f>
        <v>26.427444794952681</v>
      </c>
      <c r="AE577" s="189">
        <f t="shared" ref="AE577:AE584" si="1926">(AB577/L577)*100</f>
        <v>26.427444794952681</v>
      </c>
      <c r="AF577" s="189">
        <f t="shared" si="1916"/>
        <v>26.427444794952681</v>
      </c>
      <c r="AG577" s="289">
        <f>SUM(AG578:AG582)</f>
        <v>212850</v>
      </c>
      <c r="AH577" s="199">
        <f>(AG577/E577)*100</f>
        <v>55.954258675078862</v>
      </c>
      <c r="AI577" s="199">
        <f>(AG577/D577)*100</f>
        <v>33.572555205047315</v>
      </c>
      <c r="AJ577" s="191">
        <f>SUM(AJ578:AJ582)</f>
        <v>466450</v>
      </c>
      <c r="AK577" s="191">
        <f t="shared" si="1917"/>
        <v>73.572555205047323</v>
      </c>
      <c r="AL577" s="191">
        <f t="shared" ref="AL577:AL582" si="1927">(AJ577/D577)*100</f>
        <v>73.572555205047323</v>
      </c>
      <c r="AM577" s="191">
        <f>SUM(AM578:AM582)</f>
        <v>466450</v>
      </c>
      <c r="AN577" s="191">
        <f t="shared" ref="AN577:AN584" si="1928">(AM577/L577)*100</f>
        <v>73.572555205047323</v>
      </c>
      <c r="AO577" s="191">
        <f t="shared" ref="AO577:AO584" si="1929">(AM577/D577)*100</f>
        <v>73.572555205047323</v>
      </c>
      <c r="AP577" s="191">
        <f>SUM(AP578:AP582)</f>
        <v>466450</v>
      </c>
      <c r="AQ577" s="191">
        <f t="shared" ref="AQ577:AQ584" si="1930">(AP577/D577)*100</f>
        <v>73.572555205047323</v>
      </c>
    </row>
    <row r="578" spans="1:43" s="35" customFormat="1" ht="18.95" hidden="1" customHeight="1">
      <c r="A578" s="183"/>
      <c r="B578" s="183"/>
      <c r="C578" s="189" t="s">
        <v>56</v>
      </c>
      <c r="D578" s="189">
        <f>D590</f>
        <v>540000</v>
      </c>
      <c r="E578" s="189">
        <f>E590</f>
        <v>324000</v>
      </c>
      <c r="F578" s="189">
        <f>F590</f>
        <v>216000</v>
      </c>
      <c r="G578" s="189">
        <f t="shared" ref="G578:I578" si="1931">G590</f>
        <v>120000</v>
      </c>
      <c r="H578" s="189">
        <f t="shared" si="1931"/>
        <v>420000</v>
      </c>
      <c r="I578" s="189">
        <f t="shared" si="1931"/>
        <v>0</v>
      </c>
      <c r="J578" s="189">
        <f t="shared" si="1913"/>
        <v>540000</v>
      </c>
      <c r="K578" s="195">
        <f>K590</f>
        <v>0</v>
      </c>
      <c r="L578" s="196">
        <f>J578+(K578)</f>
        <v>540000</v>
      </c>
      <c r="M578" s="189">
        <f>M590</f>
        <v>120000</v>
      </c>
      <c r="N578" s="189">
        <f t="shared" ref="N578:Q578" si="1932">N590</f>
        <v>0</v>
      </c>
      <c r="O578" s="189">
        <f t="shared" si="1932"/>
        <v>0</v>
      </c>
      <c r="P578" s="189">
        <f t="shared" si="1932"/>
        <v>0</v>
      </c>
      <c r="Q578" s="189">
        <f t="shared" si="1932"/>
        <v>45000</v>
      </c>
      <c r="R578" s="189">
        <f>M578+N578</f>
        <v>120000</v>
      </c>
      <c r="S578" s="189">
        <f>(R578/E578)*100</f>
        <v>37.037037037037038</v>
      </c>
      <c r="T578" s="189">
        <f t="shared" si="1921"/>
        <v>22.222222222222221</v>
      </c>
      <c r="U578" s="189">
        <f t="shared" si="1922"/>
        <v>22.222222222222221</v>
      </c>
      <c r="V578" s="189">
        <f>(R578/D578)*100</f>
        <v>22.222222222222221</v>
      </c>
      <c r="W578" s="189">
        <f>O578+P578+Q578</f>
        <v>45000</v>
      </c>
      <c r="X578" s="189">
        <f t="shared" si="1915"/>
        <v>13.888888888888889</v>
      </c>
      <c r="Y578" s="189">
        <f t="shared" si="1923"/>
        <v>8.3333333333333321</v>
      </c>
      <c r="Z578" s="189">
        <f t="shared" si="1924"/>
        <v>8.3333333333333321</v>
      </c>
      <c r="AA578" s="189">
        <f>(W578/D578)*100</f>
        <v>8.3333333333333321</v>
      </c>
      <c r="AB578" s="189">
        <f>SUM(M578:Q578)</f>
        <v>165000</v>
      </c>
      <c r="AC578" s="189">
        <f>(AB578/E578)*100</f>
        <v>50.925925925925931</v>
      </c>
      <c r="AD578" s="189">
        <f t="shared" si="1925"/>
        <v>30.555555555555557</v>
      </c>
      <c r="AE578" s="189">
        <f t="shared" si="1926"/>
        <v>30.555555555555557</v>
      </c>
      <c r="AF578" s="189">
        <f t="shared" si="1916"/>
        <v>30.555555555555557</v>
      </c>
      <c r="AG578" s="189">
        <f>E578-AB578</f>
        <v>159000</v>
      </c>
      <c r="AH578" s="290">
        <f>(AG578/E578)*100</f>
        <v>49.074074074074076</v>
      </c>
      <c r="AI578" s="290">
        <f>(AG578/D578)*100</f>
        <v>29.444444444444446</v>
      </c>
      <c r="AJ578" s="197">
        <f>J578-AB578</f>
        <v>375000</v>
      </c>
      <c r="AK578" s="197">
        <f>(AJ578/J578)*100</f>
        <v>69.444444444444443</v>
      </c>
      <c r="AL578" s="197">
        <f t="shared" si="1927"/>
        <v>69.444444444444443</v>
      </c>
      <c r="AM578" s="197">
        <f>L578-AB578</f>
        <v>375000</v>
      </c>
      <c r="AN578" s="197">
        <f t="shared" si="1928"/>
        <v>69.444444444444443</v>
      </c>
      <c r="AO578" s="197">
        <f t="shared" si="1929"/>
        <v>69.444444444444443</v>
      </c>
      <c r="AP578" s="197">
        <f>D578-AB578</f>
        <v>375000</v>
      </c>
      <c r="AQ578" s="197">
        <f t="shared" si="1930"/>
        <v>69.444444444444443</v>
      </c>
    </row>
    <row r="579" spans="1:43" s="35" customFormat="1" ht="18.95" hidden="1" customHeight="1">
      <c r="A579" s="183"/>
      <c r="B579" s="183"/>
      <c r="C579" s="189" t="s">
        <v>57</v>
      </c>
      <c r="D579" s="189">
        <f t="shared" ref="D579:I584" si="1933">D591</f>
        <v>0</v>
      </c>
      <c r="E579" s="189">
        <f t="shared" si="1933"/>
        <v>0</v>
      </c>
      <c r="F579" s="189">
        <f t="shared" si="1933"/>
        <v>0</v>
      </c>
      <c r="G579" s="189">
        <f t="shared" si="1933"/>
        <v>0</v>
      </c>
      <c r="H579" s="189">
        <f t="shared" si="1933"/>
        <v>0</v>
      </c>
      <c r="I579" s="189">
        <f t="shared" si="1933"/>
        <v>0</v>
      </c>
      <c r="J579" s="189">
        <f t="shared" si="1913"/>
        <v>0</v>
      </c>
      <c r="K579" s="195">
        <f t="shared" ref="K579:K584" si="1934">K591</f>
        <v>0</v>
      </c>
      <c r="L579" s="196">
        <f>J579+(K579)</f>
        <v>0</v>
      </c>
      <c r="M579" s="189">
        <f t="shared" ref="M579:Q584" si="1935">M591</f>
        <v>0</v>
      </c>
      <c r="N579" s="189">
        <f t="shared" si="1935"/>
        <v>0</v>
      </c>
      <c r="O579" s="189">
        <f t="shared" si="1935"/>
        <v>0</v>
      </c>
      <c r="P579" s="189">
        <f t="shared" si="1935"/>
        <v>0</v>
      </c>
      <c r="Q579" s="189">
        <f t="shared" si="1935"/>
        <v>0</v>
      </c>
      <c r="R579" s="189">
        <f>M579+N579</f>
        <v>0</v>
      </c>
      <c r="S579" s="189" t="e">
        <f t="shared" ref="S579:S584" si="1936">(R579/E579)*100</f>
        <v>#DIV/0!</v>
      </c>
      <c r="T579" s="189" t="e">
        <f t="shared" si="1921"/>
        <v>#DIV/0!</v>
      </c>
      <c r="U579" s="189" t="e">
        <f t="shared" si="1922"/>
        <v>#DIV/0!</v>
      </c>
      <c r="V579" s="189" t="e">
        <f t="shared" ref="V579:V582" si="1937">(R579/D579)*100</f>
        <v>#DIV/0!</v>
      </c>
      <c r="W579" s="189">
        <f t="shared" ref="W579:W584" si="1938">O579+P579+Q579</f>
        <v>0</v>
      </c>
      <c r="X579" s="189" t="e">
        <f t="shared" si="1915"/>
        <v>#DIV/0!</v>
      </c>
      <c r="Y579" s="189" t="e">
        <f t="shared" si="1923"/>
        <v>#DIV/0!</v>
      </c>
      <c r="Z579" s="189" t="e">
        <f t="shared" si="1924"/>
        <v>#DIV/0!</v>
      </c>
      <c r="AA579" s="189" t="e">
        <f t="shared" ref="AA579:AA582" si="1939">(W579/D579)*100</f>
        <v>#DIV/0!</v>
      </c>
      <c r="AB579" s="189">
        <f>SUM(M579:Q579)</f>
        <v>0</v>
      </c>
      <c r="AC579" s="189" t="e">
        <f t="shared" ref="AC579:AC582" si="1940">(AB579/E579)*100</f>
        <v>#DIV/0!</v>
      </c>
      <c r="AD579" s="189" t="e">
        <f t="shared" si="1925"/>
        <v>#DIV/0!</v>
      </c>
      <c r="AE579" s="189" t="e">
        <f t="shared" si="1926"/>
        <v>#DIV/0!</v>
      </c>
      <c r="AF579" s="189" t="e">
        <f t="shared" si="1916"/>
        <v>#DIV/0!</v>
      </c>
      <c r="AG579" s="189">
        <f t="shared" ref="AG579:AG582" si="1941">E579-AB579</f>
        <v>0</v>
      </c>
      <c r="AH579" s="290" t="e">
        <f t="shared" ref="AH579:AH582" si="1942">(AG579/E579)*100</f>
        <v>#DIV/0!</v>
      </c>
      <c r="AI579" s="290" t="e">
        <f t="shared" ref="AI579:AI582" si="1943">(AG579/D579)*100</f>
        <v>#DIV/0!</v>
      </c>
      <c r="AJ579" s="197">
        <f t="shared" ref="AJ579:AJ582" si="1944">J579-AB579</f>
        <v>0</v>
      </c>
      <c r="AK579" s="197" t="e">
        <f t="shared" ref="AK579:AK584" si="1945">(AJ579/J579)*100</f>
        <v>#DIV/0!</v>
      </c>
      <c r="AL579" s="197" t="e">
        <f t="shared" si="1927"/>
        <v>#DIV/0!</v>
      </c>
      <c r="AM579" s="197">
        <f t="shared" ref="AM579:AM582" si="1946">L579-AB579</f>
        <v>0</v>
      </c>
      <c r="AN579" s="197" t="e">
        <f t="shared" si="1928"/>
        <v>#DIV/0!</v>
      </c>
      <c r="AO579" s="197" t="e">
        <f t="shared" si="1929"/>
        <v>#DIV/0!</v>
      </c>
      <c r="AP579" s="197">
        <f t="shared" ref="AP579:AP582" si="1947">D579-AB579</f>
        <v>0</v>
      </c>
      <c r="AQ579" s="197" t="e">
        <f t="shared" si="1930"/>
        <v>#DIV/0!</v>
      </c>
    </row>
    <row r="580" spans="1:43" s="35" customFormat="1" ht="18.95" hidden="1" customHeight="1">
      <c r="A580" s="183"/>
      <c r="B580" s="183"/>
      <c r="C580" s="189" t="s">
        <v>58</v>
      </c>
      <c r="D580" s="189">
        <f t="shared" si="1933"/>
        <v>94000</v>
      </c>
      <c r="E580" s="189">
        <f t="shared" si="1933"/>
        <v>56400</v>
      </c>
      <c r="F580" s="189">
        <f t="shared" si="1933"/>
        <v>37600</v>
      </c>
      <c r="G580" s="189">
        <f t="shared" si="1933"/>
        <v>70500</v>
      </c>
      <c r="H580" s="189">
        <f t="shared" si="1933"/>
        <v>23500</v>
      </c>
      <c r="I580" s="189">
        <f t="shared" si="1933"/>
        <v>0</v>
      </c>
      <c r="J580" s="189">
        <f t="shared" si="1913"/>
        <v>94000</v>
      </c>
      <c r="K580" s="195">
        <f t="shared" si="1934"/>
        <v>0</v>
      </c>
      <c r="L580" s="196">
        <f>J580+(K580)</f>
        <v>94000</v>
      </c>
      <c r="M580" s="189">
        <f t="shared" si="1935"/>
        <v>2550</v>
      </c>
      <c r="N580" s="189">
        <f t="shared" si="1935"/>
        <v>0</v>
      </c>
      <c r="O580" s="189">
        <f t="shared" si="1935"/>
        <v>0</v>
      </c>
      <c r="P580" s="189">
        <f t="shared" si="1935"/>
        <v>0</v>
      </c>
      <c r="Q580" s="189">
        <f t="shared" si="1935"/>
        <v>0</v>
      </c>
      <c r="R580" s="189">
        <f>M580+N580</f>
        <v>2550</v>
      </c>
      <c r="S580" s="189">
        <f t="shared" si="1936"/>
        <v>4.5212765957446814</v>
      </c>
      <c r="T580" s="189">
        <f t="shared" si="1921"/>
        <v>2.7127659574468086</v>
      </c>
      <c r="U580" s="189">
        <f t="shared" si="1922"/>
        <v>2.7127659574468086</v>
      </c>
      <c r="V580" s="189">
        <f t="shared" si="1937"/>
        <v>2.7127659574468086</v>
      </c>
      <c r="W580" s="189">
        <f t="shared" si="1938"/>
        <v>0</v>
      </c>
      <c r="X580" s="189">
        <f t="shared" si="1915"/>
        <v>0</v>
      </c>
      <c r="Y580" s="189">
        <f t="shared" si="1923"/>
        <v>0</v>
      </c>
      <c r="Z580" s="189">
        <f t="shared" si="1924"/>
        <v>0</v>
      </c>
      <c r="AA580" s="189">
        <f t="shared" si="1939"/>
        <v>0</v>
      </c>
      <c r="AB580" s="189">
        <f>SUM(M580:Q580)</f>
        <v>2550</v>
      </c>
      <c r="AC580" s="189">
        <f t="shared" si="1940"/>
        <v>4.5212765957446814</v>
      </c>
      <c r="AD580" s="189">
        <f t="shared" si="1925"/>
        <v>2.7127659574468086</v>
      </c>
      <c r="AE580" s="189">
        <f t="shared" si="1926"/>
        <v>2.7127659574468086</v>
      </c>
      <c r="AF580" s="189">
        <f t="shared" si="1916"/>
        <v>2.7127659574468086</v>
      </c>
      <c r="AG580" s="189">
        <f t="shared" si="1941"/>
        <v>53850</v>
      </c>
      <c r="AH580" s="290">
        <f t="shared" si="1942"/>
        <v>95.478723404255319</v>
      </c>
      <c r="AI580" s="290">
        <f t="shared" si="1943"/>
        <v>57.287234042553195</v>
      </c>
      <c r="AJ580" s="197">
        <f t="shared" si="1944"/>
        <v>91450</v>
      </c>
      <c r="AK580" s="197">
        <f t="shared" si="1945"/>
        <v>97.287234042553195</v>
      </c>
      <c r="AL580" s="197">
        <f t="shared" si="1927"/>
        <v>97.287234042553195</v>
      </c>
      <c r="AM580" s="197">
        <f t="shared" si="1946"/>
        <v>91450</v>
      </c>
      <c r="AN580" s="197">
        <f t="shared" si="1928"/>
        <v>97.287234042553195</v>
      </c>
      <c r="AO580" s="197">
        <f t="shared" si="1929"/>
        <v>97.287234042553195</v>
      </c>
      <c r="AP580" s="197">
        <f t="shared" si="1947"/>
        <v>91450</v>
      </c>
      <c r="AQ580" s="197">
        <f t="shared" si="1930"/>
        <v>97.287234042553195</v>
      </c>
    </row>
    <row r="581" spans="1:43" s="35" customFormat="1" ht="18.95" hidden="1" customHeight="1">
      <c r="A581" s="183"/>
      <c r="B581" s="183"/>
      <c r="C581" s="189" t="s">
        <v>59</v>
      </c>
      <c r="D581" s="189">
        <f t="shared" si="1933"/>
        <v>0</v>
      </c>
      <c r="E581" s="189">
        <f t="shared" si="1933"/>
        <v>0</v>
      </c>
      <c r="F581" s="189">
        <f t="shared" si="1933"/>
        <v>0</v>
      </c>
      <c r="G581" s="189">
        <f t="shared" si="1933"/>
        <v>0</v>
      </c>
      <c r="H581" s="189">
        <f t="shared" si="1933"/>
        <v>0</v>
      </c>
      <c r="I581" s="189">
        <f t="shared" si="1933"/>
        <v>0</v>
      </c>
      <c r="J581" s="189">
        <f t="shared" si="1913"/>
        <v>0</v>
      </c>
      <c r="K581" s="195">
        <f t="shared" si="1934"/>
        <v>0</v>
      </c>
      <c r="L581" s="196">
        <f>J581+(K581)</f>
        <v>0</v>
      </c>
      <c r="M581" s="189">
        <f t="shared" si="1935"/>
        <v>0</v>
      </c>
      <c r="N581" s="189">
        <f t="shared" si="1935"/>
        <v>0</v>
      </c>
      <c r="O581" s="189">
        <f t="shared" si="1935"/>
        <v>0</v>
      </c>
      <c r="P581" s="189">
        <f t="shared" si="1935"/>
        <v>0</v>
      </c>
      <c r="Q581" s="189">
        <f t="shared" si="1935"/>
        <v>0</v>
      </c>
      <c r="R581" s="189">
        <f>M581+N581</f>
        <v>0</v>
      </c>
      <c r="S581" s="189" t="e">
        <f t="shared" si="1936"/>
        <v>#DIV/0!</v>
      </c>
      <c r="T581" s="189" t="e">
        <f t="shared" si="1921"/>
        <v>#DIV/0!</v>
      </c>
      <c r="U581" s="189" t="e">
        <f t="shared" si="1922"/>
        <v>#DIV/0!</v>
      </c>
      <c r="V581" s="189" t="e">
        <f t="shared" si="1937"/>
        <v>#DIV/0!</v>
      </c>
      <c r="W581" s="189">
        <f t="shared" si="1938"/>
        <v>0</v>
      </c>
      <c r="X581" s="189" t="e">
        <f t="shared" si="1915"/>
        <v>#DIV/0!</v>
      </c>
      <c r="Y581" s="189" t="e">
        <f t="shared" si="1923"/>
        <v>#DIV/0!</v>
      </c>
      <c r="Z581" s="189" t="e">
        <f t="shared" si="1924"/>
        <v>#DIV/0!</v>
      </c>
      <c r="AA581" s="189" t="e">
        <f t="shared" si="1939"/>
        <v>#DIV/0!</v>
      </c>
      <c r="AB581" s="189">
        <f>SUM(M581:Q581)</f>
        <v>0</v>
      </c>
      <c r="AC581" s="189" t="e">
        <f t="shared" si="1940"/>
        <v>#DIV/0!</v>
      </c>
      <c r="AD581" s="189" t="e">
        <f t="shared" si="1925"/>
        <v>#DIV/0!</v>
      </c>
      <c r="AE581" s="189" t="e">
        <f t="shared" si="1926"/>
        <v>#DIV/0!</v>
      </c>
      <c r="AF581" s="189" t="e">
        <f t="shared" si="1916"/>
        <v>#DIV/0!</v>
      </c>
      <c r="AG581" s="189">
        <f t="shared" si="1941"/>
        <v>0</v>
      </c>
      <c r="AH581" s="290" t="e">
        <f t="shared" si="1942"/>
        <v>#DIV/0!</v>
      </c>
      <c r="AI581" s="290" t="e">
        <f t="shared" si="1943"/>
        <v>#DIV/0!</v>
      </c>
      <c r="AJ581" s="197">
        <f t="shared" si="1944"/>
        <v>0</v>
      </c>
      <c r="AK581" s="197" t="e">
        <f t="shared" si="1945"/>
        <v>#DIV/0!</v>
      </c>
      <c r="AL581" s="197" t="e">
        <f t="shared" si="1927"/>
        <v>#DIV/0!</v>
      </c>
      <c r="AM581" s="197">
        <f t="shared" si="1946"/>
        <v>0</v>
      </c>
      <c r="AN581" s="197" t="e">
        <f t="shared" si="1928"/>
        <v>#DIV/0!</v>
      </c>
      <c r="AO581" s="197" t="e">
        <f t="shared" si="1929"/>
        <v>#DIV/0!</v>
      </c>
      <c r="AP581" s="197">
        <f t="shared" si="1947"/>
        <v>0</v>
      </c>
      <c r="AQ581" s="197" t="e">
        <f t="shared" si="1930"/>
        <v>#DIV/0!</v>
      </c>
    </row>
    <row r="582" spans="1:43" s="35" customFormat="1" ht="18.95" hidden="1" customHeight="1">
      <c r="A582" s="183"/>
      <c r="B582" s="183"/>
      <c r="C582" s="189" t="s">
        <v>60</v>
      </c>
      <c r="D582" s="189">
        <f t="shared" si="1933"/>
        <v>0</v>
      </c>
      <c r="E582" s="189">
        <f t="shared" si="1933"/>
        <v>0</v>
      </c>
      <c r="F582" s="189">
        <f t="shared" si="1933"/>
        <v>0</v>
      </c>
      <c r="G582" s="189">
        <f t="shared" si="1933"/>
        <v>0</v>
      </c>
      <c r="H582" s="189">
        <f t="shared" si="1933"/>
        <v>0</v>
      </c>
      <c r="I582" s="189">
        <f t="shared" si="1933"/>
        <v>0</v>
      </c>
      <c r="J582" s="189">
        <f t="shared" si="1913"/>
        <v>0</v>
      </c>
      <c r="K582" s="195">
        <f t="shared" si="1934"/>
        <v>0</v>
      </c>
      <c r="L582" s="196">
        <f>J582+(K582)</f>
        <v>0</v>
      </c>
      <c r="M582" s="189">
        <f t="shared" si="1935"/>
        <v>0</v>
      </c>
      <c r="N582" s="189">
        <f t="shared" si="1935"/>
        <v>0</v>
      </c>
      <c r="O582" s="189">
        <f t="shared" si="1935"/>
        <v>0</v>
      </c>
      <c r="P582" s="189">
        <f t="shared" si="1935"/>
        <v>0</v>
      </c>
      <c r="Q582" s="189">
        <f t="shared" si="1935"/>
        <v>0</v>
      </c>
      <c r="R582" s="189">
        <f>M582+N582</f>
        <v>0</v>
      </c>
      <c r="S582" s="189" t="e">
        <f t="shared" si="1936"/>
        <v>#DIV/0!</v>
      </c>
      <c r="T582" s="189" t="e">
        <f t="shared" si="1921"/>
        <v>#DIV/0!</v>
      </c>
      <c r="U582" s="189" t="e">
        <f t="shared" si="1922"/>
        <v>#DIV/0!</v>
      </c>
      <c r="V582" s="189" t="e">
        <f t="shared" si="1937"/>
        <v>#DIV/0!</v>
      </c>
      <c r="W582" s="189">
        <f t="shared" si="1938"/>
        <v>0</v>
      </c>
      <c r="X582" s="189" t="e">
        <f t="shared" si="1915"/>
        <v>#DIV/0!</v>
      </c>
      <c r="Y582" s="189" t="e">
        <f t="shared" si="1923"/>
        <v>#DIV/0!</v>
      </c>
      <c r="Z582" s="189" t="e">
        <f t="shared" si="1924"/>
        <v>#DIV/0!</v>
      </c>
      <c r="AA582" s="189" t="e">
        <f t="shared" si="1939"/>
        <v>#DIV/0!</v>
      </c>
      <c r="AB582" s="189">
        <f>SUM(M582:Q582)</f>
        <v>0</v>
      </c>
      <c r="AC582" s="189" t="e">
        <f t="shared" si="1940"/>
        <v>#DIV/0!</v>
      </c>
      <c r="AD582" s="189" t="e">
        <f t="shared" si="1925"/>
        <v>#DIV/0!</v>
      </c>
      <c r="AE582" s="189" t="e">
        <f t="shared" si="1926"/>
        <v>#DIV/0!</v>
      </c>
      <c r="AF582" s="189" t="e">
        <f t="shared" si="1916"/>
        <v>#DIV/0!</v>
      </c>
      <c r="AG582" s="189">
        <f t="shared" si="1941"/>
        <v>0</v>
      </c>
      <c r="AH582" s="290" t="e">
        <f t="shared" si="1942"/>
        <v>#DIV/0!</v>
      </c>
      <c r="AI582" s="290" t="e">
        <f t="shared" si="1943"/>
        <v>#DIV/0!</v>
      </c>
      <c r="AJ582" s="197">
        <f t="shared" si="1944"/>
        <v>0</v>
      </c>
      <c r="AK582" s="197" t="e">
        <f t="shared" si="1945"/>
        <v>#DIV/0!</v>
      </c>
      <c r="AL582" s="197" t="e">
        <f t="shared" si="1927"/>
        <v>#DIV/0!</v>
      </c>
      <c r="AM582" s="197">
        <f t="shared" si="1946"/>
        <v>0</v>
      </c>
      <c r="AN582" s="197" t="e">
        <f t="shared" si="1928"/>
        <v>#DIV/0!</v>
      </c>
      <c r="AO582" s="197" t="e">
        <f t="shared" si="1929"/>
        <v>#DIV/0!</v>
      </c>
      <c r="AP582" s="197">
        <f t="shared" si="1947"/>
        <v>0</v>
      </c>
      <c r="AQ582" s="197" t="e">
        <f t="shared" si="1930"/>
        <v>#DIV/0!</v>
      </c>
    </row>
    <row r="583" spans="1:43" s="35" customFormat="1" ht="18.95" hidden="1" customHeight="1">
      <c r="A583" s="182"/>
      <c r="B583" s="192" t="s">
        <v>35</v>
      </c>
      <c r="C583" s="190" t="s">
        <v>64</v>
      </c>
      <c r="D583" s="190">
        <f t="shared" ref="D583:AM583" si="1948">D584</f>
        <v>600000</v>
      </c>
      <c r="E583" s="190">
        <f t="shared" si="1948"/>
        <v>360000</v>
      </c>
      <c r="F583" s="190">
        <f t="shared" si="1948"/>
        <v>240000</v>
      </c>
      <c r="G583" s="190">
        <f t="shared" si="1948"/>
        <v>600000</v>
      </c>
      <c r="H583" s="190">
        <f t="shared" si="1948"/>
        <v>0</v>
      </c>
      <c r="I583" s="190">
        <f t="shared" si="1948"/>
        <v>0</v>
      </c>
      <c r="J583" s="190">
        <f t="shared" si="1948"/>
        <v>600000</v>
      </c>
      <c r="K583" s="194">
        <f t="shared" si="1948"/>
        <v>0</v>
      </c>
      <c r="L583" s="190">
        <f t="shared" si="1948"/>
        <v>600000</v>
      </c>
      <c r="M583" s="190">
        <f t="shared" si="1948"/>
        <v>0</v>
      </c>
      <c r="N583" s="190">
        <f t="shared" si="1948"/>
        <v>0</v>
      </c>
      <c r="O583" s="190">
        <f t="shared" si="1948"/>
        <v>0</v>
      </c>
      <c r="P583" s="190">
        <f t="shared" si="1948"/>
        <v>599900</v>
      </c>
      <c r="Q583" s="190">
        <f t="shared" si="1948"/>
        <v>0</v>
      </c>
      <c r="R583" s="198">
        <f t="shared" si="1948"/>
        <v>0</v>
      </c>
      <c r="S583" s="190">
        <f t="shared" si="1948"/>
        <v>0</v>
      </c>
      <c r="T583" s="189">
        <f t="shared" ref="T583" si="1949">(R583/L583)*100</f>
        <v>0</v>
      </c>
      <c r="U583" s="189">
        <f t="shared" si="1922"/>
        <v>0</v>
      </c>
      <c r="V583" s="198">
        <f t="shared" si="1948"/>
        <v>0</v>
      </c>
      <c r="W583" s="198">
        <f t="shared" si="1948"/>
        <v>599900</v>
      </c>
      <c r="X583" s="190">
        <f t="shared" si="1948"/>
        <v>166.63888888888889</v>
      </c>
      <c r="Y583" s="190">
        <f t="shared" si="1923"/>
        <v>99.983333333333334</v>
      </c>
      <c r="Z583" s="189">
        <f t="shared" si="1924"/>
        <v>99.983333333333334</v>
      </c>
      <c r="AA583" s="198">
        <f t="shared" si="1948"/>
        <v>99.983333333333334</v>
      </c>
      <c r="AB583" s="198">
        <f>AB584</f>
        <v>599900</v>
      </c>
      <c r="AC583" s="190">
        <f t="shared" ref="AC583" si="1950">AC584</f>
        <v>166.63888888888889</v>
      </c>
      <c r="AD583" s="190">
        <f t="shared" si="1925"/>
        <v>99.983333333333334</v>
      </c>
      <c r="AE583" s="189">
        <f t="shared" si="1926"/>
        <v>99.983333333333334</v>
      </c>
      <c r="AF583" s="198">
        <f>AF584</f>
        <v>99.983333333333334</v>
      </c>
      <c r="AG583" s="190">
        <f>AG584</f>
        <v>-239900</v>
      </c>
      <c r="AH583" s="190">
        <f>AH584</f>
        <v>-66.638888888888886</v>
      </c>
      <c r="AI583" s="190">
        <f>AI584</f>
        <v>-39.983333333333334</v>
      </c>
      <c r="AJ583" s="199">
        <f t="shared" si="1948"/>
        <v>100</v>
      </c>
      <c r="AK583" s="191">
        <f t="shared" si="1945"/>
        <v>1.6666666666666666E-2</v>
      </c>
      <c r="AL583" s="199">
        <f t="shared" si="1948"/>
        <v>1.6666666666666666E-2</v>
      </c>
      <c r="AM583" s="199">
        <f t="shared" si="1948"/>
        <v>100</v>
      </c>
      <c r="AN583" s="191">
        <f t="shared" si="1928"/>
        <v>1.6666666666666666E-2</v>
      </c>
      <c r="AO583" s="191">
        <f t="shared" si="1929"/>
        <v>1.6666666666666666E-2</v>
      </c>
      <c r="AP583" s="199">
        <f t="shared" ref="AP583" si="1951">AP584</f>
        <v>100</v>
      </c>
      <c r="AQ583" s="191">
        <f t="shared" si="1930"/>
        <v>1.6666666666666666E-2</v>
      </c>
    </row>
    <row r="584" spans="1:43" s="35" customFormat="1" ht="18.95" hidden="1" customHeight="1">
      <c r="A584" s="183"/>
      <c r="B584" s="183"/>
      <c r="C584" s="189" t="s">
        <v>62</v>
      </c>
      <c r="D584" s="189">
        <f t="shared" si="1933"/>
        <v>600000</v>
      </c>
      <c r="E584" s="189">
        <f t="shared" si="1933"/>
        <v>360000</v>
      </c>
      <c r="F584" s="189">
        <f t="shared" si="1933"/>
        <v>240000</v>
      </c>
      <c r="G584" s="189">
        <f t="shared" si="1933"/>
        <v>600000</v>
      </c>
      <c r="H584" s="189">
        <f t="shared" si="1933"/>
        <v>0</v>
      </c>
      <c r="I584" s="189">
        <f t="shared" si="1933"/>
        <v>0</v>
      </c>
      <c r="J584" s="189">
        <f>SUM(G584:I584)</f>
        <v>600000</v>
      </c>
      <c r="K584" s="195">
        <f t="shared" si="1934"/>
        <v>0</v>
      </c>
      <c r="L584" s="196">
        <f>J584+(K584)</f>
        <v>600000</v>
      </c>
      <c r="M584" s="189">
        <f t="shared" si="1935"/>
        <v>0</v>
      </c>
      <c r="N584" s="189">
        <f t="shared" si="1935"/>
        <v>0</v>
      </c>
      <c r="O584" s="189">
        <f t="shared" si="1935"/>
        <v>0</v>
      </c>
      <c r="P584" s="189">
        <f t="shared" si="1935"/>
        <v>599900</v>
      </c>
      <c r="Q584" s="189">
        <f t="shared" si="1935"/>
        <v>0</v>
      </c>
      <c r="R584" s="189">
        <f>M584+N584</f>
        <v>0</v>
      </c>
      <c r="S584" s="189">
        <f t="shared" si="1936"/>
        <v>0</v>
      </c>
      <c r="T584" s="189">
        <f t="shared" ref="T584" si="1952">(R584/J584)*100</f>
        <v>0</v>
      </c>
      <c r="U584" s="189">
        <f t="shared" si="1922"/>
        <v>0</v>
      </c>
      <c r="V584" s="189">
        <f>(R584/D584)*100</f>
        <v>0</v>
      </c>
      <c r="W584" s="189">
        <f t="shared" si="1938"/>
        <v>599900</v>
      </c>
      <c r="X584" s="189">
        <f>(W584/E584)*100</f>
        <v>166.63888888888889</v>
      </c>
      <c r="Y584" s="189">
        <f t="shared" si="1923"/>
        <v>99.983333333333334</v>
      </c>
      <c r="Z584" s="189">
        <f t="shared" si="1924"/>
        <v>99.983333333333334</v>
      </c>
      <c r="AA584" s="189">
        <f>(W584/D584)*100</f>
        <v>99.983333333333334</v>
      </c>
      <c r="AB584" s="189">
        <f>SUM(M584:Q584)</f>
        <v>599900</v>
      </c>
      <c r="AC584" s="189">
        <f t="shared" ref="AC584" si="1953">(AB584/E584)*100</f>
        <v>166.63888888888889</v>
      </c>
      <c r="AD584" s="189">
        <f t="shared" si="1925"/>
        <v>99.983333333333334</v>
      </c>
      <c r="AE584" s="189">
        <f t="shared" si="1926"/>
        <v>99.983333333333334</v>
      </c>
      <c r="AF584" s="189">
        <f>(AB584/D584)*100</f>
        <v>99.983333333333334</v>
      </c>
      <c r="AG584" s="189">
        <f t="shared" ref="AG584" si="1954">E584-AB584</f>
        <v>-239900</v>
      </c>
      <c r="AH584" s="290">
        <f t="shared" ref="AH584" si="1955">(AG584/E584)*100</f>
        <v>-66.638888888888886</v>
      </c>
      <c r="AI584" s="290">
        <f t="shared" ref="AI584" si="1956">(AG584/D584)*100</f>
        <v>-39.983333333333334</v>
      </c>
      <c r="AJ584" s="197">
        <f>J584-AB584</f>
        <v>100</v>
      </c>
      <c r="AK584" s="197">
        <f t="shared" si="1945"/>
        <v>1.6666666666666666E-2</v>
      </c>
      <c r="AL584" s="197">
        <f>(AJ584/D584)*100</f>
        <v>1.6666666666666666E-2</v>
      </c>
      <c r="AM584" s="197">
        <f>L584-AB584</f>
        <v>100</v>
      </c>
      <c r="AN584" s="197">
        <f t="shared" si="1928"/>
        <v>1.6666666666666666E-2</v>
      </c>
      <c r="AO584" s="197">
        <f t="shared" si="1929"/>
        <v>1.6666666666666666E-2</v>
      </c>
      <c r="AP584" s="197">
        <f t="shared" ref="AP584" si="1957">D584-AB584</f>
        <v>100</v>
      </c>
      <c r="AQ584" s="197">
        <f t="shared" si="1930"/>
        <v>1.6666666666666666E-2</v>
      </c>
    </row>
    <row r="585" spans="1:43" s="35" customFormat="1" ht="18.95" hidden="1" customHeight="1">
      <c r="A585" s="200"/>
      <c r="B585" s="200"/>
      <c r="C585" s="201"/>
      <c r="D585" s="201"/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201"/>
      <c r="S585" s="201"/>
      <c r="T585" s="201"/>
      <c r="U585" s="201"/>
      <c r="V585" s="201"/>
      <c r="W585" s="201"/>
      <c r="X585" s="201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  <c r="AJ585" s="202"/>
      <c r="AK585" s="202"/>
      <c r="AL585" s="202"/>
      <c r="AM585" s="202"/>
      <c r="AN585" s="202"/>
      <c r="AO585" s="202"/>
      <c r="AP585" s="202"/>
      <c r="AQ585" s="202"/>
    </row>
    <row r="586" spans="1:43" ht="41.1" hidden="1" customHeight="1">
      <c r="A586" s="1104" t="s">
        <v>232</v>
      </c>
      <c r="B586" s="1106" t="s">
        <v>233</v>
      </c>
      <c r="C586" s="1107" t="s">
        <v>234</v>
      </c>
      <c r="D586" s="79" t="s">
        <v>235</v>
      </c>
      <c r="E586" s="293">
        <v>0.6</v>
      </c>
      <c r="F586" s="293">
        <v>0.4</v>
      </c>
      <c r="G586" s="1109">
        <f>SUM(G589,G595)</f>
        <v>790500</v>
      </c>
      <c r="H586" s="1109">
        <f>H589+H595</f>
        <v>443500</v>
      </c>
      <c r="I586" s="1109">
        <f>I589+I595</f>
        <v>0</v>
      </c>
      <c r="J586" s="1109">
        <f>SUM(G586:I588)</f>
        <v>1234000</v>
      </c>
      <c r="K586" s="1111">
        <f>SUM(K589,K595)</f>
        <v>0</v>
      </c>
      <c r="L586" s="1113">
        <f>SUM(L589,L595)</f>
        <v>1234000</v>
      </c>
      <c r="M586" s="37"/>
      <c r="N586" s="37"/>
      <c r="O586" s="37"/>
      <c r="P586" s="37"/>
      <c r="Q586" s="37"/>
      <c r="R586" s="203" t="s">
        <v>417</v>
      </c>
      <c r="S586" s="294" t="s">
        <v>462</v>
      </c>
      <c r="T586" s="204" t="s">
        <v>433</v>
      </c>
      <c r="U586" s="204" t="s">
        <v>434</v>
      </c>
      <c r="V586" s="204" t="s">
        <v>403</v>
      </c>
      <c r="W586" s="204" t="s">
        <v>438</v>
      </c>
      <c r="X586" s="294" t="s">
        <v>462</v>
      </c>
      <c r="Y586" s="204" t="s">
        <v>433</v>
      </c>
      <c r="Z586" s="204" t="s">
        <v>434</v>
      </c>
      <c r="AA586" s="204" t="s">
        <v>403</v>
      </c>
      <c r="AB586" s="203" t="s">
        <v>439</v>
      </c>
      <c r="AC586" s="294" t="s">
        <v>462</v>
      </c>
      <c r="AD586" s="204" t="s">
        <v>433</v>
      </c>
      <c r="AE586" s="204" t="s">
        <v>434</v>
      </c>
      <c r="AF586" s="204" t="s">
        <v>403</v>
      </c>
      <c r="AG586" s="296" t="s">
        <v>33</v>
      </c>
      <c r="AH586" s="294" t="s">
        <v>464</v>
      </c>
      <c r="AI586" s="294" t="s">
        <v>399</v>
      </c>
      <c r="AJ586" s="204" t="s">
        <v>440</v>
      </c>
      <c r="AK586" s="204" t="s">
        <v>433</v>
      </c>
      <c r="AL586" s="204" t="s">
        <v>403</v>
      </c>
      <c r="AM586" s="204" t="s">
        <v>408</v>
      </c>
      <c r="AN586" s="204" t="s">
        <v>448</v>
      </c>
      <c r="AO586" s="204" t="s">
        <v>403</v>
      </c>
      <c r="AP586" s="204" t="s">
        <v>441</v>
      </c>
      <c r="AQ586" s="204" t="s">
        <v>403</v>
      </c>
    </row>
    <row r="587" spans="1:43" ht="14.45" hidden="1" customHeight="1">
      <c r="A587" s="1105"/>
      <c r="B587" s="1106"/>
      <c r="C587" s="1108"/>
      <c r="D587" s="1108">
        <f>D589+D595</f>
        <v>1234000</v>
      </c>
      <c r="E587" s="1173">
        <f t="shared" ref="E587:F587" si="1958">E589+E595</f>
        <v>740400</v>
      </c>
      <c r="F587" s="1173">
        <f t="shared" si="1958"/>
        <v>493600</v>
      </c>
      <c r="G587" s="1110"/>
      <c r="H587" s="1110"/>
      <c r="I587" s="1110"/>
      <c r="J587" s="1110"/>
      <c r="K587" s="1112"/>
      <c r="L587" s="1106"/>
      <c r="M587" s="1114">
        <f t="shared" ref="M587:R587" si="1959">M589+M595</f>
        <v>122550</v>
      </c>
      <c r="N587" s="1116">
        <f t="shared" si="1959"/>
        <v>0</v>
      </c>
      <c r="O587" s="1118">
        <f t="shared" si="1959"/>
        <v>0</v>
      </c>
      <c r="P587" s="1100">
        <f t="shared" si="1959"/>
        <v>599900</v>
      </c>
      <c r="Q587" s="1102">
        <f t="shared" si="1959"/>
        <v>45000</v>
      </c>
      <c r="R587" s="1071">
        <f t="shared" si="1959"/>
        <v>122550</v>
      </c>
      <c r="S587" s="1071">
        <f>(R587/E587)*100</f>
        <v>16.551863857374389</v>
      </c>
      <c r="T587" s="1071">
        <f>(R587/J586)*100</f>
        <v>9.9311183144246353</v>
      </c>
      <c r="U587" s="1071">
        <f>(R587/L586)*100</f>
        <v>9.9311183144246353</v>
      </c>
      <c r="V587" s="1071">
        <f>(R587/D587)*100</f>
        <v>9.9311183144246353</v>
      </c>
      <c r="W587" s="1071">
        <f>W589+W595</f>
        <v>644900</v>
      </c>
      <c r="X587" s="1071">
        <f>(W587/E587)*100</f>
        <v>87.101566720691508</v>
      </c>
      <c r="Y587" s="1071">
        <f>(W587/J586)*100</f>
        <v>52.260940032414915</v>
      </c>
      <c r="Z587" s="1071">
        <f>(W587/L586)*100</f>
        <v>52.260940032414915</v>
      </c>
      <c r="AA587" s="1071">
        <f>(W587/D587)*100</f>
        <v>52.260940032414915</v>
      </c>
      <c r="AB587" s="1071">
        <f>AB589+AB595</f>
        <v>767450</v>
      </c>
      <c r="AC587" s="1071">
        <f>(AB587/E587)*100</f>
        <v>103.65343057806591</v>
      </c>
      <c r="AD587" s="1171">
        <f>(AB587/J586)*100</f>
        <v>62.192058346839552</v>
      </c>
      <c r="AE587" s="1071">
        <f>(AB587/L586)*100</f>
        <v>62.192058346839552</v>
      </c>
      <c r="AF587" s="1071">
        <f>(AB587/D587)*100</f>
        <v>62.192058346839552</v>
      </c>
      <c r="AG587" s="1071">
        <f>AG589+AG595</f>
        <v>-27050</v>
      </c>
      <c r="AH587" s="1071">
        <f>(AG587/E587)*100</f>
        <v>-3.6534305780659104</v>
      </c>
      <c r="AI587" s="1071">
        <f>(AG587/D587)*100</f>
        <v>-2.1920583468395463</v>
      </c>
      <c r="AJ587" s="1071">
        <f>AJ589+AJ595</f>
        <v>466550</v>
      </c>
      <c r="AK587" s="1071">
        <f>(AJ587/J586)*100</f>
        <v>37.807941653160455</v>
      </c>
      <c r="AL587" s="1071">
        <f>(AJ587/D587)*100</f>
        <v>37.807941653160455</v>
      </c>
      <c r="AM587" s="1071">
        <f>AM589+AM595</f>
        <v>466550</v>
      </c>
      <c r="AN587" s="1071">
        <f>(AM587/L586)*100</f>
        <v>37.807941653160455</v>
      </c>
      <c r="AO587" s="1071">
        <f>(AM587/D587)*100</f>
        <v>37.807941653160455</v>
      </c>
      <c r="AP587" s="1071">
        <f>AP589+AP595</f>
        <v>466550</v>
      </c>
      <c r="AQ587" s="1071">
        <f>(AP587/D587)*100</f>
        <v>37.807941653160455</v>
      </c>
    </row>
    <row r="588" spans="1:43" ht="56.1" hidden="1" customHeight="1">
      <c r="A588" s="1105"/>
      <c r="B588" s="1106"/>
      <c r="C588" s="1108"/>
      <c r="D588" s="1108"/>
      <c r="E588" s="1173"/>
      <c r="F588" s="1173"/>
      <c r="G588" s="1110"/>
      <c r="H588" s="1110"/>
      <c r="I588" s="1110"/>
      <c r="J588" s="1110"/>
      <c r="K588" s="1112"/>
      <c r="L588" s="1106"/>
      <c r="M588" s="1115"/>
      <c r="N588" s="1117"/>
      <c r="O588" s="1119"/>
      <c r="P588" s="1101"/>
      <c r="Q588" s="1103"/>
      <c r="R588" s="1072"/>
      <c r="S588" s="1072"/>
      <c r="T588" s="1072"/>
      <c r="U588" s="1072"/>
      <c r="V588" s="1072"/>
      <c r="W588" s="1072"/>
      <c r="X588" s="1072"/>
      <c r="Y588" s="1072"/>
      <c r="Z588" s="1072"/>
      <c r="AA588" s="1072"/>
      <c r="AB588" s="1072"/>
      <c r="AC588" s="1072"/>
      <c r="AD588" s="1172"/>
      <c r="AE588" s="1072"/>
      <c r="AF588" s="1072"/>
      <c r="AG588" s="1072"/>
      <c r="AH588" s="1072"/>
      <c r="AI588" s="1072"/>
      <c r="AJ588" s="1072"/>
      <c r="AK588" s="1072"/>
      <c r="AL588" s="1072"/>
      <c r="AM588" s="1072"/>
      <c r="AN588" s="1072"/>
      <c r="AO588" s="1072"/>
      <c r="AP588" s="1072"/>
      <c r="AQ588" s="1072"/>
    </row>
    <row r="589" spans="1:43" ht="18.75" hidden="1">
      <c r="A589" s="38"/>
      <c r="B589" s="39"/>
      <c r="C589" s="40" t="s">
        <v>55</v>
      </c>
      <c r="D589" s="40">
        <f>SUM(D590:D594)</f>
        <v>634000</v>
      </c>
      <c r="E589" s="40">
        <f t="shared" ref="E589:F589" si="1960">SUM(E590:E594)</f>
        <v>380400</v>
      </c>
      <c r="F589" s="40">
        <f t="shared" si="1960"/>
        <v>253600</v>
      </c>
      <c r="G589" s="41">
        <f>SUM(G590:G594)</f>
        <v>190500</v>
      </c>
      <c r="H589" s="41">
        <f>SUM(H590:H594)</f>
        <v>443500</v>
      </c>
      <c r="I589" s="41">
        <f>SUM(I590:I594)</f>
        <v>0</v>
      </c>
      <c r="J589" s="41">
        <f>SUM(J590:J594)</f>
        <v>634000</v>
      </c>
      <c r="K589" s="42">
        <f>SUM(K590:K592)</f>
        <v>0</v>
      </c>
      <c r="L589" s="41">
        <f t="shared" ref="L589:R589" si="1961">SUM(L590:L594)</f>
        <v>634000</v>
      </c>
      <c r="M589" s="43">
        <f t="shared" si="1961"/>
        <v>122550</v>
      </c>
      <c r="N589" s="44">
        <f t="shared" si="1961"/>
        <v>0</v>
      </c>
      <c r="O589" s="45">
        <f t="shared" si="1961"/>
        <v>0</v>
      </c>
      <c r="P589" s="46">
        <f t="shared" si="1961"/>
        <v>0</v>
      </c>
      <c r="Q589" s="80">
        <f t="shared" si="1961"/>
        <v>45000</v>
      </c>
      <c r="R589" s="47">
        <f t="shared" si="1961"/>
        <v>122550</v>
      </c>
      <c r="S589" s="48">
        <f>R589/E589*100</f>
        <v>32.216088328075706</v>
      </c>
      <c r="T589" s="48">
        <f>R589/J589*100</f>
        <v>19.329652996845425</v>
      </c>
      <c r="U589" s="48">
        <f>R589/L589*100</f>
        <v>19.329652996845425</v>
      </c>
      <c r="V589" s="48">
        <f t="shared" ref="V589:V594" si="1962">R589/D589*100</f>
        <v>19.329652996845425</v>
      </c>
      <c r="W589" s="47">
        <f>SUM(W590:W594)</f>
        <v>45000</v>
      </c>
      <c r="X589" s="48">
        <f>W589/E589*100</f>
        <v>11.829652996845425</v>
      </c>
      <c r="Y589" s="48">
        <f>W589/J589*100</f>
        <v>7.0977917981072558</v>
      </c>
      <c r="Z589" s="48">
        <f>W589/L589*100</f>
        <v>7.0977917981072558</v>
      </c>
      <c r="AA589" s="48">
        <f>W589/D589*100</f>
        <v>7.0977917981072558</v>
      </c>
      <c r="AB589" s="48">
        <f>SUM(AB590:AB594)</f>
        <v>167550</v>
      </c>
      <c r="AC589" s="48">
        <f>AB589/E589*100</f>
        <v>44.045741324921131</v>
      </c>
      <c r="AD589" s="299">
        <f>AB589/J589*100</f>
        <v>26.427444794952681</v>
      </c>
      <c r="AE589" s="48">
        <f>AB589/L589*100</f>
        <v>26.427444794952681</v>
      </c>
      <c r="AF589" s="48">
        <f>AB589/D589*100</f>
        <v>26.427444794952681</v>
      </c>
      <c r="AG589" s="295">
        <f>SUM(AG590:AG594)</f>
        <v>212850</v>
      </c>
      <c r="AH589" s="48">
        <f>AG589/E589*100</f>
        <v>55.954258675078862</v>
      </c>
      <c r="AI589" s="48">
        <f>AG589/D589*100</f>
        <v>33.572555205047315</v>
      </c>
      <c r="AJ589" s="47">
        <f>SUM(AJ590:AJ594)</f>
        <v>466450</v>
      </c>
      <c r="AK589" s="47">
        <f>(AJ589/J589)*100</f>
        <v>73.572555205047323</v>
      </c>
      <c r="AL589" s="47">
        <f>(AJ589/D589)*100</f>
        <v>73.572555205047323</v>
      </c>
      <c r="AM589" s="47">
        <f>SUM(AM590:AM594)</f>
        <v>466450</v>
      </c>
      <c r="AN589" s="47">
        <f>(AM589/L589)*100</f>
        <v>73.572555205047323</v>
      </c>
      <c r="AO589" s="47">
        <f t="shared" ref="AO589:AO594" si="1963">(AM589/D589)*100</f>
        <v>73.572555205047323</v>
      </c>
      <c r="AP589" s="47">
        <f>SUM(AP590:AP594)</f>
        <v>466450</v>
      </c>
      <c r="AQ589" s="47">
        <f>(AP589/D589)*100</f>
        <v>73.572555205047323</v>
      </c>
    </row>
    <row r="590" spans="1:43" ht="18.75" hidden="1">
      <c r="A590" s="38"/>
      <c r="B590" s="39" t="s">
        <v>68</v>
      </c>
      <c r="C590" s="49" t="s">
        <v>56</v>
      </c>
      <c r="D590" s="49">
        <v>540000</v>
      </c>
      <c r="E590" s="49">
        <v>324000</v>
      </c>
      <c r="F590" s="49">
        <f>D590*0.4</f>
        <v>216000</v>
      </c>
      <c r="G590" s="57">
        <v>120000</v>
      </c>
      <c r="H590" s="49">
        <v>420000</v>
      </c>
      <c r="I590" s="49"/>
      <c r="J590" s="41">
        <f>SUM(G590:I590)</f>
        <v>540000</v>
      </c>
      <c r="K590" s="50">
        <v>0</v>
      </c>
      <c r="L590" s="51">
        <f>SUM(G590:I590,K590)</f>
        <v>540000</v>
      </c>
      <c r="M590" s="52">
        <v>120000</v>
      </c>
      <c r="N590" s="53"/>
      <c r="O590" s="54"/>
      <c r="P590" s="55"/>
      <c r="Q590" s="81">
        <v>45000</v>
      </c>
      <c r="R590" s="56">
        <f>M590+N590</f>
        <v>120000</v>
      </c>
      <c r="S590" s="56">
        <f>R590/E590*100</f>
        <v>37.037037037037038</v>
      </c>
      <c r="T590" s="56">
        <f>R590/J590*100</f>
        <v>22.222222222222221</v>
      </c>
      <c r="U590" s="56">
        <f>R590/L590*100</f>
        <v>22.222222222222221</v>
      </c>
      <c r="V590" s="56">
        <f t="shared" si="1962"/>
        <v>22.222222222222221</v>
      </c>
      <c r="W590" s="57">
        <f>O590+P590+Q590</f>
        <v>45000</v>
      </c>
      <c r="X590" s="56">
        <f>W590/E590*100</f>
        <v>13.888888888888889</v>
      </c>
      <c r="Y590" s="56">
        <f>W590/J590*100</f>
        <v>8.3333333333333321</v>
      </c>
      <c r="Z590" s="56">
        <f>W590/L590*100</f>
        <v>8.3333333333333321</v>
      </c>
      <c r="AA590" s="56">
        <f>W590/D590*100</f>
        <v>8.3333333333333321</v>
      </c>
      <c r="AB590" s="56">
        <f>SUM(M590:Q590)</f>
        <v>165000</v>
      </c>
      <c r="AC590" s="56">
        <f>AB590/E590*100</f>
        <v>50.925925925925931</v>
      </c>
      <c r="AD590" s="56">
        <f>AB590/J590*100</f>
        <v>30.555555555555557</v>
      </c>
      <c r="AE590" s="56">
        <f>AB590/L590*100</f>
        <v>30.555555555555557</v>
      </c>
      <c r="AF590" s="56">
        <f>AB590/D590*100</f>
        <v>30.555555555555557</v>
      </c>
      <c r="AG590" s="57">
        <f>E590-AB590</f>
        <v>159000</v>
      </c>
      <c r="AH590" s="56">
        <f>AG590/E590*100</f>
        <v>49.074074074074076</v>
      </c>
      <c r="AI590" s="56">
        <f>AG590/D590*100</f>
        <v>29.444444444444446</v>
      </c>
      <c r="AJ590" s="57">
        <f>J590-AB590</f>
        <v>375000</v>
      </c>
      <c r="AK590" s="57">
        <f>(AJ590/J590)*100</f>
        <v>69.444444444444443</v>
      </c>
      <c r="AL590" s="57">
        <f>(AJ590/D590)*100</f>
        <v>69.444444444444443</v>
      </c>
      <c r="AM590" s="34">
        <f>L590-AB590</f>
        <v>375000</v>
      </c>
      <c r="AN590" s="57">
        <f>(AM590/L590)*100</f>
        <v>69.444444444444443</v>
      </c>
      <c r="AO590" s="63">
        <f t="shared" si="1963"/>
        <v>69.444444444444443</v>
      </c>
      <c r="AP590" s="34">
        <f>D590-AB590</f>
        <v>375000</v>
      </c>
      <c r="AQ590" s="57">
        <f>(AP590/D590)*100</f>
        <v>69.444444444444443</v>
      </c>
    </row>
    <row r="591" spans="1:43" ht="18.75" hidden="1">
      <c r="A591" s="38"/>
      <c r="B591" s="38"/>
      <c r="C591" s="49" t="s">
        <v>57</v>
      </c>
      <c r="D591" s="49">
        <v>0</v>
      </c>
      <c r="E591" s="49">
        <v>0</v>
      </c>
      <c r="F591" s="49">
        <f t="shared" ref="F591:F596" si="1964">D591*0.4</f>
        <v>0</v>
      </c>
      <c r="G591" s="49">
        <v>0</v>
      </c>
      <c r="H591" s="49">
        <v>0</v>
      </c>
      <c r="I591" s="49"/>
      <c r="J591" s="41">
        <f>SUM(G591:I591)</f>
        <v>0</v>
      </c>
      <c r="K591" s="78">
        <v>0</v>
      </c>
      <c r="L591" s="51">
        <f>SUM(G591:I591,K591)</f>
        <v>0</v>
      </c>
      <c r="M591" s="52"/>
      <c r="N591" s="53"/>
      <c r="O591" s="54"/>
      <c r="P591" s="55"/>
      <c r="Q591" s="81"/>
      <c r="R591" s="56">
        <f>M591+N591</f>
        <v>0</v>
      </c>
      <c r="S591" s="56" t="e">
        <f t="shared" ref="S591:S596" si="1965">R591/E591*100</f>
        <v>#DIV/0!</v>
      </c>
      <c r="T591" s="56" t="e">
        <f t="shared" ref="T591:T594" si="1966">R591/J591*100</f>
        <v>#DIV/0!</v>
      </c>
      <c r="U591" s="56" t="e">
        <f t="shared" ref="U591:U596" si="1967">R591/L591*100</f>
        <v>#DIV/0!</v>
      </c>
      <c r="V591" s="56" t="e">
        <f t="shared" si="1962"/>
        <v>#DIV/0!</v>
      </c>
      <c r="W591" s="57">
        <f t="shared" ref="W591:W594" si="1968">O591+P591+Q591</f>
        <v>0</v>
      </c>
      <c r="X591" s="56" t="e">
        <f t="shared" ref="X591:X596" si="1969">W591/E591*100</f>
        <v>#DIV/0!</v>
      </c>
      <c r="Y591" s="56" t="e">
        <f t="shared" ref="Y591:Y594" si="1970">W591/J591*100</f>
        <v>#DIV/0!</v>
      </c>
      <c r="Z591" s="56" t="e">
        <f t="shared" ref="Z591:Z596" si="1971">W591/L591*100</f>
        <v>#DIV/0!</v>
      </c>
      <c r="AA591" s="56" t="e">
        <f t="shared" ref="AA591:AA594" si="1972">W591/D591*100</f>
        <v>#DIV/0!</v>
      </c>
      <c r="AB591" s="56">
        <f t="shared" ref="AB591:AB594" si="1973">SUM(M591:Q591)</f>
        <v>0</v>
      </c>
      <c r="AC591" s="56" t="e">
        <f t="shared" ref="AC591:AC594" si="1974">AB591/E591*100</f>
        <v>#DIV/0!</v>
      </c>
      <c r="AD591" s="56" t="e">
        <f>AB591/J591*100</f>
        <v>#DIV/0!</v>
      </c>
      <c r="AE591" s="56" t="e">
        <f t="shared" ref="AE591:AE596" si="1975">AB591/L591*100</f>
        <v>#DIV/0!</v>
      </c>
      <c r="AF591" s="56" t="e">
        <f t="shared" ref="AF591:AF594" si="1976">AB591/D591*100</f>
        <v>#DIV/0!</v>
      </c>
      <c r="AG591" s="57">
        <f t="shared" ref="AG591:AG594" si="1977">E591-AB591</f>
        <v>0</v>
      </c>
      <c r="AH591" s="56" t="e">
        <f t="shared" ref="AH591:AH594" si="1978">AG591/E591*100</f>
        <v>#DIV/0!</v>
      </c>
      <c r="AI591" s="56" t="e">
        <f t="shared" ref="AI591:AI594" si="1979">AG591/D591*100</f>
        <v>#DIV/0!</v>
      </c>
      <c r="AJ591" s="57">
        <f t="shared" ref="AJ591:AJ594" si="1980">J591-AB591</f>
        <v>0</v>
      </c>
      <c r="AK591" s="57" t="e">
        <f t="shared" ref="AK591:AK594" si="1981">(AJ591/J591)*100</f>
        <v>#DIV/0!</v>
      </c>
      <c r="AL591" s="57" t="e">
        <f t="shared" ref="AL591:AL594" si="1982">(AJ591/D591)*100</f>
        <v>#DIV/0!</v>
      </c>
      <c r="AM591" s="34">
        <f>L591-AB591</f>
        <v>0</v>
      </c>
      <c r="AN591" s="57" t="e">
        <f t="shared" ref="AN591:AN594" si="1983">(AM591/L591)*100</f>
        <v>#DIV/0!</v>
      </c>
      <c r="AO591" s="63" t="e">
        <f t="shared" si="1963"/>
        <v>#DIV/0!</v>
      </c>
      <c r="AP591" s="34">
        <f t="shared" ref="AP591:AP594" si="1984">D591-AB591</f>
        <v>0</v>
      </c>
      <c r="AQ591" s="57" t="e">
        <f t="shared" ref="AQ591:AQ594" si="1985">(AP591/D591)*100</f>
        <v>#DIV/0!</v>
      </c>
    </row>
    <row r="592" spans="1:43" ht="18.75" hidden="1">
      <c r="A592" s="38"/>
      <c r="B592" s="38"/>
      <c r="C592" s="49" t="s">
        <v>58</v>
      </c>
      <c r="D592" s="49">
        <v>94000</v>
      </c>
      <c r="E592" s="49">
        <v>56400</v>
      </c>
      <c r="F592" s="49">
        <f t="shared" si="1964"/>
        <v>37600</v>
      </c>
      <c r="G592" s="49">
        <v>70500</v>
      </c>
      <c r="H592" s="49">
        <v>23500</v>
      </c>
      <c r="I592" s="49"/>
      <c r="J592" s="41">
        <f>SUM(G592:I592)</f>
        <v>94000</v>
      </c>
      <c r="K592" s="59">
        <v>0</v>
      </c>
      <c r="L592" s="51">
        <f>SUM(G592:I592,K592)</f>
        <v>94000</v>
      </c>
      <c r="M592" s="52">
        <v>2550</v>
      </c>
      <c r="N592" s="53"/>
      <c r="O592" s="54"/>
      <c r="P592" s="55"/>
      <c r="Q592" s="81"/>
      <c r="R592" s="56">
        <f>M592+N592</f>
        <v>2550</v>
      </c>
      <c r="S592" s="56">
        <f>R592/E592*100</f>
        <v>4.5212765957446814</v>
      </c>
      <c r="T592" s="56">
        <f t="shared" si="1966"/>
        <v>2.7127659574468086</v>
      </c>
      <c r="U592" s="56">
        <f t="shared" si="1967"/>
        <v>2.7127659574468086</v>
      </c>
      <c r="V592" s="56">
        <f t="shared" si="1962"/>
        <v>2.7127659574468086</v>
      </c>
      <c r="W592" s="57">
        <f t="shared" si="1968"/>
        <v>0</v>
      </c>
      <c r="X592" s="56">
        <f t="shared" si="1969"/>
        <v>0</v>
      </c>
      <c r="Y592" s="56">
        <f t="shared" si="1970"/>
        <v>0</v>
      </c>
      <c r="Z592" s="56">
        <f t="shared" si="1971"/>
        <v>0</v>
      </c>
      <c r="AA592" s="56">
        <f t="shared" si="1972"/>
        <v>0</v>
      </c>
      <c r="AB592" s="56">
        <f t="shared" si="1973"/>
        <v>2550</v>
      </c>
      <c r="AC592" s="56">
        <f t="shared" si="1974"/>
        <v>4.5212765957446814</v>
      </c>
      <c r="AD592" s="56">
        <f t="shared" ref="AD592:AD594" si="1986">AB592/J592*100</f>
        <v>2.7127659574468086</v>
      </c>
      <c r="AE592" s="56">
        <f t="shared" si="1975"/>
        <v>2.7127659574468086</v>
      </c>
      <c r="AF592" s="56">
        <f t="shared" si="1976"/>
        <v>2.7127659574468086</v>
      </c>
      <c r="AG592" s="57">
        <f t="shared" si="1977"/>
        <v>53850</v>
      </c>
      <c r="AH592" s="56">
        <f t="shared" si="1978"/>
        <v>95.478723404255319</v>
      </c>
      <c r="AI592" s="56">
        <f t="shared" si="1979"/>
        <v>57.287234042553195</v>
      </c>
      <c r="AJ592" s="57">
        <f t="shared" si="1980"/>
        <v>91450</v>
      </c>
      <c r="AK592" s="57">
        <f t="shared" si="1981"/>
        <v>97.287234042553195</v>
      </c>
      <c r="AL592" s="57">
        <f t="shared" si="1982"/>
        <v>97.287234042553195</v>
      </c>
      <c r="AM592" s="34">
        <f>L592-AB592</f>
        <v>91450</v>
      </c>
      <c r="AN592" s="57">
        <f t="shared" si="1983"/>
        <v>97.287234042553195</v>
      </c>
      <c r="AO592" s="63">
        <f t="shared" si="1963"/>
        <v>97.287234042553195</v>
      </c>
      <c r="AP592" s="34">
        <f t="shared" si="1984"/>
        <v>91450</v>
      </c>
      <c r="AQ592" s="57">
        <f t="shared" si="1985"/>
        <v>97.287234042553195</v>
      </c>
    </row>
    <row r="593" spans="1:43" ht="18.75" hidden="1">
      <c r="A593" s="38"/>
      <c r="B593" s="38"/>
      <c r="C593" s="49" t="s">
        <v>69</v>
      </c>
      <c r="D593" s="49">
        <v>0</v>
      </c>
      <c r="E593" s="49">
        <v>0</v>
      </c>
      <c r="F593" s="49">
        <f t="shared" si="1964"/>
        <v>0</v>
      </c>
      <c r="G593" s="49">
        <v>0</v>
      </c>
      <c r="H593" s="49">
        <v>0</v>
      </c>
      <c r="I593" s="49"/>
      <c r="J593" s="41">
        <f>SUM(G593:I593)</f>
        <v>0</v>
      </c>
      <c r="K593" s="59">
        <v>0</v>
      </c>
      <c r="L593" s="51">
        <f>SUM(G593:I593,K593)</f>
        <v>0</v>
      </c>
      <c r="M593" s="52"/>
      <c r="N593" s="53"/>
      <c r="O593" s="54"/>
      <c r="P593" s="55"/>
      <c r="Q593" s="81"/>
      <c r="R593" s="56">
        <f>M593+N593</f>
        <v>0</v>
      </c>
      <c r="S593" s="56" t="e">
        <f t="shared" si="1965"/>
        <v>#DIV/0!</v>
      </c>
      <c r="T593" s="56" t="e">
        <f t="shared" si="1966"/>
        <v>#DIV/0!</v>
      </c>
      <c r="U593" s="56" t="e">
        <f t="shared" si="1967"/>
        <v>#DIV/0!</v>
      </c>
      <c r="V593" s="56" t="e">
        <f t="shared" si="1962"/>
        <v>#DIV/0!</v>
      </c>
      <c r="W593" s="57">
        <f t="shared" si="1968"/>
        <v>0</v>
      </c>
      <c r="X593" s="56" t="e">
        <f t="shared" si="1969"/>
        <v>#DIV/0!</v>
      </c>
      <c r="Y593" s="56" t="e">
        <f t="shared" si="1970"/>
        <v>#DIV/0!</v>
      </c>
      <c r="Z593" s="56" t="e">
        <f t="shared" si="1971"/>
        <v>#DIV/0!</v>
      </c>
      <c r="AA593" s="56" t="e">
        <f t="shared" si="1972"/>
        <v>#DIV/0!</v>
      </c>
      <c r="AB593" s="56">
        <f t="shared" si="1973"/>
        <v>0</v>
      </c>
      <c r="AC593" s="56" t="e">
        <f t="shared" si="1974"/>
        <v>#DIV/0!</v>
      </c>
      <c r="AD593" s="56" t="e">
        <f t="shared" si="1986"/>
        <v>#DIV/0!</v>
      </c>
      <c r="AE593" s="56" t="e">
        <f t="shared" si="1975"/>
        <v>#DIV/0!</v>
      </c>
      <c r="AF593" s="56" t="e">
        <f t="shared" si="1976"/>
        <v>#DIV/0!</v>
      </c>
      <c r="AG593" s="57">
        <f t="shared" si="1977"/>
        <v>0</v>
      </c>
      <c r="AH593" s="56" t="e">
        <f t="shared" si="1978"/>
        <v>#DIV/0!</v>
      </c>
      <c r="AI593" s="56" t="e">
        <f t="shared" si="1979"/>
        <v>#DIV/0!</v>
      </c>
      <c r="AJ593" s="57">
        <f t="shared" si="1980"/>
        <v>0</v>
      </c>
      <c r="AK593" s="57" t="e">
        <f t="shared" si="1981"/>
        <v>#DIV/0!</v>
      </c>
      <c r="AL593" s="57" t="e">
        <f t="shared" si="1982"/>
        <v>#DIV/0!</v>
      </c>
      <c r="AM593" s="34">
        <f>L593-AB593</f>
        <v>0</v>
      </c>
      <c r="AN593" s="57" t="e">
        <f t="shared" si="1983"/>
        <v>#DIV/0!</v>
      </c>
      <c r="AO593" s="63" t="e">
        <f t="shared" si="1963"/>
        <v>#DIV/0!</v>
      </c>
      <c r="AP593" s="34">
        <f t="shared" si="1984"/>
        <v>0</v>
      </c>
      <c r="AQ593" s="57" t="e">
        <f t="shared" si="1985"/>
        <v>#DIV/0!</v>
      </c>
    </row>
    <row r="594" spans="1:43" ht="18.75" hidden="1">
      <c r="A594" s="38"/>
      <c r="B594" s="38"/>
      <c r="C594" s="49" t="s">
        <v>60</v>
      </c>
      <c r="D594" s="57">
        <v>0</v>
      </c>
      <c r="E594" s="49">
        <v>0</v>
      </c>
      <c r="F594" s="49">
        <f t="shared" si="1964"/>
        <v>0</v>
      </c>
      <c r="G594" s="57">
        <v>0</v>
      </c>
      <c r="H594" s="49">
        <v>0</v>
      </c>
      <c r="I594" s="49"/>
      <c r="J594" s="41">
        <f>SUM(G594:I594)</f>
        <v>0</v>
      </c>
      <c r="K594" s="49">
        <v>0</v>
      </c>
      <c r="L594" s="51">
        <f>SUM(G594:I594,K594)</f>
        <v>0</v>
      </c>
      <c r="M594" s="52"/>
      <c r="N594" s="53"/>
      <c r="O594" s="54"/>
      <c r="P594" s="55"/>
      <c r="Q594" s="81"/>
      <c r="R594" s="56">
        <f>M594+N594</f>
        <v>0</v>
      </c>
      <c r="S594" s="56" t="e">
        <f t="shared" si="1965"/>
        <v>#DIV/0!</v>
      </c>
      <c r="T594" s="56" t="e">
        <f t="shared" si="1966"/>
        <v>#DIV/0!</v>
      </c>
      <c r="U594" s="56" t="e">
        <f t="shared" si="1967"/>
        <v>#DIV/0!</v>
      </c>
      <c r="V594" s="56" t="e">
        <f t="shared" si="1962"/>
        <v>#DIV/0!</v>
      </c>
      <c r="W594" s="57">
        <f t="shared" si="1968"/>
        <v>0</v>
      </c>
      <c r="X594" s="56" t="e">
        <f t="shared" si="1969"/>
        <v>#DIV/0!</v>
      </c>
      <c r="Y594" s="56" t="e">
        <f t="shared" si="1970"/>
        <v>#DIV/0!</v>
      </c>
      <c r="Z594" s="56" t="e">
        <f t="shared" si="1971"/>
        <v>#DIV/0!</v>
      </c>
      <c r="AA594" s="56" t="e">
        <f t="shared" si="1972"/>
        <v>#DIV/0!</v>
      </c>
      <c r="AB594" s="56">
        <f t="shared" si="1973"/>
        <v>0</v>
      </c>
      <c r="AC594" s="56" t="e">
        <f t="shared" si="1974"/>
        <v>#DIV/0!</v>
      </c>
      <c r="AD594" s="56" t="e">
        <f t="shared" si="1986"/>
        <v>#DIV/0!</v>
      </c>
      <c r="AE594" s="56" t="e">
        <f t="shared" si="1975"/>
        <v>#DIV/0!</v>
      </c>
      <c r="AF594" s="56" t="e">
        <f t="shared" si="1976"/>
        <v>#DIV/0!</v>
      </c>
      <c r="AG594" s="57">
        <f t="shared" si="1977"/>
        <v>0</v>
      </c>
      <c r="AH594" s="56" t="e">
        <f t="shared" si="1978"/>
        <v>#DIV/0!</v>
      </c>
      <c r="AI594" s="56" t="e">
        <f t="shared" si="1979"/>
        <v>#DIV/0!</v>
      </c>
      <c r="AJ594" s="57">
        <f t="shared" si="1980"/>
        <v>0</v>
      </c>
      <c r="AK594" s="57" t="e">
        <f t="shared" si="1981"/>
        <v>#DIV/0!</v>
      </c>
      <c r="AL594" s="57" t="e">
        <f t="shared" si="1982"/>
        <v>#DIV/0!</v>
      </c>
      <c r="AM594" s="34">
        <f>L594-AB594</f>
        <v>0</v>
      </c>
      <c r="AN594" s="57" t="e">
        <f t="shared" si="1983"/>
        <v>#DIV/0!</v>
      </c>
      <c r="AO594" s="63" t="e">
        <f t="shared" si="1963"/>
        <v>#DIV/0!</v>
      </c>
      <c r="AP594" s="34">
        <f t="shared" si="1984"/>
        <v>0</v>
      </c>
      <c r="AQ594" s="57" t="e">
        <f t="shared" si="1985"/>
        <v>#DIV/0!</v>
      </c>
    </row>
    <row r="595" spans="1:43" ht="18.75" hidden="1">
      <c r="A595" s="61"/>
      <c r="B595" s="62"/>
      <c r="C595" s="63" t="s">
        <v>61</v>
      </c>
      <c r="D595" s="63">
        <f>D596</f>
        <v>600000</v>
      </c>
      <c r="E595" s="63">
        <f>E596</f>
        <v>360000</v>
      </c>
      <c r="F595" s="63">
        <f t="shared" ref="F595" si="1987">F596</f>
        <v>240000</v>
      </c>
      <c r="G595" s="63">
        <f>SUM(G596:G596)</f>
        <v>600000</v>
      </c>
      <c r="H595" s="63">
        <f>H596</f>
        <v>0</v>
      </c>
      <c r="I595" s="63">
        <f>I596</f>
        <v>0</v>
      </c>
      <c r="J595" s="63">
        <f>J596</f>
        <v>600000</v>
      </c>
      <c r="K595" s="63">
        <f>K596</f>
        <v>0</v>
      </c>
      <c r="L595" s="63">
        <f>SUM(L596:L596)</f>
        <v>600000</v>
      </c>
      <c r="M595" s="64">
        <f t="shared" ref="M595:AP595" si="1988">M596</f>
        <v>0</v>
      </c>
      <c r="N595" s="65">
        <f t="shared" si="1988"/>
        <v>0</v>
      </c>
      <c r="O595" s="66">
        <f t="shared" si="1988"/>
        <v>0</v>
      </c>
      <c r="P595" s="46">
        <f t="shared" si="1988"/>
        <v>599900</v>
      </c>
      <c r="Q595" s="82">
        <f t="shared" si="1988"/>
        <v>0</v>
      </c>
      <c r="R595" s="67">
        <f t="shared" si="1988"/>
        <v>0</v>
      </c>
      <c r="S595" s="67">
        <f t="shared" si="1988"/>
        <v>0</v>
      </c>
      <c r="T595" s="67">
        <f t="shared" si="1988"/>
        <v>0</v>
      </c>
      <c r="U595" s="56">
        <f t="shared" si="1967"/>
        <v>0</v>
      </c>
      <c r="V595" s="67">
        <f t="shared" si="1988"/>
        <v>0</v>
      </c>
      <c r="W595" s="63">
        <f t="shared" si="1988"/>
        <v>599900</v>
      </c>
      <c r="X595" s="67">
        <f t="shared" si="1988"/>
        <v>166.63888888888889</v>
      </c>
      <c r="Y595" s="67">
        <f t="shared" si="1988"/>
        <v>99.983333333333334</v>
      </c>
      <c r="Z595" s="56">
        <f t="shared" si="1971"/>
        <v>99.983333333333334</v>
      </c>
      <c r="AA595" s="67">
        <f t="shared" si="1988"/>
        <v>99.983333333333334</v>
      </c>
      <c r="AB595" s="67">
        <f>AB596</f>
        <v>599900</v>
      </c>
      <c r="AC595" s="67">
        <f t="shared" ref="AC595:AI595" si="1989">AC596</f>
        <v>166.63888888888889</v>
      </c>
      <c r="AD595" s="67">
        <f t="shared" si="1989"/>
        <v>99.983333333333334</v>
      </c>
      <c r="AE595" s="56">
        <f t="shared" si="1975"/>
        <v>99.983333333333334</v>
      </c>
      <c r="AF595" s="67">
        <f t="shared" si="1989"/>
        <v>99.983333333333334</v>
      </c>
      <c r="AG595" s="63">
        <f>AG596</f>
        <v>-239900</v>
      </c>
      <c r="AH595" s="67">
        <f t="shared" si="1989"/>
        <v>-66.638888888888886</v>
      </c>
      <c r="AI595" s="67">
        <f t="shared" si="1989"/>
        <v>-39.983333333333334</v>
      </c>
      <c r="AJ595" s="63">
        <f t="shared" si="1988"/>
        <v>100</v>
      </c>
      <c r="AK595" s="63">
        <f t="shared" si="1988"/>
        <v>1.6666666666666666E-2</v>
      </c>
      <c r="AL595" s="63">
        <f t="shared" si="1988"/>
        <v>1.6666666666666666E-2</v>
      </c>
      <c r="AM595" s="63">
        <f t="shared" si="1988"/>
        <v>100</v>
      </c>
      <c r="AN595" s="63">
        <f t="shared" si="1988"/>
        <v>1.6666666666666666E-2</v>
      </c>
      <c r="AO595" s="63">
        <f t="shared" si="1988"/>
        <v>1.6666666666666666E-2</v>
      </c>
      <c r="AP595" s="63">
        <f t="shared" si="1988"/>
        <v>100</v>
      </c>
      <c r="AQ595" s="57">
        <f>(AP595/D595)*100</f>
        <v>1.6666666666666666E-2</v>
      </c>
    </row>
    <row r="596" spans="1:43" ht="18.75" hidden="1">
      <c r="A596" s="38"/>
      <c r="B596" s="38"/>
      <c r="C596" s="49" t="s">
        <v>70</v>
      </c>
      <c r="D596" s="57">
        <v>600000</v>
      </c>
      <c r="E596" s="49">
        <v>360000</v>
      </c>
      <c r="F596" s="49">
        <f t="shared" si="1964"/>
        <v>240000</v>
      </c>
      <c r="G596" s="57">
        <v>600000</v>
      </c>
      <c r="H596" s="49">
        <v>0</v>
      </c>
      <c r="I596" s="49"/>
      <c r="J596" s="49">
        <f>SUM(G596:I596)</f>
        <v>600000</v>
      </c>
      <c r="K596" s="57">
        <v>0</v>
      </c>
      <c r="L596" s="51">
        <f>SUM(G596:I596,K596)</f>
        <v>600000</v>
      </c>
      <c r="M596" s="52">
        <v>0</v>
      </c>
      <c r="N596" s="53"/>
      <c r="O596" s="54"/>
      <c r="P596" s="217">
        <v>599900</v>
      </c>
      <c r="Q596" s="81"/>
      <c r="R596" s="57">
        <f>M596+N596</f>
        <v>0</v>
      </c>
      <c r="S596" s="56">
        <f t="shared" si="1965"/>
        <v>0</v>
      </c>
      <c r="T596" s="56">
        <f>R596/L596*100</f>
        <v>0</v>
      </c>
      <c r="U596" s="56">
        <f t="shared" si="1967"/>
        <v>0</v>
      </c>
      <c r="V596" s="56">
        <f>R596/D596*100</f>
        <v>0</v>
      </c>
      <c r="W596" s="57">
        <f>O596+P596+Q596</f>
        <v>599900</v>
      </c>
      <c r="X596" s="56">
        <f t="shared" si="1969"/>
        <v>166.63888888888889</v>
      </c>
      <c r="Y596" s="56">
        <f>W596/L596*100</f>
        <v>99.983333333333334</v>
      </c>
      <c r="Z596" s="56">
        <f t="shared" si="1971"/>
        <v>99.983333333333334</v>
      </c>
      <c r="AA596" s="56">
        <f>W596/D596*100</f>
        <v>99.983333333333334</v>
      </c>
      <c r="AB596" s="56">
        <f>SUM(M596:Q596)</f>
        <v>599900</v>
      </c>
      <c r="AC596" s="56">
        <f t="shared" ref="AC596" si="1990">AB596/E596*100</f>
        <v>166.63888888888889</v>
      </c>
      <c r="AD596" s="56">
        <f t="shared" ref="AD596" si="1991">AB596/J596*100</f>
        <v>99.983333333333334</v>
      </c>
      <c r="AE596" s="56">
        <f t="shared" si="1975"/>
        <v>99.983333333333334</v>
      </c>
      <c r="AF596" s="56">
        <f>AB596/D596*100</f>
        <v>99.983333333333334</v>
      </c>
      <c r="AG596" s="57">
        <f t="shared" ref="AG596" si="1992">E596-AB596</f>
        <v>-239900</v>
      </c>
      <c r="AH596" s="56">
        <f t="shared" ref="AH596" si="1993">AG596/E596*100</f>
        <v>-66.638888888888886</v>
      </c>
      <c r="AI596" s="56">
        <f t="shared" ref="AI596" si="1994">AG596/D596*100</f>
        <v>-39.983333333333334</v>
      </c>
      <c r="AJ596" s="57">
        <f>J596-AB596</f>
        <v>100</v>
      </c>
      <c r="AK596" s="57">
        <f t="shared" ref="AK596" si="1995">(AJ596/J596)*100</f>
        <v>1.6666666666666666E-2</v>
      </c>
      <c r="AL596" s="57">
        <f>(AJ596/D596)*100</f>
        <v>1.6666666666666666E-2</v>
      </c>
      <c r="AM596" s="34">
        <f>L596-AB596</f>
        <v>100</v>
      </c>
      <c r="AN596" s="57">
        <f>(AM596/L596)*100</f>
        <v>1.6666666666666666E-2</v>
      </c>
      <c r="AO596" s="63">
        <f>(AM596/D596)*100</f>
        <v>1.6666666666666666E-2</v>
      </c>
      <c r="AP596" s="34">
        <f t="shared" ref="AP596" si="1996">D596-AB596</f>
        <v>100</v>
      </c>
      <c r="AQ596" s="57">
        <f t="shared" ref="AQ596" si="1997">(AP596/D596)*100</f>
        <v>1.6666666666666666E-2</v>
      </c>
    </row>
    <row r="597" spans="1:43" ht="18.75" hidden="1">
      <c r="A597" s="69"/>
      <c r="B597" s="69"/>
      <c r="C597" s="70"/>
      <c r="D597" s="70"/>
      <c r="E597" s="70"/>
      <c r="F597" s="70"/>
      <c r="G597" s="71"/>
      <c r="H597" s="71"/>
      <c r="I597" s="71"/>
      <c r="J597" s="71"/>
      <c r="K597" s="71"/>
      <c r="L597" s="71"/>
      <c r="M597" s="72"/>
      <c r="N597" s="73"/>
      <c r="O597" s="74"/>
      <c r="P597" s="75"/>
      <c r="Q597" s="83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</row>
    <row r="598" spans="1:43" s="34" customFormat="1" ht="18.95" hidden="1" customHeight="1">
      <c r="A598" s="1073" t="s">
        <v>236</v>
      </c>
      <c r="B598" s="1074"/>
      <c r="C598" s="1074"/>
      <c r="D598" s="1074"/>
      <c r="E598" s="1074"/>
      <c r="F598" s="1074"/>
      <c r="G598" s="1074"/>
      <c r="H598" s="1074"/>
      <c r="I598" s="1074"/>
      <c r="J598" s="1074"/>
      <c r="K598" s="1074"/>
      <c r="L598" s="1074"/>
      <c r="M598" s="1074"/>
      <c r="N598" s="1074"/>
      <c r="O598" s="1074"/>
      <c r="P598" s="1074"/>
      <c r="Q598" s="1074"/>
      <c r="R598" s="1074"/>
      <c r="S598" s="1074"/>
      <c r="T598" s="1074"/>
      <c r="U598" s="1074"/>
      <c r="V598" s="1074"/>
      <c r="W598" s="1074"/>
      <c r="X598" s="1074"/>
      <c r="Y598" s="1074"/>
      <c r="Z598" s="1074"/>
      <c r="AA598" s="1074"/>
      <c r="AB598" s="1074"/>
      <c r="AC598" s="1074"/>
      <c r="AD598" s="1074"/>
      <c r="AE598" s="1074"/>
      <c r="AF598" s="1074"/>
      <c r="AG598" s="1074"/>
      <c r="AH598" s="1074"/>
      <c r="AI598" s="1074"/>
      <c r="AJ598" s="1074"/>
      <c r="AK598" s="1074"/>
      <c r="AL598" s="1074"/>
      <c r="AM598" s="1074"/>
      <c r="AN598" s="1074"/>
      <c r="AO598" s="1074"/>
      <c r="AP598" s="1074"/>
      <c r="AQ598" s="1074"/>
    </row>
    <row r="599" spans="1:43" s="35" customFormat="1" ht="36.950000000000003" hidden="1" customHeight="1">
      <c r="A599" s="182"/>
      <c r="B599" s="183"/>
      <c r="C599" s="184"/>
      <c r="D599" s="304">
        <v>1</v>
      </c>
      <c r="E599" s="304">
        <v>0.6</v>
      </c>
      <c r="F599" s="304">
        <v>0.4</v>
      </c>
      <c r="G599" s="305" t="s">
        <v>467</v>
      </c>
      <c r="H599" s="305" t="s">
        <v>468</v>
      </c>
      <c r="I599" s="305" t="s">
        <v>469</v>
      </c>
      <c r="J599" s="305" t="s">
        <v>40</v>
      </c>
      <c r="K599" s="306" t="s">
        <v>470</v>
      </c>
      <c r="L599" s="307" t="s">
        <v>471</v>
      </c>
      <c r="M599" s="186" t="s">
        <v>435</v>
      </c>
      <c r="N599" s="186" t="s">
        <v>436</v>
      </c>
      <c r="O599" s="186" t="s">
        <v>20</v>
      </c>
      <c r="P599" s="186" t="s">
        <v>21</v>
      </c>
      <c r="Q599" s="186" t="s">
        <v>437</v>
      </c>
      <c r="R599" s="187" t="s">
        <v>417</v>
      </c>
      <c r="S599" s="286" t="s">
        <v>462</v>
      </c>
      <c r="T599" s="188" t="s">
        <v>433</v>
      </c>
      <c r="U599" s="188" t="s">
        <v>434</v>
      </c>
      <c r="V599" s="188" t="s">
        <v>403</v>
      </c>
      <c r="W599" s="188" t="s">
        <v>438</v>
      </c>
      <c r="X599" s="286" t="s">
        <v>462</v>
      </c>
      <c r="Y599" s="188" t="s">
        <v>433</v>
      </c>
      <c r="Z599" s="188" t="s">
        <v>434</v>
      </c>
      <c r="AA599" s="188" t="s">
        <v>403</v>
      </c>
      <c r="AB599" s="187" t="s">
        <v>439</v>
      </c>
      <c r="AC599" s="286" t="s">
        <v>462</v>
      </c>
      <c r="AD599" s="188" t="s">
        <v>433</v>
      </c>
      <c r="AE599" s="188" t="s">
        <v>434</v>
      </c>
      <c r="AF599" s="188" t="s">
        <v>403</v>
      </c>
      <c r="AG599" s="297" t="s">
        <v>33</v>
      </c>
      <c r="AH599" s="286" t="s">
        <v>464</v>
      </c>
      <c r="AI599" s="286" t="s">
        <v>399</v>
      </c>
      <c r="AJ599" s="188" t="s">
        <v>440</v>
      </c>
      <c r="AK599" s="188" t="s">
        <v>433</v>
      </c>
      <c r="AL599" s="188" t="s">
        <v>403</v>
      </c>
      <c r="AM599" s="188" t="s">
        <v>408</v>
      </c>
      <c r="AN599" s="188" t="s">
        <v>433</v>
      </c>
      <c r="AO599" s="188" t="s">
        <v>403</v>
      </c>
      <c r="AP599" s="188" t="s">
        <v>441</v>
      </c>
      <c r="AQ599" s="188" t="s">
        <v>403</v>
      </c>
    </row>
    <row r="600" spans="1:43" s="35" customFormat="1" ht="18.95" hidden="1" customHeight="1">
      <c r="A600" s="205"/>
      <c r="B600" s="206"/>
      <c r="C600" s="184" t="s">
        <v>54</v>
      </c>
      <c r="D600" s="184">
        <f t="shared" ref="D600:I600" si="1998">D601+D607</f>
        <v>4564000</v>
      </c>
      <c r="E600" s="184">
        <f t="shared" si="1998"/>
        <v>2738400</v>
      </c>
      <c r="F600" s="184">
        <f t="shared" si="1998"/>
        <v>1825600</v>
      </c>
      <c r="G600" s="184">
        <f t="shared" si="1998"/>
        <v>3738000</v>
      </c>
      <c r="H600" s="184">
        <f t="shared" si="1998"/>
        <v>826000</v>
      </c>
      <c r="I600" s="184">
        <f t="shared" si="1998"/>
        <v>0</v>
      </c>
      <c r="J600" s="184">
        <f t="shared" ref="J600:J606" si="1999">SUM(G600:I600)</f>
        <v>4564000</v>
      </c>
      <c r="K600" s="185">
        <f>K601+K607</f>
        <v>0</v>
      </c>
      <c r="L600" s="184">
        <f>L601+L607</f>
        <v>4564000</v>
      </c>
      <c r="M600" s="184">
        <f>M601+M607</f>
        <v>921525</v>
      </c>
      <c r="N600" s="184">
        <f t="shared" ref="N600:R600" si="2000">N601+N607</f>
        <v>0</v>
      </c>
      <c r="O600" s="184">
        <f t="shared" si="2000"/>
        <v>600000</v>
      </c>
      <c r="P600" s="184">
        <f t="shared" si="2000"/>
        <v>0</v>
      </c>
      <c r="Q600" s="184">
        <f t="shared" si="2000"/>
        <v>540000</v>
      </c>
      <c r="R600" s="184">
        <f t="shared" si="2000"/>
        <v>921525</v>
      </c>
      <c r="S600" s="207">
        <f>(R600/E600)*100</f>
        <v>33.651950043821209</v>
      </c>
      <c r="T600" s="207">
        <f>(R600/J600)*100</f>
        <v>20.191170026292728</v>
      </c>
      <c r="U600" s="207">
        <f>(R600/L600)*100</f>
        <v>20.191170026292728</v>
      </c>
      <c r="V600" s="198">
        <f>(R600/D600)*100</f>
        <v>20.191170026292728</v>
      </c>
      <c r="W600" s="184">
        <f>W601+W607</f>
        <v>1140000</v>
      </c>
      <c r="X600" s="207">
        <f t="shared" ref="X600:X606" si="2001">(W600/E600)*100</f>
        <v>41.630148992112183</v>
      </c>
      <c r="Y600" s="198">
        <f>(W600/J600)*100</f>
        <v>24.978089395267308</v>
      </c>
      <c r="Z600" s="207">
        <f>(W600/L600)*100</f>
        <v>24.978089395267308</v>
      </c>
      <c r="AA600" s="198">
        <f>(W600/D600)*100</f>
        <v>24.978089395267308</v>
      </c>
      <c r="AB600" s="184">
        <f>AB601+AB607</f>
        <v>2061525</v>
      </c>
      <c r="AC600" s="288">
        <f>(AB600/E600)*100</f>
        <v>75.282099035933385</v>
      </c>
      <c r="AD600" s="198">
        <f>(AB600/J600)*100</f>
        <v>45.169259421560035</v>
      </c>
      <c r="AE600" s="207">
        <f>(AB600/L600)*100</f>
        <v>45.169259421560035</v>
      </c>
      <c r="AF600" s="284">
        <f t="shared" ref="AF600:AF606" si="2002">(AB600/D600)*100</f>
        <v>45.169259421560035</v>
      </c>
      <c r="AG600" s="291">
        <f>AG601+AG607</f>
        <v>676875</v>
      </c>
      <c r="AH600" s="292">
        <f>(AG600/E600)*100</f>
        <v>24.717900964066608</v>
      </c>
      <c r="AI600" s="292">
        <f>(AG600/D600)*100</f>
        <v>14.830740578439967</v>
      </c>
      <c r="AJ600" s="184">
        <f>AJ601+AJ607</f>
        <v>2502475</v>
      </c>
      <c r="AK600" s="198">
        <f t="shared" ref="AK600:AK601" si="2003">(AJ600/J600)*100</f>
        <v>54.830740578439965</v>
      </c>
      <c r="AL600" s="198">
        <f>(AJ600/D600)*100</f>
        <v>54.830740578439965</v>
      </c>
      <c r="AM600" s="184">
        <f>AM601+AM607</f>
        <v>2502475</v>
      </c>
      <c r="AN600" s="198">
        <f>(AM600/L600)*100</f>
        <v>54.830740578439965</v>
      </c>
      <c r="AO600" s="198">
        <f>(AM600/D600)*100</f>
        <v>54.830740578439965</v>
      </c>
      <c r="AP600" s="184">
        <f>AP601+AP607</f>
        <v>2502475</v>
      </c>
      <c r="AQ600" s="198">
        <f>(AP600/D600)*100</f>
        <v>54.830740578439965</v>
      </c>
    </row>
    <row r="601" spans="1:43" s="35" customFormat="1" ht="18.95" hidden="1" customHeight="1">
      <c r="A601" s="182"/>
      <c r="B601" s="192" t="s">
        <v>34</v>
      </c>
      <c r="C601" s="193" t="s">
        <v>55</v>
      </c>
      <c r="D601" s="193">
        <f t="shared" ref="D601:I601" si="2004">SUM(D602:D606)</f>
        <v>4564000</v>
      </c>
      <c r="E601" s="193">
        <f t="shared" si="2004"/>
        <v>2738400</v>
      </c>
      <c r="F601" s="193">
        <f t="shared" si="2004"/>
        <v>1825600</v>
      </c>
      <c r="G601" s="190">
        <f t="shared" si="2004"/>
        <v>3738000</v>
      </c>
      <c r="H601" s="190">
        <f t="shared" si="2004"/>
        <v>826000</v>
      </c>
      <c r="I601" s="190">
        <f t="shared" si="2004"/>
        <v>0</v>
      </c>
      <c r="J601" s="190">
        <f t="shared" si="1999"/>
        <v>4564000</v>
      </c>
      <c r="K601" s="194">
        <f t="shared" ref="K601:R601" si="2005">SUM(K602:K606)</f>
        <v>0</v>
      </c>
      <c r="L601" s="190">
        <f t="shared" si="2005"/>
        <v>4564000</v>
      </c>
      <c r="M601" s="193">
        <f>SUM(M602:M606)</f>
        <v>921525</v>
      </c>
      <c r="N601" s="193">
        <f t="shared" ref="N601:Q601" si="2006">SUM(N602:N606)</f>
        <v>0</v>
      </c>
      <c r="O601" s="193">
        <f t="shared" si="2006"/>
        <v>600000</v>
      </c>
      <c r="P601" s="193">
        <f t="shared" si="2006"/>
        <v>0</v>
      </c>
      <c r="Q601" s="193">
        <f t="shared" si="2006"/>
        <v>540000</v>
      </c>
      <c r="R601" s="190">
        <f t="shared" si="2005"/>
        <v>921525</v>
      </c>
      <c r="S601" s="189">
        <f>(R601/E601)*100</f>
        <v>33.651950043821209</v>
      </c>
      <c r="T601" s="189">
        <f t="shared" ref="T601:T606" si="2007">(R601/J601)*100</f>
        <v>20.191170026292728</v>
      </c>
      <c r="U601" s="189">
        <f t="shared" ref="U601:U608" si="2008">(R601/L601)*100</f>
        <v>20.191170026292728</v>
      </c>
      <c r="V601" s="190">
        <f>(R601/D601)*100</f>
        <v>20.191170026292728</v>
      </c>
      <c r="W601" s="190">
        <f>SUM(W602:W606)</f>
        <v>1140000</v>
      </c>
      <c r="X601" s="189">
        <f t="shared" si="2001"/>
        <v>41.630148992112183</v>
      </c>
      <c r="Y601" s="190">
        <f t="shared" ref="Y601:Y608" si="2009">(W601/J601)*100</f>
        <v>24.978089395267308</v>
      </c>
      <c r="Z601" s="189">
        <f t="shared" ref="Z601:Z608" si="2010">(W601/L601)*100</f>
        <v>24.978089395267308</v>
      </c>
      <c r="AA601" s="189">
        <f>(W601/D601)*100</f>
        <v>24.978089395267308</v>
      </c>
      <c r="AB601" s="190">
        <f>SUM(AB602:AB606)</f>
        <v>2061525</v>
      </c>
      <c r="AC601" s="190">
        <f>(AB601/E601)*100</f>
        <v>75.282099035933385</v>
      </c>
      <c r="AD601" s="298">
        <f t="shared" ref="AD601:AD608" si="2011">(AB601/J601)*100</f>
        <v>45.169259421560035</v>
      </c>
      <c r="AE601" s="189">
        <f t="shared" ref="AE601:AE608" si="2012">(AB601/L601)*100</f>
        <v>45.169259421560035</v>
      </c>
      <c r="AF601" s="189">
        <f t="shared" si="2002"/>
        <v>45.169259421560035</v>
      </c>
      <c r="AG601" s="289">
        <f>SUM(AG602:AG606)</f>
        <v>676875</v>
      </c>
      <c r="AH601" s="199">
        <f>(AG601/E601)*100</f>
        <v>24.717900964066608</v>
      </c>
      <c r="AI601" s="199">
        <f>(AG601/D601)*100</f>
        <v>14.830740578439967</v>
      </c>
      <c r="AJ601" s="191">
        <f>SUM(AJ602:AJ606)</f>
        <v>2502475</v>
      </c>
      <c r="AK601" s="191">
        <f t="shared" si="2003"/>
        <v>54.830740578439965</v>
      </c>
      <c r="AL601" s="191">
        <f t="shared" ref="AL601:AL606" si="2013">(AJ601/D601)*100</f>
        <v>54.830740578439965</v>
      </c>
      <c r="AM601" s="191">
        <f>SUM(AM602:AM606)</f>
        <v>2502475</v>
      </c>
      <c r="AN601" s="191">
        <f t="shared" ref="AN601:AN608" si="2014">(AM601/L601)*100</f>
        <v>54.830740578439965</v>
      </c>
      <c r="AO601" s="191">
        <f t="shared" ref="AO601:AO608" si="2015">(AM601/D601)*100</f>
        <v>54.830740578439965</v>
      </c>
      <c r="AP601" s="191">
        <f>SUM(AP602:AP606)</f>
        <v>2502475</v>
      </c>
      <c r="AQ601" s="191">
        <f t="shared" ref="AQ601:AQ608" si="2016">(AP601/D601)*100</f>
        <v>54.830740578439965</v>
      </c>
    </row>
    <row r="602" spans="1:43" s="35" customFormat="1" ht="18.95" hidden="1" customHeight="1">
      <c r="A602" s="183"/>
      <c r="B602" s="183"/>
      <c r="C602" s="189" t="s">
        <v>56</v>
      </c>
      <c r="D602" s="189">
        <f>D614</f>
        <v>1260000</v>
      </c>
      <c r="E602" s="189">
        <f>E614</f>
        <v>756000</v>
      </c>
      <c r="F602" s="189">
        <f>F614</f>
        <v>504000</v>
      </c>
      <c r="G602" s="189">
        <f t="shared" ref="G602:I602" si="2017">G614</f>
        <v>1260000</v>
      </c>
      <c r="H602" s="189">
        <f t="shared" si="2017"/>
        <v>0</v>
      </c>
      <c r="I602" s="189">
        <f t="shared" si="2017"/>
        <v>0</v>
      </c>
      <c r="J602" s="189">
        <f t="shared" si="1999"/>
        <v>1260000</v>
      </c>
      <c r="K602" s="195">
        <f>K614</f>
        <v>0</v>
      </c>
      <c r="L602" s="196">
        <f>J602+(K602)</f>
        <v>1260000</v>
      </c>
      <c r="M602" s="189">
        <f>M614</f>
        <v>375000</v>
      </c>
      <c r="N602" s="189">
        <f t="shared" ref="N602:Q602" si="2018">N614</f>
        <v>0</v>
      </c>
      <c r="O602" s="189">
        <f t="shared" si="2018"/>
        <v>0</v>
      </c>
      <c r="P602" s="189">
        <f t="shared" si="2018"/>
        <v>0</v>
      </c>
      <c r="Q602" s="189">
        <f t="shared" si="2018"/>
        <v>540000</v>
      </c>
      <c r="R602" s="189">
        <f>M602+N602</f>
        <v>375000</v>
      </c>
      <c r="S602" s="189">
        <f>(R602/E602)*100</f>
        <v>49.603174603174608</v>
      </c>
      <c r="T602" s="189">
        <f t="shared" si="2007"/>
        <v>29.761904761904763</v>
      </c>
      <c r="U602" s="189">
        <f t="shared" si="2008"/>
        <v>29.761904761904763</v>
      </c>
      <c r="V602" s="189">
        <f>(R602/D602)*100</f>
        <v>29.761904761904763</v>
      </c>
      <c r="W602" s="189">
        <f>O602+P602+Q602</f>
        <v>540000</v>
      </c>
      <c r="X602" s="189">
        <f t="shared" si="2001"/>
        <v>71.428571428571431</v>
      </c>
      <c r="Y602" s="189">
        <f t="shared" si="2009"/>
        <v>42.857142857142854</v>
      </c>
      <c r="Z602" s="189">
        <f t="shared" si="2010"/>
        <v>42.857142857142854</v>
      </c>
      <c r="AA602" s="189">
        <f>(W602/D602)*100</f>
        <v>42.857142857142854</v>
      </c>
      <c r="AB602" s="189">
        <f>SUM(M602:Q602)</f>
        <v>915000</v>
      </c>
      <c r="AC602" s="189">
        <f>(AB602/E602)*100</f>
        <v>121.03174603174602</v>
      </c>
      <c r="AD602" s="189">
        <f t="shared" si="2011"/>
        <v>72.61904761904762</v>
      </c>
      <c r="AE602" s="189">
        <f t="shared" si="2012"/>
        <v>72.61904761904762</v>
      </c>
      <c r="AF602" s="189">
        <f t="shared" si="2002"/>
        <v>72.61904761904762</v>
      </c>
      <c r="AG602" s="189">
        <f>E602-AB602</f>
        <v>-159000</v>
      </c>
      <c r="AH602" s="290">
        <f>(AG602/E602)*100</f>
        <v>-21.031746031746032</v>
      </c>
      <c r="AI602" s="290">
        <f>(AG602/D602)*100</f>
        <v>-12.619047619047619</v>
      </c>
      <c r="AJ602" s="197">
        <f>J602-AB602</f>
        <v>345000</v>
      </c>
      <c r="AK602" s="197">
        <f>(AJ602/J602)*100</f>
        <v>27.380952380952383</v>
      </c>
      <c r="AL602" s="197">
        <f t="shared" si="2013"/>
        <v>27.380952380952383</v>
      </c>
      <c r="AM602" s="197">
        <f>L602-AB602</f>
        <v>345000</v>
      </c>
      <c r="AN602" s="197">
        <f t="shared" si="2014"/>
        <v>27.380952380952383</v>
      </c>
      <c r="AO602" s="197">
        <f t="shared" si="2015"/>
        <v>27.380952380952383</v>
      </c>
      <c r="AP602" s="197">
        <f>D602-AB602</f>
        <v>345000</v>
      </c>
      <c r="AQ602" s="197">
        <f t="shared" si="2016"/>
        <v>27.380952380952383</v>
      </c>
    </row>
    <row r="603" spans="1:43" s="35" customFormat="1" ht="18.95" hidden="1" customHeight="1">
      <c r="A603" s="183"/>
      <c r="B603" s="183"/>
      <c r="C603" s="189" t="s">
        <v>57</v>
      </c>
      <c r="D603" s="189">
        <f t="shared" ref="D603:I608" si="2019">D615</f>
        <v>3166800</v>
      </c>
      <c r="E603" s="189">
        <f t="shared" si="2019"/>
        <v>1900080</v>
      </c>
      <c r="F603" s="189">
        <f t="shared" si="2019"/>
        <v>1266720</v>
      </c>
      <c r="G603" s="189">
        <f t="shared" si="2019"/>
        <v>2375100</v>
      </c>
      <c r="H603" s="189">
        <f t="shared" si="2019"/>
        <v>791700</v>
      </c>
      <c r="I603" s="189">
        <f t="shared" si="2019"/>
        <v>0</v>
      </c>
      <c r="J603" s="189">
        <f t="shared" si="1999"/>
        <v>3166800</v>
      </c>
      <c r="K603" s="195">
        <f t="shared" ref="K603:K608" si="2020">K615</f>
        <v>0</v>
      </c>
      <c r="L603" s="196">
        <f>J603+(K603)</f>
        <v>3166800</v>
      </c>
      <c r="M603" s="189">
        <f t="shared" ref="M603:Q606" si="2021">M615</f>
        <v>546525</v>
      </c>
      <c r="N603" s="189">
        <f t="shared" si="2021"/>
        <v>0</v>
      </c>
      <c r="O603" s="189">
        <f t="shared" si="2021"/>
        <v>600000</v>
      </c>
      <c r="P603" s="189">
        <f t="shared" si="2021"/>
        <v>0</v>
      </c>
      <c r="Q603" s="189">
        <f t="shared" si="2021"/>
        <v>0</v>
      </c>
      <c r="R603" s="189">
        <f>M603+N603</f>
        <v>546525</v>
      </c>
      <c r="S603" s="189">
        <f t="shared" ref="S603:S608" si="2022">(R603/E603)*100</f>
        <v>28.763262599469495</v>
      </c>
      <c r="T603" s="189">
        <f t="shared" si="2007"/>
        <v>17.257957559681696</v>
      </c>
      <c r="U603" s="189">
        <f t="shared" si="2008"/>
        <v>17.257957559681696</v>
      </c>
      <c r="V603" s="189">
        <f t="shared" ref="V603:V606" si="2023">(R603/D603)*100</f>
        <v>17.257957559681696</v>
      </c>
      <c r="W603" s="189">
        <f t="shared" ref="W603:W608" si="2024">O603+P603+Q603</f>
        <v>600000</v>
      </c>
      <c r="X603" s="189">
        <f t="shared" si="2001"/>
        <v>31.577617784514334</v>
      </c>
      <c r="Y603" s="189">
        <f t="shared" si="2009"/>
        <v>18.946570670708603</v>
      </c>
      <c r="Z603" s="189">
        <f t="shared" si="2010"/>
        <v>18.946570670708603</v>
      </c>
      <c r="AA603" s="189">
        <f t="shared" ref="AA603:AA606" si="2025">(W603/D603)*100</f>
        <v>18.946570670708603</v>
      </c>
      <c r="AB603" s="189">
        <f>SUM(M603:Q603)</f>
        <v>1146525</v>
      </c>
      <c r="AC603" s="189">
        <f t="shared" ref="AC603:AC606" si="2026">(AB603/E603)*100</f>
        <v>60.34088038398383</v>
      </c>
      <c r="AD603" s="189">
        <f t="shared" si="2011"/>
        <v>36.204528230390295</v>
      </c>
      <c r="AE603" s="189">
        <f t="shared" si="2012"/>
        <v>36.204528230390295</v>
      </c>
      <c r="AF603" s="189">
        <f t="shared" si="2002"/>
        <v>36.204528230390295</v>
      </c>
      <c r="AG603" s="189">
        <f t="shared" ref="AG603:AG606" si="2027">E603-AB603</f>
        <v>753555</v>
      </c>
      <c r="AH603" s="290">
        <f t="shared" ref="AH603:AH606" si="2028">(AG603/E603)*100</f>
        <v>39.65911961601617</v>
      </c>
      <c r="AI603" s="290">
        <f t="shared" ref="AI603:AI606" si="2029">(AG603/D603)*100</f>
        <v>23.795471769609698</v>
      </c>
      <c r="AJ603" s="197">
        <f t="shared" ref="AJ603:AJ606" si="2030">J603-AB603</f>
        <v>2020275</v>
      </c>
      <c r="AK603" s="197">
        <f t="shared" ref="AK603:AK608" si="2031">(AJ603/J603)*100</f>
        <v>63.795471769609705</v>
      </c>
      <c r="AL603" s="197">
        <f t="shared" si="2013"/>
        <v>63.795471769609705</v>
      </c>
      <c r="AM603" s="197">
        <f t="shared" ref="AM603:AM606" si="2032">L603-AB603</f>
        <v>2020275</v>
      </c>
      <c r="AN603" s="197">
        <f t="shared" si="2014"/>
        <v>63.795471769609705</v>
      </c>
      <c r="AO603" s="197">
        <f t="shared" si="2015"/>
        <v>63.795471769609705</v>
      </c>
      <c r="AP603" s="197">
        <f t="shared" ref="AP603:AP606" si="2033">D603-AB603</f>
        <v>2020275</v>
      </c>
      <c r="AQ603" s="197">
        <f t="shared" si="2016"/>
        <v>63.795471769609705</v>
      </c>
    </row>
    <row r="604" spans="1:43" s="35" customFormat="1" ht="18.95" hidden="1" customHeight="1">
      <c r="A604" s="183"/>
      <c r="B604" s="183"/>
      <c r="C604" s="189" t="s">
        <v>58</v>
      </c>
      <c r="D604" s="189">
        <f t="shared" si="2019"/>
        <v>137200</v>
      </c>
      <c r="E604" s="189">
        <f t="shared" si="2019"/>
        <v>82320</v>
      </c>
      <c r="F604" s="189">
        <f t="shared" si="2019"/>
        <v>54880</v>
      </c>
      <c r="G604" s="189">
        <f t="shared" si="2019"/>
        <v>102900</v>
      </c>
      <c r="H604" s="189">
        <f t="shared" si="2019"/>
        <v>34300</v>
      </c>
      <c r="I604" s="189">
        <f t="shared" si="2019"/>
        <v>0</v>
      </c>
      <c r="J604" s="189">
        <f t="shared" si="1999"/>
        <v>137200</v>
      </c>
      <c r="K604" s="195">
        <f t="shared" si="2020"/>
        <v>0</v>
      </c>
      <c r="L604" s="196">
        <f>J604+(K604)</f>
        <v>137200</v>
      </c>
      <c r="M604" s="189">
        <f t="shared" si="2021"/>
        <v>0</v>
      </c>
      <c r="N604" s="189">
        <f t="shared" si="2021"/>
        <v>0</v>
      </c>
      <c r="O604" s="189">
        <f t="shared" si="2021"/>
        <v>0</v>
      </c>
      <c r="P604" s="189">
        <f t="shared" si="2021"/>
        <v>0</v>
      </c>
      <c r="Q604" s="189">
        <f t="shared" si="2021"/>
        <v>0</v>
      </c>
      <c r="R604" s="189">
        <f>M604+N604</f>
        <v>0</v>
      </c>
      <c r="S604" s="189">
        <f t="shared" si="2022"/>
        <v>0</v>
      </c>
      <c r="T604" s="189">
        <f t="shared" si="2007"/>
        <v>0</v>
      </c>
      <c r="U604" s="189">
        <f t="shared" si="2008"/>
        <v>0</v>
      </c>
      <c r="V604" s="189">
        <f t="shared" si="2023"/>
        <v>0</v>
      </c>
      <c r="W604" s="189">
        <f t="shared" si="2024"/>
        <v>0</v>
      </c>
      <c r="X604" s="189">
        <f t="shared" si="2001"/>
        <v>0</v>
      </c>
      <c r="Y604" s="189">
        <f t="shared" si="2009"/>
        <v>0</v>
      </c>
      <c r="Z604" s="189">
        <f t="shared" si="2010"/>
        <v>0</v>
      </c>
      <c r="AA604" s="189">
        <f t="shared" si="2025"/>
        <v>0</v>
      </c>
      <c r="AB604" s="189">
        <f>SUM(M604:Q604)</f>
        <v>0</v>
      </c>
      <c r="AC604" s="189">
        <f t="shared" si="2026"/>
        <v>0</v>
      </c>
      <c r="AD604" s="189">
        <f t="shared" si="2011"/>
        <v>0</v>
      </c>
      <c r="AE604" s="189">
        <f t="shared" si="2012"/>
        <v>0</v>
      </c>
      <c r="AF604" s="189">
        <f t="shared" si="2002"/>
        <v>0</v>
      </c>
      <c r="AG604" s="189">
        <f t="shared" si="2027"/>
        <v>82320</v>
      </c>
      <c r="AH604" s="290">
        <f t="shared" si="2028"/>
        <v>100</v>
      </c>
      <c r="AI604" s="290">
        <f t="shared" si="2029"/>
        <v>60</v>
      </c>
      <c r="AJ604" s="197">
        <f t="shared" si="2030"/>
        <v>137200</v>
      </c>
      <c r="AK604" s="197">
        <f t="shared" si="2031"/>
        <v>100</v>
      </c>
      <c r="AL604" s="197">
        <f t="shared" si="2013"/>
        <v>100</v>
      </c>
      <c r="AM604" s="197">
        <f t="shared" si="2032"/>
        <v>137200</v>
      </c>
      <c r="AN604" s="197">
        <f t="shared" si="2014"/>
        <v>100</v>
      </c>
      <c r="AO604" s="197">
        <f t="shared" si="2015"/>
        <v>100</v>
      </c>
      <c r="AP604" s="197">
        <f t="shared" si="2033"/>
        <v>137200</v>
      </c>
      <c r="AQ604" s="197">
        <f t="shared" si="2016"/>
        <v>100</v>
      </c>
    </row>
    <row r="605" spans="1:43" s="35" customFormat="1" ht="18.95" hidden="1" customHeight="1">
      <c r="A605" s="183"/>
      <c r="B605" s="183"/>
      <c r="C605" s="189" t="s">
        <v>59</v>
      </c>
      <c r="D605" s="189">
        <f t="shared" si="2019"/>
        <v>0</v>
      </c>
      <c r="E605" s="189">
        <f t="shared" si="2019"/>
        <v>0</v>
      </c>
      <c r="F605" s="189">
        <f t="shared" si="2019"/>
        <v>0</v>
      </c>
      <c r="G605" s="189">
        <f t="shared" si="2019"/>
        <v>0</v>
      </c>
      <c r="H605" s="189">
        <f t="shared" si="2019"/>
        <v>0</v>
      </c>
      <c r="I605" s="189">
        <f t="shared" si="2019"/>
        <v>0</v>
      </c>
      <c r="J605" s="189">
        <f t="shared" si="1999"/>
        <v>0</v>
      </c>
      <c r="K605" s="195">
        <f t="shared" si="2020"/>
        <v>0</v>
      </c>
      <c r="L605" s="196">
        <f>J605+(K605)</f>
        <v>0</v>
      </c>
      <c r="M605" s="189">
        <f t="shared" si="2021"/>
        <v>0</v>
      </c>
      <c r="N605" s="189">
        <f t="shared" si="2021"/>
        <v>0</v>
      </c>
      <c r="O605" s="189">
        <f t="shared" si="2021"/>
        <v>0</v>
      </c>
      <c r="P605" s="189">
        <f t="shared" si="2021"/>
        <v>0</v>
      </c>
      <c r="Q605" s="189">
        <f t="shared" si="2021"/>
        <v>0</v>
      </c>
      <c r="R605" s="189">
        <f>M605+N605</f>
        <v>0</v>
      </c>
      <c r="S605" s="189" t="e">
        <f t="shared" si="2022"/>
        <v>#DIV/0!</v>
      </c>
      <c r="T605" s="189" t="e">
        <f t="shared" si="2007"/>
        <v>#DIV/0!</v>
      </c>
      <c r="U605" s="189" t="e">
        <f t="shared" si="2008"/>
        <v>#DIV/0!</v>
      </c>
      <c r="V605" s="189" t="e">
        <f t="shared" si="2023"/>
        <v>#DIV/0!</v>
      </c>
      <c r="W605" s="189">
        <f t="shared" si="2024"/>
        <v>0</v>
      </c>
      <c r="X605" s="189" t="e">
        <f t="shared" si="2001"/>
        <v>#DIV/0!</v>
      </c>
      <c r="Y605" s="189" t="e">
        <f t="shared" si="2009"/>
        <v>#DIV/0!</v>
      </c>
      <c r="Z605" s="189" t="e">
        <f t="shared" si="2010"/>
        <v>#DIV/0!</v>
      </c>
      <c r="AA605" s="189" t="e">
        <f t="shared" si="2025"/>
        <v>#DIV/0!</v>
      </c>
      <c r="AB605" s="189">
        <f>SUM(M605:Q605)</f>
        <v>0</v>
      </c>
      <c r="AC605" s="189" t="e">
        <f t="shared" si="2026"/>
        <v>#DIV/0!</v>
      </c>
      <c r="AD605" s="189" t="e">
        <f t="shared" si="2011"/>
        <v>#DIV/0!</v>
      </c>
      <c r="AE605" s="189" t="e">
        <f t="shared" si="2012"/>
        <v>#DIV/0!</v>
      </c>
      <c r="AF605" s="189" t="e">
        <f t="shared" si="2002"/>
        <v>#DIV/0!</v>
      </c>
      <c r="AG605" s="189">
        <f t="shared" si="2027"/>
        <v>0</v>
      </c>
      <c r="AH605" s="290" t="e">
        <f t="shared" si="2028"/>
        <v>#DIV/0!</v>
      </c>
      <c r="AI605" s="290" t="e">
        <f t="shared" si="2029"/>
        <v>#DIV/0!</v>
      </c>
      <c r="AJ605" s="197">
        <f t="shared" si="2030"/>
        <v>0</v>
      </c>
      <c r="AK605" s="197" t="e">
        <f t="shared" si="2031"/>
        <v>#DIV/0!</v>
      </c>
      <c r="AL605" s="197" t="e">
        <f t="shared" si="2013"/>
        <v>#DIV/0!</v>
      </c>
      <c r="AM605" s="197">
        <f t="shared" si="2032"/>
        <v>0</v>
      </c>
      <c r="AN605" s="197" t="e">
        <f t="shared" si="2014"/>
        <v>#DIV/0!</v>
      </c>
      <c r="AO605" s="197" t="e">
        <f t="shared" si="2015"/>
        <v>#DIV/0!</v>
      </c>
      <c r="AP605" s="197">
        <f t="shared" si="2033"/>
        <v>0</v>
      </c>
      <c r="AQ605" s="197" t="e">
        <f t="shared" si="2016"/>
        <v>#DIV/0!</v>
      </c>
    </row>
    <row r="606" spans="1:43" s="35" customFormat="1" ht="18.95" hidden="1" customHeight="1">
      <c r="A606" s="183"/>
      <c r="B606" s="183"/>
      <c r="C606" s="189" t="s">
        <v>60</v>
      </c>
      <c r="D606" s="189">
        <f t="shared" si="2019"/>
        <v>0</v>
      </c>
      <c r="E606" s="189">
        <f t="shared" si="2019"/>
        <v>0</v>
      </c>
      <c r="F606" s="189">
        <f t="shared" si="2019"/>
        <v>0</v>
      </c>
      <c r="G606" s="189">
        <f t="shared" si="2019"/>
        <v>0</v>
      </c>
      <c r="H606" s="189">
        <f t="shared" si="2019"/>
        <v>0</v>
      </c>
      <c r="I606" s="189">
        <f t="shared" si="2019"/>
        <v>0</v>
      </c>
      <c r="J606" s="189">
        <f t="shared" si="1999"/>
        <v>0</v>
      </c>
      <c r="K606" s="195">
        <f t="shared" si="2020"/>
        <v>0</v>
      </c>
      <c r="L606" s="196">
        <f>J606+(K606)</f>
        <v>0</v>
      </c>
      <c r="M606" s="189">
        <f t="shared" si="2021"/>
        <v>0</v>
      </c>
      <c r="N606" s="189">
        <f t="shared" si="2021"/>
        <v>0</v>
      </c>
      <c r="O606" s="189">
        <f t="shared" si="2021"/>
        <v>0</v>
      </c>
      <c r="P606" s="189">
        <f t="shared" si="2021"/>
        <v>0</v>
      </c>
      <c r="Q606" s="189">
        <f t="shared" si="2021"/>
        <v>0</v>
      </c>
      <c r="R606" s="189">
        <f>M606+N606</f>
        <v>0</v>
      </c>
      <c r="S606" s="189" t="e">
        <f t="shared" si="2022"/>
        <v>#DIV/0!</v>
      </c>
      <c r="T606" s="189" t="e">
        <f t="shared" si="2007"/>
        <v>#DIV/0!</v>
      </c>
      <c r="U606" s="189" t="e">
        <f t="shared" si="2008"/>
        <v>#DIV/0!</v>
      </c>
      <c r="V606" s="189" t="e">
        <f t="shared" si="2023"/>
        <v>#DIV/0!</v>
      </c>
      <c r="W606" s="189">
        <f t="shared" si="2024"/>
        <v>0</v>
      </c>
      <c r="X606" s="189" t="e">
        <f t="shared" si="2001"/>
        <v>#DIV/0!</v>
      </c>
      <c r="Y606" s="189" t="e">
        <f t="shared" si="2009"/>
        <v>#DIV/0!</v>
      </c>
      <c r="Z606" s="189" t="e">
        <f t="shared" si="2010"/>
        <v>#DIV/0!</v>
      </c>
      <c r="AA606" s="189" t="e">
        <f t="shared" si="2025"/>
        <v>#DIV/0!</v>
      </c>
      <c r="AB606" s="189">
        <f>SUM(M606:Q606)</f>
        <v>0</v>
      </c>
      <c r="AC606" s="189" t="e">
        <f t="shared" si="2026"/>
        <v>#DIV/0!</v>
      </c>
      <c r="AD606" s="189" t="e">
        <f t="shared" si="2011"/>
        <v>#DIV/0!</v>
      </c>
      <c r="AE606" s="189" t="e">
        <f t="shared" si="2012"/>
        <v>#DIV/0!</v>
      </c>
      <c r="AF606" s="189" t="e">
        <f t="shared" si="2002"/>
        <v>#DIV/0!</v>
      </c>
      <c r="AG606" s="189">
        <f t="shared" si="2027"/>
        <v>0</v>
      </c>
      <c r="AH606" s="290" t="e">
        <f t="shared" si="2028"/>
        <v>#DIV/0!</v>
      </c>
      <c r="AI606" s="290" t="e">
        <f t="shared" si="2029"/>
        <v>#DIV/0!</v>
      </c>
      <c r="AJ606" s="197">
        <f t="shared" si="2030"/>
        <v>0</v>
      </c>
      <c r="AK606" s="197" t="e">
        <f t="shared" si="2031"/>
        <v>#DIV/0!</v>
      </c>
      <c r="AL606" s="197" t="e">
        <f t="shared" si="2013"/>
        <v>#DIV/0!</v>
      </c>
      <c r="AM606" s="197">
        <f t="shared" si="2032"/>
        <v>0</v>
      </c>
      <c r="AN606" s="197" t="e">
        <f t="shared" si="2014"/>
        <v>#DIV/0!</v>
      </c>
      <c r="AO606" s="197" t="e">
        <f t="shared" si="2015"/>
        <v>#DIV/0!</v>
      </c>
      <c r="AP606" s="197">
        <f t="shared" si="2033"/>
        <v>0</v>
      </c>
      <c r="AQ606" s="197" t="e">
        <f t="shared" si="2016"/>
        <v>#DIV/0!</v>
      </c>
    </row>
    <row r="607" spans="1:43" s="35" customFormat="1" ht="18.95" hidden="1" customHeight="1">
      <c r="A607" s="182"/>
      <c r="B607" s="192" t="s">
        <v>35</v>
      </c>
      <c r="C607" s="190" t="s">
        <v>64</v>
      </c>
      <c r="D607" s="190">
        <f t="shared" ref="D607:AM607" si="2034">D608</f>
        <v>0</v>
      </c>
      <c r="E607" s="190">
        <f t="shared" si="2034"/>
        <v>0</v>
      </c>
      <c r="F607" s="190">
        <f t="shared" si="2034"/>
        <v>0</v>
      </c>
      <c r="G607" s="190">
        <f t="shared" si="2034"/>
        <v>0</v>
      </c>
      <c r="H607" s="190">
        <f t="shared" si="2034"/>
        <v>0</v>
      </c>
      <c r="I607" s="190">
        <f t="shared" si="2034"/>
        <v>0</v>
      </c>
      <c r="J607" s="190">
        <f t="shared" si="2034"/>
        <v>0</v>
      </c>
      <c r="K607" s="194">
        <f t="shared" si="2034"/>
        <v>0</v>
      </c>
      <c r="L607" s="190">
        <f t="shared" si="2034"/>
        <v>0</v>
      </c>
      <c r="M607" s="190">
        <f t="shared" si="2034"/>
        <v>0</v>
      </c>
      <c r="N607" s="190">
        <f t="shared" si="2034"/>
        <v>0</v>
      </c>
      <c r="O607" s="190">
        <f t="shared" si="2034"/>
        <v>0</v>
      </c>
      <c r="P607" s="190">
        <f t="shared" si="2034"/>
        <v>0</v>
      </c>
      <c r="Q607" s="190">
        <f t="shared" si="2034"/>
        <v>0</v>
      </c>
      <c r="R607" s="198">
        <f t="shared" si="2034"/>
        <v>0</v>
      </c>
      <c r="S607" s="190" t="e">
        <f t="shared" si="2034"/>
        <v>#DIV/0!</v>
      </c>
      <c r="T607" s="189" t="e">
        <f t="shared" ref="T607" si="2035">(R607/L607)*100</f>
        <v>#DIV/0!</v>
      </c>
      <c r="U607" s="189" t="e">
        <f t="shared" si="2008"/>
        <v>#DIV/0!</v>
      </c>
      <c r="V607" s="198" t="e">
        <f t="shared" si="2034"/>
        <v>#DIV/0!</v>
      </c>
      <c r="W607" s="198">
        <f t="shared" si="2034"/>
        <v>0</v>
      </c>
      <c r="X607" s="190" t="e">
        <f t="shared" si="2034"/>
        <v>#DIV/0!</v>
      </c>
      <c r="Y607" s="190" t="e">
        <f t="shared" si="2009"/>
        <v>#DIV/0!</v>
      </c>
      <c r="Z607" s="189" t="e">
        <f t="shared" si="2010"/>
        <v>#DIV/0!</v>
      </c>
      <c r="AA607" s="198" t="e">
        <f t="shared" si="2034"/>
        <v>#DIV/0!</v>
      </c>
      <c r="AB607" s="198">
        <f>AB608</f>
        <v>0</v>
      </c>
      <c r="AC607" s="190" t="e">
        <f t="shared" ref="AC607" si="2036">AC608</f>
        <v>#DIV/0!</v>
      </c>
      <c r="AD607" s="190" t="e">
        <f t="shared" si="2011"/>
        <v>#DIV/0!</v>
      </c>
      <c r="AE607" s="189" t="e">
        <f t="shared" si="2012"/>
        <v>#DIV/0!</v>
      </c>
      <c r="AF607" s="198" t="e">
        <f>AF608</f>
        <v>#DIV/0!</v>
      </c>
      <c r="AG607" s="190">
        <f>AG608</f>
        <v>0</v>
      </c>
      <c r="AH607" s="190" t="e">
        <f>AH608</f>
        <v>#DIV/0!</v>
      </c>
      <c r="AI607" s="190" t="e">
        <f>AI608</f>
        <v>#DIV/0!</v>
      </c>
      <c r="AJ607" s="199">
        <f t="shared" si="2034"/>
        <v>0</v>
      </c>
      <c r="AK607" s="191" t="e">
        <f t="shared" si="2031"/>
        <v>#DIV/0!</v>
      </c>
      <c r="AL607" s="199" t="e">
        <f t="shared" si="2034"/>
        <v>#DIV/0!</v>
      </c>
      <c r="AM607" s="199">
        <f t="shared" si="2034"/>
        <v>0</v>
      </c>
      <c r="AN607" s="191" t="e">
        <f t="shared" si="2014"/>
        <v>#DIV/0!</v>
      </c>
      <c r="AO607" s="191" t="e">
        <f t="shared" si="2015"/>
        <v>#DIV/0!</v>
      </c>
      <c r="AP607" s="199">
        <f t="shared" ref="AP607" si="2037">AP608</f>
        <v>0</v>
      </c>
      <c r="AQ607" s="191" t="e">
        <f t="shared" si="2016"/>
        <v>#DIV/0!</v>
      </c>
    </row>
    <row r="608" spans="1:43" s="35" customFormat="1" ht="18.95" hidden="1" customHeight="1">
      <c r="A608" s="183"/>
      <c r="B608" s="183"/>
      <c r="C608" s="189" t="s">
        <v>62</v>
      </c>
      <c r="D608" s="189">
        <f t="shared" si="2019"/>
        <v>0</v>
      </c>
      <c r="E608" s="189">
        <f t="shared" si="2019"/>
        <v>0</v>
      </c>
      <c r="F608" s="189">
        <f t="shared" si="2019"/>
        <v>0</v>
      </c>
      <c r="G608" s="189">
        <f t="shared" si="2019"/>
        <v>0</v>
      </c>
      <c r="H608" s="189">
        <f t="shared" si="2019"/>
        <v>0</v>
      </c>
      <c r="I608" s="189">
        <f t="shared" si="2019"/>
        <v>0</v>
      </c>
      <c r="J608" s="189">
        <f>SUM(G608:I608)</f>
        <v>0</v>
      </c>
      <c r="K608" s="195">
        <f t="shared" si="2020"/>
        <v>0</v>
      </c>
      <c r="L608" s="196">
        <f>J608+(K608)</f>
        <v>0</v>
      </c>
      <c r="M608" s="189">
        <f t="shared" ref="M608:Q608" si="2038">M620</f>
        <v>0</v>
      </c>
      <c r="N608" s="189">
        <f t="shared" si="2038"/>
        <v>0</v>
      </c>
      <c r="O608" s="189">
        <f t="shared" si="2038"/>
        <v>0</v>
      </c>
      <c r="P608" s="189">
        <f t="shared" si="2038"/>
        <v>0</v>
      </c>
      <c r="Q608" s="189">
        <f t="shared" si="2038"/>
        <v>0</v>
      </c>
      <c r="R608" s="189">
        <f>M608+N608</f>
        <v>0</v>
      </c>
      <c r="S608" s="189" t="e">
        <f t="shared" si="2022"/>
        <v>#DIV/0!</v>
      </c>
      <c r="T608" s="189" t="e">
        <f t="shared" ref="T608" si="2039">(R608/J608)*100</f>
        <v>#DIV/0!</v>
      </c>
      <c r="U608" s="189" t="e">
        <f t="shared" si="2008"/>
        <v>#DIV/0!</v>
      </c>
      <c r="V608" s="189" t="e">
        <f>(R608/D608)*100</f>
        <v>#DIV/0!</v>
      </c>
      <c r="W608" s="189">
        <f t="shared" si="2024"/>
        <v>0</v>
      </c>
      <c r="X608" s="189" t="e">
        <f>(W608/E608)*100</f>
        <v>#DIV/0!</v>
      </c>
      <c r="Y608" s="189" t="e">
        <f t="shared" si="2009"/>
        <v>#DIV/0!</v>
      </c>
      <c r="Z608" s="189" t="e">
        <f t="shared" si="2010"/>
        <v>#DIV/0!</v>
      </c>
      <c r="AA608" s="189" t="e">
        <f>(W608/D608)*100</f>
        <v>#DIV/0!</v>
      </c>
      <c r="AB608" s="189">
        <f>SUM(M608:Q608)</f>
        <v>0</v>
      </c>
      <c r="AC608" s="189" t="e">
        <f t="shared" ref="AC608" si="2040">(AB608/E608)*100</f>
        <v>#DIV/0!</v>
      </c>
      <c r="AD608" s="189" t="e">
        <f t="shared" si="2011"/>
        <v>#DIV/0!</v>
      </c>
      <c r="AE608" s="189" t="e">
        <f t="shared" si="2012"/>
        <v>#DIV/0!</v>
      </c>
      <c r="AF608" s="189" t="e">
        <f>(AB608/D608)*100</f>
        <v>#DIV/0!</v>
      </c>
      <c r="AG608" s="189">
        <f t="shared" ref="AG608" si="2041">E608-AB608</f>
        <v>0</v>
      </c>
      <c r="AH608" s="290" t="e">
        <f t="shared" ref="AH608" si="2042">(AG608/E608)*100</f>
        <v>#DIV/0!</v>
      </c>
      <c r="AI608" s="290" t="e">
        <f t="shared" ref="AI608" si="2043">(AG608/D608)*100</f>
        <v>#DIV/0!</v>
      </c>
      <c r="AJ608" s="197">
        <f>J608-AB608</f>
        <v>0</v>
      </c>
      <c r="AK608" s="197" t="e">
        <f t="shared" si="2031"/>
        <v>#DIV/0!</v>
      </c>
      <c r="AL608" s="197" t="e">
        <f>(AJ608/D608)*100</f>
        <v>#DIV/0!</v>
      </c>
      <c r="AM608" s="197">
        <f>L608-AB608</f>
        <v>0</v>
      </c>
      <c r="AN608" s="197" t="e">
        <f t="shared" si="2014"/>
        <v>#DIV/0!</v>
      </c>
      <c r="AO608" s="197" t="e">
        <f t="shared" si="2015"/>
        <v>#DIV/0!</v>
      </c>
      <c r="AP608" s="197">
        <f t="shared" ref="AP608" si="2044">D608-AB608</f>
        <v>0</v>
      </c>
      <c r="AQ608" s="197" t="e">
        <f t="shared" si="2016"/>
        <v>#DIV/0!</v>
      </c>
    </row>
    <row r="609" spans="1:43" s="35" customFormat="1" ht="18.95" hidden="1" customHeight="1">
      <c r="A609" s="200"/>
      <c r="B609" s="200"/>
      <c r="C609" s="201"/>
      <c r="D609" s="201"/>
      <c r="E609" s="201"/>
      <c r="F609" s="201"/>
      <c r="G609" s="201"/>
      <c r="H609" s="201"/>
      <c r="I609" s="201"/>
      <c r="J609" s="201"/>
      <c r="K609" s="201"/>
      <c r="L609" s="201"/>
      <c r="M609" s="201"/>
      <c r="N609" s="201"/>
      <c r="O609" s="201"/>
      <c r="P609" s="201"/>
      <c r="Q609" s="201"/>
      <c r="R609" s="201"/>
      <c r="S609" s="201"/>
      <c r="T609" s="201"/>
      <c r="U609" s="201"/>
      <c r="V609" s="201"/>
      <c r="W609" s="201"/>
      <c r="X609" s="201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</row>
    <row r="610" spans="1:43" ht="61.5" hidden="1" customHeight="1">
      <c r="A610" s="1104" t="s">
        <v>237</v>
      </c>
      <c r="B610" s="1106" t="s">
        <v>238</v>
      </c>
      <c r="C610" s="1107" t="s">
        <v>352</v>
      </c>
      <c r="D610" s="79" t="s">
        <v>239</v>
      </c>
      <c r="E610" s="293">
        <v>0.6</v>
      </c>
      <c r="F610" s="293">
        <v>0.4</v>
      </c>
      <c r="G610" s="1109">
        <f>SUM(G613,G619)</f>
        <v>3738000</v>
      </c>
      <c r="H610" s="1109">
        <f>H613+H619</f>
        <v>826000</v>
      </c>
      <c r="I610" s="1109">
        <f>I613+I619</f>
        <v>0</v>
      </c>
      <c r="J610" s="1109">
        <f>SUM(G610:I612)</f>
        <v>4564000</v>
      </c>
      <c r="K610" s="1111">
        <f>SUM(K613,K619)</f>
        <v>0</v>
      </c>
      <c r="L610" s="1113">
        <f>SUM(L613,L619)</f>
        <v>4564000</v>
      </c>
      <c r="M610" s="37"/>
      <c r="N610" s="37"/>
      <c r="O610" s="37"/>
      <c r="P610" s="37"/>
      <c r="Q610" s="37"/>
      <c r="R610" s="203" t="s">
        <v>417</v>
      </c>
      <c r="S610" s="294" t="s">
        <v>462</v>
      </c>
      <c r="T610" s="204" t="s">
        <v>433</v>
      </c>
      <c r="U610" s="204" t="s">
        <v>434</v>
      </c>
      <c r="V610" s="204" t="s">
        <v>403</v>
      </c>
      <c r="W610" s="204" t="s">
        <v>438</v>
      </c>
      <c r="X610" s="294" t="s">
        <v>462</v>
      </c>
      <c r="Y610" s="204" t="s">
        <v>433</v>
      </c>
      <c r="Z610" s="204" t="s">
        <v>434</v>
      </c>
      <c r="AA610" s="204" t="s">
        <v>403</v>
      </c>
      <c r="AB610" s="203" t="s">
        <v>439</v>
      </c>
      <c r="AC610" s="294" t="s">
        <v>462</v>
      </c>
      <c r="AD610" s="204" t="s">
        <v>433</v>
      </c>
      <c r="AE610" s="204" t="s">
        <v>434</v>
      </c>
      <c r="AF610" s="204" t="s">
        <v>403</v>
      </c>
      <c r="AG610" s="296" t="s">
        <v>33</v>
      </c>
      <c r="AH610" s="294" t="s">
        <v>464</v>
      </c>
      <c r="AI610" s="294" t="s">
        <v>399</v>
      </c>
      <c r="AJ610" s="204" t="s">
        <v>440</v>
      </c>
      <c r="AK610" s="204" t="s">
        <v>433</v>
      </c>
      <c r="AL610" s="204" t="s">
        <v>403</v>
      </c>
      <c r="AM610" s="204" t="s">
        <v>408</v>
      </c>
      <c r="AN610" s="204" t="s">
        <v>448</v>
      </c>
      <c r="AO610" s="204" t="s">
        <v>403</v>
      </c>
      <c r="AP610" s="204" t="s">
        <v>441</v>
      </c>
      <c r="AQ610" s="204" t="s">
        <v>403</v>
      </c>
    </row>
    <row r="611" spans="1:43" ht="14.45" hidden="1" customHeight="1">
      <c r="A611" s="1105"/>
      <c r="B611" s="1106"/>
      <c r="C611" s="1108"/>
      <c r="D611" s="1108">
        <f>D613+D619</f>
        <v>4564000</v>
      </c>
      <c r="E611" s="1173">
        <f t="shared" ref="E611:F611" si="2045">E613+E619</f>
        <v>2738400</v>
      </c>
      <c r="F611" s="1173">
        <f t="shared" si="2045"/>
        <v>1825600</v>
      </c>
      <c r="G611" s="1110"/>
      <c r="H611" s="1110"/>
      <c r="I611" s="1110"/>
      <c r="J611" s="1110"/>
      <c r="K611" s="1112"/>
      <c r="L611" s="1106"/>
      <c r="M611" s="1114">
        <f t="shared" ref="M611:R611" si="2046">M613+M619</f>
        <v>921525</v>
      </c>
      <c r="N611" s="1116">
        <f t="shared" si="2046"/>
        <v>0</v>
      </c>
      <c r="O611" s="1118">
        <f t="shared" si="2046"/>
        <v>600000</v>
      </c>
      <c r="P611" s="1100">
        <f t="shared" si="2046"/>
        <v>0</v>
      </c>
      <c r="Q611" s="1102">
        <f t="shared" si="2046"/>
        <v>540000</v>
      </c>
      <c r="R611" s="1071">
        <f t="shared" si="2046"/>
        <v>921525</v>
      </c>
      <c r="S611" s="1071">
        <f>(R611/E611)*100</f>
        <v>33.651950043821209</v>
      </c>
      <c r="T611" s="1071">
        <f>(R611/J610)*100</f>
        <v>20.191170026292728</v>
      </c>
      <c r="U611" s="1071">
        <f>(R611/L610)*100</f>
        <v>20.191170026292728</v>
      </c>
      <c r="V611" s="1071">
        <f>(R611/D611)*100</f>
        <v>20.191170026292728</v>
      </c>
      <c r="W611" s="1071">
        <f>W613+W619</f>
        <v>1140000</v>
      </c>
      <c r="X611" s="1071">
        <f>(W611/E611)*100</f>
        <v>41.630148992112183</v>
      </c>
      <c r="Y611" s="1071">
        <f>(W611/J610)*100</f>
        <v>24.978089395267308</v>
      </c>
      <c r="Z611" s="1071">
        <f>(W611/L610)*100</f>
        <v>24.978089395267308</v>
      </c>
      <c r="AA611" s="1071">
        <f>(W611/D611)*100</f>
        <v>24.978089395267308</v>
      </c>
      <c r="AB611" s="1071">
        <f>AB613+AB619</f>
        <v>2061525</v>
      </c>
      <c r="AC611" s="1071">
        <f>(AB611/E611)*100</f>
        <v>75.282099035933385</v>
      </c>
      <c r="AD611" s="1171">
        <f>(AB611/J610)*100</f>
        <v>45.169259421560035</v>
      </c>
      <c r="AE611" s="1071">
        <f>(AB611/L610)*100</f>
        <v>45.169259421560035</v>
      </c>
      <c r="AF611" s="1071">
        <f>(AB611/D611)*100</f>
        <v>45.169259421560035</v>
      </c>
      <c r="AG611" s="1071">
        <f>AG613+AG619</f>
        <v>676875</v>
      </c>
      <c r="AH611" s="1071">
        <f>(AG611/E611)*100</f>
        <v>24.717900964066608</v>
      </c>
      <c r="AI611" s="1071">
        <f>(AG611/D611)*100</f>
        <v>14.830740578439967</v>
      </c>
      <c r="AJ611" s="1071">
        <f>AJ613+AJ619</f>
        <v>2502475</v>
      </c>
      <c r="AK611" s="1071">
        <f>(AJ611/J610)*100</f>
        <v>54.830740578439965</v>
      </c>
      <c r="AL611" s="1071">
        <f>(AJ611/D611)*100</f>
        <v>54.830740578439965</v>
      </c>
      <c r="AM611" s="1071">
        <f>AM613+AM619</f>
        <v>2502475</v>
      </c>
      <c r="AN611" s="1071">
        <f>(AM611/L610)*100</f>
        <v>54.830740578439965</v>
      </c>
      <c r="AO611" s="1071">
        <f>(AM611/D611)*100</f>
        <v>54.830740578439965</v>
      </c>
      <c r="AP611" s="1071">
        <f>AP613+AP619</f>
        <v>2502475</v>
      </c>
      <c r="AQ611" s="1071">
        <f>(AP611/D611)*100</f>
        <v>54.830740578439965</v>
      </c>
    </row>
    <row r="612" spans="1:43" ht="9.9499999999999993" hidden="1" customHeight="1">
      <c r="A612" s="1105"/>
      <c r="B612" s="1106"/>
      <c r="C612" s="1108"/>
      <c r="D612" s="1108"/>
      <c r="E612" s="1173"/>
      <c r="F612" s="1173"/>
      <c r="G612" s="1110"/>
      <c r="H612" s="1110"/>
      <c r="I612" s="1110"/>
      <c r="J612" s="1110"/>
      <c r="K612" s="1112"/>
      <c r="L612" s="1106"/>
      <c r="M612" s="1115"/>
      <c r="N612" s="1117"/>
      <c r="O612" s="1119"/>
      <c r="P612" s="1101"/>
      <c r="Q612" s="1103"/>
      <c r="R612" s="1072"/>
      <c r="S612" s="1072"/>
      <c r="T612" s="1072"/>
      <c r="U612" s="1072"/>
      <c r="V612" s="1072"/>
      <c r="W612" s="1072"/>
      <c r="X612" s="1072"/>
      <c r="Y612" s="1072"/>
      <c r="Z612" s="1072"/>
      <c r="AA612" s="1072"/>
      <c r="AB612" s="1072"/>
      <c r="AC612" s="1072"/>
      <c r="AD612" s="1172"/>
      <c r="AE612" s="1072"/>
      <c r="AF612" s="1072"/>
      <c r="AG612" s="1072"/>
      <c r="AH612" s="1072"/>
      <c r="AI612" s="1072"/>
      <c r="AJ612" s="1072"/>
      <c r="AK612" s="1072"/>
      <c r="AL612" s="1072"/>
      <c r="AM612" s="1072"/>
      <c r="AN612" s="1072"/>
      <c r="AO612" s="1072"/>
      <c r="AP612" s="1072"/>
      <c r="AQ612" s="1072"/>
    </row>
    <row r="613" spans="1:43" ht="18.75" hidden="1">
      <c r="A613" s="38"/>
      <c r="B613" s="39"/>
      <c r="C613" s="40" t="s">
        <v>55</v>
      </c>
      <c r="D613" s="40">
        <f>SUM(D614:D618)</f>
        <v>4564000</v>
      </c>
      <c r="E613" s="40">
        <f t="shared" ref="E613:F613" si="2047">SUM(E614:E618)</f>
        <v>2738400</v>
      </c>
      <c r="F613" s="40">
        <f t="shared" si="2047"/>
        <v>1825600</v>
      </c>
      <c r="G613" s="41">
        <f>SUM(G614:G618)</f>
        <v>3738000</v>
      </c>
      <c r="H613" s="41">
        <f>SUM(H614:H618)</f>
        <v>826000</v>
      </c>
      <c r="I613" s="41">
        <f>SUM(I614:I618)</f>
        <v>0</v>
      </c>
      <c r="J613" s="41">
        <f>SUM(J614:J618)</f>
        <v>4564000</v>
      </c>
      <c r="K613" s="42">
        <f>SUM(K614:K616)</f>
        <v>0</v>
      </c>
      <c r="L613" s="41">
        <f t="shared" ref="L613:R613" si="2048">SUM(L614:L618)</f>
        <v>4564000</v>
      </c>
      <c r="M613" s="43">
        <f t="shared" si="2048"/>
        <v>921525</v>
      </c>
      <c r="N613" s="44">
        <f t="shared" si="2048"/>
        <v>0</v>
      </c>
      <c r="O613" s="45">
        <f t="shared" si="2048"/>
        <v>600000</v>
      </c>
      <c r="P613" s="46">
        <f t="shared" si="2048"/>
        <v>0</v>
      </c>
      <c r="Q613" s="80">
        <f t="shared" si="2048"/>
        <v>540000</v>
      </c>
      <c r="R613" s="47">
        <f t="shared" si="2048"/>
        <v>921525</v>
      </c>
      <c r="S613" s="48">
        <f>R613/E613*100</f>
        <v>33.651950043821209</v>
      </c>
      <c r="T613" s="48">
        <f>R613/J613*100</f>
        <v>20.191170026292728</v>
      </c>
      <c r="U613" s="48">
        <f>R613/L613*100</f>
        <v>20.191170026292728</v>
      </c>
      <c r="V613" s="48">
        <f t="shared" ref="V613:V618" si="2049">R613/D613*100</f>
        <v>20.191170026292728</v>
      </c>
      <c r="W613" s="47">
        <f>SUM(W614:W618)</f>
        <v>1140000</v>
      </c>
      <c r="X613" s="48">
        <f>W613/E613*100</f>
        <v>41.630148992112183</v>
      </c>
      <c r="Y613" s="48">
        <f>W613/J613*100</f>
        <v>24.978089395267308</v>
      </c>
      <c r="Z613" s="48">
        <f>W613/L613*100</f>
        <v>24.978089395267308</v>
      </c>
      <c r="AA613" s="48">
        <f>W613/D613*100</f>
        <v>24.978089395267308</v>
      </c>
      <c r="AB613" s="48">
        <f>SUM(AB614:AB618)</f>
        <v>2061525</v>
      </c>
      <c r="AC613" s="48">
        <f>AB613/E613*100</f>
        <v>75.282099035933385</v>
      </c>
      <c r="AD613" s="299">
        <f>AB613/J613*100</f>
        <v>45.169259421560035</v>
      </c>
      <c r="AE613" s="48">
        <f>AB613/L613*100</f>
        <v>45.169259421560035</v>
      </c>
      <c r="AF613" s="48">
        <f>AB613/D613*100</f>
        <v>45.169259421560035</v>
      </c>
      <c r="AG613" s="295">
        <f>SUM(AG614:AG618)</f>
        <v>676875</v>
      </c>
      <c r="AH613" s="48">
        <f>AG613/E613*100</f>
        <v>24.717900964066608</v>
      </c>
      <c r="AI613" s="48">
        <f>AG613/D613*100</f>
        <v>14.830740578439967</v>
      </c>
      <c r="AJ613" s="47">
        <f>SUM(AJ614:AJ618)</f>
        <v>2502475</v>
      </c>
      <c r="AK613" s="47">
        <f>(AJ613/J613)*100</f>
        <v>54.830740578439965</v>
      </c>
      <c r="AL613" s="47">
        <f>(AJ613/D613)*100</f>
        <v>54.830740578439965</v>
      </c>
      <c r="AM613" s="47">
        <f>SUM(AM614:AM618)</f>
        <v>2502475</v>
      </c>
      <c r="AN613" s="47">
        <f>(AM613/L613)*100</f>
        <v>54.830740578439965</v>
      </c>
      <c r="AO613" s="47">
        <f t="shared" ref="AO613:AO618" si="2050">(AM613/D613)*100</f>
        <v>54.830740578439965</v>
      </c>
      <c r="AP613" s="47">
        <f>SUM(AP614:AP618)</f>
        <v>2502475</v>
      </c>
      <c r="AQ613" s="47">
        <f>(AP613/D613)*100</f>
        <v>54.830740578439965</v>
      </c>
    </row>
    <row r="614" spans="1:43" ht="18.75" hidden="1">
      <c r="A614" s="38"/>
      <c r="B614" s="39" t="s">
        <v>68</v>
      </c>
      <c r="C614" s="49" t="s">
        <v>56</v>
      </c>
      <c r="D614" s="49">
        <v>1260000</v>
      </c>
      <c r="E614" s="49">
        <v>756000</v>
      </c>
      <c r="F614" s="49">
        <f>D614*0.4</f>
        <v>504000</v>
      </c>
      <c r="G614" s="57">
        <v>1260000</v>
      </c>
      <c r="H614" s="49">
        <v>0</v>
      </c>
      <c r="I614" s="49"/>
      <c r="J614" s="41">
        <f>SUM(G614:I614)</f>
        <v>1260000</v>
      </c>
      <c r="K614" s="50">
        <v>0</v>
      </c>
      <c r="L614" s="51">
        <f>SUM(G614:I614,K614)</f>
        <v>1260000</v>
      </c>
      <c r="M614" s="52">
        <v>375000</v>
      </c>
      <c r="N614" s="53"/>
      <c r="O614" s="54"/>
      <c r="P614" s="55"/>
      <c r="Q614" s="81">
        <v>540000</v>
      </c>
      <c r="R614" s="56">
        <f>M614+N614</f>
        <v>375000</v>
      </c>
      <c r="S614" s="56">
        <f>R614/E614*100</f>
        <v>49.603174603174608</v>
      </c>
      <c r="T614" s="56">
        <f>R614/J614*100</f>
        <v>29.761904761904763</v>
      </c>
      <c r="U614" s="56">
        <f>R614/L614*100</f>
        <v>29.761904761904763</v>
      </c>
      <c r="V614" s="56">
        <f t="shared" si="2049"/>
        <v>29.761904761904763</v>
      </c>
      <c r="W614" s="57">
        <f>O614+P614+Q614</f>
        <v>540000</v>
      </c>
      <c r="X614" s="56">
        <f>W614/E614*100</f>
        <v>71.428571428571431</v>
      </c>
      <c r="Y614" s="56">
        <f>W614/J614*100</f>
        <v>42.857142857142854</v>
      </c>
      <c r="Z614" s="56">
        <f>W614/L614*100</f>
        <v>42.857142857142854</v>
      </c>
      <c r="AA614" s="56">
        <f>W614/D614*100</f>
        <v>42.857142857142854</v>
      </c>
      <c r="AB614" s="56">
        <f>SUM(M614:Q614)</f>
        <v>915000</v>
      </c>
      <c r="AC614" s="56">
        <f>AB614/E614*100</f>
        <v>121.03174603174602</v>
      </c>
      <c r="AD614" s="56">
        <f>AB614/J614*100</f>
        <v>72.61904761904762</v>
      </c>
      <c r="AE614" s="56">
        <f>AB614/L614*100</f>
        <v>72.61904761904762</v>
      </c>
      <c r="AF614" s="56">
        <f>AB614/D614*100</f>
        <v>72.61904761904762</v>
      </c>
      <c r="AG614" s="57">
        <f>E614-AB614</f>
        <v>-159000</v>
      </c>
      <c r="AH614" s="56">
        <f>AG614/E614*100</f>
        <v>-21.031746031746032</v>
      </c>
      <c r="AI614" s="56">
        <f>AG614/D614*100</f>
        <v>-12.619047619047619</v>
      </c>
      <c r="AJ614" s="57">
        <f>J614-AB614</f>
        <v>345000</v>
      </c>
      <c r="AK614" s="57">
        <f>(AJ614/J614)*100</f>
        <v>27.380952380952383</v>
      </c>
      <c r="AL614" s="57">
        <f>(AJ614/D614)*100</f>
        <v>27.380952380952383</v>
      </c>
      <c r="AM614" s="34">
        <f>L614-AB614</f>
        <v>345000</v>
      </c>
      <c r="AN614" s="57">
        <f>(AM614/L614)*100</f>
        <v>27.380952380952383</v>
      </c>
      <c r="AO614" s="63">
        <f t="shared" si="2050"/>
        <v>27.380952380952383</v>
      </c>
      <c r="AP614" s="34">
        <f>D614-AB614</f>
        <v>345000</v>
      </c>
      <c r="AQ614" s="57">
        <f>(AP614/D614)*100</f>
        <v>27.380952380952383</v>
      </c>
    </row>
    <row r="615" spans="1:43" ht="18.75" hidden="1">
      <c r="A615" s="38"/>
      <c r="B615" s="38"/>
      <c r="C615" s="49" t="s">
        <v>57</v>
      </c>
      <c r="D615" s="49">
        <v>3166800</v>
      </c>
      <c r="E615" s="49">
        <v>1900080</v>
      </c>
      <c r="F615" s="49">
        <f t="shared" ref="F615:F620" si="2051">D615*0.4</f>
        <v>1266720</v>
      </c>
      <c r="G615" s="49">
        <v>2375100</v>
      </c>
      <c r="H615" s="49">
        <v>791700</v>
      </c>
      <c r="I615" s="49"/>
      <c r="J615" s="41">
        <f>SUM(G615:I615)</f>
        <v>3166800</v>
      </c>
      <c r="K615" s="78">
        <v>0</v>
      </c>
      <c r="L615" s="51">
        <f>SUM(G615:I615,K615)</f>
        <v>3166800</v>
      </c>
      <c r="M615" s="52">
        <v>546525</v>
      </c>
      <c r="N615" s="53"/>
      <c r="O615" s="54">
        <v>600000</v>
      </c>
      <c r="P615" s="55"/>
      <c r="Q615" s="81"/>
      <c r="R615" s="56">
        <f>M615+N615</f>
        <v>546525</v>
      </c>
      <c r="S615" s="56">
        <f t="shared" ref="S615:S620" si="2052">R615/E615*100</f>
        <v>28.763262599469495</v>
      </c>
      <c r="T615" s="56">
        <f t="shared" ref="T615:T618" si="2053">R615/J615*100</f>
        <v>17.257957559681696</v>
      </c>
      <c r="U615" s="56">
        <f t="shared" ref="U615:U620" si="2054">R615/L615*100</f>
        <v>17.257957559681696</v>
      </c>
      <c r="V615" s="56">
        <f t="shared" si="2049"/>
        <v>17.257957559681696</v>
      </c>
      <c r="W615" s="57">
        <f t="shared" ref="W615:W618" si="2055">O615+P615+Q615</f>
        <v>600000</v>
      </c>
      <c r="X615" s="56">
        <f t="shared" ref="X615:X620" si="2056">W615/E615*100</f>
        <v>31.577617784514334</v>
      </c>
      <c r="Y615" s="56">
        <f t="shared" ref="Y615:Y618" si="2057">W615/J615*100</f>
        <v>18.946570670708603</v>
      </c>
      <c r="Z615" s="56">
        <f t="shared" ref="Z615:Z620" si="2058">W615/L615*100</f>
        <v>18.946570670708603</v>
      </c>
      <c r="AA615" s="56">
        <f t="shared" ref="AA615:AA618" si="2059">W615/D615*100</f>
        <v>18.946570670708603</v>
      </c>
      <c r="AB615" s="56">
        <f t="shared" ref="AB615:AB618" si="2060">SUM(M615:Q615)</f>
        <v>1146525</v>
      </c>
      <c r="AC615" s="56">
        <f t="shared" ref="AC615:AC618" si="2061">AB615/E615*100</f>
        <v>60.34088038398383</v>
      </c>
      <c r="AD615" s="56">
        <f>AB615/J615*100</f>
        <v>36.204528230390295</v>
      </c>
      <c r="AE615" s="56">
        <f t="shared" ref="AE615:AE620" si="2062">AB615/L615*100</f>
        <v>36.204528230390295</v>
      </c>
      <c r="AF615" s="56">
        <f t="shared" ref="AF615:AF618" si="2063">AB615/D615*100</f>
        <v>36.204528230390295</v>
      </c>
      <c r="AG615" s="57">
        <f t="shared" ref="AG615:AG618" si="2064">E615-AB615</f>
        <v>753555</v>
      </c>
      <c r="AH615" s="56">
        <f t="shared" ref="AH615:AH618" si="2065">AG615/E615*100</f>
        <v>39.65911961601617</v>
      </c>
      <c r="AI615" s="56">
        <f t="shared" ref="AI615:AI618" si="2066">AG615/D615*100</f>
        <v>23.795471769609698</v>
      </c>
      <c r="AJ615" s="57">
        <f t="shared" ref="AJ615:AJ618" si="2067">J615-AB615</f>
        <v>2020275</v>
      </c>
      <c r="AK615" s="57">
        <f t="shared" ref="AK615:AK618" si="2068">(AJ615/J615)*100</f>
        <v>63.795471769609705</v>
      </c>
      <c r="AL615" s="57">
        <f t="shared" ref="AL615:AL618" si="2069">(AJ615/D615)*100</f>
        <v>63.795471769609705</v>
      </c>
      <c r="AM615" s="34">
        <f>L615-AB615</f>
        <v>2020275</v>
      </c>
      <c r="AN615" s="57">
        <f t="shared" ref="AN615:AN618" si="2070">(AM615/L615)*100</f>
        <v>63.795471769609705</v>
      </c>
      <c r="AO615" s="63">
        <f t="shared" si="2050"/>
        <v>63.795471769609705</v>
      </c>
      <c r="AP615" s="34">
        <f t="shared" ref="AP615:AP618" si="2071">D615-AB615</f>
        <v>2020275</v>
      </c>
      <c r="AQ615" s="57">
        <f t="shared" ref="AQ615:AQ618" si="2072">(AP615/D615)*100</f>
        <v>63.795471769609705</v>
      </c>
    </row>
    <row r="616" spans="1:43" ht="18.75" hidden="1">
      <c r="A616" s="38"/>
      <c r="B616" s="38"/>
      <c r="C616" s="49" t="s">
        <v>58</v>
      </c>
      <c r="D616" s="49">
        <v>137200</v>
      </c>
      <c r="E616" s="49">
        <v>82320</v>
      </c>
      <c r="F616" s="49">
        <f t="shared" si="2051"/>
        <v>54880</v>
      </c>
      <c r="G616" s="49">
        <v>102900</v>
      </c>
      <c r="H616" s="49">
        <v>34300</v>
      </c>
      <c r="I616" s="49"/>
      <c r="J616" s="41">
        <f>SUM(G616:I616)</f>
        <v>137200</v>
      </c>
      <c r="K616" s="59">
        <v>0</v>
      </c>
      <c r="L616" s="51">
        <f>SUM(G616:I616,K616)</f>
        <v>137200</v>
      </c>
      <c r="M616" s="52">
        <v>0</v>
      </c>
      <c r="N616" s="53"/>
      <c r="O616" s="54"/>
      <c r="P616" s="55"/>
      <c r="Q616" s="81"/>
      <c r="R616" s="56">
        <f>M616+N616</f>
        <v>0</v>
      </c>
      <c r="S616" s="56">
        <f>R616/E616*100</f>
        <v>0</v>
      </c>
      <c r="T616" s="56">
        <f t="shared" si="2053"/>
        <v>0</v>
      </c>
      <c r="U616" s="56">
        <f t="shared" si="2054"/>
        <v>0</v>
      </c>
      <c r="V616" s="56">
        <f t="shared" si="2049"/>
        <v>0</v>
      </c>
      <c r="W616" s="57">
        <f t="shared" si="2055"/>
        <v>0</v>
      </c>
      <c r="X616" s="56">
        <f t="shared" si="2056"/>
        <v>0</v>
      </c>
      <c r="Y616" s="56">
        <f t="shared" si="2057"/>
        <v>0</v>
      </c>
      <c r="Z616" s="56">
        <f t="shared" si="2058"/>
        <v>0</v>
      </c>
      <c r="AA616" s="56">
        <f t="shared" si="2059"/>
        <v>0</v>
      </c>
      <c r="AB616" s="56">
        <f t="shared" si="2060"/>
        <v>0</v>
      </c>
      <c r="AC616" s="56">
        <f t="shared" si="2061"/>
        <v>0</v>
      </c>
      <c r="AD616" s="56">
        <f t="shared" ref="AD616:AD618" si="2073">AB616/J616*100</f>
        <v>0</v>
      </c>
      <c r="AE616" s="56">
        <f t="shared" si="2062"/>
        <v>0</v>
      </c>
      <c r="AF616" s="56">
        <f t="shared" si="2063"/>
        <v>0</v>
      </c>
      <c r="AG616" s="57">
        <f t="shared" si="2064"/>
        <v>82320</v>
      </c>
      <c r="AH616" s="56">
        <f t="shared" si="2065"/>
        <v>100</v>
      </c>
      <c r="AI616" s="56">
        <f t="shared" si="2066"/>
        <v>60</v>
      </c>
      <c r="AJ616" s="57">
        <f t="shared" si="2067"/>
        <v>137200</v>
      </c>
      <c r="AK616" s="57">
        <f t="shared" si="2068"/>
        <v>100</v>
      </c>
      <c r="AL616" s="57">
        <f t="shared" si="2069"/>
        <v>100</v>
      </c>
      <c r="AM616" s="34">
        <f>L616-AB616</f>
        <v>137200</v>
      </c>
      <c r="AN616" s="57">
        <f t="shared" si="2070"/>
        <v>100</v>
      </c>
      <c r="AO616" s="63">
        <f t="shared" si="2050"/>
        <v>100</v>
      </c>
      <c r="AP616" s="34">
        <f t="shared" si="2071"/>
        <v>137200</v>
      </c>
      <c r="AQ616" s="57">
        <f t="shared" si="2072"/>
        <v>100</v>
      </c>
    </row>
    <row r="617" spans="1:43" ht="18" hidden="1" customHeight="1">
      <c r="A617" s="38"/>
      <c r="B617" s="38"/>
      <c r="C617" s="49" t="s">
        <v>69</v>
      </c>
      <c r="D617" s="49">
        <v>0</v>
      </c>
      <c r="E617" s="49">
        <v>0</v>
      </c>
      <c r="F617" s="49">
        <f t="shared" si="2051"/>
        <v>0</v>
      </c>
      <c r="G617" s="49">
        <v>0</v>
      </c>
      <c r="H617" s="49"/>
      <c r="I617" s="49"/>
      <c r="J617" s="41">
        <f>SUM(G617:I617)</f>
        <v>0</v>
      </c>
      <c r="K617" s="59">
        <v>0</v>
      </c>
      <c r="L617" s="51">
        <f>SUM(G617:I617,K617)</f>
        <v>0</v>
      </c>
      <c r="M617" s="52"/>
      <c r="N617" s="53"/>
      <c r="O617" s="54"/>
      <c r="P617" s="55"/>
      <c r="Q617" s="81"/>
      <c r="R617" s="56">
        <f>M617+N617</f>
        <v>0</v>
      </c>
      <c r="S617" s="56" t="e">
        <f t="shared" si="2052"/>
        <v>#DIV/0!</v>
      </c>
      <c r="T617" s="56" t="e">
        <f t="shared" si="2053"/>
        <v>#DIV/0!</v>
      </c>
      <c r="U617" s="56" t="e">
        <f t="shared" si="2054"/>
        <v>#DIV/0!</v>
      </c>
      <c r="V617" s="56" t="e">
        <f t="shared" si="2049"/>
        <v>#DIV/0!</v>
      </c>
      <c r="W617" s="57">
        <f t="shared" si="2055"/>
        <v>0</v>
      </c>
      <c r="X617" s="56" t="e">
        <f t="shared" si="2056"/>
        <v>#DIV/0!</v>
      </c>
      <c r="Y617" s="56" t="e">
        <f t="shared" si="2057"/>
        <v>#DIV/0!</v>
      </c>
      <c r="Z617" s="56" t="e">
        <f t="shared" si="2058"/>
        <v>#DIV/0!</v>
      </c>
      <c r="AA617" s="56" t="e">
        <f t="shared" si="2059"/>
        <v>#DIV/0!</v>
      </c>
      <c r="AB617" s="56">
        <f t="shared" si="2060"/>
        <v>0</v>
      </c>
      <c r="AC617" s="56" t="e">
        <f t="shared" si="2061"/>
        <v>#DIV/0!</v>
      </c>
      <c r="AD617" s="56" t="e">
        <f t="shared" si="2073"/>
        <v>#DIV/0!</v>
      </c>
      <c r="AE617" s="56" t="e">
        <f t="shared" si="2062"/>
        <v>#DIV/0!</v>
      </c>
      <c r="AF617" s="56" t="e">
        <f t="shared" si="2063"/>
        <v>#DIV/0!</v>
      </c>
      <c r="AG617" s="57">
        <f t="shared" si="2064"/>
        <v>0</v>
      </c>
      <c r="AH617" s="56" t="e">
        <f t="shared" si="2065"/>
        <v>#DIV/0!</v>
      </c>
      <c r="AI617" s="56" t="e">
        <f t="shared" si="2066"/>
        <v>#DIV/0!</v>
      </c>
      <c r="AJ617" s="57">
        <f t="shared" si="2067"/>
        <v>0</v>
      </c>
      <c r="AK617" s="57" t="e">
        <f t="shared" si="2068"/>
        <v>#DIV/0!</v>
      </c>
      <c r="AL617" s="57" t="e">
        <f t="shared" si="2069"/>
        <v>#DIV/0!</v>
      </c>
      <c r="AM617" s="34">
        <f>L617-AB617</f>
        <v>0</v>
      </c>
      <c r="AN617" s="57" t="e">
        <f t="shared" si="2070"/>
        <v>#DIV/0!</v>
      </c>
      <c r="AO617" s="63" t="e">
        <f t="shared" si="2050"/>
        <v>#DIV/0!</v>
      </c>
      <c r="AP617" s="34">
        <f t="shared" si="2071"/>
        <v>0</v>
      </c>
      <c r="AQ617" s="57" t="e">
        <f t="shared" si="2072"/>
        <v>#DIV/0!</v>
      </c>
    </row>
    <row r="618" spans="1:43" ht="18" hidden="1" customHeight="1">
      <c r="A618" s="38"/>
      <c r="B618" s="38"/>
      <c r="C618" s="49" t="s">
        <v>60</v>
      </c>
      <c r="D618" s="57">
        <v>0</v>
      </c>
      <c r="E618" s="49">
        <v>0</v>
      </c>
      <c r="F618" s="49">
        <f t="shared" si="2051"/>
        <v>0</v>
      </c>
      <c r="G618" s="57">
        <v>0</v>
      </c>
      <c r="H618" s="49"/>
      <c r="I618" s="49"/>
      <c r="J618" s="41">
        <f>SUM(G618:I618)</f>
        <v>0</v>
      </c>
      <c r="K618" s="49">
        <v>0</v>
      </c>
      <c r="L618" s="51">
        <f>SUM(G618:I618,K618)</f>
        <v>0</v>
      </c>
      <c r="M618" s="52"/>
      <c r="N618" s="53"/>
      <c r="O618" s="54"/>
      <c r="P618" s="55"/>
      <c r="Q618" s="81"/>
      <c r="R618" s="56">
        <f>M618+N618</f>
        <v>0</v>
      </c>
      <c r="S618" s="56" t="e">
        <f t="shared" si="2052"/>
        <v>#DIV/0!</v>
      </c>
      <c r="T618" s="56" t="e">
        <f t="shared" si="2053"/>
        <v>#DIV/0!</v>
      </c>
      <c r="U618" s="56" t="e">
        <f t="shared" si="2054"/>
        <v>#DIV/0!</v>
      </c>
      <c r="V618" s="56" t="e">
        <f t="shared" si="2049"/>
        <v>#DIV/0!</v>
      </c>
      <c r="W618" s="57">
        <f t="shared" si="2055"/>
        <v>0</v>
      </c>
      <c r="X618" s="56" t="e">
        <f t="shared" si="2056"/>
        <v>#DIV/0!</v>
      </c>
      <c r="Y618" s="56" t="e">
        <f t="shared" si="2057"/>
        <v>#DIV/0!</v>
      </c>
      <c r="Z618" s="56" t="e">
        <f t="shared" si="2058"/>
        <v>#DIV/0!</v>
      </c>
      <c r="AA618" s="56" t="e">
        <f t="shared" si="2059"/>
        <v>#DIV/0!</v>
      </c>
      <c r="AB618" s="56">
        <f t="shared" si="2060"/>
        <v>0</v>
      </c>
      <c r="AC618" s="56" t="e">
        <f t="shared" si="2061"/>
        <v>#DIV/0!</v>
      </c>
      <c r="AD618" s="56" t="e">
        <f t="shared" si="2073"/>
        <v>#DIV/0!</v>
      </c>
      <c r="AE618" s="56" t="e">
        <f t="shared" si="2062"/>
        <v>#DIV/0!</v>
      </c>
      <c r="AF618" s="56" t="e">
        <f t="shared" si="2063"/>
        <v>#DIV/0!</v>
      </c>
      <c r="AG618" s="57">
        <f t="shared" si="2064"/>
        <v>0</v>
      </c>
      <c r="AH618" s="56" t="e">
        <f t="shared" si="2065"/>
        <v>#DIV/0!</v>
      </c>
      <c r="AI618" s="56" t="e">
        <f t="shared" si="2066"/>
        <v>#DIV/0!</v>
      </c>
      <c r="AJ618" s="57">
        <f t="shared" si="2067"/>
        <v>0</v>
      </c>
      <c r="AK618" s="57" t="e">
        <f t="shared" si="2068"/>
        <v>#DIV/0!</v>
      </c>
      <c r="AL618" s="57" t="e">
        <f t="shared" si="2069"/>
        <v>#DIV/0!</v>
      </c>
      <c r="AM618" s="34">
        <f>L618-AB618</f>
        <v>0</v>
      </c>
      <c r="AN618" s="57" t="e">
        <f t="shared" si="2070"/>
        <v>#DIV/0!</v>
      </c>
      <c r="AO618" s="63" t="e">
        <f t="shared" si="2050"/>
        <v>#DIV/0!</v>
      </c>
      <c r="AP618" s="34">
        <f t="shared" si="2071"/>
        <v>0</v>
      </c>
      <c r="AQ618" s="57" t="e">
        <f t="shared" si="2072"/>
        <v>#DIV/0!</v>
      </c>
    </row>
    <row r="619" spans="1:43" ht="18" hidden="1" customHeight="1">
      <c r="A619" s="61"/>
      <c r="B619" s="62"/>
      <c r="C619" s="63" t="s">
        <v>61</v>
      </c>
      <c r="D619" s="63">
        <f>D620</f>
        <v>0</v>
      </c>
      <c r="E619" s="63">
        <f>E620</f>
        <v>0</v>
      </c>
      <c r="F619" s="63">
        <f t="shared" ref="F619" si="2074">F620</f>
        <v>0</v>
      </c>
      <c r="G619" s="63">
        <f>SUM(G620:G620)</f>
        <v>0</v>
      </c>
      <c r="H619" s="63">
        <f>H620</f>
        <v>0</v>
      </c>
      <c r="I619" s="63">
        <f>I620</f>
        <v>0</v>
      </c>
      <c r="J619" s="63">
        <f>J620</f>
        <v>0</v>
      </c>
      <c r="K619" s="63">
        <f>K620</f>
        <v>0</v>
      </c>
      <c r="L619" s="63">
        <f>SUM(L620:L620)</f>
        <v>0</v>
      </c>
      <c r="M619" s="64">
        <f t="shared" ref="M619:AP619" si="2075">M620</f>
        <v>0</v>
      </c>
      <c r="N619" s="65">
        <f t="shared" si="2075"/>
        <v>0</v>
      </c>
      <c r="O619" s="66">
        <f t="shared" si="2075"/>
        <v>0</v>
      </c>
      <c r="P619" s="46">
        <f t="shared" si="2075"/>
        <v>0</v>
      </c>
      <c r="Q619" s="82">
        <f t="shared" si="2075"/>
        <v>0</v>
      </c>
      <c r="R619" s="67">
        <f t="shared" si="2075"/>
        <v>0</v>
      </c>
      <c r="S619" s="67" t="e">
        <f t="shared" si="2075"/>
        <v>#DIV/0!</v>
      </c>
      <c r="T619" s="67" t="e">
        <f t="shared" si="2075"/>
        <v>#DIV/0!</v>
      </c>
      <c r="U619" s="56" t="e">
        <f t="shared" si="2054"/>
        <v>#DIV/0!</v>
      </c>
      <c r="V619" s="67" t="e">
        <f t="shared" si="2075"/>
        <v>#DIV/0!</v>
      </c>
      <c r="W619" s="63">
        <f t="shared" si="2075"/>
        <v>0</v>
      </c>
      <c r="X619" s="67" t="e">
        <f t="shared" si="2075"/>
        <v>#DIV/0!</v>
      </c>
      <c r="Y619" s="67" t="e">
        <f t="shared" si="2075"/>
        <v>#DIV/0!</v>
      </c>
      <c r="Z619" s="56" t="e">
        <f t="shared" si="2058"/>
        <v>#DIV/0!</v>
      </c>
      <c r="AA619" s="67" t="e">
        <f t="shared" si="2075"/>
        <v>#DIV/0!</v>
      </c>
      <c r="AB619" s="67">
        <f>AB620</f>
        <v>0</v>
      </c>
      <c r="AC619" s="67" t="e">
        <f t="shared" ref="AC619:AI619" si="2076">AC620</f>
        <v>#DIV/0!</v>
      </c>
      <c r="AD619" s="67" t="e">
        <f t="shared" si="2076"/>
        <v>#DIV/0!</v>
      </c>
      <c r="AE619" s="56" t="e">
        <f t="shared" si="2062"/>
        <v>#DIV/0!</v>
      </c>
      <c r="AF619" s="67" t="e">
        <f t="shared" si="2076"/>
        <v>#DIV/0!</v>
      </c>
      <c r="AG619" s="63">
        <f>AG620</f>
        <v>0</v>
      </c>
      <c r="AH619" s="67" t="e">
        <f t="shared" si="2076"/>
        <v>#DIV/0!</v>
      </c>
      <c r="AI619" s="67" t="e">
        <f t="shared" si="2076"/>
        <v>#DIV/0!</v>
      </c>
      <c r="AJ619" s="63">
        <f t="shared" si="2075"/>
        <v>0</v>
      </c>
      <c r="AK619" s="63" t="e">
        <f t="shared" si="2075"/>
        <v>#DIV/0!</v>
      </c>
      <c r="AL619" s="63" t="e">
        <f t="shared" si="2075"/>
        <v>#DIV/0!</v>
      </c>
      <c r="AM619" s="63">
        <f t="shared" si="2075"/>
        <v>0</v>
      </c>
      <c r="AN619" s="63" t="e">
        <f t="shared" si="2075"/>
        <v>#DIV/0!</v>
      </c>
      <c r="AO619" s="63" t="e">
        <f t="shared" si="2075"/>
        <v>#DIV/0!</v>
      </c>
      <c r="AP619" s="63">
        <f t="shared" si="2075"/>
        <v>0</v>
      </c>
      <c r="AQ619" s="57" t="e">
        <f>(AP619/D619)*100</f>
        <v>#DIV/0!</v>
      </c>
    </row>
    <row r="620" spans="1:43" ht="18" hidden="1" customHeight="1">
      <c r="A620" s="38"/>
      <c r="B620" s="38"/>
      <c r="C620" s="49" t="s">
        <v>70</v>
      </c>
      <c r="D620" s="57">
        <v>0</v>
      </c>
      <c r="E620" s="49">
        <v>0</v>
      </c>
      <c r="F620" s="49">
        <f t="shared" si="2051"/>
        <v>0</v>
      </c>
      <c r="G620" s="57">
        <v>0</v>
      </c>
      <c r="H620" s="49"/>
      <c r="I620" s="49"/>
      <c r="J620" s="49">
        <f>SUM(G620:I620)</f>
        <v>0</v>
      </c>
      <c r="K620" s="57">
        <v>0</v>
      </c>
      <c r="L620" s="51">
        <f>SUM(G620:I620,K620)</f>
        <v>0</v>
      </c>
      <c r="M620" s="52"/>
      <c r="N620" s="53"/>
      <c r="O620" s="54"/>
      <c r="P620" s="55"/>
      <c r="Q620" s="81"/>
      <c r="R620" s="57">
        <f>M620+N620</f>
        <v>0</v>
      </c>
      <c r="S620" s="56" t="e">
        <f t="shared" si="2052"/>
        <v>#DIV/0!</v>
      </c>
      <c r="T620" s="56" t="e">
        <f>R620/L620*100</f>
        <v>#DIV/0!</v>
      </c>
      <c r="U620" s="56" t="e">
        <f t="shared" si="2054"/>
        <v>#DIV/0!</v>
      </c>
      <c r="V620" s="56" t="e">
        <f>R620/D620*100</f>
        <v>#DIV/0!</v>
      </c>
      <c r="W620" s="57">
        <f>O620+P620+Q620</f>
        <v>0</v>
      </c>
      <c r="X620" s="56" t="e">
        <f t="shared" si="2056"/>
        <v>#DIV/0!</v>
      </c>
      <c r="Y620" s="56" t="e">
        <f>W620/L620*100</f>
        <v>#DIV/0!</v>
      </c>
      <c r="Z620" s="56" t="e">
        <f t="shared" si="2058"/>
        <v>#DIV/0!</v>
      </c>
      <c r="AA620" s="56" t="e">
        <f>W620/D620*100</f>
        <v>#DIV/0!</v>
      </c>
      <c r="AB620" s="56">
        <f>SUM(M620:Q620)</f>
        <v>0</v>
      </c>
      <c r="AC620" s="56" t="e">
        <f t="shared" ref="AC620" si="2077">AB620/E620*100</f>
        <v>#DIV/0!</v>
      </c>
      <c r="AD620" s="56" t="e">
        <f t="shared" ref="AD620" si="2078">AB620/J620*100</f>
        <v>#DIV/0!</v>
      </c>
      <c r="AE620" s="56" t="e">
        <f t="shared" si="2062"/>
        <v>#DIV/0!</v>
      </c>
      <c r="AF620" s="56" t="e">
        <f>AB620/D620*100</f>
        <v>#DIV/0!</v>
      </c>
      <c r="AG620" s="57">
        <f t="shared" ref="AG620" si="2079">E620-AB620</f>
        <v>0</v>
      </c>
      <c r="AH620" s="56" t="e">
        <f t="shared" ref="AH620" si="2080">AG620/E620*100</f>
        <v>#DIV/0!</v>
      </c>
      <c r="AI620" s="56" t="e">
        <f t="shared" ref="AI620" si="2081">AG620/D620*100</f>
        <v>#DIV/0!</v>
      </c>
      <c r="AJ620" s="57">
        <f>J620-AB620</f>
        <v>0</v>
      </c>
      <c r="AK620" s="57" t="e">
        <f t="shared" ref="AK620" si="2082">(AJ620/J620)*100</f>
        <v>#DIV/0!</v>
      </c>
      <c r="AL620" s="57" t="e">
        <f>(AJ620/D620)*100</f>
        <v>#DIV/0!</v>
      </c>
      <c r="AM620" s="34">
        <f>L620-AB620</f>
        <v>0</v>
      </c>
      <c r="AN620" s="57" t="e">
        <f>(AM620/L620)*100</f>
        <v>#DIV/0!</v>
      </c>
      <c r="AO620" s="63" t="e">
        <f>(AM620/D620)*100</f>
        <v>#DIV/0!</v>
      </c>
      <c r="AP620" s="34">
        <f t="shared" ref="AP620" si="2083">D620-AB620</f>
        <v>0</v>
      </c>
      <c r="AQ620" s="57" t="e">
        <f t="shared" ref="AQ620" si="2084">(AP620/D620)*100</f>
        <v>#DIV/0!</v>
      </c>
    </row>
    <row r="621" spans="1:43" ht="18.75" hidden="1">
      <c r="A621" s="69"/>
      <c r="B621" s="69"/>
      <c r="C621" s="70"/>
      <c r="D621" s="70"/>
      <c r="E621" s="70"/>
      <c r="F621" s="70"/>
      <c r="G621" s="71"/>
      <c r="H621" s="71"/>
      <c r="I621" s="71"/>
      <c r="J621" s="71"/>
      <c r="K621" s="71"/>
      <c r="L621" s="71"/>
      <c r="M621" s="72"/>
      <c r="N621" s="73"/>
      <c r="O621" s="74"/>
      <c r="P621" s="75"/>
      <c r="Q621" s="83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</row>
    <row r="622" spans="1:43" s="34" customFormat="1" ht="18.95" hidden="1" customHeight="1">
      <c r="A622" s="1073" t="s">
        <v>442</v>
      </c>
      <c r="B622" s="1074"/>
      <c r="C622" s="1074"/>
      <c r="D622" s="1074"/>
      <c r="E622" s="1074"/>
      <c r="F622" s="1074"/>
      <c r="G622" s="1074"/>
      <c r="H622" s="1074"/>
      <c r="I622" s="1074"/>
      <c r="J622" s="1074"/>
      <c r="K622" s="1074"/>
      <c r="L622" s="1074"/>
      <c r="M622" s="1074"/>
      <c r="N622" s="1074"/>
      <c r="O622" s="1074"/>
      <c r="P622" s="1074"/>
      <c r="Q622" s="1074"/>
      <c r="R622" s="1074"/>
      <c r="S622" s="1074"/>
      <c r="T622" s="1074"/>
      <c r="U622" s="1074"/>
      <c r="V622" s="1074"/>
      <c r="W622" s="1074"/>
      <c r="X622" s="1074"/>
      <c r="Y622" s="1074"/>
      <c r="Z622" s="1074"/>
      <c r="AA622" s="1074"/>
      <c r="AB622" s="1074"/>
      <c r="AC622" s="1074"/>
      <c r="AD622" s="1074"/>
      <c r="AE622" s="1074"/>
      <c r="AF622" s="1074"/>
      <c r="AG622" s="1074"/>
      <c r="AH622" s="1074"/>
      <c r="AI622" s="1074"/>
      <c r="AJ622" s="1074"/>
      <c r="AK622" s="1074"/>
      <c r="AL622" s="1074"/>
      <c r="AM622" s="1074"/>
      <c r="AN622" s="1074"/>
      <c r="AO622" s="1074"/>
      <c r="AP622" s="1074"/>
      <c r="AQ622" s="1074"/>
    </row>
    <row r="623" spans="1:43" s="35" customFormat="1" ht="36.950000000000003" hidden="1" customHeight="1">
      <c r="A623" s="182"/>
      <c r="B623" s="183"/>
      <c r="C623" s="184"/>
      <c r="D623" s="304">
        <v>1</v>
      </c>
      <c r="E623" s="304">
        <v>0.6</v>
      </c>
      <c r="F623" s="304">
        <v>0.4</v>
      </c>
      <c r="G623" s="305" t="s">
        <v>467</v>
      </c>
      <c r="H623" s="305" t="s">
        <v>468</v>
      </c>
      <c r="I623" s="305" t="s">
        <v>469</v>
      </c>
      <c r="J623" s="305" t="s">
        <v>40</v>
      </c>
      <c r="K623" s="306" t="s">
        <v>470</v>
      </c>
      <c r="L623" s="307" t="s">
        <v>471</v>
      </c>
      <c r="M623" s="186" t="s">
        <v>435</v>
      </c>
      <c r="N623" s="186" t="s">
        <v>436</v>
      </c>
      <c r="O623" s="186" t="s">
        <v>20</v>
      </c>
      <c r="P623" s="186" t="s">
        <v>21</v>
      </c>
      <c r="Q623" s="186" t="s">
        <v>437</v>
      </c>
      <c r="R623" s="187" t="s">
        <v>417</v>
      </c>
      <c r="S623" s="286" t="s">
        <v>462</v>
      </c>
      <c r="T623" s="188" t="s">
        <v>433</v>
      </c>
      <c r="U623" s="188" t="s">
        <v>434</v>
      </c>
      <c r="V623" s="188" t="s">
        <v>403</v>
      </c>
      <c r="W623" s="188" t="s">
        <v>438</v>
      </c>
      <c r="X623" s="286" t="s">
        <v>462</v>
      </c>
      <c r="Y623" s="188" t="s">
        <v>433</v>
      </c>
      <c r="Z623" s="188" t="s">
        <v>434</v>
      </c>
      <c r="AA623" s="188" t="s">
        <v>403</v>
      </c>
      <c r="AB623" s="187" t="s">
        <v>439</v>
      </c>
      <c r="AC623" s="286" t="s">
        <v>462</v>
      </c>
      <c r="AD623" s="188" t="s">
        <v>433</v>
      </c>
      <c r="AE623" s="188" t="s">
        <v>434</v>
      </c>
      <c r="AF623" s="188" t="s">
        <v>403</v>
      </c>
      <c r="AG623" s="297" t="s">
        <v>33</v>
      </c>
      <c r="AH623" s="286" t="s">
        <v>464</v>
      </c>
      <c r="AI623" s="286" t="s">
        <v>399</v>
      </c>
      <c r="AJ623" s="188" t="s">
        <v>440</v>
      </c>
      <c r="AK623" s="188" t="s">
        <v>433</v>
      </c>
      <c r="AL623" s="188" t="s">
        <v>403</v>
      </c>
      <c r="AM623" s="188" t="s">
        <v>408</v>
      </c>
      <c r="AN623" s="188" t="s">
        <v>433</v>
      </c>
      <c r="AO623" s="188" t="s">
        <v>403</v>
      </c>
      <c r="AP623" s="188" t="s">
        <v>441</v>
      </c>
      <c r="AQ623" s="188" t="s">
        <v>403</v>
      </c>
    </row>
    <row r="624" spans="1:43" s="35" customFormat="1" ht="18.95" hidden="1" customHeight="1">
      <c r="A624" s="205"/>
      <c r="B624" s="206"/>
      <c r="C624" s="184" t="s">
        <v>54</v>
      </c>
      <c r="D624" s="184">
        <f t="shared" ref="D624:I624" si="2085">D625+D631</f>
        <v>1194000</v>
      </c>
      <c r="E624" s="184">
        <f t="shared" si="2085"/>
        <v>716400</v>
      </c>
      <c r="F624" s="184">
        <f t="shared" si="2085"/>
        <v>477600</v>
      </c>
      <c r="G624" s="184">
        <f t="shared" si="2085"/>
        <v>999500</v>
      </c>
      <c r="H624" s="184">
        <f t="shared" si="2085"/>
        <v>194500</v>
      </c>
      <c r="I624" s="184">
        <f t="shared" si="2085"/>
        <v>0</v>
      </c>
      <c r="J624" s="184">
        <f t="shared" ref="J624:J630" si="2086">SUM(G624:I624)</f>
        <v>1194000</v>
      </c>
      <c r="K624" s="185">
        <f>K625+K631</f>
        <v>0</v>
      </c>
      <c r="L624" s="184">
        <f>L625+L631</f>
        <v>1194000</v>
      </c>
      <c r="M624" s="184">
        <f>M625+M631</f>
        <v>349555.20000000001</v>
      </c>
      <c r="N624" s="184">
        <f t="shared" ref="N624:R624" si="2087">N625+N631</f>
        <v>0</v>
      </c>
      <c r="O624" s="184">
        <f t="shared" si="2087"/>
        <v>0</v>
      </c>
      <c r="P624" s="184">
        <f t="shared" si="2087"/>
        <v>0</v>
      </c>
      <c r="Q624" s="184">
        <f t="shared" si="2087"/>
        <v>114000</v>
      </c>
      <c r="R624" s="184">
        <f t="shared" si="2087"/>
        <v>349555.20000000001</v>
      </c>
      <c r="S624" s="207">
        <f>(R624/E624)*100</f>
        <v>48.793299832495812</v>
      </c>
      <c r="T624" s="207">
        <f>(R624/J624)*100</f>
        <v>29.275979899497489</v>
      </c>
      <c r="U624" s="207">
        <f>(R624/L624)*100</f>
        <v>29.275979899497489</v>
      </c>
      <c r="V624" s="198">
        <f>(R624/D624)*100</f>
        <v>29.275979899497489</v>
      </c>
      <c r="W624" s="184">
        <f>W625+W631</f>
        <v>114000</v>
      </c>
      <c r="X624" s="207">
        <f t="shared" ref="X624:X630" si="2088">(W624/E624)*100</f>
        <v>15.912897822445563</v>
      </c>
      <c r="Y624" s="198">
        <f>(W624/J624)*100</f>
        <v>9.5477386934673358</v>
      </c>
      <c r="Z624" s="207">
        <f>(W624/L624)*100</f>
        <v>9.5477386934673358</v>
      </c>
      <c r="AA624" s="198">
        <f>(W624/D624)*100</f>
        <v>9.5477386934673358</v>
      </c>
      <c r="AB624" s="184">
        <f>AB625+AB631</f>
        <v>463555.2</v>
      </c>
      <c r="AC624" s="288">
        <f>(AB624/E624)*100</f>
        <v>64.706197654941377</v>
      </c>
      <c r="AD624" s="198">
        <f>(AB624/J624)*100</f>
        <v>38.823718592964823</v>
      </c>
      <c r="AE624" s="207">
        <f>(AB624/L624)*100</f>
        <v>38.823718592964823</v>
      </c>
      <c r="AF624" s="284">
        <f t="shared" ref="AF624:AF630" si="2089">(AB624/D624)*100</f>
        <v>38.823718592964823</v>
      </c>
      <c r="AG624" s="291">
        <f>AG625+AG631</f>
        <v>252844.79999999999</v>
      </c>
      <c r="AH624" s="292">
        <f>(AG624/E624)*100</f>
        <v>35.293802345058623</v>
      </c>
      <c r="AI624" s="292">
        <f>(AG624/D624)*100</f>
        <v>21.176281407035173</v>
      </c>
      <c r="AJ624" s="184">
        <f>AJ625+AJ631</f>
        <v>730444.80000000005</v>
      </c>
      <c r="AK624" s="198">
        <f t="shared" ref="AK624:AK625" si="2090">(AJ624/J624)*100</f>
        <v>61.176281407035184</v>
      </c>
      <c r="AL624" s="198">
        <f>(AJ624/D624)*100</f>
        <v>61.176281407035184</v>
      </c>
      <c r="AM624" s="184">
        <f>AM625+AM631</f>
        <v>730444.80000000005</v>
      </c>
      <c r="AN624" s="198">
        <f>(AM624/L624)*100</f>
        <v>61.176281407035184</v>
      </c>
      <c r="AO624" s="198">
        <f>(AM624/D624)*100</f>
        <v>61.176281407035184</v>
      </c>
      <c r="AP624" s="184">
        <f>AP625+AP631</f>
        <v>730444.80000000005</v>
      </c>
      <c r="AQ624" s="198">
        <f>(AP624/D624)*100</f>
        <v>61.176281407035184</v>
      </c>
    </row>
    <row r="625" spans="1:43" s="35" customFormat="1" ht="18.95" hidden="1" customHeight="1">
      <c r="A625" s="182"/>
      <c r="B625" s="192" t="s">
        <v>34</v>
      </c>
      <c r="C625" s="193" t="s">
        <v>55</v>
      </c>
      <c r="D625" s="193">
        <f t="shared" ref="D625:I625" si="2091">SUM(D626:D630)</f>
        <v>994000</v>
      </c>
      <c r="E625" s="193">
        <f t="shared" si="2091"/>
        <v>596400</v>
      </c>
      <c r="F625" s="193">
        <f t="shared" si="2091"/>
        <v>397600</v>
      </c>
      <c r="G625" s="190">
        <f t="shared" si="2091"/>
        <v>799500</v>
      </c>
      <c r="H625" s="190">
        <f t="shared" si="2091"/>
        <v>194500</v>
      </c>
      <c r="I625" s="190">
        <f t="shared" si="2091"/>
        <v>0</v>
      </c>
      <c r="J625" s="190">
        <f t="shared" si="2086"/>
        <v>994000</v>
      </c>
      <c r="K625" s="194">
        <f t="shared" ref="K625:L625" si="2092">SUM(K626:K630)</f>
        <v>0</v>
      </c>
      <c r="L625" s="190">
        <f t="shared" si="2092"/>
        <v>994000</v>
      </c>
      <c r="M625" s="193">
        <f>SUM(M626:M630)</f>
        <v>201895.2</v>
      </c>
      <c r="N625" s="193">
        <f t="shared" ref="N625:R625" si="2093">SUM(N626:N630)</f>
        <v>0</v>
      </c>
      <c r="O625" s="193">
        <f t="shared" si="2093"/>
        <v>0</v>
      </c>
      <c r="P625" s="193">
        <f t="shared" si="2093"/>
        <v>0</v>
      </c>
      <c r="Q625" s="193">
        <f t="shared" si="2093"/>
        <v>114000</v>
      </c>
      <c r="R625" s="190">
        <f t="shared" si="2093"/>
        <v>201895.2</v>
      </c>
      <c r="S625" s="189">
        <f>(R625/E625)*100</f>
        <v>33.8523138832998</v>
      </c>
      <c r="T625" s="189">
        <f t="shared" ref="T625:T630" si="2094">(R625/J625)*100</f>
        <v>20.311388329979881</v>
      </c>
      <c r="U625" s="189">
        <f t="shared" ref="U625:U632" si="2095">(R625/L625)*100</f>
        <v>20.311388329979881</v>
      </c>
      <c r="V625" s="190">
        <f>(R625/D625)*100</f>
        <v>20.311388329979881</v>
      </c>
      <c r="W625" s="190">
        <f>SUM(W626:W630)</f>
        <v>114000</v>
      </c>
      <c r="X625" s="189">
        <f t="shared" si="2088"/>
        <v>19.114688128772634</v>
      </c>
      <c r="Y625" s="190">
        <f t="shared" ref="Y625:Y632" si="2096">(W625/J625)*100</f>
        <v>11.468812877263582</v>
      </c>
      <c r="Z625" s="189">
        <f t="shared" ref="Z625:Z632" si="2097">(W625/L625)*100</f>
        <v>11.468812877263582</v>
      </c>
      <c r="AA625" s="189">
        <f>(W625/D625)*100</f>
        <v>11.468812877263582</v>
      </c>
      <c r="AB625" s="190">
        <f>SUM(AB626:AB630)</f>
        <v>315895.2</v>
      </c>
      <c r="AC625" s="190">
        <f>(AB625/E625)*100</f>
        <v>52.967002012072442</v>
      </c>
      <c r="AD625" s="298">
        <f t="shared" ref="AD625:AD632" si="2098">(AB625/J625)*100</f>
        <v>31.780201207243465</v>
      </c>
      <c r="AE625" s="189">
        <f t="shared" ref="AE625:AE632" si="2099">(AB625/L625)*100</f>
        <v>31.780201207243465</v>
      </c>
      <c r="AF625" s="189">
        <f t="shared" si="2089"/>
        <v>31.780201207243465</v>
      </c>
      <c r="AG625" s="289">
        <f>SUM(AG626:AG630)</f>
        <v>280504.8</v>
      </c>
      <c r="AH625" s="199">
        <f>(AG625/E625)*100</f>
        <v>47.032997987927565</v>
      </c>
      <c r="AI625" s="199">
        <f>(AG625/D625)*100</f>
        <v>28.219798792756539</v>
      </c>
      <c r="AJ625" s="191">
        <f>SUM(AJ626:AJ630)</f>
        <v>678104.8</v>
      </c>
      <c r="AK625" s="191">
        <f t="shared" si="2090"/>
        <v>68.219798792756549</v>
      </c>
      <c r="AL625" s="191">
        <f t="shared" ref="AL625:AL630" si="2100">(AJ625/D625)*100</f>
        <v>68.219798792756549</v>
      </c>
      <c r="AM625" s="191">
        <f>SUM(AM626:AM630)</f>
        <v>678104.8</v>
      </c>
      <c r="AN625" s="191">
        <f t="shared" ref="AN625:AN632" si="2101">(AM625/L625)*100</f>
        <v>68.219798792756549</v>
      </c>
      <c r="AO625" s="191">
        <f t="shared" ref="AO625:AO632" si="2102">(AM625/D625)*100</f>
        <v>68.219798792756549</v>
      </c>
      <c r="AP625" s="191">
        <f>SUM(AP626:AP630)</f>
        <v>678104.8</v>
      </c>
      <c r="AQ625" s="191">
        <f t="shared" ref="AQ625:AQ632" si="2103">(AP625/D625)*100</f>
        <v>68.219798792756549</v>
      </c>
    </row>
    <row r="626" spans="1:43" s="35" customFormat="1" ht="18.95" hidden="1" customHeight="1">
      <c r="A626" s="183"/>
      <c r="B626" s="183"/>
      <c r="C626" s="189" t="s">
        <v>56</v>
      </c>
      <c r="D626" s="189">
        <f>D638</f>
        <v>216000</v>
      </c>
      <c r="E626" s="189">
        <f>E638</f>
        <v>129600</v>
      </c>
      <c r="F626" s="189">
        <f>F638</f>
        <v>86400</v>
      </c>
      <c r="G626" s="189">
        <f t="shared" ref="G626:I626" si="2104">G638</f>
        <v>216000</v>
      </c>
      <c r="H626" s="189">
        <f t="shared" si="2104"/>
        <v>0</v>
      </c>
      <c r="I626" s="189">
        <f t="shared" si="2104"/>
        <v>0</v>
      </c>
      <c r="J626" s="189">
        <f t="shared" si="2086"/>
        <v>216000</v>
      </c>
      <c r="K626" s="195">
        <f t="shared" ref="K626:K627" si="2105">K638</f>
        <v>0</v>
      </c>
      <c r="L626" s="196">
        <f>J626+(K626)</f>
        <v>216000</v>
      </c>
      <c r="M626" s="189">
        <f>M638</f>
        <v>102000</v>
      </c>
      <c r="N626" s="189">
        <f t="shared" ref="N626:Q626" si="2106">N638</f>
        <v>0</v>
      </c>
      <c r="O626" s="189">
        <f t="shared" si="2106"/>
        <v>0</v>
      </c>
      <c r="P626" s="189">
        <f t="shared" si="2106"/>
        <v>0</v>
      </c>
      <c r="Q626" s="189">
        <f t="shared" si="2106"/>
        <v>114000</v>
      </c>
      <c r="R626" s="189">
        <f>M626+N626</f>
        <v>102000</v>
      </c>
      <c r="S626" s="189">
        <f>(R626/E626)*100</f>
        <v>78.703703703703709</v>
      </c>
      <c r="T626" s="189">
        <f t="shared" si="2094"/>
        <v>47.222222222222221</v>
      </c>
      <c r="U626" s="189">
        <f t="shared" si="2095"/>
        <v>47.222222222222221</v>
      </c>
      <c r="V626" s="189">
        <f>(R626/D626)*100</f>
        <v>47.222222222222221</v>
      </c>
      <c r="W626" s="189">
        <f>O626+P626+Q626</f>
        <v>114000</v>
      </c>
      <c r="X626" s="189">
        <f t="shared" si="2088"/>
        <v>87.962962962962962</v>
      </c>
      <c r="Y626" s="189">
        <f t="shared" si="2096"/>
        <v>52.777777777777779</v>
      </c>
      <c r="Z626" s="189">
        <f t="shared" si="2097"/>
        <v>52.777777777777779</v>
      </c>
      <c r="AA626" s="189">
        <f>(W626/D626)*100</f>
        <v>52.777777777777779</v>
      </c>
      <c r="AB626" s="189">
        <f>SUM(M626:Q626)</f>
        <v>216000</v>
      </c>
      <c r="AC626" s="189">
        <f>(AB626/E626)*100</f>
        <v>166.66666666666669</v>
      </c>
      <c r="AD626" s="189">
        <f t="shared" si="2098"/>
        <v>100</v>
      </c>
      <c r="AE626" s="189">
        <f t="shared" si="2099"/>
        <v>100</v>
      </c>
      <c r="AF626" s="189">
        <f t="shared" si="2089"/>
        <v>100</v>
      </c>
      <c r="AG626" s="189">
        <f>E626-AB626</f>
        <v>-86400</v>
      </c>
      <c r="AH626" s="290">
        <f>(AG626/E626)*100</f>
        <v>-66.666666666666657</v>
      </c>
      <c r="AI626" s="290">
        <f>(AG626/D626)*100</f>
        <v>-40</v>
      </c>
      <c r="AJ626" s="197">
        <f>J626-AB626</f>
        <v>0</v>
      </c>
      <c r="AK626" s="197">
        <f>(AJ626/J626)*100</f>
        <v>0</v>
      </c>
      <c r="AL626" s="197">
        <f t="shared" si="2100"/>
        <v>0</v>
      </c>
      <c r="AM626" s="197">
        <f>L626-AB626</f>
        <v>0</v>
      </c>
      <c r="AN626" s="197">
        <f t="shared" si="2101"/>
        <v>0</v>
      </c>
      <c r="AO626" s="197">
        <f t="shared" si="2102"/>
        <v>0</v>
      </c>
      <c r="AP626" s="197">
        <f>D626-AB626</f>
        <v>0</v>
      </c>
      <c r="AQ626" s="197">
        <f t="shared" si="2103"/>
        <v>0</v>
      </c>
    </row>
    <row r="627" spans="1:43" s="35" customFormat="1" ht="18.95" hidden="1" customHeight="1">
      <c r="A627" s="183"/>
      <c r="B627" s="183"/>
      <c r="C627" s="189" t="s">
        <v>57</v>
      </c>
      <c r="D627" s="189">
        <f t="shared" ref="D627:I630" si="2107">D639</f>
        <v>0</v>
      </c>
      <c r="E627" s="189">
        <f t="shared" si="2107"/>
        <v>0</v>
      </c>
      <c r="F627" s="189">
        <f t="shared" si="2107"/>
        <v>0</v>
      </c>
      <c r="G627" s="189">
        <f t="shared" si="2107"/>
        <v>0</v>
      </c>
      <c r="H627" s="189">
        <f t="shared" si="2107"/>
        <v>0</v>
      </c>
      <c r="I627" s="189">
        <f t="shared" si="2107"/>
        <v>0</v>
      </c>
      <c r="J627" s="189">
        <f t="shared" si="2086"/>
        <v>0</v>
      </c>
      <c r="K627" s="195">
        <f t="shared" si="2105"/>
        <v>0</v>
      </c>
      <c r="L627" s="196">
        <f>J627+(K627)</f>
        <v>0</v>
      </c>
      <c r="M627" s="189">
        <f t="shared" ref="M627:Q628" si="2108">M639</f>
        <v>0</v>
      </c>
      <c r="N627" s="189">
        <f t="shared" si="2108"/>
        <v>0</v>
      </c>
      <c r="O627" s="189">
        <f t="shared" si="2108"/>
        <v>0</v>
      </c>
      <c r="P627" s="189">
        <f t="shared" si="2108"/>
        <v>0</v>
      </c>
      <c r="Q627" s="189">
        <f t="shared" si="2108"/>
        <v>0</v>
      </c>
      <c r="R627" s="189">
        <f>M627+N627</f>
        <v>0</v>
      </c>
      <c r="S627" s="189" t="e">
        <f t="shared" ref="S627:S632" si="2109">(R627/E627)*100</f>
        <v>#DIV/0!</v>
      </c>
      <c r="T627" s="189" t="e">
        <f t="shared" si="2094"/>
        <v>#DIV/0!</v>
      </c>
      <c r="U627" s="189" t="e">
        <f t="shared" si="2095"/>
        <v>#DIV/0!</v>
      </c>
      <c r="V627" s="189" t="e">
        <f t="shared" ref="V627:V630" si="2110">(R627/D627)*100</f>
        <v>#DIV/0!</v>
      </c>
      <c r="W627" s="189">
        <f t="shared" ref="W627:W632" si="2111">O627+P627+Q627</f>
        <v>0</v>
      </c>
      <c r="X627" s="189" t="e">
        <f t="shared" si="2088"/>
        <v>#DIV/0!</v>
      </c>
      <c r="Y627" s="189" t="e">
        <f t="shared" si="2096"/>
        <v>#DIV/0!</v>
      </c>
      <c r="Z627" s="189" t="e">
        <f t="shared" si="2097"/>
        <v>#DIV/0!</v>
      </c>
      <c r="AA627" s="189" t="e">
        <f t="shared" ref="AA627:AA630" si="2112">(W627/D627)*100</f>
        <v>#DIV/0!</v>
      </c>
      <c r="AB627" s="189">
        <f>SUM(M627:Q627)</f>
        <v>0</v>
      </c>
      <c r="AC627" s="189" t="e">
        <f t="shared" ref="AC627:AC630" si="2113">(AB627/E627)*100</f>
        <v>#DIV/0!</v>
      </c>
      <c r="AD627" s="189" t="e">
        <f t="shared" si="2098"/>
        <v>#DIV/0!</v>
      </c>
      <c r="AE627" s="189" t="e">
        <f t="shared" si="2099"/>
        <v>#DIV/0!</v>
      </c>
      <c r="AF627" s="189" t="e">
        <f t="shared" si="2089"/>
        <v>#DIV/0!</v>
      </c>
      <c r="AG627" s="189">
        <f t="shared" ref="AG627:AG630" si="2114">E627-AB627</f>
        <v>0</v>
      </c>
      <c r="AH627" s="290" t="e">
        <f t="shared" ref="AH627:AH630" si="2115">(AG627/E627)*100</f>
        <v>#DIV/0!</v>
      </c>
      <c r="AI627" s="290" t="e">
        <f t="shared" ref="AI627:AI630" si="2116">(AG627/D627)*100</f>
        <v>#DIV/0!</v>
      </c>
      <c r="AJ627" s="197">
        <f t="shared" ref="AJ627:AJ630" si="2117">J627-AB627</f>
        <v>0</v>
      </c>
      <c r="AK627" s="197" t="e">
        <f t="shared" ref="AK627:AK632" si="2118">(AJ627/J627)*100</f>
        <v>#DIV/0!</v>
      </c>
      <c r="AL627" s="197" t="e">
        <f t="shared" si="2100"/>
        <v>#DIV/0!</v>
      </c>
      <c r="AM627" s="197">
        <f t="shared" ref="AM627:AM630" si="2119">L627-AB627</f>
        <v>0</v>
      </c>
      <c r="AN627" s="197" t="e">
        <f t="shared" si="2101"/>
        <v>#DIV/0!</v>
      </c>
      <c r="AO627" s="197" t="e">
        <f t="shared" si="2102"/>
        <v>#DIV/0!</v>
      </c>
      <c r="AP627" s="197">
        <f t="shared" ref="AP627:AP630" si="2120">D627-AB627</f>
        <v>0</v>
      </c>
      <c r="AQ627" s="197" t="e">
        <f t="shared" si="2103"/>
        <v>#DIV/0!</v>
      </c>
    </row>
    <row r="628" spans="1:43" s="35" customFormat="1" ht="18.95" hidden="1" customHeight="1">
      <c r="A628" s="183"/>
      <c r="B628" s="183"/>
      <c r="C628" s="189" t="s">
        <v>58</v>
      </c>
      <c r="D628" s="189">
        <f t="shared" si="2107"/>
        <v>778000</v>
      </c>
      <c r="E628" s="189">
        <f t="shared" si="2107"/>
        <v>466800</v>
      </c>
      <c r="F628" s="189">
        <f t="shared" si="2107"/>
        <v>311200</v>
      </c>
      <c r="G628" s="189">
        <f t="shared" si="2107"/>
        <v>583500</v>
      </c>
      <c r="H628" s="189">
        <f t="shared" si="2107"/>
        <v>194500</v>
      </c>
      <c r="I628" s="189">
        <f t="shared" si="2107"/>
        <v>0</v>
      </c>
      <c r="J628" s="189">
        <f t="shared" si="2086"/>
        <v>778000</v>
      </c>
      <c r="K628" s="195">
        <f>K640</f>
        <v>0</v>
      </c>
      <c r="L628" s="196">
        <f>J628+(K628)</f>
        <v>778000</v>
      </c>
      <c r="M628" s="189">
        <f>M640</f>
        <v>99895.2</v>
      </c>
      <c r="N628" s="189">
        <f t="shared" si="2108"/>
        <v>0</v>
      </c>
      <c r="O628" s="189">
        <f t="shared" si="2108"/>
        <v>0</v>
      </c>
      <c r="P628" s="189">
        <f t="shared" si="2108"/>
        <v>0</v>
      </c>
      <c r="Q628" s="189">
        <f t="shared" si="2108"/>
        <v>0</v>
      </c>
      <c r="R628" s="189">
        <f>M628+N628</f>
        <v>99895.2</v>
      </c>
      <c r="S628" s="189">
        <f t="shared" si="2109"/>
        <v>21.4</v>
      </c>
      <c r="T628" s="189">
        <f t="shared" si="2094"/>
        <v>12.839999999999998</v>
      </c>
      <c r="U628" s="189">
        <f t="shared" si="2095"/>
        <v>12.839999999999998</v>
      </c>
      <c r="V628" s="189">
        <f t="shared" si="2110"/>
        <v>12.839999999999998</v>
      </c>
      <c r="W628" s="189">
        <f t="shared" si="2111"/>
        <v>0</v>
      </c>
      <c r="X628" s="189">
        <f t="shared" si="2088"/>
        <v>0</v>
      </c>
      <c r="Y628" s="189">
        <f t="shared" si="2096"/>
        <v>0</v>
      </c>
      <c r="Z628" s="189">
        <f t="shared" si="2097"/>
        <v>0</v>
      </c>
      <c r="AA628" s="189">
        <f t="shared" si="2112"/>
        <v>0</v>
      </c>
      <c r="AB628" s="189">
        <f>SUM(M628:Q628)</f>
        <v>99895.2</v>
      </c>
      <c r="AC628" s="189">
        <f t="shared" si="2113"/>
        <v>21.4</v>
      </c>
      <c r="AD628" s="189">
        <f t="shared" si="2098"/>
        <v>12.839999999999998</v>
      </c>
      <c r="AE628" s="189">
        <f t="shared" si="2099"/>
        <v>12.839999999999998</v>
      </c>
      <c r="AF628" s="189">
        <f t="shared" si="2089"/>
        <v>12.839999999999998</v>
      </c>
      <c r="AG628" s="189">
        <f t="shared" si="2114"/>
        <v>366904.8</v>
      </c>
      <c r="AH628" s="290">
        <f t="shared" si="2115"/>
        <v>78.599999999999994</v>
      </c>
      <c r="AI628" s="290">
        <f t="shared" si="2116"/>
        <v>47.16</v>
      </c>
      <c r="AJ628" s="197">
        <f t="shared" si="2117"/>
        <v>678104.8</v>
      </c>
      <c r="AK628" s="197">
        <f t="shared" si="2118"/>
        <v>87.160000000000011</v>
      </c>
      <c r="AL628" s="197">
        <f t="shared" si="2100"/>
        <v>87.160000000000011</v>
      </c>
      <c r="AM628" s="197">
        <f t="shared" si="2119"/>
        <v>678104.8</v>
      </c>
      <c r="AN628" s="197">
        <f t="shared" si="2101"/>
        <v>87.160000000000011</v>
      </c>
      <c r="AO628" s="197">
        <f t="shared" si="2102"/>
        <v>87.160000000000011</v>
      </c>
      <c r="AP628" s="197">
        <f t="shared" si="2120"/>
        <v>678104.8</v>
      </c>
      <c r="AQ628" s="197">
        <f t="shared" si="2103"/>
        <v>87.160000000000011</v>
      </c>
    </row>
    <row r="629" spans="1:43" s="35" customFormat="1" ht="18.95" hidden="1" customHeight="1">
      <c r="A629" s="183"/>
      <c r="B629" s="183"/>
      <c r="C629" s="189" t="s">
        <v>59</v>
      </c>
      <c r="D629" s="189">
        <f t="shared" si="2107"/>
        <v>0</v>
      </c>
      <c r="E629" s="189">
        <f t="shared" si="2107"/>
        <v>0</v>
      </c>
      <c r="F629" s="189">
        <f t="shared" si="2107"/>
        <v>0</v>
      </c>
      <c r="G629" s="189">
        <f t="shared" si="2107"/>
        <v>0</v>
      </c>
      <c r="H629" s="189">
        <f t="shared" si="2107"/>
        <v>0</v>
      </c>
      <c r="I629" s="189">
        <f t="shared" si="2107"/>
        <v>0</v>
      </c>
      <c r="J629" s="189">
        <f t="shared" si="2086"/>
        <v>0</v>
      </c>
      <c r="K629" s="195">
        <f t="shared" ref="K629:K632" si="2121">K641</f>
        <v>0</v>
      </c>
      <c r="L629" s="196">
        <f>J629+(K629)</f>
        <v>0</v>
      </c>
      <c r="M629" s="189">
        <f t="shared" ref="M629:Q630" si="2122">M641</f>
        <v>0</v>
      </c>
      <c r="N629" s="189">
        <f t="shared" si="2122"/>
        <v>0</v>
      </c>
      <c r="O629" s="189">
        <f t="shared" si="2122"/>
        <v>0</v>
      </c>
      <c r="P629" s="189">
        <f t="shared" si="2122"/>
        <v>0</v>
      </c>
      <c r="Q629" s="189">
        <f t="shared" si="2122"/>
        <v>0</v>
      </c>
      <c r="R629" s="189">
        <f>M629+N629</f>
        <v>0</v>
      </c>
      <c r="S629" s="189" t="e">
        <f t="shared" si="2109"/>
        <v>#DIV/0!</v>
      </c>
      <c r="T629" s="189" t="e">
        <f t="shared" si="2094"/>
        <v>#DIV/0!</v>
      </c>
      <c r="U629" s="189" t="e">
        <f t="shared" si="2095"/>
        <v>#DIV/0!</v>
      </c>
      <c r="V629" s="189" t="e">
        <f t="shared" si="2110"/>
        <v>#DIV/0!</v>
      </c>
      <c r="W629" s="189">
        <f t="shared" si="2111"/>
        <v>0</v>
      </c>
      <c r="X629" s="189" t="e">
        <f t="shared" si="2088"/>
        <v>#DIV/0!</v>
      </c>
      <c r="Y629" s="189" t="e">
        <f t="shared" si="2096"/>
        <v>#DIV/0!</v>
      </c>
      <c r="Z629" s="189" t="e">
        <f t="shared" si="2097"/>
        <v>#DIV/0!</v>
      </c>
      <c r="AA629" s="189" t="e">
        <f t="shared" si="2112"/>
        <v>#DIV/0!</v>
      </c>
      <c r="AB629" s="189">
        <f>SUM(M629:Q629)</f>
        <v>0</v>
      </c>
      <c r="AC629" s="189" t="e">
        <f t="shared" si="2113"/>
        <v>#DIV/0!</v>
      </c>
      <c r="AD629" s="189" t="e">
        <f t="shared" si="2098"/>
        <v>#DIV/0!</v>
      </c>
      <c r="AE629" s="189" t="e">
        <f t="shared" si="2099"/>
        <v>#DIV/0!</v>
      </c>
      <c r="AF629" s="189" t="e">
        <f t="shared" si="2089"/>
        <v>#DIV/0!</v>
      </c>
      <c r="AG629" s="189">
        <f t="shared" si="2114"/>
        <v>0</v>
      </c>
      <c r="AH629" s="290" t="e">
        <f t="shared" si="2115"/>
        <v>#DIV/0!</v>
      </c>
      <c r="AI629" s="290" t="e">
        <f t="shared" si="2116"/>
        <v>#DIV/0!</v>
      </c>
      <c r="AJ629" s="197">
        <f t="shared" si="2117"/>
        <v>0</v>
      </c>
      <c r="AK629" s="197" t="e">
        <f t="shared" si="2118"/>
        <v>#DIV/0!</v>
      </c>
      <c r="AL629" s="197" t="e">
        <f t="shared" si="2100"/>
        <v>#DIV/0!</v>
      </c>
      <c r="AM629" s="197">
        <f t="shared" si="2119"/>
        <v>0</v>
      </c>
      <c r="AN629" s="197" t="e">
        <f t="shared" si="2101"/>
        <v>#DIV/0!</v>
      </c>
      <c r="AO629" s="197" t="e">
        <f t="shared" si="2102"/>
        <v>#DIV/0!</v>
      </c>
      <c r="AP629" s="197">
        <f t="shared" si="2120"/>
        <v>0</v>
      </c>
      <c r="AQ629" s="197" t="e">
        <f t="shared" si="2103"/>
        <v>#DIV/0!</v>
      </c>
    </row>
    <row r="630" spans="1:43" s="35" customFormat="1" ht="18.95" hidden="1" customHeight="1">
      <c r="A630" s="183"/>
      <c r="B630" s="183"/>
      <c r="C630" s="189" t="s">
        <v>60</v>
      </c>
      <c r="D630" s="189">
        <f t="shared" si="2107"/>
        <v>0</v>
      </c>
      <c r="E630" s="189">
        <f t="shared" si="2107"/>
        <v>0</v>
      </c>
      <c r="F630" s="189">
        <f t="shared" si="2107"/>
        <v>0</v>
      </c>
      <c r="G630" s="189">
        <f t="shared" si="2107"/>
        <v>0</v>
      </c>
      <c r="H630" s="189">
        <f t="shared" si="2107"/>
        <v>0</v>
      </c>
      <c r="I630" s="189">
        <f t="shared" si="2107"/>
        <v>0</v>
      </c>
      <c r="J630" s="189">
        <f t="shared" si="2086"/>
        <v>0</v>
      </c>
      <c r="K630" s="195">
        <f t="shared" si="2121"/>
        <v>0</v>
      </c>
      <c r="L630" s="196">
        <f>J630+(K630)</f>
        <v>0</v>
      </c>
      <c r="M630" s="189">
        <f t="shared" si="2122"/>
        <v>0</v>
      </c>
      <c r="N630" s="189">
        <f t="shared" si="2122"/>
        <v>0</v>
      </c>
      <c r="O630" s="189">
        <f t="shared" si="2122"/>
        <v>0</v>
      </c>
      <c r="P630" s="189">
        <f t="shared" si="2122"/>
        <v>0</v>
      </c>
      <c r="Q630" s="189">
        <f t="shared" si="2122"/>
        <v>0</v>
      </c>
      <c r="R630" s="189">
        <f>M630+N630</f>
        <v>0</v>
      </c>
      <c r="S630" s="189" t="e">
        <f t="shared" si="2109"/>
        <v>#DIV/0!</v>
      </c>
      <c r="T630" s="189" t="e">
        <f t="shared" si="2094"/>
        <v>#DIV/0!</v>
      </c>
      <c r="U630" s="189" t="e">
        <f t="shared" si="2095"/>
        <v>#DIV/0!</v>
      </c>
      <c r="V630" s="189" t="e">
        <f t="shared" si="2110"/>
        <v>#DIV/0!</v>
      </c>
      <c r="W630" s="189">
        <f t="shared" si="2111"/>
        <v>0</v>
      </c>
      <c r="X630" s="189" t="e">
        <f t="shared" si="2088"/>
        <v>#DIV/0!</v>
      </c>
      <c r="Y630" s="189" t="e">
        <f t="shared" si="2096"/>
        <v>#DIV/0!</v>
      </c>
      <c r="Z630" s="189" t="e">
        <f t="shared" si="2097"/>
        <v>#DIV/0!</v>
      </c>
      <c r="AA630" s="189" t="e">
        <f t="shared" si="2112"/>
        <v>#DIV/0!</v>
      </c>
      <c r="AB630" s="189">
        <f>SUM(M630:Q630)</f>
        <v>0</v>
      </c>
      <c r="AC630" s="189" t="e">
        <f t="shared" si="2113"/>
        <v>#DIV/0!</v>
      </c>
      <c r="AD630" s="189" t="e">
        <f t="shared" si="2098"/>
        <v>#DIV/0!</v>
      </c>
      <c r="AE630" s="189" t="e">
        <f t="shared" si="2099"/>
        <v>#DIV/0!</v>
      </c>
      <c r="AF630" s="189" t="e">
        <f t="shared" si="2089"/>
        <v>#DIV/0!</v>
      </c>
      <c r="AG630" s="189">
        <f t="shared" si="2114"/>
        <v>0</v>
      </c>
      <c r="AH630" s="290" t="e">
        <f t="shared" si="2115"/>
        <v>#DIV/0!</v>
      </c>
      <c r="AI630" s="290" t="e">
        <f t="shared" si="2116"/>
        <v>#DIV/0!</v>
      </c>
      <c r="AJ630" s="197">
        <f t="shared" si="2117"/>
        <v>0</v>
      </c>
      <c r="AK630" s="197" t="e">
        <f t="shared" si="2118"/>
        <v>#DIV/0!</v>
      </c>
      <c r="AL630" s="197" t="e">
        <f t="shared" si="2100"/>
        <v>#DIV/0!</v>
      </c>
      <c r="AM630" s="197">
        <f t="shared" si="2119"/>
        <v>0</v>
      </c>
      <c r="AN630" s="197" t="e">
        <f t="shared" si="2101"/>
        <v>#DIV/0!</v>
      </c>
      <c r="AO630" s="197" t="e">
        <f t="shared" si="2102"/>
        <v>#DIV/0!</v>
      </c>
      <c r="AP630" s="197">
        <f t="shared" si="2120"/>
        <v>0</v>
      </c>
      <c r="AQ630" s="197" t="e">
        <f t="shared" si="2103"/>
        <v>#DIV/0!</v>
      </c>
    </row>
    <row r="631" spans="1:43" s="35" customFormat="1" ht="18.95" hidden="1" customHeight="1">
      <c r="A631" s="182"/>
      <c r="B631" s="192" t="s">
        <v>35</v>
      </c>
      <c r="C631" s="190" t="s">
        <v>64</v>
      </c>
      <c r="D631" s="190">
        <f t="shared" ref="D631:AM631" si="2123">D632</f>
        <v>200000</v>
      </c>
      <c r="E631" s="190">
        <f t="shared" si="2123"/>
        <v>120000</v>
      </c>
      <c r="F631" s="190">
        <f t="shared" si="2123"/>
        <v>80000</v>
      </c>
      <c r="G631" s="190">
        <f t="shared" si="2123"/>
        <v>200000</v>
      </c>
      <c r="H631" s="190">
        <f t="shared" si="2123"/>
        <v>0</v>
      </c>
      <c r="I631" s="190">
        <f t="shared" si="2123"/>
        <v>0</v>
      </c>
      <c r="J631" s="190">
        <f t="shared" si="2123"/>
        <v>200000</v>
      </c>
      <c r="K631" s="194">
        <f t="shared" si="2123"/>
        <v>0</v>
      </c>
      <c r="L631" s="190">
        <f t="shared" si="2123"/>
        <v>200000</v>
      </c>
      <c r="M631" s="190">
        <f t="shared" si="2123"/>
        <v>147660</v>
      </c>
      <c r="N631" s="190">
        <f t="shared" si="2123"/>
        <v>0</v>
      </c>
      <c r="O631" s="190">
        <f t="shared" si="2123"/>
        <v>0</v>
      </c>
      <c r="P631" s="190">
        <f t="shared" si="2123"/>
        <v>0</v>
      </c>
      <c r="Q631" s="190">
        <f t="shared" si="2123"/>
        <v>0</v>
      </c>
      <c r="R631" s="198">
        <f t="shared" si="2123"/>
        <v>147660</v>
      </c>
      <c r="S631" s="190">
        <f t="shared" si="2123"/>
        <v>123.05</v>
      </c>
      <c r="T631" s="189">
        <f t="shared" ref="T631" si="2124">(R631/L631)*100</f>
        <v>73.83</v>
      </c>
      <c r="U631" s="189">
        <f t="shared" si="2095"/>
        <v>73.83</v>
      </c>
      <c r="V631" s="198">
        <f t="shared" si="2123"/>
        <v>73.83</v>
      </c>
      <c r="W631" s="198">
        <f t="shared" si="2123"/>
        <v>0</v>
      </c>
      <c r="X631" s="190">
        <f t="shared" si="2123"/>
        <v>0</v>
      </c>
      <c r="Y631" s="190">
        <f t="shared" si="2096"/>
        <v>0</v>
      </c>
      <c r="Z631" s="189">
        <f t="shared" si="2097"/>
        <v>0</v>
      </c>
      <c r="AA631" s="198">
        <f t="shared" si="2123"/>
        <v>0</v>
      </c>
      <c r="AB631" s="198">
        <f>AB632</f>
        <v>147660</v>
      </c>
      <c r="AC631" s="190">
        <f t="shared" ref="AC631" si="2125">AC632</f>
        <v>123.05</v>
      </c>
      <c r="AD631" s="190">
        <f t="shared" si="2098"/>
        <v>73.83</v>
      </c>
      <c r="AE631" s="189">
        <f t="shared" si="2099"/>
        <v>73.83</v>
      </c>
      <c r="AF631" s="198">
        <f>AF632</f>
        <v>73.83</v>
      </c>
      <c r="AG631" s="190">
        <f>AG632</f>
        <v>-27660</v>
      </c>
      <c r="AH631" s="190">
        <f>AH632</f>
        <v>-23.05</v>
      </c>
      <c r="AI631" s="190">
        <f>AI632</f>
        <v>-13.83</v>
      </c>
      <c r="AJ631" s="199">
        <f t="shared" si="2123"/>
        <v>52340</v>
      </c>
      <c r="AK631" s="191">
        <f t="shared" si="2118"/>
        <v>26.169999999999998</v>
      </c>
      <c r="AL631" s="199">
        <f t="shared" si="2123"/>
        <v>26.169999999999998</v>
      </c>
      <c r="AM631" s="199">
        <f t="shared" si="2123"/>
        <v>52340</v>
      </c>
      <c r="AN631" s="191">
        <f t="shared" si="2101"/>
        <v>26.169999999999998</v>
      </c>
      <c r="AO631" s="191">
        <f t="shared" si="2102"/>
        <v>26.169999999999998</v>
      </c>
      <c r="AP631" s="199">
        <f t="shared" ref="AP631" si="2126">AP632</f>
        <v>52340</v>
      </c>
      <c r="AQ631" s="191">
        <f t="shared" si="2103"/>
        <v>26.169999999999998</v>
      </c>
    </row>
    <row r="632" spans="1:43" s="35" customFormat="1" ht="18.95" hidden="1" customHeight="1">
      <c r="A632" s="183"/>
      <c r="B632" s="183"/>
      <c r="C632" s="189" t="s">
        <v>62</v>
      </c>
      <c r="D632" s="189">
        <f t="shared" ref="D632:I632" si="2127">D644</f>
        <v>200000</v>
      </c>
      <c r="E632" s="189">
        <f t="shared" si="2127"/>
        <v>120000</v>
      </c>
      <c r="F632" s="189">
        <f t="shared" si="2127"/>
        <v>80000</v>
      </c>
      <c r="G632" s="189">
        <f t="shared" si="2127"/>
        <v>200000</v>
      </c>
      <c r="H632" s="189">
        <f t="shared" si="2127"/>
        <v>0</v>
      </c>
      <c r="I632" s="189">
        <f t="shared" si="2127"/>
        <v>0</v>
      </c>
      <c r="J632" s="189">
        <f>SUM(G632:I632)</f>
        <v>200000</v>
      </c>
      <c r="K632" s="195">
        <f t="shared" si="2121"/>
        <v>0</v>
      </c>
      <c r="L632" s="196">
        <f>J632+(K632)</f>
        <v>200000</v>
      </c>
      <c r="M632" s="189">
        <f t="shared" ref="M632:Q632" si="2128">M644</f>
        <v>147660</v>
      </c>
      <c r="N632" s="189">
        <f t="shared" si="2128"/>
        <v>0</v>
      </c>
      <c r="O632" s="189">
        <f t="shared" si="2128"/>
        <v>0</v>
      </c>
      <c r="P632" s="189">
        <f t="shared" si="2128"/>
        <v>0</v>
      </c>
      <c r="Q632" s="189">
        <f t="shared" si="2128"/>
        <v>0</v>
      </c>
      <c r="R632" s="189">
        <f>M632+N632</f>
        <v>147660</v>
      </c>
      <c r="S632" s="189">
        <f t="shared" si="2109"/>
        <v>123.05</v>
      </c>
      <c r="T632" s="189">
        <f t="shared" ref="T632" si="2129">(R632/J632)*100</f>
        <v>73.83</v>
      </c>
      <c r="U632" s="189">
        <f t="shared" si="2095"/>
        <v>73.83</v>
      </c>
      <c r="V632" s="189">
        <f>(R632/D632)*100</f>
        <v>73.83</v>
      </c>
      <c r="W632" s="189">
        <f t="shared" si="2111"/>
        <v>0</v>
      </c>
      <c r="X632" s="189">
        <f>(W632/E632)*100</f>
        <v>0</v>
      </c>
      <c r="Y632" s="189">
        <f t="shared" si="2096"/>
        <v>0</v>
      </c>
      <c r="Z632" s="189">
        <f t="shared" si="2097"/>
        <v>0</v>
      </c>
      <c r="AA632" s="189">
        <f>(W632/D632)*100</f>
        <v>0</v>
      </c>
      <c r="AB632" s="189">
        <f>SUM(M632:Q632)</f>
        <v>147660</v>
      </c>
      <c r="AC632" s="189">
        <f t="shared" ref="AC632" si="2130">(AB632/E632)*100</f>
        <v>123.05</v>
      </c>
      <c r="AD632" s="189">
        <f t="shared" si="2098"/>
        <v>73.83</v>
      </c>
      <c r="AE632" s="189">
        <f t="shared" si="2099"/>
        <v>73.83</v>
      </c>
      <c r="AF632" s="189">
        <f>(AB632/D632)*100</f>
        <v>73.83</v>
      </c>
      <c r="AG632" s="189">
        <f t="shared" ref="AG632" si="2131">E632-AB632</f>
        <v>-27660</v>
      </c>
      <c r="AH632" s="290">
        <f t="shared" ref="AH632" si="2132">(AG632/E632)*100</f>
        <v>-23.05</v>
      </c>
      <c r="AI632" s="290">
        <f t="shared" ref="AI632" si="2133">(AG632/D632)*100</f>
        <v>-13.83</v>
      </c>
      <c r="AJ632" s="197">
        <f>J632-AB632</f>
        <v>52340</v>
      </c>
      <c r="AK632" s="197">
        <f t="shared" si="2118"/>
        <v>26.169999999999998</v>
      </c>
      <c r="AL632" s="197">
        <f>(AJ632/D632)*100</f>
        <v>26.169999999999998</v>
      </c>
      <c r="AM632" s="197">
        <f>L632-AB632</f>
        <v>52340</v>
      </c>
      <c r="AN632" s="197">
        <f t="shared" si="2101"/>
        <v>26.169999999999998</v>
      </c>
      <c r="AO632" s="197">
        <f t="shared" si="2102"/>
        <v>26.169999999999998</v>
      </c>
      <c r="AP632" s="197">
        <f t="shared" ref="AP632" si="2134">D632-AB632</f>
        <v>52340</v>
      </c>
      <c r="AQ632" s="197">
        <f t="shared" si="2103"/>
        <v>26.169999999999998</v>
      </c>
    </row>
    <row r="633" spans="1:43" s="35" customFormat="1" ht="23.45" hidden="1" customHeight="1">
      <c r="A633" s="200"/>
      <c r="B633" s="200"/>
      <c r="C633" s="201"/>
      <c r="D633" s="201"/>
      <c r="E633" s="201"/>
      <c r="F633" s="201"/>
      <c r="G633" s="201"/>
      <c r="H633" s="201"/>
      <c r="I633" s="201"/>
      <c r="J633" s="201"/>
      <c r="K633" s="201"/>
      <c r="L633" s="201"/>
      <c r="M633" s="201"/>
      <c r="N633" s="201"/>
      <c r="O633" s="201"/>
      <c r="P633" s="201"/>
      <c r="Q633" s="201"/>
      <c r="R633" s="201"/>
      <c r="S633" s="201"/>
      <c r="T633" s="201"/>
      <c r="U633" s="201"/>
      <c r="V633" s="201"/>
      <c r="W633" s="201"/>
      <c r="X633" s="201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</row>
    <row r="634" spans="1:43" ht="38.450000000000003" hidden="1" customHeight="1">
      <c r="A634" s="1104" t="s">
        <v>237</v>
      </c>
      <c r="B634" s="1106" t="s">
        <v>229</v>
      </c>
      <c r="C634" s="1107" t="s">
        <v>230</v>
      </c>
      <c r="D634" s="79" t="s">
        <v>231</v>
      </c>
      <c r="E634" s="293">
        <v>0.6</v>
      </c>
      <c r="F634" s="293">
        <v>0.4</v>
      </c>
      <c r="G634" s="1109">
        <f>SUM(G637,G643)</f>
        <v>999500</v>
      </c>
      <c r="H634" s="1109">
        <f>H637+H643</f>
        <v>194500</v>
      </c>
      <c r="I634" s="1109">
        <f>I637+I643</f>
        <v>0</v>
      </c>
      <c r="J634" s="1109">
        <f>SUM(G634:I636)</f>
        <v>1194000</v>
      </c>
      <c r="K634" s="1111">
        <f>SUM(K637,K643)</f>
        <v>0</v>
      </c>
      <c r="L634" s="1113">
        <f>SUM(L637,L643)</f>
        <v>1194000</v>
      </c>
      <c r="M634" s="37"/>
      <c r="N634" s="37"/>
      <c r="O634" s="37"/>
      <c r="P634" s="37"/>
      <c r="Q634" s="37"/>
      <c r="R634" s="203" t="s">
        <v>417</v>
      </c>
      <c r="S634" s="294" t="s">
        <v>462</v>
      </c>
      <c r="T634" s="204" t="s">
        <v>433</v>
      </c>
      <c r="U634" s="204" t="s">
        <v>434</v>
      </c>
      <c r="V634" s="204" t="s">
        <v>403</v>
      </c>
      <c r="W634" s="204" t="s">
        <v>438</v>
      </c>
      <c r="X634" s="294" t="s">
        <v>462</v>
      </c>
      <c r="Y634" s="204" t="s">
        <v>433</v>
      </c>
      <c r="Z634" s="204" t="s">
        <v>434</v>
      </c>
      <c r="AA634" s="204" t="s">
        <v>403</v>
      </c>
      <c r="AB634" s="203" t="s">
        <v>439</v>
      </c>
      <c r="AC634" s="294" t="s">
        <v>462</v>
      </c>
      <c r="AD634" s="204" t="s">
        <v>433</v>
      </c>
      <c r="AE634" s="204" t="s">
        <v>434</v>
      </c>
      <c r="AF634" s="204" t="s">
        <v>403</v>
      </c>
      <c r="AG634" s="296" t="s">
        <v>33</v>
      </c>
      <c r="AH634" s="294" t="s">
        <v>464</v>
      </c>
      <c r="AI634" s="294" t="s">
        <v>399</v>
      </c>
      <c r="AJ634" s="204" t="s">
        <v>440</v>
      </c>
      <c r="AK634" s="204" t="s">
        <v>433</v>
      </c>
      <c r="AL634" s="204" t="s">
        <v>403</v>
      </c>
      <c r="AM634" s="204" t="s">
        <v>408</v>
      </c>
      <c r="AN634" s="204" t="s">
        <v>448</v>
      </c>
      <c r="AO634" s="204" t="s">
        <v>403</v>
      </c>
      <c r="AP634" s="204" t="s">
        <v>441</v>
      </c>
      <c r="AQ634" s="204" t="s">
        <v>403</v>
      </c>
    </row>
    <row r="635" spans="1:43" ht="20.45" hidden="1" customHeight="1">
      <c r="A635" s="1105"/>
      <c r="B635" s="1106"/>
      <c r="C635" s="1108"/>
      <c r="D635" s="1108">
        <f>D637+D643</f>
        <v>1194000</v>
      </c>
      <c r="E635" s="1173">
        <f t="shared" ref="E635:F635" si="2135">E637+E643</f>
        <v>716400</v>
      </c>
      <c r="F635" s="1173">
        <f t="shared" si="2135"/>
        <v>477600</v>
      </c>
      <c r="G635" s="1110"/>
      <c r="H635" s="1110"/>
      <c r="I635" s="1110"/>
      <c r="J635" s="1110"/>
      <c r="K635" s="1112"/>
      <c r="L635" s="1106"/>
      <c r="M635" s="1114">
        <f t="shared" ref="M635:R635" si="2136">M637+M643</f>
        <v>349555.20000000001</v>
      </c>
      <c r="N635" s="1116">
        <f t="shared" si="2136"/>
        <v>0</v>
      </c>
      <c r="O635" s="1118">
        <f t="shared" si="2136"/>
        <v>0</v>
      </c>
      <c r="P635" s="1100">
        <f t="shared" si="2136"/>
        <v>0</v>
      </c>
      <c r="Q635" s="1102">
        <f t="shared" si="2136"/>
        <v>114000</v>
      </c>
      <c r="R635" s="1071">
        <f t="shared" si="2136"/>
        <v>349555.20000000001</v>
      </c>
      <c r="S635" s="1071">
        <f>(R635/E635)*100</f>
        <v>48.793299832495812</v>
      </c>
      <c r="T635" s="1071">
        <f>(R635/J634)*100</f>
        <v>29.275979899497489</v>
      </c>
      <c r="U635" s="1071">
        <f>(R635/L634)*100</f>
        <v>29.275979899497489</v>
      </c>
      <c r="V635" s="1071">
        <f>(R635/D635)*100</f>
        <v>29.275979899497489</v>
      </c>
      <c r="W635" s="1071">
        <f>W637+W643</f>
        <v>114000</v>
      </c>
      <c r="X635" s="1071">
        <f>(W635/E635)*100</f>
        <v>15.912897822445563</v>
      </c>
      <c r="Y635" s="1071">
        <f>(W635/J634)*100</f>
        <v>9.5477386934673358</v>
      </c>
      <c r="Z635" s="1071">
        <f>(W635/L634)*100</f>
        <v>9.5477386934673358</v>
      </c>
      <c r="AA635" s="1071">
        <f>(W635/D635)*100</f>
        <v>9.5477386934673358</v>
      </c>
      <c r="AB635" s="1071">
        <f>AB637+AB643</f>
        <v>463555.2</v>
      </c>
      <c r="AC635" s="1071">
        <f>(AB635/E635)*100</f>
        <v>64.706197654941377</v>
      </c>
      <c r="AD635" s="1171">
        <f>(AB635/J634)*100</f>
        <v>38.823718592964823</v>
      </c>
      <c r="AE635" s="1071">
        <f>(AB635/L634)*100</f>
        <v>38.823718592964823</v>
      </c>
      <c r="AF635" s="1071">
        <f>(AB635/D635)*100</f>
        <v>38.823718592964823</v>
      </c>
      <c r="AG635" s="1071">
        <f>AG637+AG643</f>
        <v>252844.79999999999</v>
      </c>
      <c r="AH635" s="1071">
        <f>(AG635/E635)*100</f>
        <v>35.293802345058623</v>
      </c>
      <c r="AI635" s="1071">
        <f>(AG635/D635)*100</f>
        <v>21.176281407035173</v>
      </c>
      <c r="AJ635" s="1071">
        <f>AJ637+AJ643</f>
        <v>730444.80000000005</v>
      </c>
      <c r="AK635" s="1071">
        <f>(AJ635/J634)*100</f>
        <v>61.176281407035184</v>
      </c>
      <c r="AL635" s="1071">
        <f>(AJ635/D635)*100</f>
        <v>61.176281407035184</v>
      </c>
      <c r="AM635" s="1071">
        <f>AM637+AM643</f>
        <v>730444.80000000005</v>
      </c>
      <c r="AN635" s="1071">
        <f>(AM635/L634)*100</f>
        <v>61.176281407035184</v>
      </c>
      <c r="AO635" s="1071">
        <f>(AM635/D635)*100</f>
        <v>61.176281407035184</v>
      </c>
      <c r="AP635" s="1071">
        <f>AP637+AP643</f>
        <v>730444.80000000005</v>
      </c>
      <c r="AQ635" s="1071">
        <f>(AP635/D635)*100</f>
        <v>61.176281407035184</v>
      </c>
    </row>
    <row r="636" spans="1:43" ht="26.45" hidden="1" customHeight="1">
      <c r="A636" s="1105"/>
      <c r="B636" s="1106"/>
      <c r="C636" s="1108"/>
      <c r="D636" s="1108"/>
      <c r="E636" s="1173"/>
      <c r="F636" s="1173"/>
      <c r="G636" s="1110"/>
      <c r="H636" s="1110"/>
      <c r="I636" s="1110"/>
      <c r="J636" s="1110"/>
      <c r="K636" s="1112"/>
      <c r="L636" s="1106"/>
      <c r="M636" s="1115"/>
      <c r="N636" s="1117"/>
      <c r="O636" s="1119"/>
      <c r="P636" s="1101"/>
      <c r="Q636" s="1103"/>
      <c r="R636" s="1072"/>
      <c r="S636" s="1072"/>
      <c r="T636" s="1072"/>
      <c r="U636" s="1072"/>
      <c r="V636" s="1072"/>
      <c r="W636" s="1072"/>
      <c r="X636" s="1072"/>
      <c r="Y636" s="1072"/>
      <c r="Z636" s="1072"/>
      <c r="AA636" s="1072"/>
      <c r="AB636" s="1072"/>
      <c r="AC636" s="1072"/>
      <c r="AD636" s="1172"/>
      <c r="AE636" s="1072"/>
      <c r="AF636" s="1072"/>
      <c r="AG636" s="1072"/>
      <c r="AH636" s="1072"/>
      <c r="AI636" s="1072"/>
      <c r="AJ636" s="1072"/>
      <c r="AK636" s="1072"/>
      <c r="AL636" s="1072"/>
      <c r="AM636" s="1072"/>
      <c r="AN636" s="1072"/>
      <c r="AO636" s="1072"/>
      <c r="AP636" s="1072"/>
      <c r="AQ636" s="1072"/>
    </row>
    <row r="637" spans="1:43" ht="18.75" hidden="1">
      <c r="A637" s="38"/>
      <c r="B637" s="39"/>
      <c r="C637" s="40" t="s">
        <v>55</v>
      </c>
      <c r="D637" s="40">
        <f>SUM(D638:D642)</f>
        <v>994000</v>
      </c>
      <c r="E637" s="40">
        <f t="shared" ref="E637:F637" si="2137">SUM(E638:E642)</f>
        <v>596400</v>
      </c>
      <c r="F637" s="40">
        <f t="shared" si="2137"/>
        <v>397600</v>
      </c>
      <c r="G637" s="41">
        <f>SUM(G638:G642)</f>
        <v>799500</v>
      </c>
      <c r="H637" s="41">
        <f>SUM(H638:H642)</f>
        <v>194500</v>
      </c>
      <c r="I637" s="41">
        <f>SUM(I638:I642)</f>
        <v>0</v>
      </c>
      <c r="J637" s="41">
        <f>SUM(J638:J642)</f>
        <v>994000</v>
      </c>
      <c r="K637" s="42">
        <f>SUM(K638:K640)</f>
        <v>0</v>
      </c>
      <c r="L637" s="41">
        <f t="shared" ref="L637:R637" si="2138">SUM(L638:L642)</f>
        <v>994000</v>
      </c>
      <c r="M637" s="43">
        <f t="shared" si="2138"/>
        <v>201895.2</v>
      </c>
      <c r="N637" s="44">
        <f t="shared" si="2138"/>
        <v>0</v>
      </c>
      <c r="O637" s="45">
        <f t="shared" si="2138"/>
        <v>0</v>
      </c>
      <c r="P637" s="46">
        <f t="shared" si="2138"/>
        <v>0</v>
      </c>
      <c r="Q637" s="80">
        <f t="shared" si="2138"/>
        <v>114000</v>
      </c>
      <c r="R637" s="47">
        <f t="shared" si="2138"/>
        <v>201895.2</v>
      </c>
      <c r="S637" s="48">
        <f>R637/E637*100</f>
        <v>33.8523138832998</v>
      </c>
      <c r="T637" s="48">
        <f>R637/J637*100</f>
        <v>20.311388329979881</v>
      </c>
      <c r="U637" s="48">
        <f>R637/L637*100</f>
        <v>20.311388329979881</v>
      </c>
      <c r="V637" s="48">
        <f t="shared" ref="V637:V642" si="2139">R637/D637*100</f>
        <v>20.311388329979881</v>
      </c>
      <c r="W637" s="47">
        <f>SUM(W638:W642)</f>
        <v>114000</v>
      </c>
      <c r="X637" s="48">
        <f>W637/E637*100</f>
        <v>19.114688128772634</v>
      </c>
      <c r="Y637" s="48">
        <f>W637/J637*100</f>
        <v>11.468812877263582</v>
      </c>
      <c r="Z637" s="48">
        <f>W637/L637*100</f>
        <v>11.468812877263582</v>
      </c>
      <c r="AA637" s="48">
        <f>W637/D637*100</f>
        <v>11.468812877263582</v>
      </c>
      <c r="AB637" s="48">
        <f>SUM(AB638:AB642)</f>
        <v>315895.2</v>
      </c>
      <c r="AC637" s="48">
        <f>AB637/E637*100</f>
        <v>52.967002012072442</v>
      </c>
      <c r="AD637" s="299">
        <f>AB637/J637*100</f>
        <v>31.780201207243465</v>
      </c>
      <c r="AE637" s="48">
        <f>AB637/L637*100</f>
        <v>31.780201207243465</v>
      </c>
      <c r="AF637" s="48">
        <f>AB637/D637*100</f>
        <v>31.780201207243465</v>
      </c>
      <c r="AG637" s="295">
        <f>SUM(AG638:AG642)</f>
        <v>280504.8</v>
      </c>
      <c r="AH637" s="48">
        <f>AG637/E637*100</f>
        <v>47.032997987927565</v>
      </c>
      <c r="AI637" s="48">
        <f>AG637/D637*100</f>
        <v>28.219798792756539</v>
      </c>
      <c r="AJ637" s="47">
        <f>SUM(AJ638:AJ642)</f>
        <v>678104.8</v>
      </c>
      <c r="AK637" s="47">
        <f>(AJ637/J637)*100</f>
        <v>68.219798792756549</v>
      </c>
      <c r="AL637" s="47">
        <f>(AJ637/D637)*100</f>
        <v>68.219798792756549</v>
      </c>
      <c r="AM637" s="47">
        <f>SUM(AM638:AM642)</f>
        <v>678104.8</v>
      </c>
      <c r="AN637" s="47">
        <f>(AM637/L637)*100</f>
        <v>68.219798792756549</v>
      </c>
      <c r="AO637" s="47">
        <f t="shared" ref="AO637:AO642" si="2140">(AM637/D637)*100</f>
        <v>68.219798792756549</v>
      </c>
      <c r="AP637" s="47">
        <f>SUM(AP638:AP642)</f>
        <v>678104.8</v>
      </c>
      <c r="AQ637" s="47">
        <f>(AP637/D637)*100</f>
        <v>68.219798792756549</v>
      </c>
    </row>
    <row r="638" spans="1:43" ht="18.75" hidden="1">
      <c r="A638" s="38"/>
      <c r="B638" s="39" t="s">
        <v>68</v>
      </c>
      <c r="C638" s="49" t="s">
        <v>56</v>
      </c>
      <c r="D638" s="49">
        <v>216000</v>
      </c>
      <c r="E638" s="49">
        <v>129600</v>
      </c>
      <c r="F638" s="49">
        <f>D638*0.4</f>
        <v>86400</v>
      </c>
      <c r="G638" s="57">
        <v>216000</v>
      </c>
      <c r="H638" s="49">
        <v>0</v>
      </c>
      <c r="I638" s="49"/>
      <c r="J638" s="41">
        <f>SUM(G638:I638)</f>
        <v>216000</v>
      </c>
      <c r="K638" s="50">
        <v>0</v>
      </c>
      <c r="L638" s="51">
        <f>SUM(G638:I638,K638)</f>
        <v>216000</v>
      </c>
      <c r="M638" s="52">
        <v>102000</v>
      </c>
      <c r="N638" s="53"/>
      <c r="O638" s="54"/>
      <c r="P638" s="55"/>
      <c r="Q638" s="81">
        <v>114000</v>
      </c>
      <c r="R638" s="56">
        <f>M638+N638</f>
        <v>102000</v>
      </c>
      <c r="S638" s="56">
        <f>R638/E638*100</f>
        <v>78.703703703703709</v>
      </c>
      <c r="T638" s="56">
        <f>R638/J638*100</f>
        <v>47.222222222222221</v>
      </c>
      <c r="U638" s="56">
        <f>R638/L638*100</f>
        <v>47.222222222222221</v>
      </c>
      <c r="V638" s="56">
        <f t="shared" si="2139"/>
        <v>47.222222222222221</v>
      </c>
      <c r="W638" s="57">
        <f>O638+P638+Q638</f>
        <v>114000</v>
      </c>
      <c r="X638" s="56">
        <f>W638/E638*100</f>
        <v>87.962962962962962</v>
      </c>
      <c r="Y638" s="56">
        <f>W638/J638*100</f>
        <v>52.777777777777779</v>
      </c>
      <c r="Z638" s="56">
        <f>W638/L638*100</f>
        <v>52.777777777777779</v>
      </c>
      <c r="AA638" s="56">
        <f>W638/D638*100</f>
        <v>52.777777777777779</v>
      </c>
      <c r="AB638" s="56">
        <f>SUM(M638:Q638)</f>
        <v>216000</v>
      </c>
      <c r="AC638" s="56">
        <f>AB638/E638*100</f>
        <v>166.66666666666669</v>
      </c>
      <c r="AD638" s="56">
        <f>AB638/J638*100</f>
        <v>100</v>
      </c>
      <c r="AE638" s="56">
        <f>AB638/L638*100</f>
        <v>100</v>
      </c>
      <c r="AF638" s="56">
        <f>AB638/D638*100</f>
        <v>100</v>
      </c>
      <c r="AG638" s="57">
        <f>E638-AB638</f>
        <v>-86400</v>
      </c>
      <c r="AH638" s="56">
        <f>AG638/E638*100</f>
        <v>-66.666666666666657</v>
      </c>
      <c r="AI638" s="56">
        <f>AG638/D638*100</f>
        <v>-40</v>
      </c>
      <c r="AJ638" s="57">
        <f>J638-AB638</f>
        <v>0</v>
      </c>
      <c r="AK638" s="57">
        <f>(AJ638/J638)*100</f>
        <v>0</v>
      </c>
      <c r="AL638" s="57">
        <f>(AJ638/D638)*100</f>
        <v>0</v>
      </c>
      <c r="AM638" s="34">
        <f>L638-AB638</f>
        <v>0</v>
      </c>
      <c r="AN638" s="57">
        <f>(AM638/L638)*100</f>
        <v>0</v>
      </c>
      <c r="AO638" s="63">
        <f t="shared" si="2140"/>
        <v>0</v>
      </c>
      <c r="AP638" s="34">
        <f>D638-AB638</f>
        <v>0</v>
      </c>
      <c r="AQ638" s="57">
        <f>(AP638/D638)*100</f>
        <v>0</v>
      </c>
    </row>
    <row r="639" spans="1:43" ht="18.75" hidden="1">
      <c r="A639" s="38"/>
      <c r="B639" s="38"/>
      <c r="C639" s="49" t="s">
        <v>57</v>
      </c>
      <c r="D639" s="49">
        <v>0</v>
      </c>
      <c r="E639" s="49">
        <v>0</v>
      </c>
      <c r="F639" s="49">
        <f t="shared" ref="F639:F644" si="2141">D639*0.4</f>
        <v>0</v>
      </c>
      <c r="G639" s="49">
        <v>0</v>
      </c>
      <c r="H639" s="49">
        <v>0</v>
      </c>
      <c r="I639" s="49"/>
      <c r="J639" s="41">
        <f>SUM(G639:I639)</f>
        <v>0</v>
      </c>
      <c r="K639" s="78">
        <v>0</v>
      </c>
      <c r="L639" s="51">
        <f>SUM(G639:I639,K639)</f>
        <v>0</v>
      </c>
      <c r="M639" s="52"/>
      <c r="N639" s="53"/>
      <c r="O639" s="54"/>
      <c r="P639" s="55"/>
      <c r="Q639" s="81"/>
      <c r="R639" s="56">
        <f>M639+N639</f>
        <v>0</v>
      </c>
      <c r="S639" s="56" t="e">
        <f t="shared" ref="S639:S644" si="2142">R639/E639*100</f>
        <v>#DIV/0!</v>
      </c>
      <c r="T639" s="56" t="e">
        <f t="shared" ref="T639:T642" si="2143">R639/J639*100</f>
        <v>#DIV/0!</v>
      </c>
      <c r="U639" s="56" t="e">
        <f t="shared" ref="U639:U644" si="2144">R639/L639*100</f>
        <v>#DIV/0!</v>
      </c>
      <c r="V639" s="56" t="e">
        <f t="shared" si="2139"/>
        <v>#DIV/0!</v>
      </c>
      <c r="W639" s="57">
        <f t="shared" ref="W639:W642" si="2145">O639+P639+Q639</f>
        <v>0</v>
      </c>
      <c r="X639" s="56" t="e">
        <f t="shared" ref="X639:X644" si="2146">W639/E639*100</f>
        <v>#DIV/0!</v>
      </c>
      <c r="Y639" s="56" t="e">
        <f t="shared" ref="Y639:Y642" si="2147">W639/J639*100</f>
        <v>#DIV/0!</v>
      </c>
      <c r="Z639" s="56" t="e">
        <f t="shared" ref="Z639:Z644" si="2148">W639/L639*100</f>
        <v>#DIV/0!</v>
      </c>
      <c r="AA639" s="56" t="e">
        <f t="shared" ref="AA639:AA642" si="2149">W639/D639*100</f>
        <v>#DIV/0!</v>
      </c>
      <c r="AB639" s="56">
        <f t="shared" ref="AB639:AB642" si="2150">SUM(M639:Q639)</f>
        <v>0</v>
      </c>
      <c r="AC639" s="56" t="e">
        <f t="shared" ref="AC639:AC642" si="2151">AB639/E639*100</f>
        <v>#DIV/0!</v>
      </c>
      <c r="AD639" s="56" t="e">
        <f>AB639/J639*100</f>
        <v>#DIV/0!</v>
      </c>
      <c r="AE639" s="56" t="e">
        <f t="shared" ref="AE639:AE644" si="2152">AB639/L639*100</f>
        <v>#DIV/0!</v>
      </c>
      <c r="AF639" s="56" t="e">
        <f t="shared" ref="AF639:AF642" si="2153">AB639/D639*100</f>
        <v>#DIV/0!</v>
      </c>
      <c r="AG639" s="57">
        <f t="shared" ref="AG639:AG642" si="2154">E639-AB639</f>
        <v>0</v>
      </c>
      <c r="AH639" s="56" t="e">
        <f t="shared" ref="AH639:AH642" si="2155">AG639/E639*100</f>
        <v>#DIV/0!</v>
      </c>
      <c r="AI639" s="56" t="e">
        <f t="shared" ref="AI639:AI642" si="2156">AG639/D639*100</f>
        <v>#DIV/0!</v>
      </c>
      <c r="AJ639" s="57">
        <f t="shared" ref="AJ639:AJ642" si="2157">J639-AB639</f>
        <v>0</v>
      </c>
      <c r="AK639" s="57" t="e">
        <f t="shared" ref="AK639:AK642" si="2158">(AJ639/J639)*100</f>
        <v>#DIV/0!</v>
      </c>
      <c r="AL639" s="57" t="e">
        <f t="shared" ref="AL639:AL642" si="2159">(AJ639/D639)*100</f>
        <v>#DIV/0!</v>
      </c>
      <c r="AM639" s="34">
        <f>L639-AB639</f>
        <v>0</v>
      </c>
      <c r="AN639" s="57" t="e">
        <f t="shared" ref="AN639:AN642" si="2160">(AM639/L639)*100</f>
        <v>#DIV/0!</v>
      </c>
      <c r="AO639" s="63" t="e">
        <f t="shared" si="2140"/>
        <v>#DIV/0!</v>
      </c>
      <c r="AP639" s="34">
        <f t="shared" ref="AP639:AP642" si="2161">D639-AB639</f>
        <v>0</v>
      </c>
      <c r="AQ639" s="57" t="e">
        <f t="shared" ref="AQ639:AQ642" si="2162">(AP639/D639)*100</f>
        <v>#DIV/0!</v>
      </c>
    </row>
    <row r="640" spans="1:43" ht="18.75" hidden="1">
      <c r="A640" s="38"/>
      <c r="B640" s="38"/>
      <c r="C640" s="49" t="s">
        <v>58</v>
      </c>
      <c r="D640" s="49">
        <v>778000</v>
      </c>
      <c r="E640" s="49">
        <v>466800</v>
      </c>
      <c r="F640" s="49">
        <f t="shared" si="2141"/>
        <v>311200</v>
      </c>
      <c r="G640" s="49">
        <v>583500</v>
      </c>
      <c r="H640" s="49">
        <v>194500</v>
      </c>
      <c r="I640" s="49"/>
      <c r="J640" s="41">
        <f>SUM(G640:I640)</f>
        <v>778000</v>
      </c>
      <c r="K640" s="59">
        <v>0</v>
      </c>
      <c r="L640" s="51">
        <f>SUM(G640:I640,K640)</f>
        <v>778000</v>
      </c>
      <c r="M640" s="52">
        <v>99895.2</v>
      </c>
      <c r="N640" s="53"/>
      <c r="O640" s="54"/>
      <c r="P640" s="55"/>
      <c r="Q640" s="81"/>
      <c r="R640" s="56">
        <f>M640+N640</f>
        <v>99895.2</v>
      </c>
      <c r="S640" s="56">
        <f>R640/E640*100</f>
        <v>21.4</v>
      </c>
      <c r="T640" s="56">
        <f t="shared" si="2143"/>
        <v>12.839999999999998</v>
      </c>
      <c r="U640" s="56">
        <f t="shared" si="2144"/>
        <v>12.839999999999998</v>
      </c>
      <c r="V640" s="56">
        <f t="shared" si="2139"/>
        <v>12.839999999999998</v>
      </c>
      <c r="W640" s="57">
        <f t="shared" si="2145"/>
        <v>0</v>
      </c>
      <c r="X640" s="56">
        <f t="shared" si="2146"/>
        <v>0</v>
      </c>
      <c r="Y640" s="56">
        <f t="shared" si="2147"/>
        <v>0</v>
      </c>
      <c r="Z640" s="56">
        <f t="shared" si="2148"/>
        <v>0</v>
      </c>
      <c r="AA640" s="56">
        <f t="shared" si="2149"/>
        <v>0</v>
      </c>
      <c r="AB640" s="56">
        <f t="shared" si="2150"/>
        <v>99895.2</v>
      </c>
      <c r="AC640" s="56">
        <f t="shared" si="2151"/>
        <v>21.4</v>
      </c>
      <c r="AD640" s="56">
        <f t="shared" ref="AD640:AD642" si="2163">AB640/J640*100</f>
        <v>12.839999999999998</v>
      </c>
      <c r="AE640" s="56">
        <f t="shared" si="2152"/>
        <v>12.839999999999998</v>
      </c>
      <c r="AF640" s="56">
        <f t="shared" si="2153"/>
        <v>12.839999999999998</v>
      </c>
      <c r="AG640" s="57">
        <f t="shared" si="2154"/>
        <v>366904.8</v>
      </c>
      <c r="AH640" s="56">
        <f t="shared" si="2155"/>
        <v>78.599999999999994</v>
      </c>
      <c r="AI640" s="56">
        <f t="shared" si="2156"/>
        <v>47.16</v>
      </c>
      <c r="AJ640" s="57">
        <f t="shared" si="2157"/>
        <v>678104.8</v>
      </c>
      <c r="AK640" s="57">
        <f t="shared" si="2158"/>
        <v>87.160000000000011</v>
      </c>
      <c r="AL640" s="57">
        <f t="shared" si="2159"/>
        <v>87.160000000000011</v>
      </c>
      <c r="AM640" s="34">
        <f>L640-AB640</f>
        <v>678104.8</v>
      </c>
      <c r="AN640" s="57">
        <f t="shared" si="2160"/>
        <v>87.160000000000011</v>
      </c>
      <c r="AO640" s="63">
        <f t="shared" si="2140"/>
        <v>87.160000000000011</v>
      </c>
      <c r="AP640" s="34">
        <f t="shared" si="2161"/>
        <v>678104.8</v>
      </c>
      <c r="AQ640" s="57">
        <f t="shared" si="2162"/>
        <v>87.160000000000011</v>
      </c>
    </row>
    <row r="641" spans="1:43" ht="18" hidden="1" customHeight="1">
      <c r="A641" s="38"/>
      <c r="B641" s="38"/>
      <c r="C641" s="49" t="s">
        <v>69</v>
      </c>
      <c r="D641" s="49">
        <v>0</v>
      </c>
      <c r="E641" s="49">
        <v>0</v>
      </c>
      <c r="F641" s="49">
        <f t="shared" si="2141"/>
        <v>0</v>
      </c>
      <c r="G641" s="49">
        <v>0</v>
      </c>
      <c r="H641" s="49">
        <v>0</v>
      </c>
      <c r="I641" s="49"/>
      <c r="J641" s="41">
        <f>SUM(G641:I641)</f>
        <v>0</v>
      </c>
      <c r="K641" s="59">
        <v>0</v>
      </c>
      <c r="L641" s="51">
        <f>SUM(G641:I641,K641)</f>
        <v>0</v>
      </c>
      <c r="M641" s="52"/>
      <c r="N641" s="53"/>
      <c r="O641" s="54"/>
      <c r="P641" s="55"/>
      <c r="Q641" s="81"/>
      <c r="R641" s="56">
        <f>M641+N641</f>
        <v>0</v>
      </c>
      <c r="S641" s="56" t="e">
        <f t="shared" si="2142"/>
        <v>#DIV/0!</v>
      </c>
      <c r="T641" s="56" t="e">
        <f t="shared" si="2143"/>
        <v>#DIV/0!</v>
      </c>
      <c r="U641" s="56" t="e">
        <f t="shared" si="2144"/>
        <v>#DIV/0!</v>
      </c>
      <c r="V641" s="56" t="e">
        <f t="shared" si="2139"/>
        <v>#DIV/0!</v>
      </c>
      <c r="W641" s="57">
        <f t="shared" si="2145"/>
        <v>0</v>
      </c>
      <c r="X641" s="56" t="e">
        <f t="shared" si="2146"/>
        <v>#DIV/0!</v>
      </c>
      <c r="Y641" s="56" t="e">
        <f t="shared" si="2147"/>
        <v>#DIV/0!</v>
      </c>
      <c r="Z641" s="56" t="e">
        <f t="shared" si="2148"/>
        <v>#DIV/0!</v>
      </c>
      <c r="AA641" s="56" t="e">
        <f t="shared" si="2149"/>
        <v>#DIV/0!</v>
      </c>
      <c r="AB641" s="56">
        <f t="shared" si="2150"/>
        <v>0</v>
      </c>
      <c r="AC641" s="56" t="e">
        <f t="shared" si="2151"/>
        <v>#DIV/0!</v>
      </c>
      <c r="AD641" s="56" t="e">
        <f t="shared" si="2163"/>
        <v>#DIV/0!</v>
      </c>
      <c r="AE641" s="56" t="e">
        <f t="shared" si="2152"/>
        <v>#DIV/0!</v>
      </c>
      <c r="AF641" s="56" t="e">
        <f t="shared" si="2153"/>
        <v>#DIV/0!</v>
      </c>
      <c r="AG641" s="57">
        <f t="shared" si="2154"/>
        <v>0</v>
      </c>
      <c r="AH641" s="56" t="e">
        <f t="shared" si="2155"/>
        <v>#DIV/0!</v>
      </c>
      <c r="AI641" s="56" t="e">
        <f t="shared" si="2156"/>
        <v>#DIV/0!</v>
      </c>
      <c r="AJ641" s="57">
        <f t="shared" si="2157"/>
        <v>0</v>
      </c>
      <c r="AK641" s="57" t="e">
        <f t="shared" si="2158"/>
        <v>#DIV/0!</v>
      </c>
      <c r="AL641" s="57" t="e">
        <f t="shared" si="2159"/>
        <v>#DIV/0!</v>
      </c>
      <c r="AM641" s="34">
        <f>L641-AB641</f>
        <v>0</v>
      </c>
      <c r="AN641" s="57" t="e">
        <f t="shared" si="2160"/>
        <v>#DIV/0!</v>
      </c>
      <c r="AO641" s="63" t="e">
        <f t="shared" si="2140"/>
        <v>#DIV/0!</v>
      </c>
      <c r="AP641" s="34">
        <f t="shared" si="2161"/>
        <v>0</v>
      </c>
      <c r="AQ641" s="57" t="e">
        <f t="shared" si="2162"/>
        <v>#DIV/0!</v>
      </c>
    </row>
    <row r="642" spans="1:43" ht="18" hidden="1" customHeight="1">
      <c r="A642" s="38"/>
      <c r="B642" s="38"/>
      <c r="C642" s="49" t="s">
        <v>60</v>
      </c>
      <c r="D642" s="57">
        <v>0</v>
      </c>
      <c r="E642" s="49">
        <v>0</v>
      </c>
      <c r="F642" s="49">
        <f t="shared" si="2141"/>
        <v>0</v>
      </c>
      <c r="G642" s="57">
        <v>0</v>
      </c>
      <c r="H642" s="49">
        <v>0</v>
      </c>
      <c r="I642" s="49"/>
      <c r="J642" s="41">
        <f>SUM(G642:I642)</f>
        <v>0</v>
      </c>
      <c r="K642" s="49">
        <v>0</v>
      </c>
      <c r="L642" s="51">
        <f>SUM(G642:I642,K642)</f>
        <v>0</v>
      </c>
      <c r="M642" s="52"/>
      <c r="N642" s="53"/>
      <c r="O642" s="54"/>
      <c r="P642" s="55"/>
      <c r="Q642" s="81"/>
      <c r="R642" s="56">
        <f>M642+N642</f>
        <v>0</v>
      </c>
      <c r="S642" s="56" t="e">
        <f t="shared" si="2142"/>
        <v>#DIV/0!</v>
      </c>
      <c r="T642" s="56" t="e">
        <f t="shared" si="2143"/>
        <v>#DIV/0!</v>
      </c>
      <c r="U642" s="56" t="e">
        <f t="shared" si="2144"/>
        <v>#DIV/0!</v>
      </c>
      <c r="V642" s="56" t="e">
        <f t="shared" si="2139"/>
        <v>#DIV/0!</v>
      </c>
      <c r="W642" s="57">
        <f t="shared" si="2145"/>
        <v>0</v>
      </c>
      <c r="X642" s="56" t="e">
        <f t="shared" si="2146"/>
        <v>#DIV/0!</v>
      </c>
      <c r="Y642" s="56" t="e">
        <f t="shared" si="2147"/>
        <v>#DIV/0!</v>
      </c>
      <c r="Z642" s="56" t="e">
        <f t="shared" si="2148"/>
        <v>#DIV/0!</v>
      </c>
      <c r="AA642" s="56" t="e">
        <f t="shared" si="2149"/>
        <v>#DIV/0!</v>
      </c>
      <c r="AB642" s="56">
        <f t="shared" si="2150"/>
        <v>0</v>
      </c>
      <c r="AC642" s="56" t="e">
        <f t="shared" si="2151"/>
        <v>#DIV/0!</v>
      </c>
      <c r="AD642" s="56" t="e">
        <f t="shared" si="2163"/>
        <v>#DIV/0!</v>
      </c>
      <c r="AE642" s="56" t="e">
        <f t="shared" si="2152"/>
        <v>#DIV/0!</v>
      </c>
      <c r="AF642" s="56" t="e">
        <f t="shared" si="2153"/>
        <v>#DIV/0!</v>
      </c>
      <c r="AG642" s="57">
        <f t="shared" si="2154"/>
        <v>0</v>
      </c>
      <c r="AH642" s="56" t="e">
        <f t="shared" si="2155"/>
        <v>#DIV/0!</v>
      </c>
      <c r="AI642" s="56" t="e">
        <f t="shared" si="2156"/>
        <v>#DIV/0!</v>
      </c>
      <c r="AJ642" s="57">
        <f t="shared" si="2157"/>
        <v>0</v>
      </c>
      <c r="AK642" s="57" t="e">
        <f t="shared" si="2158"/>
        <v>#DIV/0!</v>
      </c>
      <c r="AL642" s="57" t="e">
        <f t="shared" si="2159"/>
        <v>#DIV/0!</v>
      </c>
      <c r="AM642" s="34">
        <f>L642-AB642</f>
        <v>0</v>
      </c>
      <c r="AN642" s="57" t="e">
        <f t="shared" si="2160"/>
        <v>#DIV/0!</v>
      </c>
      <c r="AO642" s="63" t="e">
        <f t="shared" si="2140"/>
        <v>#DIV/0!</v>
      </c>
      <c r="AP642" s="34">
        <f t="shared" si="2161"/>
        <v>0</v>
      </c>
      <c r="AQ642" s="57" t="e">
        <f t="shared" si="2162"/>
        <v>#DIV/0!</v>
      </c>
    </row>
    <row r="643" spans="1:43" ht="18" hidden="1" customHeight="1">
      <c r="A643" s="61"/>
      <c r="B643" s="62"/>
      <c r="C643" s="63" t="s">
        <v>61</v>
      </c>
      <c r="D643" s="63">
        <f>D644</f>
        <v>200000</v>
      </c>
      <c r="E643" s="63">
        <f>E644</f>
        <v>120000</v>
      </c>
      <c r="F643" s="63">
        <f t="shared" ref="F643" si="2164">F644</f>
        <v>80000</v>
      </c>
      <c r="G643" s="63">
        <f>SUM(G644:G644)</f>
        <v>200000</v>
      </c>
      <c r="H643" s="63">
        <f>H644</f>
        <v>0</v>
      </c>
      <c r="I643" s="63">
        <f>I644</f>
        <v>0</v>
      </c>
      <c r="J643" s="63">
        <f>J644</f>
        <v>200000</v>
      </c>
      <c r="K643" s="63">
        <f>K644</f>
        <v>0</v>
      </c>
      <c r="L643" s="63">
        <f>SUM(L644:L644)</f>
        <v>200000</v>
      </c>
      <c r="M643" s="64">
        <f t="shared" ref="M643:AP643" si="2165">M644</f>
        <v>147660</v>
      </c>
      <c r="N643" s="65">
        <f t="shared" si="2165"/>
        <v>0</v>
      </c>
      <c r="O643" s="66">
        <f t="shared" si="2165"/>
        <v>0</v>
      </c>
      <c r="P643" s="46">
        <f t="shared" si="2165"/>
        <v>0</v>
      </c>
      <c r="Q643" s="82">
        <f t="shared" si="2165"/>
        <v>0</v>
      </c>
      <c r="R643" s="67">
        <f t="shared" si="2165"/>
        <v>147660</v>
      </c>
      <c r="S643" s="67">
        <f t="shared" si="2165"/>
        <v>123.05</v>
      </c>
      <c r="T643" s="67">
        <f t="shared" si="2165"/>
        <v>73.83</v>
      </c>
      <c r="U643" s="56">
        <f t="shared" si="2144"/>
        <v>73.83</v>
      </c>
      <c r="V643" s="67">
        <f t="shared" si="2165"/>
        <v>73.83</v>
      </c>
      <c r="W643" s="63">
        <f t="shared" si="2165"/>
        <v>0</v>
      </c>
      <c r="X643" s="67">
        <f t="shared" si="2165"/>
        <v>0</v>
      </c>
      <c r="Y643" s="67">
        <f t="shared" si="2165"/>
        <v>0</v>
      </c>
      <c r="Z643" s="56">
        <f t="shared" si="2148"/>
        <v>0</v>
      </c>
      <c r="AA643" s="67">
        <f t="shared" si="2165"/>
        <v>0</v>
      </c>
      <c r="AB643" s="67">
        <f>AB644</f>
        <v>147660</v>
      </c>
      <c r="AC643" s="67">
        <f t="shared" ref="AC643:AI643" si="2166">AC644</f>
        <v>123.05</v>
      </c>
      <c r="AD643" s="67">
        <f t="shared" si="2166"/>
        <v>73.83</v>
      </c>
      <c r="AE643" s="56">
        <f t="shared" si="2152"/>
        <v>73.83</v>
      </c>
      <c r="AF643" s="67">
        <f t="shared" si="2166"/>
        <v>73.83</v>
      </c>
      <c r="AG643" s="63">
        <f>AG644</f>
        <v>-27660</v>
      </c>
      <c r="AH643" s="67">
        <f t="shared" si="2166"/>
        <v>-23.05</v>
      </c>
      <c r="AI643" s="67">
        <f t="shared" si="2166"/>
        <v>-13.83</v>
      </c>
      <c r="AJ643" s="63">
        <f t="shared" si="2165"/>
        <v>52340</v>
      </c>
      <c r="AK643" s="63">
        <f t="shared" si="2165"/>
        <v>26.169999999999998</v>
      </c>
      <c r="AL643" s="63">
        <f t="shared" si="2165"/>
        <v>26.169999999999998</v>
      </c>
      <c r="AM643" s="63">
        <f t="shared" si="2165"/>
        <v>52340</v>
      </c>
      <c r="AN643" s="63">
        <f t="shared" si="2165"/>
        <v>26.169999999999998</v>
      </c>
      <c r="AO643" s="63">
        <f t="shared" si="2165"/>
        <v>26.169999999999998</v>
      </c>
      <c r="AP643" s="63">
        <f t="shared" si="2165"/>
        <v>52340</v>
      </c>
      <c r="AQ643" s="57">
        <f>(AP643/D643)*100</f>
        <v>26.169999999999998</v>
      </c>
    </row>
    <row r="644" spans="1:43" ht="18" hidden="1" customHeight="1">
      <c r="A644" s="38"/>
      <c r="B644" s="38"/>
      <c r="C644" s="49" t="s">
        <v>70</v>
      </c>
      <c r="D644" s="57">
        <v>200000</v>
      </c>
      <c r="E644" s="49">
        <v>120000</v>
      </c>
      <c r="F644" s="49">
        <f t="shared" si="2141"/>
        <v>80000</v>
      </c>
      <c r="G644" s="57">
        <v>200000</v>
      </c>
      <c r="H644" s="49">
        <v>0</v>
      </c>
      <c r="I644" s="49"/>
      <c r="J644" s="49">
        <f>SUM(G644:I644)</f>
        <v>200000</v>
      </c>
      <c r="K644" s="57">
        <v>0</v>
      </c>
      <c r="L644" s="51">
        <f>SUM(G644:I644,K644)</f>
        <v>200000</v>
      </c>
      <c r="M644" s="217">
        <v>147660</v>
      </c>
      <c r="N644" s="53"/>
      <c r="O644" s="54"/>
      <c r="P644" s="55"/>
      <c r="Q644" s="81"/>
      <c r="R644" s="57">
        <f>M644+N644</f>
        <v>147660</v>
      </c>
      <c r="S644" s="56">
        <f t="shared" si="2142"/>
        <v>123.05</v>
      </c>
      <c r="T644" s="56">
        <f>R644/L644*100</f>
        <v>73.83</v>
      </c>
      <c r="U644" s="56">
        <f t="shared" si="2144"/>
        <v>73.83</v>
      </c>
      <c r="V644" s="56">
        <f>R644/D644*100</f>
        <v>73.83</v>
      </c>
      <c r="W644" s="57">
        <f>O644+P644+Q644</f>
        <v>0</v>
      </c>
      <c r="X644" s="56">
        <f t="shared" si="2146"/>
        <v>0</v>
      </c>
      <c r="Y644" s="56">
        <f>W644/L644*100</f>
        <v>0</v>
      </c>
      <c r="Z644" s="56">
        <f t="shared" si="2148"/>
        <v>0</v>
      </c>
      <c r="AA644" s="56">
        <f>W644/D644*100</f>
        <v>0</v>
      </c>
      <c r="AB644" s="56">
        <f>SUM(M644:Q644)</f>
        <v>147660</v>
      </c>
      <c r="AC644" s="56">
        <f t="shared" ref="AC644" si="2167">AB644/E644*100</f>
        <v>123.05</v>
      </c>
      <c r="AD644" s="56">
        <f t="shared" ref="AD644" si="2168">AB644/J644*100</f>
        <v>73.83</v>
      </c>
      <c r="AE644" s="56">
        <f t="shared" si="2152"/>
        <v>73.83</v>
      </c>
      <c r="AF644" s="56">
        <f>AB644/D644*100</f>
        <v>73.83</v>
      </c>
      <c r="AG644" s="57">
        <f t="shared" ref="AG644" si="2169">E644-AB644</f>
        <v>-27660</v>
      </c>
      <c r="AH644" s="56">
        <f t="shared" ref="AH644" si="2170">AG644/E644*100</f>
        <v>-23.05</v>
      </c>
      <c r="AI644" s="56">
        <f t="shared" ref="AI644" si="2171">AG644/D644*100</f>
        <v>-13.83</v>
      </c>
      <c r="AJ644" s="57">
        <f>J644-AB644</f>
        <v>52340</v>
      </c>
      <c r="AK644" s="57">
        <f t="shared" ref="AK644" si="2172">(AJ644/J644)*100</f>
        <v>26.169999999999998</v>
      </c>
      <c r="AL644" s="57">
        <f>(AJ644/D644)*100</f>
        <v>26.169999999999998</v>
      </c>
      <c r="AM644" s="34">
        <f>L644-AB644</f>
        <v>52340</v>
      </c>
      <c r="AN644" s="57">
        <f>(AM644/L644)*100</f>
        <v>26.169999999999998</v>
      </c>
      <c r="AO644" s="63">
        <f>(AM644/D644)*100</f>
        <v>26.169999999999998</v>
      </c>
      <c r="AP644" s="34">
        <f t="shared" ref="AP644" si="2173">D644-AB644</f>
        <v>52340</v>
      </c>
      <c r="AQ644" s="57">
        <f t="shared" ref="AQ644" si="2174">(AP644/D644)*100</f>
        <v>26.169999999999998</v>
      </c>
    </row>
    <row r="645" spans="1:43" ht="18.75" hidden="1">
      <c r="A645" s="69"/>
      <c r="B645" s="69"/>
      <c r="C645" s="70"/>
      <c r="D645" s="70"/>
      <c r="E645" s="70"/>
      <c r="F645" s="70"/>
      <c r="G645" s="71"/>
      <c r="H645" s="71"/>
      <c r="I645" s="71"/>
      <c r="J645" s="71"/>
      <c r="K645" s="71"/>
      <c r="L645" s="71"/>
      <c r="M645" s="72"/>
      <c r="N645" s="73"/>
      <c r="O645" s="74"/>
      <c r="P645" s="75"/>
      <c r="Q645" s="83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</row>
    <row r="646" spans="1:43" hidden="1"/>
  </sheetData>
  <mergeCells count="1946">
    <mergeCell ref="W419:W420"/>
    <mergeCell ref="X419:X420"/>
    <mergeCell ref="Y419:Y420"/>
    <mergeCell ref="Z419:Z420"/>
    <mergeCell ref="AA419:AA420"/>
    <mergeCell ref="AB419:AB420"/>
    <mergeCell ref="AC419:AC420"/>
    <mergeCell ref="AD419:AD420"/>
    <mergeCell ref="AE419:AE420"/>
    <mergeCell ref="AF419:AF420"/>
    <mergeCell ref="AG419:AG420"/>
    <mergeCell ref="AH419:AH420"/>
    <mergeCell ref="AI419:AI420"/>
    <mergeCell ref="AJ419:AJ420"/>
    <mergeCell ref="AK419:AK420"/>
    <mergeCell ref="AL419:AL420"/>
    <mergeCell ref="AM419:AM420"/>
    <mergeCell ref="AJ407:AJ408"/>
    <mergeCell ref="AK407:AK408"/>
    <mergeCell ref="AL407:AL408"/>
    <mergeCell ref="AM407:AM408"/>
    <mergeCell ref="AN407:AN408"/>
    <mergeCell ref="AO407:AO408"/>
    <mergeCell ref="AP407:AP408"/>
    <mergeCell ref="AQ407:AQ408"/>
    <mergeCell ref="A418:A420"/>
    <mergeCell ref="B418:B420"/>
    <mergeCell ref="C418:C420"/>
    <mergeCell ref="G418:G420"/>
    <mergeCell ref="H418:H420"/>
    <mergeCell ref="I418:I420"/>
    <mergeCell ref="J418:J420"/>
    <mergeCell ref="K418:K420"/>
    <mergeCell ref="L418:L420"/>
    <mergeCell ref="D419:D420"/>
    <mergeCell ref="E419:E420"/>
    <mergeCell ref="F419:F420"/>
    <mergeCell ref="M419:M420"/>
    <mergeCell ref="N419:N420"/>
    <mergeCell ref="O419:O420"/>
    <mergeCell ref="P419:P420"/>
    <mergeCell ref="Q419:Q420"/>
    <mergeCell ref="R419:R420"/>
    <mergeCell ref="S419:S420"/>
    <mergeCell ref="T419:T420"/>
    <mergeCell ref="U419:U420"/>
    <mergeCell ref="V419:V420"/>
    <mergeCell ref="AN419:AN420"/>
    <mergeCell ref="AO419:AO420"/>
    <mergeCell ref="E611:E612"/>
    <mergeCell ref="F611:F612"/>
    <mergeCell ref="E635:E636"/>
    <mergeCell ref="F635:F636"/>
    <mergeCell ref="S611:S612"/>
    <mergeCell ref="S635:S636"/>
    <mergeCell ref="X587:X588"/>
    <mergeCell ref="X611:X612"/>
    <mergeCell ref="X635:X636"/>
    <mergeCell ref="AC587:AC588"/>
    <mergeCell ref="AG587:AG588"/>
    <mergeCell ref="AH587:AH588"/>
    <mergeCell ref="AI587:AI588"/>
    <mergeCell ref="AC611:AC612"/>
    <mergeCell ref="AG611:AG612"/>
    <mergeCell ref="AH611:AH612"/>
    <mergeCell ref="AI611:AI612"/>
    <mergeCell ref="AC635:AC636"/>
    <mergeCell ref="AG635:AG636"/>
    <mergeCell ref="AH635:AH636"/>
    <mergeCell ref="AI635:AI636"/>
    <mergeCell ref="H610:H612"/>
    <mergeCell ref="I610:I612"/>
    <mergeCell ref="J610:J612"/>
    <mergeCell ref="K610:K612"/>
    <mergeCell ref="L610:L612"/>
    <mergeCell ref="R611:R612"/>
    <mergeCell ref="T611:T612"/>
    <mergeCell ref="W611:W612"/>
    <mergeCell ref="Y611:Y612"/>
    <mergeCell ref="A598:AQ598"/>
    <mergeCell ref="A610:A612"/>
    <mergeCell ref="AG551:AG552"/>
    <mergeCell ref="AH551:AH552"/>
    <mergeCell ref="AI551:AI552"/>
    <mergeCell ref="AC563:AC564"/>
    <mergeCell ref="AG563:AG564"/>
    <mergeCell ref="AH563:AH564"/>
    <mergeCell ref="AI563:AI564"/>
    <mergeCell ref="X551:X552"/>
    <mergeCell ref="X563:X564"/>
    <mergeCell ref="S551:S552"/>
    <mergeCell ref="S563:S564"/>
    <mergeCell ref="E551:E552"/>
    <mergeCell ref="F551:F552"/>
    <mergeCell ref="E563:E564"/>
    <mergeCell ref="F563:F564"/>
    <mergeCell ref="N551:N552"/>
    <mergeCell ref="O551:O552"/>
    <mergeCell ref="W551:W552"/>
    <mergeCell ref="V551:V552"/>
    <mergeCell ref="AA551:AA552"/>
    <mergeCell ref="L562:L564"/>
    <mergeCell ref="I550:I552"/>
    <mergeCell ref="J550:J552"/>
    <mergeCell ref="AC551:AC552"/>
    <mergeCell ref="AG515:AG516"/>
    <mergeCell ref="AH515:AH516"/>
    <mergeCell ref="AI515:AI516"/>
    <mergeCell ref="AC527:AC528"/>
    <mergeCell ref="AG527:AG528"/>
    <mergeCell ref="AH527:AH528"/>
    <mergeCell ref="AI527:AI528"/>
    <mergeCell ref="AF527:AF528"/>
    <mergeCell ref="V527:V528"/>
    <mergeCell ref="AA527:AA528"/>
    <mergeCell ref="G478:G480"/>
    <mergeCell ref="H478:H480"/>
    <mergeCell ref="I478:I480"/>
    <mergeCell ref="J478:J480"/>
    <mergeCell ref="U467:U468"/>
    <mergeCell ref="Z467:Z468"/>
    <mergeCell ref="AE467:AE468"/>
    <mergeCell ref="Z479:Z480"/>
    <mergeCell ref="AE479:AE480"/>
    <mergeCell ref="Y527:Y528"/>
    <mergeCell ref="Y515:Y516"/>
    <mergeCell ref="Y503:Y504"/>
    <mergeCell ref="AC503:AC504"/>
    <mergeCell ref="AC515:AC516"/>
    <mergeCell ref="E467:E468"/>
    <mergeCell ref="F467:F468"/>
    <mergeCell ref="E479:E480"/>
    <mergeCell ref="F479:F480"/>
    <mergeCell ref="S455:S456"/>
    <mergeCell ref="S467:S468"/>
    <mergeCell ref="S479:S480"/>
    <mergeCell ref="X455:X456"/>
    <mergeCell ref="X467:X468"/>
    <mergeCell ref="E527:E528"/>
    <mergeCell ref="F527:F528"/>
    <mergeCell ref="S503:S504"/>
    <mergeCell ref="S515:S516"/>
    <mergeCell ref="S527:S528"/>
    <mergeCell ref="X503:X504"/>
    <mergeCell ref="X515:X516"/>
    <mergeCell ref="X527:X528"/>
    <mergeCell ref="U479:U480"/>
    <mergeCell ref="Q479:Q480"/>
    <mergeCell ref="P527:P528"/>
    <mergeCell ref="Q527:Q528"/>
    <mergeCell ref="R527:R528"/>
    <mergeCell ref="T527:T528"/>
    <mergeCell ref="W527:W528"/>
    <mergeCell ref="K526:K528"/>
    <mergeCell ref="L526:L528"/>
    <mergeCell ref="X479:X480"/>
    <mergeCell ref="R503:R504"/>
    <mergeCell ref="T503:T504"/>
    <mergeCell ref="W503:W504"/>
    <mergeCell ref="Q407:Q408"/>
    <mergeCell ref="AG455:AG456"/>
    <mergeCell ref="AH455:AH456"/>
    <mergeCell ref="AI455:AI456"/>
    <mergeCell ref="AC467:AC468"/>
    <mergeCell ref="AG467:AG468"/>
    <mergeCell ref="AH467:AH468"/>
    <mergeCell ref="AI467:AI468"/>
    <mergeCell ref="AC479:AC480"/>
    <mergeCell ref="AG479:AG480"/>
    <mergeCell ref="AH479:AH480"/>
    <mergeCell ref="AI479:AI480"/>
    <mergeCell ref="L466:L468"/>
    <mergeCell ref="AD467:AD468"/>
    <mergeCell ref="AF467:AF468"/>
    <mergeCell ref="R407:R408"/>
    <mergeCell ref="S407:S408"/>
    <mergeCell ref="T407:T408"/>
    <mergeCell ref="U407:U408"/>
    <mergeCell ref="V407:V408"/>
    <mergeCell ref="W407:W408"/>
    <mergeCell ref="X407:X408"/>
    <mergeCell ref="Y407:Y408"/>
    <mergeCell ref="Z407:Z408"/>
    <mergeCell ref="AA407:AA408"/>
    <mergeCell ref="AB407:AB408"/>
    <mergeCell ref="AC407:AC408"/>
    <mergeCell ref="AD407:AD408"/>
    <mergeCell ref="AE407:AE408"/>
    <mergeCell ref="AF407:AF408"/>
    <mergeCell ref="AG407:AG408"/>
    <mergeCell ref="AI407:AI408"/>
    <mergeCell ref="AH359:AH360"/>
    <mergeCell ref="E371:E372"/>
    <mergeCell ref="F371:F372"/>
    <mergeCell ref="E383:E384"/>
    <mergeCell ref="F383:F384"/>
    <mergeCell ref="E395:E396"/>
    <mergeCell ref="F395:F396"/>
    <mergeCell ref="E431:E432"/>
    <mergeCell ref="F431:F432"/>
    <mergeCell ref="K478:K480"/>
    <mergeCell ref="L478:L480"/>
    <mergeCell ref="Q467:Q468"/>
    <mergeCell ref="R467:R468"/>
    <mergeCell ref="T467:T468"/>
    <mergeCell ref="W467:W468"/>
    <mergeCell ref="R383:R384"/>
    <mergeCell ref="T383:T384"/>
    <mergeCell ref="W383:W384"/>
    <mergeCell ref="S383:S384"/>
    <mergeCell ref="S395:S396"/>
    <mergeCell ref="S431:S432"/>
    <mergeCell ref="Q371:Q372"/>
    <mergeCell ref="R371:R372"/>
    <mergeCell ref="T371:T372"/>
    <mergeCell ref="W371:W372"/>
    <mergeCell ref="S371:S372"/>
    <mergeCell ref="G406:G408"/>
    <mergeCell ref="H406:H408"/>
    <mergeCell ref="I406:I408"/>
    <mergeCell ref="J406:J408"/>
    <mergeCell ref="K406:K408"/>
    <mergeCell ref="L406:L408"/>
    <mergeCell ref="AI347:AI348"/>
    <mergeCell ref="AH251:AH252"/>
    <mergeCell ref="X383:X384"/>
    <mergeCell ref="X395:X396"/>
    <mergeCell ref="X431:X432"/>
    <mergeCell ref="AH311:AH312"/>
    <mergeCell ref="S107:S108"/>
    <mergeCell ref="S119:S120"/>
    <mergeCell ref="S131:S132"/>
    <mergeCell ref="S143:S144"/>
    <mergeCell ref="S155:S156"/>
    <mergeCell ref="S167:S168"/>
    <mergeCell ref="S179:S180"/>
    <mergeCell ref="S191:S192"/>
    <mergeCell ref="S203:S204"/>
    <mergeCell ref="S215:S216"/>
    <mergeCell ref="S227:S228"/>
    <mergeCell ref="S239:S240"/>
    <mergeCell ref="S251:S252"/>
    <mergeCell ref="S263:S264"/>
    <mergeCell ref="S275:S276"/>
    <mergeCell ref="S287:S288"/>
    <mergeCell ref="S299:S300"/>
    <mergeCell ref="AC359:AC360"/>
    <mergeCell ref="X107:X108"/>
    <mergeCell ref="X119:X120"/>
    <mergeCell ref="AC347:AC348"/>
    <mergeCell ref="X335:X336"/>
    <mergeCell ref="Y383:Y384"/>
    <mergeCell ref="AA431:AA432"/>
    <mergeCell ref="AH407:AH408"/>
    <mergeCell ref="AG359:AG360"/>
    <mergeCell ref="AI227:AI228"/>
    <mergeCell ref="AD203:AD204"/>
    <mergeCell ref="AF203:AF204"/>
    <mergeCell ref="R227:R228"/>
    <mergeCell ref="T227:T228"/>
    <mergeCell ref="V203:V204"/>
    <mergeCell ref="AI167:AI168"/>
    <mergeCell ref="AC179:AC180"/>
    <mergeCell ref="AG191:AG192"/>
    <mergeCell ref="AI359:AI360"/>
    <mergeCell ref="AI395:AI396"/>
    <mergeCell ref="AC431:AC432"/>
    <mergeCell ref="AG431:AG432"/>
    <mergeCell ref="AH431:AH432"/>
    <mergeCell ref="AI431:AI432"/>
    <mergeCell ref="AE359:AE360"/>
    <mergeCell ref="X131:X132"/>
    <mergeCell ref="X143:X144"/>
    <mergeCell ref="X155:X156"/>
    <mergeCell ref="X167:X168"/>
    <mergeCell ref="X179:X180"/>
    <mergeCell ref="X191:X192"/>
    <mergeCell ref="X203:X204"/>
    <mergeCell ref="X215:X216"/>
    <mergeCell ref="X227:X228"/>
    <mergeCell ref="X239:X240"/>
    <mergeCell ref="X251:X252"/>
    <mergeCell ref="X287:X288"/>
    <mergeCell ref="X299:X300"/>
    <mergeCell ref="AH323:AH324"/>
    <mergeCell ref="AI323:AI324"/>
    <mergeCell ref="AC251:AC252"/>
    <mergeCell ref="AH167:AH168"/>
    <mergeCell ref="Q203:Q204"/>
    <mergeCell ref="R203:R204"/>
    <mergeCell ref="AH203:AH204"/>
    <mergeCell ref="AI203:AI204"/>
    <mergeCell ref="AC215:AC216"/>
    <mergeCell ref="AG215:AG216"/>
    <mergeCell ref="AH215:AH216"/>
    <mergeCell ref="AI215:AI216"/>
    <mergeCell ref="AG179:AG180"/>
    <mergeCell ref="AH179:AH180"/>
    <mergeCell ref="AI179:AI180"/>
    <mergeCell ref="W203:W204"/>
    <mergeCell ref="U131:U132"/>
    <mergeCell ref="U143:U144"/>
    <mergeCell ref="U155:U156"/>
    <mergeCell ref="AH191:AH192"/>
    <mergeCell ref="AI191:AI192"/>
    <mergeCell ref="AA131:AA132"/>
    <mergeCell ref="AA143:AA144"/>
    <mergeCell ref="AA155:AA156"/>
    <mergeCell ref="AG203:AG204"/>
    <mergeCell ref="Y179:Y180"/>
    <mergeCell ref="AA179:AA180"/>
    <mergeCell ref="Z143:Z144"/>
    <mergeCell ref="AE143:AE144"/>
    <mergeCell ref="R179:R180"/>
    <mergeCell ref="AH143:AH144"/>
    <mergeCell ref="AI143:AI144"/>
    <mergeCell ref="AC155:AC156"/>
    <mergeCell ref="AG155:AG156"/>
    <mergeCell ref="AG263:AG264"/>
    <mergeCell ref="AC275:AC276"/>
    <mergeCell ref="AG275:AG276"/>
    <mergeCell ref="AD263:AD264"/>
    <mergeCell ref="AF263:AF264"/>
    <mergeCell ref="AD251:AD252"/>
    <mergeCell ref="AF251:AF252"/>
    <mergeCell ref="N179:N180"/>
    <mergeCell ref="O179:O180"/>
    <mergeCell ref="M167:M168"/>
    <mergeCell ref="U167:U168"/>
    <mergeCell ref="AC191:AC192"/>
    <mergeCell ref="W239:W240"/>
    <mergeCell ref="Y239:Y240"/>
    <mergeCell ref="T179:T180"/>
    <mergeCell ref="AB179:AB180"/>
    <mergeCell ref="AD179:AD180"/>
    <mergeCell ref="AF179:AF180"/>
    <mergeCell ref="AB191:AB192"/>
    <mergeCell ref="AD191:AD192"/>
    <mergeCell ref="AF191:AF192"/>
    <mergeCell ref="AE191:AE192"/>
    <mergeCell ref="AE203:AE204"/>
    <mergeCell ref="AB203:AB204"/>
    <mergeCell ref="AG167:AG168"/>
    <mergeCell ref="AC227:AC228"/>
    <mergeCell ref="AG227:AG228"/>
    <mergeCell ref="M179:M180"/>
    <mergeCell ref="X263:X264"/>
    <mergeCell ref="X275:X276"/>
    <mergeCell ref="AG251:AG252"/>
    <mergeCell ref="W179:W180"/>
    <mergeCell ref="K274:K276"/>
    <mergeCell ref="P263:P264"/>
    <mergeCell ref="L262:L264"/>
    <mergeCell ref="K250:K252"/>
    <mergeCell ref="K202:K204"/>
    <mergeCell ref="L202:L204"/>
    <mergeCell ref="J202:J204"/>
    <mergeCell ref="P179:P180"/>
    <mergeCell ref="R191:R192"/>
    <mergeCell ref="T191:T192"/>
    <mergeCell ref="Q167:Q168"/>
    <mergeCell ref="AC107:AC108"/>
    <mergeCell ref="T83:T84"/>
    <mergeCell ref="W83:W84"/>
    <mergeCell ref="J82:J84"/>
    <mergeCell ref="K82:K84"/>
    <mergeCell ref="L82:L84"/>
    <mergeCell ref="Q215:Q216"/>
    <mergeCell ref="N215:N216"/>
    <mergeCell ref="O215:O216"/>
    <mergeCell ref="W131:W132"/>
    <mergeCell ref="Y131:Y132"/>
    <mergeCell ref="AC167:AC168"/>
    <mergeCell ref="AC263:AC264"/>
    <mergeCell ref="W143:W144"/>
    <mergeCell ref="Y143:Y144"/>
    <mergeCell ref="T143:T144"/>
    <mergeCell ref="R155:R156"/>
    <mergeCell ref="T155:T156"/>
    <mergeCell ref="R143:R144"/>
    <mergeCell ref="Y107:Y108"/>
    <mergeCell ref="AC119:AC120"/>
    <mergeCell ref="AC71:AC72"/>
    <mergeCell ref="L46:L48"/>
    <mergeCell ref="Z71:Z72"/>
    <mergeCell ref="K130:K132"/>
    <mergeCell ref="P59:P60"/>
    <mergeCell ref="U59:U60"/>
    <mergeCell ref="H58:H60"/>
    <mergeCell ref="I58:I60"/>
    <mergeCell ref="J58:J60"/>
    <mergeCell ref="AB71:AB72"/>
    <mergeCell ref="N71:N72"/>
    <mergeCell ref="O71:O72"/>
    <mergeCell ref="P71:P72"/>
    <mergeCell ref="X59:X60"/>
    <mergeCell ref="X71:X72"/>
    <mergeCell ref="AC59:AC60"/>
    <mergeCell ref="K118:K120"/>
    <mergeCell ref="L118:L120"/>
    <mergeCell ref="AA107:AA108"/>
    <mergeCell ref="U83:U84"/>
    <mergeCell ref="R131:R132"/>
    <mergeCell ref="T131:T132"/>
    <mergeCell ref="H82:H84"/>
    <mergeCell ref="I82:I84"/>
    <mergeCell ref="AA59:AA60"/>
    <mergeCell ref="AA71:AA72"/>
    <mergeCell ref="X83:X84"/>
    <mergeCell ref="N131:N132"/>
    <mergeCell ref="O131:O132"/>
    <mergeCell ref="Y59:Y60"/>
    <mergeCell ref="L58:L60"/>
    <mergeCell ref="AC131:AC132"/>
    <mergeCell ref="AF59:AF60"/>
    <mergeCell ref="AP383:AP384"/>
    <mergeCell ref="AQ383:AQ384"/>
    <mergeCell ref="AP395:AP396"/>
    <mergeCell ref="AQ395:AQ396"/>
    <mergeCell ref="F107:F108"/>
    <mergeCell ref="E119:E120"/>
    <mergeCell ref="F119:F120"/>
    <mergeCell ref="E131:E132"/>
    <mergeCell ref="F131:F132"/>
    <mergeCell ref="O203:O204"/>
    <mergeCell ref="P203:P204"/>
    <mergeCell ref="I202:I204"/>
    <mergeCell ref="G298:G300"/>
    <mergeCell ref="H298:H300"/>
    <mergeCell ref="I298:I300"/>
    <mergeCell ref="N275:N276"/>
    <mergeCell ref="O275:O276"/>
    <mergeCell ref="P275:P276"/>
    <mergeCell ref="AJ71:AJ72"/>
    <mergeCell ref="Y83:Y84"/>
    <mergeCell ref="AJ83:AJ84"/>
    <mergeCell ref="AB83:AB84"/>
    <mergeCell ref="AD83:AD84"/>
    <mergeCell ref="AF83:AF84"/>
    <mergeCell ref="M71:M72"/>
    <mergeCell ref="E71:E72"/>
    <mergeCell ref="F71:F72"/>
    <mergeCell ref="E83:E84"/>
    <mergeCell ref="F83:F84"/>
    <mergeCell ref="AP203:AP204"/>
    <mergeCell ref="AQ203:AQ204"/>
    <mergeCell ref="AP35:AP36"/>
    <mergeCell ref="AQ35:AQ36"/>
    <mergeCell ref="AP47:AP48"/>
    <mergeCell ref="AQ47:AQ48"/>
    <mergeCell ref="AP59:AP60"/>
    <mergeCell ref="AQ59:AQ60"/>
    <mergeCell ref="AP71:AP72"/>
    <mergeCell ref="AQ71:AQ72"/>
    <mergeCell ref="AP83:AP84"/>
    <mergeCell ref="AQ83:AQ84"/>
    <mergeCell ref="AP251:AP252"/>
    <mergeCell ref="AQ263:AQ264"/>
    <mergeCell ref="AP275:AP276"/>
    <mergeCell ref="AQ275:AQ276"/>
    <mergeCell ref="AP311:AP312"/>
    <mergeCell ref="AP419:AP420"/>
    <mergeCell ref="AQ419:AQ420"/>
    <mergeCell ref="AQ347:AQ348"/>
    <mergeCell ref="A94:AQ94"/>
    <mergeCell ref="AQ131:AQ132"/>
    <mergeCell ref="AP143:AP144"/>
    <mergeCell ref="AQ143:AQ144"/>
    <mergeCell ref="AM263:AM264"/>
    <mergeCell ref="AN263:AN264"/>
    <mergeCell ref="AO263:AO264"/>
    <mergeCell ref="AM275:AM276"/>
    <mergeCell ref="AP359:AP360"/>
    <mergeCell ref="AQ359:AQ360"/>
    <mergeCell ref="AP371:AP372"/>
    <mergeCell ref="AQ371:AQ372"/>
    <mergeCell ref="D83:D84"/>
    <mergeCell ref="M83:M84"/>
    <mergeCell ref="AP215:AP216"/>
    <mergeCell ref="AQ215:AQ216"/>
    <mergeCell ref="AP227:AP228"/>
    <mergeCell ref="AQ227:AQ228"/>
    <mergeCell ref="AM215:AM216"/>
    <mergeCell ref="AN215:AN216"/>
    <mergeCell ref="AO215:AO216"/>
    <mergeCell ref="F203:F204"/>
    <mergeCell ref="M203:M204"/>
    <mergeCell ref="N203:N204"/>
    <mergeCell ref="J274:J276"/>
    <mergeCell ref="AM227:AM228"/>
    <mergeCell ref="AN227:AN228"/>
    <mergeCell ref="AO227:AO228"/>
    <mergeCell ref="AM191:AM192"/>
    <mergeCell ref="AN191:AN192"/>
    <mergeCell ref="AO191:AO192"/>
    <mergeCell ref="AM203:AM204"/>
    <mergeCell ref="AN203:AN204"/>
    <mergeCell ref="AO203:AO204"/>
    <mergeCell ref="AM239:AM240"/>
    <mergeCell ref="AN239:AN240"/>
    <mergeCell ref="AO239:AO240"/>
    <mergeCell ref="AM251:AM252"/>
    <mergeCell ref="AN251:AN252"/>
    <mergeCell ref="AO251:AO252"/>
    <mergeCell ref="AN275:AN276"/>
    <mergeCell ref="AO275:AO276"/>
    <mergeCell ref="AJ239:AJ240"/>
    <mergeCell ref="AI239:AI240"/>
    <mergeCell ref="T203:T204"/>
    <mergeCell ref="H190:H192"/>
    <mergeCell ref="AP455:AP456"/>
    <mergeCell ref="AQ455:AQ456"/>
    <mergeCell ref="AP467:AP468"/>
    <mergeCell ref="AQ467:AQ468"/>
    <mergeCell ref="AP239:AP240"/>
    <mergeCell ref="AQ239:AQ240"/>
    <mergeCell ref="AQ251:AQ252"/>
    <mergeCell ref="AP263:AP264"/>
    <mergeCell ref="AP287:AP288"/>
    <mergeCell ref="AQ287:AQ288"/>
    <mergeCell ref="AP299:AP300"/>
    <mergeCell ref="AQ299:AQ300"/>
    <mergeCell ref="AQ311:AQ312"/>
    <mergeCell ref="AP323:AP324"/>
    <mergeCell ref="AQ323:AQ324"/>
    <mergeCell ref="AP335:AP336"/>
    <mergeCell ref="AQ335:AQ336"/>
    <mergeCell ref="AP347:AP348"/>
    <mergeCell ref="AP431:AP432"/>
    <mergeCell ref="AQ431:AQ432"/>
    <mergeCell ref="AN563:AN564"/>
    <mergeCell ref="AO563:AO564"/>
    <mergeCell ref="AM587:AM588"/>
    <mergeCell ref="AN587:AN588"/>
    <mergeCell ref="AO587:AO588"/>
    <mergeCell ref="AM611:AM612"/>
    <mergeCell ref="AN611:AN612"/>
    <mergeCell ref="AO611:AO612"/>
    <mergeCell ref="AO287:AO288"/>
    <mergeCell ref="AM299:AM300"/>
    <mergeCell ref="AN299:AN300"/>
    <mergeCell ref="AO299:AO300"/>
    <mergeCell ref="AM311:AM312"/>
    <mergeCell ref="AN311:AN312"/>
    <mergeCell ref="AO311:AO312"/>
    <mergeCell ref="AM323:AM324"/>
    <mergeCell ref="AN323:AN324"/>
    <mergeCell ref="AO323:AO324"/>
    <mergeCell ref="AM287:AM288"/>
    <mergeCell ref="AN287:AN288"/>
    <mergeCell ref="AP7:AQ7"/>
    <mergeCell ref="AP8:AP9"/>
    <mergeCell ref="AQ8:AQ9"/>
    <mergeCell ref="AP611:AP612"/>
    <mergeCell ref="AQ611:AQ612"/>
    <mergeCell ref="AP587:AP588"/>
    <mergeCell ref="AQ587:AQ588"/>
    <mergeCell ref="AP551:AP552"/>
    <mergeCell ref="AQ551:AQ552"/>
    <mergeCell ref="AP563:AP564"/>
    <mergeCell ref="AQ563:AQ564"/>
    <mergeCell ref="AP527:AP528"/>
    <mergeCell ref="AQ527:AQ528"/>
    <mergeCell ref="AP515:AP516"/>
    <mergeCell ref="AQ515:AQ516"/>
    <mergeCell ref="AP503:AP504"/>
    <mergeCell ref="AQ503:AQ504"/>
    <mergeCell ref="AP479:AP480"/>
    <mergeCell ref="AQ479:AQ480"/>
    <mergeCell ref="AP107:AP108"/>
    <mergeCell ref="AQ107:AQ108"/>
    <mergeCell ref="AP119:AP120"/>
    <mergeCell ref="AQ119:AQ120"/>
    <mergeCell ref="AP131:AP132"/>
    <mergeCell ref="AP155:AP156"/>
    <mergeCell ref="AQ155:AQ156"/>
    <mergeCell ref="AP167:AP168"/>
    <mergeCell ref="AQ167:AQ168"/>
    <mergeCell ref="AP179:AP180"/>
    <mergeCell ref="AQ179:AQ180"/>
    <mergeCell ref="AP191:AP192"/>
    <mergeCell ref="AQ191:AQ192"/>
    <mergeCell ref="B610:B612"/>
    <mergeCell ref="C610:C612"/>
    <mergeCell ref="G610:G612"/>
    <mergeCell ref="AM431:AM432"/>
    <mergeCell ref="AN431:AN432"/>
    <mergeCell ref="AO431:AO432"/>
    <mergeCell ref="AM455:AM456"/>
    <mergeCell ref="AN455:AN456"/>
    <mergeCell ref="AO455:AO456"/>
    <mergeCell ref="AM467:AM468"/>
    <mergeCell ref="AN467:AN468"/>
    <mergeCell ref="AO467:AO468"/>
    <mergeCell ref="AM479:AM480"/>
    <mergeCell ref="AN479:AN480"/>
    <mergeCell ref="AO479:AO480"/>
    <mergeCell ref="AM503:AM504"/>
    <mergeCell ref="AN503:AN504"/>
    <mergeCell ref="AO503:AO504"/>
    <mergeCell ref="AM515:AM516"/>
    <mergeCell ref="AN515:AN516"/>
    <mergeCell ref="AO515:AO516"/>
    <mergeCell ref="N479:N480"/>
    <mergeCell ref="O479:O480"/>
    <mergeCell ref="P479:P480"/>
    <mergeCell ref="AM527:AM528"/>
    <mergeCell ref="AN527:AN528"/>
    <mergeCell ref="AO527:AO528"/>
    <mergeCell ref="AM551:AM552"/>
    <mergeCell ref="AN551:AN552"/>
    <mergeCell ref="AO551:AO552"/>
    <mergeCell ref="AM563:AM564"/>
    <mergeCell ref="C478:C480"/>
    <mergeCell ref="D527:D528"/>
    <mergeCell ref="M527:M528"/>
    <mergeCell ref="N527:N528"/>
    <mergeCell ref="M551:M552"/>
    <mergeCell ref="AJ515:AJ516"/>
    <mergeCell ref="V515:V516"/>
    <mergeCell ref="AK587:AK588"/>
    <mergeCell ref="D587:D588"/>
    <mergeCell ref="M587:M588"/>
    <mergeCell ref="N587:N588"/>
    <mergeCell ref="O587:O588"/>
    <mergeCell ref="P587:P588"/>
    <mergeCell ref="Q587:Q588"/>
    <mergeCell ref="AK467:AK468"/>
    <mergeCell ref="A538:AQ538"/>
    <mergeCell ref="A574:AQ574"/>
    <mergeCell ref="Q563:Q564"/>
    <mergeCell ref="R563:R564"/>
    <mergeCell ref="T563:T564"/>
    <mergeCell ref="W563:W564"/>
    <mergeCell ref="Y563:Y564"/>
    <mergeCell ref="A514:A516"/>
    <mergeCell ref="B514:B516"/>
    <mergeCell ref="C514:C516"/>
    <mergeCell ref="A478:A480"/>
    <mergeCell ref="B478:B480"/>
    <mergeCell ref="A586:A588"/>
    <mergeCell ref="B586:B588"/>
    <mergeCell ref="C586:C588"/>
    <mergeCell ref="AA587:AA588"/>
    <mergeCell ref="S587:S588"/>
    <mergeCell ref="E587:E588"/>
    <mergeCell ref="F587:F588"/>
    <mergeCell ref="AK551:AK552"/>
    <mergeCell ref="Q551:Q552"/>
    <mergeCell ref="R551:R552"/>
    <mergeCell ref="P551:P552"/>
    <mergeCell ref="A526:A528"/>
    <mergeCell ref="AM335:AM336"/>
    <mergeCell ref="AN335:AN336"/>
    <mergeCell ref="AO335:AO336"/>
    <mergeCell ref="AM347:AM348"/>
    <mergeCell ref="AN347:AN348"/>
    <mergeCell ref="AO347:AO348"/>
    <mergeCell ref="AM359:AM360"/>
    <mergeCell ref="AN359:AN360"/>
    <mergeCell ref="AO359:AO360"/>
    <mergeCell ref="AM371:AM372"/>
    <mergeCell ref="AN371:AN372"/>
    <mergeCell ref="AO371:AO372"/>
    <mergeCell ref="AM383:AM384"/>
    <mergeCell ref="AN383:AN384"/>
    <mergeCell ref="AO383:AO384"/>
    <mergeCell ref="AM395:AM396"/>
    <mergeCell ref="AN395:AN396"/>
    <mergeCell ref="AO395:AO396"/>
    <mergeCell ref="B526:B528"/>
    <mergeCell ref="C526:C528"/>
    <mergeCell ref="G526:G528"/>
    <mergeCell ref="H526:H528"/>
    <mergeCell ref="I526:I528"/>
    <mergeCell ref="J526:J528"/>
    <mergeCell ref="O527:O528"/>
    <mergeCell ref="AJ563:AJ564"/>
    <mergeCell ref="AO107:AO108"/>
    <mergeCell ref="AM119:AM120"/>
    <mergeCell ref="AN119:AN120"/>
    <mergeCell ref="AO119:AO120"/>
    <mergeCell ref="AM131:AM132"/>
    <mergeCell ref="AN131:AN132"/>
    <mergeCell ref="AO131:AO132"/>
    <mergeCell ref="AM143:AM144"/>
    <mergeCell ref="AN143:AN144"/>
    <mergeCell ref="AO143:AO144"/>
    <mergeCell ref="AM155:AM156"/>
    <mergeCell ref="AN155:AN156"/>
    <mergeCell ref="AO155:AO156"/>
    <mergeCell ref="AM167:AM168"/>
    <mergeCell ref="AN167:AN168"/>
    <mergeCell ref="AO167:AO168"/>
    <mergeCell ref="AM179:AM180"/>
    <mergeCell ref="AN179:AN180"/>
    <mergeCell ref="AO179:AO180"/>
    <mergeCell ref="AM107:AM108"/>
    <mergeCell ref="AN107:AN108"/>
    <mergeCell ref="D611:D612"/>
    <mergeCell ref="M611:M612"/>
    <mergeCell ref="N611:N612"/>
    <mergeCell ref="O611:O612"/>
    <mergeCell ref="P611:P612"/>
    <mergeCell ref="Q611:Q612"/>
    <mergeCell ref="U611:U612"/>
    <mergeCell ref="V611:V612"/>
    <mergeCell ref="AJ527:AJ528"/>
    <mergeCell ref="G514:G516"/>
    <mergeCell ref="H514:H516"/>
    <mergeCell ref="I514:I516"/>
    <mergeCell ref="L514:L516"/>
    <mergeCell ref="D515:D516"/>
    <mergeCell ref="M515:M516"/>
    <mergeCell ref="N515:N516"/>
    <mergeCell ref="T551:T552"/>
    <mergeCell ref="G586:G588"/>
    <mergeCell ref="H586:H588"/>
    <mergeCell ref="I586:I588"/>
    <mergeCell ref="J586:J588"/>
    <mergeCell ref="K586:K588"/>
    <mergeCell ref="L586:L588"/>
    <mergeCell ref="R587:R588"/>
    <mergeCell ref="T587:T588"/>
    <mergeCell ref="W587:W588"/>
    <mergeCell ref="Y587:Y588"/>
    <mergeCell ref="AJ587:AJ588"/>
    <mergeCell ref="U587:U588"/>
    <mergeCell ref="Z587:Z588"/>
    <mergeCell ref="AE587:AE588"/>
    <mergeCell ref="V587:V588"/>
    <mergeCell ref="D563:D564"/>
    <mergeCell ref="M563:M564"/>
    <mergeCell ref="N563:N564"/>
    <mergeCell ref="O563:O564"/>
    <mergeCell ref="P563:P564"/>
    <mergeCell ref="A562:A564"/>
    <mergeCell ref="B562:B564"/>
    <mergeCell ref="C562:C564"/>
    <mergeCell ref="G562:G564"/>
    <mergeCell ref="H562:H564"/>
    <mergeCell ref="I562:I564"/>
    <mergeCell ref="J562:J564"/>
    <mergeCell ref="K562:K564"/>
    <mergeCell ref="AD563:AD564"/>
    <mergeCell ref="Y551:Y552"/>
    <mergeCell ref="K550:K552"/>
    <mergeCell ref="L550:L552"/>
    <mergeCell ref="D551:D552"/>
    <mergeCell ref="A550:A552"/>
    <mergeCell ref="B550:B552"/>
    <mergeCell ref="C550:C552"/>
    <mergeCell ref="G550:G552"/>
    <mergeCell ref="H550:H552"/>
    <mergeCell ref="AK515:AK516"/>
    <mergeCell ref="AK503:AK504"/>
    <mergeCell ref="D503:D504"/>
    <mergeCell ref="M503:M504"/>
    <mergeCell ref="N503:N504"/>
    <mergeCell ref="O503:O504"/>
    <mergeCell ref="P503:P504"/>
    <mergeCell ref="Q503:Q504"/>
    <mergeCell ref="C502:C504"/>
    <mergeCell ref="G502:G504"/>
    <mergeCell ref="H502:H504"/>
    <mergeCell ref="I502:I504"/>
    <mergeCell ref="J502:J504"/>
    <mergeCell ref="K502:K504"/>
    <mergeCell ref="L502:L504"/>
    <mergeCell ref="AA515:AA516"/>
    <mergeCell ref="O515:O516"/>
    <mergeCell ref="P515:P516"/>
    <mergeCell ref="Q515:Q516"/>
    <mergeCell ref="R515:R516"/>
    <mergeCell ref="T515:T516"/>
    <mergeCell ref="W515:W516"/>
    <mergeCell ref="J514:J516"/>
    <mergeCell ref="K514:K516"/>
    <mergeCell ref="AA503:AA504"/>
    <mergeCell ref="E515:E516"/>
    <mergeCell ref="F515:F516"/>
    <mergeCell ref="E503:E504"/>
    <mergeCell ref="F503:F504"/>
    <mergeCell ref="AG503:AG504"/>
    <mergeCell ref="AH503:AH504"/>
    <mergeCell ref="AI503:AI504"/>
    <mergeCell ref="A502:A504"/>
    <mergeCell ref="B502:B504"/>
    <mergeCell ref="V503:V504"/>
    <mergeCell ref="A490:AQ490"/>
    <mergeCell ref="A454:A456"/>
    <mergeCell ref="B454:B456"/>
    <mergeCell ref="C454:C456"/>
    <mergeCell ref="G454:G456"/>
    <mergeCell ref="H454:H456"/>
    <mergeCell ref="I454:I456"/>
    <mergeCell ref="J454:J456"/>
    <mergeCell ref="P431:P432"/>
    <mergeCell ref="Q431:Q432"/>
    <mergeCell ref="R431:R432"/>
    <mergeCell ref="T431:T432"/>
    <mergeCell ref="W431:W432"/>
    <mergeCell ref="Y431:Y432"/>
    <mergeCell ref="K430:K432"/>
    <mergeCell ref="L430:L432"/>
    <mergeCell ref="D431:D432"/>
    <mergeCell ref="M431:M432"/>
    <mergeCell ref="N431:N432"/>
    <mergeCell ref="O431:O432"/>
    <mergeCell ref="Q455:Q456"/>
    <mergeCell ref="R455:R456"/>
    <mergeCell ref="A442:AQ442"/>
    <mergeCell ref="N455:N456"/>
    <mergeCell ref="O455:O456"/>
    <mergeCell ref="AK479:AK480"/>
    <mergeCell ref="D479:D480"/>
    <mergeCell ref="M479:M480"/>
    <mergeCell ref="U455:U456"/>
    <mergeCell ref="D467:D468"/>
    <mergeCell ref="M467:M468"/>
    <mergeCell ref="N467:N468"/>
    <mergeCell ref="AJ431:AJ432"/>
    <mergeCell ref="AK431:AK432"/>
    <mergeCell ref="AJ455:AJ456"/>
    <mergeCell ref="AK455:AK456"/>
    <mergeCell ref="D395:D396"/>
    <mergeCell ref="U395:U396"/>
    <mergeCell ref="Z395:Z396"/>
    <mergeCell ref="AE395:AE396"/>
    <mergeCell ref="O467:O468"/>
    <mergeCell ref="P467:P468"/>
    <mergeCell ref="R479:R480"/>
    <mergeCell ref="T479:T480"/>
    <mergeCell ref="W479:W480"/>
    <mergeCell ref="Y479:Y480"/>
    <mergeCell ref="AJ479:AJ480"/>
    <mergeCell ref="P455:P456"/>
    <mergeCell ref="T455:T456"/>
    <mergeCell ref="W455:W456"/>
    <mergeCell ref="I394:I396"/>
    <mergeCell ref="M395:M396"/>
    <mergeCell ref="N395:N396"/>
    <mergeCell ref="AB431:AB432"/>
    <mergeCell ref="AD431:AD432"/>
    <mergeCell ref="AF431:AF432"/>
    <mergeCell ref="E455:E456"/>
    <mergeCell ref="F455:F456"/>
    <mergeCell ref="AK395:AK396"/>
    <mergeCell ref="Z431:Z432"/>
    <mergeCell ref="AE431:AE432"/>
    <mergeCell ref="Y371:Y372"/>
    <mergeCell ref="AJ383:AJ384"/>
    <mergeCell ref="Y395:Y396"/>
    <mergeCell ref="AJ395:AJ396"/>
    <mergeCell ref="AB395:AB396"/>
    <mergeCell ref="AD395:AD396"/>
    <mergeCell ref="AF395:AF396"/>
    <mergeCell ref="AB383:AB384"/>
    <mergeCell ref="AD383:AD384"/>
    <mergeCell ref="AF383:AF384"/>
    <mergeCell ref="U383:U384"/>
    <mergeCell ref="Z383:Z384"/>
    <mergeCell ref="AE383:AE384"/>
    <mergeCell ref="AC371:AC372"/>
    <mergeCell ref="AG371:AG372"/>
    <mergeCell ref="AH371:AH372"/>
    <mergeCell ref="AI371:AI372"/>
    <mergeCell ref="AC383:AC384"/>
    <mergeCell ref="AG383:AG384"/>
    <mergeCell ref="AH383:AH384"/>
    <mergeCell ref="AI383:AI384"/>
    <mergeCell ref="AC395:AC396"/>
    <mergeCell ref="AG395:AG396"/>
    <mergeCell ref="AH395:AH396"/>
    <mergeCell ref="U371:U372"/>
    <mergeCell ref="Z371:Z372"/>
    <mergeCell ref="AE371:AE372"/>
    <mergeCell ref="AA371:AA372"/>
    <mergeCell ref="AA383:AA384"/>
    <mergeCell ref="AA395:AA396"/>
    <mergeCell ref="AF371:AF372"/>
    <mergeCell ref="X371:X372"/>
    <mergeCell ref="A430:A432"/>
    <mergeCell ref="B430:B432"/>
    <mergeCell ref="C430:C432"/>
    <mergeCell ref="G430:G432"/>
    <mergeCell ref="H430:H432"/>
    <mergeCell ref="I430:I432"/>
    <mergeCell ref="J430:J432"/>
    <mergeCell ref="O395:O396"/>
    <mergeCell ref="P395:P396"/>
    <mergeCell ref="Q395:Q396"/>
    <mergeCell ref="R395:R396"/>
    <mergeCell ref="T395:T396"/>
    <mergeCell ref="W395:W396"/>
    <mergeCell ref="J394:J396"/>
    <mergeCell ref="K394:K396"/>
    <mergeCell ref="L394:L396"/>
    <mergeCell ref="U431:U432"/>
    <mergeCell ref="A394:A396"/>
    <mergeCell ref="B394:B396"/>
    <mergeCell ref="C394:C396"/>
    <mergeCell ref="G394:G396"/>
    <mergeCell ref="H394:H396"/>
    <mergeCell ref="A406:A408"/>
    <mergeCell ref="B406:B408"/>
    <mergeCell ref="C406:C408"/>
    <mergeCell ref="D407:D408"/>
    <mergeCell ref="E407:E408"/>
    <mergeCell ref="F407:F408"/>
    <mergeCell ref="M407:M408"/>
    <mergeCell ref="N407:N408"/>
    <mergeCell ref="O407:O408"/>
    <mergeCell ref="P407:P408"/>
    <mergeCell ref="AK383:AK384"/>
    <mergeCell ref="D383:D384"/>
    <mergeCell ref="M383:M384"/>
    <mergeCell ref="N383:N384"/>
    <mergeCell ref="O383:O384"/>
    <mergeCell ref="P383:P384"/>
    <mergeCell ref="Q383:Q384"/>
    <mergeCell ref="AK371:AK372"/>
    <mergeCell ref="A382:A384"/>
    <mergeCell ref="B382:B384"/>
    <mergeCell ref="C382:C384"/>
    <mergeCell ref="G382:G384"/>
    <mergeCell ref="H382:H384"/>
    <mergeCell ref="I382:I384"/>
    <mergeCell ref="J382:J384"/>
    <mergeCell ref="K382:K384"/>
    <mergeCell ref="L382:L384"/>
    <mergeCell ref="AJ371:AJ372"/>
    <mergeCell ref="L370:L372"/>
    <mergeCell ref="A370:A372"/>
    <mergeCell ref="B370:B372"/>
    <mergeCell ref="C370:C372"/>
    <mergeCell ref="G370:G372"/>
    <mergeCell ref="H370:H372"/>
    <mergeCell ref="I370:I372"/>
    <mergeCell ref="J370:J372"/>
    <mergeCell ref="K370:K372"/>
    <mergeCell ref="D371:D372"/>
    <mergeCell ref="M371:M372"/>
    <mergeCell ref="N371:N372"/>
    <mergeCell ref="O371:O372"/>
    <mergeCell ref="P371:P372"/>
    <mergeCell ref="K358:K360"/>
    <mergeCell ref="L358:L360"/>
    <mergeCell ref="D359:D360"/>
    <mergeCell ref="M359:M360"/>
    <mergeCell ref="N359:N360"/>
    <mergeCell ref="O359:O360"/>
    <mergeCell ref="A358:A360"/>
    <mergeCell ref="B358:B360"/>
    <mergeCell ref="C358:C360"/>
    <mergeCell ref="G358:G360"/>
    <mergeCell ref="H358:H360"/>
    <mergeCell ref="I358:I360"/>
    <mergeCell ref="J358:J360"/>
    <mergeCell ref="E359:E360"/>
    <mergeCell ref="F359:F360"/>
    <mergeCell ref="S359:S360"/>
    <mergeCell ref="U359:U360"/>
    <mergeCell ref="A346:A348"/>
    <mergeCell ref="B346:B348"/>
    <mergeCell ref="C346:C348"/>
    <mergeCell ref="G346:G348"/>
    <mergeCell ref="H346:H348"/>
    <mergeCell ref="I346:I348"/>
    <mergeCell ref="R335:R336"/>
    <mergeCell ref="T335:T336"/>
    <mergeCell ref="A334:A336"/>
    <mergeCell ref="B334:B336"/>
    <mergeCell ref="C334:C336"/>
    <mergeCell ref="G334:G336"/>
    <mergeCell ref="H334:H336"/>
    <mergeCell ref="I334:I336"/>
    <mergeCell ref="J334:J336"/>
    <mergeCell ref="K334:K336"/>
    <mergeCell ref="L334:L336"/>
    <mergeCell ref="O347:O348"/>
    <mergeCell ref="P347:P348"/>
    <mergeCell ref="Q347:Q348"/>
    <mergeCell ref="R347:R348"/>
    <mergeCell ref="T347:T348"/>
    <mergeCell ref="J346:J348"/>
    <mergeCell ref="N347:N348"/>
    <mergeCell ref="E335:E336"/>
    <mergeCell ref="F335:F336"/>
    <mergeCell ref="E347:E348"/>
    <mergeCell ref="F347:F348"/>
    <mergeCell ref="K346:K348"/>
    <mergeCell ref="L346:L348"/>
    <mergeCell ref="D347:D348"/>
    <mergeCell ref="M347:M348"/>
    <mergeCell ref="D335:D336"/>
    <mergeCell ref="M335:M336"/>
    <mergeCell ref="N335:N336"/>
    <mergeCell ref="O335:O336"/>
    <mergeCell ref="P335:P336"/>
    <mergeCell ref="Q335:Q336"/>
    <mergeCell ref="AF335:AF336"/>
    <mergeCell ref="V335:V336"/>
    <mergeCell ref="V347:V348"/>
    <mergeCell ref="AA335:AA336"/>
    <mergeCell ref="AA347:AA348"/>
    <mergeCell ref="AB347:AB348"/>
    <mergeCell ref="AD347:AD348"/>
    <mergeCell ref="AF347:AF348"/>
    <mergeCell ref="AB335:AB336"/>
    <mergeCell ref="AD335:AD336"/>
    <mergeCell ref="U335:U336"/>
    <mergeCell ref="Z335:Z336"/>
    <mergeCell ref="AE335:AE336"/>
    <mergeCell ref="U347:U348"/>
    <mergeCell ref="Z347:Z348"/>
    <mergeCell ref="AE347:AE348"/>
    <mergeCell ref="W335:W336"/>
    <mergeCell ref="Y335:Y336"/>
    <mergeCell ref="Y347:Y348"/>
    <mergeCell ref="S347:S348"/>
    <mergeCell ref="W347:W348"/>
    <mergeCell ref="AC335:AC336"/>
    <mergeCell ref="X347:X348"/>
    <mergeCell ref="R323:R324"/>
    <mergeCell ref="L322:L324"/>
    <mergeCell ref="D323:D324"/>
    <mergeCell ref="M323:M324"/>
    <mergeCell ref="N323:N324"/>
    <mergeCell ref="O323:O324"/>
    <mergeCell ref="P323:P324"/>
    <mergeCell ref="AE299:AE300"/>
    <mergeCell ref="Z311:Z312"/>
    <mergeCell ref="AE311:AE312"/>
    <mergeCell ref="Z323:Z324"/>
    <mergeCell ref="AE323:AE324"/>
    <mergeCell ref="AB299:AB300"/>
    <mergeCell ref="AD299:AD300"/>
    <mergeCell ref="AF299:AF300"/>
    <mergeCell ref="E311:E312"/>
    <mergeCell ref="F311:F312"/>
    <mergeCell ref="E323:E324"/>
    <mergeCell ref="F323:F324"/>
    <mergeCell ref="AC323:AC324"/>
    <mergeCell ref="E299:E300"/>
    <mergeCell ref="F299:F300"/>
    <mergeCell ref="AA299:AA300"/>
    <mergeCell ref="AC311:AC312"/>
    <mergeCell ref="U299:U300"/>
    <mergeCell ref="Z299:Z300"/>
    <mergeCell ref="AC299:AC300"/>
    <mergeCell ref="B298:B300"/>
    <mergeCell ref="C298:C300"/>
    <mergeCell ref="A322:A324"/>
    <mergeCell ref="B322:B324"/>
    <mergeCell ref="C322:C324"/>
    <mergeCell ref="G322:G324"/>
    <mergeCell ref="H322:H324"/>
    <mergeCell ref="I322:I324"/>
    <mergeCell ref="J322:J324"/>
    <mergeCell ref="K322:K324"/>
    <mergeCell ref="P311:P312"/>
    <mergeCell ref="Q311:Q312"/>
    <mergeCell ref="R311:R312"/>
    <mergeCell ref="T311:T312"/>
    <mergeCell ref="W311:W312"/>
    <mergeCell ref="Y311:Y312"/>
    <mergeCell ref="K310:K312"/>
    <mergeCell ref="L310:L312"/>
    <mergeCell ref="D311:D312"/>
    <mergeCell ref="M311:M312"/>
    <mergeCell ref="N311:N312"/>
    <mergeCell ref="O311:O312"/>
    <mergeCell ref="U311:U312"/>
    <mergeCell ref="U323:U324"/>
    <mergeCell ref="S311:S312"/>
    <mergeCell ref="S323:S324"/>
    <mergeCell ref="X311:X312"/>
    <mergeCell ref="X323:X324"/>
    <mergeCell ref="V323:V324"/>
    <mergeCell ref="V299:V300"/>
    <mergeCell ref="V311:V312"/>
    <mergeCell ref="Q323:Q324"/>
    <mergeCell ref="AC287:AC288"/>
    <mergeCell ref="A274:A276"/>
    <mergeCell ref="AF275:AF276"/>
    <mergeCell ref="AB287:AB288"/>
    <mergeCell ref="AD287:AD288"/>
    <mergeCell ref="D275:D276"/>
    <mergeCell ref="M275:M276"/>
    <mergeCell ref="B274:B276"/>
    <mergeCell ref="C274:C276"/>
    <mergeCell ref="G274:G276"/>
    <mergeCell ref="H274:H276"/>
    <mergeCell ref="I274:I276"/>
    <mergeCell ref="A310:A312"/>
    <mergeCell ref="B310:B312"/>
    <mergeCell ref="C310:C312"/>
    <mergeCell ref="G310:G312"/>
    <mergeCell ref="H310:H312"/>
    <mergeCell ref="I310:I312"/>
    <mergeCell ref="J310:J312"/>
    <mergeCell ref="O299:O300"/>
    <mergeCell ref="P299:P300"/>
    <mergeCell ref="Q299:Q300"/>
    <mergeCell ref="R299:R300"/>
    <mergeCell ref="T299:T300"/>
    <mergeCell ref="W299:W300"/>
    <mergeCell ref="J298:J300"/>
    <mergeCell ref="K298:K300"/>
    <mergeCell ref="L298:L300"/>
    <mergeCell ref="D299:D300"/>
    <mergeCell ref="M299:M300"/>
    <mergeCell ref="N299:N300"/>
    <mergeCell ref="A298:A300"/>
    <mergeCell ref="U263:U264"/>
    <mergeCell ref="C286:C288"/>
    <mergeCell ref="G286:G288"/>
    <mergeCell ref="H286:H288"/>
    <mergeCell ref="I286:I288"/>
    <mergeCell ref="J286:J288"/>
    <mergeCell ref="K286:K288"/>
    <mergeCell ref="L286:L288"/>
    <mergeCell ref="Q275:Q276"/>
    <mergeCell ref="R275:R276"/>
    <mergeCell ref="T275:T276"/>
    <mergeCell ref="W275:W276"/>
    <mergeCell ref="Y275:Y276"/>
    <mergeCell ref="AJ275:AJ276"/>
    <mergeCell ref="L274:L276"/>
    <mergeCell ref="R287:R288"/>
    <mergeCell ref="T287:T288"/>
    <mergeCell ref="W287:W288"/>
    <mergeCell ref="E275:E276"/>
    <mergeCell ref="F275:F276"/>
    <mergeCell ref="E287:E288"/>
    <mergeCell ref="F287:F288"/>
    <mergeCell ref="D287:D288"/>
    <mergeCell ref="M287:M288"/>
    <mergeCell ref="N287:N288"/>
    <mergeCell ref="O287:O288"/>
    <mergeCell ref="P287:P288"/>
    <mergeCell ref="Q287:Q288"/>
    <mergeCell ref="AA275:AA276"/>
    <mergeCell ref="AA287:AA288"/>
    <mergeCell ref="AH275:AH276"/>
    <mergeCell ref="AI275:AI276"/>
    <mergeCell ref="E251:E252"/>
    <mergeCell ref="F251:F252"/>
    <mergeCell ref="E263:E264"/>
    <mergeCell ref="F263:F264"/>
    <mergeCell ref="K262:K264"/>
    <mergeCell ref="L226:L228"/>
    <mergeCell ref="A250:A252"/>
    <mergeCell ref="B250:B252"/>
    <mergeCell ref="C250:C252"/>
    <mergeCell ref="G250:G252"/>
    <mergeCell ref="H250:H252"/>
    <mergeCell ref="I250:I252"/>
    <mergeCell ref="V251:V252"/>
    <mergeCell ref="U251:U252"/>
    <mergeCell ref="AB263:AB264"/>
    <mergeCell ref="B262:B264"/>
    <mergeCell ref="C262:C264"/>
    <mergeCell ref="G262:G264"/>
    <mergeCell ref="H262:H264"/>
    <mergeCell ref="I262:I264"/>
    <mergeCell ref="J262:J264"/>
    <mergeCell ref="O251:O252"/>
    <mergeCell ref="P251:P252"/>
    <mergeCell ref="Q251:Q252"/>
    <mergeCell ref="R251:R252"/>
    <mergeCell ref="T251:T252"/>
    <mergeCell ref="J250:J252"/>
    <mergeCell ref="Q263:Q264"/>
    <mergeCell ref="R263:R264"/>
    <mergeCell ref="N251:N252"/>
    <mergeCell ref="AA251:AA252"/>
    <mergeCell ref="AA263:AA264"/>
    <mergeCell ref="AA227:AA228"/>
    <mergeCell ref="AA239:AA240"/>
    <mergeCell ref="AH239:AH240"/>
    <mergeCell ref="U239:U240"/>
    <mergeCell ref="Z239:Z240"/>
    <mergeCell ref="AG239:AG240"/>
    <mergeCell ref="AH227:AH228"/>
    <mergeCell ref="A286:A288"/>
    <mergeCell ref="B286:B288"/>
    <mergeCell ref="A262:A264"/>
    <mergeCell ref="D263:D264"/>
    <mergeCell ref="M263:M264"/>
    <mergeCell ref="N263:N264"/>
    <mergeCell ref="O263:O264"/>
    <mergeCell ref="A238:A240"/>
    <mergeCell ref="B238:B240"/>
    <mergeCell ref="C238:C240"/>
    <mergeCell ref="G238:G240"/>
    <mergeCell ref="H238:H240"/>
    <mergeCell ref="I238:I240"/>
    <mergeCell ref="J238:J240"/>
    <mergeCell ref="K238:K240"/>
    <mergeCell ref="L238:L240"/>
    <mergeCell ref="Q227:Q228"/>
    <mergeCell ref="A226:A228"/>
    <mergeCell ref="B226:B228"/>
    <mergeCell ref="C226:C228"/>
    <mergeCell ref="L250:L252"/>
    <mergeCell ref="D251:D252"/>
    <mergeCell ref="M251:M252"/>
    <mergeCell ref="F227:F228"/>
    <mergeCell ref="E239:E240"/>
    <mergeCell ref="P215:P216"/>
    <mergeCell ref="K214:K216"/>
    <mergeCell ref="L214:L216"/>
    <mergeCell ref="D215:D216"/>
    <mergeCell ref="M215:M216"/>
    <mergeCell ref="E203:E204"/>
    <mergeCell ref="D239:D240"/>
    <mergeCell ref="M239:M240"/>
    <mergeCell ref="N239:N240"/>
    <mergeCell ref="O239:O240"/>
    <mergeCell ref="P239:P240"/>
    <mergeCell ref="Q239:Q240"/>
    <mergeCell ref="R239:R240"/>
    <mergeCell ref="T239:T240"/>
    <mergeCell ref="G226:G228"/>
    <mergeCell ref="H226:H228"/>
    <mergeCell ref="I226:I228"/>
    <mergeCell ref="J226:J228"/>
    <mergeCell ref="K226:K228"/>
    <mergeCell ref="E227:E228"/>
    <mergeCell ref="F239:F240"/>
    <mergeCell ref="I190:I192"/>
    <mergeCell ref="J190:J192"/>
    <mergeCell ref="K190:K192"/>
    <mergeCell ref="L190:L192"/>
    <mergeCell ref="Q179:Q180"/>
    <mergeCell ref="L178:L180"/>
    <mergeCell ref="C214:C216"/>
    <mergeCell ref="G214:G216"/>
    <mergeCell ref="H214:H216"/>
    <mergeCell ref="I214:I216"/>
    <mergeCell ref="J214:J216"/>
    <mergeCell ref="E215:E216"/>
    <mergeCell ref="F215:F216"/>
    <mergeCell ref="D191:D192"/>
    <mergeCell ref="A178:A180"/>
    <mergeCell ref="B178:B180"/>
    <mergeCell ref="D227:D228"/>
    <mergeCell ref="M227:M228"/>
    <mergeCell ref="N227:N228"/>
    <mergeCell ref="O227:O228"/>
    <mergeCell ref="P227:P228"/>
    <mergeCell ref="K178:K180"/>
    <mergeCell ref="F191:F192"/>
    <mergeCell ref="E179:E180"/>
    <mergeCell ref="F179:F180"/>
    <mergeCell ref="E191:E192"/>
    <mergeCell ref="D203:D204"/>
    <mergeCell ref="G202:G204"/>
    <mergeCell ref="H202:H204"/>
    <mergeCell ref="M191:M192"/>
    <mergeCell ref="N191:N192"/>
    <mergeCell ref="O191:O192"/>
    <mergeCell ref="O155:O156"/>
    <mergeCell ref="P155:P156"/>
    <mergeCell ref="Q155:Q156"/>
    <mergeCell ref="J154:J156"/>
    <mergeCell ref="Q131:Q132"/>
    <mergeCell ref="G154:G156"/>
    <mergeCell ref="B130:B132"/>
    <mergeCell ref="C130:C132"/>
    <mergeCell ref="G130:G132"/>
    <mergeCell ref="H130:H132"/>
    <mergeCell ref="I130:I132"/>
    <mergeCell ref="J130:J132"/>
    <mergeCell ref="P131:P132"/>
    <mergeCell ref="P167:P168"/>
    <mergeCell ref="K166:K168"/>
    <mergeCell ref="L166:L168"/>
    <mergeCell ref="L130:L132"/>
    <mergeCell ref="A214:A216"/>
    <mergeCell ref="A190:A192"/>
    <mergeCell ref="B190:B192"/>
    <mergeCell ref="C190:C192"/>
    <mergeCell ref="A154:A156"/>
    <mergeCell ref="A142:A144"/>
    <mergeCell ref="B142:B144"/>
    <mergeCell ref="C142:C144"/>
    <mergeCell ref="G142:G144"/>
    <mergeCell ref="H142:H144"/>
    <mergeCell ref="I142:I144"/>
    <mergeCell ref="J142:J144"/>
    <mergeCell ref="K142:K144"/>
    <mergeCell ref="L142:L144"/>
    <mergeCell ref="E143:E144"/>
    <mergeCell ref="F143:F144"/>
    <mergeCell ref="E155:E156"/>
    <mergeCell ref="F155:F156"/>
    <mergeCell ref="E167:E168"/>
    <mergeCell ref="F167:F168"/>
    <mergeCell ref="B154:B156"/>
    <mergeCell ref="C154:C156"/>
    <mergeCell ref="A166:A168"/>
    <mergeCell ref="B166:B168"/>
    <mergeCell ref="C166:C168"/>
    <mergeCell ref="B214:B216"/>
    <mergeCell ref="A202:A204"/>
    <mergeCell ref="G166:G168"/>
    <mergeCell ref="H166:H168"/>
    <mergeCell ref="I166:I168"/>
    <mergeCell ref="J166:J168"/>
    <mergeCell ref="G190:G192"/>
    <mergeCell ref="AA119:AA120"/>
    <mergeCell ref="AH107:AH108"/>
    <mergeCell ref="AI107:AI108"/>
    <mergeCell ref="AH155:AH156"/>
    <mergeCell ref="AI155:AI156"/>
    <mergeCell ref="AG107:AG108"/>
    <mergeCell ref="AD143:AD144"/>
    <mergeCell ref="AK131:AK132"/>
    <mergeCell ref="AK143:AK144"/>
    <mergeCell ref="N155:N156"/>
    <mergeCell ref="Y155:Y156"/>
    <mergeCell ref="AJ155:AJ156"/>
    <mergeCell ref="AK155:AK156"/>
    <mergeCell ref="W155:W156"/>
    <mergeCell ref="K154:K156"/>
    <mergeCell ref="L154:L156"/>
    <mergeCell ref="D155:D156"/>
    <mergeCell ref="M155:M156"/>
    <mergeCell ref="AB155:AB156"/>
    <mergeCell ref="AD155:AD156"/>
    <mergeCell ref="AF155:AF156"/>
    <mergeCell ref="D131:D132"/>
    <mergeCell ref="M131:M132"/>
    <mergeCell ref="AG119:AG120"/>
    <mergeCell ref="AH119:AH120"/>
    <mergeCell ref="AI119:AI120"/>
    <mergeCell ref="AG131:AG132"/>
    <mergeCell ref="AH131:AH132"/>
    <mergeCell ref="AI131:AI132"/>
    <mergeCell ref="AJ143:AJ144"/>
    <mergeCell ref="AC143:AC144"/>
    <mergeCell ref="AG143:AG144"/>
    <mergeCell ref="D119:D120"/>
    <mergeCell ref="M119:M120"/>
    <mergeCell ref="W107:W108"/>
    <mergeCell ref="J106:J108"/>
    <mergeCell ref="K106:K108"/>
    <mergeCell ref="L106:L108"/>
    <mergeCell ref="D107:D108"/>
    <mergeCell ref="M107:M108"/>
    <mergeCell ref="N107:N108"/>
    <mergeCell ref="T119:T120"/>
    <mergeCell ref="H154:H156"/>
    <mergeCell ref="I154:I156"/>
    <mergeCell ref="E107:E108"/>
    <mergeCell ref="B202:B204"/>
    <mergeCell ref="N119:N120"/>
    <mergeCell ref="O119:O120"/>
    <mergeCell ref="O143:O144"/>
    <mergeCell ref="P143:P144"/>
    <mergeCell ref="Q143:Q144"/>
    <mergeCell ref="W119:W120"/>
    <mergeCell ref="C178:C180"/>
    <mergeCell ref="G178:G180"/>
    <mergeCell ref="H178:H180"/>
    <mergeCell ref="I178:I180"/>
    <mergeCell ref="J178:J180"/>
    <mergeCell ref="D167:D168"/>
    <mergeCell ref="D179:D180"/>
    <mergeCell ref="D143:D144"/>
    <mergeCell ref="M143:M144"/>
    <mergeCell ref="N143:N144"/>
    <mergeCell ref="N167:N168"/>
    <mergeCell ref="O167:O168"/>
    <mergeCell ref="A130:A132"/>
    <mergeCell ref="AF143:AF144"/>
    <mergeCell ref="P83:P84"/>
    <mergeCell ref="Q83:Q84"/>
    <mergeCell ref="R83:R84"/>
    <mergeCell ref="A70:A72"/>
    <mergeCell ref="B70:B72"/>
    <mergeCell ref="A118:A120"/>
    <mergeCell ref="B118:B120"/>
    <mergeCell ref="C118:C120"/>
    <mergeCell ref="G118:G120"/>
    <mergeCell ref="H118:H120"/>
    <mergeCell ref="I118:I120"/>
    <mergeCell ref="J118:J120"/>
    <mergeCell ref="O107:O108"/>
    <mergeCell ref="P107:P108"/>
    <mergeCell ref="Q107:Q108"/>
    <mergeCell ref="R107:R108"/>
    <mergeCell ref="T107:T108"/>
    <mergeCell ref="C82:C84"/>
    <mergeCell ref="A82:A84"/>
    <mergeCell ref="A106:A108"/>
    <mergeCell ref="B106:B108"/>
    <mergeCell ref="C106:C108"/>
    <mergeCell ref="G106:G108"/>
    <mergeCell ref="H106:H108"/>
    <mergeCell ref="I106:I108"/>
    <mergeCell ref="Q119:Q120"/>
    <mergeCell ref="R119:R120"/>
    <mergeCell ref="U107:U108"/>
    <mergeCell ref="U119:U120"/>
    <mergeCell ref="P119:P120"/>
    <mergeCell ref="D59:D60"/>
    <mergeCell ref="M59:M60"/>
    <mergeCell ref="N59:N60"/>
    <mergeCell ref="O59:O60"/>
    <mergeCell ref="U71:U72"/>
    <mergeCell ref="S59:S60"/>
    <mergeCell ref="S71:S72"/>
    <mergeCell ref="S83:S84"/>
    <mergeCell ref="N83:N84"/>
    <mergeCell ref="R71:R72"/>
    <mergeCell ref="Q71:Q72"/>
    <mergeCell ref="A46:A48"/>
    <mergeCell ref="B46:B48"/>
    <mergeCell ref="G34:G36"/>
    <mergeCell ref="H34:H36"/>
    <mergeCell ref="I34:I36"/>
    <mergeCell ref="M35:M36"/>
    <mergeCell ref="C46:C48"/>
    <mergeCell ref="G46:G48"/>
    <mergeCell ref="H46:H48"/>
    <mergeCell ref="I46:I48"/>
    <mergeCell ref="J46:J48"/>
    <mergeCell ref="O35:O36"/>
    <mergeCell ref="P35:P36"/>
    <mergeCell ref="Q35:Q36"/>
    <mergeCell ref="R35:R36"/>
    <mergeCell ref="J34:J36"/>
    <mergeCell ref="K34:K36"/>
    <mergeCell ref="L34:L36"/>
    <mergeCell ref="S35:S36"/>
    <mergeCell ref="O83:O84"/>
    <mergeCell ref="G82:G84"/>
    <mergeCell ref="U8:U9"/>
    <mergeCell ref="B58:B60"/>
    <mergeCell ref="C58:C60"/>
    <mergeCell ref="G58:G60"/>
    <mergeCell ref="V59:V60"/>
    <mergeCell ref="V71:V72"/>
    <mergeCell ref="K58:K60"/>
    <mergeCell ref="AG59:AG60"/>
    <mergeCell ref="AG71:AG72"/>
    <mergeCell ref="E59:E60"/>
    <mergeCell ref="F59:F60"/>
    <mergeCell ref="Q47:Q48"/>
    <mergeCell ref="R47:R48"/>
    <mergeCell ref="T47:T48"/>
    <mergeCell ref="W47:W48"/>
    <mergeCell ref="D47:D48"/>
    <mergeCell ref="M47:M48"/>
    <mergeCell ref="N47:N48"/>
    <mergeCell ref="O47:O48"/>
    <mergeCell ref="S47:S48"/>
    <mergeCell ref="C70:C72"/>
    <mergeCell ref="G70:G72"/>
    <mergeCell ref="H70:H72"/>
    <mergeCell ref="I70:I72"/>
    <mergeCell ref="J70:J72"/>
    <mergeCell ref="K70:K72"/>
    <mergeCell ref="L70:L72"/>
    <mergeCell ref="Q59:Q60"/>
    <mergeCell ref="R59:R60"/>
    <mergeCell ref="T59:T60"/>
    <mergeCell ref="W59:W60"/>
    <mergeCell ref="D71:D72"/>
    <mergeCell ref="AE8:AE9"/>
    <mergeCell ref="B82:B84"/>
    <mergeCell ref="A1:AK1"/>
    <mergeCell ref="G7:J8"/>
    <mergeCell ref="M7:M8"/>
    <mergeCell ref="O7:O9"/>
    <mergeCell ref="P7:P9"/>
    <mergeCell ref="Q7:Q9"/>
    <mergeCell ref="C8:C10"/>
    <mergeCell ref="R8:R9"/>
    <mergeCell ref="M9:M10"/>
    <mergeCell ref="T8:T9"/>
    <mergeCell ref="W8:W9"/>
    <mergeCell ref="Y8:Y9"/>
    <mergeCell ref="AJ8:AJ9"/>
    <mergeCell ref="AK8:AK9"/>
    <mergeCell ref="A9:A10"/>
    <mergeCell ref="B9:B10"/>
    <mergeCell ref="D9:D10"/>
    <mergeCell ref="K9:K10"/>
    <mergeCell ref="L9:L10"/>
    <mergeCell ref="V8:V9"/>
    <mergeCell ref="AA8:AA9"/>
    <mergeCell ref="AI8:AI9"/>
    <mergeCell ref="E7:E9"/>
    <mergeCell ref="F7:F9"/>
    <mergeCell ref="S8:S10"/>
    <mergeCell ref="X8:X10"/>
    <mergeCell ref="AC8:AC10"/>
    <mergeCell ref="AG7:AI7"/>
    <mergeCell ref="AG8:AG9"/>
    <mergeCell ref="AH8:AH9"/>
    <mergeCell ref="U35:U36"/>
    <mergeCell ref="N35:N36"/>
    <mergeCell ref="P47:P48"/>
    <mergeCell ref="Y47:Y48"/>
    <mergeCell ref="K46:K48"/>
    <mergeCell ref="AI47:AI48"/>
    <mergeCell ref="AJ47:AJ48"/>
    <mergeCell ref="D35:D36"/>
    <mergeCell ref="A34:A36"/>
    <mergeCell ref="C34:C36"/>
    <mergeCell ref="B34:B36"/>
    <mergeCell ref="V47:V48"/>
    <mergeCell ref="E35:E36"/>
    <mergeCell ref="F35:F36"/>
    <mergeCell ref="AB35:AB36"/>
    <mergeCell ref="AD35:AD36"/>
    <mergeCell ref="Z35:Z36"/>
    <mergeCell ref="F47:F48"/>
    <mergeCell ref="T35:T36"/>
    <mergeCell ref="W35:W36"/>
    <mergeCell ref="U47:U48"/>
    <mergeCell ref="Z47:Z48"/>
    <mergeCell ref="AE47:AE48"/>
    <mergeCell ref="AA47:AA48"/>
    <mergeCell ref="E47:E48"/>
    <mergeCell ref="AL8:AL9"/>
    <mergeCell ref="AJ7:AL7"/>
    <mergeCell ref="AL35:AL36"/>
    <mergeCell ref="AL47:AL48"/>
    <mergeCell ref="AL59:AL60"/>
    <mergeCell ref="AL71:AL72"/>
    <mergeCell ref="AD8:AD9"/>
    <mergeCell ref="AF8:AF9"/>
    <mergeCell ref="AB8:AB9"/>
    <mergeCell ref="R7:AF7"/>
    <mergeCell ref="AF35:AF36"/>
    <mergeCell ref="AB47:AB48"/>
    <mergeCell ref="AD47:AD48"/>
    <mergeCell ref="AF47:AF48"/>
    <mergeCell ref="AB59:AB60"/>
    <mergeCell ref="AD59:AD60"/>
    <mergeCell ref="AK71:AK72"/>
    <mergeCell ref="AJ35:AJ36"/>
    <mergeCell ref="X35:X36"/>
    <mergeCell ref="X47:X48"/>
    <mergeCell ref="AC35:AC36"/>
    <mergeCell ref="AG35:AG36"/>
    <mergeCell ref="AH35:AH36"/>
    <mergeCell ref="AI35:AI36"/>
    <mergeCell ref="AC47:AC48"/>
    <mergeCell ref="AG47:AG48"/>
    <mergeCell ref="AH47:AH48"/>
    <mergeCell ref="A22:AQ22"/>
    <mergeCell ref="A58:A60"/>
    <mergeCell ref="V35:V36"/>
    <mergeCell ref="AK47:AK48"/>
    <mergeCell ref="Z8:Z9"/>
    <mergeCell ref="AD359:AD360"/>
    <mergeCell ref="Z59:Z60"/>
    <mergeCell ref="Y299:Y300"/>
    <mergeCell ref="R167:R168"/>
    <mergeCell ref="T167:T168"/>
    <mergeCell ref="U191:U192"/>
    <mergeCell ref="Z191:Z192"/>
    <mergeCell ref="U203:U204"/>
    <mergeCell ref="AL107:AL108"/>
    <mergeCell ref="AL119:AL120"/>
    <mergeCell ref="AL131:AL132"/>
    <mergeCell ref="AL143:AL144"/>
    <mergeCell ref="AL155:AL156"/>
    <mergeCell ref="AL167:AL168"/>
    <mergeCell ref="AL179:AL180"/>
    <mergeCell ref="V107:V108"/>
    <mergeCell ref="V119:V120"/>
    <mergeCell ref="V131:V132"/>
    <mergeCell ref="V143:V144"/>
    <mergeCell ref="V155:V156"/>
    <mergeCell ref="V167:V168"/>
    <mergeCell ref="V179:V180"/>
    <mergeCell ref="AB107:AB108"/>
    <mergeCell ref="AD107:AD108"/>
    <mergeCell ref="AF107:AF108"/>
    <mergeCell ref="AB119:AB120"/>
    <mergeCell ref="AD119:AD120"/>
    <mergeCell ref="AF119:AF120"/>
    <mergeCell ref="AB131:AB132"/>
    <mergeCell ref="AD131:AD132"/>
    <mergeCell ref="AF131:AF132"/>
    <mergeCell ref="AK59:AK60"/>
    <mergeCell ref="AA359:AA360"/>
    <mergeCell ref="P191:P192"/>
    <mergeCell ref="Q191:Q192"/>
    <mergeCell ref="R215:R216"/>
    <mergeCell ref="T215:T216"/>
    <mergeCell ref="W215:W216"/>
    <mergeCell ref="Y215:Y216"/>
    <mergeCell ref="V215:V216"/>
    <mergeCell ref="U215:U216"/>
    <mergeCell ref="W227:W228"/>
    <mergeCell ref="T71:T72"/>
    <mergeCell ref="W71:W72"/>
    <mergeCell ref="Y71:Y72"/>
    <mergeCell ref="T323:T324"/>
    <mergeCell ref="W323:W324"/>
    <mergeCell ref="Y323:Y324"/>
    <mergeCell ref="S335:S336"/>
    <mergeCell ref="Z359:Z360"/>
    <mergeCell ref="Z155:Z156"/>
    <mergeCell ref="P359:P360"/>
    <mergeCell ref="Q359:Q360"/>
    <mergeCell ref="R359:R360"/>
    <mergeCell ref="T359:T360"/>
    <mergeCell ref="W359:W360"/>
    <mergeCell ref="Y359:Y360"/>
    <mergeCell ref="X359:X360"/>
    <mergeCell ref="Z287:Z288"/>
    <mergeCell ref="U179:U180"/>
    <mergeCell ref="U227:U228"/>
    <mergeCell ref="V83:V84"/>
    <mergeCell ref="AA83:AA84"/>
    <mergeCell ref="Y119:Y120"/>
    <mergeCell ref="AE287:AE288"/>
    <mergeCell ref="Y287:Y288"/>
    <mergeCell ref="V275:V276"/>
    <mergeCell ref="V287:V288"/>
    <mergeCell ref="AB275:AB276"/>
    <mergeCell ref="AL203:AL204"/>
    <mergeCell ref="AL215:AL216"/>
    <mergeCell ref="AL227:AL228"/>
    <mergeCell ref="AL239:AL240"/>
    <mergeCell ref="AJ215:AJ216"/>
    <mergeCell ref="AK299:AK300"/>
    <mergeCell ref="AJ311:AJ312"/>
    <mergeCell ref="AK215:AK216"/>
    <mergeCell ref="Y227:Y228"/>
    <mergeCell ref="AJ227:AJ228"/>
    <mergeCell ref="AK275:AK276"/>
    <mergeCell ref="AK311:AK312"/>
    <mergeCell ref="AI251:AI252"/>
    <mergeCell ref="AH263:AH264"/>
    <mergeCell ref="AI263:AI264"/>
    <mergeCell ref="AG287:AG288"/>
    <mergeCell ref="AH287:AH288"/>
    <mergeCell ref="AI287:AI288"/>
    <mergeCell ref="AI299:AI300"/>
    <mergeCell ref="Z275:Z276"/>
    <mergeCell ref="AE215:AE216"/>
    <mergeCell ref="Z227:Z228"/>
    <mergeCell ref="Z263:Z264"/>
    <mergeCell ref="Y251:Y252"/>
    <mergeCell ref="W263:W264"/>
    <mergeCell ref="Y263:Y264"/>
    <mergeCell ref="V263:V264"/>
    <mergeCell ref="AL335:AL336"/>
    <mergeCell ref="AL347:AL348"/>
    <mergeCell ref="AD239:AD240"/>
    <mergeCell ref="AF239:AF240"/>
    <mergeCell ref="AB227:AB228"/>
    <mergeCell ref="AD227:AD228"/>
    <mergeCell ref="AJ323:AJ324"/>
    <mergeCell ref="AI311:AI312"/>
    <mergeCell ref="AG323:AG324"/>
    <mergeCell ref="AJ299:AJ300"/>
    <mergeCell ref="AG299:AG300"/>
    <mergeCell ref="AH299:AH300"/>
    <mergeCell ref="AJ335:AJ336"/>
    <mergeCell ref="AJ347:AJ348"/>
    <mergeCell ref="AG335:AG336"/>
    <mergeCell ref="AG347:AG348"/>
    <mergeCell ref="AH347:AH348"/>
    <mergeCell ref="AL251:AL252"/>
    <mergeCell ref="AL263:AL264"/>
    <mergeCell ref="AL275:AL276"/>
    <mergeCell ref="AL287:AL288"/>
    <mergeCell ref="AL299:AL300"/>
    <mergeCell ref="AL311:AL312"/>
    <mergeCell ref="AL323:AL324"/>
    <mergeCell ref="AE275:AE276"/>
    <mergeCell ref="AD275:AD276"/>
    <mergeCell ref="AH335:AH336"/>
    <mergeCell ref="AI335:AI336"/>
    <mergeCell ref="AB251:AB252"/>
    <mergeCell ref="AE227:AE228"/>
    <mergeCell ref="AE263:AE264"/>
    <mergeCell ref="AC239:AC240"/>
    <mergeCell ref="AL359:AL360"/>
    <mergeCell ref="AL371:AL372"/>
    <mergeCell ref="AL383:AL384"/>
    <mergeCell ref="AK179:AK180"/>
    <mergeCell ref="Z107:Z108"/>
    <mergeCell ref="AE107:AE108"/>
    <mergeCell ref="W167:W168"/>
    <mergeCell ref="Y167:Y168"/>
    <mergeCell ref="AB167:AB168"/>
    <mergeCell ref="AD167:AD168"/>
    <mergeCell ref="AK287:AK288"/>
    <mergeCell ref="AG311:AG312"/>
    <mergeCell ref="AK323:AK324"/>
    <mergeCell ref="AB311:AB312"/>
    <mergeCell ref="AD311:AD312"/>
    <mergeCell ref="AF311:AF312"/>
    <mergeCell ref="AB323:AB324"/>
    <mergeCell ref="AD323:AD324"/>
    <mergeCell ref="AF323:AF324"/>
    <mergeCell ref="AK347:AK348"/>
    <mergeCell ref="AB359:AB360"/>
    <mergeCell ref="AJ107:AJ108"/>
    <mergeCell ref="AF359:AF360"/>
    <mergeCell ref="AJ263:AJ264"/>
    <mergeCell ref="AK263:AK264"/>
    <mergeCell ref="AK335:AK336"/>
    <mergeCell ref="AA167:AA168"/>
    <mergeCell ref="AK203:AK204"/>
    <mergeCell ref="AB371:AB372"/>
    <mergeCell ref="AJ359:AJ360"/>
    <mergeCell ref="AK359:AK360"/>
    <mergeCell ref="AD371:AD372"/>
    <mergeCell ref="AL395:AL396"/>
    <mergeCell ref="AL431:AL432"/>
    <mergeCell ref="AK191:AK192"/>
    <mergeCell ref="AF227:AF228"/>
    <mergeCell ref="AK227:AK228"/>
    <mergeCell ref="AL455:AL456"/>
    <mergeCell ref="AL467:AL468"/>
    <mergeCell ref="AL479:AL480"/>
    <mergeCell ref="V455:V456"/>
    <mergeCell ref="V467:V468"/>
    <mergeCell ref="V479:V480"/>
    <mergeCell ref="AA455:AA456"/>
    <mergeCell ref="AA467:AA468"/>
    <mergeCell ref="AA479:AA480"/>
    <mergeCell ref="AB479:AB480"/>
    <mergeCell ref="AD479:AD480"/>
    <mergeCell ref="AF479:AF480"/>
    <mergeCell ref="V359:V360"/>
    <mergeCell ref="V371:V372"/>
    <mergeCell ref="V383:V384"/>
    <mergeCell ref="V395:V396"/>
    <mergeCell ref="V431:V432"/>
    <mergeCell ref="AA311:AA312"/>
    <mergeCell ref="Z251:Z252"/>
    <mergeCell ref="W191:W192"/>
    <mergeCell ref="Y191:Y192"/>
    <mergeCell ref="AJ191:AJ192"/>
    <mergeCell ref="AJ203:AJ204"/>
    <mergeCell ref="V191:V192"/>
    <mergeCell ref="AA191:AA192"/>
    <mergeCell ref="Z203:Z204"/>
    <mergeCell ref="AK239:AK240"/>
    <mergeCell ref="AL587:AL588"/>
    <mergeCell ref="AL611:AL612"/>
    <mergeCell ref="AB563:AB564"/>
    <mergeCell ref="V563:V564"/>
    <mergeCell ref="Z455:Z456"/>
    <mergeCell ref="AE455:AE456"/>
    <mergeCell ref="AK563:AK564"/>
    <mergeCell ref="AB551:AB552"/>
    <mergeCell ref="AD551:AD552"/>
    <mergeCell ref="AF551:AF552"/>
    <mergeCell ref="AJ611:AJ612"/>
    <mergeCell ref="AK611:AK612"/>
    <mergeCell ref="AB611:AB612"/>
    <mergeCell ref="AD611:AD612"/>
    <mergeCell ref="AF611:AF612"/>
    <mergeCell ref="Z611:Z612"/>
    <mergeCell ref="AE611:AE612"/>
    <mergeCell ref="AK527:AK528"/>
    <mergeCell ref="AJ551:AJ552"/>
    <mergeCell ref="AA563:AA564"/>
    <mergeCell ref="AA611:AA612"/>
    <mergeCell ref="AF563:AF564"/>
    <mergeCell ref="AB587:AB588"/>
    <mergeCell ref="AD587:AD588"/>
    <mergeCell ref="AF587:AF588"/>
    <mergeCell ref="AB455:AB456"/>
    <mergeCell ref="AD455:AD456"/>
    <mergeCell ref="AF455:AF456"/>
    <mergeCell ref="AB467:AB468"/>
    <mergeCell ref="Y467:Y468"/>
    <mergeCell ref="AJ467:AJ468"/>
    <mergeCell ref="AJ503:AJ504"/>
    <mergeCell ref="AC455:AC456"/>
    <mergeCell ref="AB215:AB216"/>
    <mergeCell ref="AD215:AD216"/>
    <mergeCell ref="AF215:AF216"/>
    <mergeCell ref="T263:T264"/>
    <mergeCell ref="AA203:AA204"/>
    <mergeCell ref="AA215:AA216"/>
    <mergeCell ref="AK251:AK252"/>
    <mergeCell ref="W251:W252"/>
    <mergeCell ref="A466:A468"/>
    <mergeCell ref="B466:B468"/>
    <mergeCell ref="C466:C468"/>
    <mergeCell ref="G466:G468"/>
    <mergeCell ref="H466:H468"/>
    <mergeCell ref="I466:I468"/>
    <mergeCell ref="J466:J468"/>
    <mergeCell ref="K466:K468"/>
    <mergeCell ref="Y455:Y456"/>
    <mergeCell ref="K454:K456"/>
    <mergeCell ref="L454:L456"/>
    <mergeCell ref="D455:D456"/>
    <mergeCell ref="M455:M456"/>
    <mergeCell ref="AA323:AA324"/>
    <mergeCell ref="V227:V228"/>
    <mergeCell ref="V239:V240"/>
    <mergeCell ref="AB239:AB240"/>
    <mergeCell ref="U275:U276"/>
    <mergeCell ref="C202:C204"/>
    <mergeCell ref="AE239:AE240"/>
    <mergeCell ref="AE251:AE252"/>
    <mergeCell ref="AF287:AF288"/>
    <mergeCell ref="U287:U288"/>
    <mergeCell ref="AL191:AL192"/>
    <mergeCell ref="Y203:Y204"/>
    <mergeCell ref="AK35:AK36"/>
    <mergeCell ref="AF167:AF168"/>
    <mergeCell ref="AE83:AE84"/>
    <mergeCell ref="Z119:Z120"/>
    <mergeCell ref="AE119:AE120"/>
    <mergeCell ref="Z131:Z132"/>
    <mergeCell ref="AE131:AE132"/>
    <mergeCell ref="AE155:AE156"/>
    <mergeCell ref="Z83:Z84"/>
    <mergeCell ref="AC203:AC204"/>
    <mergeCell ref="AD71:AD72"/>
    <mergeCell ref="AE35:AE36"/>
    <mergeCell ref="AH83:AH84"/>
    <mergeCell ref="AI83:AI84"/>
    <mergeCell ref="AH59:AH60"/>
    <mergeCell ref="AI59:AI60"/>
    <mergeCell ref="AJ167:AJ168"/>
    <mergeCell ref="AK167:AK168"/>
    <mergeCell ref="AK83:AK84"/>
    <mergeCell ref="AJ179:AJ180"/>
    <mergeCell ref="AK107:AK108"/>
    <mergeCell ref="AJ119:AJ120"/>
    <mergeCell ref="AK119:AK120"/>
    <mergeCell ref="AJ131:AJ132"/>
    <mergeCell ref="AJ59:AJ60"/>
    <mergeCell ref="AB143:AB144"/>
    <mergeCell ref="AG83:AG84"/>
    <mergeCell ref="Y35:Y36"/>
    <mergeCell ref="AF71:AF72"/>
    <mergeCell ref="AE59:AE60"/>
    <mergeCell ref="AJ251:AJ252"/>
    <mergeCell ref="AJ287:AJ288"/>
    <mergeCell ref="AE71:AE72"/>
    <mergeCell ref="AA35:AA36"/>
    <mergeCell ref="AH71:AH72"/>
    <mergeCell ref="AI71:AI72"/>
    <mergeCell ref="AC83:AC84"/>
    <mergeCell ref="Z167:Z168"/>
    <mergeCell ref="AE167:AE168"/>
    <mergeCell ref="AM7:AO7"/>
    <mergeCell ref="AM8:AM9"/>
    <mergeCell ref="AN8:AN9"/>
    <mergeCell ref="AO8:AO9"/>
    <mergeCell ref="AM71:AM72"/>
    <mergeCell ref="AN71:AN72"/>
    <mergeCell ref="AO71:AO72"/>
    <mergeCell ref="AM83:AM84"/>
    <mergeCell ref="AN83:AN84"/>
    <mergeCell ref="AO83:AO84"/>
    <mergeCell ref="AM35:AM36"/>
    <mergeCell ref="AN35:AN36"/>
    <mergeCell ref="AO35:AO36"/>
    <mergeCell ref="AM47:AM48"/>
    <mergeCell ref="AN47:AN48"/>
    <mergeCell ref="AO47:AO48"/>
    <mergeCell ref="AM59:AM60"/>
    <mergeCell ref="AN59:AN60"/>
    <mergeCell ref="AO59:AO60"/>
    <mergeCell ref="Z179:Z180"/>
    <mergeCell ref="AE179:AE180"/>
    <mergeCell ref="Z215:Z216"/>
    <mergeCell ref="AL83:AL84"/>
    <mergeCell ref="AJ635:AJ636"/>
    <mergeCell ref="AK635:AK636"/>
    <mergeCell ref="AL635:AL636"/>
    <mergeCell ref="AM635:AM636"/>
    <mergeCell ref="U503:U504"/>
    <mergeCell ref="Z503:Z504"/>
    <mergeCell ref="AE503:AE504"/>
    <mergeCell ref="U515:U516"/>
    <mergeCell ref="Z515:Z516"/>
    <mergeCell ref="AE515:AE516"/>
    <mergeCell ref="U527:U528"/>
    <mergeCell ref="Z527:Z528"/>
    <mergeCell ref="AE527:AE528"/>
    <mergeCell ref="U551:U552"/>
    <mergeCell ref="Z551:Z552"/>
    <mergeCell ref="AE551:AE552"/>
    <mergeCell ref="U563:U564"/>
    <mergeCell ref="Z563:Z564"/>
    <mergeCell ref="AE563:AE564"/>
    <mergeCell ref="AL503:AL504"/>
    <mergeCell ref="AL515:AL516"/>
    <mergeCell ref="AL527:AL528"/>
    <mergeCell ref="AL551:AL552"/>
    <mergeCell ref="AB503:AB504"/>
    <mergeCell ref="AD503:AD504"/>
    <mergeCell ref="AF503:AF504"/>
    <mergeCell ref="AB515:AB516"/>
    <mergeCell ref="AD515:AD516"/>
    <mergeCell ref="AF515:AF516"/>
    <mergeCell ref="AB527:AB528"/>
    <mergeCell ref="AD527:AD528"/>
    <mergeCell ref="AL563:AL564"/>
    <mergeCell ref="AN635:AN636"/>
    <mergeCell ref="AO635:AO636"/>
    <mergeCell ref="AP635:AP636"/>
    <mergeCell ref="AQ635:AQ636"/>
    <mergeCell ref="A622:AQ622"/>
    <mergeCell ref="A634:A636"/>
    <mergeCell ref="B634:B636"/>
    <mergeCell ref="C634:C636"/>
    <mergeCell ref="G634:G636"/>
    <mergeCell ref="H634:H636"/>
    <mergeCell ref="I634:I636"/>
    <mergeCell ref="J634:J636"/>
    <mergeCell ref="K634:K636"/>
    <mergeCell ref="L634:L636"/>
    <mergeCell ref="D635:D636"/>
    <mergeCell ref="M635:M636"/>
    <mergeCell ref="N635:N636"/>
    <mergeCell ref="O635:O636"/>
    <mergeCell ref="P635:P636"/>
    <mergeCell ref="Q635:Q636"/>
    <mergeCell ref="R635:R636"/>
    <mergeCell ref="T635:T636"/>
    <mergeCell ref="U635:U636"/>
    <mergeCell ref="V635:V636"/>
    <mergeCell ref="W635:W636"/>
    <mergeCell ref="Y635:Y636"/>
    <mergeCell ref="Z635:Z636"/>
    <mergeCell ref="AA635:AA636"/>
    <mergeCell ref="AB635:AB636"/>
    <mergeCell ref="AD635:AD636"/>
    <mergeCell ref="AE635:AE636"/>
    <mergeCell ref="AF635:AF636"/>
  </mergeCells>
  <phoneticPr fontId="23" type="noConversion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9F0D3-30B8-445B-8B44-EF4FEF3BFB2B}">
  <dimension ref="A1:AO1291"/>
  <sheetViews>
    <sheetView zoomScale="115" zoomScaleNormal="115" workbookViewId="0">
      <pane xSplit="2" ySplit="8" topLeftCell="C1091" activePane="bottomRight" state="frozen"/>
      <selection pane="topRight" activeCell="C1" sqref="C1"/>
      <selection pane="bottomLeft" activeCell="A9" sqref="A9"/>
      <selection pane="bottomRight" activeCell="H1233" sqref="H1233"/>
    </sheetView>
  </sheetViews>
  <sheetFormatPr defaultRowHeight="15"/>
  <cols>
    <col min="1" max="1" width="7.42578125" customWidth="1"/>
    <col min="2" max="2" width="10.85546875" customWidth="1"/>
    <col min="3" max="3" width="28.7109375" style="712" customWidth="1"/>
    <col min="4" max="4" width="15.42578125" customWidth="1"/>
    <col min="5" max="5" width="55" customWidth="1"/>
    <col min="6" max="11" width="18.140625" customWidth="1"/>
    <col min="12" max="12" width="13" customWidth="1"/>
    <col min="13" max="13" width="14.85546875" customWidth="1"/>
    <col min="14" max="14" width="13" customWidth="1"/>
    <col min="15" max="15" width="15" customWidth="1"/>
    <col min="16" max="16" width="16.140625" customWidth="1"/>
    <col min="17" max="17" width="13" customWidth="1"/>
    <col min="18" max="18" width="16.140625" customWidth="1"/>
    <col min="19" max="19" width="13" customWidth="1"/>
    <col min="20" max="20" width="11.85546875" customWidth="1"/>
    <col min="21" max="21" width="13" customWidth="1"/>
    <col min="22" max="22" width="15" customWidth="1"/>
    <col min="23" max="23" width="13" customWidth="1"/>
    <col min="24" max="24" width="13.7109375" customWidth="1"/>
    <col min="25" max="25" width="13" customWidth="1"/>
    <col min="26" max="26" width="15" customWidth="1"/>
    <col min="27" max="27" width="13" customWidth="1"/>
    <col min="28" max="28" width="11.85546875" customWidth="1"/>
    <col min="29" max="29" width="13" customWidth="1"/>
    <col min="30" max="30" width="15" customWidth="1"/>
    <col min="31" max="31" width="13" customWidth="1"/>
    <col min="32" max="32" width="11.85546875" customWidth="1"/>
    <col min="33" max="33" width="13" customWidth="1"/>
    <col min="34" max="34" width="15" customWidth="1"/>
    <col min="35" max="35" width="13" customWidth="1"/>
    <col min="36" max="36" width="11.85546875" customWidth="1"/>
    <col min="37" max="37" width="13" customWidth="1"/>
    <col min="38" max="38" width="15" customWidth="1"/>
    <col min="40" max="40" width="14.5703125" customWidth="1"/>
    <col min="41" max="41" width="13.28515625" bestFit="1" customWidth="1"/>
  </cols>
  <sheetData>
    <row r="1" spans="1:41" s="364" customFormat="1" ht="36.75" customHeight="1" thickBot="1">
      <c r="A1" s="965" t="s">
        <v>0</v>
      </c>
      <c r="B1" s="363"/>
      <c r="C1" s="362"/>
      <c r="D1" s="363"/>
      <c r="E1" s="363"/>
      <c r="F1" s="363"/>
      <c r="G1" s="363"/>
      <c r="H1" s="363"/>
      <c r="I1" s="363"/>
      <c r="J1" s="363"/>
      <c r="K1" s="363"/>
      <c r="L1" s="1149" t="s">
        <v>506</v>
      </c>
      <c r="M1" s="1150"/>
      <c r="N1" s="1150"/>
      <c r="O1" s="1150"/>
      <c r="P1" s="1151"/>
      <c r="Q1" s="1165" t="s">
        <v>507</v>
      </c>
      <c r="R1" s="1151"/>
      <c r="S1" s="1166" t="s">
        <v>508</v>
      </c>
      <c r="T1" s="1166"/>
      <c r="U1" s="1166"/>
      <c r="V1" s="1166"/>
      <c r="W1" s="1149" t="s">
        <v>509</v>
      </c>
      <c r="X1" s="1150"/>
      <c r="Y1" s="1150"/>
      <c r="Z1" s="1151"/>
      <c r="AA1" s="1166" t="s">
        <v>510</v>
      </c>
      <c r="AB1" s="1166"/>
      <c r="AC1" s="1166"/>
      <c r="AD1" s="1166"/>
      <c r="AE1" s="1149" t="s">
        <v>511</v>
      </c>
      <c r="AF1" s="1150"/>
      <c r="AG1" s="1150"/>
      <c r="AH1" s="1151"/>
      <c r="AI1" s="1149" t="s">
        <v>64</v>
      </c>
      <c r="AJ1" s="1150"/>
      <c r="AK1" s="1150"/>
      <c r="AL1" s="1151"/>
    </row>
    <row r="2" spans="1:41" ht="18.75">
      <c r="A2" s="365" t="s">
        <v>11</v>
      </c>
      <c r="B2" s="366" t="s">
        <v>12</v>
      </c>
      <c r="C2" s="367" t="s">
        <v>13</v>
      </c>
      <c r="D2" s="1152" t="s">
        <v>14</v>
      </c>
      <c r="E2" s="1153"/>
      <c r="F2" s="1154" t="s">
        <v>512</v>
      </c>
      <c r="G2" s="1155"/>
      <c r="H2" s="1155"/>
      <c r="I2" s="1155"/>
      <c r="J2" s="1155"/>
      <c r="K2" s="1156"/>
      <c r="L2" s="368" t="s">
        <v>18</v>
      </c>
      <c r="M2" s="369" t="s">
        <v>19</v>
      </c>
      <c r="N2" s="369" t="s">
        <v>20</v>
      </c>
      <c r="O2" s="369" t="s">
        <v>21</v>
      </c>
      <c r="P2" s="370" t="s">
        <v>22</v>
      </c>
      <c r="Q2" s="368" t="s">
        <v>18</v>
      </c>
      <c r="R2" s="370" t="s">
        <v>22</v>
      </c>
      <c r="S2" s="371" t="s">
        <v>18</v>
      </c>
      <c r="T2" s="369" t="s">
        <v>19</v>
      </c>
      <c r="U2" s="369" t="s">
        <v>20</v>
      </c>
      <c r="V2" s="372" t="s">
        <v>21</v>
      </c>
      <c r="W2" s="368" t="s">
        <v>18</v>
      </c>
      <c r="X2" s="369" t="s">
        <v>19</v>
      </c>
      <c r="Y2" s="369" t="s">
        <v>20</v>
      </c>
      <c r="Z2" s="373" t="s">
        <v>21</v>
      </c>
      <c r="AA2" s="371" t="s">
        <v>18</v>
      </c>
      <c r="AB2" s="369" t="s">
        <v>19</v>
      </c>
      <c r="AC2" s="369" t="s">
        <v>20</v>
      </c>
      <c r="AD2" s="372" t="s">
        <v>21</v>
      </c>
      <c r="AE2" s="368" t="s">
        <v>18</v>
      </c>
      <c r="AF2" s="369" t="s">
        <v>19</v>
      </c>
      <c r="AG2" s="369" t="s">
        <v>20</v>
      </c>
      <c r="AH2" s="373" t="s">
        <v>21</v>
      </c>
      <c r="AI2" s="368" t="s">
        <v>18</v>
      </c>
      <c r="AJ2" s="369" t="s">
        <v>19</v>
      </c>
      <c r="AK2" s="369" t="s">
        <v>20</v>
      </c>
      <c r="AL2" s="373" t="s">
        <v>21</v>
      </c>
    </row>
    <row r="3" spans="1:41" ht="19.5" thickBot="1">
      <c r="A3" s="374" t="s">
        <v>24</v>
      </c>
      <c r="B3" s="375" t="s">
        <v>25</v>
      </c>
      <c r="C3" s="376" t="s">
        <v>26</v>
      </c>
      <c r="D3" s="1160" t="s">
        <v>27</v>
      </c>
      <c r="E3" s="1161"/>
      <c r="F3" s="1157"/>
      <c r="G3" s="1158"/>
      <c r="H3" s="1158"/>
      <c r="I3" s="1158"/>
      <c r="J3" s="1158"/>
      <c r="K3" s="1159"/>
      <c r="L3" s="377"/>
      <c r="M3" s="378" t="s">
        <v>30</v>
      </c>
      <c r="N3" s="378"/>
      <c r="O3" s="378"/>
      <c r="P3" s="379"/>
      <c r="Q3" s="377"/>
      <c r="R3" s="379"/>
      <c r="S3" s="380"/>
      <c r="T3" s="378" t="s">
        <v>30</v>
      </c>
      <c r="U3" s="378"/>
      <c r="V3" s="381"/>
      <c r="W3" s="377"/>
      <c r="X3" s="378" t="s">
        <v>30</v>
      </c>
      <c r="Y3" s="378"/>
      <c r="Z3" s="382"/>
      <c r="AA3" s="380"/>
      <c r="AB3" s="378" t="s">
        <v>30</v>
      </c>
      <c r="AC3" s="378"/>
      <c r="AD3" s="381"/>
      <c r="AE3" s="377"/>
      <c r="AF3" s="378" t="s">
        <v>30</v>
      </c>
      <c r="AG3" s="378"/>
      <c r="AH3" s="382"/>
      <c r="AI3" s="377"/>
      <c r="AJ3" s="378" t="s">
        <v>30</v>
      </c>
      <c r="AK3" s="378"/>
      <c r="AL3" s="382"/>
    </row>
    <row r="4" spans="1:41" ht="26.25" hidden="1">
      <c r="A4" s="383" t="s">
        <v>513</v>
      </c>
      <c r="B4" s="384" t="s">
        <v>1550</v>
      </c>
      <c r="C4" s="385" t="s">
        <v>91</v>
      </c>
      <c r="D4" s="386">
        <f>SUM(F4:K4)</f>
        <v>40990000</v>
      </c>
      <c r="E4" s="387" t="s">
        <v>514</v>
      </c>
      <c r="F4" s="388">
        <f t="shared" ref="F4:K8" si="0">F106+F128+F171+F213+F243+F273+F300+F331+F359+F445+F478+F530+F566+F614+F650+F685+F725+F772+F822+F860+F928+F979+F1020+F1054+F1084+F1215</f>
        <v>6623600</v>
      </c>
      <c r="G4" s="389">
        <f t="shared" si="0"/>
        <v>5670960</v>
      </c>
      <c r="H4" s="389">
        <f t="shared" si="0"/>
        <v>17844890</v>
      </c>
      <c r="I4" s="389">
        <f t="shared" si="0"/>
        <v>50000</v>
      </c>
      <c r="J4" s="389">
        <f t="shared" si="0"/>
        <v>4535420</v>
      </c>
      <c r="K4" s="390">
        <f t="shared" si="0"/>
        <v>6265130</v>
      </c>
      <c r="L4" s="391"/>
      <c r="M4" s="392"/>
      <c r="N4" s="392"/>
      <c r="O4" s="392"/>
      <c r="P4" s="393"/>
      <c r="Q4" s="391"/>
      <c r="R4" s="393"/>
      <c r="S4" s="394"/>
      <c r="T4" s="392"/>
      <c r="U4" s="392"/>
      <c r="V4" s="395"/>
      <c r="W4" s="391"/>
      <c r="X4" s="392"/>
      <c r="Y4" s="392"/>
      <c r="Z4" s="396"/>
      <c r="AA4" s="394"/>
      <c r="AB4" s="392"/>
      <c r="AC4" s="392"/>
      <c r="AD4" s="395"/>
      <c r="AE4" s="391"/>
      <c r="AF4" s="392"/>
      <c r="AG4" s="392"/>
      <c r="AH4" s="396"/>
      <c r="AI4" s="391"/>
      <c r="AJ4" s="392"/>
      <c r="AK4" s="392"/>
      <c r="AL4" s="396"/>
      <c r="AN4" t="s">
        <v>1305</v>
      </c>
    </row>
    <row r="5" spans="1:41" ht="18.75" hidden="1">
      <c r="A5" s="397" t="s">
        <v>515</v>
      </c>
      <c r="B5" s="398"/>
      <c r="C5" s="399"/>
      <c r="D5" s="386">
        <f>SUM(F5:K5)</f>
        <v>34058682.5</v>
      </c>
      <c r="E5" s="400" t="s">
        <v>516</v>
      </c>
      <c r="F5" s="388">
        <f t="shared" si="0"/>
        <v>6999600</v>
      </c>
      <c r="G5" s="389">
        <f t="shared" si="0"/>
        <v>4009290</v>
      </c>
      <c r="H5" s="389">
        <f t="shared" si="0"/>
        <v>14332652.5</v>
      </c>
      <c r="I5" s="389">
        <f t="shared" si="0"/>
        <v>50000</v>
      </c>
      <c r="J5" s="389">
        <f t="shared" si="0"/>
        <v>2402010</v>
      </c>
      <c r="K5" s="390">
        <f t="shared" si="0"/>
        <v>6265130</v>
      </c>
      <c r="L5" s="391"/>
      <c r="M5" s="392"/>
      <c r="N5" s="392"/>
      <c r="O5" s="392"/>
      <c r="P5" s="393"/>
      <c r="Q5" s="391"/>
      <c r="R5" s="393"/>
      <c r="S5" s="394"/>
      <c r="T5" s="392"/>
      <c r="U5" s="392"/>
      <c r="V5" s="395"/>
      <c r="W5" s="391"/>
      <c r="X5" s="392"/>
      <c r="Y5" s="392"/>
      <c r="Z5" s="396"/>
      <c r="AA5" s="394"/>
      <c r="AB5" s="392"/>
      <c r="AC5" s="392"/>
      <c r="AD5" s="395"/>
      <c r="AE5" s="391"/>
      <c r="AF5" s="392"/>
      <c r="AG5" s="392"/>
      <c r="AH5" s="396"/>
      <c r="AI5" s="391"/>
      <c r="AJ5" s="392"/>
      <c r="AK5" s="392"/>
      <c r="AL5" s="396"/>
      <c r="AN5" t="s">
        <v>1306</v>
      </c>
      <c r="AO5" t="s">
        <v>1307</v>
      </c>
    </row>
    <row r="6" spans="1:41" ht="26.25" hidden="1">
      <c r="A6" s="397" t="s">
        <v>517</v>
      </c>
      <c r="B6" s="401">
        <f>D6*100/D4</f>
        <v>83.827888655769726</v>
      </c>
      <c r="C6" s="399"/>
      <c r="D6" s="386">
        <f>SUM(F6:K6)</f>
        <v>34361051.56000001</v>
      </c>
      <c r="E6" s="400" t="s">
        <v>518</v>
      </c>
      <c r="F6" s="388">
        <f t="shared" si="0"/>
        <v>5602400</v>
      </c>
      <c r="G6" s="389">
        <f t="shared" si="0"/>
        <v>4304999.7299999995</v>
      </c>
      <c r="H6" s="389">
        <f t="shared" si="0"/>
        <v>14535982.590000005</v>
      </c>
      <c r="I6" s="389">
        <f t="shared" si="0"/>
        <v>0</v>
      </c>
      <c r="J6" s="389">
        <f t="shared" si="0"/>
        <v>4233194.24</v>
      </c>
      <c r="K6" s="390">
        <f t="shared" si="0"/>
        <v>5684475</v>
      </c>
      <c r="L6" s="391">
        <f t="shared" ref="L6:AL6" si="1">SUM(L111,L133,L176,L218,L248,L278,L305,L336,L364,L450,L483,L535,L571,L619,L655,L690,L730,L777,L827,L865,L933,L984,L1025,L1059,L1089,L1220)</f>
        <v>23184337.500000004</v>
      </c>
      <c r="M6" s="392">
        <f t="shared" si="1"/>
        <v>2881200</v>
      </c>
      <c r="N6" s="392">
        <f t="shared" si="1"/>
        <v>1279695.3700000001</v>
      </c>
      <c r="O6" s="392">
        <f t="shared" si="1"/>
        <v>5561699.3400000008</v>
      </c>
      <c r="P6" s="393">
        <f t="shared" si="1"/>
        <v>36000</v>
      </c>
      <c r="Q6" s="391">
        <f t="shared" si="1"/>
        <v>5602400</v>
      </c>
      <c r="R6" s="393">
        <f t="shared" si="1"/>
        <v>36000</v>
      </c>
      <c r="S6" s="394">
        <f t="shared" si="1"/>
        <v>3454020.0799999996</v>
      </c>
      <c r="T6" s="392">
        <f t="shared" si="1"/>
        <v>15740</v>
      </c>
      <c r="U6" s="392">
        <f t="shared" si="1"/>
        <v>159479.29999999999</v>
      </c>
      <c r="V6" s="395">
        <f t="shared" si="1"/>
        <v>675760.35</v>
      </c>
      <c r="W6" s="391">
        <f t="shared" si="1"/>
        <v>8548668.5500000026</v>
      </c>
      <c r="X6" s="392">
        <f t="shared" si="1"/>
        <v>212930</v>
      </c>
      <c r="Y6" s="392">
        <f t="shared" si="1"/>
        <v>341807.85</v>
      </c>
      <c r="Z6" s="396">
        <f t="shared" si="1"/>
        <v>4533843.8400000008</v>
      </c>
      <c r="AA6" s="394">
        <f t="shared" si="1"/>
        <v>0</v>
      </c>
      <c r="AB6" s="392">
        <f t="shared" si="1"/>
        <v>0</v>
      </c>
      <c r="AC6" s="392">
        <f t="shared" si="1"/>
        <v>0</v>
      </c>
      <c r="AD6" s="395">
        <f t="shared" si="1"/>
        <v>0</v>
      </c>
      <c r="AE6" s="391">
        <f t="shared" si="1"/>
        <v>2533713.87</v>
      </c>
      <c r="AF6" s="392">
        <f t="shared" si="1"/>
        <v>31030</v>
      </c>
      <c r="AG6" s="392">
        <f t="shared" si="1"/>
        <v>778408.22</v>
      </c>
      <c r="AH6" s="396">
        <f t="shared" si="1"/>
        <v>890042.15</v>
      </c>
      <c r="AI6" s="391">
        <f t="shared" si="1"/>
        <v>3062975</v>
      </c>
      <c r="AJ6" s="392">
        <f t="shared" si="1"/>
        <v>2621500</v>
      </c>
      <c r="AK6" s="392">
        <f t="shared" si="1"/>
        <v>0</v>
      </c>
      <c r="AL6" s="396">
        <f t="shared" si="1"/>
        <v>0</v>
      </c>
      <c r="AN6" s="328">
        <f>SUM(G134,G177,G219,G250,G279,G307,G337,G366,G367,G485:G486,G656,G732,G733:G735,G778,G867,G1091,G1092,G1222,G868,G869,G870,G871,G934)</f>
        <v>204690</v>
      </c>
      <c r="AO6" s="328">
        <f>SUM(H112,H134,H177,H219,H250,H251:H252,H279,H307:H310,H337,H366,H451,H485,H536,H572,H620,H656,H691,H732,H778,H828,H867,H934,H986,H1026,H1060,H1091,H1222,H1223,H1224,H987:H993)</f>
        <v>330658.05000000005</v>
      </c>
    </row>
    <row r="7" spans="1:41" ht="26.25" hidden="1">
      <c r="A7" s="402" t="s">
        <v>519</v>
      </c>
      <c r="B7" s="403">
        <f>L6*100/D4</f>
        <v>56.560959990241535</v>
      </c>
      <c r="C7" s="399"/>
      <c r="D7" s="386">
        <f>SUM(F7:K7)</f>
        <v>-97239.969999999972</v>
      </c>
      <c r="E7" s="400" t="s">
        <v>520</v>
      </c>
      <c r="F7" s="388">
        <f t="shared" si="0"/>
        <v>1397200</v>
      </c>
      <c r="G7" s="389">
        <f t="shared" si="0"/>
        <v>-269944.73</v>
      </c>
      <c r="H7" s="389">
        <f t="shared" si="0"/>
        <v>-26521</v>
      </c>
      <c r="I7" s="389">
        <f t="shared" si="0"/>
        <v>50000</v>
      </c>
      <c r="J7" s="389">
        <f t="shared" si="0"/>
        <v>-1828629.24</v>
      </c>
      <c r="K7" s="390">
        <f t="shared" si="0"/>
        <v>580655</v>
      </c>
      <c r="L7" s="391"/>
      <c r="M7" s="392"/>
      <c r="N7" s="392"/>
      <c r="O7" s="392"/>
      <c r="P7" s="393"/>
      <c r="Q7" s="391"/>
      <c r="R7" s="393"/>
      <c r="S7" s="394"/>
      <c r="T7" s="392"/>
      <c r="U7" s="392"/>
      <c r="V7" s="395"/>
      <c r="W7" s="391"/>
      <c r="X7" s="392"/>
      <c r="Y7" s="392"/>
      <c r="Z7" s="396"/>
      <c r="AA7" s="394"/>
      <c r="AB7" s="392"/>
      <c r="AC7" s="392"/>
      <c r="AD7" s="395"/>
      <c r="AE7" s="391"/>
      <c r="AF7" s="392"/>
      <c r="AG7" s="392"/>
      <c r="AH7" s="396"/>
      <c r="AI7" s="391"/>
      <c r="AJ7" s="392"/>
      <c r="AK7" s="392"/>
      <c r="AL7" s="396"/>
    </row>
    <row r="8" spans="1:41" ht="19.5" hidden="1" thickBot="1">
      <c r="A8" s="404"/>
      <c r="B8" s="404"/>
      <c r="C8" s="405"/>
      <c r="D8" s="386">
        <f>SUM(F8:K8)</f>
        <v>6628948.4399999995</v>
      </c>
      <c r="E8" s="406" t="s">
        <v>453</v>
      </c>
      <c r="F8" s="388">
        <f t="shared" si="0"/>
        <v>1021200</v>
      </c>
      <c r="G8" s="389">
        <f t="shared" si="0"/>
        <v>1365960.27</v>
      </c>
      <c r="H8" s="389">
        <f t="shared" si="0"/>
        <v>3308907.41</v>
      </c>
      <c r="I8" s="389">
        <f t="shared" si="0"/>
        <v>50000</v>
      </c>
      <c r="J8" s="389">
        <f t="shared" si="0"/>
        <v>302225.76</v>
      </c>
      <c r="K8" s="390">
        <f t="shared" si="0"/>
        <v>580655</v>
      </c>
      <c r="L8" s="391"/>
      <c r="M8" s="392"/>
      <c r="N8" s="392"/>
      <c r="O8" s="392"/>
      <c r="P8" s="393"/>
      <c r="Q8" s="391"/>
      <c r="R8" s="393"/>
      <c r="S8" s="394"/>
      <c r="T8" s="392"/>
      <c r="U8" s="392"/>
      <c r="V8" s="395"/>
      <c r="W8" s="391"/>
      <c r="X8" s="392"/>
      <c r="Y8" s="392"/>
      <c r="Z8" s="396"/>
      <c r="AA8" s="394"/>
      <c r="AB8" s="392"/>
      <c r="AC8" s="392"/>
      <c r="AD8" s="395"/>
      <c r="AE8" s="391"/>
      <c r="AF8" s="392"/>
      <c r="AG8" s="392"/>
      <c r="AH8" s="396"/>
      <c r="AI8" s="391"/>
      <c r="AJ8" s="392"/>
      <c r="AK8" s="392"/>
      <c r="AL8" s="396"/>
    </row>
    <row r="9" spans="1:41" ht="37.5">
      <c r="A9" s="966" t="s">
        <v>445</v>
      </c>
      <c r="B9" s="407" t="s">
        <v>65</v>
      </c>
      <c r="C9" s="408" t="s">
        <v>66</v>
      </c>
      <c r="D9" s="409" t="s">
        <v>67</v>
      </c>
      <c r="E9" s="410" t="s">
        <v>521</v>
      </c>
      <c r="F9" s="411" t="s">
        <v>522</v>
      </c>
      <c r="G9" s="409" t="s">
        <v>508</v>
      </c>
      <c r="H9" s="409" t="s">
        <v>509</v>
      </c>
      <c r="I9" s="409" t="s">
        <v>510</v>
      </c>
      <c r="J9" s="412" t="s">
        <v>511</v>
      </c>
      <c r="K9" s="413" t="s">
        <v>64</v>
      </c>
      <c r="L9" s="414"/>
      <c r="M9" s="415"/>
      <c r="N9" s="415"/>
      <c r="O9" s="415"/>
      <c r="P9" s="416"/>
      <c r="Q9" s="414"/>
      <c r="R9" s="416"/>
      <c r="S9" s="523">
        <f>SUM(S15:V15)</f>
        <v>576668.5</v>
      </c>
      <c r="T9" s="897"/>
      <c r="U9" s="591"/>
      <c r="V9" s="593"/>
      <c r="W9" s="523">
        <f>SUM(W15:Z15)</f>
        <v>436345.12999999995</v>
      </c>
      <c r="X9" s="897"/>
      <c r="Y9" s="415"/>
      <c r="Z9" s="416"/>
      <c r="AA9" s="419"/>
      <c r="AB9" s="415"/>
      <c r="AC9" s="415"/>
      <c r="AD9" s="418"/>
      <c r="AE9" s="414"/>
      <c r="AF9" s="415"/>
      <c r="AG9" s="415"/>
      <c r="AH9" s="416"/>
      <c r="AI9" s="414"/>
      <c r="AJ9" s="415"/>
      <c r="AK9" s="415"/>
      <c r="AL9" s="416"/>
    </row>
    <row r="10" spans="1:41" ht="26.25">
      <c r="A10" s="402" t="s">
        <v>513</v>
      </c>
      <c r="B10" s="420" t="str">
        <f>$B$4</f>
        <v>90</v>
      </c>
      <c r="C10" s="421" t="s">
        <v>32</v>
      </c>
      <c r="D10" s="386">
        <f>SUM(F10:K10)</f>
        <v>1751000</v>
      </c>
      <c r="E10" s="400" t="s">
        <v>514</v>
      </c>
      <c r="F10" s="422">
        <v>360000</v>
      </c>
      <c r="G10" s="423">
        <v>629800</v>
      </c>
      <c r="H10" s="424">
        <v>641200</v>
      </c>
      <c r="I10" s="425">
        <v>0</v>
      </c>
      <c r="J10" s="426">
        <v>120000</v>
      </c>
      <c r="K10" s="427">
        <v>0</v>
      </c>
      <c r="L10" s="428"/>
      <c r="M10" s="429"/>
      <c r="N10" s="430"/>
      <c r="O10" s="431"/>
      <c r="P10" s="432"/>
      <c r="Q10" s="428"/>
      <c r="R10" s="432"/>
      <c r="S10" s="433"/>
      <c r="T10" s="429"/>
      <c r="U10" s="430"/>
      <c r="V10" s="434"/>
      <c r="W10" s="428"/>
      <c r="X10" s="429"/>
      <c r="Y10" s="430"/>
      <c r="Z10" s="435"/>
      <c r="AA10" s="433"/>
      <c r="AB10" s="429"/>
      <c r="AC10" s="430"/>
      <c r="AD10" s="434"/>
      <c r="AE10" s="428"/>
      <c r="AF10" s="429"/>
      <c r="AG10" s="430"/>
      <c r="AH10" s="435"/>
      <c r="AI10" s="428"/>
      <c r="AJ10" s="429"/>
      <c r="AK10" s="430"/>
      <c r="AL10" s="435"/>
    </row>
    <row r="11" spans="1:41" ht="18.75" hidden="1">
      <c r="A11" s="436" t="str">
        <f>$A$5</f>
        <v>พ.ค.</v>
      </c>
      <c r="B11" s="398"/>
      <c r="C11" s="421"/>
      <c r="D11" s="386">
        <f>SUM(F11:K11)</f>
        <v>1403250</v>
      </c>
      <c r="E11" s="400" t="s">
        <v>516</v>
      </c>
      <c r="F11" s="422">
        <v>360000</v>
      </c>
      <c r="G11" s="423">
        <v>472350</v>
      </c>
      <c r="H11" s="424">
        <v>480900</v>
      </c>
      <c r="I11" s="425">
        <v>0</v>
      </c>
      <c r="J11" s="426">
        <v>90000</v>
      </c>
      <c r="K11" s="427"/>
      <c r="L11" s="428"/>
      <c r="M11" s="429"/>
      <c r="N11" s="430"/>
      <c r="O11" s="431"/>
      <c r="P11" s="432"/>
      <c r="Q11" s="428"/>
      <c r="R11" s="432"/>
      <c r="S11" s="433"/>
      <c r="T11" s="429"/>
      <c r="U11" s="430"/>
      <c r="V11" s="434"/>
      <c r="W11" s="428"/>
      <c r="X11" s="429"/>
      <c r="Y11" s="430"/>
      <c r="Z11" s="435"/>
      <c r="AA11" s="433"/>
      <c r="AB11" s="429"/>
      <c r="AC11" s="430"/>
      <c r="AD11" s="434"/>
      <c r="AE11" s="428"/>
      <c r="AF11" s="429"/>
      <c r="AG11" s="430"/>
      <c r="AH11" s="435"/>
      <c r="AI11" s="428"/>
      <c r="AJ11" s="429"/>
      <c r="AK11" s="430"/>
      <c r="AL11" s="435"/>
    </row>
    <row r="12" spans="1:41" ht="26.25">
      <c r="A12" s="402" t="s">
        <v>517</v>
      </c>
      <c r="B12" s="403">
        <f>D12*100/D10</f>
        <v>78.41082981153626</v>
      </c>
      <c r="C12" s="421" t="s">
        <v>32</v>
      </c>
      <c r="D12" s="386">
        <f>SUM(F12:K12)</f>
        <v>1372973.63</v>
      </c>
      <c r="E12" s="400" t="s">
        <v>518</v>
      </c>
      <c r="F12" s="422">
        <f t="shared" ref="F12:K12" si="2">SUM(F16:F72)</f>
        <v>360000</v>
      </c>
      <c r="G12" s="423">
        <f t="shared" si="2"/>
        <v>576628.5</v>
      </c>
      <c r="H12" s="424">
        <f t="shared" si="2"/>
        <v>436345.12999999995</v>
      </c>
      <c r="I12" s="425">
        <f t="shared" si="2"/>
        <v>0</v>
      </c>
      <c r="J12" s="426">
        <f t="shared" si="2"/>
        <v>0</v>
      </c>
      <c r="K12" s="427">
        <f t="shared" si="2"/>
        <v>0</v>
      </c>
      <c r="L12" s="428"/>
      <c r="M12" s="429"/>
      <c r="N12" s="430"/>
      <c r="O12" s="431"/>
      <c r="P12" s="432"/>
      <c r="Q12" s="428"/>
      <c r="R12" s="432"/>
      <c r="S12" s="433"/>
      <c r="T12" s="429"/>
      <c r="U12" s="430"/>
      <c r="V12" s="434"/>
      <c r="W12" s="428"/>
      <c r="X12" s="429"/>
      <c r="Y12" s="430"/>
      <c r="Z12" s="435"/>
      <c r="AA12" s="433"/>
      <c r="AB12" s="429"/>
      <c r="AC12" s="430"/>
      <c r="AD12" s="434"/>
      <c r="AE12" s="428"/>
      <c r="AF12" s="429"/>
      <c r="AG12" s="430"/>
      <c r="AH12" s="435"/>
      <c r="AI12" s="428"/>
      <c r="AJ12" s="429"/>
      <c r="AK12" s="430"/>
      <c r="AL12" s="435"/>
    </row>
    <row r="13" spans="1:41" ht="26.25" hidden="1">
      <c r="A13" s="402" t="s">
        <v>519</v>
      </c>
      <c r="B13" s="403">
        <f>L15*100/D10</f>
        <v>54.495878355225585</v>
      </c>
      <c r="C13" s="421" t="s">
        <v>32</v>
      </c>
      <c r="D13" s="386">
        <f>SUM(F13:K13)</f>
        <v>30276.370000000054</v>
      </c>
      <c r="E13" s="400" t="s">
        <v>520</v>
      </c>
      <c r="F13" s="422">
        <f t="shared" ref="F13:K13" si="3">F11-F12</f>
        <v>0</v>
      </c>
      <c r="G13" s="423">
        <f t="shared" si="3"/>
        <v>-104278.5</v>
      </c>
      <c r="H13" s="424">
        <f t="shared" si="3"/>
        <v>44554.870000000054</v>
      </c>
      <c r="I13" s="425">
        <f t="shared" si="3"/>
        <v>0</v>
      </c>
      <c r="J13" s="426">
        <f t="shared" si="3"/>
        <v>90000</v>
      </c>
      <c r="K13" s="427">
        <f t="shared" si="3"/>
        <v>0</v>
      </c>
      <c r="L13" s="428"/>
      <c r="M13" s="429"/>
      <c r="N13" s="430"/>
      <c r="O13" s="431"/>
      <c r="P13" s="432"/>
      <c r="Q13" s="428"/>
      <c r="R13" s="432"/>
      <c r="S13" s="433"/>
      <c r="T13" s="429"/>
      <c r="U13" s="430"/>
      <c r="V13" s="434"/>
      <c r="W13" s="428"/>
      <c r="X13" s="429"/>
      <c r="Y13" s="430"/>
      <c r="Z13" s="435"/>
      <c r="AA13" s="433"/>
      <c r="AB13" s="429"/>
      <c r="AC13" s="430"/>
      <c r="AD13" s="434"/>
      <c r="AE13" s="428"/>
      <c r="AF13" s="429"/>
      <c r="AG13" s="430"/>
      <c r="AH13" s="435"/>
      <c r="AI13" s="428"/>
      <c r="AJ13" s="429"/>
      <c r="AK13" s="430"/>
      <c r="AL13" s="435"/>
    </row>
    <row r="14" spans="1:41" ht="28.5">
      <c r="A14" s="402" t="s">
        <v>519</v>
      </c>
      <c r="B14" s="849">
        <f>L15*100/D10</f>
        <v>54.495878355225585</v>
      </c>
      <c r="C14" s="421" t="s">
        <v>32</v>
      </c>
      <c r="D14" s="386">
        <f>SUM(F14:K14)</f>
        <v>378026.37000000005</v>
      </c>
      <c r="E14" s="400" t="s">
        <v>453</v>
      </c>
      <c r="F14" s="422">
        <f t="shared" ref="F14:K14" si="4">F10-F12</f>
        <v>0</v>
      </c>
      <c r="G14" s="423">
        <f t="shared" si="4"/>
        <v>53171.5</v>
      </c>
      <c r="H14" s="424">
        <f t="shared" si="4"/>
        <v>204854.87000000005</v>
      </c>
      <c r="I14" s="425">
        <f t="shared" si="4"/>
        <v>0</v>
      </c>
      <c r="J14" s="426">
        <f t="shared" si="4"/>
        <v>120000</v>
      </c>
      <c r="K14" s="439">
        <f t="shared" si="4"/>
        <v>0</v>
      </c>
      <c r="L14" s="428"/>
      <c r="M14" s="429"/>
      <c r="N14" s="430"/>
      <c r="O14" s="431"/>
      <c r="P14" s="432"/>
      <c r="Q14" s="428"/>
      <c r="R14" s="432"/>
      <c r="S14" s="433"/>
      <c r="T14" s="429"/>
      <c r="U14" s="430"/>
      <c r="V14" s="434"/>
      <c r="W14" s="428"/>
      <c r="X14" s="429"/>
      <c r="Y14" s="430"/>
      <c r="Z14" s="435"/>
      <c r="AA14" s="433"/>
      <c r="AB14" s="429"/>
      <c r="AC14" s="430"/>
      <c r="AD14" s="434"/>
      <c r="AE14" s="428"/>
      <c r="AF14" s="429"/>
      <c r="AG14" s="430"/>
      <c r="AH14" s="435"/>
      <c r="AI14" s="428"/>
      <c r="AJ14" s="429"/>
      <c r="AK14" s="430"/>
      <c r="AL14" s="435"/>
    </row>
    <row r="15" spans="1:41" ht="18.75">
      <c r="A15" s="449" t="s">
        <v>523</v>
      </c>
      <c r="B15" s="440" t="s">
        <v>524</v>
      </c>
      <c r="C15" s="1162" t="s">
        <v>525</v>
      </c>
      <c r="D15" s="1163"/>
      <c r="E15" s="1164"/>
      <c r="F15" s="442" t="s">
        <v>526</v>
      </c>
      <c r="G15" s="440" t="s">
        <v>508</v>
      </c>
      <c r="H15" s="440" t="s">
        <v>509</v>
      </c>
      <c r="I15" s="440" t="s">
        <v>510</v>
      </c>
      <c r="J15" s="440" t="s">
        <v>511</v>
      </c>
      <c r="K15" s="443" t="s">
        <v>64</v>
      </c>
      <c r="L15" s="444">
        <f t="shared" ref="L15:AL15" si="5">SUM(L16:L72)</f>
        <v>954222.83</v>
      </c>
      <c r="M15" s="445">
        <f t="shared" si="5"/>
        <v>0</v>
      </c>
      <c r="N15" s="445">
        <f t="shared" si="5"/>
        <v>0</v>
      </c>
      <c r="O15" s="445">
        <f t="shared" si="5"/>
        <v>418790.8</v>
      </c>
      <c r="P15" s="445">
        <f t="shared" si="5"/>
        <v>0</v>
      </c>
      <c r="Q15" s="444">
        <f t="shared" si="5"/>
        <v>360000</v>
      </c>
      <c r="R15" s="446">
        <f t="shared" si="5"/>
        <v>0</v>
      </c>
      <c r="S15" s="447">
        <f t="shared" si="5"/>
        <v>260292</v>
      </c>
      <c r="T15" s="445">
        <f t="shared" si="5"/>
        <v>0</v>
      </c>
      <c r="U15" s="445">
        <f t="shared" si="5"/>
        <v>0</v>
      </c>
      <c r="V15" s="448">
        <f t="shared" si="5"/>
        <v>316376.5</v>
      </c>
      <c r="W15" s="444">
        <f t="shared" si="5"/>
        <v>333930.82999999996</v>
      </c>
      <c r="X15" s="445">
        <f t="shared" si="5"/>
        <v>0</v>
      </c>
      <c r="Y15" s="445">
        <f t="shared" si="5"/>
        <v>0</v>
      </c>
      <c r="Z15" s="446">
        <f t="shared" si="5"/>
        <v>102414.3</v>
      </c>
      <c r="AA15" s="447">
        <f t="shared" si="5"/>
        <v>0</v>
      </c>
      <c r="AB15" s="445">
        <f t="shared" si="5"/>
        <v>0</v>
      </c>
      <c r="AC15" s="445">
        <f t="shared" si="5"/>
        <v>0</v>
      </c>
      <c r="AD15" s="448">
        <f t="shared" si="5"/>
        <v>0</v>
      </c>
      <c r="AE15" s="444">
        <f t="shared" si="5"/>
        <v>0</v>
      </c>
      <c r="AF15" s="445">
        <f t="shared" si="5"/>
        <v>0</v>
      </c>
      <c r="AG15" s="445">
        <f t="shared" si="5"/>
        <v>0</v>
      </c>
      <c r="AH15" s="446">
        <f t="shared" si="5"/>
        <v>0</v>
      </c>
      <c r="AI15" s="444">
        <f t="shared" si="5"/>
        <v>0</v>
      </c>
      <c r="AJ15" s="445">
        <f t="shared" si="5"/>
        <v>0</v>
      </c>
      <c r="AK15" s="445">
        <f t="shared" si="5"/>
        <v>0</v>
      </c>
      <c r="AL15" s="446">
        <f t="shared" si="5"/>
        <v>0</v>
      </c>
    </row>
    <row r="16" spans="1:41" ht="18.75">
      <c r="A16" s="449"/>
      <c r="B16" s="450"/>
      <c r="C16" s="853" t="s">
        <v>1303</v>
      </c>
      <c r="D16" s="452"/>
      <c r="E16" s="452"/>
      <c r="F16" s="453"/>
      <c r="G16" s="454"/>
      <c r="H16" s="455"/>
      <c r="I16" s="456"/>
      <c r="J16" s="457"/>
      <c r="K16" s="458"/>
      <c r="L16" s="459">
        <f t="shared" ref="L16:L55" si="6">SUM(Q16,S16,W16,AA16,AE16,AI16)</f>
        <v>0</v>
      </c>
      <c r="M16" s="460">
        <f t="shared" ref="M16:M55" si="7">SUM(T16,X16,AB16,AF16,AJ16)</f>
        <v>0</v>
      </c>
      <c r="N16" s="461">
        <f t="shared" ref="N16:N55" si="8">SUM(U16,Y16,AC16,AG16,AK16)</f>
        <v>0</v>
      </c>
      <c r="O16" s="462">
        <f t="shared" ref="O16:O55" si="9">SUM(V16,Z16,AD16,AH16,AL16)</f>
        <v>0</v>
      </c>
      <c r="P16" s="463">
        <f t="shared" ref="P16:P55" si="10">SUM(R16)</f>
        <v>0</v>
      </c>
      <c r="Q16" s="459"/>
      <c r="R16" s="463"/>
      <c r="S16" s="464"/>
      <c r="T16" s="460"/>
      <c r="U16" s="461"/>
      <c r="V16" s="465"/>
      <c r="W16" s="459"/>
      <c r="X16" s="460"/>
      <c r="Y16" s="461"/>
      <c r="Z16" s="466"/>
      <c r="AA16" s="464"/>
      <c r="AB16" s="460"/>
      <c r="AC16" s="461"/>
      <c r="AD16" s="465"/>
      <c r="AE16" s="459"/>
      <c r="AF16" s="460"/>
      <c r="AG16" s="461"/>
      <c r="AH16" s="466"/>
      <c r="AI16" s="459"/>
      <c r="AJ16" s="460"/>
      <c r="AK16" s="461"/>
      <c r="AL16" s="466"/>
    </row>
    <row r="17" spans="1:38" ht="18.75">
      <c r="A17" s="449"/>
      <c r="B17" s="467">
        <v>244257</v>
      </c>
      <c r="C17" s="451" t="s">
        <v>528</v>
      </c>
      <c r="D17" s="468"/>
      <c r="E17" s="468"/>
      <c r="F17" s="453">
        <f>15000*12</f>
        <v>180000</v>
      </c>
      <c r="G17" s="454"/>
      <c r="H17" s="455"/>
      <c r="I17" s="456"/>
      <c r="J17" s="457"/>
      <c r="K17" s="469"/>
      <c r="L17" s="459">
        <f t="shared" si="6"/>
        <v>180000</v>
      </c>
      <c r="M17" s="460">
        <f t="shared" si="7"/>
        <v>0</v>
      </c>
      <c r="N17" s="461">
        <f t="shared" si="8"/>
        <v>0</v>
      </c>
      <c r="O17" s="462">
        <f t="shared" si="9"/>
        <v>0</v>
      </c>
      <c r="P17" s="463">
        <f t="shared" si="10"/>
        <v>0</v>
      </c>
      <c r="Q17" s="459">
        <f>F17</f>
        <v>180000</v>
      </c>
      <c r="R17" s="463">
        <f>180000-Q17</f>
        <v>0</v>
      </c>
      <c r="S17" s="464"/>
      <c r="T17" s="460"/>
      <c r="U17" s="461"/>
      <c r="V17" s="465"/>
      <c r="W17" s="459"/>
      <c r="X17" s="460"/>
      <c r="Y17" s="461"/>
      <c r="Z17" s="466"/>
      <c r="AA17" s="464"/>
      <c r="AB17" s="460"/>
      <c r="AC17" s="461"/>
      <c r="AD17" s="465"/>
      <c r="AE17" s="459"/>
      <c r="AF17" s="460"/>
      <c r="AG17" s="461"/>
      <c r="AH17" s="466"/>
      <c r="AI17" s="459"/>
      <c r="AJ17" s="460"/>
      <c r="AK17" s="461"/>
      <c r="AL17" s="466"/>
    </row>
    <row r="18" spans="1:38" ht="18.75">
      <c r="A18" s="449"/>
      <c r="B18" s="467">
        <v>244257</v>
      </c>
      <c r="C18" s="451" t="s">
        <v>529</v>
      </c>
      <c r="D18" s="468"/>
      <c r="E18" s="468"/>
      <c r="F18" s="453">
        <f>15000*12</f>
        <v>180000</v>
      </c>
      <c r="G18" s="454"/>
      <c r="H18" s="455"/>
      <c r="I18" s="456"/>
      <c r="J18" s="457"/>
      <c r="K18" s="469"/>
      <c r="L18" s="459">
        <f t="shared" si="6"/>
        <v>180000</v>
      </c>
      <c r="M18" s="460">
        <f t="shared" si="7"/>
        <v>0</v>
      </c>
      <c r="N18" s="461">
        <f t="shared" si="8"/>
        <v>0</v>
      </c>
      <c r="O18" s="462">
        <f t="shared" si="9"/>
        <v>0</v>
      </c>
      <c r="P18" s="463">
        <f t="shared" si="10"/>
        <v>0</v>
      </c>
      <c r="Q18" s="459">
        <f>F18</f>
        <v>180000</v>
      </c>
      <c r="R18" s="463">
        <f>180000-Q18</f>
        <v>0</v>
      </c>
      <c r="S18" s="464"/>
      <c r="T18" s="460"/>
      <c r="U18" s="461"/>
      <c r="V18" s="465"/>
      <c r="W18" s="459"/>
      <c r="X18" s="460"/>
      <c r="Y18" s="461"/>
      <c r="Z18" s="466"/>
      <c r="AA18" s="464"/>
      <c r="AB18" s="460"/>
      <c r="AC18" s="461"/>
      <c r="AD18" s="465"/>
      <c r="AE18" s="459"/>
      <c r="AF18" s="460"/>
      <c r="AG18" s="461"/>
      <c r="AH18" s="466"/>
      <c r="AI18" s="459"/>
      <c r="AJ18" s="460"/>
      <c r="AK18" s="461"/>
      <c r="AL18" s="466"/>
    </row>
    <row r="19" spans="1:38" ht="18.75">
      <c r="A19" s="449"/>
      <c r="B19" s="467">
        <v>244019</v>
      </c>
      <c r="C19" s="451" t="s">
        <v>530</v>
      </c>
      <c r="D19" s="468"/>
      <c r="E19" s="468"/>
      <c r="F19" s="453"/>
      <c r="G19" s="454">
        <f>25100-485</f>
        <v>24615</v>
      </c>
      <c r="H19" s="455"/>
      <c r="I19" s="456"/>
      <c r="J19" s="457"/>
      <c r="K19" s="469"/>
      <c r="L19" s="459">
        <f t="shared" si="6"/>
        <v>24615</v>
      </c>
      <c r="M19" s="460">
        <f t="shared" si="7"/>
        <v>0</v>
      </c>
      <c r="N19" s="461">
        <f t="shared" si="8"/>
        <v>0</v>
      </c>
      <c r="O19" s="462">
        <f t="shared" si="9"/>
        <v>0</v>
      </c>
      <c r="P19" s="463">
        <f t="shared" si="10"/>
        <v>0</v>
      </c>
      <c r="Q19" s="459"/>
      <c r="R19" s="463"/>
      <c r="S19" s="464">
        <f>25100-485</f>
        <v>24615</v>
      </c>
      <c r="T19" s="460"/>
      <c r="U19" s="461"/>
      <c r="V19" s="465"/>
      <c r="W19" s="459"/>
      <c r="X19" s="460"/>
      <c r="Y19" s="461"/>
      <c r="Z19" s="466"/>
      <c r="AA19" s="464"/>
      <c r="AB19" s="460"/>
      <c r="AC19" s="461"/>
      <c r="AD19" s="465"/>
      <c r="AE19" s="459"/>
      <c r="AF19" s="460"/>
      <c r="AG19" s="461"/>
      <c r="AH19" s="466"/>
      <c r="AI19" s="459"/>
      <c r="AJ19" s="460"/>
      <c r="AK19" s="461"/>
      <c r="AL19" s="466"/>
    </row>
    <row r="20" spans="1:38" ht="18.75">
      <c r="A20" s="449"/>
      <c r="B20" s="467">
        <v>244005</v>
      </c>
      <c r="C20" s="451" t="s">
        <v>531</v>
      </c>
      <c r="D20" s="468"/>
      <c r="E20" s="468"/>
      <c r="F20" s="453"/>
      <c r="G20" s="454"/>
      <c r="H20" s="455">
        <v>85065</v>
      </c>
      <c r="I20" s="456"/>
      <c r="J20" s="457"/>
      <c r="K20" s="469"/>
      <c r="L20" s="459">
        <f t="shared" si="6"/>
        <v>85065</v>
      </c>
      <c r="M20" s="460">
        <f t="shared" si="7"/>
        <v>0</v>
      </c>
      <c r="N20" s="461">
        <f t="shared" si="8"/>
        <v>0</v>
      </c>
      <c r="O20" s="462">
        <f t="shared" si="9"/>
        <v>0</v>
      </c>
      <c r="P20" s="463">
        <f t="shared" si="10"/>
        <v>0</v>
      </c>
      <c r="Q20" s="459"/>
      <c r="R20" s="463"/>
      <c r="S20" s="464"/>
      <c r="T20" s="460"/>
      <c r="U20" s="461"/>
      <c r="V20" s="465"/>
      <c r="W20" s="459">
        <v>85065</v>
      </c>
      <c r="X20" s="460"/>
      <c r="Y20" s="461"/>
      <c r="Z20" s="466"/>
      <c r="AA20" s="464"/>
      <c r="AB20" s="460"/>
      <c r="AC20" s="461"/>
      <c r="AD20" s="465"/>
      <c r="AE20" s="459"/>
      <c r="AF20" s="460"/>
      <c r="AG20" s="461"/>
      <c r="AH20" s="466"/>
      <c r="AI20" s="459"/>
      <c r="AJ20" s="460"/>
      <c r="AK20" s="461"/>
      <c r="AL20" s="466"/>
    </row>
    <row r="21" spans="1:38" ht="18.75">
      <c r="A21" s="449"/>
      <c r="B21" s="467">
        <v>244028</v>
      </c>
      <c r="C21" s="451" t="s">
        <v>532</v>
      </c>
      <c r="D21" s="468"/>
      <c r="E21" s="468"/>
      <c r="F21" s="453"/>
      <c r="G21" s="454"/>
      <c r="H21" s="455">
        <v>4800</v>
      </c>
      <c r="I21" s="456"/>
      <c r="J21" s="457"/>
      <c r="K21" s="469"/>
      <c r="L21" s="459">
        <f t="shared" si="6"/>
        <v>4800</v>
      </c>
      <c r="M21" s="460">
        <f t="shared" si="7"/>
        <v>0</v>
      </c>
      <c r="N21" s="461">
        <f t="shared" si="8"/>
        <v>0</v>
      </c>
      <c r="O21" s="462">
        <f t="shared" si="9"/>
        <v>0</v>
      </c>
      <c r="P21" s="463">
        <f t="shared" si="10"/>
        <v>0</v>
      </c>
      <c r="Q21" s="459"/>
      <c r="R21" s="463"/>
      <c r="S21" s="464"/>
      <c r="T21" s="460"/>
      <c r="U21" s="461"/>
      <c r="V21" s="465"/>
      <c r="W21" s="459">
        <v>4800</v>
      </c>
      <c r="X21" s="460"/>
      <c r="Y21" s="461"/>
      <c r="Z21" s="466"/>
      <c r="AA21" s="464"/>
      <c r="AB21" s="460"/>
      <c r="AC21" s="461"/>
      <c r="AD21" s="465"/>
      <c r="AE21" s="459"/>
      <c r="AF21" s="460"/>
      <c r="AG21" s="461"/>
      <c r="AH21" s="466"/>
      <c r="AI21" s="459"/>
      <c r="AJ21" s="460"/>
      <c r="AK21" s="461"/>
      <c r="AL21" s="466"/>
    </row>
    <row r="22" spans="1:38" ht="18.75">
      <c r="A22" s="449"/>
      <c r="B22" s="467">
        <v>244034</v>
      </c>
      <c r="C22" s="451" t="s">
        <v>533</v>
      </c>
      <c r="D22" s="468"/>
      <c r="E22" s="468"/>
      <c r="F22" s="470"/>
      <c r="G22" s="471"/>
      <c r="H22" s="455">
        <v>22898</v>
      </c>
      <c r="I22" s="472"/>
      <c r="J22" s="473"/>
      <c r="K22" s="474"/>
      <c r="L22" s="459">
        <f t="shared" si="6"/>
        <v>22898</v>
      </c>
      <c r="M22" s="460">
        <f t="shared" si="7"/>
        <v>0</v>
      </c>
      <c r="N22" s="461">
        <f t="shared" si="8"/>
        <v>0</v>
      </c>
      <c r="O22" s="462">
        <f t="shared" si="9"/>
        <v>0</v>
      </c>
      <c r="P22" s="463">
        <f t="shared" si="10"/>
        <v>0</v>
      </c>
      <c r="Q22" s="475"/>
      <c r="R22" s="476"/>
      <c r="S22" s="477"/>
      <c r="T22" s="478"/>
      <c r="U22" s="479"/>
      <c r="V22" s="480"/>
      <c r="W22" s="481">
        <v>22898</v>
      </c>
      <c r="X22" s="460"/>
      <c r="Y22" s="479"/>
      <c r="Z22" s="482"/>
      <c r="AA22" s="477"/>
      <c r="AB22" s="478"/>
      <c r="AC22" s="479"/>
      <c r="AD22" s="480"/>
      <c r="AE22" s="475"/>
      <c r="AF22" s="478"/>
      <c r="AG22" s="479"/>
      <c r="AH22" s="482"/>
      <c r="AI22" s="475"/>
      <c r="AJ22" s="478"/>
      <c r="AK22" s="479"/>
      <c r="AL22" s="482"/>
    </row>
    <row r="23" spans="1:38" ht="18.75">
      <c r="A23" s="449"/>
      <c r="B23" s="467">
        <v>244040</v>
      </c>
      <c r="C23" s="451" t="s">
        <v>534</v>
      </c>
      <c r="D23" s="468"/>
      <c r="E23" s="468"/>
      <c r="F23" s="453"/>
      <c r="G23" s="454"/>
      <c r="H23" s="455">
        <v>4000</v>
      </c>
      <c r="I23" s="456"/>
      <c r="J23" s="457"/>
      <c r="K23" s="469"/>
      <c r="L23" s="459">
        <f t="shared" si="6"/>
        <v>4000</v>
      </c>
      <c r="M23" s="460">
        <f t="shared" si="7"/>
        <v>0</v>
      </c>
      <c r="N23" s="461">
        <f t="shared" si="8"/>
        <v>0</v>
      </c>
      <c r="O23" s="462">
        <f t="shared" si="9"/>
        <v>0</v>
      </c>
      <c r="P23" s="463">
        <f t="shared" si="10"/>
        <v>0</v>
      </c>
      <c r="Q23" s="459"/>
      <c r="R23" s="463"/>
      <c r="S23" s="464"/>
      <c r="T23" s="460"/>
      <c r="U23" s="461"/>
      <c r="V23" s="465"/>
      <c r="W23" s="459">
        <v>4000</v>
      </c>
      <c r="X23" s="460"/>
      <c r="Y23" s="461"/>
      <c r="Z23" s="466"/>
      <c r="AA23" s="464"/>
      <c r="AB23" s="460"/>
      <c r="AC23" s="461"/>
      <c r="AD23" s="465"/>
      <c r="AE23" s="459"/>
      <c r="AF23" s="460"/>
      <c r="AG23" s="461"/>
      <c r="AH23" s="466"/>
      <c r="AI23" s="459"/>
      <c r="AJ23" s="460"/>
      <c r="AK23" s="461"/>
      <c r="AL23" s="466"/>
    </row>
    <row r="24" spans="1:38" ht="18.75">
      <c r="A24" s="449"/>
      <c r="B24" s="467">
        <v>244049</v>
      </c>
      <c r="C24" s="451" t="s">
        <v>535</v>
      </c>
      <c r="D24" s="468"/>
      <c r="E24" s="468"/>
      <c r="F24" s="453"/>
      <c r="G24" s="454"/>
      <c r="H24" s="455">
        <v>17139.849999999999</v>
      </c>
      <c r="I24" s="456"/>
      <c r="J24" s="457"/>
      <c r="K24" s="469"/>
      <c r="L24" s="459">
        <f t="shared" si="6"/>
        <v>17139.849999999999</v>
      </c>
      <c r="M24" s="460">
        <f t="shared" si="7"/>
        <v>0</v>
      </c>
      <c r="N24" s="461">
        <f t="shared" si="8"/>
        <v>0</v>
      </c>
      <c r="O24" s="462">
        <f t="shared" si="9"/>
        <v>0</v>
      </c>
      <c r="P24" s="463">
        <f t="shared" si="10"/>
        <v>0</v>
      </c>
      <c r="Q24" s="459"/>
      <c r="R24" s="463"/>
      <c r="S24" s="464"/>
      <c r="T24" s="460"/>
      <c r="U24" s="461"/>
      <c r="V24" s="465"/>
      <c r="W24" s="459">
        <v>17139.849999999999</v>
      </c>
      <c r="X24" s="460"/>
      <c r="Y24" s="461"/>
      <c r="Z24" s="466"/>
      <c r="AA24" s="464"/>
      <c r="AB24" s="460"/>
      <c r="AC24" s="461"/>
      <c r="AD24" s="465"/>
      <c r="AE24" s="459"/>
      <c r="AF24" s="460"/>
      <c r="AG24" s="461"/>
      <c r="AH24" s="466"/>
      <c r="AI24" s="459"/>
      <c r="AJ24" s="460"/>
      <c r="AK24" s="461"/>
      <c r="AL24" s="466"/>
    </row>
    <row r="25" spans="1:38" ht="18.75">
      <c r="A25" s="483"/>
      <c r="B25" s="467">
        <v>244049</v>
      </c>
      <c r="C25" s="484" t="s">
        <v>536</v>
      </c>
      <c r="D25" s="485"/>
      <c r="E25" s="485"/>
      <c r="F25" s="486"/>
      <c r="G25" s="487"/>
      <c r="H25" s="488">
        <v>15112.68</v>
      </c>
      <c r="I25" s="489"/>
      <c r="J25" s="490"/>
      <c r="K25" s="491"/>
      <c r="L25" s="459">
        <f t="shared" si="6"/>
        <v>15112.68</v>
      </c>
      <c r="M25" s="460">
        <f t="shared" si="7"/>
        <v>0</v>
      </c>
      <c r="N25" s="461">
        <f t="shared" si="8"/>
        <v>0</v>
      </c>
      <c r="O25" s="462">
        <f t="shared" si="9"/>
        <v>0</v>
      </c>
      <c r="P25" s="463">
        <f t="shared" si="10"/>
        <v>0</v>
      </c>
      <c r="Q25" s="492"/>
      <c r="R25" s="493"/>
      <c r="S25" s="494"/>
      <c r="T25" s="495"/>
      <c r="U25" s="496"/>
      <c r="V25" s="497"/>
      <c r="W25" s="492">
        <v>15112.68</v>
      </c>
      <c r="X25" s="495"/>
      <c r="Y25" s="496"/>
      <c r="Z25" s="498"/>
      <c r="AA25" s="494"/>
      <c r="AB25" s="495"/>
      <c r="AC25" s="496"/>
      <c r="AD25" s="497"/>
      <c r="AE25" s="492"/>
      <c r="AF25" s="495"/>
      <c r="AG25" s="496"/>
      <c r="AH25" s="498"/>
      <c r="AI25" s="492"/>
      <c r="AJ25" s="495"/>
      <c r="AK25" s="496"/>
      <c r="AL25" s="498"/>
    </row>
    <row r="26" spans="1:38" ht="18.75">
      <c r="A26" s="483"/>
      <c r="B26" s="467">
        <v>244049</v>
      </c>
      <c r="C26" s="484" t="s">
        <v>537</v>
      </c>
      <c r="D26" s="485"/>
      <c r="E26" s="485"/>
      <c r="F26" s="486"/>
      <c r="G26" s="487"/>
      <c r="H26" s="488">
        <v>27659.5</v>
      </c>
      <c r="I26" s="489"/>
      <c r="J26" s="490"/>
      <c r="K26" s="491"/>
      <c r="L26" s="459">
        <f t="shared" si="6"/>
        <v>27659.5</v>
      </c>
      <c r="M26" s="460">
        <f t="shared" si="7"/>
        <v>0</v>
      </c>
      <c r="N26" s="461">
        <f t="shared" si="8"/>
        <v>0</v>
      </c>
      <c r="O26" s="462">
        <f t="shared" si="9"/>
        <v>0</v>
      </c>
      <c r="P26" s="463">
        <f t="shared" si="10"/>
        <v>0</v>
      </c>
      <c r="Q26" s="492"/>
      <c r="R26" s="493"/>
      <c r="S26" s="494"/>
      <c r="T26" s="495"/>
      <c r="U26" s="496"/>
      <c r="V26" s="497"/>
      <c r="W26" s="492">
        <v>27659.5</v>
      </c>
      <c r="X26" s="495"/>
      <c r="Y26" s="496"/>
      <c r="Z26" s="498"/>
      <c r="AA26" s="494"/>
      <c r="AB26" s="495"/>
      <c r="AC26" s="496"/>
      <c r="AD26" s="497"/>
      <c r="AE26" s="492"/>
      <c r="AF26" s="495"/>
      <c r="AG26" s="496"/>
      <c r="AH26" s="498"/>
      <c r="AI26" s="492"/>
      <c r="AJ26" s="495"/>
      <c r="AK26" s="496"/>
      <c r="AL26" s="498"/>
    </row>
    <row r="27" spans="1:38" ht="18.75">
      <c r="A27" s="483"/>
      <c r="B27" s="499">
        <v>244050</v>
      </c>
      <c r="C27" s="484" t="s">
        <v>538</v>
      </c>
      <c r="D27" s="485"/>
      <c r="E27" s="485"/>
      <c r="F27" s="486"/>
      <c r="G27" s="487">
        <v>9800</v>
      </c>
      <c r="H27" s="488"/>
      <c r="I27" s="489"/>
      <c r="J27" s="490"/>
      <c r="K27" s="491"/>
      <c r="L27" s="459">
        <f t="shared" si="6"/>
        <v>9800</v>
      </c>
      <c r="M27" s="460">
        <f t="shared" si="7"/>
        <v>0</v>
      </c>
      <c r="N27" s="461">
        <f t="shared" si="8"/>
        <v>0</v>
      </c>
      <c r="O27" s="462">
        <f t="shared" si="9"/>
        <v>0</v>
      </c>
      <c r="P27" s="463">
        <f t="shared" si="10"/>
        <v>0</v>
      </c>
      <c r="Q27" s="492"/>
      <c r="R27" s="493"/>
      <c r="S27" s="494">
        <v>9800</v>
      </c>
      <c r="T27" s="495"/>
      <c r="U27" s="496"/>
      <c r="V27" s="497"/>
      <c r="W27" s="492"/>
      <c r="X27" s="495"/>
      <c r="Y27" s="496"/>
      <c r="Z27" s="498"/>
      <c r="AA27" s="494"/>
      <c r="AB27" s="495"/>
      <c r="AC27" s="496"/>
      <c r="AD27" s="497"/>
      <c r="AE27" s="492"/>
      <c r="AF27" s="495"/>
      <c r="AG27" s="496"/>
      <c r="AH27" s="498"/>
      <c r="AI27" s="492"/>
      <c r="AJ27" s="495"/>
      <c r="AK27" s="496"/>
      <c r="AL27" s="498"/>
    </row>
    <row r="28" spans="1:38" ht="18.75">
      <c r="A28" s="483"/>
      <c r="B28" s="499">
        <v>244050</v>
      </c>
      <c r="C28" s="484" t="s">
        <v>539</v>
      </c>
      <c r="D28" s="485"/>
      <c r="E28" s="485"/>
      <c r="F28" s="486"/>
      <c r="G28" s="487">
        <v>4900</v>
      </c>
      <c r="H28" s="488"/>
      <c r="I28" s="489"/>
      <c r="J28" s="490"/>
      <c r="K28" s="491"/>
      <c r="L28" s="459">
        <f t="shared" si="6"/>
        <v>4900</v>
      </c>
      <c r="M28" s="460">
        <f t="shared" si="7"/>
        <v>0</v>
      </c>
      <c r="N28" s="461">
        <f t="shared" si="8"/>
        <v>0</v>
      </c>
      <c r="O28" s="462">
        <f t="shared" si="9"/>
        <v>0</v>
      </c>
      <c r="P28" s="463">
        <f t="shared" si="10"/>
        <v>0</v>
      </c>
      <c r="Q28" s="492"/>
      <c r="R28" s="493"/>
      <c r="S28" s="494">
        <v>4900</v>
      </c>
      <c r="T28" s="495"/>
      <c r="U28" s="496"/>
      <c r="V28" s="497"/>
      <c r="W28" s="492"/>
      <c r="X28" s="495"/>
      <c r="Y28" s="496"/>
      <c r="Z28" s="498"/>
      <c r="AA28" s="494"/>
      <c r="AB28" s="495"/>
      <c r="AC28" s="496"/>
      <c r="AD28" s="497"/>
      <c r="AE28" s="492"/>
      <c r="AF28" s="495"/>
      <c r="AG28" s="496"/>
      <c r="AH28" s="498"/>
      <c r="AI28" s="492"/>
      <c r="AJ28" s="495"/>
      <c r="AK28" s="496"/>
      <c r="AL28" s="498"/>
    </row>
    <row r="29" spans="1:38" ht="18.75">
      <c r="A29" s="483"/>
      <c r="B29" s="499">
        <v>244050</v>
      </c>
      <c r="C29" s="484" t="s">
        <v>540</v>
      </c>
      <c r="D29" s="485"/>
      <c r="E29" s="485"/>
      <c r="F29" s="486"/>
      <c r="G29" s="487">
        <v>4900</v>
      </c>
      <c r="H29" s="488"/>
      <c r="I29" s="489"/>
      <c r="J29" s="490"/>
      <c r="K29" s="491"/>
      <c r="L29" s="459">
        <f t="shared" si="6"/>
        <v>4900</v>
      </c>
      <c r="M29" s="460">
        <f t="shared" si="7"/>
        <v>0</v>
      </c>
      <c r="N29" s="461">
        <f t="shared" si="8"/>
        <v>0</v>
      </c>
      <c r="O29" s="462">
        <f t="shared" si="9"/>
        <v>0</v>
      </c>
      <c r="P29" s="463">
        <f t="shared" si="10"/>
        <v>0</v>
      </c>
      <c r="Q29" s="492"/>
      <c r="R29" s="493"/>
      <c r="S29" s="494">
        <v>4900</v>
      </c>
      <c r="T29" s="495"/>
      <c r="U29" s="496"/>
      <c r="V29" s="497"/>
      <c r="W29" s="492"/>
      <c r="X29" s="495"/>
      <c r="Y29" s="496"/>
      <c r="Z29" s="498"/>
      <c r="AA29" s="494"/>
      <c r="AB29" s="495"/>
      <c r="AC29" s="496"/>
      <c r="AD29" s="497"/>
      <c r="AE29" s="492"/>
      <c r="AF29" s="495"/>
      <c r="AG29" s="496"/>
      <c r="AH29" s="498"/>
      <c r="AI29" s="492"/>
      <c r="AJ29" s="495"/>
      <c r="AK29" s="496"/>
      <c r="AL29" s="498"/>
    </row>
    <row r="30" spans="1:38" ht="18.75">
      <c r="A30" s="483"/>
      <c r="B30" s="499">
        <v>244056</v>
      </c>
      <c r="C30" s="484" t="s">
        <v>541</v>
      </c>
      <c r="D30" s="485"/>
      <c r="E30" s="485"/>
      <c r="F30" s="486"/>
      <c r="G30" s="487">
        <v>4601</v>
      </c>
      <c r="H30" s="488"/>
      <c r="I30" s="489"/>
      <c r="J30" s="490"/>
      <c r="K30" s="491"/>
      <c r="L30" s="459">
        <f t="shared" si="6"/>
        <v>4601</v>
      </c>
      <c r="M30" s="460">
        <f t="shared" si="7"/>
        <v>0</v>
      </c>
      <c r="N30" s="461">
        <f t="shared" si="8"/>
        <v>0</v>
      </c>
      <c r="O30" s="462">
        <f t="shared" si="9"/>
        <v>0</v>
      </c>
      <c r="P30" s="463">
        <f t="shared" si="10"/>
        <v>0</v>
      </c>
      <c r="Q30" s="492"/>
      <c r="R30" s="493"/>
      <c r="S30" s="494">
        <v>4601</v>
      </c>
      <c r="T30" s="495"/>
      <c r="U30" s="496"/>
      <c r="V30" s="497"/>
      <c r="W30" s="492"/>
      <c r="X30" s="495"/>
      <c r="Y30" s="496"/>
      <c r="Z30" s="498"/>
      <c r="AA30" s="494"/>
      <c r="AB30" s="495"/>
      <c r="AC30" s="496"/>
      <c r="AD30" s="497"/>
      <c r="AE30" s="492"/>
      <c r="AF30" s="495"/>
      <c r="AG30" s="496"/>
      <c r="AH30" s="498"/>
      <c r="AI30" s="492"/>
      <c r="AJ30" s="495"/>
      <c r="AK30" s="496"/>
      <c r="AL30" s="498"/>
    </row>
    <row r="31" spans="1:38" ht="18.75">
      <c r="A31" s="483"/>
      <c r="B31" s="499">
        <v>244061</v>
      </c>
      <c r="C31" s="484" t="s">
        <v>542</v>
      </c>
      <c r="D31" s="485"/>
      <c r="E31" s="485"/>
      <c r="F31" s="486"/>
      <c r="G31" s="487">
        <v>20000</v>
      </c>
      <c r="H31" s="488"/>
      <c r="I31" s="489"/>
      <c r="J31" s="490"/>
      <c r="K31" s="491"/>
      <c r="L31" s="459">
        <f t="shared" si="6"/>
        <v>20000</v>
      </c>
      <c r="M31" s="460">
        <f t="shared" si="7"/>
        <v>0</v>
      </c>
      <c r="N31" s="461">
        <f t="shared" si="8"/>
        <v>0</v>
      </c>
      <c r="O31" s="462">
        <f t="shared" si="9"/>
        <v>0</v>
      </c>
      <c r="P31" s="463">
        <f t="shared" si="10"/>
        <v>0</v>
      </c>
      <c r="Q31" s="492"/>
      <c r="R31" s="493"/>
      <c r="S31" s="494">
        <v>20000</v>
      </c>
      <c r="T31" s="495"/>
      <c r="U31" s="496"/>
      <c r="V31" s="497"/>
      <c r="W31" s="492"/>
      <c r="X31" s="495"/>
      <c r="Y31" s="496"/>
      <c r="Z31" s="498"/>
      <c r="AA31" s="494"/>
      <c r="AB31" s="495"/>
      <c r="AC31" s="496"/>
      <c r="AD31" s="497"/>
      <c r="AE31" s="492"/>
      <c r="AF31" s="495"/>
      <c r="AG31" s="496"/>
      <c r="AH31" s="498"/>
      <c r="AI31" s="492"/>
      <c r="AJ31" s="495"/>
      <c r="AK31" s="496"/>
      <c r="AL31" s="498"/>
    </row>
    <row r="32" spans="1:38" ht="18.75">
      <c r="A32" s="483"/>
      <c r="B32" s="499">
        <v>244061</v>
      </c>
      <c r="C32" s="500" t="s">
        <v>543</v>
      </c>
      <c r="D32" s="485"/>
      <c r="E32" s="485"/>
      <c r="F32" s="486"/>
      <c r="G32" s="487">
        <v>20000</v>
      </c>
      <c r="H32" s="488"/>
      <c r="I32" s="489"/>
      <c r="J32" s="490"/>
      <c r="K32" s="491"/>
      <c r="L32" s="459">
        <f t="shared" si="6"/>
        <v>0</v>
      </c>
      <c r="M32" s="460">
        <f t="shared" si="7"/>
        <v>0</v>
      </c>
      <c r="N32" s="461">
        <f t="shared" si="8"/>
        <v>0</v>
      </c>
      <c r="O32" s="462">
        <f t="shared" si="9"/>
        <v>20000</v>
      </c>
      <c r="P32" s="463">
        <f t="shared" si="10"/>
        <v>0</v>
      </c>
      <c r="Q32" s="492"/>
      <c r="R32" s="493"/>
      <c r="S32" s="494"/>
      <c r="T32" s="495"/>
      <c r="U32" s="496"/>
      <c r="V32" s="497">
        <v>20000</v>
      </c>
      <c r="W32" s="492"/>
      <c r="X32" s="495"/>
      <c r="Y32" s="496"/>
      <c r="Z32" s="498"/>
      <c r="AA32" s="494"/>
      <c r="AB32" s="495"/>
      <c r="AC32" s="496"/>
      <c r="AD32" s="497"/>
      <c r="AE32" s="492"/>
      <c r="AF32" s="495"/>
      <c r="AG32" s="496"/>
      <c r="AH32" s="498"/>
      <c r="AI32" s="492"/>
      <c r="AJ32" s="495"/>
      <c r="AK32" s="496"/>
      <c r="AL32" s="498"/>
    </row>
    <row r="33" spans="1:38" ht="18.75">
      <c r="A33" s="483"/>
      <c r="B33" s="499">
        <v>244062</v>
      </c>
      <c r="C33" s="484" t="s">
        <v>544</v>
      </c>
      <c r="D33" s="485"/>
      <c r="E33" s="485"/>
      <c r="F33" s="486"/>
      <c r="G33" s="487"/>
      <c r="H33" s="488">
        <v>11635.25</v>
      </c>
      <c r="I33" s="489"/>
      <c r="J33" s="490"/>
      <c r="K33" s="491"/>
      <c r="L33" s="459">
        <f t="shared" si="6"/>
        <v>11635.25</v>
      </c>
      <c r="M33" s="460">
        <f t="shared" si="7"/>
        <v>0</v>
      </c>
      <c r="N33" s="461">
        <f t="shared" si="8"/>
        <v>0</v>
      </c>
      <c r="O33" s="462">
        <f t="shared" si="9"/>
        <v>0</v>
      </c>
      <c r="P33" s="463">
        <f t="shared" si="10"/>
        <v>0</v>
      </c>
      <c r="Q33" s="492"/>
      <c r="R33" s="493"/>
      <c r="S33" s="494"/>
      <c r="T33" s="495"/>
      <c r="U33" s="496"/>
      <c r="V33" s="497"/>
      <c r="W33" s="492">
        <v>11635.25</v>
      </c>
      <c r="X33" s="495"/>
      <c r="Y33" s="496"/>
      <c r="Z33" s="498"/>
      <c r="AA33" s="494"/>
      <c r="AB33" s="495"/>
      <c r="AC33" s="496"/>
      <c r="AD33" s="497"/>
      <c r="AE33" s="492"/>
      <c r="AF33" s="495"/>
      <c r="AG33" s="496"/>
      <c r="AH33" s="498"/>
      <c r="AI33" s="492"/>
      <c r="AJ33" s="495"/>
      <c r="AK33" s="496"/>
      <c r="AL33" s="498"/>
    </row>
    <row r="34" spans="1:38" ht="18.75">
      <c r="A34" s="483"/>
      <c r="B34" s="499">
        <v>244063</v>
      </c>
      <c r="C34" s="484" t="s">
        <v>545</v>
      </c>
      <c r="D34" s="485"/>
      <c r="E34" s="485"/>
      <c r="F34" s="486"/>
      <c r="G34" s="487"/>
      <c r="H34" s="488">
        <v>4500</v>
      </c>
      <c r="I34" s="489"/>
      <c r="J34" s="490"/>
      <c r="K34" s="491"/>
      <c r="L34" s="459">
        <f t="shared" si="6"/>
        <v>4500</v>
      </c>
      <c r="M34" s="460">
        <f t="shared" si="7"/>
        <v>0</v>
      </c>
      <c r="N34" s="461">
        <f t="shared" si="8"/>
        <v>0</v>
      </c>
      <c r="O34" s="462">
        <f t="shared" si="9"/>
        <v>0</v>
      </c>
      <c r="P34" s="463">
        <f t="shared" si="10"/>
        <v>0</v>
      </c>
      <c r="Q34" s="492"/>
      <c r="R34" s="493"/>
      <c r="S34" s="494"/>
      <c r="T34" s="495"/>
      <c r="U34" s="496"/>
      <c r="V34" s="497"/>
      <c r="W34" s="492">
        <v>4500</v>
      </c>
      <c r="X34" s="495"/>
      <c r="Y34" s="496"/>
      <c r="Z34" s="498"/>
      <c r="AA34" s="494"/>
      <c r="AB34" s="495"/>
      <c r="AC34" s="496"/>
      <c r="AD34" s="497"/>
      <c r="AE34" s="492"/>
      <c r="AF34" s="495"/>
      <c r="AG34" s="496"/>
      <c r="AH34" s="498"/>
      <c r="AI34" s="492"/>
      <c r="AJ34" s="495"/>
      <c r="AK34" s="496"/>
      <c r="AL34" s="498"/>
    </row>
    <row r="35" spans="1:38" ht="18.75">
      <c r="A35" s="483"/>
      <c r="B35" s="499">
        <v>244063</v>
      </c>
      <c r="C35" s="484" t="s">
        <v>546</v>
      </c>
      <c r="D35" s="485"/>
      <c r="E35" s="485"/>
      <c r="F35" s="486"/>
      <c r="G35" s="487"/>
      <c r="H35" s="488">
        <v>29515.95</v>
      </c>
      <c r="I35" s="489"/>
      <c r="J35" s="490"/>
      <c r="K35" s="491"/>
      <c r="L35" s="459">
        <f t="shared" si="6"/>
        <v>29515.95</v>
      </c>
      <c r="M35" s="460">
        <f t="shared" si="7"/>
        <v>0</v>
      </c>
      <c r="N35" s="461">
        <f t="shared" si="8"/>
        <v>0</v>
      </c>
      <c r="O35" s="462">
        <f t="shared" si="9"/>
        <v>0</v>
      </c>
      <c r="P35" s="463">
        <f t="shared" si="10"/>
        <v>0</v>
      </c>
      <c r="Q35" s="492"/>
      <c r="R35" s="493"/>
      <c r="S35" s="494"/>
      <c r="T35" s="495"/>
      <c r="U35" s="496"/>
      <c r="V35" s="497"/>
      <c r="W35" s="492">
        <v>29515.95</v>
      </c>
      <c r="X35" s="495"/>
      <c r="Y35" s="496"/>
      <c r="Z35" s="498"/>
      <c r="AA35" s="494"/>
      <c r="AB35" s="495"/>
      <c r="AC35" s="496"/>
      <c r="AD35" s="497"/>
      <c r="AE35" s="492"/>
      <c r="AF35" s="495"/>
      <c r="AG35" s="496"/>
      <c r="AH35" s="498"/>
      <c r="AI35" s="492"/>
      <c r="AJ35" s="495"/>
      <c r="AK35" s="496"/>
      <c r="AL35" s="498"/>
    </row>
    <row r="36" spans="1:38" ht="18.75">
      <c r="A36" s="483"/>
      <c r="B36" s="499">
        <v>244069</v>
      </c>
      <c r="C36" s="484" t="s">
        <v>547</v>
      </c>
      <c r="D36" s="485"/>
      <c r="E36" s="485"/>
      <c r="F36" s="486"/>
      <c r="G36" s="487"/>
      <c r="H36" s="488">
        <v>63665</v>
      </c>
      <c r="I36" s="489"/>
      <c r="J36" s="490"/>
      <c r="K36" s="491"/>
      <c r="L36" s="459">
        <f t="shared" si="6"/>
        <v>63665</v>
      </c>
      <c r="M36" s="460">
        <f t="shared" si="7"/>
        <v>0</v>
      </c>
      <c r="N36" s="461">
        <f t="shared" si="8"/>
        <v>0</v>
      </c>
      <c r="O36" s="462">
        <f t="shared" si="9"/>
        <v>0</v>
      </c>
      <c r="P36" s="463">
        <f t="shared" si="10"/>
        <v>0</v>
      </c>
      <c r="Q36" s="492"/>
      <c r="R36" s="493"/>
      <c r="S36" s="494"/>
      <c r="T36" s="495"/>
      <c r="U36" s="496"/>
      <c r="V36" s="497"/>
      <c r="W36" s="492">
        <v>63665</v>
      </c>
      <c r="X36" s="495"/>
      <c r="Y36" s="496"/>
      <c r="Z36" s="498"/>
      <c r="AA36" s="494"/>
      <c r="AB36" s="495"/>
      <c r="AC36" s="496"/>
      <c r="AD36" s="497"/>
      <c r="AE36" s="492"/>
      <c r="AF36" s="495"/>
      <c r="AG36" s="496"/>
      <c r="AH36" s="498"/>
      <c r="AI36" s="492"/>
      <c r="AJ36" s="495"/>
      <c r="AK36" s="496"/>
      <c r="AL36" s="498"/>
    </row>
    <row r="37" spans="1:38" ht="18.75">
      <c r="A37" s="483"/>
      <c r="B37" s="499">
        <v>244077</v>
      </c>
      <c r="C37" s="484" t="s">
        <v>548</v>
      </c>
      <c r="D37" s="485"/>
      <c r="E37" s="485"/>
      <c r="F37" s="486"/>
      <c r="G37" s="487"/>
      <c r="H37" s="488">
        <v>13995.6</v>
      </c>
      <c r="I37" s="489"/>
      <c r="J37" s="490"/>
      <c r="K37" s="491"/>
      <c r="L37" s="459">
        <f t="shared" si="6"/>
        <v>13995.6</v>
      </c>
      <c r="M37" s="460">
        <f t="shared" si="7"/>
        <v>0</v>
      </c>
      <c r="N37" s="461">
        <f t="shared" si="8"/>
        <v>0</v>
      </c>
      <c r="O37" s="462">
        <f t="shared" si="9"/>
        <v>0</v>
      </c>
      <c r="P37" s="463">
        <f t="shared" si="10"/>
        <v>0</v>
      </c>
      <c r="Q37" s="492"/>
      <c r="R37" s="493"/>
      <c r="S37" s="494"/>
      <c r="T37" s="495"/>
      <c r="U37" s="496"/>
      <c r="V37" s="497"/>
      <c r="W37" s="492">
        <v>13995.6</v>
      </c>
      <c r="X37" s="495"/>
      <c r="Y37" s="496"/>
      <c r="Z37" s="498"/>
      <c r="AA37" s="494"/>
      <c r="AB37" s="495"/>
      <c r="AC37" s="496"/>
      <c r="AD37" s="497"/>
      <c r="AE37" s="492"/>
      <c r="AF37" s="495"/>
      <c r="AG37" s="496"/>
      <c r="AH37" s="498"/>
      <c r="AI37" s="492"/>
      <c r="AJ37" s="495"/>
      <c r="AK37" s="496"/>
      <c r="AL37" s="498"/>
    </row>
    <row r="38" spans="1:38" ht="18.75">
      <c r="A38" s="483"/>
      <c r="B38" s="499">
        <v>244098</v>
      </c>
      <c r="C38" s="484" t="s">
        <v>549</v>
      </c>
      <c r="D38" s="485"/>
      <c r="E38" s="485"/>
      <c r="F38" s="486"/>
      <c r="G38" s="487">
        <v>135783</v>
      </c>
      <c r="H38" s="488"/>
      <c r="I38" s="489"/>
      <c r="J38" s="490"/>
      <c r="K38" s="491"/>
      <c r="L38" s="459">
        <f t="shared" si="6"/>
        <v>135783</v>
      </c>
      <c r="M38" s="460">
        <f t="shared" si="7"/>
        <v>0</v>
      </c>
      <c r="N38" s="461">
        <f t="shared" si="8"/>
        <v>0</v>
      </c>
      <c r="O38" s="462">
        <f t="shared" si="9"/>
        <v>0</v>
      </c>
      <c r="P38" s="463">
        <f t="shared" si="10"/>
        <v>0</v>
      </c>
      <c r="Q38" s="492"/>
      <c r="R38" s="493"/>
      <c r="S38" s="494">
        <v>135783</v>
      </c>
      <c r="T38" s="495"/>
      <c r="U38" s="496"/>
      <c r="V38" s="497"/>
      <c r="W38" s="492"/>
      <c r="X38" s="495"/>
      <c r="Y38" s="496"/>
      <c r="Z38" s="498"/>
      <c r="AA38" s="494"/>
      <c r="AB38" s="495"/>
      <c r="AC38" s="496"/>
      <c r="AD38" s="497"/>
      <c r="AE38" s="492"/>
      <c r="AF38" s="495"/>
      <c r="AG38" s="496"/>
      <c r="AH38" s="498"/>
      <c r="AI38" s="492"/>
      <c r="AJ38" s="495"/>
      <c r="AK38" s="496"/>
      <c r="AL38" s="498"/>
    </row>
    <row r="39" spans="1:38" ht="18.75">
      <c r="A39" s="483"/>
      <c r="B39" s="499">
        <v>244148</v>
      </c>
      <c r="C39" s="484" t="s">
        <v>550</v>
      </c>
      <c r="D39" s="485"/>
      <c r="E39" s="485"/>
      <c r="F39" s="486"/>
      <c r="G39" s="487"/>
      <c r="H39" s="488">
        <v>23754</v>
      </c>
      <c r="I39" s="489"/>
      <c r="J39" s="490"/>
      <c r="K39" s="491"/>
      <c r="L39" s="459">
        <f t="shared" si="6"/>
        <v>23754</v>
      </c>
      <c r="M39" s="460">
        <f t="shared" si="7"/>
        <v>0</v>
      </c>
      <c r="N39" s="461">
        <f t="shared" si="8"/>
        <v>0</v>
      </c>
      <c r="O39" s="462">
        <f t="shared" si="9"/>
        <v>0</v>
      </c>
      <c r="P39" s="463">
        <f t="shared" si="10"/>
        <v>0</v>
      </c>
      <c r="Q39" s="492"/>
      <c r="R39" s="493"/>
      <c r="S39" s="494"/>
      <c r="T39" s="495"/>
      <c r="U39" s="496"/>
      <c r="V39" s="497"/>
      <c r="W39" s="492">
        <v>23754</v>
      </c>
      <c r="X39" s="495"/>
      <c r="Y39" s="496"/>
      <c r="Z39" s="498"/>
      <c r="AA39" s="494"/>
      <c r="AB39" s="495"/>
      <c r="AC39" s="496"/>
      <c r="AD39" s="497"/>
      <c r="AE39" s="492"/>
      <c r="AF39" s="495"/>
      <c r="AG39" s="496"/>
      <c r="AH39" s="498"/>
      <c r="AI39" s="492"/>
      <c r="AJ39" s="495"/>
      <c r="AK39" s="496"/>
      <c r="AL39" s="498"/>
    </row>
    <row r="40" spans="1:38" ht="18.75">
      <c r="A40" s="483"/>
      <c r="B40" s="499">
        <v>244151</v>
      </c>
      <c r="C40" s="484" t="s">
        <v>551</v>
      </c>
      <c r="D40" s="485"/>
      <c r="E40" s="485"/>
      <c r="F40" s="486"/>
      <c r="G40" s="487"/>
      <c r="H40" s="488">
        <v>2800</v>
      </c>
      <c r="I40" s="489"/>
      <c r="J40" s="490"/>
      <c r="K40" s="491"/>
      <c r="L40" s="459">
        <f t="shared" si="6"/>
        <v>2800</v>
      </c>
      <c r="M40" s="460">
        <f t="shared" si="7"/>
        <v>0</v>
      </c>
      <c r="N40" s="461">
        <f t="shared" si="8"/>
        <v>0</v>
      </c>
      <c r="O40" s="462">
        <f t="shared" si="9"/>
        <v>0</v>
      </c>
      <c r="P40" s="463">
        <f t="shared" si="10"/>
        <v>0</v>
      </c>
      <c r="Q40" s="492"/>
      <c r="R40" s="493"/>
      <c r="S40" s="494"/>
      <c r="T40" s="495"/>
      <c r="U40" s="496"/>
      <c r="V40" s="497"/>
      <c r="W40" s="492">
        <v>2800</v>
      </c>
      <c r="X40" s="495"/>
      <c r="Y40" s="496"/>
      <c r="Z40" s="498"/>
      <c r="AA40" s="494"/>
      <c r="AB40" s="495"/>
      <c r="AC40" s="496"/>
      <c r="AD40" s="497"/>
      <c r="AE40" s="492"/>
      <c r="AF40" s="495"/>
      <c r="AG40" s="496"/>
      <c r="AH40" s="498"/>
      <c r="AI40" s="492"/>
      <c r="AJ40" s="495"/>
      <c r="AK40" s="496"/>
      <c r="AL40" s="498"/>
    </row>
    <row r="41" spans="1:38" ht="18.75">
      <c r="A41" s="483"/>
      <c r="B41" s="499">
        <v>244153</v>
      </c>
      <c r="C41" s="484" t="s">
        <v>552</v>
      </c>
      <c r="D41" s="485"/>
      <c r="E41" s="485"/>
      <c r="F41" s="486"/>
      <c r="G41" s="487"/>
      <c r="H41" s="488">
        <v>4015</v>
      </c>
      <c r="I41" s="489"/>
      <c r="J41" s="490"/>
      <c r="K41" s="491"/>
      <c r="L41" s="459">
        <f t="shared" si="6"/>
        <v>4015</v>
      </c>
      <c r="M41" s="460">
        <f t="shared" si="7"/>
        <v>0</v>
      </c>
      <c r="N41" s="461">
        <f t="shared" si="8"/>
        <v>0</v>
      </c>
      <c r="O41" s="462">
        <f t="shared" si="9"/>
        <v>0</v>
      </c>
      <c r="P41" s="463">
        <f t="shared" si="10"/>
        <v>0</v>
      </c>
      <c r="Q41" s="492"/>
      <c r="R41" s="493"/>
      <c r="S41" s="494"/>
      <c r="T41" s="495"/>
      <c r="U41" s="496"/>
      <c r="V41" s="497"/>
      <c r="W41" s="492">
        <v>4015</v>
      </c>
      <c r="X41" s="495"/>
      <c r="Y41" s="496"/>
      <c r="Z41" s="498"/>
      <c r="AA41" s="494"/>
      <c r="AB41" s="495"/>
      <c r="AC41" s="496"/>
      <c r="AD41" s="497"/>
      <c r="AE41" s="492"/>
      <c r="AF41" s="495"/>
      <c r="AG41" s="496"/>
      <c r="AH41" s="498"/>
      <c r="AI41" s="492"/>
      <c r="AJ41" s="495"/>
      <c r="AK41" s="496"/>
      <c r="AL41" s="498"/>
    </row>
    <row r="42" spans="1:38" ht="18.75">
      <c r="A42" s="483"/>
      <c r="B42" s="499">
        <v>244155</v>
      </c>
      <c r="C42" s="484" t="s">
        <v>553</v>
      </c>
      <c r="D42" s="485"/>
      <c r="E42" s="485"/>
      <c r="F42" s="486"/>
      <c r="G42" s="487"/>
      <c r="H42" s="488">
        <v>3375</v>
      </c>
      <c r="I42" s="489"/>
      <c r="J42" s="490"/>
      <c r="K42" s="491"/>
      <c r="L42" s="459">
        <f t="shared" si="6"/>
        <v>3375</v>
      </c>
      <c r="M42" s="460">
        <f t="shared" si="7"/>
        <v>0</v>
      </c>
      <c r="N42" s="461">
        <f t="shared" si="8"/>
        <v>0</v>
      </c>
      <c r="O42" s="462">
        <f t="shared" si="9"/>
        <v>0</v>
      </c>
      <c r="P42" s="463">
        <f t="shared" si="10"/>
        <v>0</v>
      </c>
      <c r="Q42" s="492"/>
      <c r="R42" s="493"/>
      <c r="S42" s="494"/>
      <c r="T42" s="495"/>
      <c r="U42" s="496"/>
      <c r="V42" s="497"/>
      <c r="W42" s="492">
        <v>3375</v>
      </c>
      <c r="X42" s="495"/>
      <c r="Y42" s="496"/>
      <c r="Z42" s="498"/>
      <c r="AA42" s="494"/>
      <c r="AB42" s="495"/>
      <c r="AC42" s="496"/>
      <c r="AD42" s="497"/>
      <c r="AE42" s="492"/>
      <c r="AF42" s="495"/>
      <c r="AG42" s="496"/>
      <c r="AH42" s="498"/>
      <c r="AI42" s="492"/>
      <c r="AJ42" s="495"/>
      <c r="AK42" s="496"/>
      <c r="AL42" s="498"/>
    </row>
    <row r="43" spans="1:38" ht="18.75">
      <c r="A43" s="483"/>
      <c r="B43" s="499">
        <v>244187</v>
      </c>
      <c r="C43" s="484" t="s">
        <v>1447</v>
      </c>
      <c r="D43" s="485"/>
      <c r="E43" s="485"/>
      <c r="F43" s="486"/>
      <c r="G43" s="487">
        <f>18760-50</f>
        <v>18710</v>
      </c>
      <c r="H43" s="488"/>
      <c r="I43" s="489"/>
      <c r="J43" s="490"/>
      <c r="K43" s="491"/>
      <c r="L43" s="459">
        <f t="shared" si="6"/>
        <v>18750</v>
      </c>
      <c r="M43" s="460">
        <f t="shared" si="7"/>
        <v>0</v>
      </c>
      <c r="N43" s="461">
        <f t="shared" si="8"/>
        <v>0</v>
      </c>
      <c r="O43" s="462">
        <f t="shared" si="9"/>
        <v>0</v>
      </c>
      <c r="P43" s="463">
        <f t="shared" si="10"/>
        <v>0</v>
      </c>
      <c r="Q43" s="492"/>
      <c r="R43" s="493"/>
      <c r="S43" s="494">
        <v>18750</v>
      </c>
      <c r="T43" s="495"/>
      <c r="U43" s="496"/>
      <c r="V43" s="497"/>
      <c r="W43" s="492"/>
      <c r="X43" s="495"/>
      <c r="Y43" s="496"/>
      <c r="Z43" s="498"/>
      <c r="AA43" s="494"/>
      <c r="AB43" s="495"/>
      <c r="AC43" s="496"/>
      <c r="AD43" s="497"/>
      <c r="AE43" s="492"/>
      <c r="AF43" s="495"/>
      <c r="AG43" s="496"/>
      <c r="AH43" s="498"/>
      <c r="AI43" s="492"/>
      <c r="AJ43" s="495"/>
      <c r="AK43" s="496"/>
      <c r="AL43" s="498"/>
    </row>
    <row r="44" spans="1:38" ht="18.75">
      <c r="A44" s="483"/>
      <c r="B44" s="499">
        <v>244195</v>
      </c>
      <c r="C44" s="484" t="s">
        <v>1448</v>
      </c>
      <c r="D44" s="485"/>
      <c r="E44" s="485"/>
      <c r="F44" s="486"/>
      <c r="G44" s="487">
        <v>56817</v>
      </c>
      <c r="H44" s="488"/>
      <c r="I44" s="489"/>
      <c r="J44" s="490"/>
      <c r="K44" s="491"/>
      <c r="L44" s="459">
        <f t="shared" si="6"/>
        <v>0</v>
      </c>
      <c r="M44" s="460">
        <f t="shared" si="7"/>
        <v>0</v>
      </c>
      <c r="N44" s="461">
        <f t="shared" si="8"/>
        <v>0</v>
      </c>
      <c r="O44" s="462">
        <f t="shared" si="9"/>
        <v>56817</v>
      </c>
      <c r="P44" s="463">
        <f t="shared" si="10"/>
        <v>0</v>
      </c>
      <c r="Q44" s="492"/>
      <c r="R44" s="493"/>
      <c r="S44" s="494"/>
      <c r="T44" s="495"/>
      <c r="U44" s="496"/>
      <c r="V44" s="497">
        <v>56817</v>
      </c>
      <c r="W44" s="492"/>
      <c r="X44" s="495"/>
      <c r="Y44" s="496"/>
      <c r="Z44" s="498"/>
      <c r="AA44" s="494"/>
      <c r="AB44" s="495"/>
      <c r="AC44" s="496"/>
      <c r="AD44" s="497"/>
      <c r="AE44" s="492"/>
      <c r="AF44" s="495"/>
      <c r="AG44" s="496"/>
      <c r="AH44" s="498"/>
      <c r="AI44" s="492"/>
      <c r="AJ44" s="495"/>
      <c r="AK44" s="496"/>
      <c r="AL44" s="498"/>
    </row>
    <row r="45" spans="1:38" ht="18.75">
      <c r="A45" s="483"/>
      <c r="B45" s="499">
        <v>244200</v>
      </c>
      <c r="C45" s="484" t="s">
        <v>1449</v>
      </c>
      <c r="D45" s="485"/>
      <c r="E45" s="485"/>
      <c r="F45" s="486"/>
      <c r="G45" s="487">
        <v>36754.5</v>
      </c>
      <c r="H45" s="488"/>
      <c r="I45" s="489"/>
      <c r="J45" s="490"/>
      <c r="K45" s="491"/>
      <c r="L45" s="459">
        <f t="shared" si="6"/>
        <v>0</v>
      </c>
      <c r="M45" s="460">
        <f t="shared" si="7"/>
        <v>0</v>
      </c>
      <c r="N45" s="461">
        <f t="shared" si="8"/>
        <v>0</v>
      </c>
      <c r="O45" s="462">
        <f t="shared" si="9"/>
        <v>36754.5</v>
      </c>
      <c r="P45" s="463">
        <f t="shared" si="10"/>
        <v>0</v>
      </c>
      <c r="Q45" s="492"/>
      <c r="R45" s="493"/>
      <c r="S45" s="494"/>
      <c r="T45" s="495"/>
      <c r="U45" s="496"/>
      <c r="V45" s="497">
        <v>36754.5</v>
      </c>
      <c r="W45" s="492"/>
      <c r="X45" s="495"/>
      <c r="Y45" s="496"/>
      <c r="Z45" s="498"/>
      <c r="AA45" s="494"/>
      <c r="AB45" s="495"/>
      <c r="AC45" s="496"/>
      <c r="AD45" s="497"/>
      <c r="AE45" s="492"/>
      <c r="AF45" s="495"/>
      <c r="AG45" s="496"/>
      <c r="AH45" s="498"/>
      <c r="AI45" s="492"/>
      <c r="AJ45" s="495"/>
      <c r="AK45" s="496"/>
      <c r="AL45" s="498"/>
    </row>
    <row r="46" spans="1:38" ht="18.75">
      <c r="A46" s="483"/>
      <c r="B46" s="499">
        <v>244203</v>
      </c>
      <c r="C46" s="484" t="s">
        <v>1450</v>
      </c>
      <c r="D46" s="485"/>
      <c r="E46" s="485"/>
      <c r="F46" s="486"/>
      <c r="G46" s="487"/>
      <c r="H46" s="488">
        <v>4780</v>
      </c>
      <c r="I46" s="489"/>
      <c r="J46" s="490"/>
      <c r="K46" s="491"/>
      <c r="L46" s="459">
        <f t="shared" si="6"/>
        <v>0</v>
      </c>
      <c r="M46" s="460">
        <f t="shared" si="7"/>
        <v>0</v>
      </c>
      <c r="N46" s="461">
        <f t="shared" si="8"/>
        <v>0</v>
      </c>
      <c r="O46" s="462">
        <f t="shared" si="9"/>
        <v>4780</v>
      </c>
      <c r="P46" s="463">
        <f t="shared" si="10"/>
        <v>0</v>
      </c>
      <c r="Q46" s="492"/>
      <c r="R46" s="493"/>
      <c r="S46" s="494"/>
      <c r="T46" s="495"/>
      <c r="U46" s="496"/>
      <c r="V46" s="497"/>
      <c r="W46" s="492"/>
      <c r="X46" s="495"/>
      <c r="Y46" s="496"/>
      <c r="Z46" s="498">
        <v>4780</v>
      </c>
      <c r="AA46" s="494"/>
      <c r="AB46" s="495"/>
      <c r="AC46" s="496"/>
      <c r="AD46" s="497"/>
      <c r="AE46" s="492"/>
      <c r="AF46" s="495"/>
      <c r="AG46" s="496"/>
      <c r="AH46" s="498"/>
      <c r="AI46" s="492"/>
      <c r="AJ46" s="495"/>
      <c r="AK46" s="496"/>
      <c r="AL46" s="498"/>
    </row>
    <row r="47" spans="1:38" ht="18.75">
      <c r="A47" s="483"/>
      <c r="B47" s="499">
        <v>244203</v>
      </c>
      <c r="C47" s="484" t="s">
        <v>1451</v>
      </c>
      <c r="D47" s="485"/>
      <c r="E47" s="485"/>
      <c r="F47" s="486"/>
      <c r="G47" s="487"/>
      <c r="H47" s="488">
        <v>42158</v>
      </c>
      <c r="I47" s="489"/>
      <c r="J47" s="490"/>
      <c r="K47" s="491"/>
      <c r="L47" s="459">
        <f t="shared" si="6"/>
        <v>0</v>
      </c>
      <c r="M47" s="460">
        <f t="shared" si="7"/>
        <v>0</v>
      </c>
      <c r="N47" s="461">
        <f t="shared" si="8"/>
        <v>0</v>
      </c>
      <c r="O47" s="462">
        <f t="shared" si="9"/>
        <v>42158</v>
      </c>
      <c r="P47" s="463">
        <f t="shared" si="10"/>
        <v>0</v>
      </c>
      <c r="Q47" s="492"/>
      <c r="R47" s="493"/>
      <c r="S47" s="494"/>
      <c r="T47" s="495"/>
      <c r="U47" s="496"/>
      <c r="V47" s="497"/>
      <c r="W47" s="492"/>
      <c r="X47" s="495"/>
      <c r="Y47" s="496"/>
      <c r="Z47" s="498">
        <v>42158</v>
      </c>
      <c r="AA47" s="494"/>
      <c r="AB47" s="495"/>
      <c r="AC47" s="496"/>
      <c r="AD47" s="497"/>
      <c r="AE47" s="492"/>
      <c r="AF47" s="495"/>
      <c r="AG47" s="496"/>
      <c r="AH47" s="498"/>
      <c r="AI47" s="492"/>
      <c r="AJ47" s="495"/>
      <c r="AK47" s="496"/>
      <c r="AL47" s="498"/>
    </row>
    <row r="48" spans="1:38" ht="18.75">
      <c r="A48" s="483"/>
      <c r="B48" s="733">
        <v>244210</v>
      </c>
      <c r="C48" s="484" t="s">
        <v>1452</v>
      </c>
      <c r="D48" s="485"/>
      <c r="E48" s="485"/>
      <c r="F48" s="486"/>
      <c r="G48" s="487">
        <v>38520</v>
      </c>
      <c r="H48" s="488"/>
      <c r="I48" s="489"/>
      <c r="J48" s="490"/>
      <c r="K48" s="491"/>
      <c r="L48" s="459">
        <f t="shared" si="6"/>
        <v>0</v>
      </c>
      <c r="M48" s="460">
        <f t="shared" si="7"/>
        <v>0</v>
      </c>
      <c r="N48" s="461">
        <f t="shared" si="8"/>
        <v>0</v>
      </c>
      <c r="O48" s="462">
        <f t="shared" si="9"/>
        <v>38520</v>
      </c>
      <c r="P48" s="463">
        <f t="shared" si="10"/>
        <v>0</v>
      </c>
      <c r="Q48" s="492"/>
      <c r="R48" s="493"/>
      <c r="S48" s="494"/>
      <c r="T48" s="495"/>
      <c r="U48" s="496"/>
      <c r="V48" s="497">
        <v>38520</v>
      </c>
      <c r="W48" s="492"/>
      <c r="X48" s="495"/>
      <c r="Y48" s="496"/>
      <c r="Z48" s="498"/>
      <c r="AA48" s="494"/>
      <c r="AB48" s="495"/>
      <c r="AC48" s="496"/>
      <c r="AD48" s="497"/>
      <c r="AE48" s="492"/>
      <c r="AF48" s="495"/>
      <c r="AG48" s="496"/>
      <c r="AH48" s="498"/>
      <c r="AI48" s="492"/>
      <c r="AJ48" s="495"/>
      <c r="AK48" s="496"/>
      <c r="AL48" s="498"/>
    </row>
    <row r="49" spans="1:38" ht="18.75">
      <c r="A49" s="483"/>
      <c r="B49" s="733">
        <v>244210</v>
      </c>
      <c r="C49" s="484" t="s">
        <v>1572</v>
      </c>
      <c r="D49" s="485"/>
      <c r="E49" s="485"/>
      <c r="F49" s="486"/>
      <c r="G49" s="487">
        <v>2640</v>
      </c>
      <c r="H49" s="488"/>
      <c r="I49" s="489"/>
      <c r="J49" s="490"/>
      <c r="K49" s="491"/>
      <c r="L49" s="459">
        <f t="shared" si="6"/>
        <v>0</v>
      </c>
      <c r="M49" s="460">
        <f t="shared" si="7"/>
        <v>0</v>
      </c>
      <c r="N49" s="461">
        <f t="shared" si="8"/>
        <v>0</v>
      </c>
      <c r="O49" s="462">
        <f t="shared" si="9"/>
        <v>2640</v>
      </c>
      <c r="P49" s="463">
        <f t="shared" si="10"/>
        <v>0</v>
      </c>
      <c r="Q49" s="492"/>
      <c r="R49" s="493"/>
      <c r="S49" s="494"/>
      <c r="T49" s="495"/>
      <c r="U49" s="496"/>
      <c r="V49" s="497">
        <v>2640</v>
      </c>
      <c r="W49" s="492"/>
      <c r="X49" s="495"/>
      <c r="Y49" s="496"/>
      <c r="Z49" s="498"/>
      <c r="AA49" s="494"/>
      <c r="AB49" s="495"/>
      <c r="AC49" s="496"/>
      <c r="AD49" s="497"/>
      <c r="AE49" s="492"/>
      <c r="AF49" s="495"/>
      <c r="AG49" s="496"/>
      <c r="AH49" s="498"/>
      <c r="AI49" s="492"/>
      <c r="AJ49" s="495"/>
      <c r="AK49" s="496"/>
      <c r="AL49" s="498"/>
    </row>
    <row r="50" spans="1:38" ht="18.75">
      <c r="A50" s="483"/>
      <c r="B50" s="733">
        <v>244210</v>
      </c>
      <c r="C50" s="484" t="s">
        <v>1573</v>
      </c>
      <c r="D50" s="485"/>
      <c r="E50" s="485"/>
      <c r="F50" s="486"/>
      <c r="G50" s="487">
        <v>2640</v>
      </c>
      <c r="H50" s="488"/>
      <c r="I50" s="489"/>
      <c r="J50" s="490"/>
      <c r="K50" s="491"/>
      <c r="L50" s="459">
        <f t="shared" si="6"/>
        <v>0</v>
      </c>
      <c r="M50" s="460">
        <f t="shared" si="7"/>
        <v>0</v>
      </c>
      <c r="N50" s="461">
        <f t="shared" si="8"/>
        <v>0</v>
      </c>
      <c r="O50" s="462">
        <f t="shared" si="9"/>
        <v>2640</v>
      </c>
      <c r="P50" s="463">
        <f t="shared" si="10"/>
        <v>0</v>
      </c>
      <c r="Q50" s="492"/>
      <c r="R50" s="493"/>
      <c r="S50" s="494"/>
      <c r="T50" s="495"/>
      <c r="U50" s="496"/>
      <c r="V50" s="497">
        <v>2640</v>
      </c>
      <c r="W50" s="492"/>
      <c r="X50" s="495"/>
      <c r="Y50" s="496"/>
      <c r="Z50" s="498"/>
      <c r="AA50" s="494"/>
      <c r="AB50" s="495"/>
      <c r="AC50" s="496"/>
      <c r="AD50" s="497"/>
      <c r="AE50" s="492"/>
      <c r="AF50" s="495"/>
      <c r="AG50" s="496"/>
      <c r="AH50" s="498"/>
      <c r="AI50" s="492"/>
      <c r="AJ50" s="495"/>
      <c r="AK50" s="496"/>
      <c r="AL50" s="498"/>
    </row>
    <row r="51" spans="1:38" ht="18.75">
      <c r="A51" s="483"/>
      <c r="B51" s="733">
        <v>244211</v>
      </c>
      <c r="C51" s="484" t="s">
        <v>1453</v>
      </c>
      <c r="D51" s="485"/>
      <c r="E51" s="485"/>
      <c r="F51" s="486"/>
      <c r="G51" s="487"/>
      <c r="H51" s="488">
        <v>4020</v>
      </c>
      <c r="I51" s="489"/>
      <c r="J51" s="490"/>
      <c r="K51" s="491"/>
      <c r="L51" s="459">
        <f t="shared" si="6"/>
        <v>0</v>
      </c>
      <c r="M51" s="460">
        <f t="shared" si="7"/>
        <v>0</v>
      </c>
      <c r="N51" s="461">
        <f t="shared" si="8"/>
        <v>0</v>
      </c>
      <c r="O51" s="462">
        <f t="shared" si="9"/>
        <v>4020</v>
      </c>
      <c r="P51" s="463">
        <f t="shared" si="10"/>
        <v>0</v>
      </c>
      <c r="Q51" s="492"/>
      <c r="R51" s="493"/>
      <c r="S51" s="494"/>
      <c r="T51" s="495"/>
      <c r="U51" s="496"/>
      <c r="V51" s="497"/>
      <c r="W51" s="492"/>
      <c r="X51" s="495"/>
      <c r="Y51" s="496"/>
      <c r="Z51" s="498">
        <v>4020</v>
      </c>
      <c r="AA51" s="494"/>
      <c r="AB51" s="495"/>
      <c r="AC51" s="496"/>
      <c r="AD51" s="497"/>
      <c r="AE51" s="492"/>
      <c r="AF51" s="495"/>
      <c r="AG51" s="496"/>
      <c r="AH51" s="498"/>
      <c r="AI51" s="492"/>
      <c r="AJ51" s="495"/>
      <c r="AK51" s="496"/>
      <c r="AL51" s="498"/>
    </row>
    <row r="52" spans="1:38" ht="18.75">
      <c r="A52" s="483"/>
      <c r="B52" s="733">
        <v>244216</v>
      </c>
      <c r="C52" s="484" t="s">
        <v>1454</v>
      </c>
      <c r="D52" s="485"/>
      <c r="E52" s="485"/>
      <c r="F52" s="486"/>
      <c r="G52" s="487">
        <v>10500</v>
      </c>
      <c r="H52" s="488"/>
      <c r="I52" s="489"/>
      <c r="J52" s="490"/>
      <c r="K52" s="491"/>
      <c r="L52" s="459">
        <f t="shared" si="6"/>
        <v>0</v>
      </c>
      <c r="M52" s="460">
        <f t="shared" si="7"/>
        <v>0</v>
      </c>
      <c r="N52" s="461">
        <f t="shared" si="8"/>
        <v>0</v>
      </c>
      <c r="O52" s="462">
        <f t="shared" si="9"/>
        <v>10500</v>
      </c>
      <c r="P52" s="463">
        <f t="shared" si="10"/>
        <v>0</v>
      </c>
      <c r="Q52" s="492"/>
      <c r="R52" s="493"/>
      <c r="S52" s="494"/>
      <c r="T52" s="495"/>
      <c r="U52" s="496"/>
      <c r="V52" s="497">
        <v>10500</v>
      </c>
      <c r="W52" s="492"/>
      <c r="X52" s="495"/>
      <c r="Y52" s="496"/>
      <c r="Z52" s="498"/>
      <c r="AA52" s="494"/>
      <c r="AB52" s="495"/>
      <c r="AC52" s="496"/>
      <c r="AD52" s="497"/>
      <c r="AE52" s="492"/>
      <c r="AF52" s="495"/>
      <c r="AG52" s="496"/>
      <c r="AH52" s="498"/>
      <c r="AI52" s="492"/>
      <c r="AJ52" s="495"/>
      <c r="AK52" s="496"/>
      <c r="AL52" s="498"/>
    </row>
    <row r="53" spans="1:38" ht="18.75">
      <c r="A53" s="483"/>
      <c r="B53" s="733">
        <v>244217</v>
      </c>
      <c r="C53" s="484" t="s">
        <v>1455</v>
      </c>
      <c r="D53" s="485"/>
      <c r="E53" s="485"/>
      <c r="F53" s="486"/>
      <c r="G53" s="487">
        <v>4943</v>
      </c>
      <c r="H53" s="488"/>
      <c r="I53" s="489"/>
      <c r="J53" s="490"/>
      <c r="K53" s="491"/>
      <c r="L53" s="459">
        <f t="shared" si="6"/>
        <v>4943</v>
      </c>
      <c r="M53" s="460">
        <f t="shared" si="7"/>
        <v>0</v>
      </c>
      <c r="N53" s="461">
        <f t="shared" si="8"/>
        <v>0</v>
      </c>
      <c r="O53" s="462">
        <f t="shared" si="9"/>
        <v>0</v>
      </c>
      <c r="P53" s="463">
        <f t="shared" si="10"/>
        <v>0</v>
      </c>
      <c r="Q53" s="492"/>
      <c r="R53" s="493"/>
      <c r="S53" s="494">
        <v>4943</v>
      </c>
      <c r="T53" s="495"/>
      <c r="U53" s="496"/>
      <c r="V53" s="497"/>
      <c r="W53" s="492"/>
      <c r="X53" s="495"/>
      <c r="Y53" s="496"/>
      <c r="Z53" s="498"/>
      <c r="AA53" s="494"/>
      <c r="AB53" s="495"/>
      <c r="AC53" s="496"/>
      <c r="AD53" s="497"/>
      <c r="AE53" s="492"/>
      <c r="AF53" s="495"/>
      <c r="AG53" s="496"/>
      <c r="AH53" s="498"/>
      <c r="AI53" s="492"/>
      <c r="AJ53" s="495"/>
      <c r="AK53" s="496"/>
      <c r="AL53" s="498"/>
    </row>
    <row r="54" spans="1:38" ht="18.75">
      <c r="A54" s="483"/>
      <c r="B54" s="733">
        <v>244218</v>
      </c>
      <c r="C54" s="484" t="s">
        <v>1456</v>
      </c>
      <c r="D54" s="485"/>
      <c r="E54" s="485"/>
      <c r="F54" s="486"/>
      <c r="G54" s="487"/>
      <c r="H54" s="488">
        <v>25990.3</v>
      </c>
      <c r="I54" s="489"/>
      <c r="J54" s="490"/>
      <c r="K54" s="491"/>
      <c r="L54" s="459">
        <f t="shared" si="6"/>
        <v>0</v>
      </c>
      <c r="M54" s="460">
        <f t="shared" si="7"/>
        <v>0</v>
      </c>
      <c r="N54" s="461">
        <f t="shared" si="8"/>
        <v>0</v>
      </c>
      <c r="O54" s="462">
        <f t="shared" si="9"/>
        <v>25990.3</v>
      </c>
      <c r="P54" s="463">
        <f t="shared" si="10"/>
        <v>0</v>
      </c>
      <c r="Q54" s="492"/>
      <c r="R54" s="493"/>
      <c r="S54" s="494"/>
      <c r="T54" s="495"/>
      <c r="U54" s="496"/>
      <c r="V54" s="497"/>
      <c r="W54" s="492"/>
      <c r="X54" s="495"/>
      <c r="Y54" s="496"/>
      <c r="Z54" s="498">
        <v>25990.3</v>
      </c>
      <c r="AA54" s="494"/>
      <c r="AB54" s="495"/>
      <c r="AC54" s="496"/>
      <c r="AD54" s="497"/>
      <c r="AE54" s="492"/>
      <c r="AF54" s="495"/>
      <c r="AG54" s="496"/>
      <c r="AH54" s="498"/>
      <c r="AI54" s="492"/>
      <c r="AJ54" s="495"/>
      <c r="AK54" s="496"/>
      <c r="AL54" s="498"/>
    </row>
    <row r="55" spans="1:38" ht="18.75">
      <c r="A55" s="483"/>
      <c r="B55" s="733">
        <v>244218</v>
      </c>
      <c r="C55" s="484" t="s">
        <v>1457</v>
      </c>
      <c r="D55" s="485"/>
      <c r="E55" s="485"/>
      <c r="F55" s="486"/>
      <c r="G55" s="487">
        <v>76505</v>
      </c>
      <c r="H55" s="488"/>
      <c r="I55" s="489"/>
      <c r="J55" s="490"/>
      <c r="K55" s="491"/>
      <c r="L55" s="459">
        <f t="shared" si="6"/>
        <v>0</v>
      </c>
      <c r="M55" s="460">
        <f t="shared" si="7"/>
        <v>0</v>
      </c>
      <c r="N55" s="461">
        <f t="shared" si="8"/>
        <v>0</v>
      </c>
      <c r="O55" s="462">
        <f t="shared" si="9"/>
        <v>76505</v>
      </c>
      <c r="P55" s="463">
        <f t="shared" si="10"/>
        <v>0</v>
      </c>
      <c r="Q55" s="492"/>
      <c r="R55" s="493"/>
      <c r="S55" s="494"/>
      <c r="T55" s="495"/>
      <c r="U55" s="496"/>
      <c r="V55" s="497">
        <v>76505</v>
      </c>
      <c r="W55" s="492"/>
      <c r="X55" s="495"/>
      <c r="Y55" s="496"/>
      <c r="Z55" s="498"/>
      <c r="AA55" s="494"/>
      <c r="AB55" s="495"/>
      <c r="AC55" s="496"/>
      <c r="AD55" s="497"/>
      <c r="AE55" s="492"/>
      <c r="AF55" s="495"/>
      <c r="AG55" s="496"/>
      <c r="AH55" s="498"/>
      <c r="AI55" s="492"/>
      <c r="AJ55" s="495"/>
      <c r="AK55" s="496"/>
      <c r="AL55" s="498"/>
    </row>
    <row r="56" spans="1:38" ht="18.75">
      <c r="A56" s="483"/>
      <c r="B56" s="733">
        <v>244199</v>
      </c>
      <c r="C56" s="484" t="s">
        <v>1581</v>
      </c>
      <c r="D56" s="485"/>
      <c r="E56" s="485"/>
      <c r="F56" s="486"/>
      <c r="G56" s="487">
        <v>32000</v>
      </c>
      <c r="H56" s="488"/>
      <c r="I56" s="489"/>
      <c r="J56" s="490"/>
      <c r="K56" s="491"/>
      <c r="L56" s="459">
        <f t="shared" ref="L56:L72" si="11">SUM(Q56,S56,W56,AA56,AE56,AI56)</f>
        <v>32000</v>
      </c>
      <c r="M56" s="460">
        <f t="shared" ref="M56:M72" si="12">SUM(T56,X56,AB56,AF56,AJ56)</f>
        <v>0</v>
      </c>
      <c r="N56" s="461">
        <f t="shared" ref="N56:N72" si="13">SUM(U56,Y56,AC56,AG56,AK56)</f>
        <v>0</v>
      </c>
      <c r="O56" s="462">
        <f t="shared" ref="O56:O72" si="14">SUM(V56,Z56,AD56,AH56,AL56)</f>
        <v>0</v>
      </c>
      <c r="P56" s="463">
        <f t="shared" ref="P56:P72" si="15">SUM(R56)</f>
        <v>0</v>
      </c>
      <c r="Q56" s="492"/>
      <c r="R56" s="493"/>
      <c r="S56" s="494">
        <v>32000</v>
      </c>
      <c r="T56" s="495"/>
      <c r="U56" s="496"/>
      <c r="V56" s="497"/>
      <c r="W56" s="492"/>
      <c r="X56" s="495"/>
      <c r="Y56" s="496"/>
      <c r="Z56" s="498"/>
      <c r="AA56" s="494"/>
      <c r="AB56" s="495"/>
      <c r="AC56" s="496"/>
      <c r="AD56" s="497"/>
      <c r="AE56" s="492"/>
      <c r="AF56" s="495"/>
      <c r="AG56" s="496"/>
      <c r="AH56" s="498"/>
      <c r="AI56" s="492"/>
      <c r="AJ56" s="495"/>
      <c r="AK56" s="496"/>
      <c r="AL56" s="498"/>
    </row>
    <row r="57" spans="1:38" ht="18.75">
      <c r="A57" s="483"/>
      <c r="B57" s="733">
        <v>244242</v>
      </c>
      <c r="C57" s="484" t="s">
        <v>1641</v>
      </c>
      <c r="D57" s="485"/>
      <c r="E57" s="485"/>
      <c r="F57" s="486"/>
      <c r="G57" s="487"/>
      <c r="H57" s="488">
        <v>25466</v>
      </c>
      <c r="I57" s="489"/>
      <c r="J57" s="490"/>
      <c r="K57" s="491"/>
      <c r="L57" s="459">
        <f t="shared" si="11"/>
        <v>0</v>
      </c>
      <c r="M57" s="460">
        <f t="shared" si="12"/>
        <v>0</v>
      </c>
      <c r="N57" s="461">
        <f t="shared" si="13"/>
        <v>0</v>
      </c>
      <c r="O57" s="462">
        <f t="shared" si="14"/>
        <v>25466</v>
      </c>
      <c r="P57" s="463">
        <f t="shared" si="15"/>
        <v>0</v>
      </c>
      <c r="Q57" s="492"/>
      <c r="R57" s="493"/>
      <c r="S57" s="494"/>
      <c r="T57" s="495"/>
      <c r="U57" s="496"/>
      <c r="V57" s="497"/>
      <c r="W57" s="492"/>
      <c r="X57" s="495"/>
      <c r="Y57" s="496"/>
      <c r="Z57" s="498">
        <v>25466</v>
      </c>
      <c r="AA57" s="494"/>
      <c r="AB57" s="495"/>
      <c r="AC57" s="496"/>
      <c r="AD57" s="497"/>
      <c r="AE57" s="492"/>
      <c r="AF57" s="495"/>
      <c r="AG57" s="496"/>
      <c r="AH57" s="498"/>
      <c r="AI57" s="492"/>
      <c r="AJ57" s="495"/>
      <c r="AK57" s="496"/>
      <c r="AL57" s="498"/>
    </row>
    <row r="58" spans="1:38" ht="18.75">
      <c r="A58" s="483"/>
      <c r="B58" s="733">
        <v>244243</v>
      </c>
      <c r="C58" s="484" t="s">
        <v>1642</v>
      </c>
      <c r="D58" s="485"/>
      <c r="E58" s="485"/>
      <c r="F58" s="486"/>
      <c r="G58" s="487">
        <v>18000</v>
      </c>
      <c r="H58" s="488"/>
      <c r="I58" s="489"/>
      <c r="J58" s="490"/>
      <c r="K58" s="491"/>
      <c r="L58" s="459">
        <f t="shared" si="11"/>
        <v>0</v>
      </c>
      <c r="M58" s="460">
        <f t="shared" si="12"/>
        <v>0</v>
      </c>
      <c r="N58" s="461">
        <f t="shared" si="13"/>
        <v>0</v>
      </c>
      <c r="O58" s="462">
        <f t="shared" si="14"/>
        <v>18000</v>
      </c>
      <c r="P58" s="463">
        <f t="shared" si="15"/>
        <v>0</v>
      </c>
      <c r="Q58" s="492"/>
      <c r="R58" s="493"/>
      <c r="S58" s="494"/>
      <c r="T58" s="495"/>
      <c r="U58" s="496"/>
      <c r="V58" s="497">
        <v>18000</v>
      </c>
      <c r="W58" s="492"/>
      <c r="X58" s="495"/>
      <c r="Y58" s="496"/>
      <c r="Z58" s="498"/>
      <c r="AA58" s="494"/>
      <c r="AB58" s="495"/>
      <c r="AC58" s="496"/>
      <c r="AD58" s="497"/>
      <c r="AE58" s="492"/>
      <c r="AF58" s="495"/>
      <c r="AG58" s="496"/>
      <c r="AH58" s="498"/>
      <c r="AI58" s="492"/>
      <c r="AJ58" s="495"/>
      <c r="AK58" s="496"/>
      <c r="AL58" s="498"/>
    </row>
    <row r="59" spans="1:38" ht="18.75">
      <c r="A59" s="483"/>
      <c r="B59" s="733">
        <v>244243</v>
      </c>
      <c r="C59" s="484" t="s">
        <v>1642</v>
      </c>
      <c r="D59" s="485"/>
      <c r="E59" s="485"/>
      <c r="F59" s="486"/>
      <c r="G59" s="487">
        <v>18000</v>
      </c>
      <c r="H59" s="488"/>
      <c r="I59" s="489"/>
      <c r="J59" s="490"/>
      <c r="K59" s="491"/>
      <c r="L59" s="459">
        <f t="shared" si="11"/>
        <v>0</v>
      </c>
      <c r="M59" s="460">
        <f t="shared" si="12"/>
        <v>0</v>
      </c>
      <c r="N59" s="461">
        <f t="shared" si="13"/>
        <v>0</v>
      </c>
      <c r="O59" s="462">
        <f t="shared" si="14"/>
        <v>18000</v>
      </c>
      <c r="P59" s="463">
        <f t="shared" si="15"/>
        <v>0</v>
      </c>
      <c r="Q59" s="492"/>
      <c r="R59" s="493"/>
      <c r="S59" s="494"/>
      <c r="T59" s="495"/>
      <c r="U59" s="496"/>
      <c r="V59" s="497">
        <v>18000</v>
      </c>
      <c r="W59" s="492"/>
      <c r="X59" s="495"/>
      <c r="Y59" s="496"/>
      <c r="Z59" s="498"/>
      <c r="AA59" s="494"/>
      <c r="AB59" s="495"/>
      <c r="AC59" s="496"/>
      <c r="AD59" s="497"/>
      <c r="AE59" s="492"/>
      <c r="AF59" s="495"/>
      <c r="AG59" s="496"/>
      <c r="AH59" s="498"/>
      <c r="AI59" s="492"/>
      <c r="AJ59" s="495"/>
      <c r="AK59" s="496"/>
      <c r="AL59" s="498"/>
    </row>
    <row r="60" spans="1:38" ht="18.75">
      <c r="A60" s="483"/>
      <c r="B60" s="733">
        <v>244243</v>
      </c>
      <c r="C60" s="484" t="s">
        <v>1642</v>
      </c>
      <c r="D60" s="485"/>
      <c r="E60" s="485"/>
      <c r="F60" s="486"/>
      <c r="G60" s="487">
        <v>18000</v>
      </c>
      <c r="H60" s="488"/>
      <c r="I60" s="489"/>
      <c r="J60" s="490"/>
      <c r="K60" s="491"/>
      <c r="L60" s="459">
        <f t="shared" si="11"/>
        <v>0</v>
      </c>
      <c r="M60" s="460">
        <f t="shared" si="12"/>
        <v>0</v>
      </c>
      <c r="N60" s="461">
        <f t="shared" si="13"/>
        <v>0</v>
      </c>
      <c r="O60" s="462">
        <f t="shared" si="14"/>
        <v>18000</v>
      </c>
      <c r="P60" s="463">
        <f t="shared" si="15"/>
        <v>0</v>
      </c>
      <c r="Q60" s="492"/>
      <c r="R60" s="493"/>
      <c r="S60" s="494"/>
      <c r="T60" s="495"/>
      <c r="U60" s="496"/>
      <c r="V60" s="497">
        <v>18000</v>
      </c>
      <c r="W60" s="492"/>
      <c r="X60" s="495"/>
      <c r="Y60" s="496"/>
      <c r="Z60" s="498"/>
      <c r="AA60" s="494"/>
      <c r="AB60" s="495"/>
      <c r="AC60" s="496"/>
      <c r="AD60" s="497"/>
      <c r="AE60" s="492"/>
      <c r="AF60" s="495"/>
      <c r="AG60" s="496"/>
      <c r="AH60" s="498"/>
      <c r="AI60" s="492"/>
      <c r="AJ60" s="495"/>
      <c r="AK60" s="496"/>
      <c r="AL60" s="498"/>
    </row>
    <row r="61" spans="1:38" ht="18.75">
      <c r="A61" s="483"/>
      <c r="B61" s="733">
        <v>244243</v>
      </c>
      <c r="C61" s="484" t="s">
        <v>1642</v>
      </c>
      <c r="D61" s="485"/>
      <c r="E61" s="485"/>
      <c r="F61" s="486"/>
      <c r="G61" s="487">
        <v>18000</v>
      </c>
      <c r="H61" s="488"/>
      <c r="I61" s="489"/>
      <c r="J61" s="490"/>
      <c r="K61" s="491"/>
      <c r="L61" s="459">
        <f t="shared" si="11"/>
        <v>0</v>
      </c>
      <c r="M61" s="460">
        <f t="shared" si="12"/>
        <v>0</v>
      </c>
      <c r="N61" s="461">
        <f t="shared" si="13"/>
        <v>0</v>
      </c>
      <c r="O61" s="462">
        <f t="shared" si="14"/>
        <v>18000</v>
      </c>
      <c r="P61" s="463">
        <f t="shared" si="15"/>
        <v>0</v>
      </c>
      <c r="Q61" s="492"/>
      <c r="R61" s="493"/>
      <c r="S61" s="494"/>
      <c r="T61" s="495"/>
      <c r="U61" s="496"/>
      <c r="V61" s="497">
        <v>18000</v>
      </c>
      <c r="W61" s="492"/>
      <c r="X61" s="495"/>
      <c r="Y61" s="496"/>
      <c r="Z61" s="498"/>
      <c r="AA61" s="494"/>
      <c r="AB61" s="495"/>
      <c r="AC61" s="496"/>
      <c r="AD61" s="497"/>
      <c r="AE61" s="492"/>
      <c r="AF61" s="495"/>
      <c r="AG61" s="496"/>
      <c r="AH61" s="498"/>
      <c r="AI61" s="492"/>
      <c r="AJ61" s="495"/>
      <c r="AK61" s="496"/>
      <c r="AL61" s="498"/>
    </row>
    <row r="62" spans="1:38" ht="18.75">
      <c r="A62" s="483"/>
      <c r="B62" s="733"/>
      <c r="C62" s="484"/>
      <c r="D62" s="485"/>
      <c r="E62" s="485"/>
      <c r="F62" s="486"/>
      <c r="G62" s="487"/>
      <c r="H62" s="488"/>
      <c r="I62" s="489"/>
      <c r="J62" s="490"/>
      <c r="K62" s="491"/>
      <c r="L62" s="459">
        <f t="shared" si="11"/>
        <v>0</v>
      </c>
      <c r="M62" s="460">
        <f t="shared" si="12"/>
        <v>0</v>
      </c>
      <c r="N62" s="461">
        <f t="shared" si="13"/>
        <v>0</v>
      </c>
      <c r="O62" s="462">
        <f t="shared" si="14"/>
        <v>0</v>
      </c>
      <c r="P62" s="463">
        <f t="shared" si="15"/>
        <v>0</v>
      </c>
      <c r="Q62" s="492"/>
      <c r="R62" s="493"/>
      <c r="S62" s="494"/>
      <c r="T62" s="495"/>
      <c r="U62" s="496"/>
      <c r="V62" s="497"/>
      <c r="W62" s="492"/>
      <c r="X62" s="495"/>
      <c r="Y62" s="496"/>
      <c r="Z62" s="498"/>
      <c r="AA62" s="494"/>
      <c r="AB62" s="495"/>
      <c r="AC62" s="496"/>
      <c r="AD62" s="497"/>
      <c r="AE62" s="492"/>
      <c r="AF62" s="495"/>
      <c r="AG62" s="496"/>
      <c r="AH62" s="498"/>
      <c r="AI62" s="492"/>
      <c r="AJ62" s="495"/>
      <c r="AK62" s="496"/>
      <c r="AL62" s="498"/>
    </row>
    <row r="63" spans="1:38" ht="18.75">
      <c r="A63" s="483"/>
      <c r="B63" s="733"/>
      <c r="C63" s="484"/>
      <c r="D63" s="485"/>
      <c r="E63" s="485"/>
      <c r="F63" s="486"/>
      <c r="G63" s="487"/>
      <c r="H63" s="488"/>
      <c r="I63" s="489"/>
      <c r="J63" s="490"/>
      <c r="K63" s="491"/>
      <c r="L63" s="459">
        <f t="shared" si="11"/>
        <v>0</v>
      </c>
      <c r="M63" s="460">
        <f t="shared" si="12"/>
        <v>0</v>
      </c>
      <c r="N63" s="461">
        <f t="shared" si="13"/>
        <v>0</v>
      </c>
      <c r="O63" s="462">
        <f t="shared" si="14"/>
        <v>0</v>
      </c>
      <c r="P63" s="463">
        <f t="shared" si="15"/>
        <v>0</v>
      </c>
      <c r="Q63" s="492"/>
      <c r="R63" s="493"/>
      <c r="S63" s="494"/>
      <c r="T63" s="495"/>
      <c r="U63" s="496"/>
      <c r="V63" s="497"/>
      <c r="W63" s="492"/>
      <c r="X63" s="495"/>
      <c r="Y63" s="496"/>
      <c r="Z63" s="498"/>
      <c r="AA63" s="494"/>
      <c r="AB63" s="495"/>
      <c r="AC63" s="496"/>
      <c r="AD63" s="497"/>
      <c r="AE63" s="492"/>
      <c r="AF63" s="495"/>
      <c r="AG63" s="496"/>
      <c r="AH63" s="498"/>
      <c r="AI63" s="492"/>
      <c r="AJ63" s="495"/>
      <c r="AK63" s="496"/>
      <c r="AL63" s="498"/>
    </row>
    <row r="64" spans="1:38" ht="18.75">
      <c r="A64" s="483"/>
      <c r="B64" s="733"/>
      <c r="C64" s="484"/>
      <c r="D64" s="485"/>
      <c r="E64" s="485"/>
      <c r="F64" s="486"/>
      <c r="G64" s="487"/>
      <c r="H64" s="488"/>
      <c r="I64" s="489"/>
      <c r="J64" s="490"/>
      <c r="K64" s="491"/>
      <c r="L64" s="459">
        <f t="shared" si="11"/>
        <v>0</v>
      </c>
      <c r="M64" s="460">
        <f t="shared" si="12"/>
        <v>0</v>
      </c>
      <c r="N64" s="461">
        <f t="shared" si="13"/>
        <v>0</v>
      </c>
      <c r="O64" s="462">
        <f t="shared" si="14"/>
        <v>0</v>
      </c>
      <c r="P64" s="463">
        <f t="shared" si="15"/>
        <v>0</v>
      </c>
      <c r="Q64" s="492"/>
      <c r="R64" s="493"/>
      <c r="S64" s="494"/>
      <c r="T64" s="495"/>
      <c r="U64" s="496"/>
      <c r="V64" s="497"/>
      <c r="W64" s="492"/>
      <c r="X64" s="495"/>
      <c r="Y64" s="496"/>
      <c r="Z64" s="498"/>
      <c r="AA64" s="494"/>
      <c r="AB64" s="495"/>
      <c r="AC64" s="496"/>
      <c r="AD64" s="497"/>
      <c r="AE64" s="492"/>
      <c r="AF64" s="495"/>
      <c r="AG64" s="496"/>
      <c r="AH64" s="498"/>
      <c r="AI64" s="492"/>
      <c r="AJ64" s="495"/>
      <c r="AK64" s="496"/>
      <c r="AL64" s="498"/>
    </row>
    <row r="65" spans="1:38" ht="18.75">
      <c r="A65" s="483"/>
      <c r="B65" s="733"/>
      <c r="C65" s="484"/>
      <c r="D65" s="485"/>
      <c r="E65" s="485"/>
      <c r="F65" s="486"/>
      <c r="G65" s="487"/>
      <c r="H65" s="488"/>
      <c r="I65" s="489"/>
      <c r="J65" s="490"/>
      <c r="K65" s="491"/>
      <c r="L65" s="459"/>
      <c r="M65" s="460"/>
      <c r="N65" s="461"/>
      <c r="O65" s="462"/>
      <c r="P65" s="463"/>
      <c r="Q65" s="492"/>
      <c r="R65" s="493"/>
      <c r="S65" s="494"/>
      <c r="T65" s="495"/>
      <c r="U65" s="496"/>
      <c r="V65" s="497"/>
      <c r="W65" s="492"/>
      <c r="X65" s="495"/>
      <c r="Y65" s="496"/>
      <c r="Z65" s="498"/>
      <c r="AA65" s="494"/>
      <c r="AB65" s="495"/>
      <c r="AC65" s="496"/>
      <c r="AD65" s="497"/>
      <c r="AE65" s="492"/>
      <c r="AF65" s="495"/>
      <c r="AG65" s="496"/>
      <c r="AH65" s="498"/>
      <c r="AI65" s="492"/>
      <c r="AJ65" s="495"/>
      <c r="AK65" s="496"/>
      <c r="AL65" s="498"/>
    </row>
    <row r="66" spans="1:38" ht="18.75">
      <c r="A66" s="483"/>
      <c r="B66" s="733"/>
      <c r="C66" s="484"/>
      <c r="D66" s="485"/>
      <c r="E66" s="485"/>
      <c r="F66" s="486"/>
      <c r="G66" s="487"/>
      <c r="H66" s="488"/>
      <c r="I66" s="489"/>
      <c r="J66" s="490"/>
      <c r="K66" s="491"/>
      <c r="L66" s="459">
        <f t="shared" si="11"/>
        <v>0</v>
      </c>
      <c r="M66" s="460">
        <f t="shared" si="12"/>
        <v>0</v>
      </c>
      <c r="N66" s="461">
        <f t="shared" si="13"/>
        <v>0</v>
      </c>
      <c r="O66" s="462">
        <f t="shared" si="14"/>
        <v>0</v>
      </c>
      <c r="P66" s="463">
        <f t="shared" si="15"/>
        <v>0</v>
      </c>
      <c r="Q66" s="492"/>
      <c r="R66" s="493"/>
      <c r="S66" s="494"/>
      <c r="T66" s="495"/>
      <c r="U66" s="496"/>
      <c r="V66" s="497"/>
      <c r="W66" s="492"/>
      <c r="X66" s="495"/>
      <c r="Y66" s="496"/>
      <c r="Z66" s="498"/>
      <c r="AA66" s="494"/>
      <c r="AB66" s="495"/>
      <c r="AC66" s="496"/>
      <c r="AD66" s="497"/>
      <c r="AE66" s="492"/>
      <c r="AF66" s="495"/>
      <c r="AG66" s="496"/>
      <c r="AH66" s="498"/>
      <c r="AI66" s="492"/>
      <c r="AJ66" s="495"/>
      <c r="AK66" s="496"/>
      <c r="AL66" s="498"/>
    </row>
    <row r="67" spans="1:38" ht="18.75">
      <c r="A67" s="483"/>
      <c r="B67" s="733"/>
      <c r="C67" s="484"/>
      <c r="D67" s="485"/>
      <c r="E67" s="485"/>
      <c r="F67" s="486"/>
      <c r="G67" s="487"/>
      <c r="H67" s="488"/>
      <c r="I67" s="489"/>
      <c r="J67" s="490"/>
      <c r="K67" s="491"/>
      <c r="L67" s="459"/>
      <c r="M67" s="460"/>
      <c r="N67" s="461"/>
      <c r="O67" s="462"/>
      <c r="P67" s="463"/>
      <c r="Q67" s="492"/>
      <c r="R67" s="493"/>
      <c r="S67" s="494"/>
      <c r="T67" s="495"/>
      <c r="U67" s="496"/>
      <c r="V67" s="497"/>
      <c r="W67" s="492"/>
      <c r="X67" s="495"/>
      <c r="Y67" s="496"/>
      <c r="Z67" s="498"/>
      <c r="AA67" s="494"/>
      <c r="AB67" s="495"/>
      <c r="AC67" s="496"/>
      <c r="AD67" s="497"/>
      <c r="AE67" s="492"/>
      <c r="AF67" s="495"/>
      <c r="AG67" s="496"/>
      <c r="AH67" s="498"/>
      <c r="AI67" s="492"/>
      <c r="AJ67" s="495"/>
      <c r="AK67" s="496"/>
      <c r="AL67" s="498"/>
    </row>
    <row r="68" spans="1:38" ht="18.75">
      <c r="A68" s="483"/>
      <c r="B68" s="733"/>
      <c r="C68" s="484"/>
      <c r="D68" s="485"/>
      <c r="E68" s="485"/>
      <c r="F68" s="486"/>
      <c r="G68" s="487"/>
      <c r="H68" s="488"/>
      <c r="I68" s="489"/>
      <c r="J68" s="490"/>
      <c r="K68" s="491"/>
      <c r="L68" s="459"/>
      <c r="M68" s="460"/>
      <c r="N68" s="461"/>
      <c r="O68" s="462"/>
      <c r="P68" s="463"/>
      <c r="Q68" s="492"/>
      <c r="R68" s="493"/>
      <c r="S68" s="494"/>
      <c r="T68" s="495"/>
      <c r="U68" s="496"/>
      <c r="V68" s="497"/>
      <c r="W68" s="492"/>
      <c r="X68" s="495"/>
      <c r="Y68" s="496"/>
      <c r="Z68" s="498"/>
      <c r="AA68" s="494"/>
      <c r="AB68" s="495"/>
      <c r="AC68" s="496"/>
      <c r="AD68" s="497"/>
      <c r="AE68" s="492"/>
      <c r="AF68" s="495"/>
      <c r="AG68" s="496"/>
      <c r="AH68" s="498"/>
      <c r="AI68" s="492"/>
      <c r="AJ68" s="495"/>
      <c r="AK68" s="496"/>
      <c r="AL68" s="498"/>
    </row>
    <row r="69" spans="1:38" ht="18.75">
      <c r="A69" s="483"/>
      <c r="B69" s="733"/>
      <c r="C69" s="484"/>
      <c r="D69" s="485"/>
      <c r="E69" s="485"/>
      <c r="F69" s="486"/>
      <c r="G69" s="487"/>
      <c r="H69" s="488"/>
      <c r="I69" s="489"/>
      <c r="J69" s="490"/>
      <c r="K69" s="491"/>
      <c r="L69" s="459">
        <f t="shared" si="11"/>
        <v>0</v>
      </c>
      <c r="M69" s="460">
        <f t="shared" si="12"/>
        <v>0</v>
      </c>
      <c r="N69" s="461">
        <f t="shared" si="13"/>
        <v>0</v>
      </c>
      <c r="O69" s="462">
        <f t="shared" si="14"/>
        <v>0</v>
      </c>
      <c r="P69" s="463">
        <f t="shared" si="15"/>
        <v>0</v>
      </c>
      <c r="Q69" s="492"/>
      <c r="R69" s="493"/>
      <c r="S69" s="494"/>
      <c r="T69" s="495"/>
      <c r="U69" s="496"/>
      <c r="V69" s="497"/>
      <c r="W69" s="492"/>
      <c r="X69" s="495"/>
      <c r="Y69" s="496"/>
      <c r="Z69" s="498"/>
      <c r="AA69" s="494"/>
      <c r="AB69" s="495"/>
      <c r="AC69" s="496"/>
      <c r="AD69" s="497"/>
      <c r="AE69" s="492"/>
      <c r="AF69" s="495"/>
      <c r="AG69" s="496"/>
      <c r="AH69" s="498"/>
      <c r="AI69" s="492"/>
      <c r="AJ69" s="495"/>
      <c r="AK69" s="496"/>
      <c r="AL69" s="498"/>
    </row>
    <row r="70" spans="1:38" ht="18.75">
      <c r="A70" s="483"/>
      <c r="B70" s="733"/>
      <c r="C70" s="484"/>
      <c r="D70" s="485"/>
      <c r="E70" s="485"/>
      <c r="F70" s="486"/>
      <c r="G70" s="487"/>
      <c r="H70" s="488"/>
      <c r="I70" s="489"/>
      <c r="J70" s="490"/>
      <c r="K70" s="491"/>
      <c r="L70" s="459">
        <f t="shared" si="11"/>
        <v>0</v>
      </c>
      <c r="M70" s="460">
        <f t="shared" si="12"/>
        <v>0</v>
      </c>
      <c r="N70" s="461">
        <f t="shared" si="13"/>
        <v>0</v>
      </c>
      <c r="O70" s="462">
        <f t="shared" si="14"/>
        <v>0</v>
      </c>
      <c r="P70" s="463">
        <f t="shared" si="15"/>
        <v>0</v>
      </c>
      <c r="Q70" s="492"/>
      <c r="R70" s="493"/>
      <c r="S70" s="494"/>
      <c r="T70" s="495"/>
      <c r="U70" s="496"/>
      <c r="V70" s="497"/>
      <c r="W70" s="492"/>
      <c r="X70" s="495"/>
      <c r="Y70" s="496"/>
      <c r="Z70" s="498"/>
      <c r="AA70" s="494"/>
      <c r="AB70" s="495"/>
      <c r="AC70" s="496"/>
      <c r="AD70" s="497"/>
      <c r="AE70" s="492"/>
      <c r="AF70" s="495"/>
      <c r="AG70" s="496"/>
      <c r="AH70" s="498"/>
      <c r="AI70" s="492"/>
      <c r="AJ70" s="495"/>
      <c r="AK70" s="496"/>
      <c r="AL70" s="498"/>
    </row>
    <row r="71" spans="1:38" ht="18.75">
      <c r="A71" s="483"/>
      <c r="B71" s="733"/>
      <c r="C71" s="484"/>
      <c r="D71" s="485"/>
      <c r="E71" s="485"/>
      <c r="F71" s="486"/>
      <c r="G71" s="487"/>
      <c r="H71" s="488"/>
      <c r="I71" s="489"/>
      <c r="J71" s="490"/>
      <c r="K71" s="491"/>
      <c r="L71" s="459">
        <f t="shared" si="11"/>
        <v>0</v>
      </c>
      <c r="M71" s="460">
        <f t="shared" si="12"/>
        <v>0</v>
      </c>
      <c r="N71" s="461">
        <f t="shared" si="13"/>
        <v>0</v>
      </c>
      <c r="O71" s="462">
        <f t="shared" si="14"/>
        <v>0</v>
      </c>
      <c r="P71" s="463">
        <f t="shared" si="15"/>
        <v>0</v>
      </c>
      <c r="Q71" s="492"/>
      <c r="R71" s="493"/>
      <c r="S71" s="494"/>
      <c r="T71" s="495"/>
      <c r="U71" s="496"/>
      <c r="V71" s="497"/>
      <c r="W71" s="492"/>
      <c r="X71" s="495"/>
      <c r="Y71" s="496"/>
      <c r="Z71" s="498"/>
      <c r="AA71" s="494"/>
      <c r="AB71" s="495"/>
      <c r="AC71" s="496"/>
      <c r="AD71" s="497"/>
      <c r="AE71" s="492"/>
      <c r="AF71" s="495"/>
      <c r="AG71" s="496"/>
      <c r="AH71" s="498"/>
      <c r="AI71" s="492"/>
      <c r="AJ71" s="495"/>
      <c r="AK71" s="496"/>
      <c r="AL71" s="498"/>
    </row>
    <row r="72" spans="1:38" ht="19.5" thickBot="1">
      <c r="A72" s="501"/>
      <c r="B72" s="502"/>
      <c r="C72" s="503"/>
      <c r="D72" s="504"/>
      <c r="E72" s="504"/>
      <c r="F72" s="505"/>
      <c r="G72" s="506"/>
      <c r="H72" s="507"/>
      <c r="I72" s="508"/>
      <c r="J72" s="509"/>
      <c r="K72" s="510"/>
      <c r="L72" s="459">
        <f t="shared" si="11"/>
        <v>0</v>
      </c>
      <c r="M72" s="460">
        <f t="shared" si="12"/>
        <v>0</v>
      </c>
      <c r="N72" s="461">
        <f t="shared" si="13"/>
        <v>0</v>
      </c>
      <c r="O72" s="462">
        <f t="shared" si="14"/>
        <v>0</v>
      </c>
      <c r="P72" s="463">
        <f t="shared" si="15"/>
        <v>0</v>
      </c>
      <c r="Q72" s="511"/>
      <c r="R72" s="512"/>
      <c r="S72" s="513"/>
      <c r="T72" s="514"/>
      <c r="U72" s="515"/>
      <c r="V72" s="516"/>
      <c r="W72" s="511"/>
      <c r="X72" s="514"/>
      <c r="Y72" s="515"/>
      <c r="Z72" s="517"/>
      <c r="AA72" s="513"/>
      <c r="AB72" s="514"/>
      <c r="AC72" s="515"/>
      <c r="AD72" s="516"/>
      <c r="AE72" s="511"/>
      <c r="AF72" s="514"/>
      <c r="AG72" s="515"/>
      <c r="AH72" s="517"/>
      <c r="AI72" s="511"/>
      <c r="AJ72" s="514"/>
      <c r="AK72" s="515"/>
      <c r="AL72" s="517"/>
    </row>
    <row r="73" spans="1:38" ht="75">
      <c r="A73" s="966" t="s">
        <v>71</v>
      </c>
      <c r="B73" s="407" t="s">
        <v>72</v>
      </c>
      <c r="C73" s="408" t="s">
        <v>73</v>
      </c>
      <c r="D73" s="409" t="s">
        <v>554</v>
      </c>
      <c r="E73" s="410" t="s">
        <v>521</v>
      </c>
      <c r="F73" s="411" t="s">
        <v>522</v>
      </c>
      <c r="G73" s="409" t="s">
        <v>508</v>
      </c>
      <c r="H73" s="409" t="s">
        <v>509</v>
      </c>
      <c r="I73" s="409" t="s">
        <v>510</v>
      </c>
      <c r="J73" s="412" t="s">
        <v>511</v>
      </c>
      <c r="K73" s="413" t="s">
        <v>64</v>
      </c>
      <c r="L73" s="414"/>
      <c r="M73" s="415"/>
      <c r="N73" s="415"/>
      <c r="O73" s="415"/>
      <c r="P73" s="416"/>
      <c r="Q73" s="414"/>
      <c r="R73" s="416"/>
      <c r="S73" s="523">
        <f>SUM(S79:V79)</f>
        <v>81370</v>
      </c>
      <c r="T73" s="897"/>
      <c r="U73" s="591"/>
      <c r="V73" s="593"/>
      <c r="W73" s="523">
        <f>SUM(W79:Z79)</f>
        <v>506694.5</v>
      </c>
      <c r="X73" s="897"/>
      <c r="Y73" s="415"/>
      <c r="Z73" s="416"/>
      <c r="AA73" s="419"/>
      <c r="AB73" s="415"/>
      <c r="AC73" s="415"/>
      <c r="AD73" s="418"/>
      <c r="AE73" s="414"/>
      <c r="AF73" s="415"/>
      <c r="AG73" s="415"/>
      <c r="AH73" s="416"/>
      <c r="AI73" s="414"/>
      <c r="AJ73" s="415"/>
      <c r="AK73" s="415"/>
      <c r="AL73" s="416"/>
    </row>
    <row r="74" spans="1:38" ht="26.25">
      <c r="A74" s="402" t="s">
        <v>513</v>
      </c>
      <c r="B74" s="420" t="str">
        <f>$B$4</f>
        <v>90</v>
      </c>
      <c r="C74" s="421" t="s">
        <v>32</v>
      </c>
      <c r="D74" s="386">
        <f>SUM(F74:K74)</f>
        <v>1592000</v>
      </c>
      <c r="E74" s="400" t="s">
        <v>514</v>
      </c>
      <c r="F74" s="422">
        <v>432000</v>
      </c>
      <c r="G74" s="423">
        <v>101400</v>
      </c>
      <c r="H74" s="424">
        <v>823600</v>
      </c>
      <c r="I74" s="425">
        <v>0</v>
      </c>
      <c r="J74" s="426">
        <v>235000</v>
      </c>
      <c r="K74" s="427">
        <v>0</v>
      </c>
      <c r="L74" s="428"/>
      <c r="M74" s="429"/>
      <c r="N74" s="430"/>
      <c r="O74" s="431"/>
      <c r="P74" s="432"/>
      <c r="Q74" s="428"/>
      <c r="R74" s="432"/>
      <c r="S74" s="433"/>
      <c r="T74" s="429"/>
      <c r="U74" s="430"/>
      <c r="V74" s="434"/>
      <c r="W74" s="428"/>
      <c r="X74" s="429"/>
      <c r="Y74" s="430"/>
      <c r="Z74" s="435"/>
      <c r="AA74" s="433"/>
      <c r="AB74" s="429"/>
      <c r="AC74" s="430"/>
      <c r="AD74" s="434"/>
      <c r="AE74" s="428"/>
      <c r="AF74" s="429"/>
      <c r="AG74" s="430"/>
      <c r="AH74" s="435"/>
      <c r="AI74" s="428"/>
      <c r="AJ74" s="429"/>
      <c r="AK74" s="430"/>
      <c r="AL74" s="435"/>
    </row>
    <row r="75" spans="1:38" ht="18.75" hidden="1">
      <c r="A75" s="436" t="str">
        <f>$A$5</f>
        <v>พ.ค.</v>
      </c>
      <c r="B75" s="398"/>
      <c r="C75" s="421"/>
      <c r="D75" s="386">
        <f>SUM(F75:K75)</f>
        <v>1302000</v>
      </c>
      <c r="E75" s="400" t="s">
        <v>516</v>
      </c>
      <c r="F75" s="422">
        <v>432000</v>
      </c>
      <c r="G75" s="423">
        <v>76050</v>
      </c>
      <c r="H75" s="424">
        <v>617700</v>
      </c>
      <c r="I75" s="425">
        <v>0</v>
      </c>
      <c r="J75" s="426">
        <v>176250</v>
      </c>
      <c r="K75" s="427">
        <v>0</v>
      </c>
      <c r="L75" s="428"/>
      <c r="M75" s="429"/>
      <c r="N75" s="430"/>
      <c r="O75" s="431"/>
      <c r="P75" s="432"/>
      <c r="Q75" s="428"/>
      <c r="R75" s="432"/>
      <c r="S75" s="433"/>
      <c r="T75" s="429"/>
      <c r="U75" s="430"/>
      <c r="V75" s="434"/>
      <c r="W75" s="428"/>
      <c r="X75" s="429"/>
      <c r="Y75" s="430"/>
      <c r="Z75" s="435"/>
      <c r="AA75" s="433"/>
      <c r="AB75" s="429"/>
      <c r="AC75" s="430"/>
      <c r="AD75" s="434"/>
      <c r="AE75" s="428"/>
      <c r="AF75" s="429"/>
      <c r="AG75" s="430"/>
      <c r="AH75" s="435"/>
      <c r="AI75" s="428"/>
      <c r="AJ75" s="429"/>
      <c r="AK75" s="430"/>
      <c r="AL75" s="435"/>
    </row>
    <row r="76" spans="1:38" ht="26.25">
      <c r="A76" s="402" t="s">
        <v>517</v>
      </c>
      <c r="B76" s="403">
        <f>D76*100/D74</f>
        <v>77.207332914572859</v>
      </c>
      <c r="C76" s="421" t="s">
        <v>32</v>
      </c>
      <c r="D76" s="386">
        <f>SUM(F76:K76)</f>
        <v>1229140.74</v>
      </c>
      <c r="E76" s="400" t="s">
        <v>518</v>
      </c>
      <c r="F76" s="422">
        <f t="shared" ref="F76:K76" si="16">SUM(F80:F104)</f>
        <v>406200</v>
      </c>
      <c r="G76" s="423">
        <f t="shared" si="16"/>
        <v>81370</v>
      </c>
      <c r="H76" s="424">
        <f t="shared" si="16"/>
        <v>506694.5</v>
      </c>
      <c r="I76" s="425">
        <f t="shared" si="16"/>
        <v>0</v>
      </c>
      <c r="J76" s="426">
        <f t="shared" si="16"/>
        <v>234876.24</v>
      </c>
      <c r="K76" s="427">
        <f t="shared" si="16"/>
        <v>0</v>
      </c>
      <c r="L76" s="428"/>
      <c r="M76" s="429"/>
      <c r="N76" s="430"/>
      <c r="O76" s="431"/>
      <c r="P76" s="432"/>
      <c r="Q76" s="428"/>
      <c r="R76" s="432"/>
      <c r="S76" s="433"/>
      <c r="T76" s="429"/>
      <c r="U76" s="430"/>
      <c r="V76" s="434"/>
      <c r="W76" s="428"/>
      <c r="X76" s="429"/>
      <c r="Y76" s="430"/>
      <c r="Z76" s="435"/>
      <c r="AA76" s="433"/>
      <c r="AB76" s="429"/>
      <c r="AC76" s="430"/>
      <c r="AD76" s="434"/>
      <c r="AE76" s="428"/>
      <c r="AF76" s="429"/>
      <c r="AG76" s="430"/>
      <c r="AH76" s="435"/>
      <c r="AI76" s="428"/>
      <c r="AJ76" s="429"/>
      <c r="AK76" s="430"/>
      <c r="AL76" s="435"/>
    </row>
    <row r="77" spans="1:38" ht="26.25" hidden="1">
      <c r="A77" s="402" t="s">
        <v>519</v>
      </c>
      <c r="B77" s="403">
        <f>L79*100/D74</f>
        <v>75.054694723618084</v>
      </c>
      <c r="C77" s="421" t="s">
        <v>32</v>
      </c>
      <c r="D77" s="386">
        <f>SUM(F77:K77)</f>
        <v>72859.260000000009</v>
      </c>
      <c r="E77" s="400" t="s">
        <v>520</v>
      </c>
      <c r="F77" s="422">
        <f t="shared" ref="F77:K77" si="17">F75-F76</f>
        <v>25800</v>
      </c>
      <c r="G77" s="423">
        <f t="shared" si="17"/>
        <v>-5320</v>
      </c>
      <c r="H77" s="424">
        <f t="shared" si="17"/>
        <v>111005.5</v>
      </c>
      <c r="I77" s="425">
        <f t="shared" si="17"/>
        <v>0</v>
      </c>
      <c r="J77" s="426">
        <f t="shared" si="17"/>
        <v>-58626.239999999991</v>
      </c>
      <c r="K77" s="427">
        <f t="shared" si="17"/>
        <v>0</v>
      </c>
      <c r="L77" s="428"/>
      <c r="M77" s="429"/>
      <c r="N77" s="430"/>
      <c r="O77" s="431"/>
      <c r="P77" s="432"/>
      <c r="Q77" s="428"/>
      <c r="R77" s="432"/>
      <c r="S77" s="433"/>
      <c r="T77" s="429"/>
      <c r="U77" s="430"/>
      <c r="V77" s="434"/>
      <c r="W77" s="428"/>
      <c r="X77" s="429"/>
      <c r="Y77" s="430"/>
      <c r="Z77" s="435"/>
      <c r="AA77" s="433"/>
      <c r="AB77" s="429"/>
      <c r="AC77" s="430"/>
      <c r="AD77" s="434"/>
      <c r="AE77" s="428"/>
      <c r="AF77" s="429"/>
      <c r="AG77" s="430"/>
      <c r="AH77" s="435"/>
      <c r="AI77" s="428"/>
      <c r="AJ77" s="429"/>
      <c r="AK77" s="430"/>
      <c r="AL77" s="435"/>
    </row>
    <row r="78" spans="1:38" ht="18.75">
      <c r="A78" s="437"/>
      <c r="B78" s="438"/>
      <c r="C78" s="421"/>
      <c r="D78" s="386">
        <f>SUM(F78:K78)</f>
        <v>362859.26</v>
      </c>
      <c r="E78" s="400" t="s">
        <v>453</v>
      </c>
      <c r="F78" s="422">
        <f t="shared" ref="F78:K78" si="18">F74-F76</f>
        <v>25800</v>
      </c>
      <c r="G78" s="423">
        <f t="shared" si="18"/>
        <v>20030</v>
      </c>
      <c r="H78" s="424">
        <f t="shared" si="18"/>
        <v>316905.5</v>
      </c>
      <c r="I78" s="425">
        <f t="shared" si="18"/>
        <v>0</v>
      </c>
      <c r="J78" s="426">
        <f t="shared" si="18"/>
        <v>123.76000000000931</v>
      </c>
      <c r="K78" s="439">
        <f t="shared" si="18"/>
        <v>0</v>
      </c>
      <c r="L78" s="428"/>
      <c r="M78" s="429"/>
      <c r="N78" s="430"/>
      <c r="O78" s="431"/>
      <c r="P78" s="432"/>
      <c r="Q78" s="428"/>
      <c r="R78" s="432"/>
      <c r="S78" s="433"/>
      <c r="T78" s="429"/>
      <c r="U78" s="430"/>
      <c r="V78" s="434"/>
      <c r="W78" s="428"/>
      <c r="X78" s="429"/>
      <c r="Y78" s="430"/>
      <c r="Z78" s="435"/>
      <c r="AA78" s="433"/>
      <c r="AB78" s="429"/>
      <c r="AC78" s="430"/>
      <c r="AD78" s="434"/>
      <c r="AE78" s="428"/>
      <c r="AF78" s="429"/>
      <c r="AG78" s="430"/>
      <c r="AH78" s="435"/>
      <c r="AI78" s="428"/>
      <c r="AJ78" s="429"/>
      <c r="AK78" s="430"/>
      <c r="AL78" s="435"/>
    </row>
    <row r="79" spans="1:38" ht="18.75">
      <c r="A79" s="449" t="s">
        <v>523</v>
      </c>
      <c r="B79" s="440" t="s">
        <v>524</v>
      </c>
      <c r="C79" s="1162" t="s">
        <v>525</v>
      </c>
      <c r="D79" s="1163"/>
      <c r="E79" s="1164"/>
      <c r="F79" s="442" t="s">
        <v>526</v>
      </c>
      <c r="G79" s="440" t="s">
        <v>508</v>
      </c>
      <c r="H79" s="440" t="s">
        <v>509</v>
      </c>
      <c r="I79" s="440" t="s">
        <v>510</v>
      </c>
      <c r="J79" s="440" t="s">
        <v>511</v>
      </c>
      <c r="K79" s="443" t="s">
        <v>64</v>
      </c>
      <c r="L79" s="444">
        <f t="shared" ref="L79:AL79" si="19">SUM(L80:L104)</f>
        <v>1194870.74</v>
      </c>
      <c r="M79" s="445">
        <f t="shared" si="19"/>
        <v>0</v>
      </c>
      <c r="N79" s="445">
        <f t="shared" si="19"/>
        <v>7490</v>
      </c>
      <c r="O79" s="445">
        <f t="shared" si="19"/>
        <v>26780</v>
      </c>
      <c r="P79" s="445">
        <f t="shared" si="19"/>
        <v>0</v>
      </c>
      <c r="Q79" s="444">
        <f t="shared" si="19"/>
        <v>406200</v>
      </c>
      <c r="R79" s="446">
        <f t="shared" si="19"/>
        <v>0</v>
      </c>
      <c r="S79" s="447">
        <f t="shared" si="19"/>
        <v>54590</v>
      </c>
      <c r="T79" s="445">
        <f t="shared" si="19"/>
        <v>0</v>
      </c>
      <c r="U79" s="445">
        <f t="shared" si="19"/>
        <v>0</v>
      </c>
      <c r="V79" s="448">
        <f t="shared" si="19"/>
        <v>26780</v>
      </c>
      <c r="W79" s="444">
        <f t="shared" si="19"/>
        <v>499204.5</v>
      </c>
      <c r="X79" s="445">
        <f t="shared" si="19"/>
        <v>0</v>
      </c>
      <c r="Y79" s="445">
        <f t="shared" si="19"/>
        <v>7490</v>
      </c>
      <c r="Z79" s="446">
        <f t="shared" si="19"/>
        <v>0</v>
      </c>
      <c r="AA79" s="447">
        <f t="shared" si="19"/>
        <v>0</v>
      </c>
      <c r="AB79" s="445">
        <f t="shared" si="19"/>
        <v>0</v>
      </c>
      <c r="AC79" s="445">
        <f t="shared" si="19"/>
        <v>0</v>
      </c>
      <c r="AD79" s="448">
        <f t="shared" si="19"/>
        <v>0</v>
      </c>
      <c r="AE79" s="444">
        <f t="shared" si="19"/>
        <v>234876.24</v>
      </c>
      <c r="AF79" s="445">
        <f t="shared" si="19"/>
        <v>0</v>
      </c>
      <c r="AG79" s="445">
        <f t="shared" si="19"/>
        <v>0</v>
      </c>
      <c r="AH79" s="446">
        <f t="shared" si="19"/>
        <v>0</v>
      </c>
      <c r="AI79" s="444">
        <f t="shared" si="19"/>
        <v>0</v>
      </c>
      <c r="AJ79" s="445">
        <f t="shared" si="19"/>
        <v>0</v>
      </c>
      <c r="AK79" s="445">
        <f t="shared" si="19"/>
        <v>0</v>
      </c>
      <c r="AL79" s="446">
        <f t="shared" si="19"/>
        <v>0</v>
      </c>
    </row>
    <row r="80" spans="1:38" ht="18.75">
      <c r="A80" s="449"/>
      <c r="B80" s="450"/>
      <c r="C80" s="853" t="s">
        <v>1303</v>
      </c>
      <c r="D80" s="452"/>
      <c r="E80" s="452"/>
      <c r="F80" s="453"/>
      <c r="G80" s="454"/>
      <c r="H80" s="455"/>
      <c r="I80" s="456"/>
      <c r="J80" s="457"/>
      <c r="K80" s="458"/>
      <c r="L80" s="459">
        <f t="shared" ref="L80:L93" si="20">SUM(Q80,S80,W80,AA80,AE80,AI80)</f>
        <v>0</v>
      </c>
      <c r="M80" s="460">
        <f t="shared" ref="M80:M93" si="21">SUM(T80,X80,AB80,AF80,AJ80)</f>
        <v>0</v>
      </c>
      <c r="N80" s="461">
        <f t="shared" ref="N80:N93" si="22">SUM(U80,Y80,AC80,AG80,AK80)</f>
        <v>0</v>
      </c>
      <c r="O80" s="462">
        <f t="shared" ref="O80:O93" si="23">SUM(V80,Z80,AD80,AH80,AL80)</f>
        <v>0</v>
      </c>
      <c r="P80" s="463">
        <f t="shared" ref="P80:P93" si="24">SUM(R80)</f>
        <v>0</v>
      </c>
      <c r="Q80" s="459"/>
      <c r="R80" s="463"/>
      <c r="S80" s="464"/>
      <c r="T80" s="460"/>
      <c r="U80" s="461"/>
      <c r="V80" s="465"/>
      <c r="W80" s="459"/>
      <c r="X80" s="460"/>
      <c r="Y80" s="461"/>
      <c r="Z80" s="466"/>
      <c r="AA80" s="464"/>
      <c r="AB80" s="460"/>
      <c r="AC80" s="461"/>
      <c r="AD80" s="465"/>
      <c r="AE80" s="459"/>
      <c r="AF80" s="460"/>
      <c r="AG80" s="461"/>
      <c r="AH80" s="466"/>
      <c r="AI80" s="459"/>
      <c r="AJ80" s="460"/>
      <c r="AK80" s="461"/>
      <c r="AL80" s="466"/>
    </row>
    <row r="81" spans="1:38" ht="18.75">
      <c r="A81" s="449"/>
      <c r="B81" s="467">
        <v>244165</v>
      </c>
      <c r="C81" s="451" t="s">
        <v>555</v>
      </c>
      <c r="D81" s="468"/>
      <c r="E81" s="468"/>
      <c r="F81" s="453">
        <f>18000*12</f>
        <v>216000</v>
      </c>
      <c r="G81" s="454"/>
      <c r="H81" s="455"/>
      <c r="I81" s="456"/>
      <c r="J81" s="457"/>
      <c r="K81" s="469"/>
      <c r="L81" s="459">
        <f t="shared" si="20"/>
        <v>216000</v>
      </c>
      <c r="M81" s="460">
        <f t="shared" si="21"/>
        <v>0</v>
      </c>
      <c r="N81" s="461">
        <f t="shared" si="22"/>
        <v>0</v>
      </c>
      <c r="O81" s="462">
        <f t="shared" si="23"/>
        <v>0</v>
      </c>
      <c r="P81" s="463">
        <f t="shared" si="24"/>
        <v>0</v>
      </c>
      <c r="Q81" s="459">
        <f>F81</f>
        <v>216000</v>
      </c>
      <c r="R81" s="463">
        <f>216000-Q81</f>
        <v>0</v>
      </c>
      <c r="S81" s="464"/>
      <c r="T81" s="460"/>
      <c r="U81" s="461"/>
      <c r="V81" s="465"/>
      <c r="W81" s="459"/>
      <c r="X81" s="460"/>
      <c r="Y81" s="461"/>
      <c r="Z81" s="466"/>
      <c r="AA81" s="464"/>
      <c r="AB81" s="460"/>
      <c r="AC81" s="461"/>
      <c r="AD81" s="465"/>
      <c r="AE81" s="459"/>
      <c r="AF81" s="460"/>
      <c r="AG81" s="461"/>
      <c r="AH81" s="466"/>
      <c r="AI81" s="459"/>
      <c r="AJ81" s="460"/>
      <c r="AK81" s="461"/>
      <c r="AL81" s="466"/>
    </row>
    <row r="82" spans="1:38" ht="18.75">
      <c r="A82" s="449"/>
      <c r="B82" s="467">
        <v>244165</v>
      </c>
      <c r="C82" s="451" t="s">
        <v>1458</v>
      </c>
      <c r="D82" s="468"/>
      <c r="E82" s="468"/>
      <c r="F82" s="453">
        <f>(18000*8)+10200</f>
        <v>154200</v>
      </c>
      <c r="G82" s="454"/>
      <c r="H82" s="455"/>
      <c r="I82" s="456"/>
      <c r="J82" s="457"/>
      <c r="K82" s="469"/>
      <c r="L82" s="459">
        <f t="shared" si="20"/>
        <v>154200</v>
      </c>
      <c r="M82" s="460">
        <f t="shared" si="21"/>
        <v>0</v>
      </c>
      <c r="N82" s="461">
        <f t="shared" si="22"/>
        <v>0</v>
      </c>
      <c r="O82" s="462">
        <f t="shared" si="23"/>
        <v>0</v>
      </c>
      <c r="P82" s="463">
        <f t="shared" si="24"/>
        <v>0</v>
      </c>
      <c r="Q82" s="459">
        <f>F82</f>
        <v>154200</v>
      </c>
      <c r="R82" s="463">
        <f>154200-Q82</f>
        <v>0</v>
      </c>
      <c r="S82" s="464"/>
      <c r="T82" s="460"/>
      <c r="U82" s="461"/>
      <c r="V82" s="465"/>
      <c r="W82" s="459"/>
      <c r="X82" s="460"/>
      <c r="Y82" s="461"/>
      <c r="Z82" s="466"/>
      <c r="AA82" s="464"/>
      <c r="AB82" s="460"/>
      <c r="AC82" s="461"/>
      <c r="AD82" s="465"/>
      <c r="AE82" s="459"/>
      <c r="AF82" s="460"/>
      <c r="AG82" s="461"/>
      <c r="AH82" s="466"/>
      <c r="AI82" s="459"/>
      <c r="AJ82" s="460"/>
      <c r="AK82" s="461"/>
      <c r="AL82" s="466"/>
    </row>
    <row r="83" spans="1:38" ht="18.75">
      <c r="A83" s="449"/>
      <c r="B83" s="467">
        <v>244165</v>
      </c>
      <c r="C83" s="451" t="s">
        <v>556</v>
      </c>
      <c r="D83" s="468"/>
      <c r="E83" s="468"/>
      <c r="F83" s="453">
        <v>36000</v>
      </c>
      <c r="G83" s="454"/>
      <c r="H83" s="455"/>
      <c r="I83" s="456"/>
      <c r="J83" s="457"/>
      <c r="K83" s="469"/>
      <c r="L83" s="459">
        <f t="shared" si="20"/>
        <v>36000</v>
      </c>
      <c r="M83" s="460">
        <f t="shared" si="21"/>
        <v>0</v>
      </c>
      <c r="N83" s="461">
        <f t="shared" si="22"/>
        <v>0</v>
      </c>
      <c r="O83" s="462">
        <f t="shared" si="23"/>
        <v>0</v>
      </c>
      <c r="P83" s="463">
        <f t="shared" si="24"/>
        <v>0</v>
      </c>
      <c r="Q83" s="459">
        <f>F83</f>
        <v>36000</v>
      </c>
      <c r="R83" s="463"/>
      <c r="S83" s="464"/>
      <c r="T83" s="460"/>
      <c r="U83" s="461"/>
      <c r="V83" s="465"/>
      <c r="W83" s="459"/>
      <c r="X83" s="460"/>
      <c r="Y83" s="461"/>
      <c r="Z83" s="466"/>
      <c r="AA83" s="464"/>
      <c r="AB83" s="460"/>
      <c r="AC83" s="461"/>
      <c r="AD83" s="465"/>
      <c r="AE83" s="459"/>
      <c r="AF83" s="460"/>
      <c r="AG83" s="461"/>
      <c r="AH83" s="466"/>
      <c r="AI83" s="459"/>
      <c r="AJ83" s="460"/>
      <c r="AK83" s="461"/>
      <c r="AL83" s="466"/>
    </row>
    <row r="84" spans="1:38" ht="18.75">
      <c r="A84" s="449"/>
      <c r="B84" s="467">
        <v>24851</v>
      </c>
      <c r="C84" s="451" t="s">
        <v>557</v>
      </c>
      <c r="D84" s="468"/>
      <c r="E84" s="468"/>
      <c r="F84" s="470"/>
      <c r="G84" s="518"/>
      <c r="H84" s="519">
        <v>138094.20000000001</v>
      </c>
      <c r="I84" s="472"/>
      <c r="J84" s="473"/>
      <c r="K84" s="469"/>
      <c r="L84" s="459">
        <f t="shared" si="20"/>
        <v>138094.20000000001</v>
      </c>
      <c r="M84" s="460">
        <f t="shared" si="21"/>
        <v>0</v>
      </c>
      <c r="N84" s="461">
        <f t="shared" si="22"/>
        <v>0</v>
      </c>
      <c r="O84" s="462">
        <f t="shared" si="23"/>
        <v>0</v>
      </c>
      <c r="P84" s="463">
        <f t="shared" si="24"/>
        <v>0</v>
      </c>
      <c r="Q84" s="459"/>
      <c r="R84" s="463"/>
      <c r="S84" s="464"/>
      <c r="T84" s="460"/>
      <c r="U84" s="461"/>
      <c r="V84" s="465"/>
      <c r="W84" s="459">
        <v>138094.20000000001</v>
      </c>
      <c r="X84" s="460"/>
      <c r="Y84" s="461"/>
      <c r="Z84" s="466"/>
      <c r="AA84" s="464"/>
      <c r="AB84" s="460"/>
      <c r="AC84" s="461"/>
      <c r="AD84" s="465"/>
      <c r="AE84" s="459"/>
      <c r="AF84" s="460"/>
      <c r="AG84" s="461"/>
      <c r="AH84" s="466"/>
      <c r="AI84" s="459"/>
      <c r="AJ84" s="460"/>
      <c r="AK84" s="461"/>
      <c r="AL84" s="466"/>
    </row>
    <row r="85" spans="1:38" ht="18.75">
      <c r="A85" s="449"/>
      <c r="B85" s="467">
        <v>244004</v>
      </c>
      <c r="C85" s="451" t="s">
        <v>558</v>
      </c>
      <c r="D85" s="468"/>
      <c r="E85" s="468"/>
      <c r="F85" s="470"/>
      <c r="G85" s="518">
        <v>48150</v>
      </c>
      <c r="H85" s="520"/>
      <c r="I85" s="456"/>
      <c r="J85" s="457"/>
      <c r="K85" s="469"/>
      <c r="L85" s="459">
        <f t="shared" si="20"/>
        <v>48150</v>
      </c>
      <c r="M85" s="460">
        <f t="shared" si="21"/>
        <v>0</v>
      </c>
      <c r="N85" s="461">
        <f t="shared" si="22"/>
        <v>0</v>
      </c>
      <c r="O85" s="462">
        <f t="shared" si="23"/>
        <v>0</v>
      </c>
      <c r="P85" s="463">
        <f t="shared" si="24"/>
        <v>0</v>
      </c>
      <c r="Q85" s="459"/>
      <c r="R85" s="463"/>
      <c r="S85" s="464">
        <v>48150</v>
      </c>
      <c r="T85" s="460"/>
      <c r="U85" s="461"/>
      <c r="V85" s="465"/>
      <c r="W85" s="459"/>
      <c r="X85" s="460"/>
      <c r="Y85" s="461"/>
      <c r="Z85" s="466"/>
      <c r="AA85" s="464"/>
      <c r="AB85" s="460"/>
      <c r="AC85" s="461"/>
      <c r="AD85" s="465"/>
      <c r="AE85" s="459"/>
      <c r="AF85" s="460"/>
      <c r="AG85" s="461"/>
      <c r="AH85" s="466"/>
      <c r="AI85" s="459"/>
      <c r="AJ85" s="460"/>
      <c r="AK85" s="461"/>
      <c r="AL85" s="466"/>
    </row>
    <row r="86" spans="1:38" ht="18.75">
      <c r="A86" s="483"/>
      <c r="B86" s="467">
        <v>244017</v>
      </c>
      <c r="C86" s="521" t="s">
        <v>559</v>
      </c>
      <c r="D86" s="468"/>
      <c r="E86" s="468"/>
      <c r="F86" s="453"/>
      <c r="G86" s="454"/>
      <c r="H86" s="455"/>
      <c r="I86" s="456"/>
      <c r="J86" s="522">
        <v>226744.24</v>
      </c>
      <c r="K86" s="474"/>
      <c r="L86" s="459">
        <f t="shared" si="20"/>
        <v>226744.24</v>
      </c>
      <c r="M86" s="460">
        <f t="shared" si="21"/>
        <v>0</v>
      </c>
      <c r="N86" s="461">
        <f t="shared" si="22"/>
        <v>0</v>
      </c>
      <c r="O86" s="462">
        <f t="shared" si="23"/>
        <v>0</v>
      </c>
      <c r="P86" s="463">
        <f t="shared" si="24"/>
        <v>0</v>
      </c>
      <c r="Q86" s="492"/>
      <c r="R86" s="493"/>
      <c r="S86" s="494"/>
      <c r="T86" s="495"/>
      <c r="U86" s="496"/>
      <c r="V86" s="497"/>
      <c r="W86" s="492"/>
      <c r="X86" s="495"/>
      <c r="Y86" s="496"/>
      <c r="Z86" s="498"/>
      <c r="AA86" s="494"/>
      <c r="AB86" s="495"/>
      <c r="AC86" s="496"/>
      <c r="AD86" s="497"/>
      <c r="AE86" s="492">
        <v>226744.24</v>
      </c>
      <c r="AF86" s="495"/>
      <c r="AG86" s="496"/>
      <c r="AH86" s="498"/>
      <c r="AI86" s="492"/>
      <c r="AJ86" s="495"/>
      <c r="AK86" s="496"/>
      <c r="AL86" s="498"/>
    </row>
    <row r="87" spans="1:38" ht="18.75">
      <c r="A87" s="449"/>
      <c r="B87" s="467">
        <v>244074</v>
      </c>
      <c r="C87" s="451" t="s">
        <v>560</v>
      </c>
      <c r="D87" s="468"/>
      <c r="E87" s="468"/>
      <c r="F87" s="453"/>
      <c r="G87" s="454"/>
      <c r="H87" s="455">
        <v>120910</v>
      </c>
      <c r="I87" s="456"/>
      <c r="J87" s="457"/>
      <c r="K87" s="469"/>
      <c r="L87" s="459">
        <f t="shared" si="20"/>
        <v>120910</v>
      </c>
      <c r="M87" s="460">
        <f t="shared" si="21"/>
        <v>0</v>
      </c>
      <c r="N87" s="461">
        <f t="shared" si="22"/>
        <v>0</v>
      </c>
      <c r="O87" s="462">
        <f t="shared" si="23"/>
        <v>0</v>
      </c>
      <c r="P87" s="463">
        <f t="shared" si="24"/>
        <v>0</v>
      </c>
      <c r="Q87" s="459"/>
      <c r="R87" s="463"/>
      <c r="S87" s="464"/>
      <c r="T87" s="460"/>
      <c r="U87" s="461"/>
      <c r="V87" s="465"/>
      <c r="W87" s="459">
        <v>120910</v>
      </c>
      <c r="X87" s="460"/>
      <c r="Y87" s="461"/>
      <c r="Z87" s="466"/>
      <c r="AA87" s="464"/>
      <c r="AB87" s="460"/>
      <c r="AC87" s="461"/>
      <c r="AD87" s="465"/>
      <c r="AE87" s="459"/>
      <c r="AF87" s="460"/>
      <c r="AG87" s="461"/>
      <c r="AH87" s="466"/>
      <c r="AI87" s="459"/>
      <c r="AJ87" s="460"/>
      <c r="AK87" s="461"/>
      <c r="AL87" s="466"/>
    </row>
    <row r="88" spans="1:38" ht="18.75">
      <c r="A88" s="449"/>
      <c r="B88" s="467">
        <v>244082</v>
      </c>
      <c r="C88" s="451" t="s">
        <v>561</v>
      </c>
      <c r="D88" s="468"/>
      <c r="E88" s="468"/>
      <c r="F88" s="470"/>
      <c r="G88" s="471"/>
      <c r="H88" s="455">
        <v>39265</v>
      </c>
      <c r="I88" s="472"/>
      <c r="J88" s="473"/>
      <c r="K88" s="474"/>
      <c r="L88" s="459">
        <f t="shared" si="20"/>
        <v>39265</v>
      </c>
      <c r="M88" s="460">
        <f t="shared" si="21"/>
        <v>0</v>
      </c>
      <c r="N88" s="461">
        <f t="shared" si="22"/>
        <v>0</v>
      </c>
      <c r="O88" s="462">
        <f t="shared" si="23"/>
        <v>0</v>
      </c>
      <c r="P88" s="463">
        <f t="shared" si="24"/>
        <v>0</v>
      </c>
      <c r="Q88" s="475"/>
      <c r="R88" s="476"/>
      <c r="S88" s="477"/>
      <c r="T88" s="478"/>
      <c r="U88" s="479"/>
      <c r="V88" s="480"/>
      <c r="W88" s="481">
        <v>39265</v>
      </c>
      <c r="X88" s="460"/>
      <c r="Y88" s="479"/>
      <c r="Z88" s="482"/>
      <c r="AA88" s="477"/>
      <c r="AB88" s="478"/>
      <c r="AC88" s="479"/>
      <c r="AD88" s="480"/>
      <c r="AE88" s="475"/>
      <c r="AF88" s="478"/>
      <c r="AG88" s="479"/>
      <c r="AH88" s="482"/>
      <c r="AI88" s="475"/>
      <c r="AJ88" s="478"/>
      <c r="AK88" s="479"/>
      <c r="AL88" s="482"/>
    </row>
    <row r="89" spans="1:38" ht="18.75">
      <c r="A89" s="483"/>
      <c r="B89" s="499">
        <v>244153</v>
      </c>
      <c r="C89" s="484" t="s">
        <v>562</v>
      </c>
      <c r="D89" s="485"/>
      <c r="E89" s="485"/>
      <c r="F89" s="486"/>
      <c r="G89" s="487"/>
      <c r="H89" s="488">
        <v>92234</v>
      </c>
      <c r="I89" s="489"/>
      <c r="J89" s="490"/>
      <c r="K89" s="491"/>
      <c r="L89" s="459">
        <f t="shared" si="20"/>
        <v>92234</v>
      </c>
      <c r="M89" s="460">
        <f t="shared" si="21"/>
        <v>0</v>
      </c>
      <c r="N89" s="461">
        <f t="shared" si="22"/>
        <v>0</v>
      </c>
      <c r="O89" s="462">
        <f t="shared" si="23"/>
        <v>0</v>
      </c>
      <c r="P89" s="463">
        <f t="shared" si="24"/>
        <v>0</v>
      </c>
      <c r="Q89" s="492"/>
      <c r="R89" s="493"/>
      <c r="S89" s="494"/>
      <c r="T89" s="495"/>
      <c r="U89" s="496"/>
      <c r="V89" s="497"/>
      <c r="W89" s="492">
        <v>92234</v>
      </c>
      <c r="X89" s="495"/>
      <c r="Y89" s="496"/>
      <c r="Z89" s="498"/>
      <c r="AA89" s="494"/>
      <c r="AB89" s="495"/>
      <c r="AC89" s="496"/>
      <c r="AD89" s="497"/>
      <c r="AE89" s="492"/>
      <c r="AF89" s="495"/>
      <c r="AG89" s="496"/>
      <c r="AH89" s="498"/>
      <c r="AI89" s="492"/>
      <c r="AJ89" s="495"/>
      <c r="AK89" s="496"/>
      <c r="AL89" s="498"/>
    </row>
    <row r="90" spans="1:38" ht="18.75">
      <c r="A90" s="483"/>
      <c r="B90" s="499">
        <v>244159</v>
      </c>
      <c r="C90" s="484" t="s">
        <v>563</v>
      </c>
      <c r="D90" s="485"/>
      <c r="E90" s="485"/>
      <c r="F90" s="486"/>
      <c r="G90" s="487"/>
      <c r="H90" s="488">
        <v>108701.3</v>
      </c>
      <c r="I90" s="489"/>
      <c r="J90" s="490"/>
      <c r="K90" s="491"/>
      <c r="L90" s="459">
        <f t="shared" si="20"/>
        <v>108701.3</v>
      </c>
      <c r="M90" s="460">
        <f t="shared" si="21"/>
        <v>0</v>
      </c>
      <c r="N90" s="461">
        <f t="shared" si="22"/>
        <v>0</v>
      </c>
      <c r="O90" s="462">
        <f t="shared" si="23"/>
        <v>0</v>
      </c>
      <c r="P90" s="463">
        <f t="shared" si="24"/>
        <v>0</v>
      </c>
      <c r="Q90" s="492"/>
      <c r="R90" s="493"/>
      <c r="S90" s="494"/>
      <c r="T90" s="495"/>
      <c r="U90" s="496"/>
      <c r="V90" s="497"/>
      <c r="W90" s="492">
        <v>108701.3</v>
      </c>
      <c r="X90" s="495"/>
      <c r="Y90" s="496"/>
      <c r="Z90" s="498"/>
      <c r="AA90" s="494"/>
      <c r="AB90" s="495"/>
      <c r="AC90" s="496"/>
      <c r="AD90" s="497"/>
      <c r="AE90" s="492"/>
      <c r="AF90" s="495"/>
      <c r="AG90" s="496"/>
      <c r="AH90" s="498"/>
      <c r="AI90" s="492"/>
      <c r="AJ90" s="495"/>
      <c r="AK90" s="496"/>
      <c r="AL90" s="498"/>
    </row>
    <row r="91" spans="1:38" ht="18.75">
      <c r="A91" s="483"/>
      <c r="B91" s="499">
        <v>244187</v>
      </c>
      <c r="C91" s="484" t="s">
        <v>1314</v>
      </c>
      <c r="D91" s="485"/>
      <c r="E91" s="485"/>
      <c r="F91" s="486"/>
      <c r="G91" s="487">
        <v>3860</v>
      </c>
      <c r="H91" s="488"/>
      <c r="I91" s="489"/>
      <c r="J91" s="490"/>
      <c r="K91" s="491"/>
      <c r="L91" s="459">
        <f t="shared" si="20"/>
        <v>3860</v>
      </c>
      <c r="M91" s="460">
        <f t="shared" si="21"/>
        <v>0</v>
      </c>
      <c r="N91" s="461">
        <f t="shared" si="22"/>
        <v>0</v>
      </c>
      <c r="O91" s="462">
        <f t="shared" si="23"/>
        <v>0</v>
      </c>
      <c r="P91" s="463">
        <f t="shared" si="24"/>
        <v>0</v>
      </c>
      <c r="Q91" s="492"/>
      <c r="R91" s="493"/>
      <c r="S91" s="494">
        <v>3860</v>
      </c>
      <c r="T91" s="495"/>
      <c r="U91" s="496"/>
      <c r="V91" s="497"/>
      <c r="W91" s="492"/>
      <c r="X91" s="495"/>
      <c r="Y91" s="496"/>
      <c r="Z91" s="498"/>
      <c r="AA91" s="494"/>
      <c r="AB91" s="495"/>
      <c r="AC91" s="496"/>
      <c r="AD91" s="497"/>
      <c r="AE91" s="492"/>
      <c r="AF91" s="495"/>
      <c r="AG91" s="496"/>
      <c r="AH91" s="498"/>
      <c r="AI91" s="492"/>
      <c r="AJ91" s="495"/>
      <c r="AK91" s="496"/>
      <c r="AL91" s="498"/>
    </row>
    <row r="92" spans="1:38" ht="18.75">
      <c r="A92" s="483"/>
      <c r="B92" s="499">
        <v>244197</v>
      </c>
      <c r="C92" s="484" t="s">
        <v>1381</v>
      </c>
      <c r="D92" s="485"/>
      <c r="E92" s="485"/>
      <c r="F92" s="486"/>
      <c r="G92" s="487"/>
      <c r="H92" s="488"/>
      <c r="I92" s="489"/>
      <c r="J92" s="490">
        <v>8132</v>
      </c>
      <c r="K92" s="491"/>
      <c r="L92" s="459">
        <f t="shared" si="20"/>
        <v>8132</v>
      </c>
      <c r="M92" s="460">
        <f t="shared" si="21"/>
        <v>0</v>
      </c>
      <c r="N92" s="461">
        <f t="shared" si="22"/>
        <v>0</v>
      </c>
      <c r="O92" s="462">
        <f t="shared" si="23"/>
        <v>0</v>
      </c>
      <c r="P92" s="463">
        <f t="shared" si="24"/>
        <v>0</v>
      </c>
      <c r="Q92" s="492"/>
      <c r="R92" s="493"/>
      <c r="S92" s="494"/>
      <c r="T92" s="495"/>
      <c r="U92" s="496"/>
      <c r="V92" s="497"/>
      <c r="W92" s="492"/>
      <c r="X92" s="495"/>
      <c r="Y92" s="496"/>
      <c r="Z92" s="498"/>
      <c r="AA92" s="494"/>
      <c r="AB92" s="495"/>
      <c r="AC92" s="496"/>
      <c r="AD92" s="497"/>
      <c r="AE92" s="492">
        <v>8132</v>
      </c>
      <c r="AF92" s="495"/>
      <c r="AG92" s="496"/>
      <c r="AH92" s="498"/>
      <c r="AI92" s="492"/>
      <c r="AJ92" s="495"/>
      <c r="AK92" s="496"/>
      <c r="AL92" s="498"/>
    </row>
    <row r="93" spans="1:38" s="611" customFormat="1" ht="18.75">
      <c r="A93" s="483"/>
      <c r="B93" s="499">
        <v>244218</v>
      </c>
      <c r="C93" s="484" t="s">
        <v>1459</v>
      </c>
      <c r="D93" s="485"/>
      <c r="E93" s="485"/>
      <c r="F93" s="486"/>
      <c r="G93" s="487">
        <v>15200</v>
      </c>
      <c r="H93" s="488"/>
      <c r="I93" s="489"/>
      <c r="J93" s="490"/>
      <c r="K93" s="491"/>
      <c r="L93" s="459">
        <f t="shared" si="20"/>
        <v>0</v>
      </c>
      <c r="M93" s="460">
        <f t="shared" si="21"/>
        <v>0</v>
      </c>
      <c r="N93" s="461">
        <f t="shared" si="22"/>
        <v>0</v>
      </c>
      <c r="O93" s="462">
        <f t="shared" si="23"/>
        <v>15200</v>
      </c>
      <c r="P93" s="463">
        <f t="shared" si="24"/>
        <v>0</v>
      </c>
      <c r="Q93" s="492"/>
      <c r="R93" s="493"/>
      <c r="S93" s="494"/>
      <c r="T93" s="495"/>
      <c r="U93" s="496"/>
      <c r="V93" s="497">
        <v>15200</v>
      </c>
      <c r="W93" s="492"/>
      <c r="X93" s="495"/>
      <c r="Y93" s="496"/>
      <c r="Z93" s="498"/>
      <c r="AA93" s="494"/>
      <c r="AB93" s="495"/>
      <c r="AC93" s="496"/>
      <c r="AD93" s="497"/>
      <c r="AE93" s="492"/>
      <c r="AF93" s="495"/>
      <c r="AG93" s="496"/>
      <c r="AH93" s="498"/>
      <c r="AI93" s="492"/>
      <c r="AJ93" s="495"/>
      <c r="AK93" s="496"/>
      <c r="AL93" s="498"/>
    </row>
    <row r="94" spans="1:38" s="611" customFormat="1" ht="18.75">
      <c r="A94" s="483"/>
      <c r="B94" s="984">
        <v>244200</v>
      </c>
      <c r="C94" s="989" t="s">
        <v>1574</v>
      </c>
      <c r="D94" s="485"/>
      <c r="E94" s="485"/>
      <c r="F94" s="486"/>
      <c r="G94" s="487">
        <v>3860</v>
      </c>
      <c r="H94" s="488"/>
      <c r="I94" s="489"/>
      <c r="J94" s="490"/>
      <c r="K94" s="491"/>
      <c r="L94" s="459">
        <f t="shared" ref="L94:L104" si="25">SUM(Q94,S94,W94,AA94,AE94,AI94)</f>
        <v>0</v>
      </c>
      <c r="M94" s="460">
        <f t="shared" ref="M94:M104" si="26">SUM(T94,X94,AB94,AF94,AJ94)</f>
        <v>0</v>
      </c>
      <c r="N94" s="461">
        <f t="shared" ref="N94:N104" si="27">SUM(U94,Y94,AC94,AG94,AK94)</f>
        <v>0</v>
      </c>
      <c r="O94" s="462">
        <f t="shared" ref="O94:O104" si="28">SUM(V94,Z94,AD94,AH94,AL94)</f>
        <v>3860</v>
      </c>
      <c r="P94" s="463">
        <f t="shared" ref="P94:P104" si="29">SUM(R94)</f>
        <v>0</v>
      </c>
      <c r="Q94" s="492"/>
      <c r="R94" s="493"/>
      <c r="S94" s="494"/>
      <c r="T94" s="495"/>
      <c r="U94" s="496"/>
      <c r="V94" s="497">
        <v>3860</v>
      </c>
      <c r="W94" s="492"/>
      <c r="X94" s="495"/>
      <c r="Y94" s="496"/>
      <c r="Z94" s="498"/>
      <c r="AA94" s="494"/>
      <c r="AB94" s="495"/>
      <c r="AC94" s="496"/>
      <c r="AD94" s="497"/>
      <c r="AE94" s="492"/>
      <c r="AF94" s="495"/>
      <c r="AG94" s="496"/>
      <c r="AH94" s="498"/>
      <c r="AI94" s="492"/>
      <c r="AJ94" s="495"/>
      <c r="AK94" s="496"/>
      <c r="AL94" s="498"/>
    </row>
    <row r="95" spans="1:38" s="611" customFormat="1" ht="18.75">
      <c r="A95" s="483"/>
      <c r="B95" s="984">
        <v>244200</v>
      </c>
      <c r="C95" s="989" t="s">
        <v>1575</v>
      </c>
      <c r="D95" s="485"/>
      <c r="E95" s="485"/>
      <c r="F95" s="486"/>
      <c r="G95" s="487">
        <v>3860</v>
      </c>
      <c r="H95" s="488"/>
      <c r="I95" s="489"/>
      <c r="J95" s="490"/>
      <c r="K95" s="491"/>
      <c r="L95" s="459">
        <f t="shared" si="25"/>
        <v>0</v>
      </c>
      <c r="M95" s="460">
        <f t="shared" si="26"/>
        <v>0</v>
      </c>
      <c r="N95" s="461">
        <f t="shared" si="27"/>
        <v>0</v>
      </c>
      <c r="O95" s="462">
        <f t="shared" si="28"/>
        <v>3860</v>
      </c>
      <c r="P95" s="463">
        <f t="shared" si="29"/>
        <v>0</v>
      </c>
      <c r="Q95" s="492"/>
      <c r="R95" s="493"/>
      <c r="S95" s="494"/>
      <c r="T95" s="495"/>
      <c r="U95" s="496"/>
      <c r="V95" s="497">
        <v>3860</v>
      </c>
      <c r="W95" s="492"/>
      <c r="X95" s="495"/>
      <c r="Y95" s="496"/>
      <c r="Z95" s="498"/>
      <c r="AA95" s="494"/>
      <c r="AB95" s="495"/>
      <c r="AC95" s="496"/>
      <c r="AD95" s="497"/>
      <c r="AE95" s="492"/>
      <c r="AF95" s="495"/>
      <c r="AG95" s="496"/>
      <c r="AH95" s="498"/>
      <c r="AI95" s="492"/>
      <c r="AJ95" s="495"/>
      <c r="AK95" s="496"/>
      <c r="AL95" s="498"/>
    </row>
    <row r="96" spans="1:38" s="611" customFormat="1" ht="18.75">
      <c r="A96" s="483"/>
      <c r="B96" s="984">
        <v>244200</v>
      </c>
      <c r="C96" s="989" t="s">
        <v>1576</v>
      </c>
      <c r="D96" s="485"/>
      <c r="E96" s="485"/>
      <c r="F96" s="486"/>
      <c r="G96" s="487">
        <v>3860</v>
      </c>
      <c r="H96" s="488"/>
      <c r="I96" s="489"/>
      <c r="J96" s="490"/>
      <c r="K96" s="491"/>
      <c r="L96" s="459">
        <f t="shared" si="25"/>
        <v>0</v>
      </c>
      <c r="M96" s="460">
        <f t="shared" si="26"/>
        <v>0</v>
      </c>
      <c r="N96" s="461">
        <f t="shared" si="27"/>
        <v>0</v>
      </c>
      <c r="O96" s="462">
        <f t="shared" si="28"/>
        <v>3860</v>
      </c>
      <c r="P96" s="463">
        <f t="shared" si="29"/>
        <v>0</v>
      </c>
      <c r="Q96" s="492"/>
      <c r="R96" s="493"/>
      <c r="S96" s="494"/>
      <c r="T96" s="495"/>
      <c r="U96" s="496"/>
      <c r="V96" s="497">
        <v>3860</v>
      </c>
      <c r="W96" s="492"/>
      <c r="X96" s="495"/>
      <c r="Y96" s="496"/>
      <c r="Z96" s="498"/>
      <c r="AA96" s="494"/>
      <c r="AB96" s="495"/>
      <c r="AC96" s="496"/>
      <c r="AD96" s="497"/>
      <c r="AE96" s="492"/>
      <c r="AF96" s="495"/>
      <c r="AG96" s="496"/>
      <c r="AH96" s="498"/>
      <c r="AI96" s="492"/>
      <c r="AJ96" s="495"/>
      <c r="AK96" s="496"/>
      <c r="AL96" s="498"/>
    </row>
    <row r="97" spans="1:38" ht="18.75">
      <c r="A97" s="483"/>
      <c r="B97" s="984">
        <v>244224</v>
      </c>
      <c r="C97" s="989" t="s">
        <v>1577</v>
      </c>
      <c r="D97" s="485"/>
      <c r="E97" s="485"/>
      <c r="F97" s="486"/>
      <c r="G97" s="487"/>
      <c r="H97" s="488">
        <v>7490</v>
      </c>
      <c r="I97" s="489"/>
      <c r="J97" s="490"/>
      <c r="K97" s="491"/>
      <c r="L97" s="459">
        <f t="shared" si="25"/>
        <v>0</v>
      </c>
      <c r="M97" s="460">
        <f t="shared" si="26"/>
        <v>0</v>
      </c>
      <c r="N97" s="461">
        <f t="shared" si="27"/>
        <v>7490</v>
      </c>
      <c r="O97" s="462">
        <f t="shared" si="28"/>
        <v>0</v>
      </c>
      <c r="P97" s="463">
        <f t="shared" si="29"/>
        <v>0</v>
      </c>
      <c r="Q97" s="492"/>
      <c r="R97" s="493"/>
      <c r="S97" s="494"/>
      <c r="T97" s="495"/>
      <c r="U97" s="496"/>
      <c r="V97" s="497"/>
      <c r="W97" s="492"/>
      <c r="X97" s="495"/>
      <c r="Y97" s="496">
        <v>7490</v>
      </c>
      <c r="Z97" s="498"/>
      <c r="AA97" s="494"/>
      <c r="AB97" s="495"/>
      <c r="AC97" s="496"/>
      <c r="AD97" s="497"/>
      <c r="AE97" s="492"/>
      <c r="AF97" s="495"/>
      <c r="AG97" s="496"/>
      <c r="AH97" s="498"/>
      <c r="AI97" s="492"/>
      <c r="AJ97" s="495"/>
      <c r="AK97" s="496"/>
      <c r="AL97" s="498"/>
    </row>
    <row r="98" spans="1:38" ht="18.75">
      <c r="A98" s="483"/>
      <c r="B98" s="984">
        <v>244224</v>
      </c>
      <c r="C98" s="989" t="s">
        <v>1578</v>
      </c>
      <c r="D98" s="485"/>
      <c r="E98" s="485"/>
      <c r="F98" s="486"/>
      <c r="G98" s="487">
        <v>2580</v>
      </c>
      <c r="H98" s="488"/>
      <c r="I98" s="489"/>
      <c r="J98" s="490"/>
      <c r="K98" s="491"/>
      <c r="L98" s="459">
        <f t="shared" si="25"/>
        <v>2580</v>
      </c>
      <c r="M98" s="460">
        <f t="shared" si="26"/>
        <v>0</v>
      </c>
      <c r="N98" s="461">
        <f t="shared" si="27"/>
        <v>0</v>
      </c>
      <c r="O98" s="462">
        <f t="shared" si="28"/>
        <v>0</v>
      </c>
      <c r="P98" s="463">
        <f t="shared" si="29"/>
        <v>0</v>
      </c>
      <c r="Q98" s="492"/>
      <c r="R98" s="493"/>
      <c r="S98" s="494">
        <v>2580</v>
      </c>
      <c r="T98" s="495"/>
      <c r="U98" s="496"/>
      <c r="V98" s="497"/>
      <c r="W98" s="492"/>
      <c r="X98" s="495"/>
      <c r="Y98" s="496"/>
      <c r="Z98" s="498"/>
      <c r="AA98" s="494"/>
      <c r="AB98" s="495"/>
      <c r="AC98" s="496"/>
      <c r="AD98" s="497"/>
      <c r="AE98" s="492"/>
      <c r="AF98" s="495"/>
      <c r="AG98" s="496"/>
      <c r="AH98" s="498"/>
      <c r="AI98" s="492"/>
      <c r="AJ98" s="495"/>
      <c r="AK98" s="496"/>
      <c r="AL98" s="498"/>
    </row>
    <row r="99" spans="1:38" ht="18.75">
      <c r="A99" s="483"/>
      <c r="B99" s="499"/>
      <c r="C99" s="484"/>
      <c r="D99" s="485"/>
      <c r="E99" s="485"/>
      <c r="F99" s="486"/>
      <c r="G99" s="487"/>
      <c r="H99" s="488"/>
      <c r="I99" s="489"/>
      <c r="J99" s="490"/>
      <c r="K99" s="491"/>
      <c r="L99" s="459">
        <f t="shared" si="25"/>
        <v>0</v>
      </c>
      <c r="M99" s="460">
        <f t="shared" si="26"/>
        <v>0</v>
      </c>
      <c r="N99" s="461">
        <f t="shared" si="27"/>
        <v>0</v>
      </c>
      <c r="O99" s="462">
        <f t="shared" si="28"/>
        <v>0</v>
      </c>
      <c r="P99" s="463">
        <f t="shared" si="29"/>
        <v>0</v>
      </c>
      <c r="Q99" s="492"/>
      <c r="R99" s="493"/>
      <c r="S99" s="494"/>
      <c r="T99" s="495"/>
      <c r="U99" s="496"/>
      <c r="V99" s="497"/>
      <c r="W99" s="492"/>
      <c r="X99" s="495"/>
      <c r="Y99" s="496"/>
      <c r="Z99" s="498"/>
      <c r="AA99" s="494"/>
      <c r="AB99" s="495"/>
      <c r="AC99" s="496"/>
      <c r="AD99" s="497"/>
      <c r="AE99" s="492"/>
      <c r="AF99" s="495"/>
      <c r="AG99" s="496"/>
      <c r="AH99" s="498"/>
      <c r="AI99" s="492"/>
      <c r="AJ99" s="495"/>
      <c r="AK99" s="496"/>
      <c r="AL99" s="498"/>
    </row>
    <row r="100" spans="1:38" ht="18.75">
      <c r="A100" s="483"/>
      <c r="B100" s="499"/>
      <c r="C100" s="484"/>
      <c r="D100" s="485"/>
      <c r="E100" s="485"/>
      <c r="F100" s="486"/>
      <c r="G100" s="487"/>
      <c r="H100" s="488"/>
      <c r="I100" s="489"/>
      <c r="J100" s="490"/>
      <c r="K100" s="491"/>
      <c r="L100" s="459">
        <f t="shared" si="25"/>
        <v>0</v>
      </c>
      <c r="M100" s="460">
        <f t="shared" si="26"/>
        <v>0</v>
      </c>
      <c r="N100" s="461">
        <f t="shared" si="27"/>
        <v>0</v>
      </c>
      <c r="O100" s="462">
        <f t="shared" si="28"/>
        <v>0</v>
      </c>
      <c r="P100" s="463">
        <f t="shared" si="29"/>
        <v>0</v>
      </c>
      <c r="Q100" s="492"/>
      <c r="R100" s="493"/>
      <c r="S100" s="494"/>
      <c r="T100" s="495"/>
      <c r="U100" s="496"/>
      <c r="V100" s="497"/>
      <c r="W100" s="492"/>
      <c r="X100" s="495"/>
      <c r="Y100" s="496"/>
      <c r="Z100" s="498"/>
      <c r="AA100" s="494"/>
      <c r="AB100" s="495"/>
      <c r="AC100" s="496"/>
      <c r="AD100" s="497"/>
      <c r="AE100" s="492"/>
      <c r="AF100" s="495"/>
      <c r="AG100" s="496"/>
      <c r="AH100" s="498"/>
      <c r="AI100" s="492"/>
      <c r="AJ100" s="495"/>
      <c r="AK100" s="496"/>
      <c r="AL100" s="498"/>
    </row>
    <row r="101" spans="1:38" ht="18.75">
      <c r="A101" s="483"/>
      <c r="B101" s="499"/>
      <c r="C101" s="484"/>
      <c r="D101" s="485"/>
      <c r="E101" s="485"/>
      <c r="F101" s="486"/>
      <c r="G101" s="487"/>
      <c r="H101" s="488"/>
      <c r="I101" s="489"/>
      <c r="J101" s="490"/>
      <c r="K101" s="491"/>
      <c r="L101" s="459">
        <f t="shared" si="25"/>
        <v>0</v>
      </c>
      <c r="M101" s="460">
        <f t="shared" si="26"/>
        <v>0</v>
      </c>
      <c r="N101" s="461">
        <f t="shared" si="27"/>
        <v>0</v>
      </c>
      <c r="O101" s="462">
        <f t="shared" si="28"/>
        <v>0</v>
      </c>
      <c r="P101" s="463">
        <f t="shared" si="29"/>
        <v>0</v>
      </c>
      <c r="Q101" s="492"/>
      <c r="R101" s="493"/>
      <c r="S101" s="494"/>
      <c r="T101" s="495"/>
      <c r="U101" s="496"/>
      <c r="V101" s="497"/>
      <c r="W101" s="492"/>
      <c r="X101" s="495"/>
      <c r="Y101" s="496"/>
      <c r="Z101" s="498"/>
      <c r="AA101" s="494"/>
      <c r="AB101" s="495"/>
      <c r="AC101" s="496"/>
      <c r="AD101" s="497"/>
      <c r="AE101" s="492"/>
      <c r="AF101" s="495"/>
      <c r="AG101" s="496"/>
      <c r="AH101" s="498"/>
      <c r="AI101" s="492"/>
      <c r="AJ101" s="495"/>
      <c r="AK101" s="496"/>
      <c r="AL101" s="498"/>
    </row>
    <row r="102" spans="1:38" ht="18.75">
      <c r="A102" s="483"/>
      <c r="B102" s="499"/>
      <c r="C102" s="484"/>
      <c r="D102" s="485"/>
      <c r="E102" s="485"/>
      <c r="F102" s="486"/>
      <c r="G102" s="487"/>
      <c r="H102" s="488"/>
      <c r="I102" s="489"/>
      <c r="J102" s="490"/>
      <c r="K102" s="491"/>
      <c r="L102" s="459">
        <f t="shared" si="25"/>
        <v>0</v>
      </c>
      <c r="M102" s="460">
        <f t="shared" si="26"/>
        <v>0</v>
      </c>
      <c r="N102" s="461">
        <f t="shared" si="27"/>
        <v>0</v>
      </c>
      <c r="O102" s="462">
        <f t="shared" si="28"/>
        <v>0</v>
      </c>
      <c r="P102" s="463">
        <f t="shared" si="29"/>
        <v>0</v>
      </c>
      <c r="Q102" s="492"/>
      <c r="R102" s="493"/>
      <c r="S102" s="494"/>
      <c r="T102" s="495"/>
      <c r="U102" s="496"/>
      <c r="V102" s="497"/>
      <c r="W102" s="492"/>
      <c r="X102" s="495"/>
      <c r="Y102" s="496"/>
      <c r="Z102" s="498"/>
      <c r="AA102" s="494"/>
      <c r="AB102" s="495"/>
      <c r="AC102" s="496"/>
      <c r="AD102" s="497"/>
      <c r="AE102" s="492"/>
      <c r="AF102" s="495"/>
      <c r="AG102" s="496"/>
      <c r="AH102" s="498"/>
      <c r="AI102" s="492"/>
      <c r="AJ102" s="495"/>
      <c r="AK102" s="496"/>
      <c r="AL102" s="498"/>
    </row>
    <row r="103" spans="1:38" ht="18.75">
      <c r="A103" s="483"/>
      <c r="B103" s="499"/>
      <c r="C103" s="484"/>
      <c r="D103" s="485"/>
      <c r="E103" s="485"/>
      <c r="F103" s="486"/>
      <c r="G103" s="487"/>
      <c r="H103" s="488"/>
      <c r="I103" s="489"/>
      <c r="J103" s="490"/>
      <c r="K103" s="491"/>
      <c r="L103" s="459">
        <f t="shared" si="25"/>
        <v>0</v>
      </c>
      <c r="M103" s="460">
        <f t="shared" si="26"/>
        <v>0</v>
      </c>
      <c r="N103" s="461">
        <f t="shared" si="27"/>
        <v>0</v>
      </c>
      <c r="O103" s="462">
        <f t="shared" si="28"/>
        <v>0</v>
      </c>
      <c r="P103" s="463">
        <f t="shared" si="29"/>
        <v>0</v>
      </c>
      <c r="Q103" s="492"/>
      <c r="R103" s="493"/>
      <c r="S103" s="494"/>
      <c r="T103" s="495"/>
      <c r="U103" s="496"/>
      <c r="V103" s="497"/>
      <c r="W103" s="492"/>
      <c r="X103" s="495"/>
      <c r="Y103" s="496"/>
      <c r="Z103" s="498"/>
      <c r="AA103" s="494"/>
      <c r="AB103" s="495"/>
      <c r="AC103" s="496"/>
      <c r="AD103" s="497"/>
      <c r="AE103" s="492"/>
      <c r="AF103" s="495"/>
      <c r="AG103" s="496"/>
      <c r="AH103" s="498"/>
      <c r="AI103" s="492"/>
      <c r="AJ103" s="495"/>
      <c r="AK103" s="496"/>
      <c r="AL103" s="498"/>
    </row>
    <row r="104" spans="1:38" ht="19.5" thickBot="1">
      <c r="A104" s="501"/>
      <c r="B104" s="502"/>
      <c r="C104" s="503"/>
      <c r="D104" s="504"/>
      <c r="E104" s="504"/>
      <c r="F104" s="505"/>
      <c r="G104" s="506"/>
      <c r="H104" s="507"/>
      <c r="I104" s="508"/>
      <c r="J104" s="509"/>
      <c r="K104" s="510"/>
      <c r="L104" s="459">
        <f t="shared" si="25"/>
        <v>0</v>
      </c>
      <c r="M104" s="460">
        <f t="shared" si="26"/>
        <v>0</v>
      </c>
      <c r="N104" s="461">
        <f t="shared" si="27"/>
        <v>0</v>
      </c>
      <c r="O104" s="462">
        <f t="shared" si="28"/>
        <v>0</v>
      </c>
      <c r="P104" s="463">
        <f t="shared" si="29"/>
        <v>0</v>
      </c>
      <c r="Q104" s="511"/>
      <c r="R104" s="512"/>
      <c r="S104" s="513"/>
      <c r="T104" s="514"/>
      <c r="U104" s="515"/>
      <c r="V104" s="516"/>
      <c r="W104" s="511"/>
      <c r="X104" s="514"/>
      <c r="Y104" s="515"/>
      <c r="Z104" s="517"/>
      <c r="AA104" s="513"/>
      <c r="AB104" s="514"/>
      <c r="AC104" s="515"/>
      <c r="AD104" s="516"/>
      <c r="AE104" s="511"/>
      <c r="AF104" s="514"/>
      <c r="AG104" s="515"/>
      <c r="AH104" s="517"/>
      <c r="AI104" s="511"/>
      <c r="AJ104" s="514"/>
      <c r="AK104" s="515"/>
      <c r="AL104" s="517"/>
    </row>
    <row r="105" spans="1:38" ht="37.5">
      <c r="A105" s="966" t="s">
        <v>92</v>
      </c>
      <c r="B105" s="407" t="s">
        <v>93</v>
      </c>
      <c r="C105" s="408" t="s">
        <v>94</v>
      </c>
      <c r="D105" s="409" t="s">
        <v>95</v>
      </c>
      <c r="E105" s="410" t="s">
        <v>521</v>
      </c>
      <c r="F105" s="411" t="s">
        <v>522</v>
      </c>
      <c r="G105" s="409" t="s">
        <v>508</v>
      </c>
      <c r="H105" s="409" t="s">
        <v>509</v>
      </c>
      <c r="I105" s="409" t="s">
        <v>510</v>
      </c>
      <c r="J105" s="412" t="s">
        <v>511</v>
      </c>
      <c r="K105" s="413" t="s">
        <v>64</v>
      </c>
      <c r="L105" s="414"/>
      <c r="M105" s="415"/>
      <c r="N105" s="415"/>
      <c r="O105" s="415"/>
      <c r="P105" s="416"/>
      <c r="Q105" s="414"/>
      <c r="R105" s="416"/>
      <c r="S105" s="523">
        <f>SUM(S111:V111)</f>
        <v>3600</v>
      </c>
      <c r="T105" s="897"/>
      <c r="U105" s="591"/>
      <c r="V105" s="593"/>
      <c r="W105" s="523">
        <f>SUM(W111:Z111)</f>
        <v>413747.6</v>
      </c>
      <c r="X105" s="897"/>
      <c r="Y105" s="415"/>
      <c r="Z105" s="416"/>
      <c r="AA105" s="419"/>
      <c r="AB105" s="415"/>
      <c r="AC105" s="415"/>
      <c r="AD105" s="418"/>
      <c r="AE105" s="523">
        <f>SUM(AE111:AH111)</f>
        <v>69550</v>
      </c>
      <c r="AF105" s="415"/>
      <c r="AG105" s="415"/>
      <c r="AH105" s="416"/>
      <c r="AI105" s="414"/>
      <c r="AJ105" s="415"/>
      <c r="AK105" s="415"/>
      <c r="AL105" s="416"/>
    </row>
    <row r="106" spans="1:38" ht="26.25">
      <c r="A106" s="402" t="s">
        <v>513</v>
      </c>
      <c r="B106" s="420" t="str">
        <f>$B$4</f>
        <v>90</v>
      </c>
      <c r="C106" s="421" t="s">
        <v>32</v>
      </c>
      <c r="D106" s="386">
        <f>SUM(F106:K106)</f>
        <v>1271000</v>
      </c>
      <c r="E106" s="400" t="s">
        <v>514</v>
      </c>
      <c r="F106" s="422">
        <v>216000</v>
      </c>
      <c r="G106" s="423">
        <v>67520</v>
      </c>
      <c r="H106" s="424">
        <v>762480</v>
      </c>
      <c r="I106" s="425">
        <v>0</v>
      </c>
      <c r="J106" s="426">
        <v>205000</v>
      </c>
      <c r="K106" s="427">
        <v>20000</v>
      </c>
      <c r="L106" s="428"/>
      <c r="M106" s="429"/>
      <c r="N106" s="430"/>
      <c r="O106" s="431"/>
      <c r="P106" s="432"/>
      <c r="Q106" s="428"/>
      <c r="R106" s="432"/>
      <c r="S106" s="433"/>
      <c r="T106" s="429"/>
      <c r="U106" s="430"/>
      <c r="V106" s="434"/>
      <c r="W106" s="428"/>
      <c r="X106" s="429"/>
      <c r="Y106" s="430"/>
      <c r="Z106" s="435"/>
      <c r="AA106" s="433"/>
      <c r="AB106" s="429"/>
      <c r="AC106" s="430"/>
      <c r="AD106" s="434"/>
      <c r="AE106" s="428"/>
      <c r="AF106" s="429"/>
      <c r="AG106" s="430"/>
      <c r="AH106" s="435"/>
      <c r="AI106" s="428"/>
      <c r="AJ106" s="429"/>
      <c r="AK106" s="430"/>
      <c r="AL106" s="435"/>
    </row>
    <row r="107" spans="1:38" ht="18.75" hidden="1">
      <c r="A107" s="436" t="str">
        <f>$A$5</f>
        <v>พ.ค.</v>
      </c>
      <c r="B107" s="398"/>
      <c r="C107" s="421"/>
      <c r="D107" s="386">
        <f>SUM(F107:K107)</f>
        <v>1012250</v>
      </c>
      <c r="E107" s="400" t="s">
        <v>516</v>
      </c>
      <c r="F107" s="422">
        <v>216000</v>
      </c>
      <c r="G107" s="423">
        <v>50640</v>
      </c>
      <c r="H107" s="424">
        <v>571860</v>
      </c>
      <c r="I107" s="425">
        <v>0</v>
      </c>
      <c r="J107" s="426">
        <v>153750</v>
      </c>
      <c r="K107" s="427">
        <v>20000</v>
      </c>
      <c r="L107" s="428"/>
      <c r="M107" s="429"/>
      <c r="N107" s="430"/>
      <c r="O107" s="431"/>
      <c r="P107" s="432"/>
      <c r="Q107" s="428"/>
      <c r="R107" s="432"/>
      <c r="S107" s="433"/>
      <c r="T107" s="429"/>
      <c r="U107" s="430"/>
      <c r="V107" s="434"/>
      <c r="W107" s="428"/>
      <c r="X107" s="429"/>
      <c r="Y107" s="430"/>
      <c r="Z107" s="435"/>
      <c r="AA107" s="433"/>
      <c r="AB107" s="429"/>
      <c r="AC107" s="430"/>
      <c r="AD107" s="434"/>
      <c r="AE107" s="428"/>
      <c r="AF107" s="429"/>
      <c r="AG107" s="430"/>
      <c r="AH107" s="435"/>
      <c r="AI107" s="428"/>
      <c r="AJ107" s="429"/>
      <c r="AK107" s="430"/>
      <c r="AL107" s="435"/>
    </row>
    <row r="108" spans="1:38" ht="26.25">
      <c r="A108" s="402" t="s">
        <v>517</v>
      </c>
      <c r="B108" s="403">
        <f>D108*100/D106</f>
        <v>51.211455546813532</v>
      </c>
      <c r="C108" s="421" t="s">
        <v>32</v>
      </c>
      <c r="D108" s="386">
        <f>SUM(F108:K108)</f>
        <v>650897.6</v>
      </c>
      <c r="E108" s="400" t="s">
        <v>518</v>
      </c>
      <c r="F108" s="422">
        <f t="shared" ref="F108:K108" si="30">SUM(F112:F126)</f>
        <v>144000</v>
      </c>
      <c r="G108" s="423">
        <f t="shared" si="30"/>
        <v>3600</v>
      </c>
      <c r="H108" s="424">
        <f t="shared" si="30"/>
        <v>413747.6</v>
      </c>
      <c r="I108" s="425">
        <f t="shared" si="30"/>
        <v>0</v>
      </c>
      <c r="J108" s="426">
        <f t="shared" si="30"/>
        <v>69550</v>
      </c>
      <c r="K108" s="427">
        <f t="shared" si="30"/>
        <v>20000</v>
      </c>
      <c r="L108" s="428"/>
      <c r="M108" s="429"/>
      <c r="N108" s="430"/>
      <c r="O108" s="431"/>
      <c r="P108" s="432"/>
      <c r="Q108" s="428"/>
      <c r="R108" s="432"/>
      <c r="S108" s="433"/>
      <c r="T108" s="429"/>
      <c r="U108" s="430"/>
      <c r="V108" s="434"/>
      <c r="W108" s="428"/>
      <c r="X108" s="429"/>
      <c r="Y108" s="430"/>
      <c r="Z108" s="435"/>
      <c r="AA108" s="433"/>
      <c r="AB108" s="429"/>
      <c r="AC108" s="430"/>
      <c r="AD108" s="434"/>
      <c r="AE108" s="428"/>
      <c r="AF108" s="429"/>
      <c r="AG108" s="430"/>
      <c r="AH108" s="435"/>
      <c r="AI108" s="428"/>
      <c r="AJ108" s="429"/>
      <c r="AK108" s="430"/>
      <c r="AL108" s="435"/>
    </row>
    <row r="109" spans="1:38" ht="26.25" hidden="1">
      <c r="A109" s="402" t="s">
        <v>519</v>
      </c>
      <c r="B109" s="403">
        <f>L111*100/D106</f>
        <v>51.211455546813532</v>
      </c>
      <c r="C109" s="421" t="s">
        <v>32</v>
      </c>
      <c r="D109" s="386">
        <f>SUM(F109:K109)</f>
        <v>361352.4</v>
      </c>
      <c r="E109" s="400" t="s">
        <v>520</v>
      </c>
      <c r="F109" s="422">
        <f t="shared" ref="F109:K109" si="31">F107-F108</f>
        <v>72000</v>
      </c>
      <c r="G109" s="423">
        <f t="shared" si="31"/>
        <v>47040</v>
      </c>
      <c r="H109" s="424">
        <f t="shared" si="31"/>
        <v>158112.40000000002</v>
      </c>
      <c r="I109" s="425">
        <f t="shared" si="31"/>
        <v>0</v>
      </c>
      <c r="J109" s="426">
        <f t="shared" si="31"/>
        <v>84200</v>
      </c>
      <c r="K109" s="427">
        <f t="shared" si="31"/>
        <v>0</v>
      </c>
      <c r="L109" s="428"/>
      <c r="M109" s="429"/>
      <c r="N109" s="430"/>
      <c r="O109" s="431"/>
      <c r="P109" s="432"/>
      <c r="Q109" s="428"/>
      <c r="R109" s="432"/>
      <c r="S109" s="433"/>
      <c r="T109" s="429"/>
      <c r="U109" s="430"/>
      <c r="V109" s="434"/>
      <c r="W109" s="428"/>
      <c r="X109" s="429"/>
      <c r="Y109" s="430"/>
      <c r="Z109" s="435"/>
      <c r="AA109" s="433"/>
      <c r="AB109" s="429"/>
      <c r="AC109" s="430"/>
      <c r="AD109" s="434"/>
      <c r="AE109" s="428"/>
      <c r="AF109" s="429"/>
      <c r="AG109" s="430"/>
      <c r="AH109" s="435"/>
      <c r="AI109" s="428"/>
      <c r="AJ109" s="429"/>
      <c r="AK109" s="430"/>
      <c r="AL109" s="435"/>
    </row>
    <row r="110" spans="1:38" ht="18.75">
      <c r="A110" s="437"/>
      <c r="B110" s="438"/>
      <c r="C110" s="421"/>
      <c r="D110" s="386">
        <f>SUM(F110:K110)</f>
        <v>620102.40000000002</v>
      </c>
      <c r="E110" s="400" t="s">
        <v>453</v>
      </c>
      <c r="F110" s="422">
        <f t="shared" ref="F110:K110" si="32">F106-F108</f>
        <v>72000</v>
      </c>
      <c r="G110" s="423">
        <f t="shared" si="32"/>
        <v>63920</v>
      </c>
      <c r="H110" s="424">
        <f t="shared" si="32"/>
        <v>348732.4</v>
      </c>
      <c r="I110" s="425">
        <f t="shared" si="32"/>
        <v>0</v>
      </c>
      <c r="J110" s="426">
        <f t="shared" si="32"/>
        <v>135450</v>
      </c>
      <c r="K110" s="439">
        <f t="shared" si="32"/>
        <v>0</v>
      </c>
      <c r="L110" s="428"/>
      <c r="M110" s="429"/>
      <c r="N110" s="430"/>
      <c r="O110" s="431"/>
      <c r="P110" s="432"/>
      <c r="Q110" s="428"/>
      <c r="R110" s="432"/>
      <c r="S110" s="433"/>
      <c r="T110" s="429"/>
      <c r="U110" s="430"/>
      <c r="V110" s="434"/>
      <c r="W110" s="428"/>
      <c r="X110" s="429"/>
      <c r="Y110" s="430"/>
      <c r="Z110" s="435"/>
      <c r="AA110" s="433"/>
      <c r="AB110" s="429"/>
      <c r="AC110" s="430"/>
      <c r="AD110" s="434"/>
      <c r="AE110" s="428"/>
      <c r="AF110" s="429"/>
      <c r="AG110" s="430"/>
      <c r="AH110" s="435"/>
      <c r="AI110" s="428"/>
      <c r="AJ110" s="429"/>
      <c r="AK110" s="430"/>
      <c r="AL110" s="435"/>
    </row>
    <row r="111" spans="1:38" ht="18.75">
      <c r="A111" s="449" t="s">
        <v>523</v>
      </c>
      <c r="B111" s="440" t="s">
        <v>524</v>
      </c>
      <c r="C111" s="1162" t="s">
        <v>525</v>
      </c>
      <c r="D111" s="1163"/>
      <c r="E111" s="1164"/>
      <c r="F111" s="442" t="s">
        <v>526</v>
      </c>
      <c r="G111" s="440" t="s">
        <v>508</v>
      </c>
      <c r="H111" s="440" t="s">
        <v>509</v>
      </c>
      <c r="I111" s="440" t="s">
        <v>510</v>
      </c>
      <c r="J111" s="440" t="s">
        <v>511</v>
      </c>
      <c r="K111" s="443" t="s">
        <v>64</v>
      </c>
      <c r="L111" s="444">
        <f t="shared" ref="L111:AL111" si="33">SUM(L112:L126)</f>
        <v>650897.6</v>
      </c>
      <c r="M111" s="445">
        <f t="shared" si="33"/>
        <v>0</v>
      </c>
      <c r="N111" s="445">
        <f t="shared" si="33"/>
        <v>0</v>
      </c>
      <c r="O111" s="445">
        <f t="shared" si="33"/>
        <v>0</v>
      </c>
      <c r="P111" s="445">
        <f t="shared" si="33"/>
        <v>0</v>
      </c>
      <c r="Q111" s="444">
        <f t="shared" si="33"/>
        <v>144000</v>
      </c>
      <c r="R111" s="446">
        <f t="shared" si="33"/>
        <v>0</v>
      </c>
      <c r="S111" s="447">
        <f t="shared" si="33"/>
        <v>3600</v>
      </c>
      <c r="T111" s="445">
        <f t="shared" si="33"/>
        <v>0</v>
      </c>
      <c r="U111" s="445">
        <f t="shared" si="33"/>
        <v>0</v>
      </c>
      <c r="V111" s="448">
        <f t="shared" si="33"/>
        <v>0</v>
      </c>
      <c r="W111" s="444">
        <f t="shared" si="33"/>
        <v>413747.6</v>
      </c>
      <c r="X111" s="445">
        <f t="shared" si="33"/>
        <v>0</v>
      </c>
      <c r="Y111" s="445">
        <f t="shared" si="33"/>
        <v>0</v>
      </c>
      <c r="Z111" s="446">
        <f t="shared" si="33"/>
        <v>0</v>
      </c>
      <c r="AA111" s="447">
        <f t="shared" si="33"/>
        <v>0</v>
      </c>
      <c r="AB111" s="445">
        <f t="shared" si="33"/>
        <v>0</v>
      </c>
      <c r="AC111" s="445">
        <f t="shared" si="33"/>
        <v>0</v>
      </c>
      <c r="AD111" s="448">
        <f t="shared" si="33"/>
        <v>0</v>
      </c>
      <c r="AE111" s="444">
        <f t="shared" si="33"/>
        <v>69550</v>
      </c>
      <c r="AF111" s="445">
        <f t="shared" si="33"/>
        <v>0</v>
      </c>
      <c r="AG111" s="445">
        <f t="shared" si="33"/>
        <v>0</v>
      </c>
      <c r="AH111" s="446">
        <f t="shared" si="33"/>
        <v>0</v>
      </c>
      <c r="AI111" s="444">
        <f t="shared" si="33"/>
        <v>20000</v>
      </c>
      <c r="AJ111" s="445">
        <f t="shared" si="33"/>
        <v>0</v>
      </c>
      <c r="AK111" s="445">
        <f t="shared" si="33"/>
        <v>0</v>
      </c>
      <c r="AL111" s="446">
        <f t="shared" si="33"/>
        <v>0</v>
      </c>
    </row>
    <row r="112" spans="1:38" ht="18.75">
      <c r="A112" s="449"/>
      <c r="B112" s="450"/>
      <c r="C112" s="853" t="s">
        <v>1303</v>
      </c>
      <c r="D112" s="452"/>
      <c r="E112" s="452"/>
      <c r="F112" s="453"/>
      <c r="G112" s="454"/>
      <c r="H112" s="455"/>
      <c r="I112" s="456"/>
      <c r="J112" s="457"/>
      <c r="K112" s="458"/>
      <c r="L112" s="459">
        <f t="shared" ref="L112:L126" si="34">SUM(Q112,S112,W112,AA112,AE112,AI112)</f>
        <v>0</v>
      </c>
      <c r="M112" s="460">
        <f t="shared" ref="M112:M126" si="35">SUM(T112,X112,AB112,AF112,AJ112)</f>
        <v>0</v>
      </c>
      <c r="N112" s="461">
        <f t="shared" ref="N112:N126" si="36">SUM(U112,Y112,AC112,AG112,AK112)</f>
        <v>0</v>
      </c>
      <c r="O112" s="462">
        <f t="shared" ref="O112:O126" si="37">SUM(V112,Z112,AD112,AH112,AL112)</f>
        <v>0</v>
      </c>
      <c r="P112" s="463">
        <f t="shared" ref="P112:P126" si="38">SUM(R112)</f>
        <v>0</v>
      </c>
      <c r="Q112" s="459"/>
      <c r="R112" s="463"/>
      <c r="S112" s="464"/>
      <c r="T112" s="460"/>
      <c r="U112" s="461"/>
      <c r="V112" s="465"/>
      <c r="W112" s="459"/>
      <c r="X112" s="460"/>
      <c r="Y112" s="461"/>
      <c r="Z112" s="466"/>
      <c r="AA112" s="464"/>
      <c r="AB112" s="460"/>
      <c r="AC112" s="461"/>
      <c r="AD112" s="465"/>
      <c r="AE112" s="459"/>
      <c r="AF112" s="460"/>
      <c r="AG112" s="461"/>
      <c r="AH112" s="466"/>
      <c r="AI112" s="459"/>
      <c r="AJ112" s="460"/>
      <c r="AK112" s="461"/>
      <c r="AL112" s="466"/>
    </row>
    <row r="113" spans="1:38" ht="18.75">
      <c r="A113" s="449"/>
      <c r="B113" s="467">
        <v>244038</v>
      </c>
      <c r="C113" s="451" t="s">
        <v>564</v>
      </c>
      <c r="D113" s="468"/>
      <c r="E113" s="468"/>
      <c r="F113" s="453"/>
      <c r="G113" s="454"/>
      <c r="H113" s="455"/>
      <c r="I113" s="456"/>
      <c r="J113" s="457"/>
      <c r="K113" s="469">
        <v>20000</v>
      </c>
      <c r="L113" s="459">
        <f t="shared" si="34"/>
        <v>20000</v>
      </c>
      <c r="M113" s="460">
        <f t="shared" si="35"/>
        <v>0</v>
      </c>
      <c r="N113" s="461">
        <f t="shared" si="36"/>
        <v>0</v>
      </c>
      <c r="O113" s="462">
        <f t="shared" si="37"/>
        <v>0</v>
      </c>
      <c r="P113" s="463">
        <f t="shared" si="38"/>
        <v>0</v>
      </c>
      <c r="Q113" s="459"/>
      <c r="R113" s="463"/>
      <c r="S113" s="464"/>
      <c r="T113" s="460"/>
      <c r="U113" s="461"/>
      <c r="V113" s="465"/>
      <c r="W113" s="459"/>
      <c r="X113" s="460"/>
      <c r="Y113" s="461"/>
      <c r="Z113" s="466"/>
      <c r="AA113" s="464"/>
      <c r="AB113" s="460"/>
      <c r="AC113" s="461"/>
      <c r="AD113" s="465"/>
      <c r="AE113" s="459"/>
      <c r="AF113" s="460"/>
      <c r="AG113" s="461"/>
      <c r="AH113" s="466"/>
      <c r="AI113" s="459">
        <v>20000</v>
      </c>
      <c r="AJ113" s="460"/>
      <c r="AK113" s="461"/>
      <c r="AL113" s="466"/>
    </row>
    <row r="114" spans="1:38" ht="18.75">
      <c r="A114" s="449"/>
      <c r="B114" s="467">
        <v>244165</v>
      </c>
      <c r="C114" s="451" t="s">
        <v>565</v>
      </c>
      <c r="D114" s="468"/>
      <c r="E114" s="468"/>
      <c r="F114" s="453">
        <f>18000*8</f>
        <v>144000</v>
      </c>
      <c r="G114" s="454"/>
      <c r="H114" s="455"/>
      <c r="I114" s="456"/>
      <c r="J114" s="457"/>
      <c r="K114" s="469"/>
      <c r="L114" s="459">
        <f t="shared" si="34"/>
        <v>144000</v>
      </c>
      <c r="M114" s="460">
        <f t="shared" si="35"/>
        <v>0</v>
      </c>
      <c r="N114" s="461">
        <f t="shared" si="36"/>
        <v>0</v>
      </c>
      <c r="O114" s="462">
        <f t="shared" si="37"/>
        <v>0</v>
      </c>
      <c r="P114" s="463">
        <f t="shared" si="38"/>
        <v>0</v>
      </c>
      <c r="Q114" s="459">
        <f>F114</f>
        <v>144000</v>
      </c>
      <c r="R114" s="463">
        <f>144000-Q114</f>
        <v>0</v>
      </c>
      <c r="S114" s="464"/>
      <c r="T114" s="460"/>
      <c r="U114" s="461"/>
      <c r="V114" s="465"/>
      <c r="W114" s="459"/>
      <c r="X114" s="460"/>
      <c r="Y114" s="461"/>
      <c r="Z114" s="466"/>
      <c r="AA114" s="464"/>
      <c r="AB114" s="460"/>
      <c r="AC114" s="461"/>
      <c r="AD114" s="465"/>
      <c r="AE114" s="459"/>
      <c r="AF114" s="460"/>
      <c r="AG114" s="461"/>
      <c r="AH114" s="466"/>
      <c r="AI114" s="459"/>
      <c r="AJ114" s="460"/>
      <c r="AK114" s="461"/>
      <c r="AL114" s="466"/>
    </row>
    <row r="115" spans="1:38" ht="18.75">
      <c r="A115" s="449"/>
      <c r="B115" s="467">
        <v>244048</v>
      </c>
      <c r="C115" s="451" t="s">
        <v>566</v>
      </c>
      <c r="D115" s="468"/>
      <c r="E115" s="468"/>
      <c r="F115" s="453"/>
      <c r="G115" s="454"/>
      <c r="H115" s="455">
        <v>90950</v>
      </c>
      <c r="I115" s="456"/>
      <c r="J115" s="457"/>
      <c r="K115" s="469"/>
      <c r="L115" s="459">
        <f t="shared" si="34"/>
        <v>90950</v>
      </c>
      <c r="M115" s="460">
        <f t="shared" si="35"/>
        <v>0</v>
      </c>
      <c r="N115" s="461">
        <f t="shared" si="36"/>
        <v>0</v>
      </c>
      <c r="O115" s="462">
        <f t="shared" si="37"/>
        <v>0</v>
      </c>
      <c r="P115" s="463">
        <f t="shared" si="38"/>
        <v>0</v>
      </c>
      <c r="Q115" s="459"/>
      <c r="R115" s="463"/>
      <c r="S115" s="464"/>
      <c r="T115" s="460"/>
      <c r="U115" s="461"/>
      <c r="V115" s="465"/>
      <c r="W115" s="459">
        <v>90950</v>
      </c>
      <c r="X115" s="460"/>
      <c r="Y115" s="461"/>
      <c r="Z115" s="466"/>
      <c r="AA115" s="464"/>
      <c r="AB115" s="460"/>
      <c r="AC115" s="461"/>
      <c r="AD115" s="465"/>
      <c r="AE115" s="459"/>
      <c r="AF115" s="460"/>
      <c r="AG115" s="461"/>
      <c r="AH115" s="466"/>
      <c r="AI115" s="459"/>
      <c r="AJ115" s="460"/>
      <c r="AK115" s="461"/>
      <c r="AL115" s="466"/>
    </row>
    <row r="116" spans="1:38" ht="18.75">
      <c r="A116" s="449"/>
      <c r="B116" s="467">
        <v>244048</v>
      </c>
      <c r="C116" s="451" t="s">
        <v>567</v>
      </c>
      <c r="D116" s="468"/>
      <c r="E116" s="468"/>
      <c r="F116" s="453"/>
      <c r="G116" s="454"/>
      <c r="H116" s="455">
        <v>57780</v>
      </c>
      <c r="I116" s="456"/>
      <c r="J116" s="457"/>
      <c r="K116" s="469"/>
      <c r="L116" s="459">
        <f t="shared" si="34"/>
        <v>57780</v>
      </c>
      <c r="M116" s="460">
        <f t="shared" si="35"/>
        <v>0</v>
      </c>
      <c r="N116" s="461">
        <f t="shared" si="36"/>
        <v>0</v>
      </c>
      <c r="O116" s="462">
        <f t="shared" si="37"/>
        <v>0</v>
      </c>
      <c r="P116" s="463">
        <f t="shared" si="38"/>
        <v>0</v>
      </c>
      <c r="Q116" s="459"/>
      <c r="R116" s="463"/>
      <c r="S116" s="464"/>
      <c r="T116" s="460"/>
      <c r="U116" s="461"/>
      <c r="V116" s="465"/>
      <c r="W116" s="459">
        <v>57780</v>
      </c>
      <c r="X116" s="460"/>
      <c r="Y116" s="461"/>
      <c r="Z116" s="466"/>
      <c r="AA116" s="464"/>
      <c r="AB116" s="460"/>
      <c r="AC116" s="461"/>
      <c r="AD116" s="465"/>
      <c r="AE116" s="459"/>
      <c r="AF116" s="460"/>
      <c r="AG116" s="461"/>
      <c r="AH116" s="466"/>
      <c r="AI116" s="459"/>
      <c r="AJ116" s="460"/>
      <c r="AK116" s="461"/>
      <c r="AL116" s="466"/>
    </row>
    <row r="117" spans="1:38" ht="18.75">
      <c r="A117" s="449"/>
      <c r="B117" s="467">
        <v>244050</v>
      </c>
      <c r="C117" s="451" t="s">
        <v>568</v>
      </c>
      <c r="D117" s="468"/>
      <c r="E117" s="468"/>
      <c r="F117" s="470"/>
      <c r="G117" s="471"/>
      <c r="H117" s="455">
        <v>192600</v>
      </c>
      <c r="I117" s="472"/>
      <c r="J117" s="473"/>
      <c r="K117" s="474"/>
      <c r="L117" s="459">
        <f t="shared" si="34"/>
        <v>192600</v>
      </c>
      <c r="M117" s="460">
        <f t="shared" si="35"/>
        <v>0</v>
      </c>
      <c r="N117" s="461">
        <f t="shared" si="36"/>
        <v>0</v>
      </c>
      <c r="O117" s="462">
        <f t="shared" si="37"/>
        <v>0</v>
      </c>
      <c r="P117" s="463">
        <f t="shared" si="38"/>
        <v>0</v>
      </c>
      <c r="Q117" s="475"/>
      <c r="R117" s="476"/>
      <c r="S117" s="477"/>
      <c r="T117" s="478"/>
      <c r="U117" s="479"/>
      <c r="V117" s="480"/>
      <c r="W117" s="481">
        <v>192600</v>
      </c>
      <c r="X117" s="460"/>
      <c r="Y117" s="479"/>
      <c r="Z117" s="482"/>
      <c r="AA117" s="477"/>
      <c r="AB117" s="478"/>
      <c r="AC117" s="479"/>
      <c r="AD117" s="480"/>
      <c r="AE117" s="475"/>
      <c r="AF117" s="478"/>
      <c r="AG117" s="479"/>
      <c r="AH117" s="482"/>
      <c r="AI117" s="475"/>
      <c r="AJ117" s="478"/>
      <c r="AK117" s="479"/>
      <c r="AL117" s="482"/>
    </row>
    <row r="118" spans="1:38" ht="18.75">
      <c r="A118" s="449"/>
      <c r="B118" s="467">
        <v>244056</v>
      </c>
      <c r="C118" s="451" t="s">
        <v>569</v>
      </c>
      <c r="D118" s="468"/>
      <c r="E118" s="468"/>
      <c r="F118" s="453"/>
      <c r="G118" s="454"/>
      <c r="H118" s="455"/>
      <c r="I118" s="456"/>
      <c r="J118" s="457">
        <v>31030</v>
      </c>
      <c r="K118" s="469"/>
      <c r="L118" s="459">
        <f t="shared" si="34"/>
        <v>31030</v>
      </c>
      <c r="M118" s="460">
        <f t="shared" si="35"/>
        <v>0</v>
      </c>
      <c r="N118" s="461">
        <f t="shared" si="36"/>
        <v>0</v>
      </c>
      <c r="O118" s="462">
        <f t="shared" si="37"/>
        <v>0</v>
      </c>
      <c r="P118" s="463">
        <f t="shared" si="38"/>
        <v>0</v>
      </c>
      <c r="Q118" s="459"/>
      <c r="R118" s="463"/>
      <c r="S118" s="464"/>
      <c r="T118" s="460"/>
      <c r="U118" s="461"/>
      <c r="V118" s="465"/>
      <c r="W118" s="459"/>
      <c r="X118" s="460"/>
      <c r="Y118" s="461"/>
      <c r="Z118" s="466"/>
      <c r="AA118" s="464"/>
      <c r="AB118" s="460"/>
      <c r="AC118" s="461"/>
      <c r="AD118" s="465"/>
      <c r="AE118" s="459">
        <v>31030</v>
      </c>
      <c r="AF118" s="460"/>
      <c r="AG118" s="461"/>
      <c r="AH118" s="466"/>
      <c r="AI118" s="459"/>
      <c r="AJ118" s="460"/>
      <c r="AK118" s="461"/>
      <c r="AL118" s="466"/>
    </row>
    <row r="119" spans="1:38" ht="18.75">
      <c r="A119" s="449"/>
      <c r="B119" s="467">
        <v>244058</v>
      </c>
      <c r="C119" s="451" t="s">
        <v>570</v>
      </c>
      <c r="D119" s="468"/>
      <c r="E119" s="468"/>
      <c r="F119" s="453"/>
      <c r="G119" s="454"/>
      <c r="H119" s="455"/>
      <c r="I119" s="456"/>
      <c r="J119" s="457">
        <v>38520</v>
      </c>
      <c r="K119" s="469"/>
      <c r="L119" s="459">
        <f t="shared" si="34"/>
        <v>38520</v>
      </c>
      <c r="M119" s="460">
        <f t="shared" si="35"/>
        <v>0</v>
      </c>
      <c r="N119" s="461">
        <f t="shared" si="36"/>
        <v>0</v>
      </c>
      <c r="O119" s="462">
        <f t="shared" si="37"/>
        <v>0</v>
      </c>
      <c r="P119" s="463">
        <f t="shared" si="38"/>
        <v>0</v>
      </c>
      <c r="Q119" s="459"/>
      <c r="R119" s="463"/>
      <c r="S119" s="464"/>
      <c r="T119" s="460"/>
      <c r="U119" s="461"/>
      <c r="V119" s="465"/>
      <c r="W119" s="459"/>
      <c r="X119" s="460"/>
      <c r="Y119" s="461"/>
      <c r="Z119" s="466"/>
      <c r="AA119" s="464"/>
      <c r="AB119" s="460"/>
      <c r="AC119" s="461"/>
      <c r="AD119" s="465"/>
      <c r="AE119" s="459">
        <v>38520</v>
      </c>
      <c r="AF119" s="460"/>
      <c r="AG119" s="461"/>
      <c r="AH119" s="466"/>
      <c r="AI119" s="459"/>
      <c r="AJ119" s="460"/>
      <c r="AK119" s="461"/>
      <c r="AL119" s="466"/>
    </row>
    <row r="120" spans="1:38" ht="18.75">
      <c r="A120" s="483"/>
      <c r="B120" s="499">
        <v>244153</v>
      </c>
      <c r="C120" s="484" t="s">
        <v>571</v>
      </c>
      <c r="D120" s="485"/>
      <c r="E120" s="485"/>
      <c r="F120" s="486"/>
      <c r="G120" s="487"/>
      <c r="H120" s="488">
        <v>72417.600000000006</v>
      </c>
      <c r="I120" s="489"/>
      <c r="J120" s="490"/>
      <c r="K120" s="491"/>
      <c r="L120" s="459">
        <f t="shared" si="34"/>
        <v>72417.600000000006</v>
      </c>
      <c r="M120" s="460">
        <f t="shared" si="35"/>
        <v>0</v>
      </c>
      <c r="N120" s="461">
        <f t="shared" si="36"/>
        <v>0</v>
      </c>
      <c r="O120" s="462">
        <f t="shared" si="37"/>
        <v>0</v>
      </c>
      <c r="P120" s="463">
        <f t="shared" si="38"/>
        <v>0</v>
      </c>
      <c r="Q120" s="492"/>
      <c r="R120" s="493"/>
      <c r="S120" s="494"/>
      <c r="T120" s="495"/>
      <c r="U120" s="496"/>
      <c r="V120" s="497"/>
      <c r="W120" s="492">
        <v>72417.600000000006</v>
      </c>
      <c r="X120" s="495"/>
      <c r="Y120" s="496"/>
      <c r="Z120" s="498"/>
      <c r="AA120" s="494"/>
      <c r="AB120" s="495"/>
      <c r="AC120" s="496"/>
      <c r="AD120" s="497"/>
      <c r="AE120" s="492"/>
      <c r="AF120" s="495"/>
      <c r="AG120" s="496"/>
      <c r="AH120" s="498"/>
      <c r="AI120" s="492"/>
      <c r="AJ120" s="495"/>
      <c r="AK120" s="496"/>
      <c r="AL120" s="498"/>
    </row>
    <row r="121" spans="1:38" s="611" customFormat="1" ht="18.75">
      <c r="A121" s="483"/>
      <c r="B121" s="499">
        <v>244167</v>
      </c>
      <c r="C121" s="484" t="s">
        <v>1460</v>
      </c>
      <c r="D121" s="485"/>
      <c r="E121" s="485"/>
      <c r="F121" s="486"/>
      <c r="G121" s="487">
        <v>3600</v>
      </c>
      <c r="H121" s="488"/>
      <c r="I121" s="489"/>
      <c r="J121" s="490"/>
      <c r="K121" s="491"/>
      <c r="L121" s="459">
        <f t="shared" si="34"/>
        <v>3600</v>
      </c>
      <c r="M121" s="460">
        <f t="shared" si="35"/>
        <v>0</v>
      </c>
      <c r="N121" s="461">
        <f t="shared" si="36"/>
        <v>0</v>
      </c>
      <c r="O121" s="462">
        <f t="shared" si="37"/>
        <v>0</v>
      </c>
      <c r="P121" s="463">
        <f t="shared" si="38"/>
        <v>0</v>
      </c>
      <c r="Q121" s="492"/>
      <c r="R121" s="493"/>
      <c r="S121" s="494">
        <v>3600</v>
      </c>
      <c r="T121" s="495"/>
      <c r="U121" s="496"/>
      <c r="V121" s="497"/>
      <c r="W121" s="492"/>
      <c r="X121" s="495"/>
      <c r="Y121" s="496"/>
      <c r="Z121" s="498"/>
      <c r="AA121" s="494"/>
      <c r="AB121" s="495"/>
      <c r="AC121" s="496"/>
      <c r="AD121" s="497"/>
      <c r="AE121" s="492"/>
      <c r="AF121" s="495"/>
      <c r="AG121" s="496"/>
      <c r="AH121" s="498"/>
      <c r="AI121" s="492"/>
      <c r="AJ121" s="495"/>
      <c r="AK121" s="496"/>
      <c r="AL121" s="498"/>
    </row>
    <row r="122" spans="1:38" ht="18.75">
      <c r="A122" s="483"/>
      <c r="B122" s="499"/>
      <c r="C122" s="484"/>
      <c r="D122" s="485"/>
      <c r="E122" s="485"/>
      <c r="F122" s="486"/>
      <c r="G122" s="487"/>
      <c r="H122" s="488"/>
      <c r="I122" s="489"/>
      <c r="J122" s="490"/>
      <c r="K122" s="491"/>
      <c r="L122" s="459">
        <f t="shared" si="34"/>
        <v>0</v>
      </c>
      <c r="M122" s="460">
        <f t="shared" si="35"/>
        <v>0</v>
      </c>
      <c r="N122" s="461">
        <f t="shared" si="36"/>
        <v>0</v>
      </c>
      <c r="O122" s="462">
        <f t="shared" si="37"/>
        <v>0</v>
      </c>
      <c r="P122" s="463">
        <f t="shared" si="38"/>
        <v>0</v>
      </c>
      <c r="Q122" s="492"/>
      <c r="R122" s="493"/>
      <c r="S122" s="494"/>
      <c r="T122" s="495"/>
      <c r="U122" s="496"/>
      <c r="V122" s="497"/>
      <c r="W122" s="492"/>
      <c r="X122" s="495"/>
      <c r="Y122" s="496"/>
      <c r="Z122" s="498"/>
      <c r="AA122" s="494"/>
      <c r="AB122" s="495"/>
      <c r="AC122" s="496"/>
      <c r="AD122" s="497"/>
      <c r="AE122" s="492"/>
      <c r="AF122" s="495"/>
      <c r="AG122" s="496"/>
      <c r="AH122" s="498"/>
      <c r="AI122" s="492"/>
      <c r="AJ122" s="495"/>
      <c r="AK122" s="496"/>
      <c r="AL122" s="498"/>
    </row>
    <row r="123" spans="1:38" ht="18.75">
      <c r="A123" s="483"/>
      <c r="B123" s="499"/>
      <c r="C123" s="484"/>
      <c r="D123" s="485"/>
      <c r="E123" s="485"/>
      <c r="F123" s="486"/>
      <c r="G123" s="487"/>
      <c r="H123" s="488"/>
      <c r="I123" s="489"/>
      <c r="J123" s="490"/>
      <c r="K123" s="491"/>
      <c r="L123" s="459"/>
      <c r="M123" s="460"/>
      <c r="N123" s="461"/>
      <c r="O123" s="462"/>
      <c r="P123" s="463"/>
      <c r="Q123" s="492"/>
      <c r="R123" s="493"/>
      <c r="S123" s="494"/>
      <c r="T123" s="495"/>
      <c r="U123" s="496"/>
      <c r="V123" s="497"/>
      <c r="W123" s="492"/>
      <c r="X123" s="495"/>
      <c r="Y123" s="496"/>
      <c r="Z123" s="498"/>
      <c r="AA123" s="494"/>
      <c r="AB123" s="495"/>
      <c r="AC123" s="496"/>
      <c r="AD123" s="497"/>
      <c r="AE123" s="492"/>
      <c r="AF123" s="495"/>
      <c r="AG123" s="496"/>
      <c r="AH123" s="498"/>
      <c r="AI123" s="492"/>
      <c r="AJ123" s="495"/>
      <c r="AK123" s="496"/>
      <c r="AL123" s="498"/>
    </row>
    <row r="124" spans="1:38" ht="18.75">
      <c r="A124" s="483"/>
      <c r="B124" s="499"/>
      <c r="C124" s="484"/>
      <c r="D124" s="485"/>
      <c r="E124" s="485"/>
      <c r="F124" s="486"/>
      <c r="G124" s="487"/>
      <c r="H124" s="488"/>
      <c r="I124" s="489"/>
      <c r="J124" s="490"/>
      <c r="K124" s="491"/>
      <c r="L124" s="459">
        <f t="shared" si="34"/>
        <v>0</v>
      </c>
      <c r="M124" s="460">
        <f t="shared" si="35"/>
        <v>0</v>
      </c>
      <c r="N124" s="461">
        <f t="shared" si="36"/>
        <v>0</v>
      </c>
      <c r="O124" s="462">
        <f t="shared" si="37"/>
        <v>0</v>
      </c>
      <c r="P124" s="463">
        <f t="shared" si="38"/>
        <v>0</v>
      </c>
      <c r="Q124" s="492"/>
      <c r="R124" s="493"/>
      <c r="S124" s="494"/>
      <c r="T124" s="495"/>
      <c r="U124" s="496"/>
      <c r="V124" s="497"/>
      <c r="W124" s="492"/>
      <c r="X124" s="495"/>
      <c r="Y124" s="496"/>
      <c r="Z124" s="498"/>
      <c r="AA124" s="494"/>
      <c r="AB124" s="495"/>
      <c r="AC124" s="496"/>
      <c r="AD124" s="497"/>
      <c r="AE124" s="492"/>
      <c r="AF124" s="495"/>
      <c r="AG124" s="496"/>
      <c r="AH124" s="498"/>
      <c r="AI124" s="492"/>
      <c r="AJ124" s="495"/>
      <c r="AK124" s="496"/>
      <c r="AL124" s="498"/>
    </row>
    <row r="125" spans="1:38" ht="18.75">
      <c r="A125" s="483"/>
      <c r="B125" s="499"/>
      <c r="C125" s="484"/>
      <c r="D125" s="485"/>
      <c r="E125" s="485"/>
      <c r="F125" s="486"/>
      <c r="G125" s="487"/>
      <c r="H125" s="488"/>
      <c r="I125" s="489"/>
      <c r="J125" s="490"/>
      <c r="K125" s="491"/>
      <c r="L125" s="459">
        <f t="shared" si="34"/>
        <v>0</v>
      </c>
      <c r="M125" s="460">
        <f t="shared" si="35"/>
        <v>0</v>
      </c>
      <c r="N125" s="461">
        <f t="shared" si="36"/>
        <v>0</v>
      </c>
      <c r="O125" s="462">
        <f t="shared" si="37"/>
        <v>0</v>
      </c>
      <c r="P125" s="463">
        <f t="shared" si="38"/>
        <v>0</v>
      </c>
      <c r="Q125" s="492"/>
      <c r="R125" s="493"/>
      <c r="S125" s="494"/>
      <c r="T125" s="495"/>
      <c r="U125" s="496"/>
      <c r="V125" s="497"/>
      <c r="W125" s="492"/>
      <c r="X125" s="495"/>
      <c r="Y125" s="496"/>
      <c r="Z125" s="498"/>
      <c r="AA125" s="494"/>
      <c r="AB125" s="495"/>
      <c r="AC125" s="496"/>
      <c r="AD125" s="497"/>
      <c r="AE125" s="492"/>
      <c r="AF125" s="495"/>
      <c r="AG125" s="496"/>
      <c r="AH125" s="498"/>
      <c r="AI125" s="492"/>
      <c r="AJ125" s="495"/>
      <c r="AK125" s="496"/>
      <c r="AL125" s="498"/>
    </row>
    <row r="126" spans="1:38" ht="19.5" thickBot="1">
      <c r="A126" s="501"/>
      <c r="B126" s="502"/>
      <c r="C126" s="503"/>
      <c r="D126" s="504"/>
      <c r="E126" s="504"/>
      <c r="F126" s="505"/>
      <c r="G126" s="506"/>
      <c r="H126" s="507"/>
      <c r="I126" s="508"/>
      <c r="J126" s="509"/>
      <c r="K126" s="510"/>
      <c r="L126" s="459">
        <f t="shared" si="34"/>
        <v>0</v>
      </c>
      <c r="M126" s="460">
        <f t="shared" si="35"/>
        <v>0</v>
      </c>
      <c r="N126" s="461">
        <f t="shared" si="36"/>
        <v>0</v>
      </c>
      <c r="O126" s="462">
        <f t="shared" si="37"/>
        <v>0</v>
      </c>
      <c r="P126" s="463">
        <f t="shared" si="38"/>
        <v>0</v>
      </c>
      <c r="Q126" s="511"/>
      <c r="R126" s="512"/>
      <c r="S126" s="513"/>
      <c r="T126" s="514"/>
      <c r="U126" s="515"/>
      <c r="V126" s="516"/>
      <c r="W126" s="511"/>
      <c r="X126" s="514"/>
      <c r="Y126" s="515"/>
      <c r="Z126" s="517"/>
      <c r="AA126" s="513"/>
      <c r="AB126" s="514"/>
      <c r="AC126" s="515"/>
      <c r="AD126" s="516"/>
      <c r="AE126" s="511"/>
      <c r="AF126" s="514"/>
      <c r="AG126" s="515"/>
      <c r="AH126" s="517"/>
      <c r="AI126" s="511"/>
      <c r="AJ126" s="514"/>
      <c r="AK126" s="515"/>
      <c r="AL126" s="517"/>
    </row>
    <row r="127" spans="1:38" ht="37.5">
      <c r="A127" s="383" t="s">
        <v>96</v>
      </c>
      <c r="B127" s="524" t="s">
        <v>97</v>
      </c>
      <c r="C127" s="525" t="s">
        <v>98</v>
      </c>
      <c r="D127" s="526" t="s">
        <v>572</v>
      </c>
      <c r="E127" s="527" t="s">
        <v>521</v>
      </c>
      <c r="F127" s="528" t="s">
        <v>522</v>
      </c>
      <c r="G127" s="524" t="s">
        <v>508</v>
      </c>
      <c r="H127" s="524" t="s">
        <v>509</v>
      </c>
      <c r="I127" s="524" t="s">
        <v>510</v>
      </c>
      <c r="J127" s="526" t="s">
        <v>511</v>
      </c>
      <c r="K127" s="529" t="s">
        <v>64</v>
      </c>
      <c r="L127" s="530"/>
      <c r="M127" s="531"/>
      <c r="N127" s="531"/>
      <c r="O127" s="531"/>
      <c r="P127" s="532"/>
      <c r="Q127" s="530"/>
      <c r="R127" s="532"/>
      <c r="S127" s="523">
        <f>SUM(S133:V133)</f>
        <v>360700</v>
      </c>
      <c r="T127" s="897"/>
      <c r="U127" s="591"/>
      <c r="V127" s="593"/>
      <c r="W127" s="523">
        <f>SUM(W133:Z133)</f>
        <v>637855.89</v>
      </c>
      <c r="X127" s="897"/>
      <c r="Y127" s="531"/>
      <c r="Z127" s="532"/>
      <c r="AA127" s="535"/>
      <c r="AB127" s="531"/>
      <c r="AC127" s="531"/>
      <c r="AD127" s="534"/>
      <c r="AE127" s="533">
        <f>SUM(AE133:AH133)</f>
        <v>151726</v>
      </c>
      <c r="AF127" s="531"/>
      <c r="AG127" s="531"/>
      <c r="AH127" s="532"/>
      <c r="AI127" s="530"/>
      <c r="AJ127" s="531"/>
      <c r="AK127" s="531"/>
      <c r="AL127" s="532"/>
    </row>
    <row r="128" spans="1:38" ht="26.25">
      <c r="A128" s="397" t="s">
        <v>513</v>
      </c>
      <c r="B128" s="420" t="str">
        <f>$B$4</f>
        <v>90</v>
      </c>
      <c r="C128" s="421" t="s">
        <v>32</v>
      </c>
      <c r="D128" s="386">
        <f>SUM(F128:K128)</f>
        <v>1186000</v>
      </c>
      <c r="E128" s="400" t="s">
        <v>514</v>
      </c>
      <c r="F128" s="422">
        <v>0</v>
      </c>
      <c r="G128" s="423">
        <v>362800</v>
      </c>
      <c r="H128" s="424">
        <v>683200</v>
      </c>
      <c r="I128" s="425">
        <v>0</v>
      </c>
      <c r="J128" s="426">
        <v>140000</v>
      </c>
      <c r="K128" s="427">
        <v>0</v>
      </c>
      <c r="L128" s="428"/>
      <c r="M128" s="429"/>
      <c r="N128" s="430"/>
      <c r="O128" s="431"/>
      <c r="P128" s="432"/>
      <c r="Q128" s="428"/>
      <c r="R128" s="432"/>
      <c r="S128" s="433"/>
      <c r="T128" s="429"/>
      <c r="U128" s="430"/>
      <c r="V128" s="434"/>
      <c r="W128" s="428"/>
      <c r="X128" s="429"/>
      <c r="Y128" s="430"/>
      <c r="Z128" s="435"/>
      <c r="AA128" s="433"/>
      <c r="AB128" s="429"/>
      <c r="AC128" s="430"/>
      <c r="AD128" s="434"/>
      <c r="AE128" s="428"/>
      <c r="AF128" s="429"/>
      <c r="AG128" s="430"/>
      <c r="AH128" s="435"/>
      <c r="AI128" s="428"/>
      <c r="AJ128" s="429"/>
      <c r="AK128" s="430"/>
      <c r="AL128" s="435"/>
    </row>
    <row r="129" spans="1:38" ht="18.75" hidden="1">
      <c r="A129" s="536" t="str">
        <f>$A$5</f>
        <v>พ.ค.</v>
      </c>
      <c r="B129" s="398"/>
      <c r="C129" s="421"/>
      <c r="D129" s="386">
        <f>SUM(F129:K129)</f>
        <v>889500</v>
      </c>
      <c r="E129" s="400" t="s">
        <v>516</v>
      </c>
      <c r="F129" s="422">
        <v>0</v>
      </c>
      <c r="G129" s="423">
        <v>272100</v>
      </c>
      <c r="H129" s="424">
        <v>512400</v>
      </c>
      <c r="I129" s="425">
        <v>0</v>
      </c>
      <c r="J129" s="426">
        <v>105000</v>
      </c>
      <c r="K129" s="427">
        <v>0</v>
      </c>
      <c r="L129" s="428"/>
      <c r="M129" s="429"/>
      <c r="N129" s="430"/>
      <c r="O129" s="431"/>
      <c r="P129" s="432"/>
      <c r="Q129" s="428"/>
      <c r="R129" s="432"/>
      <c r="S129" s="433"/>
      <c r="T129" s="429"/>
      <c r="U129" s="430"/>
      <c r="V129" s="434"/>
      <c r="W129" s="428"/>
      <c r="X129" s="429"/>
      <c r="Y129" s="430"/>
      <c r="Z129" s="435"/>
      <c r="AA129" s="433"/>
      <c r="AB129" s="429"/>
      <c r="AC129" s="430"/>
      <c r="AD129" s="434"/>
      <c r="AE129" s="428"/>
      <c r="AF129" s="429"/>
      <c r="AG129" s="430"/>
      <c r="AH129" s="435"/>
      <c r="AI129" s="428"/>
      <c r="AJ129" s="429"/>
      <c r="AK129" s="430"/>
      <c r="AL129" s="435"/>
    </row>
    <row r="130" spans="1:38" ht="26.25">
      <c r="A130" s="397" t="s">
        <v>517</v>
      </c>
      <c r="B130" s="401">
        <f>D130*100/D128</f>
        <v>96.988354974704876</v>
      </c>
      <c r="C130" s="421" t="s">
        <v>32</v>
      </c>
      <c r="D130" s="386">
        <f>SUM(F130:K130)</f>
        <v>1150281.8899999999</v>
      </c>
      <c r="E130" s="400" t="s">
        <v>518</v>
      </c>
      <c r="F130" s="422">
        <f t="shared" ref="F130:K130" si="39">SUM(F134:F169)</f>
        <v>0</v>
      </c>
      <c r="G130" s="423">
        <f t="shared" si="39"/>
        <v>360700</v>
      </c>
      <c r="H130" s="424">
        <f t="shared" si="39"/>
        <v>637855.8899999999</v>
      </c>
      <c r="I130" s="425">
        <f t="shared" si="39"/>
        <v>0</v>
      </c>
      <c r="J130" s="426">
        <f t="shared" si="39"/>
        <v>151726</v>
      </c>
      <c r="K130" s="427">
        <f t="shared" si="39"/>
        <v>0</v>
      </c>
      <c r="L130" s="428"/>
      <c r="M130" s="429"/>
      <c r="N130" s="430"/>
      <c r="O130" s="431"/>
      <c r="P130" s="432"/>
      <c r="Q130" s="428"/>
      <c r="R130" s="432"/>
      <c r="S130" s="433"/>
      <c r="T130" s="429"/>
      <c r="U130" s="430"/>
      <c r="V130" s="434"/>
      <c r="W130" s="428"/>
      <c r="X130" s="429"/>
      <c r="Y130" s="430"/>
      <c r="Z130" s="435"/>
      <c r="AA130" s="433"/>
      <c r="AB130" s="429"/>
      <c r="AC130" s="430"/>
      <c r="AD130" s="434"/>
      <c r="AE130" s="428"/>
      <c r="AF130" s="429"/>
      <c r="AG130" s="430"/>
      <c r="AH130" s="435"/>
      <c r="AI130" s="428"/>
      <c r="AJ130" s="429"/>
      <c r="AK130" s="430"/>
      <c r="AL130" s="435"/>
    </row>
    <row r="131" spans="1:38" ht="26.25" hidden="1">
      <c r="A131" s="402" t="s">
        <v>519</v>
      </c>
      <c r="B131" s="403">
        <f>L133*100/D128</f>
        <v>25.356062394603715</v>
      </c>
      <c r="C131" s="421" t="s">
        <v>32</v>
      </c>
      <c r="D131" s="386">
        <f>SUM(F131:K131)</f>
        <v>-260781.8899999999</v>
      </c>
      <c r="E131" s="400" t="s">
        <v>520</v>
      </c>
      <c r="F131" s="422">
        <f t="shared" ref="F131:K131" si="40">F129-F130</f>
        <v>0</v>
      </c>
      <c r="G131" s="423">
        <f t="shared" si="40"/>
        <v>-88600</v>
      </c>
      <c r="H131" s="424">
        <f t="shared" si="40"/>
        <v>-125455.8899999999</v>
      </c>
      <c r="I131" s="425">
        <f t="shared" si="40"/>
        <v>0</v>
      </c>
      <c r="J131" s="426">
        <f t="shared" si="40"/>
        <v>-46726</v>
      </c>
      <c r="K131" s="427">
        <f t="shared" si="40"/>
        <v>0</v>
      </c>
      <c r="L131" s="428"/>
      <c r="M131" s="429"/>
      <c r="N131" s="430"/>
      <c r="O131" s="431"/>
      <c r="P131" s="432"/>
      <c r="Q131" s="428"/>
      <c r="R131" s="432"/>
      <c r="S131" s="433"/>
      <c r="T131" s="429"/>
      <c r="U131" s="430"/>
      <c r="V131" s="434"/>
      <c r="W131" s="428"/>
      <c r="X131" s="429"/>
      <c r="Y131" s="430"/>
      <c r="Z131" s="435"/>
      <c r="AA131" s="433"/>
      <c r="AB131" s="429"/>
      <c r="AC131" s="430"/>
      <c r="AD131" s="434"/>
      <c r="AE131" s="428"/>
      <c r="AF131" s="429"/>
      <c r="AG131" s="430"/>
      <c r="AH131" s="435"/>
      <c r="AI131" s="428"/>
      <c r="AJ131" s="429"/>
      <c r="AK131" s="430"/>
      <c r="AL131" s="435"/>
    </row>
    <row r="132" spans="1:38" ht="18.75">
      <c r="A132" s="537"/>
      <c r="B132" s="438"/>
      <c r="C132" s="421"/>
      <c r="D132" s="386">
        <f>SUM(F132:K132)</f>
        <v>35718.110000000102</v>
      </c>
      <c r="E132" s="400" t="s">
        <v>453</v>
      </c>
      <c r="F132" s="422">
        <f t="shared" ref="F132:K132" si="41">F128-F130</f>
        <v>0</v>
      </c>
      <c r="G132" s="423">
        <f t="shared" si="41"/>
        <v>2100</v>
      </c>
      <c r="H132" s="424">
        <f t="shared" si="41"/>
        <v>45344.110000000102</v>
      </c>
      <c r="I132" s="425">
        <f t="shared" si="41"/>
        <v>0</v>
      </c>
      <c r="J132" s="426">
        <f t="shared" si="41"/>
        <v>-11726</v>
      </c>
      <c r="K132" s="439">
        <f t="shared" si="41"/>
        <v>0</v>
      </c>
      <c r="L132" s="475"/>
      <c r="M132" s="478"/>
      <c r="N132" s="479"/>
      <c r="O132" s="538"/>
      <c r="P132" s="476"/>
      <c r="Q132" s="475"/>
      <c r="R132" s="476"/>
      <c r="S132" s="477"/>
      <c r="T132" s="478"/>
      <c r="U132" s="479"/>
      <c r="V132" s="480"/>
      <c r="W132" s="475"/>
      <c r="X132" s="478"/>
      <c r="Y132" s="479"/>
      <c r="Z132" s="482"/>
      <c r="AA132" s="477"/>
      <c r="AB132" s="478"/>
      <c r="AC132" s="479"/>
      <c r="AD132" s="480"/>
      <c r="AE132" s="475"/>
      <c r="AF132" s="478"/>
      <c r="AG132" s="479"/>
      <c r="AH132" s="482"/>
      <c r="AI132" s="475"/>
      <c r="AJ132" s="478"/>
      <c r="AK132" s="479"/>
      <c r="AL132" s="482"/>
    </row>
    <row r="133" spans="1:38" ht="18.75">
      <c r="A133" s="539" t="s">
        <v>523</v>
      </c>
      <c r="B133" s="440" t="s">
        <v>524</v>
      </c>
      <c r="C133" s="1162" t="s">
        <v>525</v>
      </c>
      <c r="D133" s="1163"/>
      <c r="E133" s="1164"/>
      <c r="F133" s="442" t="s">
        <v>526</v>
      </c>
      <c r="G133" s="440" t="s">
        <v>508</v>
      </c>
      <c r="H133" s="440" t="s">
        <v>509</v>
      </c>
      <c r="I133" s="440" t="s">
        <v>510</v>
      </c>
      <c r="J133" s="440" t="s">
        <v>511</v>
      </c>
      <c r="K133" s="443" t="s">
        <v>64</v>
      </c>
      <c r="L133" s="444">
        <f t="shared" ref="L133:AL133" si="42">SUM(L134:L169)</f>
        <v>300722.90000000002</v>
      </c>
      <c r="M133" s="444">
        <f t="shared" si="42"/>
        <v>159537</v>
      </c>
      <c r="N133" s="444">
        <f t="shared" si="42"/>
        <v>0</v>
      </c>
      <c r="O133" s="444">
        <f t="shared" si="42"/>
        <v>321413.19</v>
      </c>
      <c r="P133" s="444">
        <f t="shared" si="42"/>
        <v>0</v>
      </c>
      <c r="Q133" s="444">
        <f t="shared" si="42"/>
        <v>0</v>
      </c>
      <c r="R133" s="444">
        <f t="shared" si="42"/>
        <v>0</v>
      </c>
      <c r="S133" s="444">
        <f t="shared" si="42"/>
        <v>144000</v>
      </c>
      <c r="T133" s="444">
        <f t="shared" si="42"/>
        <v>0</v>
      </c>
      <c r="U133" s="444">
        <f t="shared" si="42"/>
        <v>0</v>
      </c>
      <c r="V133" s="444">
        <f t="shared" si="42"/>
        <v>216700</v>
      </c>
      <c r="W133" s="444">
        <f t="shared" si="42"/>
        <v>47261.9</v>
      </c>
      <c r="X133" s="444">
        <f t="shared" si="42"/>
        <v>128507</v>
      </c>
      <c r="Y133" s="444">
        <f t="shared" si="42"/>
        <v>0</v>
      </c>
      <c r="Z133" s="444">
        <f t="shared" si="42"/>
        <v>462086.99</v>
      </c>
      <c r="AA133" s="444">
        <f t="shared" si="42"/>
        <v>0</v>
      </c>
      <c r="AB133" s="444">
        <f t="shared" si="42"/>
        <v>0</v>
      </c>
      <c r="AC133" s="444">
        <f t="shared" si="42"/>
        <v>0</v>
      </c>
      <c r="AD133" s="444">
        <f t="shared" si="42"/>
        <v>0</v>
      </c>
      <c r="AE133" s="444">
        <f t="shared" si="42"/>
        <v>109461</v>
      </c>
      <c r="AF133" s="444">
        <f t="shared" si="42"/>
        <v>31030</v>
      </c>
      <c r="AG133" s="444">
        <f t="shared" si="42"/>
        <v>0</v>
      </c>
      <c r="AH133" s="444">
        <f t="shared" si="42"/>
        <v>11235</v>
      </c>
      <c r="AI133" s="444">
        <f t="shared" si="42"/>
        <v>0</v>
      </c>
      <c r="AJ133" s="444">
        <f t="shared" si="42"/>
        <v>0</v>
      </c>
      <c r="AK133" s="444">
        <f t="shared" si="42"/>
        <v>0</v>
      </c>
      <c r="AL133" s="444">
        <f t="shared" si="42"/>
        <v>0</v>
      </c>
    </row>
    <row r="134" spans="1:38" ht="18.75">
      <c r="A134" s="539"/>
      <c r="B134" s="450"/>
      <c r="C134" s="853" t="s">
        <v>1303</v>
      </c>
      <c r="D134" s="540"/>
      <c r="E134" s="540"/>
      <c r="F134" s="453"/>
      <c r="G134" s="454"/>
      <c r="H134" s="455"/>
      <c r="I134" s="456"/>
      <c r="J134" s="457"/>
      <c r="K134" s="469"/>
      <c r="L134" s="459">
        <f t="shared" ref="L134:L169" si="43">SUM(Q134,S134,W134,AA134,AE134,AI134)</f>
        <v>0</v>
      </c>
      <c r="M134" s="460">
        <f t="shared" ref="M134:M169" si="44">SUM(T134,X134,AB134,AF134,AJ134)</f>
        <v>0</v>
      </c>
      <c r="N134" s="461">
        <f t="shared" ref="N134:N169" si="45">SUM(U134,Y134,AC134,AG134,AK134)</f>
        <v>0</v>
      </c>
      <c r="O134" s="462">
        <f t="shared" ref="O134:O169" si="46">SUM(T134,V134,Z134,AD134,AH134,AL134)</f>
        <v>0</v>
      </c>
      <c r="P134" s="463">
        <f t="shared" ref="P134:P169" si="47">SUM(R134)</f>
        <v>0</v>
      </c>
      <c r="Q134" s="459"/>
      <c r="R134" s="463"/>
      <c r="S134" s="464"/>
      <c r="T134" s="460"/>
      <c r="U134" s="461"/>
      <c r="V134" s="465"/>
      <c r="W134" s="459"/>
      <c r="X134" s="460"/>
      <c r="Y134" s="461"/>
      <c r="Z134" s="466"/>
      <c r="AA134" s="464"/>
      <c r="AB134" s="460"/>
      <c r="AC134" s="461"/>
      <c r="AD134" s="465"/>
      <c r="AE134" s="459"/>
      <c r="AF134" s="460"/>
      <c r="AG134" s="461"/>
      <c r="AH134" s="466"/>
      <c r="AI134" s="459"/>
      <c r="AJ134" s="460"/>
      <c r="AK134" s="461"/>
      <c r="AL134" s="466"/>
    </row>
    <row r="135" spans="1:38" ht="18.75">
      <c r="A135" s="539"/>
      <c r="B135" s="541">
        <v>244032</v>
      </c>
      <c r="C135" s="451" t="s">
        <v>573</v>
      </c>
      <c r="D135" s="540"/>
      <c r="E135" s="540"/>
      <c r="F135" s="453"/>
      <c r="G135" s="454">
        <v>36000</v>
      </c>
      <c r="H135" s="455"/>
      <c r="I135" s="456"/>
      <c r="J135" s="457"/>
      <c r="K135" s="469"/>
      <c r="L135" s="459">
        <f t="shared" si="43"/>
        <v>36000</v>
      </c>
      <c r="M135" s="460">
        <f t="shared" si="44"/>
        <v>0</v>
      </c>
      <c r="N135" s="461">
        <f t="shared" si="45"/>
        <v>0</v>
      </c>
      <c r="O135" s="462">
        <f t="shared" si="46"/>
        <v>0</v>
      </c>
      <c r="P135" s="463">
        <f t="shared" si="47"/>
        <v>0</v>
      </c>
      <c r="Q135" s="459"/>
      <c r="R135" s="463"/>
      <c r="S135" s="464">
        <v>36000</v>
      </c>
      <c r="T135" s="460"/>
      <c r="U135" s="461"/>
      <c r="V135" s="465"/>
      <c r="W135" s="459"/>
      <c r="X135" s="460"/>
      <c r="Y135" s="461"/>
      <c r="Z135" s="466"/>
      <c r="AA135" s="464"/>
      <c r="AB135" s="460"/>
      <c r="AC135" s="461"/>
      <c r="AD135" s="465"/>
      <c r="AE135" s="459"/>
      <c r="AF135" s="460"/>
      <c r="AG135" s="461"/>
      <c r="AH135" s="466"/>
      <c r="AI135" s="459"/>
      <c r="AJ135" s="460"/>
      <c r="AK135" s="461"/>
      <c r="AL135" s="466"/>
    </row>
    <row r="136" spans="1:38" ht="18.75">
      <c r="A136" s="539"/>
      <c r="B136" s="541">
        <v>244032</v>
      </c>
      <c r="C136" s="451" t="s">
        <v>574</v>
      </c>
      <c r="D136" s="542"/>
      <c r="E136" s="542"/>
      <c r="F136" s="453"/>
      <c r="G136" s="454">
        <v>36000</v>
      </c>
      <c r="H136" s="455"/>
      <c r="I136" s="456"/>
      <c r="J136" s="457"/>
      <c r="K136" s="469"/>
      <c r="L136" s="459">
        <f t="shared" si="43"/>
        <v>36000</v>
      </c>
      <c r="M136" s="460">
        <f t="shared" si="44"/>
        <v>0</v>
      </c>
      <c r="N136" s="461">
        <f t="shared" si="45"/>
        <v>0</v>
      </c>
      <c r="O136" s="462">
        <f t="shared" si="46"/>
        <v>0</v>
      </c>
      <c r="P136" s="463">
        <f t="shared" si="47"/>
        <v>0</v>
      </c>
      <c r="Q136" s="459"/>
      <c r="R136" s="463"/>
      <c r="S136" s="464">
        <v>36000</v>
      </c>
      <c r="T136" s="460"/>
      <c r="U136" s="461"/>
      <c r="V136" s="465"/>
      <c r="W136" s="459"/>
      <c r="X136" s="460"/>
      <c r="Y136" s="461"/>
      <c r="Z136" s="466"/>
      <c r="AA136" s="464"/>
      <c r="AB136" s="460"/>
      <c r="AC136" s="461"/>
      <c r="AD136" s="465"/>
      <c r="AE136" s="459"/>
      <c r="AF136" s="460"/>
      <c r="AG136" s="461"/>
      <c r="AH136" s="466"/>
      <c r="AI136" s="459"/>
      <c r="AJ136" s="460"/>
      <c r="AK136" s="461"/>
      <c r="AL136" s="466"/>
    </row>
    <row r="137" spans="1:38" ht="18.75">
      <c r="A137" s="539"/>
      <c r="B137" s="541">
        <v>244035</v>
      </c>
      <c r="C137" s="543" t="s">
        <v>575</v>
      </c>
      <c r="D137" s="542"/>
      <c r="E137" s="542"/>
      <c r="F137" s="453"/>
      <c r="G137" s="454">
        <v>36000</v>
      </c>
      <c r="H137" s="455"/>
      <c r="I137" s="456"/>
      <c r="J137" s="457"/>
      <c r="K137" s="469"/>
      <c r="L137" s="459">
        <f t="shared" si="43"/>
        <v>36000</v>
      </c>
      <c r="M137" s="460">
        <f t="shared" si="44"/>
        <v>0</v>
      </c>
      <c r="N137" s="461">
        <f t="shared" si="45"/>
        <v>0</v>
      </c>
      <c r="O137" s="462">
        <f t="shared" si="46"/>
        <v>0</v>
      </c>
      <c r="P137" s="463">
        <f t="shared" si="47"/>
        <v>0</v>
      </c>
      <c r="Q137" s="459"/>
      <c r="R137" s="463"/>
      <c r="S137" s="464">
        <v>36000</v>
      </c>
      <c r="T137" s="460"/>
      <c r="U137" s="461"/>
      <c r="V137" s="465"/>
      <c r="W137" s="459"/>
      <c r="X137" s="460"/>
      <c r="Y137" s="461"/>
      <c r="Z137" s="466"/>
      <c r="AA137" s="464"/>
      <c r="AB137" s="460"/>
      <c r="AC137" s="461"/>
      <c r="AD137" s="465"/>
      <c r="AE137" s="459"/>
      <c r="AF137" s="460"/>
      <c r="AG137" s="461"/>
      <c r="AH137" s="466"/>
      <c r="AI137" s="459"/>
      <c r="AJ137" s="460"/>
      <c r="AK137" s="461"/>
      <c r="AL137" s="466"/>
    </row>
    <row r="138" spans="1:38" ht="18.75">
      <c r="A138" s="539"/>
      <c r="B138" s="541">
        <v>244035</v>
      </c>
      <c r="C138" s="543" t="s">
        <v>575</v>
      </c>
      <c r="D138" s="542"/>
      <c r="E138" s="542"/>
      <c r="F138" s="470"/>
      <c r="G138" s="518">
        <v>36000</v>
      </c>
      <c r="H138" s="544"/>
      <c r="I138" s="472"/>
      <c r="J138" s="473"/>
      <c r="K138" s="474"/>
      <c r="L138" s="459">
        <f t="shared" si="43"/>
        <v>36000</v>
      </c>
      <c r="M138" s="460">
        <f t="shared" si="44"/>
        <v>0</v>
      </c>
      <c r="N138" s="461">
        <f t="shared" si="45"/>
        <v>0</v>
      </c>
      <c r="O138" s="545">
        <f t="shared" si="46"/>
        <v>0</v>
      </c>
      <c r="P138" s="463">
        <f t="shared" si="47"/>
        <v>0</v>
      </c>
      <c r="Q138" s="475"/>
      <c r="R138" s="476"/>
      <c r="S138" s="477">
        <v>36000</v>
      </c>
      <c r="T138" s="478"/>
      <c r="U138" s="479"/>
      <c r="V138" s="546"/>
      <c r="W138" s="475"/>
      <c r="X138" s="478"/>
      <c r="Y138" s="479"/>
      <c r="Z138" s="482"/>
      <c r="AA138" s="477"/>
      <c r="AB138" s="478"/>
      <c r="AC138" s="479"/>
      <c r="AD138" s="480"/>
      <c r="AE138" s="475"/>
      <c r="AF138" s="478"/>
      <c r="AG138" s="479"/>
      <c r="AH138" s="482"/>
      <c r="AI138" s="475"/>
      <c r="AJ138" s="478"/>
      <c r="AK138" s="479"/>
      <c r="AL138" s="482"/>
    </row>
    <row r="139" spans="1:38" ht="18.75">
      <c r="A139" s="539"/>
      <c r="B139" s="541">
        <v>244041</v>
      </c>
      <c r="C139" s="543" t="s">
        <v>576</v>
      </c>
      <c r="D139" s="542"/>
      <c r="E139" s="542"/>
      <c r="F139" s="470"/>
      <c r="G139" s="471"/>
      <c r="H139" s="547">
        <v>5778</v>
      </c>
      <c r="I139" s="472"/>
      <c r="J139" s="473"/>
      <c r="K139" s="474"/>
      <c r="L139" s="459">
        <f t="shared" si="43"/>
        <v>5778</v>
      </c>
      <c r="M139" s="460">
        <f t="shared" si="44"/>
        <v>0</v>
      </c>
      <c r="N139" s="461">
        <f t="shared" si="45"/>
        <v>0</v>
      </c>
      <c r="O139" s="545">
        <f t="shared" si="46"/>
        <v>0</v>
      </c>
      <c r="P139" s="463">
        <f t="shared" si="47"/>
        <v>0</v>
      </c>
      <c r="Q139" s="475"/>
      <c r="R139" s="476"/>
      <c r="S139" s="477"/>
      <c r="T139" s="478"/>
      <c r="U139" s="479"/>
      <c r="V139" s="480"/>
      <c r="W139" s="481">
        <v>5778</v>
      </c>
      <c r="X139" s="478"/>
      <c r="Y139" s="479"/>
      <c r="Z139" s="482"/>
      <c r="AA139" s="477"/>
      <c r="AB139" s="478"/>
      <c r="AC139" s="479"/>
      <c r="AD139" s="480"/>
      <c r="AE139" s="475"/>
      <c r="AF139" s="478"/>
      <c r="AG139" s="479"/>
      <c r="AH139" s="482"/>
      <c r="AI139" s="475"/>
      <c r="AJ139" s="478"/>
      <c r="AK139" s="479"/>
      <c r="AL139" s="482"/>
    </row>
    <row r="140" spans="1:38" ht="18.75">
      <c r="A140" s="539"/>
      <c r="B140" s="1010">
        <v>244055</v>
      </c>
      <c r="C140" s="1011" t="s">
        <v>1603</v>
      </c>
      <c r="D140" s="542"/>
      <c r="E140" s="542"/>
      <c r="F140" s="470"/>
      <c r="G140" s="471"/>
      <c r="H140" s="544"/>
      <c r="I140" s="472"/>
      <c r="J140" s="548">
        <v>66875</v>
      </c>
      <c r="K140" s="474"/>
      <c r="L140" s="459">
        <f t="shared" si="43"/>
        <v>66875</v>
      </c>
      <c r="M140" s="460">
        <f t="shared" si="44"/>
        <v>0</v>
      </c>
      <c r="N140" s="461">
        <f t="shared" si="45"/>
        <v>0</v>
      </c>
      <c r="O140" s="545">
        <f t="shared" si="46"/>
        <v>0</v>
      </c>
      <c r="P140" s="463">
        <f t="shared" si="47"/>
        <v>0</v>
      </c>
      <c r="Q140" s="475"/>
      <c r="R140" s="476"/>
      <c r="S140" s="477"/>
      <c r="T140" s="478"/>
      <c r="U140" s="479"/>
      <c r="V140" s="480"/>
      <c r="W140" s="475"/>
      <c r="X140" s="478"/>
      <c r="Y140" s="479"/>
      <c r="Z140" s="482"/>
      <c r="AA140" s="477"/>
      <c r="AB140" s="549"/>
      <c r="AC140" s="479"/>
      <c r="AD140" s="480"/>
      <c r="AE140" s="481">
        <v>66875</v>
      </c>
      <c r="AF140" s="549"/>
      <c r="AG140" s="479"/>
      <c r="AH140" s="482"/>
      <c r="AI140" s="475"/>
      <c r="AJ140" s="478"/>
      <c r="AK140" s="479"/>
      <c r="AL140" s="482"/>
    </row>
    <row r="141" spans="1:38" ht="18.75">
      <c r="A141" s="539"/>
      <c r="B141" s="1010">
        <v>244055</v>
      </c>
      <c r="C141" s="1011" t="s">
        <v>1604</v>
      </c>
      <c r="D141" s="542"/>
      <c r="E141" s="542"/>
      <c r="F141" s="470"/>
      <c r="G141" s="471"/>
      <c r="H141" s="544"/>
      <c r="I141" s="472"/>
      <c r="J141" s="548">
        <v>26536</v>
      </c>
      <c r="K141" s="474"/>
      <c r="L141" s="459">
        <f t="shared" si="43"/>
        <v>26536</v>
      </c>
      <c r="M141" s="460">
        <f t="shared" si="44"/>
        <v>0</v>
      </c>
      <c r="N141" s="461">
        <f t="shared" si="45"/>
        <v>0</v>
      </c>
      <c r="O141" s="545">
        <f t="shared" si="46"/>
        <v>0</v>
      </c>
      <c r="P141" s="463">
        <f t="shared" si="47"/>
        <v>0</v>
      </c>
      <c r="Q141" s="475"/>
      <c r="R141" s="476"/>
      <c r="S141" s="477"/>
      <c r="T141" s="478"/>
      <c r="U141" s="479"/>
      <c r="V141" s="480"/>
      <c r="W141" s="475"/>
      <c r="X141" s="478"/>
      <c r="Y141" s="479"/>
      <c r="Z141" s="482"/>
      <c r="AA141" s="477"/>
      <c r="AB141" s="478"/>
      <c r="AC141" s="479"/>
      <c r="AD141" s="480"/>
      <c r="AE141" s="481">
        <v>26536</v>
      </c>
      <c r="AF141" s="478"/>
      <c r="AG141" s="479"/>
      <c r="AH141" s="550"/>
      <c r="AI141" s="475"/>
      <c r="AJ141" s="478"/>
      <c r="AK141" s="479"/>
      <c r="AL141" s="482"/>
    </row>
    <row r="142" spans="1:38" ht="18.75">
      <c r="A142" s="539"/>
      <c r="B142" s="1010">
        <v>244064</v>
      </c>
      <c r="C142" s="1011" t="s">
        <v>1605</v>
      </c>
      <c r="D142" s="542"/>
      <c r="E142" s="542"/>
      <c r="F142" s="470"/>
      <c r="G142" s="518"/>
      <c r="H142" s="544"/>
      <c r="I142" s="472"/>
      <c r="J142" s="548">
        <v>16050</v>
      </c>
      <c r="K142" s="474"/>
      <c r="L142" s="459">
        <f t="shared" si="43"/>
        <v>16050</v>
      </c>
      <c r="M142" s="460">
        <f t="shared" si="44"/>
        <v>0</v>
      </c>
      <c r="N142" s="461">
        <f t="shared" si="45"/>
        <v>0</v>
      </c>
      <c r="O142" s="545">
        <f t="shared" si="46"/>
        <v>0</v>
      </c>
      <c r="P142" s="463">
        <f t="shared" si="47"/>
        <v>0</v>
      </c>
      <c r="Q142" s="475"/>
      <c r="R142" s="476"/>
      <c r="S142" s="477"/>
      <c r="T142" s="478"/>
      <c r="U142" s="479"/>
      <c r="V142" s="480"/>
      <c r="W142" s="475"/>
      <c r="X142" s="478"/>
      <c r="Y142" s="479"/>
      <c r="Z142" s="482"/>
      <c r="AA142" s="477"/>
      <c r="AB142" s="478"/>
      <c r="AC142" s="479"/>
      <c r="AD142" s="480"/>
      <c r="AE142" s="481">
        <v>16050</v>
      </c>
      <c r="AF142" s="549"/>
      <c r="AG142" s="479"/>
      <c r="AH142" s="550"/>
      <c r="AI142" s="475"/>
      <c r="AJ142" s="478"/>
      <c r="AK142" s="479"/>
      <c r="AL142" s="482"/>
    </row>
    <row r="143" spans="1:38" ht="18.75">
      <c r="A143" s="539"/>
      <c r="B143" s="1010">
        <v>244091</v>
      </c>
      <c r="C143" s="1011" t="s">
        <v>1606</v>
      </c>
      <c r="D143" s="542"/>
      <c r="E143" s="542"/>
      <c r="F143" s="470"/>
      <c r="G143" s="518"/>
      <c r="H143" s="547">
        <v>25433.9</v>
      </c>
      <c r="I143" s="472"/>
      <c r="J143" s="473"/>
      <c r="K143" s="474"/>
      <c r="L143" s="459">
        <f t="shared" si="43"/>
        <v>25433.9</v>
      </c>
      <c r="M143" s="460">
        <f t="shared" si="44"/>
        <v>0</v>
      </c>
      <c r="N143" s="461">
        <f t="shared" si="45"/>
        <v>0</v>
      </c>
      <c r="O143" s="545">
        <f t="shared" si="46"/>
        <v>0</v>
      </c>
      <c r="P143" s="463">
        <f t="shared" si="47"/>
        <v>0</v>
      </c>
      <c r="Q143" s="475"/>
      <c r="R143" s="476"/>
      <c r="S143" s="477"/>
      <c r="T143" s="478"/>
      <c r="U143" s="479"/>
      <c r="V143" s="480"/>
      <c r="W143" s="481">
        <v>25433.9</v>
      </c>
      <c r="X143" s="549"/>
      <c r="Y143" s="479"/>
      <c r="Z143" s="550"/>
      <c r="AA143" s="477"/>
      <c r="AB143" s="478"/>
      <c r="AC143" s="479"/>
      <c r="AD143" s="480"/>
      <c r="AE143" s="475"/>
      <c r="AF143" s="478"/>
      <c r="AG143" s="479"/>
      <c r="AH143" s="550"/>
      <c r="AI143" s="475"/>
      <c r="AJ143" s="478"/>
      <c r="AK143" s="479"/>
      <c r="AL143" s="482"/>
    </row>
    <row r="144" spans="1:38" ht="18.75">
      <c r="A144" s="539"/>
      <c r="B144" s="541">
        <v>244102</v>
      </c>
      <c r="C144" s="543" t="s">
        <v>577</v>
      </c>
      <c r="D144" s="542"/>
      <c r="E144" s="542"/>
      <c r="F144" s="470"/>
      <c r="G144" s="518"/>
      <c r="H144" s="547">
        <v>16050</v>
      </c>
      <c r="I144" s="472"/>
      <c r="J144" s="473"/>
      <c r="K144" s="474"/>
      <c r="L144" s="459">
        <f t="shared" si="43"/>
        <v>16050</v>
      </c>
      <c r="M144" s="460">
        <f t="shared" si="44"/>
        <v>0</v>
      </c>
      <c r="N144" s="461">
        <f t="shared" si="45"/>
        <v>0</v>
      </c>
      <c r="O144" s="545">
        <f t="shared" si="46"/>
        <v>0</v>
      </c>
      <c r="P144" s="463">
        <f t="shared" si="47"/>
        <v>0</v>
      </c>
      <c r="Q144" s="475"/>
      <c r="R144" s="476"/>
      <c r="S144" s="477"/>
      <c r="T144" s="478"/>
      <c r="U144" s="479"/>
      <c r="V144" s="480"/>
      <c r="W144" s="481">
        <v>16050</v>
      </c>
      <c r="X144" s="549"/>
      <c r="Y144" s="479"/>
      <c r="Z144" s="550"/>
      <c r="AA144" s="477"/>
      <c r="AB144" s="478"/>
      <c r="AC144" s="479"/>
      <c r="AD144" s="480"/>
      <c r="AE144" s="475"/>
      <c r="AF144" s="478"/>
      <c r="AG144" s="479"/>
      <c r="AH144" s="550"/>
      <c r="AI144" s="475"/>
      <c r="AJ144" s="478"/>
      <c r="AK144" s="479"/>
      <c r="AL144" s="482"/>
    </row>
    <row r="145" spans="1:38" ht="18.75">
      <c r="A145" s="539"/>
      <c r="B145" s="541">
        <v>244155</v>
      </c>
      <c r="C145" s="543" t="s">
        <v>578</v>
      </c>
      <c r="D145" s="542"/>
      <c r="E145" s="542"/>
      <c r="F145" s="470"/>
      <c r="G145" s="518"/>
      <c r="H145" s="544"/>
      <c r="I145" s="472"/>
      <c r="J145" s="548">
        <v>13910</v>
      </c>
      <c r="K145" s="474"/>
      <c r="L145" s="459">
        <f t="shared" si="43"/>
        <v>0</v>
      </c>
      <c r="M145" s="460">
        <f t="shared" si="44"/>
        <v>13910</v>
      </c>
      <c r="N145" s="461">
        <f t="shared" si="45"/>
        <v>0</v>
      </c>
      <c r="O145" s="545">
        <f t="shared" si="46"/>
        <v>0</v>
      </c>
      <c r="P145" s="463">
        <f t="shared" si="47"/>
        <v>0</v>
      </c>
      <c r="Q145" s="475"/>
      <c r="R145" s="476"/>
      <c r="S145" s="477"/>
      <c r="T145" s="478"/>
      <c r="U145" s="479"/>
      <c r="V145" s="480"/>
      <c r="W145" s="475"/>
      <c r="X145" s="478"/>
      <c r="Y145" s="479"/>
      <c r="Z145" s="482"/>
      <c r="AA145" s="477"/>
      <c r="AB145" s="478"/>
      <c r="AC145" s="479"/>
      <c r="AD145" s="480"/>
      <c r="AE145" s="475"/>
      <c r="AF145" s="549">
        <v>13910</v>
      </c>
      <c r="AG145" s="479"/>
      <c r="AH145" s="550"/>
      <c r="AI145" s="475"/>
      <c r="AJ145" s="478"/>
      <c r="AK145" s="479"/>
      <c r="AL145" s="482"/>
    </row>
    <row r="146" spans="1:38" ht="18.75">
      <c r="A146" s="539"/>
      <c r="B146" s="541">
        <v>244159</v>
      </c>
      <c r="C146" s="543" t="s">
        <v>579</v>
      </c>
      <c r="D146" s="542"/>
      <c r="E146" s="542"/>
      <c r="F146" s="470"/>
      <c r="G146" s="518"/>
      <c r="H146" s="547">
        <v>69122</v>
      </c>
      <c r="I146" s="472"/>
      <c r="J146" s="473"/>
      <c r="K146" s="474"/>
      <c r="L146" s="459">
        <f t="shared" si="43"/>
        <v>0</v>
      </c>
      <c r="M146" s="460">
        <f t="shared" si="44"/>
        <v>69122</v>
      </c>
      <c r="N146" s="461">
        <f t="shared" si="45"/>
        <v>0</v>
      </c>
      <c r="O146" s="545">
        <f t="shared" si="46"/>
        <v>0</v>
      </c>
      <c r="P146" s="463">
        <f t="shared" si="47"/>
        <v>0</v>
      </c>
      <c r="Q146" s="475"/>
      <c r="R146" s="476"/>
      <c r="S146" s="477"/>
      <c r="T146" s="478"/>
      <c r="U146" s="479"/>
      <c r="V146" s="480"/>
      <c r="W146" s="475"/>
      <c r="X146" s="549">
        <v>69122</v>
      </c>
      <c r="Y146" s="479"/>
      <c r="Z146" s="550"/>
      <c r="AA146" s="477"/>
      <c r="AB146" s="478"/>
      <c r="AC146" s="479"/>
      <c r="AD146" s="480"/>
      <c r="AE146" s="475"/>
      <c r="AF146" s="478"/>
      <c r="AG146" s="479"/>
      <c r="AH146" s="550"/>
      <c r="AI146" s="475"/>
      <c r="AJ146" s="478"/>
      <c r="AK146" s="479"/>
      <c r="AL146" s="482"/>
    </row>
    <row r="147" spans="1:38" ht="18.75">
      <c r="A147" s="539"/>
      <c r="B147" s="541">
        <v>244153</v>
      </c>
      <c r="C147" s="543" t="s">
        <v>580</v>
      </c>
      <c r="D147" s="542"/>
      <c r="E147" s="542"/>
      <c r="F147" s="470"/>
      <c r="G147" s="907"/>
      <c r="H147" s="999">
        <v>59385</v>
      </c>
      <c r="I147" s="472"/>
      <c r="J147" s="473"/>
      <c r="K147" s="474"/>
      <c r="L147" s="459">
        <f t="shared" si="43"/>
        <v>0</v>
      </c>
      <c r="M147" s="460">
        <f t="shared" si="44"/>
        <v>59385</v>
      </c>
      <c r="N147" s="461">
        <f t="shared" si="45"/>
        <v>0</v>
      </c>
      <c r="O147" s="545">
        <f t="shared" si="46"/>
        <v>0</v>
      </c>
      <c r="P147" s="463">
        <f t="shared" si="47"/>
        <v>0</v>
      </c>
      <c r="Q147" s="475"/>
      <c r="R147" s="476"/>
      <c r="S147" s="477"/>
      <c r="T147" s="478"/>
      <c r="U147" s="479"/>
      <c r="V147" s="480"/>
      <c r="W147" s="475"/>
      <c r="X147" s="549">
        <v>59385</v>
      </c>
      <c r="Y147" s="551"/>
      <c r="Z147" s="550"/>
      <c r="AA147" s="477"/>
      <c r="AB147" s="478"/>
      <c r="AC147" s="479"/>
      <c r="AD147" s="480"/>
      <c r="AE147" s="475"/>
      <c r="AF147" s="478"/>
      <c r="AG147" s="479"/>
      <c r="AH147" s="550"/>
      <c r="AI147" s="475"/>
      <c r="AJ147" s="478"/>
      <c r="AK147" s="479"/>
      <c r="AL147" s="482"/>
    </row>
    <row r="148" spans="1:38" ht="18.75">
      <c r="A148" s="539"/>
      <c r="B148" s="541">
        <v>244155</v>
      </c>
      <c r="C148" s="543" t="s">
        <v>581</v>
      </c>
      <c r="D148" s="542"/>
      <c r="E148" s="542"/>
      <c r="F148" s="470"/>
      <c r="G148" s="907"/>
      <c r="H148" s="999"/>
      <c r="I148" s="472"/>
      <c r="J148" s="548">
        <v>17120</v>
      </c>
      <c r="K148" s="474"/>
      <c r="L148" s="459">
        <f t="shared" si="43"/>
        <v>0</v>
      </c>
      <c r="M148" s="460">
        <f t="shared" si="44"/>
        <v>17120</v>
      </c>
      <c r="N148" s="461">
        <f t="shared" si="45"/>
        <v>0</v>
      </c>
      <c r="O148" s="545">
        <f t="shared" si="46"/>
        <v>0</v>
      </c>
      <c r="P148" s="463">
        <f t="shared" si="47"/>
        <v>0</v>
      </c>
      <c r="Q148" s="475"/>
      <c r="R148" s="476"/>
      <c r="S148" s="477"/>
      <c r="T148" s="478"/>
      <c r="U148" s="479"/>
      <c r="V148" s="480"/>
      <c r="W148" s="475"/>
      <c r="X148" s="478"/>
      <c r="Y148" s="479"/>
      <c r="Z148" s="482"/>
      <c r="AA148" s="477"/>
      <c r="AB148" s="478"/>
      <c r="AC148" s="479"/>
      <c r="AD148" s="480"/>
      <c r="AE148" s="475"/>
      <c r="AF148" s="549">
        <v>17120</v>
      </c>
      <c r="AG148" s="551"/>
      <c r="AH148" s="550"/>
      <c r="AI148" s="475"/>
      <c r="AJ148" s="478"/>
      <c r="AK148" s="479"/>
      <c r="AL148" s="482"/>
    </row>
    <row r="149" spans="1:38" ht="18.75">
      <c r="A149" s="539"/>
      <c r="B149" s="541">
        <v>244186</v>
      </c>
      <c r="C149" s="543" t="s">
        <v>1315</v>
      </c>
      <c r="D149" s="542"/>
      <c r="E149" s="542"/>
      <c r="F149" s="470"/>
      <c r="G149" s="907"/>
      <c r="H149" s="999"/>
      <c r="I149" s="472"/>
      <c r="J149" s="548">
        <v>11235</v>
      </c>
      <c r="K149" s="474"/>
      <c r="L149" s="459">
        <f t="shared" si="43"/>
        <v>0</v>
      </c>
      <c r="M149" s="460">
        <f t="shared" si="44"/>
        <v>0</v>
      </c>
      <c r="N149" s="461">
        <f t="shared" si="45"/>
        <v>0</v>
      </c>
      <c r="O149" s="545">
        <f t="shared" si="46"/>
        <v>11235</v>
      </c>
      <c r="P149" s="463">
        <f t="shared" si="47"/>
        <v>0</v>
      </c>
      <c r="Q149" s="475"/>
      <c r="R149" s="476"/>
      <c r="S149" s="477"/>
      <c r="T149" s="478"/>
      <c r="U149" s="479"/>
      <c r="V149" s="480"/>
      <c r="W149" s="475"/>
      <c r="X149" s="478"/>
      <c r="Y149" s="479"/>
      <c r="Z149" s="482"/>
      <c r="AA149" s="477"/>
      <c r="AB149" s="478"/>
      <c r="AC149" s="479"/>
      <c r="AD149" s="480"/>
      <c r="AE149" s="475"/>
      <c r="AF149" s="478"/>
      <c r="AG149" s="551"/>
      <c r="AH149" s="550">
        <v>11235</v>
      </c>
      <c r="AI149" s="475"/>
      <c r="AJ149" s="478"/>
      <c r="AK149" s="479"/>
      <c r="AL149" s="482"/>
    </row>
    <row r="150" spans="1:38" ht="18.75">
      <c r="A150" s="539"/>
      <c r="B150" s="541">
        <v>244223</v>
      </c>
      <c r="C150" s="1025" t="s">
        <v>1643</v>
      </c>
      <c r="D150" s="542"/>
      <c r="E150" s="542"/>
      <c r="F150" s="470"/>
      <c r="G150" s="907">
        <v>36000</v>
      </c>
      <c r="H150" s="999"/>
      <c r="I150" s="472"/>
      <c r="J150" s="548"/>
      <c r="K150" s="474"/>
      <c r="L150" s="459">
        <f t="shared" ref="L150:L151" si="48">SUM(Q150,S150,W150,AA150,AE150,AI150)</f>
        <v>0</v>
      </c>
      <c r="M150" s="460">
        <f t="shared" ref="M150:M151" si="49">SUM(T150,X150,AB150,AF150,AJ150)</f>
        <v>0</v>
      </c>
      <c r="N150" s="461">
        <f t="shared" ref="N150:N151" si="50">SUM(U150,Y150,AC150,AG150,AK150)</f>
        <v>0</v>
      </c>
      <c r="O150" s="545">
        <f t="shared" ref="O150:O151" si="51">SUM(T150,V150,Z150,AD150,AH150,AL150)</f>
        <v>36000</v>
      </c>
      <c r="P150" s="463">
        <f t="shared" ref="P150:P151" si="52">SUM(R150)</f>
        <v>0</v>
      </c>
      <c r="Q150" s="475"/>
      <c r="R150" s="476"/>
      <c r="S150" s="477"/>
      <c r="T150" s="478"/>
      <c r="U150" s="479"/>
      <c r="V150" s="480">
        <v>36000</v>
      </c>
      <c r="W150" s="475"/>
      <c r="X150" s="478"/>
      <c r="Y150" s="479"/>
      <c r="Z150" s="482"/>
      <c r="AA150" s="477"/>
      <c r="AB150" s="478"/>
      <c r="AC150" s="479"/>
      <c r="AD150" s="480"/>
      <c r="AE150" s="475"/>
      <c r="AF150" s="478"/>
      <c r="AG150" s="551"/>
      <c r="AH150" s="550"/>
      <c r="AI150" s="475"/>
      <c r="AJ150" s="478"/>
      <c r="AK150" s="479"/>
      <c r="AL150" s="482"/>
    </row>
    <row r="151" spans="1:38" ht="18.75">
      <c r="A151" s="539"/>
      <c r="B151" s="541">
        <v>244223</v>
      </c>
      <c r="C151" s="1025" t="s">
        <v>1643</v>
      </c>
      <c r="D151" s="542"/>
      <c r="E151" s="542"/>
      <c r="F151" s="470"/>
      <c r="G151" s="907">
        <v>36000</v>
      </c>
      <c r="H151" s="999"/>
      <c r="I151" s="472"/>
      <c r="J151" s="548"/>
      <c r="K151" s="474"/>
      <c r="L151" s="459">
        <f t="shared" si="48"/>
        <v>0</v>
      </c>
      <c r="M151" s="460">
        <f t="shared" si="49"/>
        <v>0</v>
      </c>
      <c r="N151" s="461">
        <f t="shared" si="50"/>
        <v>0</v>
      </c>
      <c r="O151" s="545">
        <f t="shared" si="51"/>
        <v>36000</v>
      </c>
      <c r="P151" s="463">
        <f t="shared" si="52"/>
        <v>0</v>
      </c>
      <c r="Q151" s="475"/>
      <c r="R151" s="476"/>
      <c r="S151" s="477"/>
      <c r="T151" s="478"/>
      <c r="U151" s="479"/>
      <c r="V151" s="480">
        <v>36000</v>
      </c>
      <c r="W151" s="475"/>
      <c r="X151" s="478"/>
      <c r="Y151" s="479"/>
      <c r="Z151" s="482"/>
      <c r="AA151" s="477"/>
      <c r="AB151" s="478"/>
      <c r="AC151" s="479"/>
      <c r="AD151" s="480"/>
      <c r="AE151" s="475"/>
      <c r="AF151" s="478"/>
      <c r="AG151" s="551"/>
      <c r="AH151" s="550"/>
      <c r="AI151" s="475"/>
      <c r="AJ151" s="478"/>
      <c r="AK151" s="479"/>
      <c r="AL151" s="482"/>
    </row>
    <row r="152" spans="1:38" ht="20.25" customHeight="1">
      <c r="A152" s="539"/>
      <c r="B152" s="541">
        <v>244223</v>
      </c>
      <c r="C152" s="1025" t="s">
        <v>1644</v>
      </c>
      <c r="D152" s="542"/>
      <c r="E152" s="542"/>
      <c r="F152" s="470"/>
      <c r="G152" s="907">
        <v>36000</v>
      </c>
      <c r="H152" s="999"/>
      <c r="I152" s="472"/>
      <c r="J152" s="548"/>
      <c r="K152" s="474"/>
      <c r="L152" s="459">
        <f t="shared" si="43"/>
        <v>0</v>
      </c>
      <c r="M152" s="460">
        <f t="shared" si="44"/>
        <v>0</v>
      </c>
      <c r="N152" s="461">
        <f t="shared" si="45"/>
        <v>0</v>
      </c>
      <c r="O152" s="545">
        <f t="shared" si="46"/>
        <v>36000</v>
      </c>
      <c r="P152" s="463">
        <f t="shared" si="47"/>
        <v>0</v>
      </c>
      <c r="Q152" s="475"/>
      <c r="R152" s="476"/>
      <c r="S152" s="477"/>
      <c r="T152" s="478"/>
      <c r="U152" s="479"/>
      <c r="V152" s="480">
        <v>36000</v>
      </c>
      <c r="W152" s="475"/>
      <c r="X152" s="478"/>
      <c r="Y152" s="479"/>
      <c r="Z152" s="482"/>
      <c r="AA152" s="477"/>
      <c r="AB152" s="478"/>
      <c r="AC152" s="479"/>
      <c r="AD152" s="480"/>
      <c r="AE152" s="475"/>
      <c r="AF152" s="478"/>
      <c r="AG152" s="551"/>
      <c r="AH152" s="550"/>
      <c r="AI152" s="475"/>
      <c r="AJ152" s="478"/>
      <c r="AK152" s="479"/>
      <c r="AL152" s="482"/>
    </row>
    <row r="153" spans="1:38" ht="20.25" customHeight="1">
      <c r="A153" s="539"/>
      <c r="B153" s="541">
        <v>244223</v>
      </c>
      <c r="C153" s="1025" t="s">
        <v>1644</v>
      </c>
      <c r="D153" s="542"/>
      <c r="E153" s="542"/>
      <c r="F153" s="470"/>
      <c r="G153" s="907">
        <v>36000</v>
      </c>
      <c r="H153" s="999"/>
      <c r="I153" s="472"/>
      <c r="J153" s="548"/>
      <c r="K153" s="474"/>
      <c r="L153" s="459">
        <f t="shared" ref="L153" si="53">SUM(Q153,S153,W153,AA153,AE153,AI153)</f>
        <v>0</v>
      </c>
      <c r="M153" s="460">
        <f t="shared" ref="M153" si="54">SUM(T153,X153,AB153,AF153,AJ153)</f>
        <v>0</v>
      </c>
      <c r="N153" s="461">
        <f t="shared" ref="N153" si="55">SUM(U153,Y153,AC153,AG153,AK153)</f>
        <v>0</v>
      </c>
      <c r="O153" s="545">
        <f t="shared" ref="O153" si="56">SUM(T153,V153,Z153,AD153,AH153,AL153)</f>
        <v>36000</v>
      </c>
      <c r="P153" s="463">
        <f t="shared" ref="P153" si="57">SUM(R153)</f>
        <v>0</v>
      </c>
      <c r="Q153" s="475"/>
      <c r="R153" s="476"/>
      <c r="S153" s="477"/>
      <c r="T153" s="478"/>
      <c r="U153" s="479"/>
      <c r="V153" s="480">
        <v>36000</v>
      </c>
      <c r="W153" s="475"/>
      <c r="X153" s="478"/>
      <c r="Y153" s="479"/>
      <c r="Z153" s="482"/>
      <c r="AA153" s="477"/>
      <c r="AB153" s="478"/>
      <c r="AC153" s="479"/>
      <c r="AD153" s="480"/>
      <c r="AE153" s="475"/>
      <c r="AF153" s="478"/>
      <c r="AG153" s="551"/>
      <c r="AH153" s="550"/>
      <c r="AI153" s="475"/>
      <c r="AJ153" s="478"/>
      <c r="AK153" s="479"/>
      <c r="AL153" s="482"/>
    </row>
    <row r="154" spans="1:38" ht="18.75">
      <c r="A154" s="539"/>
      <c r="B154" s="541">
        <v>244223</v>
      </c>
      <c r="C154" s="1025" t="s">
        <v>1607</v>
      </c>
      <c r="D154" s="996"/>
      <c r="E154" s="542"/>
      <c r="F154" s="470"/>
      <c r="G154" s="907"/>
      <c r="H154" s="999">
        <v>94178.19</v>
      </c>
      <c r="I154" s="472"/>
      <c r="J154" s="548"/>
      <c r="K154" s="474"/>
      <c r="L154" s="459">
        <f t="shared" si="43"/>
        <v>0</v>
      </c>
      <c r="M154" s="460">
        <f t="shared" si="44"/>
        <v>0</v>
      </c>
      <c r="N154" s="461">
        <f t="shared" si="45"/>
        <v>0</v>
      </c>
      <c r="O154" s="545">
        <f t="shared" si="46"/>
        <v>94178.19</v>
      </c>
      <c r="P154" s="463">
        <f t="shared" si="47"/>
        <v>0</v>
      </c>
      <c r="Q154" s="475"/>
      <c r="R154" s="476"/>
      <c r="S154" s="477"/>
      <c r="T154" s="478"/>
      <c r="U154" s="479"/>
      <c r="V154" s="480"/>
      <c r="W154" s="475"/>
      <c r="X154" s="478"/>
      <c r="Y154" s="479"/>
      <c r="Z154" s="482">
        <v>94178.19</v>
      </c>
      <c r="AA154" s="477"/>
      <c r="AB154" s="478"/>
      <c r="AC154" s="479"/>
      <c r="AD154" s="480"/>
      <c r="AE154" s="475"/>
      <c r="AF154" s="478"/>
      <c r="AG154" s="551"/>
      <c r="AH154" s="550"/>
      <c r="AI154" s="475"/>
      <c r="AJ154" s="478"/>
      <c r="AK154" s="479"/>
      <c r="AL154" s="482"/>
    </row>
    <row r="155" spans="1:38" ht="18.75">
      <c r="A155" s="539"/>
      <c r="B155" s="541">
        <v>244224</v>
      </c>
      <c r="C155" s="1025" t="s">
        <v>1645</v>
      </c>
      <c r="D155" s="996"/>
      <c r="E155" s="542"/>
      <c r="F155" s="470"/>
      <c r="G155" s="907">
        <v>36000</v>
      </c>
      <c r="H155" s="999"/>
      <c r="I155" s="472"/>
      <c r="J155" s="473"/>
      <c r="K155" s="474"/>
      <c r="L155" s="459">
        <f t="shared" si="43"/>
        <v>0</v>
      </c>
      <c r="M155" s="460">
        <f t="shared" si="44"/>
        <v>0</v>
      </c>
      <c r="N155" s="461">
        <f t="shared" si="45"/>
        <v>0</v>
      </c>
      <c r="O155" s="545">
        <f t="shared" si="46"/>
        <v>36000</v>
      </c>
      <c r="P155" s="463">
        <f t="shared" si="47"/>
        <v>0</v>
      </c>
      <c r="Q155" s="475"/>
      <c r="R155" s="476"/>
      <c r="S155" s="477"/>
      <c r="T155" s="478"/>
      <c r="U155" s="479"/>
      <c r="V155" s="480">
        <v>36000</v>
      </c>
      <c r="W155" s="475"/>
      <c r="X155" s="478"/>
      <c r="Y155" s="479"/>
      <c r="Z155" s="482"/>
      <c r="AA155" s="477"/>
      <c r="AB155" s="478"/>
      <c r="AC155" s="479"/>
      <c r="AD155" s="480"/>
      <c r="AE155" s="475"/>
      <c r="AF155" s="478"/>
      <c r="AG155" s="479"/>
      <c r="AH155" s="482"/>
      <c r="AI155" s="475"/>
      <c r="AJ155" s="478"/>
      <c r="AK155" s="479"/>
      <c r="AL155" s="482"/>
    </row>
    <row r="156" spans="1:38" ht="18.75">
      <c r="A156" s="539"/>
      <c r="B156" s="541">
        <v>244224</v>
      </c>
      <c r="C156" s="1025" t="s">
        <v>1645</v>
      </c>
      <c r="D156" s="996"/>
      <c r="E156" s="542"/>
      <c r="F156" s="470"/>
      <c r="G156" s="907">
        <v>36000</v>
      </c>
      <c r="H156" s="999"/>
      <c r="I156" s="472"/>
      <c r="J156" s="473"/>
      <c r="K156" s="474"/>
      <c r="L156" s="459">
        <f t="shared" ref="L156" si="58">SUM(Q156,S156,W156,AA156,AE156,AI156)</f>
        <v>0</v>
      </c>
      <c r="M156" s="460">
        <f t="shared" ref="M156" si="59">SUM(T156,X156,AB156,AF156,AJ156)</f>
        <v>0</v>
      </c>
      <c r="N156" s="461">
        <f t="shared" ref="N156" si="60">SUM(U156,Y156,AC156,AG156,AK156)</f>
        <v>0</v>
      </c>
      <c r="O156" s="545">
        <f t="shared" ref="O156" si="61">SUM(T156,V156,Z156,AD156,AH156,AL156)</f>
        <v>36000</v>
      </c>
      <c r="P156" s="463">
        <f t="shared" ref="P156" si="62">SUM(R156)</f>
        <v>0</v>
      </c>
      <c r="Q156" s="475"/>
      <c r="R156" s="476"/>
      <c r="S156" s="477"/>
      <c r="T156" s="478"/>
      <c r="U156" s="479"/>
      <c r="V156" s="480">
        <v>36000</v>
      </c>
      <c r="W156" s="475"/>
      <c r="X156" s="478"/>
      <c r="Y156" s="479"/>
      <c r="Z156" s="482"/>
      <c r="AA156" s="477"/>
      <c r="AB156" s="478"/>
      <c r="AC156" s="479"/>
      <c r="AD156" s="480"/>
      <c r="AE156" s="475"/>
      <c r="AF156" s="478"/>
      <c r="AG156" s="479"/>
      <c r="AH156" s="482"/>
      <c r="AI156" s="475"/>
      <c r="AJ156" s="478"/>
      <c r="AK156" s="479"/>
      <c r="AL156" s="482"/>
    </row>
    <row r="157" spans="1:38" ht="18.75">
      <c r="A157" s="539"/>
      <c r="B157" s="541">
        <v>244208</v>
      </c>
      <c r="C157" s="1025" t="s">
        <v>1646</v>
      </c>
      <c r="D157" s="996"/>
      <c r="E157" s="542"/>
      <c r="F157" s="470"/>
      <c r="G157" s="907"/>
      <c r="H157" s="999">
        <v>189604</v>
      </c>
      <c r="I157" s="472"/>
      <c r="J157" s="473"/>
      <c r="K157" s="474"/>
      <c r="L157" s="459"/>
      <c r="M157" s="460"/>
      <c r="N157" s="461"/>
      <c r="O157" s="545"/>
      <c r="P157" s="463"/>
      <c r="Q157" s="475"/>
      <c r="R157" s="476"/>
      <c r="S157" s="477"/>
      <c r="T157" s="478"/>
      <c r="U157" s="479"/>
      <c r="V157" s="480"/>
      <c r="W157" s="475"/>
      <c r="X157" s="478"/>
      <c r="Y157" s="479"/>
      <c r="Z157" s="482">
        <v>189604</v>
      </c>
      <c r="AA157" s="477"/>
      <c r="AB157" s="478"/>
      <c r="AC157" s="479"/>
      <c r="AD157" s="480"/>
      <c r="AE157" s="475"/>
      <c r="AF157" s="478"/>
      <c r="AG157" s="479"/>
      <c r="AH157" s="482"/>
      <c r="AI157" s="475"/>
      <c r="AJ157" s="478"/>
      <c r="AK157" s="479"/>
      <c r="AL157" s="482"/>
    </row>
    <row r="158" spans="1:38" ht="18.75">
      <c r="A158" s="539"/>
      <c r="B158" s="541">
        <v>244208</v>
      </c>
      <c r="C158" s="1025" t="s">
        <v>1647</v>
      </c>
      <c r="D158" s="996"/>
      <c r="E158" s="542"/>
      <c r="F158" s="470"/>
      <c r="G158" s="471">
        <v>700</v>
      </c>
      <c r="H158" s="544"/>
      <c r="I158" s="472"/>
      <c r="J158" s="473"/>
      <c r="K158" s="474"/>
      <c r="L158" s="459"/>
      <c r="M158" s="460"/>
      <c r="N158" s="461"/>
      <c r="O158" s="545"/>
      <c r="P158" s="463"/>
      <c r="Q158" s="475"/>
      <c r="R158" s="476"/>
      <c r="S158" s="477"/>
      <c r="T158" s="478"/>
      <c r="U158" s="479"/>
      <c r="V158" s="480">
        <v>700</v>
      </c>
      <c r="W158" s="475"/>
      <c r="X158" s="478"/>
      <c r="Y158" s="479"/>
      <c r="Z158" s="482"/>
      <c r="AA158" s="477"/>
      <c r="AB158" s="478"/>
      <c r="AC158" s="479"/>
      <c r="AD158" s="480"/>
      <c r="AE158" s="475"/>
      <c r="AF158" s="478"/>
      <c r="AG158" s="479"/>
      <c r="AH158" s="482"/>
      <c r="AI158" s="475"/>
      <c r="AJ158" s="478"/>
      <c r="AK158" s="479"/>
      <c r="AL158" s="482"/>
    </row>
    <row r="159" spans="1:38" ht="18.75">
      <c r="A159" s="539"/>
      <c r="B159" s="541">
        <v>244221</v>
      </c>
      <c r="C159" s="1025" t="s">
        <v>1648</v>
      </c>
      <c r="D159" s="996"/>
      <c r="E159" s="542"/>
      <c r="F159" s="470"/>
      <c r="G159" s="471"/>
      <c r="H159" s="544">
        <v>178304.8</v>
      </c>
      <c r="I159" s="472"/>
      <c r="J159" s="473"/>
      <c r="K159" s="474"/>
      <c r="L159" s="459"/>
      <c r="M159" s="460"/>
      <c r="N159" s="461"/>
      <c r="O159" s="545"/>
      <c r="P159" s="463"/>
      <c r="Q159" s="475"/>
      <c r="R159" s="476"/>
      <c r="S159" s="477"/>
      <c r="T159" s="478"/>
      <c r="U159" s="479"/>
      <c r="V159" s="480"/>
      <c r="W159" s="475"/>
      <c r="X159" s="478"/>
      <c r="Y159" s="479"/>
      <c r="Z159" s="482">
        <v>178304.8</v>
      </c>
      <c r="AA159" s="477"/>
      <c r="AB159" s="478"/>
      <c r="AC159" s="479"/>
      <c r="AD159" s="480"/>
      <c r="AE159" s="475"/>
      <c r="AF159" s="478"/>
      <c r="AG159" s="479"/>
      <c r="AH159" s="482"/>
      <c r="AI159" s="475"/>
      <c r="AJ159" s="478"/>
      <c r="AK159" s="479"/>
      <c r="AL159" s="482"/>
    </row>
    <row r="160" spans="1:38" ht="18.75">
      <c r="A160" s="539"/>
      <c r="B160" s="541"/>
      <c r="C160" s="987"/>
      <c r="D160" s="542"/>
      <c r="E160" s="542"/>
      <c r="F160" s="470"/>
      <c r="G160" s="471"/>
      <c r="H160" s="544"/>
      <c r="I160" s="472"/>
      <c r="J160" s="473"/>
      <c r="K160" s="474"/>
      <c r="L160" s="459"/>
      <c r="M160" s="460"/>
      <c r="N160" s="461"/>
      <c r="O160" s="545"/>
      <c r="P160" s="463"/>
      <c r="Q160" s="475"/>
      <c r="R160" s="476"/>
      <c r="S160" s="477"/>
      <c r="T160" s="478"/>
      <c r="U160" s="479"/>
      <c r="V160" s="480"/>
      <c r="W160" s="475"/>
      <c r="X160" s="478"/>
      <c r="Y160" s="479"/>
      <c r="Z160" s="482"/>
      <c r="AA160" s="477"/>
      <c r="AB160" s="478"/>
      <c r="AC160" s="479"/>
      <c r="AD160" s="480"/>
      <c r="AE160" s="475"/>
      <c r="AF160" s="478"/>
      <c r="AG160" s="479"/>
      <c r="AH160" s="482"/>
      <c r="AI160" s="475"/>
      <c r="AJ160" s="478"/>
      <c r="AK160" s="479"/>
      <c r="AL160" s="482"/>
    </row>
    <row r="161" spans="1:38" ht="18.75">
      <c r="A161" s="539"/>
      <c r="B161" s="541"/>
      <c r="C161" s="987"/>
      <c r="D161" s="542"/>
      <c r="E161" s="542"/>
      <c r="F161" s="470"/>
      <c r="G161" s="471"/>
      <c r="H161" s="544"/>
      <c r="I161" s="472"/>
      <c r="J161" s="473"/>
      <c r="K161" s="474"/>
      <c r="L161" s="459"/>
      <c r="M161" s="460"/>
      <c r="N161" s="461"/>
      <c r="O161" s="545"/>
      <c r="P161" s="463"/>
      <c r="Q161" s="475"/>
      <c r="R161" s="476"/>
      <c r="S161" s="477"/>
      <c r="T161" s="478"/>
      <c r="U161" s="479"/>
      <c r="V161" s="480"/>
      <c r="W161" s="475"/>
      <c r="X161" s="478"/>
      <c r="Y161" s="479"/>
      <c r="Z161" s="482"/>
      <c r="AA161" s="477"/>
      <c r="AB161" s="478"/>
      <c r="AC161" s="479"/>
      <c r="AD161" s="480"/>
      <c r="AE161" s="475"/>
      <c r="AF161" s="478"/>
      <c r="AG161" s="479"/>
      <c r="AH161" s="482"/>
      <c r="AI161" s="475"/>
      <c r="AJ161" s="478"/>
      <c r="AK161" s="479"/>
      <c r="AL161" s="482"/>
    </row>
    <row r="162" spans="1:38" ht="18.75">
      <c r="A162" s="539"/>
      <c r="B162" s="541"/>
      <c r="C162" s="987"/>
      <c r="D162" s="542"/>
      <c r="E162" s="542"/>
      <c r="F162" s="470"/>
      <c r="G162" s="471"/>
      <c r="H162" s="544"/>
      <c r="I162" s="472"/>
      <c r="J162" s="473"/>
      <c r="K162" s="474"/>
      <c r="L162" s="459"/>
      <c r="M162" s="460"/>
      <c r="N162" s="461"/>
      <c r="O162" s="545"/>
      <c r="P162" s="463"/>
      <c r="Q162" s="475"/>
      <c r="R162" s="476"/>
      <c r="S162" s="477"/>
      <c r="T162" s="478"/>
      <c r="U162" s="479"/>
      <c r="V162" s="480"/>
      <c r="W162" s="475"/>
      <c r="X162" s="478"/>
      <c r="Y162" s="479"/>
      <c r="Z162" s="482"/>
      <c r="AA162" s="477"/>
      <c r="AB162" s="478"/>
      <c r="AC162" s="479"/>
      <c r="AD162" s="480"/>
      <c r="AE162" s="475"/>
      <c r="AF162" s="478"/>
      <c r="AG162" s="479"/>
      <c r="AH162" s="482"/>
      <c r="AI162" s="475"/>
      <c r="AJ162" s="478"/>
      <c r="AK162" s="479"/>
      <c r="AL162" s="482"/>
    </row>
    <row r="163" spans="1:38" ht="18.75">
      <c r="A163" s="539"/>
      <c r="B163" s="541"/>
      <c r="C163" s="987"/>
      <c r="D163" s="542"/>
      <c r="E163" s="542"/>
      <c r="F163" s="470"/>
      <c r="G163" s="471"/>
      <c r="H163" s="544"/>
      <c r="I163" s="472"/>
      <c r="J163" s="473"/>
      <c r="K163" s="474"/>
      <c r="L163" s="459"/>
      <c r="M163" s="460"/>
      <c r="N163" s="461"/>
      <c r="O163" s="545"/>
      <c r="P163" s="463"/>
      <c r="Q163" s="475"/>
      <c r="R163" s="476"/>
      <c r="S163" s="477"/>
      <c r="T163" s="478"/>
      <c r="U163" s="479"/>
      <c r="V163" s="480"/>
      <c r="W163" s="475"/>
      <c r="X163" s="478"/>
      <c r="Y163" s="479"/>
      <c r="Z163" s="482"/>
      <c r="AA163" s="477"/>
      <c r="AB163" s="478"/>
      <c r="AC163" s="479"/>
      <c r="AD163" s="480"/>
      <c r="AE163" s="475"/>
      <c r="AF163" s="478"/>
      <c r="AG163" s="479"/>
      <c r="AH163" s="482"/>
      <c r="AI163" s="475"/>
      <c r="AJ163" s="478"/>
      <c r="AK163" s="479"/>
      <c r="AL163" s="482"/>
    </row>
    <row r="164" spans="1:38" ht="18.75">
      <c r="A164" s="539"/>
      <c r="B164" s="541"/>
      <c r="C164" s="987"/>
      <c r="D164" s="542"/>
      <c r="E164" s="542"/>
      <c r="F164" s="470"/>
      <c r="G164" s="471"/>
      <c r="H164" s="544"/>
      <c r="I164" s="472"/>
      <c r="J164" s="473"/>
      <c r="K164" s="474"/>
      <c r="L164" s="459"/>
      <c r="M164" s="460"/>
      <c r="N164" s="461"/>
      <c r="O164" s="545"/>
      <c r="P164" s="463"/>
      <c r="Q164" s="475"/>
      <c r="R164" s="476"/>
      <c r="S164" s="477"/>
      <c r="T164" s="478"/>
      <c r="U164" s="479"/>
      <c r="V164" s="480"/>
      <c r="W164" s="475"/>
      <c r="X164" s="478"/>
      <c r="Y164" s="479"/>
      <c r="Z164" s="482"/>
      <c r="AA164" s="477"/>
      <c r="AB164" s="478"/>
      <c r="AC164" s="479"/>
      <c r="AD164" s="480"/>
      <c r="AE164" s="475"/>
      <c r="AF164" s="478"/>
      <c r="AG164" s="479"/>
      <c r="AH164" s="482"/>
      <c r="AI164" s="475"/>
      <c r="AJ164" s="478"/>
      <c r="AK164" s="479"/>
      <c r="AL164" s="482"/>
    </row>
    <row r="165" spans="1:38" ht="18.75">
      <c r="A165" s="539"/>
      <c r="B165" s="541"/>
      <c r="C165" s="987"/>
      <c r="D165" s="542"/>
      <c r="E165" s="542"/>
      <c r="F165" s="470"/>
      <c r="G165" s="471"/>
      <c r="H165" s="544"/>
      <c r="I165" s="472"/>
      <c r="J165" s="473"/>
      <c r="K165" s="474"/>
      <c r="L165" s="459"/>
      <c r="M165" s="460"/>
      <c r="N165" s="461"/>
      <c r="O165" s="545"/>
      <c r="P165" s="463"/>
      <c r="Q165" s="475"/>
      <c r="R165" s="476"/>
      <c r="S165" s="477"/>
      <c r="T165" s="478"/>
      <c r="U165" s="479"/>
      <c r="V165" s="480"/>
      <c r="W165" s="475"/>
      <c r="X165" s="478"/>
      <c r="Y165" s="479"/>
      <c r="Z165" s="482"/>
      <c r="AA165" s="477"/>
      <c r="AB165" s="478"/>
      <c r="AC165" s="479"/>
      <c r="AD165" s="480"/>
      <c r="AE165" s="475"/>
      <c r="AF165" s="478"/>
      <c r="AG165" s="479"/>
      <c r="AH165" s="482"/>
      <c r="AI165" s="475"/>
      <c r="AJ165" s="478"/>
      <c r="AK165" s="479"/>
      <c r="AL165" s="482"/>
    </row>
    <row r="166" spans="1:38" ht="18.75">
      <c r="A166" s="539"/>
      <c r="B166" s="541"/>
      <c r="C166" s="987"/>
      <c r="D166" s="542"/>
      <c r="E166" s="542"/>
      <c r="F166" s="470"/>
      <c r="G166" s="471"/>
      <c r="H166" s="544"/>
      <c r="I166" s="472"/>
      <c r="J166" s="473"/>
      <c r="K166" s="474"/>
      <c r="L166" s="459"/>
      <c r="M166" s="460"/>
      <c r="N166" s="461"/>
      <c r="O166" s="545"/>
      <c r="P166" s="463"/>
      <c r="Q166" s="475"/>
      <c r="R166" s="476"/>
      <c r="S166" s="477"/>
      <c r="T166" s="478"/>
      <c r="U166" s="479"/>
      <c r="V166" s="480"/>
      <c r="W166" s="475"/>
      <c r="X166" s="478"/>
      <c r="Y166" s="479"/>
      <c r="Z166" s="482"/>
      <c r="AA166" s="477"/>
      <c r="AB166" s="478"/>
      <c r="AC166" s="479"/>
      <c r="AD166" s="480"/>
      <c r="AE166" s="475"/>
      <c r="AF166" s="478"/>
      <c r="AG166" s="479"/>
      <c r="AH166" s="482"/>
      <c r="AI166" s="475"/>
      <c r="AJ166" s="478"/>
      <c r="AK166" s="479"/>
      <c r="AL166" s="482"/>
    </row>
    <row r="167" spans="1:38" ht="18.75">
      <c r="A167" s="539"/>
      <c r="B167" s="541"/>
      <c r="C167" s="987"/>
      <c r="D167" s="542"/>
      <c r="E167" s="542"/>
      <c r="F167" s="470"/>
      <c r="G167" s="471"/>
      <c r="H167" s="544"/>
      <c r="I167" s="472"/>
      <c r="J167" s="473"/>
      <c r="K167" s="474"/>
      <c r="L167" s="459"/>
      <c r="M167" s="460"/>
      <c r="N167" s="461"/>
      <c r="O167" s="545"/>
      <c r="P167" s="463"/>
      <c r="Q167" s="475"/>
      <c r="R167" s="476"/>
      <c r="S167" s="477"/>
      <c r="T167" s="478"/>
      <c r="U167" s="479"/>
      <c r="V167" s="480"/>
      <c r="W167" s="475"/>
      <c r="X167" s="478"/>
      <c r="Y167" s="479"/>
      <c r="Z167" s="482"/>
      <c r="AA167" s="477"/>
      <c r="AB167" s="478"/>
      <c r="AC167" s="479"/>
      <c r="AD167" s="480"/>
      <c r="AE167" s="475"/>
      <c r="AF167" s="478"/>
      <c r="AG167" s="479"/>
      <c r="AH167" s="482"/>
      <c r="AI167" s="475"/>
      <c r="AJ167" s="478"/>
      <c r="AK167" s="479"/>
      <c r="AL167" s="482"/>
    </row>
    <row r="168" spans="1:38" ht="18.75">
      <c r="A168" s="539"/>
      <c r="B168" s="450"/>
      <c r="C168" s="552"/>
      <c r="D168" s="542"/>
      <c r="E168" s="542"/>
      <c r="F168" s="453"/>
      <c r="G168" s="454"/>
      <c r="H168" s="455"/>
      <c r="I168" s="456"/>
      <c r="J168" s="457"/>
      <c r="K168" s="469"/>
      <c r="L168" s="459">
        <f t="shared" si="43"/>
        <v>0</v>
      </c>
      <c r="M168" s="460">
        <f t="shared" si="44"/>
        <v>0</v>
      </c>
      <c r="N168" s="461">
        <f t="shared" si="45"/>
        <v>0</v>
      </c>
      <c r="O168" s="545">
        <f t="shared" si="46"/>
        <v>0</v>
      </c>
      <c r="P168" s="463">
        <f t="shared" si="47"/>
        <v>0</v>
      </c>
      <c r="Q168" s="459"/>
      <c r="R168" s="463"/>
      <c r="S168" s="464"/>
      <c r="T168" s="460"/>
      <c r="U168" s="461"/>
      <c r="V168" s="465"/>
      <c r="W168" s="459"/>
      <c r="X168" s="460"/>
      <c r="Y168" s="461"/>
      <c r="Z168" s="466"/>
      <c r="AA168" s="464"/>
      <c r="AB168" s="460"/>
      <c r="AC168" s="461"/>
      <c r="AD168" s="465"/>
      <c r="AE168" s="459"/>
      <c r="AF168" s="460"/>
      <c r="AG168" s="461"/>
      <c r="AH168" s="466"/>
      <c r="AI168" s="459"/>
      <c r="AJ168" s="460"/>
      <c r="AK168" s="461"/>
      <c r="AL168" s="466"/>
    </row>
    <row r="169" spans="1:38" ht="19.5" thickBot="1">
      <c r="A169" s="553"/>
      <c r="B169" s="553"/>
      <c r="C169" s="554"/>
      <c r="D169" s="555"/>
      <c r="E169" s="555"/>
      <c r="F169" s="556"/>
      <c r="G169" s="557"/>
      <c r="H169" s="558"/>
      <c r="I169" s="559"/>
      <c r="J169" s="560"/>
      <c r="K169" s="561"/>
      <c r="L169" s="459">
        <f t="shared" si="43"/>
        <v>0</v>
      </c>
      <c r="M169" s="460">
        <f t="shared" si="44"/>
        <v>0</v>
      </c>
      <c r="N169" s="461">
        <f t="shared" si="45"/>
        <v>0</v>
      </c>
      <c r="O169" s="545">
        <f t="shared" si="46"/>
        <v>0</v>
      </c>
      <c r="P169" s="463">
        <f t="shared" si="47"/>
        <v>0</v>
      </c>
      <c r="Q169" s="492"/>
      <c r="R169" s="493"/>
      <c r="S169" s="494"/>
      <c r="T169" s="495"/>
      <c r="U169" s="496"/>
      <c r="V169" s="497"/>
      <c r="W169" s="492"/>
      <c r="X169" s="495"/>
      <c r="Y169" s="496"/>
      <c r="Z169" s="498"/>
      <c r="AA169" s="494"/>
      <c r="AB169" s="495"/>
      <c r="AC169" s="496"/>
      <c r="AD169" s="497"/>
      <c r="AE169" s="492"/>
      <c r="AF169" s="495"/>
      <c r="AG169" s="496"/>
      <c r="AH169" s="498"/>
      <c r="AI169" s="492"/>
      <c r="AJ169" s="495"/>
      <c r="AK169" s="496"/>
      <c r="AL169" s="498"/>
    </row>
    <row r="170" spans="1:38" ht="37.5">
      <c r="A170" s="966" t="s">
        <v>99</v>
      </c>
      <c r="B170" s="562" t="s">
        <v>100</v>
      </c>
      <c r="C170" s="563" t="s">
        <v>101</v>
      </c>
      <c r="D170" s="564" t="s">
        <v>102</v>
      </c>
      <c r="E170" s="410" t="s">
        <v>521</v>
      </c>
      <c r="F170" s="411" t="s">
        <v>522</v>
      </c>
      <c r="G170" s="409" t="s">
        <v>508</v>
      </c>
      <c r="H170" s="409" t="s">
        <v>509</v>
      </c>
      <c r="I170" s="409" t="s">
        <v>510</v>
      </c>
      <c r="J170" s="412" t="s">
        <v>511</v>
      </c>
      <c r="K170" s="413" t="s">
        <v>64</v>
      </c>
      <c r="L170" s="565"/>
      <c r="M170" s="566"/>
      <c r="N170" s="566"/>
      <c r="O170" s="566"/>
      <c r="P170" s="567"/>
      <c r="Q170" s="565"/>
      <c r="R170" s="567"/>
      <c r="S170" s="523">
        <f>SUM(S176:V176)</f>
        <v>72870</v>
      </c>
      <c r="T170" s="897"/>
      <c r="U170" s="591"/>
      <c r="V170" s="593"/>
      <c r="W170" s="523">
        <f>SUM(W176:Z176)</f>
        <v>670073.02</v>
      </c>
      <c r="X170" s="897">
        <f>W170+H178</f>
        <v>793658.02</v>
      </c>
      <c r="Y170" s="566"/>
      <c r="Z170" s="567"/>
      <c r="AA170" s="569"/>
      <c r="AB170" s="566"/>
      <c r="AC170" s="566"/>
      <c r="AD170" s="568"/>
      <c r="AE170" s="523">
        <f>SUM(AE176:AH176)</f>
        <v>6687.5</v>
      </c>
      <c r="AF170" s="566"/>
      <c r="AG170" s="566"/>
      <c r="AH170" s="567"/>
      <c r="AI170" s="565"/>
      <c r="AJ170" s="566"/>
      <c r="AK170" s="566"/>
      <c r="AL170" s="567"/>
    </row>
    <row r="171" spans="1:38" ht="26.25">
      <c r="A171" s="402" t="s">
        <v>513</v>
      </c>
      <c r="B171" s="420" t="str">
        <f>$B$4</f>
        <v>90</v>
      </c>
      <c r="C171" s="421" t="s">
        <v>32</v>
      </c>
      <c r="D171" s="386">
        <f>SUM(F171:K171)</f>
        <v>1186000</v>
      </c>
      <c r="E171" s="400" t="s">
        <v>514</v>
      </c>
      <c r="F171" s="422">
        <v>180000</v>
      </c>
      <c r="G171" s="423">
        <v>126500</v>
      </c>
      <c r="H171" s="424">
        <v>809500</v>
      </c>
      <c r="I171" s="425">
        <v>0</v>
      </c>
      <c r="J171" s="426">
        <v>70000</v>
      </c>
      <c r="K171" s="427">
        <v>0</v>
      </c>
      <c r="L171" s="428"/>
      <c r="M171" s="429"/>
      <c r="N171" s="430"/>
      <c r="O171" s="431"/>
      <c r="P171" s="432"/>
      <c r="Q171" s="428"/>
      <c r="R171" s="432"/>
      <c r="S171" s="433"/>
      <c r="T171" s="429"/>
      <c r="U171" s="430"/>
      <c r="V171" s="434"/>
      <c r="W171" s="428"/>
      <c r="X171" s="429"/>
      <c r="Y171" s="430"/>
      <c r="Z171" s="435"/>
      <c r="AA171" s="433"/>
      <c r="AB171" s="429"/>
      <c r="AC171" s="430"/>
      <c r="AD171" s="434"/>
      <c r="AE171" s="428"/>
      <c r="AF171" s="429"/>
      <c r="AG171" s="430"/>
      <c r="AH171" s="435"/>
      <c r="AI171" s="428"/>
      <c r="AJ171" s="429"/>
      <c r="AK171" s="430"/>
      <c r="AL171" s="435"/>
    </row>
    <row r="172" spans="1:38" ht="18.75" hidden="1">
      <c r="A172" s="436" t="str">
        <f>$A$5</f>
        <v>พ.ค.</v>
      </c>
      <c r="B172" s="398"/>
      <c r="C172" s="421"/>
      <c r="D172" s="386">
        <f>SUM(F172:K172)</f>
        <v>934500</v>
      </c>
      <c r="E172" s="400" t="s">
        <v>516</v>
      </c>
      <c r="F172" s="422">
        <v>180000</v>
      </c>
      <c r="G172" s="423">
        <v>94875</v>
      </c>
      <c r="H172" s="424">
        <v>607125</v>
      </c>
      <c r="I172" s="425">
        <v>0</v>
      </c>
      <c r="J172" s="426">
        <v>52500</v>
      </c>
      <c r="K172" s="427">
        <v>0</v>
      </c>
      <c r="L172" s="428"/>
      <c r="M172" s="429"/>
      <c r="N172" s="430"/>
      <c r="O172" s="431"/>
      <c r="P172" s="432"/>
      <c r="Q172" s="428"/>
      <c r="R172" s="432"/>
      <c r="S172" s="433"/>
      <c r="T172" s="429"/>
      <c r="U172" s="430"/>
      <c r="V172" s="434"/>
      <c r="W172" s="428"/>
      <c r="X172" s="429"/>
      <c r="Y172" s="430"/>
      <c r="Z172" s="435"/>
      <c r="AA172" s="433"/>
      <c r="AB172" s="429"/>
      <c r="AC172" s="430"/>
      <c r="AD172" s="434"/>
      <c r="AE172" s="428"/>
      <c r="AF172" s="429"/>
      <c r="AG172" s="430"/>
      <c r="AH172" s="435"/>
      <c r="AI172" s="428"/>
      <c r="AJ172" s="429"/>
      <c r="AK172" s="430"/>
      <c r="AL172" s="435"/>
    </row>
    <row r="173" spans="1:38" ht="26.25">
      <c r="A173" s="402" t="s">
        <v>517</v>
      </c>
      <c r="B173" s="401">
        <f>D173*100/D171</f>
        <v>82.733180438448557</v>
      </c>
      <c r="C173" s="421" t="s">
        <v>32</v>
      </c>
      <c r="D173" s="386">
        <f>SUM(F173:K173)</f>
        <v>981215.5199999999</v>
      </c>
      <c r="E173" s="400" t="s">
        <v>518</v>
      </c>
      <c r="F173" s="422">
        <f>SUM(F177:F211)</f>
        <v>108000</v>
      </c>
      <c r="G173" s="423">
        <f>SUM(G177:G211)</f>
        <v>72870</v>
      </c>
      <c r="H173" s="424">
        <f>SUM(H177:H211)</f>
        <v>793658.0199999999</v>
      </c>
      <c r="I173" s="425">
        <f>SUM(I177:I211)</f>
        <v>0</v>
      </c>
      <c r="J173" s="426">
        <f>SUM(J177:J211)</f>
        <v>6687.5</v>
      </c>
      <c r="K173" s="427">
        <f>SUM(K177:K214)</f>
        <v>0</v>
      </c>
      <c r="L173" s="475"/>
      <c r="M173" s="478"/>
      <c r="N173" s="479"/>
      <c r="O173" s="538"/>
      <c r="P173" s="476"/>
      <c r="Q173" s="475"/>
      <c r="R173" s="476"/>
      <c r="S173" s="477"/>
      <c r="T173" s="478"/>
      <c r="U173" s="479"/>
      <c r="V173" s="480"/>
      <c r="W173" s="475"/>
      <c r="X173" s="478"/>
      <c r="Y173" s="479"/>
      <c r="Z173" s="482"/>
      <c r="AA173" s="477"/>
      <c r="AB173" s="478"/>
      <c r="AC173" s="479"/>
      <c r="AD173" s="480"/>
      <c r="AE173" s="475"/>
      <c r="AF173" s="478"/>
      <c r="AG173" s="479"/>
      <c r="AH173" s="482"/>
      <c r="AI173" s="475"/>
      <c r="AJ173" s="478"/>
      <c r="AK173" s="479"/>
      <c r="AL173" s="482"/>
    </row>
    <row r="174" spans="1:38" ht="26.25" hidden="1">
      <c r="A174" s="402" t="s">
        <v>519</v>
      </c>
      <c r="B174" s="403">
        <f>L176*100/D171</f>
        <v>72.312860033726807</v>
      </c>
      <c r="C174" s="421" t="s">
        <v>32</v>
      </c>
      <c r="D174" s="386">
        <f>SUM(F174:K174)</f>
        <v>-46715.519999999902</v>
      </c>
      <c r="E174" s="400" t="s">
        <v>520</v>
      </c>
      <c r="F174" s="422">
        <f t="shared" ref="F174:K174" si="63">F172-F173</f>
        <v>72000</v>
      </c>
      <c r="G174" s="423">
        <f t="shared" si="63"/>
        <v>22005</v>
      </c>
      <c r="H174" s="424">
        <f t="shared" si="63"/>
        <v>-186533.0199999999</v>
      </c>
      <c r="I174" s="425">
        <f t="shared" si="63"/>
        <v>0</v>
      </c>
      <c r="J174" s="426">
        <f t="shared" si="63"/>
        <v>45812.5</v>
      </c>
      <c r="K174" s="427">
        <f t="shared" si="63"/>
        <v>0</v>
      </c>
      <c r="L174" s="570"/>
      <c r="M174" s="460"/>
      <c r="N174" s="461"/>
      <c r="O174" s="462"/>
      <c r="P174" s="571"/>
      <c r="Q174" s="570"/>
      <c r="R174" s="571"/>
      <c r="S174" s="572"/>
      <c r="T174" s="460"/>
      <c r="U174" s="461"/>
      <c r="V174" s="465"/>
      <c r="W174" s="570"/>
      <c r="X174" s="460"/>
      <c r="Y174" s="461"/>
      <c r="Z174" s="466"/>
      <c r="AA174" s="572"/>
      <c r="AB174" s="460"/>
      <c r="AC174" s="461"/>
      <c r="AD174" s="465"/>
      <c r="AE174" s="570"/>
      <c r="AF174" s="460"/>
      <c r="AG174" s="461"/>
      <c r="AH174" s="466"/>
      <c r="AI174" s="570"/>
      <c r="AJ174" s="460"/>
      <c r="AK174" s="461"/>
      <c r="AL174" s="466"/>
    </row>
    <row r="175" spans="1:38" ht="18.75">
      <c r="A175" s="437"/>
      <c r="B175" s="438"/>
      <c r="C175" s="421"/>
      <c r="D175" s="386">
        <f>SUM(F175:K175)</f>
        <v>204784.4800000001</v>
      </c>
      <c r="E175" s="400" t="s">
        <v>453</v>
      </c>
      <c r="F175" s="422">
        <f t="shared" ref="F175:K175" si="64">F171-F173</f>
        <v>72000</v>
      </c>
      <c r="G175" s="423">
        <f t="shared" si="64"/>
        <v>53630</v>
      </c>
      <c r="H175" s="424">
        <f t="shared" si="64"/>
        <v>15841.980000000098</v>
      </c>
      <c r="I175" s="425">
        <f t="shared" si="64"/>
        <v>0</v>
      </c>
      <c r="J175" s="426">
        <f t="shared" si="64"/>
        <v>63312.5</v>
      </c>
      <c r="K175" s="439">
        <f t="shared" si="64"/>
        <v>0</v>
      </c>
      <c r="L175" s="459"/>
      <c r="M175" s="460"/>
      <c r="N175" s="461"/>
      <c r="O175" s="462"/>
      <c r="P175" s="573"/>
      <c r="Q175" s="459"/>
      <c r="R175" s="463"/>
      <c r="S175" s="464"/>
      <c r="T175" s="460"/>
      <c r="U175" s="461"/>
      <c r="V175" s="465"/>
      <c r="W175" s="459"/>
      <c r="X175" s="460"/>
      <c r="Y175" s="461"/>
      <c r="Z175" s="466"/>
      <c r="AA175" s="464"/>
      <c r="AB175" s="460"/>
      <c r="AC175" s="461"/>
      <c r="AD175" s="465"/>
      <c r="AE175" s="459"/>
      <c r="AF175" s="460"/>
      <c r="AG175" s="461"/>
      <c r="AH175" s="466"/>
      <c r="AI175" s="459"/>
      <c r="AJ175" s="460"/>
      <c r="AK175" s="461"/>
      <c r="AL175" s="466"/>
    </row>
    <row r="176" spans="1:38" ht="18.75">
      <c r="A176" s="449" t="s">
        <v>523</v>
      </c>
      <c r="B176" s="440" t="s">
        <v>524</v>
      </c>
      <c r="C176" s="1162" t="s">
        <v>525</v>
      </c>
      <c r="D176" s="1163"/>
      <c r="E176" s="1164"/>
      <c r="F176" s="442" t="s">
        <v>526</v>
      </c>
      <c r="G176" s="440" t="s">
        <v>508</v>
      </c>
      <c r="H176" s="440" t="s">
        <v>509</v>
      </c>
      <c r="I176" s="440" t="s">
        <v>510</v>
      </c>
      <c r="J176" s="440" t="s">
        <v>511</v>
      </c>
      <c r="K176" s="443" t="s">
        <v>64</v>
      </c>
      <c r="L176" s="444">
        <f t="shared" ref="L176:AL176" si="65">SUM(L177:L211)</f>
        <v>857630.51999999979</v>
      </c>
      <c r="M176" s="445">
        <f t="shared" si="65"/>
        <v>0</v>
      </c>
      <c r="N176" s="445">
        <f t="shared" si="65"/>
        <v>0</v>
      </c>
      <c r="O176" s="445">
        <f t="shared" si="65"/>
        <v>0</v>
      </c>
      <c r="P176" s="445">
        <f t="shared" si="65"/>
        <v>18000</v>
      </c>
      <c r="Q176" s="444">
        <f t="shared" si="65"/>
        <v>108000</v>
      </c>
      <c r="R176" s="446">
        <f t="shared" si="65"/>
        <v>18000</v>
      </c>
      <c r="S176" s="447">
        <f t="shared" si="65"/>
        <v>72870</v>
      </c>
      <c r="T176" s="445">
        <f t="shared" si="65"/>
        <v>0</v>
      </c>
      <c r="U176" s="445">
        <f t="shared" si="65"/>
        <v>0</v>
      </c>
      <c r="V176" s="448">
        <f t="shared" si="65"/>
        <v>0</v>
      </c>
      <c r="W176" s="444">
        <f t="shared" si="65"/>
        <v>670073.02</v>
      </c>
      <c r="X176" s="445">
        <f t="shared" si="65"/>
        <v>0</v>
      </c>
      <c r="Y176" s="445">
        <f t="shared" si="65"/>
        <v>0</v>
      </c>
      <c r="Z176" s="446">
        <f t="shared" si="65"/>
        <v>0</v>
      </c>
      <c r="AA176" s="447">
        <f t="shared" si="65"/>
        <v>0</v>
      </c>
      <c r="AB176" s="445">
        <f t="shared" si="65"/>
        <v>0</v>
      </c>
      <c r="AC176" s="445">
        <f t="shared" si="65"/>
        <v>0</v>
      </c>
      <c r="AD176" s="448">
        <f t="shared" si="65"/>
        <v>0</v>
      </c>
      <c r="AE176" s="444">
        <f t="shared" si="65"/>
        <v>6687.5</v>
      </c>
      <c r="AF176" s="445">
        <f t="shared" si="65"/>
        <v>0</v>
      </c>
      <c r="AG176" s="445">
        <f t="shared" si="65"/>
        <v>0</v>
      </c>
      <c r="AH176" s="446">
        <f t="shared" si="65"/>
        <v>0</v>
      </c>
      <c r="AI176" s="444">
        <f t="shared" si="65"/>
        <v>0</v>
      </c>
      <c r="AJ176" s="445">
        <f t="shared" si="65"/>
        <v>0</v>
      </c>
      <c r="AK176" s="445">
        <f t="shared" si="65"/>
        <v>0</v>
      </c>
      <c r="AL176" s="446">
        <f t="shared" si="65"/>
        <v>0</v>
      </c>
    </row>
    <row r="177" spans="1:38" ht="18.75">
      <c r="A177" s="449"/>
      <c r="B177" s="450"/>
      <c r="C177" s="853" t="s">
        <v>1303</v>
      </c>
      <c r="D177" s="540"/>
      <c r="E177" s="540"/>
      <c r="F177" s="453"/>
      <c r="G177" s="454"/>
      <c r="H177" s="455"/>
      <c r="I177" s="456"/>
      <c r="J177" s="457"/>
      <c r="K177" s="469"/>
      <c r="L177" s="459">
        <f>SUM(Q177,S177,W177,AA177,AE177,AI177)</f>
        <v>0</v>
      </c>
      <c r="M177" s="460">
        <f>SUM(T177,X177,AB177,AF177,AJ177)</f>
        <v>0</v>
      </c>
      <c r="N177" s="461">
        <f>SUM(U177,Y177,AC177,AG177,AK177)</f>
        <v>0</v>
      </c>
      <c r="O177" s="462">
        <f>SUM(T177,V177,Z177,AD177,AH177,AL177)</f>
        <v>0</v>
      </c>
      <c r="P177" s="463">
        <f>SUM(R177)</f>
        <v>0</v>
      </c>
      <c r="Q177" s="459"/>
      <c r="R177" s="463"/>
      <c r="S177" s="464"/>
      <c r="T177" s="460"/>
      <c r="U177" s="461"/>
      <c r="V177" s="465"/>
      <c r="W177" s="459"/>
      <c r="X177" s="460"/>
      <c r="Y177" s="461"/>
      <c r="Z177" s="466"/>
      <c r="AA177" s="464"/>
      <c r="AB177" s="460"/>
      <c r="AC177" s="461"/>
      <c r="AD177" s="465"/>
      <c r="AE177" s="459"/>
      <c r="AF177" s="460"/>
      <c r="AG177" s="461"/>
      <c r="AH177" s="466"/>
      <c r="AI177" s="459"/>
      <c r="AJ177" s="460"/>
      <c r="AK177" s="461"/>
      <c r="AL177" s="466"/>
    </row>
    <row r="178" spans="1:38" ht="18.75">
      <c r="A178" s="449"/>
      <c r="B178" s="450"/>
      <c r="C178" s="1026" t="s">
        <v>1650</v>
      </c>
      <c r="D178" s="540"/>
      <c r="E178" s="540"/>
      <c r="F178" s="453"/>
      <c r="G178" s="454"/>
      <c r="H178" s="455">
        <v>123585</v>
      </c>
      <c r="I178" s="456"/>
      <c r="J178" s="457"/>
      <c r="K178" s="469"/>
      <c r="L178" s="459"/>
      <c r="M178" s="460"/>
      <c r="N178" s="461"/>
      <c r="O178" s="462"/>
      <c r="P178" s="463"/>
      <c r="Q178" s="459"/>
      <c r="R178" s="463"/>
      <c r="S178" s="464"/>
      <c r="T178" s="460"/>
      <c r="U178" s="461"/>
      <c r="V178" s="465"/>
      <c r="W178" s="459"/>
      <c r="X178" s="460"/>
      <c r="Y178" s="461"/>
      <c r="Z178" s="466"/>
      <c r="AA178" s="464"/>
      <c r="AB178" s="460"/>
      <c r="AC178" s="461"/>
      <c r="AD178" s="465"/>
      <c r="AE178" s="459"/>
      <c r="AF178" s="460"/>
      <c r="AG178" s="461"/>
      <c r="AH178" s="466"/>
      <c r="AI178" s="459"/>
      <c r="AJ178" s="460"/>
      <c r="AK178" s="461"/>
      <c r="AL178" s="466"/>
    </row>
    <row r="179" spans="1:38" ht="18.75">
      <c r="A179" s="449"/>
      <c r="B179" s="541">
        <v>244196</v>
      </c>
      <c r="C179" s="451" t="s">
        <v>582</v>
      </c>
      <c r="D179" s="540"/>
      <c r="E179" s="540"/>
      <c r="F179" s="453">
        <f>18000*6</f>
        <v>108000</v>
      </c>
      <c r="G179" s="454"/>
      <c r="H179" s="455"/>
      <c r="I179" s="456"/>
      <c r="J179" s="457"/>
      <c r="K179" s="469"/>
      <c r="L179" s="459">
        <f t="shared" ref="L179:L204" si="66">SUM(Q179,S179,W179,AA179,AE179,AI179)</f>
        <v>108000</v>
      </c>
      <c r="M179" s="460">
        <f t="shared" ref="M179:N204" si="67">SUM(T179,X179,AB179,AF179,AJ179)</f>
        <v>0</v>
      </c>
      <c r="N179" s="461">
        <f t="shared" si="67"/>
        <v>0</v>
      </c>
      <c r="O179" s="462">
        <f t="shared" ref="O179:O204" si="68">SUM(T179,V179,Z179,AD179,AH179,AL179)</f>
        <v>0</v>
      </c>
      <c r="P179" s="463">
        <f t="shared" ref="P179:P204" si="69">SUM(R179)</f>
        <v>18000</v>
      </c>
      <c r="Q179" s="459">
        <f>F179</f>
        <v>108000</v>
      </c>
      <c r="R179" s="463">
        <f>126000-Q179</f>
        <v>18000</v>
      </c>
      <c r="S179" s="464"/>
      <c r="T179" s="460"/>
      <c r="U179" s="461"/>
      <c r="V179" s="465"/>
      <c r="W179" s="459"/>
      <c r="X179" s="460"/>
      <c r="Y179" s="461"/>
      <c r="Z179" s="466"/>
      <c r="AA179" s="464"/>
      <c r="AB179" s="460"/>
      <c r="AC179" s="461"/>
      <c r="AD179" s="465"/>
      <c r="AE179" s="459"/>
      <c r="AF179" s="460"/>
      <c r="AG179" s="461"/>
      <c r="AH179" s="466"/>
      <c r="AI179" s="459"/>
      <c r="AJ179" s="460"/>
      <c r="AK179" s="461"/>
      <c r="AL179" s="466"/>
    </row>
    <row r="180" spans="1:38" ht="18.75">
      <c r="A180" s="449"/>
      <c r="B180" s="541">
        <v>244018</v>
      </c>
      <c r="C180" s="451" t="s">
        <v>583</v>
      </c>
      <c r="D180" s="542"/>
      <c r="E180" s="542"/>
      <c r="F180" s="470"/>
      <c r="G180" s="471"/>
      <c r="H180" s="547">
        <v>49476.800000000003</v>
      </c>
      <c r="I180" s="472"/>
      <c r="J180" s="473"/>
      <c r="K180" s="474"/>
      <c r="L180" s="459">
        <f t="shared" si="66"/>
        <v>49476.800000000003</v>
      </c>
      <c r="M180" s="460">
        <f t="shared" si="67"/>
        <v>0</v>
      </c>
      <c r="N180" s="461">
        <f t="shared" si="67"/>
        <v>0</v>
      </c>
      <c r="O180" s="462">
        <f t="shared" si="68"/>
        <v>0</v>
      </c>
      <c r="P180" s="463">
        <f t="shared" si="69"/>
        <v>0</v>
      </c>
      <c r="Q180" s="475"/>
      <c r="R180" s="476"/>
      <c r="S180" s="477"/>
      <c r="T180" s="478"/>
      <c r="U180" s="479"/>
      <c r="V180" s="480"/>
      <c r="W180" s="459">
        <v>49476.800000000003</v>
      </c>
      <c r="X180" s="478"/>
      <c r="Y180" s="479"/>
      <c r="Z180" s="482"/>
      <c r="AA180" s="477"/>
      <c r="AB180" s="478"/>
      <c r="AC180" s="479"/>
      <c r="AD180" s="480"/>
      <c r="AE180" s="475"/>
      <c r="AF180" s="478"/>
      <c r="AG180" s="479"/>
      <c r="AH180" s="482"/>
      <c r="AI180" s="475"/>
      <c r="AJ180" s="478"/>
      <c r="AK180" s="479"/>
      <c r="AL180" s="482"/>
    </row>
    <row r="181" spans="1:38" ht="18.75">
      <c r="A181" s="449"/>
      <c r="B181" s="541">
        <v>244031</v>
      </c>
      <c r="C181" s="451" t="s">
        <v>584</v>
      </c>
      <c r="D181" s="542"/>
      <c r="E181" s="542"/>
      <c r="F181" s="453"/>
      <c r="G181" s="454">
        <v>6955</v>
      </c>
      <c r="H181" s="455"/>
      <c r="I181" s="456"/>
      <c r="J181" s="457"/>
      <c r="K181" s="469"/>
      <c r="L181" s="459">
        <f t="shared" si="66"/>
        <v>6955</v>
      </c>
      <c r="M181" s="460">
        <f t="shared" si="67"/>
        <v>0</v>
      </c>
      <c r="N181" s="461">
        <f t="shared" si="67"/>
        <v>0</v>
      </c>
      <c r="O181" s="462">
        <f t="shared" si="68"/>
        <v>0</v>
      </c>
      <c r="P181" s="463">
        <f t="shared" si="69"/>
        <v>0</v>
      </c>
      <c r="Q181" s="459"/>
      <c r="R181" s="463"/>
      <c r="S181" s="464">
        <v>6955</v>
      </c>
      <c r="T181" s="460"/>
      <c r="U181" s="461"/>
      <c r="V181" s="465"/>
      <c r="W181" s="459"/>
      <c r="X181" s="460"/>
      <c r="Y181" s="461"/>
      <c r="Z181" s="466"/>
      <c r="AA181" s="464"/>
      <c r="AB181" s="460"/>
      <c r="AC181" s="461"/>
      <c r="AD181" s="465"/>
      <c r="AE181" s="459"/>
      <c r="AF181" s="460"/>
      <c r="AG181" s="461"/>
      <c r="AH181" s="466"/>
      <c r="AI181" s="459"/>
      <c r="AJ181" s="460"/>
      <c r="AK181" s="461"/>
      <c r="AL181" s="466"/>
    </row>
    <row r="182" spans="1:38" ht="18.75">
      <c r="A182" s="483"/>
      <c r="B182" s="574">
        <v>244032</v>
      </c>
      <c r="C182" s="484" t="s">
        <v>585</v>
      </c>
      <c r="D182" s="575"/>
      <c r="E182" s="575"/>
      <c r="F182" s="486"/>
      <c r="G182" s="487">
        <v>6955</v>
      </c>
      <c r="H182" s="488"/>
      <c r="I182" s="489"/>
      <c r="J182" s="490"/>
      <c r="K182" s="491"/>
      <c r="L182" s="459">
        <f t="shared" si="66"/>
        <v>6955</v>
      </c>
      <c r="M182" s="460">
        <f t="shared" si="67"/>
        <v>0</v>
      </c>
      <c r="N182" s="461">
        <f t="shared" si="67"/>
        <v>0</v>
      </c>
      <c r="O182" s="538">
        <f t="shared" si="68"/>
        <v>0</v>
      </c>
      <c r="P182" s="463">
        <f t="shared" si="69"/>
        <v>0</v>
      </c>
      <c r="Q182" s="492"/>
      <c r="R182" s="493"/>
      <c r="S182" s="494">
        <v>6955</v>
      </c>
      <c r="T182" s="495"/>
      <c r="U182" s="496"/>
      <c r="V182" s="497"/>
      <c r="W182" s="492"/>
      <c r="X182" s="495"/>
      <c r="Y182" s="496"/>
      <c r="Z182" s="498"/>
      <c r="AA182" s="494"/>
      <c r="AB182" s="495"/>
      <c r="AC182" s="496"/>
      <c r="AD182" s="497"/>
      <c r="AE182" s="492"/>
      <c r="AF182" s="495"/>
      <c r="AG182" s="496"/>
      <c r="AH182" s="498"/>
      <c r="AI182" s="492"/>
      <c r="AJ182" s="495"/>
      <c r="AK182" s="496"/>
      <c r="AL182" s="498"/>
    </row>
    <row r="183" spans="1:38" ht="18.75">
      <c r="A183" s="483"/>
      <c r="B183" s="574">
        <v>244032</v>
      </c>
      <c r="C183" s="484" t="s">
        <v>586</v>
      </c>
      <c r="D183" s="575"/>
      <c r="E183" s="575"/>
      <c r="F183" s="486"/>
      <c r="G183" s="487"/>
      <c r="H183" s="488"/>
      <c r="I183" s="489"/>
      <c r="J183" s="490">
        <v>6687.5</v>
      </c>
      <c r="K183" s="491"/>
      <c r="L183" s="492">
        <f t="shared" si="66"/>
        <v>6687.5</v>
      </c>
      <c r="M183" s="495">
        <f t="shared" si="67"/>
        <v>0</v>
      </c>
      <c r="N183" s="461">
        <f t="shared" si="67"/>
        <v>0</v>
      </c>
      <c r="O183" s="576">
        <f t="shared" si="68"/>
        <v>0</v>
      </c>
      <c r="P183" s="463">
        <f t="shared" si="69"/>
        <v>0</v>
      </c>
      <c r="Q183" s="492"/>
      <c r="R183" s="493"/>
      <c r="S183" s="494"/>
      <c r="T183" s="495"/>
      <c r="U183" s="496"/>
      <c r="V183" s="497"/>
      <c r="W183" s="492"/>
      <c r="X183" s="495"/>
      <c r="Y183" s="496"/>
      <c r="Z183" s="498"/>
      <c r="AA183" s="494"/>
      <c r="AB183" s="495"/>
      <c r="AC183" s="496"/>
      <c r="AD183" s="497"/>
      <c r="AE183" s="492">
        <v>6687.5</v>
      </c>
      <c r="AF183" s="495"/>
      <c r="AG183" s="496"/>
      <c r="AH183" s="498"/>
      <c r="AI183" s="492"/>
      <c r="AJ183" s="495"/>
      <c r="AK183" s="496"/>
      <c r="AL183" s="498"/>
    </row>
    <row r="184" spans="1:38" ht="18.75">
      <c r="A184" s="483"/>
      <c r="B184" s="574">
        <v>244032</v>
      </c>
      <c r="C184" s="989" t="s">
        <v>1649</v>
      </c>
      <c r="D184" s="575"/>
      <c r="E184" s="575"/>
      <c r="F184" s="486"/>
      <c r="G184" s="487"/>
      <c r="H184" s="488">
        <v>63665</v>
      </c>
      <c r="I184" s="489"/>
      <c r="J184" s="490"/>
      <c r="K184" s="491"/>
      <c r="L184" s="492">
        <f t="shared" si="66"/>
        <v>63665</v>
      </c>
      <c r="M184" s="495">
        <f t="shared" si="67"/>
        <v>0</v>
      </c>
      <c r="N184" s="461">
        <f t="shared" si="67"/>
        <v>0</v>
      </c>
      <c r="O184" s="576">
        <f t="shared" si="68"/>
        <v>0</v>
      </c>
      <c r="P184" s="463">
        <f t="shared" si="69"/>
        <v>0</v>
      </c>
      <c r="Q184" s="492"/>
      <c r="R184" s="493"/>
      <c r="S184" s="494"/>
      <c r="T184" s="495"/>
      <c r="U184" s="496"/>
      <c r="V184" s="497"/>
      <c r="W184" s="492">
        <v>63665</v>
      </c>
      <c r="X184" s="495"/>
      <c r="Y184" s="496"/>
      <c r="Z184" s="498"/>
      <c r="AA184" s="494"/>
      <c r="AB184" s="495"/>
      <c r="AC184" s="496"/>
      <c r="AD184" s="497"/>
      <c r="AE184" s="492"/>
      <c r="AF184" s="495"/>
      <c r="AG184" s="496"/>
      <c r="AH184" s="498"/>
      <c r="AI184" s="492"/>
      <c r="AJ184" s="495"/>
      <c r="AK184" s="496"/>
      <c r="AL184" s="498"/>
    </row>
    <row r="185" spans="1:38" ht="18.75">
      <c r="A185" s="483"/>
      <c r="B185" s="574">
        <v>244038</v>
      </c>
      <c r="C185" s="484" t="s">
        <v>1461</v>
      </c>
      <c r="D185" s="575"/>
      <c r="E185" s="575"/>
      <c r="F185" s="486"/>
      <c r="G185" s="487">
        <v>43310</v>
      </c>
      <c r="H185" s="488"/>
      <c r="I185" s="489"/>
      <c r="J185" s="490"/>
      <c r="K185" s="491"/>
      <c r="L185" s="492">
        <f t="shared" si="66"/>
        <v>43310</v>
      </c>
      <c r="M185" s="495">
        <f t="shared" si="67"/>
        <v>0</v>
      </c>
      <c r="N185" s="461">
        <f t="shared" si="67"/>
        <v>0</v>
      </c>
      <c r="O185" s="576">
        <f t="shared" si="68"/>
        <v>0</v>
      </c>
      <c r="P185" s="463">
        <f t="shared" si="69"/>
        <v>0</v>
      </c>
      <c r="Q185" s="492"/>
      <c r="R185" s="493"/>
      <c r="S185" s="494">
        <v>43310</v>
      </c>
      <c r="T185" s="495"/>
      <c r="U185" s="496"/>
      <c r="V185" s="497"/>
      <c r="W185" s="492"/>
      <c r="X185" s="495"/>
      <c r="Y185" s="496"/>
      <c r="Z185" s="498"/>
      <c r="AA185" s="494"/>
      <c r="AB185" s="495"/>
      <c r="AC185" s="496"/>
      <c r="AD185" s="497"/>
      <c r="AE185" s="492"/>
      <c r="AF185" s="495"/>
      <c r="AG185" s="496"/>
      <c r="AH185" s="498"/>
      <c r="AI185" s="492"/>
      <c r="AJ185" s="495"/>
      <c r="AK185" s="496"/>
      <c r="AL185" s="498"/>
    </row>
    <row r="186" spans="1:38" ht="18.75">
      <c r="A186" s="483"/>
      <c r="B186" s="574">
        <v>244067</v>
      </c>
      <c r="C186" s="484" t="s">
        <v>587</v>
      </c>
      <c r="D186" s="575"/>
      <c r="E186" s="575"/>
      <c r="F186" s="486"/>
      <c r="G186" s="487"/>
      <c r="H186" s="488">
        <v>3830.6</v>
      </c>
      <c r="I186" s="489"/>
      <c r="J186" s="490"/>
      <c r="K186" s="491"/>
      <c r="L186" s="492">
        <f t="shared" si="66"/>
        <v>3830.6</v>
      </c>
      <c r="M186" s="495">
        <f t="shared" si="67"/>
        <v>0</v>
      </c>
      <c r="N186" s="461">
        <f t="shared" si="67"/>
        <v>0</v>
      </c>
      <c r="O186" s="576">
        <f t="shared" si="68"/>
        <v>0</v>
      </c>
      <c r="P186" s="463">
        <f t="shared" si="69"/>
        <v>0</v>
      </c>
      <c r="Q186" s="492"/>
      <c r="R186" s="493"/>
      <c r="S186" s="494"/>
      <c r="T186" s="495"/>
      <c r="U186" s="496"/>
      <c r="V186" s="497"/>
      <c r="W186" s="492">
        <v>3830.6</v>
      </c>
      <c r="X186" s="495"/>
      <c r="Y186" s="496"/>
      <c r="Z186" s="498"/>
      <c r="AA186" s="494"/>
      <c r="AB186" s="495"/>
      <c r="AC186" s="496"/>
      <c r="AD186" s="497"/>
      <c r="AE186" s="492"/>
      <c r="AF186" s="495"/>
      <c r="AG186" s="496"/>
      <c r="AH186" s="498"/>
      <c r="AI186" s="492"/>
      <c r="AJ186" s="495"/>
      <c r="AK186" s="496"/>
      <c r="AL186" s="498"/>
    </row>
    <row r="187" spans="1:38" ht="18.75">
      <c r="A187" s="483"/>
      <c r="B187" s="574">
        <v>244068</v>
      </c>
      <c r="C187" s="484" t="s">
        <v>588</v>
      </c>
      <c r="D187" s="575"/>
      <c r="E187" s="575"/>
      <c r="F187" s="486"/>
      <c r="G187" s="487">
        <v>5350</v>
      </c>
      <c r="H187" s="488"/>
      <c r="I187" s="489"/>
      <c r="J187" s="490"/>
      <c r="K187" s="491"/>
      <c r="L187" s="492">
        <f t="shared" si="66"/>
        <v>5350</v>
      </c>
      <c r="M187" s="495">
        <f t="shared" si="67"/>
        <v>0</v>
      </c>
      <c r="N187" s="461">
        <f t="shared" si="67"/>
        <v>0</v>
      </c>
      <c r="O187" s="576">
        <f t="shared" si="68"/>
        <v>0</v>
      </c>
      <c r="P187" s="463">
        <f t="shared" si="69"/>
        <v>0</v>
      </c>
      <c r="Q187" s="492"/>
      <c r="R187" s="493"/>
      <c r="S187" s="494">
        <v>5350</v>
      </c>
      <c r="T187" s="495"/>
      <c r="U187" s="496"/>
      <c r="V187" s="497"/>
      <c r="W187" s="492"/>
      <c r="X187" s="495"/>
      <c r="Y187" s="496"/>
      <c r="Z187" s="498"/>
      <c r="AA187" s="494"/>
      <c r="AB187" s="495"/>
      <c r="AC187" s="496"/>
      <c r="AD187" s="497"/>
      <c r="AE187" s="492"/>
      <c r="AF187" s="495"/>
      <c r="AG187" s="496"/>
      <c r="AH187" s="498"/>
      <c r="AI187" s="492"/>
      <c r="AJ187" s="495"/>
      <c r="AK187" s="496"/>
      <c r="AL187" s="498"/>
    </row>
    <row r="188" spans="1:38" ht="18.75">
      <c r="A188" s="483"/>
      <c r="B188" s="574">
        <v>244075</v>
      </c>
      <c r="C188" s="484" t="s">
        <v>589</v>
      </c>
      <c r="D188" s="575"/>
      <c r="E188" s="575"/>
      <c r="F188" s="486"/>
      <c r="G188" s="487"/>
      <c r="H188" s="488">
        <v>35845</v>
      </c>
      <c r="I188" s="489"/>
      <c r="J188" s="490"/>
      <c r="K188" s="491"/>
      <c r="L188" s="492">
        <f t="shared" si="66"/>
        <v>35845</v>
      </c>
      <c r="M188" s="495">
        <f t="shared" si="67"/>
        <v>0</v>
      </c>
      <c r="N188" s="461">
        <f t="shared" si="67"/>
        <v>0</v>
      </c>
      <c r="O188" s="576">
        <f t="shared" si="68"/>
        <v>0</v>
      </c>
      <c r="P188" s="463">
        <f t="shared" si="69"/>
        <v>0</v>
      </c>
      <c r="Q188" s="492"/>
      <c r="R188" s="493"/>
      <c r="S188" s="494"/>
      <c r="T188" s="495"/>
      <c r="U188" s="496"/>
      <c r="V188" s="497"/>
      <c r="W188" s="492">
        <v>35845</v>
      </c>
      <c r="X188" s="495"/>
      <c r="Y188" s="496"/>
      <c r="Z188" s="498"/>
      <c r="AA188" s="494"/>
      <c r="AB188" s="495"/>
      <c r="AC188" s="496"/>
      <c r="AD188" s="497"/>
      <c r="AE188" s="492"/>
      <c r="AF188" s="495"/>
      <c r="AG188" s="496"/>
      <c r="AH188" s="498"/>
      <c r="AI188" s="492"/>
      <c r="AJ188" s="495"/>
      <c r="AK188" s="496"/>
      <c r="AL188" s="498"/>
    </row>
    <row r="189" spans="1:38" ht="18.75">
      <c r="A189" s="483"/>
      <c r="B189" s="574">
        <v>244083</v>
      </c>
      <c r="C189" s="484" t="s">
        <v>590</v>
      </c>
      <c r="D189" s="575"/>
      <c r="E189" s="575"/>
      <c r="F189" s="486"/>
      <c r="G189" s="487">
        <v>10300</v>
      </c>
      <c r="H189" s="488"/>
      <c r="I189" s="489"/>
      <c r="J189" s="490"/>
      <c r="K189" s="491"/>
      <c r="L189" s="492">
        <f t="shared" si="66"/>
        <v>10300</v>
      </c>
      <c r="M189" s="495">
        <f t="shared" si="67"/>
        <v>0</v>
      </c>
      <c r="N189" s="461">
        <f t="shared" si="67"/>
        <v>0</v>
      </c>
      <c r="O189" s="576">
        <f t="shared" si="68"/>
        <v>0</v>
      </c>
      <c r="P189" s="463">
        <f t="shared" si="69"/>
        <v>0</v>
      </c>
      <c r="Q189" s="492"/>
      <c r="R189" s="493"/>
      <c r="S189" s="494">
        <v>10300</v>
      </c>
      <c r="T189" s="495"/>
      <c r="U189" s="496"/>
      <c r="V189" s="497"/>
      <c r="W189" s="492"/>
      <c r="X189" s="495"/>
      <c r="Y189" s="496"/>
      <c r="Z189" s="498"/>
      <c r="AA189" s="494"/>
      <c r="AB189" s="495"/>
      <c r="AC189" s="496"/>
      <c r="AD189" s="497"/>
      <c r="AE189" s="492"/>
      <c r="AF189" s="495"/>
      <c r="AG189" s="496"/>
      <c r="AH189" s="498"/>
      <c r="AI189" s="492"/>
      <c r="AJ189" s="495"/>
      <c r="AK189" s="496"/>
      <c r="AL189" s="498"/>
    </row>
    <row r="190" spans="1:38" ht="18.75">
      <c r="A190" s="483"/>
      <c r="B190" s="574">
        <v>244083</v>
      </c>
      <c r="C190" s="484" t="s">
        <v>591</v>
      </c>
      <c r="D190" s="575"/>
      <c r="E190" s="575"/>
      <c r="F190" s="486"/>
      <c r="G190" s="487"/>
      <c r="H190" s="488">
        <v>1476.6</v>
      </c>
      <c r="I190" s="489"/>
      <c r="J190" s="490"/>
      <c r="K190" s="491"/>
      <c r="L190" s="492">
        <f t="shared" si="66"/>
        <v>1476.6</v>
      </c>
      <c r="M190" s="495">
        <f t="shared" si="67"/>
        <v>0</v>
      </c>
      <c r="N190" s="461">
        <f t="shared" si="67"/>
        <v>0</v>
      </c>
      <c r="O190" s="576">
        <f t="shared" si="68"/>
        <v>0</v>
      </c>
      <c r="P190" s="463">
        <f t="shared" si="69"/>
        <v>0</v>
      </c>
      <c r="Q190" s="492"/>
      <c r="R190" s="493"/>
      <c r="S190" s="494"/>
      <c r="T190" s="495"/>
      <c r="U190" s="496"/>
      <c r="V190" s="497"/>
      <c r="W190" s="492">
        <v>1476.6</v>
      </c>
      <c r="X190" s="495"/>
      <c r="Y190" s="496"/>
      <c r="Z190" s="498"/>
      <c r="AA190" s="494"/>
      <c r="AB190" s="495"/>
      <c r="AC190" s="496"/>
      <c r="AD190" s="497"/>
      <c r="AE190" s="492"/>
      <c r="AF190" s="495"/>
      <c r="AG190" s="496"/>
      <c r="AH190" s="498"/>
      <c r="AI190" s="492"/>
      <c r="AJ190" s="495"/>
      <c r="AK190" s="496"/>
      <c r="AL190" s="498"/>
    </row>
    <row r="191" spans="1:38" ht="18.75">
      <c r="A191" s="483"/>
      <c r="B191" s="574">
        <v>244084</v>
      </c>
      <c r="C191" s="484" t="s">
        <v>592</v>
      </c>
      <c r="D191" s="575"/>
      <c r="E191" s="575"/>
      <c r="F191" s="486"/>
      <c r="G191" s="487"/>
      <c r="H191" s="488">
        <v>43126.35</v>
      </c>
      <c r="I191" s="489"/>
      <c r="J191" s="490"/>
      <c r="K191" s="491"/>
      <c r="L191" s="492">
        <f t="shared" si="66"/>
        <v>43126.35</v>
      </c>
      <c r="M191" s="495">
        <f t="shared" si="67"/>
        <v>0</v>
      </c>
      <c r="N191" s="461">
        <f t="shared" si="67"/>
        <v>0</v>
      </c>
      <c r="O191" s="577">
        <f t="shared" si="68"/>
        <v>0</v>
      </c>
      <c r="P191" s="463">
        <f t="shared" si="69"/>
        <v>0</v>
      </c>
      <c r="Q191" s="492"/>
      <c r="R191" s="493"/>
      <c r="S191" s="494"/>
      <c r="T191" s="495"/>
      <c r="U191" s="496"/>
      <c r="V191" s="497"/>
      <c r="W191" s="492">
        <v>43126.35</v>
      </c>
      <c r="X191" s="495"/>
      <c r="Y191" s="496"/>
      <c r="Z191" s="498"/>
      <c r="AA191" s="494"/>
      <c r="AB191" s="495"/>
      <c r="AC191" s="496"/>
      <c r="AD191" s="497"/>
      <c r="AE191" s="492"/>
      <c r="AF191" s="495"/>
      <c r="AG191" s="496"/>
      <c r="AH191" s="498"/>
      <c r="AI191" s="492"/>
      <c r="AJ191" s="495"/>
      <c r="AK191" s="496"/>
      <c r="AL191" s="498"/>
    </row>
    <row r="192" spans="1:38" ht="19.5" customHeight="1">
      <c r="A192" s="483"/>
      <c r="B192" s="574">
        <v>244084</v>
      </c>
      <c r="C192" s="484" t="s">
        <v>593</v>
      </c>
      <c r="D192" s="575"/>
      <c r="E192" s="575"/>
      <c r="F192" s="486"/>
      <c r="G192" s="487"/>
      <c r="H192" s="488">
        <v>49434</v>
      </c>
      <c r="I192" s="489"/>
      <c r="J192" s="490"/>
      <c r="K192" s="491"/>
      <c r="L192" s="492">
        <f t="shared" si="66"/>
        <v>49434</v>
      </c>
      <c r="M192" s="495">
        <f t="shared" si="67"/>
        <v>0</v>
      </c>
      <c r="N192" s="461">
        <f t="shared" si="67"/>
        <v>0</v>
      </c>
      <c r="O192" s="577">
        <f t="shared" si="68"/>
        <v>0</v>
      </c>
      <c r="P192" s="463">
        <f t="shared" si="69"/>
        <v>0</v>
      </c>
      <c r="Q192" s="492"/>
      <c r="R192" s="493"/>
      <c r="S192" s="494"/>
      <c r="T192" s="495"/>
      <c r="U192" s="496"/>
      <c r="V192" s="497"/>
      <c r="W192" s="492">
        <v>49434</v>
      </c>
      <c r="X192" s="495"/>
      <c r="Y192" s="496"/>
      <c r="Z192" s="498"/>
      <c r="AA192" s="494"/>
      <c r="AB192" s="495"/>
      <c r="AC192" s="496"/>
      <c r="AD192" s="497"/>
      <c r="AE192" s="492"/>
      <c r="AF192" s="495"/>
      <c r="AG192" s="496"/>
      <c r="AH192" s="498"/>
      <c r="AI192" s="492"/>
      <c r="AJ192" s="495"/>
      <c r="AK192" s="496"/>
      <c r="AL192" s="498"/>
    </row>
    <row r="193" spans="1:38" ht="18.75">
      <c r="A193" s="483"/>
      <c r="B193" s="574">
        <v>244120</v>
      </c>
      <c r="C193" s="484" t="s">
        <v>594</v>
      </c>
      <c r="D193" s="575"/>
      <c r="E193" s="575"/>
      <c r="F193" s="486"/>
      <c r="G193" s="487"/>
      <c r="H193" s="488">
        <v>31404.5</v>
      </c>
      <c r="I193" s="489"/>
      <c r="J193" s="490"/>
      <c r="K193" s="491"/>
      <c r="L193" s="492">
        <f t="shared" si="66"/>
        <v>31404.5</v>
      </c>
      <c r="M193" s="495">
        <f t="shared" si="67"/>
        <v>0</v>
      </c>
      <c r="N193" s="461">
        <f t="shared" si="67"/>
        <v>0</v>
      </c>
      <c r="O193" s="577">
        <f t="shared" si="68"/>
        <v>0</v>
      </c>
      <c r="P193" s="463">
        <f t="shared" si="69"/>
        <v>0</v>
      </c>
      <c r="Q193" s="492"/>
      <c r="R193" s="493"/>
      <c r="S193" s="494"/>
      <c r="T193" s="495"/>
      <c r="U193" s="496"/>
      <c r="V193" s="497"/>
      <c r="W193" s="492">
        <v>31404.5</v>
      </c>
      <c r="X193" s="495"/>
      <c r="Y193" s="496"/>
      <c r="Z193" s="498"/>
      <c r="AA193" s="494"/>
      <c r="AB193" s="495"/>
      <c r="AC193" s="496"/>
      <c r="AD193" s="497"/>
      <c r="AE193" s="492"/>
      <c r="AF193" s="495"/>
      <c r="AG193" s="496"/>
      <c r="AH193" s="498"/>
      <c r="AI193" s="492"/>
      <c r="AJ193" s="495"/>
      <c r="AK193" s="496"/>
      <c r="AL193" s="498"/>
    </row>
    <row r="194" spans="1:38" ht="18.75">
      <c r="A194" s="483"/>
      <c r="B194" s="574">
        <v>244125</v>
      </c>
      <c r="C194" s="484" t="s">
        <v>595</v>
      </c>
      <c r="D194" s="575"/>
      <c r="E194" s="575"/>
      <c r="F194" s="486"/>
      <c r="G194" s="487"/>
      <c r="H194" s="488">
        <v>7479.3</v>
      </c>
      <c r="I194" s="489"/>
      <c r="J194" s="490"/>
      <c r="K194" s="491"/>
      <c r="L194" s="492">
        <f t="shared" si="66"/>
        <v>7479.3</v>
      </c>
      <c r="M194" s="495">
        <f t="shared" si="67"/>
        <v>0</v>
      </c>
      <c r="N194" s="461">
        <f t="shared" si="67"/>
        <v>0</v>
      </c>
      <c r="O194" s="577">
        <f t="shared" si="68"/>
        <v>0</v>
      </c>
      <c r="P194" s="463">
        <f t="shared" si="69"/>
        <v>0</v>
      </c>
      <c r="Q194" s="492"/>
      <c r="R194" s="493"/>
      <c r="S194" s="494"/>
      <c r="T194" s="495"/>
      <c r="U194" s="496"/>
      <c r="V194" s="497"/>
      <c r="W194" s="492">
        <v>7479.3</v>
      </c>
      <c r="X194" s="495"/>
      <c r="Y194" s="496"/>
      <c r="Z194" s="498"/>
      <c r="AA194" s="494"/>
      <c r="AB194" s="495"/>
      <c r="AC194" s="496"/>
      <c r="AD194" s="497"/>
      <c r="AE194" s="492"/>
      <c r="AF194" s="495"/>
      <c r="AG194" s="496"/>
      <c r="AH194" s="498"/>
      <c r="AI194" s="492"/>
      <c r="AJ194" s="495"/>
      <c r="AK194" s="496"/>
      <c r="AL194" s="498"/>
    </row>
    <row r="195" spans="1:38" ht="18.75">
      <c r="A195" s="483"/>
      <c r="B195" s="574">
        <v>244132</v>
      </c>
      <c r="C195" s="484" t="s">
        <v>596</v>
      </c>
      <c r="D195" s="575"/>
      <c r="E195" s="575"/>
      <c r="F195" s="486"/>
      <c r="G195" s="487"/>
      <c r="H195" s="488">
        <v>46273.22</v>
      </c>
      <c r="I195" s="489"/>
      <c r="J195" s="490"/>
      <c r="K195" s="491"/>
      <c r="L195" s="492">
        <f t="shared" si="66"/>
        <v>46273.22</v>
      </c>
      <c r="M195" s="495">
        <f t="shared" si="67"/>
        <v>0</v>
      </c>
      <c r="N195" s="461">
        <f t="shared" si="67"/>
        <v>0</v>
      </c>
      <c r="O195" s="577">
        <f t="shared" si="68"/>
        <v>0</v>
      </c>
      <c r="P195" s="463">
        <f t="shared" si="69"/>
        <v>0</v>
      </c>
      <c r="Q195" s="492"/>
      <c r="R195" s="493"/>
      <c r="S195" s="494"/>
      <c r="T195" s="495"/>
      <c r="U195" s="496"/>
      <c r="V195" s="497"/>
      <c r="W195" s="492">
        <v>46273.22</v>
      </c>
      <c r="X195" s="495"/>
      <c r="Y195" s="496"/>
      <c r="Z195" s="498"/>
      <c r="AA195" s="494"/>
      <c r="AB195" s="495"/>
      <c r="AC195" s="496"/>
      <c r="AD195" s="497"/>
      <c r="AE195" s="492"/>
      <c r="AF195" s="495"/>
      <c r="AG195" s="496"/>
      <c r="AH195" s="498"/>
      <c r="AI195" s="492"/>
      <c r="AJ195" s="495"/>
      <c r="AK195" s="496"/>
      <c r="AL195" s="498"/>
    </row>
    <row r="196" spans="1:38" ht="18.75">
      <c r="A196" s="483"/>
      <c r="B196" s="574">
        <v>244159</v>
      </c>
      <c r="C196" s="484" t="s">
        <v>597</v>
      </c>
      <c r="D196" s="575"/>
      <c r="E196" s="575"/>
      <c r="F196" s="486"/>
      <c r="G196" s="487"/>
      <c r="H196" s="488">
        <v>47073.58</v>
      </c>
      <c r="I196" s="489"/>
      <c r="J196" s="490"/>
      <c r="K196" s="491"/>
      <c r="L196" s="492">
        <f t="shared" si="66"/>
        <v>47073.58</v>
      </c>
      <c r="M196" s="495">
        <f t="shared" si="67"/>
        <v>0</v>
      </c>
      <c r="N196" s="461">
        <f t="shared" si="67"/>
        <v>0</v>
      </c>
      <c r="O196" s="577">
        <f t="shared" si="68"/>
        <v>0</v>
      </c>
      <c r="P196" s="463">
        <f t="shared" si="69"/>
        <v>0</v>
      </c>
      <c r="Q196" s="492"/>
      <c r="R196" s="493"/>
      <c r="S196" s="494"/>
      <c r="T196" s="495"/>
      <c r="U196" s="496"/>
      <c r="V196" s="497"/>
      <c r="W196" s="492">
        <v>47073.58</v>
      </c>
      <c r="X196" s="495"/>
      <c r="Y196" s="496"/>
      <c r="Z196" s="498"/>
      <c r="AA196" s="494"/>
      <c r="AB196" s="495"/>
      <c r="AC196" s="496"/>
      <c r="AD196" s="497"/>
      <c r="AE196" s="492"/>
      <c r="AF196" s="495"/>
      <c r="AG196" s="496"/>
      <c r="AH196" s="498"/>
      <c r="AI196" s="492"/>
      <c r="AJ196" s="495"/>
      <c r="AK196" s="496"/>
      <c r="AL196" s="498"/>
    </row>
    <row r="197" spans="1:38" ht="18.75">
      <c r="A197" s="483"/>
      <c r="B197" s="574">
        <v>244159</v>
      </c>
      <c r="C197" s="484" t="s">
        <v>598</v>
      </c>
      <c r="D197" s="575"/>
      <c r="E197" s="575"/>
      <c r="F197" s="486"/>
      <c r="G197" s="487"/>
      <c r="H197" s="488">
        <v>47133.5</v>
      </c>
      <c r="I197" s="489"/>
      <c r="J197" s="490"/>
      <c r="K197" s="491"/>
      <c r="L197" s="492">
        <f t="shared" si="66"/>
        <v>47133.5</v>
      </c>
      <c r="M197" s="495">
        <f t="shared" si="67"/>
        <v>0</v>
      </c>
      <c r="N197" s="461">
        <f t="shared" si="67"/>
        <v>0</v>
      </c>
      <c r="O197" s="577">
        <f t="shared" si="68"/>
        <v>0</v>
      </c>
      <c r="P197" s="463">
        <f t="shared" si="69"/>
        <v>0</v>
      </c>
      <c r="Q197" s="492"/>
      <c r="R197" s="493"/>
      <c r="S197" s="494"/>
      <c r="T197" s="495"/>
      <c r="U197" s="496"/>
      <c r="V197" s="497"/>
      <c r="W197" s="492">
        <v>47133.5</v>
      </c>
      <c r="X197" s="495"/>
      <c r="Y197" s="496"/>
      <c r="Z197" s="498"/>
      <c r="AA197" s="494"/>
      <c r="AB197" s="495"/>
      <c r="AC197" s="496"/>
      <c r="AD197" s="497"/>
      <c r="AE197" s="492"/>
      <c r="AF197" s="495"/>
      <c r="AG197" s="496"/>
      <c r="AH197" s="498"/>
      <c r="AI197" s="492"/>
      <c r="AJ197" s="495"/>
      <c r="AK197" s="496"/>
      <c r="AL197" s="498"/>
    </row>
    <row r="198" spans="1:38" ht="18.75">
      <c r="A198" s="483"/>
      <c r="B198" s="574">
        <v>244159</v>
      </c>
      <c r="C198" s="484" t="s">
        <v>599</v>
      </c>
      <c r="D198" s="575"/>
      <c r="E198" s="575"/>
      <c r="F198" s="486"/>
      <c r="G198" s="487"/>
      <c r="H198" s="488">
        <v>4156.95</v>
      </c>
      <c r="I198" s="489"/>
      <c r="J198" s="490"/>
      <c r="K198" s="491"/>
      <c r="L198" s="492">
        <f t="shared" si="66"/>
        <v>4156.95</v>
      </c>
      <c r="M198" s="495">
        <f t="shared" si="67"/>
        <v>0</v>
      </c>
      <c r="N198" s="461">
        <f t="shared" si="67"/>
        <v>0</v>
      </c>
      <c r="O198" s="577">
        <f t="shared" si="68"/>
        <v>0</v>
      </c>
      <c r="P198" s="463">
        <f t="shared" si="69"/>
        <v>0</v>
      </c>
      <c r="Q198" s="492"/>
      <c r="R198" s="493"/>
      <c r="S198" s="494"/>
      <c r="T198" s="495"/>
      <c r="U198" s="496"/>
      <c r="V198" s="497"/>
      <c r="W198" s="492">
        <v>4156.95</v>
      </c>
      <c r="X198" s="495"/>
      <c r="Y198" s="496"/>
      <c r="Z198" s="498"/>
      <c r="AA198" s="494"/>
      <c r="AB198" s="495"/>
      <c r="AC198" s="496"/>
      <c r="AD198" s="497"/>
      <c r="AE198" s="492"/>
      <c r="AF198" s="495"/>
      <c r="AG198" s="496"/>
      <c r="AH198" s="498"/>
      <c r="AI198" s="492"/>
      <c r="AJ198" s="495"/>
      <c r="AK198" s="496"/>
      <c r="AL198" s="498"/>
    </row>
    <row r="199" spans="1:38" ht="18.75">
      <c r="A199" s="483"/>
      <c r="B199" s="574">
        <v>244173</v>
      </c>
      <c r="C199" s="484" t="s">
        <v>1316</v>
      </c>
      <c r="D199" s="575"/>
      <c r="E199" s="575"/>
      <c r="F199" s="486"/>
      <c r="G199" s="487"/>
      <c r="H199" s="488">
        <v>48269.1</v>
      </c>
      <c r="I199" s="489"/>
      <c r="J199" s="490"/>
      <c r="K199" s="491"/>
      <c r="L199" s="492">
        <f t="shared" si="66"/>
        <v>48269.1</v>
      </c>
      <c r="M199" s="495">
        <f t="shared" si="67"/>
        <v>0</v>
      </c>
      <c r="N199" s="461">
        <f t="shared" si="67"/>
        <v>0</v>
      </c>
      <c r="O199" s="577">
        <f t="shared" si="68"/>
        <v>0</v>
      </c>
      <c r="P199" s="463">
        <f t="shared" si="69"/>
        <v>0</v>
      </c>
      <c r="Q199" s="492"/>
      <c r="R199" s="493"/>
      <c r="S199" s="494"/>
      <c r="T199" s="495"/>
      <c r="U199" s="496"/>
      <c r="V199" s="497"/>
      <c r="W199" s="492">
        <v>48269.1</v>
      </c>
      <c r="X199" s="495"/>
      <c r="Y199" s="496"/>
      <c r="Z199" s="498"/>
      <c r="AA199" s="494"/>
      <c r="AB199" s="495"/>
      <c r="AC199" s="496"/>
      <c r="AD199" s="497"/>
      <c r="AE199" s="492"/>
      <c r="AF199" s="495"/>
      <c r="AG199" s="496"/>
      <c r="AH199" s="498"/>
      <c r="AI199" s="492"/>
      <c r="AJ199" s="495"/>
      <c r="AK199" s="496"/>
      <c r="AL199" s="498"/>
    </row>
    <row r="200" spans="1:38" ht="18.75">
      <c r="A200" s="483"/>
      <c r="B200" s="574">
        <v>244180</v>
      </c>
      <c r="C200" s="484" t="s">
        <v>1317</v>
      </c>
      <c r="D200" s="575"/>
      <c r="E200" s="575"/>
      <c r="F200" s="486"/>
      <c r="G200" s="487"/>
      <c r="H200" s="488">
        <v>13128</v>
      </c>
      <c r="I200" s="489"/>
      <c r="J200" s="490"/>
      <c r="K200" s="491"/>
      <c r="L200" s="492">
        <f t="shared" si="66"/>
        <v>13128</v>
      </c>
      <c r="M200" s="495">
        <f t="shared" si="67"/>
        <v>0</v>
      </c>
      <c r="N200" s="461">
        <f t="shared" si="67"/>
        <v>0</v>
      </c>
      <c r="O200" s="577">
        <f t="shared" si="68"/>
        <v>0</v>
      </c>
      <c r="P200" s="463">
        <f t="shared" si="69"/>
        <v>0</v>
      </c>
      <c r="Q200" s="492"/>
      <c r="R200" s="493"/>
      <c r="S200" s="494"/>
      <c r="T200" s="495"/>
      <c r="U200" s="496"/>
      <c r="V200" s="497"/>
      <c r="W200" s="492">
        <v>13128</v>
      </c>
      <c r="X200" s="495"/>
      <c r="Y200" s="496"/>
      <c r="Z200" s="498"/>
      <c r="AA200" s="494"/>
      <c r="AB200" s="495"/>
      <c r="AC200" s="496"/>
      <c r="AD200" s="497"/>
      <c r="AE200" s="492"/>
      <c r="AF200" s="495"/>
      <c r="AG200" s="496"/>
      <c r="AH200" s="498"/>
      <c r="AI200" s="492"/>
      <c r="AJ200" s="495"/>
      <c r="AK200" s="496"/>
      <c r="AL200" s="498"/>
    </row>
    <row r="201" spans="1:38" ht="18.75">
      <c r="A201" s="483"/>
      <c r="B201" s="574">
        <v>244194</v>
      </c>
      <c r="C201" s="484" t="s">
        <v>1318</v>
      </c>
      <c r="D201" s="575"/>
      <c r="E201" s="575"/>
      <c r="F201" s="486"/>
      <c r="G201" s="487"/>
      <c r="H201" s="488">
        <v>97097.15</v>
      </c>
      <c r="I201" s="489"/>
      <c r="J201" s="490"/>
      <c r="K201" s="491"/>
      <c r="L201" s="492">
        <f t="shared" si="66"/>
        <v>97097.15</v>
      </c>
      <c r="M201" s="495">
        <f t="shared" si="67"/>
        <v>0</v>
      </c>
      <c r="N201" s="461">
        <f t="shared" si="67"/>
        <v>0</v>
      </c>
      <c r="O201" s="577">
        <f t="shared" si="68"/>
        <v>0</v>
      </c>
      <c r="P201" s="463">
        <f t="shared" si="69"/>
        <v>0</v>
      </c>
      <c r="Q201" s="492"/>
      <c r="R201" s="493"/>
      <c r="S201" s="494"/>
      <c r="T201" s="495"/>
      <c r="U201" s="496"/>
      <c r="V201" s="497"/>
      <c r="W201" s="492">
        <v>97097.15</v>
      </c>
      <c r="X201" s="495"/>
      <c r="Y201" s="496"/>
      <c r="Z201" s="498"/>
      <c r="AA201" s="494"/>
      <c r="AB201" s="495"/>
      <c r="AC201" s="496"/>
      <c r="AD201" s="497"/>
      <c r="AE201" s="492"/>
      <c r="AF201" s="495"/>
      <c r="AG201" s="496"/>
      <c r="AH201" s="498"/>
      <c r="AI201" s="492"/>
      <c r="AJ201" s="495"/>
      <c r="AK201" s="496"/>
      <c r="AL201" s="498"/>
    </row>
    <row r="202" spans="1:38" ht="18.75">
      <c r="A202" s="483"/>
      <c r="B202" s="574">
        <v>244196</v>
      </c>
      <c r="C202" s="484" t="s">
        <v>1415</v>
      </c>
      <c r="D202" s="575"/>
      <c r="E202" s="575"/>
      <c r="F202" s="486"/>
      <c r="G202" s="487"/>
      <c r="H202" s="488">
        <v>23112</v>
      </c>
      <c r="I202" s="489"/>
      <c r="J202" s="490"/>
      <c r="K202" s="491"/>
      <c r="L202" s="492">
        <f t="shared" si="66"/>
        <v>23112</v>
      </c>
      <c r="M202" s="495">
        <f t="shared" si="67"/>
        <v>0</v>
      </c>
      <c r="N202" s="461">
        <f t="shared" si="67"/>
        <v>0</v>
      </c>
      <c r="O202" s="576">
        <f t="shared" si="68"/>
        <v>0</v>
      </c>
      <c r="P202" s="463">
        <f t="shared" si="69"/>
        <v>0</v>
      </c>
      <c r="Q202" s="492"/>
      <c r="R202" s="493"/>
      <c r="S202" s="494"/>
      <c r="T202" s="495"/>
      <c r="U202" s="496"/>
      <c r="V202" s="497"/>
      <c r="W202" s="492">
        <v>23112</v>
      </c>
      <c r="X202" s="495"/>
      <c r="Y202" s="496"/>
      <c r="Z202" s="498"/>
      <c r="AA202" s="494"/>
      <c r="AB202" s="495"/>
      <c r="AC202" s="496"/>
      <c r="AD202" s="497"/>
      <c r="AE202" s="492"/>
      <c r="AF202" s="495"/>
      <c r="AG202" s="496"/>
      <c r="AH202" s="498"/>
      <c r="AI202" s="492"/>
      <c r="AJ202" s="495"/>
      <c r="AK202" s="496"/>
      <c r="AL202" s="498"/>
    </row>
    <row r="203" spans="1:38" ht="18.75">
      <c r="A203" s="483"/>
      <c r="B203" s="574">
        <v>244196</v>
      </c>
      <c r="C203" s="484" t="s">
        <v>1416</v>
      </c>
      <c r="D203" s="575"/>
      <c r="E203" s="575"/>
      <c r="F203" s="486"/>
      <c r="G203" s="487"/>
      <c r="H203" s="488">
        <v>20116</v>
      </c>
      <c r="I203" s="489"/>
      <c r="J203" s="490"/>
      <c r="K203" s="491"/>
      <c r="L203" s="492">
        <f t="shared" si="66"/>
        <v>20116</v>
      </c>
      <c r="M203" s="495">
        <f t="shared" si="67"/>
        <v>0</v>
      </c>
      <c r="N203" s="461">
        <f t="shared" si="67"/>
        <v>0</v>
      </c>
      <c r="O203" s="576">
        <f t="shared" si="68"/>
        <v>0</v>
      </c>
      <c r="P203" s="463">
        <f t="shared" si="69"/>
        <v>0</v>
      </c>
      <c r="Q203" s="492"/>
      <c r="R203" s="493"/>
      <c r="S203" s="494"/>
      <c r="T203" s="495"/>
      <c r="U203" s="496"/>
      <c r="V203" s="497"/>
      <c r="W203" s="492">
        <v>20116</v>
      </c>
      <c r="X203" s="495"/>
      <c r="Y203" s="496"/>
      <c r="Z203" s="498"/>
      <c r="AA203" s="494"/>
      <c r="AB203" s="495"/>
      <c r="AC203" s="496"/>
      <c r="AD203" s="497"/>
      <c r="AE203" s="492"/>
      <c r="AF203" s="495"/>
      <c r="AG203" s="496"/>
      <c r="AH203" s="498"/>
      <c r="AI203" s="492"/>
      <c r="AJ203" s="495"/>
      <c r="AK203" s="496"/>
      <c r="AL203" s="498"/>
    </row>
    <row r="204" spans="1:38" ht="18.75">
      <c r="A204" s="483"/>
      <c r="B204" s="574">
        <v>244200</v>
      </c>
      <c r="C204" s="484" t="s">
        <v>571</v>
      </c>
      <c r="D204" s="575"/>
      <c r="E204" s="575"/>
      <c r="F204" s="486"/>
      <c r="G204" s="487"/>
      <c r="H204" s="488">
        <v>37975.370000000003</v>
      </c>
      <c r="I204" s="489"/>
      <c r="J204" s="490"/>
      <c r="K204" s="491"/>
      <c r="L204" s="492">
        <f t="shared" si="66"/>
        <v>37975.370000000003</v>
      </c>
      <c r="M204" s="495">
        <f t="shared" si="67"/>
        <v>0</v>
      </c>
      <c r="N204" s="461">
        <f t="shared" si="67"/>
        <v>0</v>
      </c>
      <c r="O204" s="577">
        <f t="shared" si="68"/>
        <v>0</v>
      </c>
      <c r="P204" s="463">
        <f t="shared" si="69"/>
        <v>0</v>
      </c>
      <c r="Q204" s="492"/>
      <c r="R204" s="493"/>
      <c r="S204" s="494"/>
      <c r="T204" s="495"/>
      <c r="U204" s="496"/>
      <c r="V204" s="497"/>
      <c r="W204" s="492">
        <v>37975.370000000003</v>
      </c>
      <c r="X204" s="495"/>
      <c r="Y204" s="496"/>
      <c r="Z204" s="498"/>
      <c r="AA204" s="494"/>
      <c r="AB204" s="495"/>
      <c r="AC204" s="496"/>
      <c r="AD204" s="497"/>
      <c r="AE204" s="492"/>
      <c r="AF204" s="495"/>
      <c r="AG204" s="496"/>
      <c r="AH204" s="498"/>
      <c r="AI204" s="492"/>
      <c r="AJ204" s="495"/>
      <c r="AK204" s="496"/>
      <c r="AL204" s="498"/>
    </row>
    <row r="205" spans="1:38" ht="18.75">
      <c r="A205" s="483"/>
      <c r="B205" s="574"/>
      <c r="C205" s="484"/>
      <c r="D205" s="575"/>
      <c r="E205" s="575"/>
      <c r="F205" s="486"/>
      <c r="G205" s="487"/>
      <c r="H205" s="488"/>
      <c r="I205" s="489"/>
      <c r="J205" s="490"/>
      <c r="K205" s="491"/>
      <c r="L205" s="492"/>
      <c r="M205" s="495"/>
      <c r="N205" s="461"/>
      <c r="O205" s="576"/>
      <c r="P205" s="463"/>
      <c r="Q205" s="492"/>
      <c r="R205" s="493"/>
      <c r="S205" s="494"/>
      <c r="T205" s="495"/>
      <c r="U205" s="496"/>
      <c r="V205" s="497"/>
      <c r="W205" s="492"/>
      <c r="X205" s="495"/>
      <c r="Y205" s="496"/>
      <c r="Z205" s="498"/>
      <c r="AA205" s="494"/>
      <c r="AB205" s="495"/>
      <c r="AC205" s="496"/>
      <c r="AD205" s="497"/>
      <c r="AE205" s="492"/>
      <c r="AF205" s="495"/>
      <c r="AG205" s="496"/>
      <c r="AH205" s="498"/>
      <c r="AI205" s="492"/>
      <c r="AJ205" s="495"/>
      <c r="AK205" s="496"/>
      <c r="AL205" s="498"/>
    </row>
    <row r="206" spans="1:38" ht="18.75">
      <c r="A206" s="483"/>
      <c r="B206" s="574"/>
      <c r="C206" s="484"/>
      <c r="D206" s="575"/>
      <c r="E206" s="575"/>
      <c r="F206" s="486"/>
      <c r="G206" s="487"/>
      <c r="H206" s="488"/>
      <c r="I206" s="489"/>
      <c r="J206" s="490"/>
      <c r="K206" s="491"/>
      <c r="L206" s="492"/>
      <c r="M206" s="495"/>
      <c r="N206" s="461"/>
      <c r="O206" s="576"/>
      <c r="P206" s="463"/>
      <c r="Q206" s="492"/>
      <c r="R206" s="493"/>
      <c r="S206" s="494"/>
      <c r="T206" s="495"/>
      <c r="U206" s="496"/>
      <c r="V206" s="497"/>
      <c r="W206" s="492"/>
      <c r="X206" s="495"/>
      <c r="Y206" s="496"/>
      <c r="Z206" s="498"/>
      <c r="AA206" s="494"/>
      <c r="AB206" s="495"/>
      <c r="AC206" s="496"/>
      <c r="AD206" s="497"/>
      <c r="AE206" s="492"/>
      <c r="AF206" s="495"/>
      <c r="AG206" s="496"/>
      <c r="AH206" s="498"/>
      <c r="AI206" s="492"/>
      <c r="AJ206" s="495"/>
      <c r="AK206" s="496"/>
      <c r="AL206" s="498"/>
    </row>
    <row r="207" spans="1:38" ht="18.75">
      <c r="A207" s="483"/>
      <c r="B207" s="574"/>
      <c r="C207" s="484"/>
      <c r="D207" s="575"/>
      <c r="E207" s="575"/>
      <c r="F207" s="486"/>
      <c r="G207" s="487"/>
      <c r="H207" s="488"/>
      <c r="I207" s="489"/>
      <c r="J207" s="490"/>
      <c r="K207" s="491"/>
      <c r="L207" s="492"/>
      <c r="M207" s="495"/>
      <c r="N207" s="461"/>
      <c r="O207" s="576"/>
      <c r="P207" s="463"/>
      <c r="Q207" s="492"/>
      <c r="R207" s="493"/>
      <c r="S207" s="494"/>
      <c r="T207" s="495"/>
      <c r="U207" s="496"/>
      <c r="V207" s="497"/>
      <c r="W207" s="492"/>
      <c r="X207" s="495"/>
      <c r="Y207" s="496"/>
      <c r="Z207" s="498"/>
      <c r="AA207" s="494"/>
      <c r="AB207" s="495"/>
      <c r="AC207" s="496"/>
      <c r="AD207" s="497"/>
      <c r="AE207" s="492"/>
      <c r="AF207" s="495"/>
      <c r="AG207" s="496"/>
      <c r="AH207" s="498"/>
      <c r="AI207" s="492"/>
      <c r="AJ207" s="495"/>
      <c r="AK207" s="496"/>
      <c r="AL207" s="498"/>
    </row>
    <row r="208" spans="1:38" ht="18.75">
      <c r="A208" s="483"/>
      <c r="B208" s="574"/>
      <c r="C208" s="484"/>
      <c r="D208" s="575"/>
      <c r="E208" s="575"/>
      <c r="F208" s="486"/>
      <c r="G208" s="487"/>
      <c r="H208" s="488"/>
      <c r="I208" s="489"/>
      <c r="J208" s="490"/>
      <c r="K208" s="491"/>
      <c r="L208" s="492"/>
      <c r="M208" s="495"/>
      <c r="N208" s="461"/>
      <c r="O208" s="576"/>
      <c r="P208" s="463"/>
      <c r="Q208" s="492"/>
      <c r="R208" s="493"/>
      <c r="S208" s="494"/>
      <c r="T208" s="495"/>
      <c r="U208" s="496"/>
      <c r="V208" s="497"/>
      <c r="W208" s="492"/>
      <c r="X208" s="495"/>
      <c r="Y208" s="496"/>
      <c r="Z208" s="498"/>
      <c r="AA208" s="494"/>
      <c r="AB208" s="495"/>
      <c r="AC208" s="496"/>
      <c r="AD208" s="497"/>
      <c r="AE208" s="492"/>
      <c r="AF208" s="495"/>
      <c r="AG208" s="496"/>
      <c r="AH208" s="498"/>
      <c r="AI208" s="492"/>
      <c r="AJ208" s="495"/>
      <c r="AK208" s="496"/>
      <c r="AL208" s="498"/>
    </row>
    <row r="209" spans="1:38" ht="18.75">
      <c r="A209" s="483"/>
      <c r="B209" s="574"/>
      <c r="C209" s="484"/>
      <c r="D209" s="575"/>
      <c r="E209" s="575"/>
      <c r="F209" s="486"/>
      <c r="G209" s="487"/>
      <c r="H209" s="488"/>
      <c r="I209" s="489"/>
      <c r="J209" s="490"/>
      <c r="K209" s="491"/>
      <c r="L209" s="492">
        <f t="shared" ref="L209:L211" si="70">SUM(Q209,S209,W209,AA209,AE209,AI209)</f>
        <v>0</v>
      </c>
      <c r="M209" s="495">
        <f t="shared" ref="M209:M211" si="71">SUM(T209,X209,AB209,AF209,AJ209)</f>
        <v>0</v>
      </c>
      <c r="N209" s="461">
        <f t="shared" ref="N209:N211" si="72">SUM(U209,Y209,AC209,AG209,AK209)</f>
        <v>0</v>
      </c>
      <c r="O209" s="576">
        <f t="shared" ref="O209:O211" si="73">SUM(T209,V209,Z209,AD209,AH209,AL209)</f>
        <v>0</v>
      </c>
      <c r="P209" s="463">
        <f t="shared" ref="P209:P211" si="74">SUM(R209)</f>
        <v>0</v>
      </c>
      <c r="Q209" s="492"/>
      <c r="R209" s="493"/>
      <c r="S209" s="494"/>
      <c r="T209" s="495"/>
      <c r="U209" s="496"/>
      <c r="V209" s="497"/>
      <c r="W209" s="492"/>
      <c r="X209" s="495"/>
      <c r="Y209" s="496"/>
      <c r="Z209" s="498"/>
      <c r="AA209" s="494"/>
      <c r="AB209" s="495"/>
      <c r="AC209" s="496"/>
      <c r="AD209" s="497"/>
      <c r="AE209" s="492"/>
      <c r="AF209" s="495"/>
      <c r="AG209" s="496"/>
      <c r="AH209" s="498"/>
      <c r="AI209" s="492"/>
      <c r="AJ209" s="495"/>
      <c r="AK209" s="496"/>
      <c r="AL209" s="498"/>
    </row>
    <row r="210" spans="1:38" ht="18.75">
      <c r="A210" s="483"/>
      <c r="B210" s="578"/>
      <c r="C210" s="484"/>
      <c r="D210" s="575"/>
      <c r="E210" s="575"/>
      <c r="F210" s="486"/>
      <c r="G210" s="487"/>
      <c r="H210" s="488"/>
      <c r="I210" s="489"/>
      <c r="J210" s="490"/>
      <c r="K210" s="491"/>
      <c r="L210" s="492">
        <f t="shared" si="70"/>
        <v>0</v>
      </c>
      <c r="M210" s="495">
        <f t="shared" si="71"/>
        <v>0</v>
      </c>
      <c r="N210" s="461">
        <f t="shared" si="72"/>
        <v>0</v>
      </c>
      <c r="O210" s="576">
        <f t="shared" si="73"/>
        <v>0</v>
      </c>
      <c r="P210" s="463">
        <f t="shared" si="74"/>
        <v>0</v>
      </c>
      <c r="Q210" s="492"/>
      <c r="R210" s="493"/>
      <c r="S210" s="494"/>
      <c r="T210" s="495"/>
      <c r="U210" s="496"/>
      <c r="V210" s="497"/>
      <c r="W210" s="492"/>
      <c r="X210" s="495"/>
      <c r="Y210" s="496"/>
      <c r="Z210" s="498"/>
      <c r="AA210" s="494"/>
      <c r="AB210" s="495"/>
      <c r="AC210" s="496"/>
      <c r="AD210" s="497"/>
      <c r="AE210" s="492"/>
      <c r="AF210" s="495"/>
      <c r="AG210" s="496"/>
      <c r="AH210" s="498"/>
      <c r="AI210" s="492"/>
      <c r="AJ210" s="495"/>
      <c r="AK210" s="496"/>
      <c r="AL210" s="498"/>
    </row>
    <row r="211" spans="1:38" ht="19.5" thickBot="1">
      <c r="A211" s="483"/>
      <c r="B211" s="578"/>
      <c r="C211" s="484"/>
      <c r="D211" s="575"/>
      <c r="E211" s="575"/>
      <c r="F211" s="579"/>
      <c r="G211" s="580"/>
      <c r="H211" s="581"/>
      <c r="I211" s="582"/>
      <c r="J211" s="583"/>
      <c r="K211" s="584"/>
      <c r="L211" s="511">
        <f t="shared" si="70"/>
        <v>0</v>
      </c>
      <c r="M211" s="514">
        <f t="shared" si="71"/>
        <v>0</v>
      </c>
      <c r="N211" s="515">
        <f t="shared" si="72"/>
        <v>0</v>
      </c>
      <c r="O211" s="585">
        <f t="shared" si="73"/>
        <v>0</v>
      </c>
      <c r="P211" s="463">
        <f t="shared" si="74"/>
        <v>0</v>
      </c>
      <c r="Q211" s="511"/>
      <c r="R211" s="512"/>
      <c r="S211" s="513"/>
      <c r="T211" s="514"/>
      <c r="U211" s="515"/>
      <c r="V211" s="516"/>
      <c r="W211" s="511"/>
      <c r="X211" s="514"/>
      <c r="Y211" s="515"/>
      <c r="Z211" s="517"/>
      <c r="AA211" s="513"/>
      <c r="AB211" s="514"/>
      <c r="AC211" s="515"/>
      <c r="AD211" s="516"/>
      <c r="AE211" s="511"/>
      <c r="AF211" s="514"/>
      <c r="AG211" s="515"/>
      <c r="AH211" s="517"/>
      <c r="AI211" s="511"/>
      <c r="AJ211" s="514"/>
      <c r="AK211" s="515"/>
      <c r="AL211" s="517"/>
    </row>
    <row r="212" spans="1:38" ht="113.25" thickBot="1">
      <c r="A212" s="1069" t="s">
        <v>103</v>
      </c>
      <c r="B212" s="586" t="s">
        <v>104</v>
      </c>
      <c r="C212" s="587" t="s">
        <v>105</v>
      </c>
      <c r="D212" s="588" t="s">
        <v>600</v>
      </c>
      <c r="E212" s="589" t="s">
        <v>521</v>
      </c>
      <c r="F212" s="528" t="s">
        <v>522</v>
      </c>
      <c r="G212" s="524" t="s">
        <v>508</v>
      </c>
      <c r="H212" s="524" t="s">
        <v>509</v>
      </c>
      <c r="I212" s="524" t="s">
        <v>510</v>
      </c>
      <c r="J212" s="526" t="s">
        <v>511</v>
      </c>
      <c r="K212" s="529" t="s">
        <v>64</v>
      </c>
      <c r="L212" s="590"/>
      <c r="M212" s="591"/>
      <c r="N212" s="591"/>
      <c r="O212" s="591"/>
      <c r="P212" s="592"/>
      <c r="Q212" s="590"/>
      <c r="R212" s="592"/>
      <c r="S212" s="523">
        <f>SUM(S218:V218)</f>
        <v>25300</v>
      </c>
      <c r="T212" s="897">
        <f>S212+G219</f>
        <v>25300</v>
      </c>
      <c r="U212" s="591"/>
      <c r="V212" s="593"/>
      <c r="W212" s="523">
        <f>SUM(W218:Z218)</f>
        <v>152490.40000000002</v>
      </c>
      <c r="X212" s="897">
        <f>W212+H219</f>
        <v>152490.40000000002</v>
      </c>
      <c r="Y212" s="591"/>
      <c r="Z212" s="592"/>
      <c r="AA212" s="594"/>
      <c r="AB212" s="591"/>
      <c r="AC212" s="591"/>
      <c r="AD212" s="593"/>
      <c r="AE212" s="523">
        <f>SUM(AE218:AH218)</f>
        <v>0</v>
      </c>
      <c r="AF212" s="591"/>
      <c r="AG212" s="591"/>
      <c r="AH212" s="592"/>
      <c r="AI212" s="590"/>
      <c r="AJ212" s="591"/>
      <c r="AK212" s="591"/>
      <c r="AL212" s="592"/>
    </row>
    <row r="213" spans="1:38" ht="26.25">
      <c r="A213" s="383" t="s">
        <v>513</v>
      </c>
      <c r="B213" s="595" t="str">
        <f>$B$4</f>
        <v>90</v>
      </c>
      <c r="C213" s="596" t="s">
        <v>32</v>
      </c>
      <c r="D213" s="597">
        <f>SUM(F213:K213)</f>
        <v>477600</v>
      </c>
      <c r="E213" s="387" t="s">
        <v>514</v>
      </c>
      <c r="F213" s="422">
        <v>0</v>
      </c>
      <c r="G213" s="423">
        <v>254800</v>
      </c>
      <c r="H213" s="424">
        <v>222800</v>
      </c>
      <c r="I213" s="425">
        <v>0</v>
      </c>
      <c r="J213" s="426">
        <v>0</v>
      </c>
      <c r="K213" s="427">
        <v>0</v>
      </c>
      <c r="L213" s="459"/>
      <c r="M213" s="460"/>
      <c r="N213" s="461"/>
      <c r="O213" s="462"/>
      <c r="P213" s="463"/>
      <c r="Q213" s="428"/>
      <c r="R213" s="432"/>
      <c r="S213" s="433"/>
      <c r="T213" s="429"/>
      <c r="U213" s="430"/>
      <c r="V213" s="434"/>
      <c r="W213" s="428"/>
      <c r="X213" s="429"/>
      <c r="Y213" s="430"/>
      <c r="Z213" s="435"/>
      <c r="AA213" s="433"/>
      <c r="AB213" s="429"/>
      <c r="AC213" s="430"/>
      <c r="AD213" s="434"/>
      <c r="AE213" s="428"/>
      <c r="AF213" s="429"/>
      <c r="AG213" s="430"/>
      <c r="AH213" s="435"/>
      <c r="AI213" s="428"/>
      <c r="AJ213" s="429"/>
      <c r="AK213" s="430"/>
      <c r="AL213" s="435"/>
    </row>
    <row r="214" spans="1:38" ht="18.75" hidden="1">
      <c r="A214" s="536" t="str">
        <f>$A$5</f>
        <v>พ.ค.</v>
      </c>
      <c r="B214" s="398"/>
      <c r="C214" s="421"/>
      <c r="D214" s="386">
        <f>SUM(F214:K214)</f>
        <v>358200</v>
      </c>
      <c r="E214" s="400" t="s">
        <v>516</v>
      </c>
      <c r="F214" s="422">
        <v>0</v>
      </c>
      <c r="G214" s="423">
        <v>191100</v>
      </c>
      <c r="H214" s="424">
        <v>167100</v>
      </c>
      <c r="I214" s="425">
        <v>0</v>
      </c>
      <c r="J214" s="426">
        <v>0</v>
      </c>
      <c r="K214" s="427">
        <v>0</v>
      </c>
      <c r="L214" s="459"/>
      <c r="M214" s="460"/>
      <c r="N214" s="461"/>
      <c r="O214" s="462"/>
      <c r="P214" s="463"/>
      <c r="Q214" s="428"/>
      <c r="R214" s="432"/>
      <c r="S214" s="433"/>
      <c r="T214" s="429"/>
      <c r="U214" s="430"/>
      <c r="V214" s="434"/>
      <c r="W214" s="428"/>
      <c r="X214" s="429"/>
      <c r="Y214" s="430"/>
      <c r="Z214" s="435"/>
      <c r="AA214" s="433"/>
      <c r="AB214" s="429"/>
      <c r="AC214" s="430"/>
      <c r="AD214" s="434"/>
      <c r="AE214" s="428"/>
      <c r="AF214" s="429"/>
      <c r="AG214" s="430"/>
      <c r="AH214" s="435"/>
      <c r="AI214" s="428"/>
      <c r="AJ214" s="429"/>
      <c r="AK214" s="430"/>
      <c r="AL214" s="435"/>
    </row>
    <row r="215" spans="1:38" ht="26.25">
      <c r="A215" s="397" t="s">
        <v>517</v>
      </c>
      <c r="B215" s="401">
        <f>D215*100/D213</f>
        <v>37.225795644891129</v>
      </c>
      <c r="C215" s="421" t="s">
        <v>32</v>
      </c>
      <c r="D215" s="386">
        <f>SUM(F215:K215)</f>
        <v>177790.40000000002</v>
      </c>
      <c r="E215" s="400" t="s">
        <v>518</v>
      </c>
      <c r="F215" s="422">
        <f t="shared" ref="F215:K215" si="75">SUM(F219:F241)</f>
        <v>0</v>
      </c>
      <c r="G215" s="423">
        <f t="shared" si="75"/>
        <v>25300</v>
      </c>
      <c r="H215" s="424">
        <f t="shared" si="75"/>
        <v>152490.40000000002</v>
      </c>
      <c r="I215" s="425">
        <f t="shared" si="75"/>
        <v>0</v>
      </c>
      <c r="J215" s="426">
        <f t="shared" si="75"/>
        <v>0</v>
      </c>
      <c r="K215" s="427">
        <f t="shared" si="75"/>
        <v>0</v>
      </c>
      <c r="L215" s="459"/>
      <c r="M215" s="460"/>
      <c r="N215" s="461"/>
      <c r="O215" s="462"/>
      <c r="P215" s="463"/>
      <c r="Q215" s="475"/>
      <c r="R215" s="476"/>
      <c r="S215" s="477"/>
      <c r="T215" s="478"/>
      <c r="U215" s="479"/>
      <c r="V215" s="480"/>
      <c r="W215" s="475"/>
      <c r="X215" s="478"/>
      <c r="Y215" s="479"/>
      <c r="Z215" s="482"/>
      <c r="AA215" s="477"/>
      <c r="AB215" s="478"/>
      <c r="AC215" s="479"/>
      <c r="AD215" s="480"/>
      <c r="AE215" s="475"/>
      <c r="AF215" s="478"/>
      <c r="AG215" s="479"/>
      <c r="AH215" s="482"/>
      <c r="AI215" s="475"/>
      <c r="AJ215" s="478"/>
      <c r="AK215" s="479"/>
      <c r="AL215" s="482"/>
    </row>
    <row r="216" spans="1:38" ht="26.25" hidden="1">
      <c r="A216" s="402" t="s">
        <v>519</v>
      </c>
      <c r="B216" s="403">
        <f>L218*100/D213</f>
        <v>37.225795644891129</v>
      </c>
      <c r="C216" s="421" t="s">
        <v>32</v>
      </c>
      <c r="D216" s="386">
        <f>SUM(F216:K216)</f>
        <v>180409.59999999998</v>
      </c>
      <c r="E216" s="400" t="s">
        <v>520</v>
      </c>
      <c r="F216" s="422">
        <f t="shared" ref="F216:K216" si="76">F214-F215</f>
        <v>0</v>
      </c>
      <c r="G216" s="423">
        <f t="shared" si="76"/>
        <v>165800</v>
      </c>
      <c r="H216" s="424">
        <f t="shared" si="76"/>
        <v>14609.599999999977</v>
      </c>
      <c r="I216" s="425">
        <f t="shared" si="76"/>
        <v>0</v>
      </c>
      <c r="J216" s="426">
        <f t="shared" si="76"/>
        <v>0</v>
      </c>
      <c r="K216" s="427">
        <f t="shared" si="76"/>
        <v>0</v>
      </c>
      <c r="L216" s="459"/>
      <c r="M216" s="460"/>
      <c r="N216" s="461"/>
      <c r="O216" s="462"/>
      <c r="P216" s="463"/>
      <c r="Q216" s="570"/>
      <c r="R216" s="571"/>
      <c r="S216" s="572"/>
      <c r="T216" s="460"/>
      <c r="U216" s="461"/>
      <c r="V216" s="465"/>
      <c r="W216" s="570"/>
      <c r="X216" s="460"/>
      <c r="Y216" s="461"/>
      <c r="Z216" s="466"/>
      <c r="AA216" s="572"/>
      <c r="AB216" s="460"/>
      <c r="AC216" s="461"/>
      <c r="AD216" s="465"/>
      <c r="AE216" s="570"/>
      <c r="AF216" s="460"/>
      <c r="AG216" s="461"/>
      <c r="AH216" s="466"/>
      <c r="AI216" s="570"/>
      <c r="AJ216" s="460"/>
      <c r="AK216" s="461"/>
      <c r="AL216" s="466"/>
    </row>
    <row r="217" spans="1:38" ht="18.75">
      <c r="A217" s="537"/>
      <c r="B217" s="438"/>
      <c r="C217" s="421"/>
      <c r="D217" s="386">
        <f>SUM(F217:K217)</f>
        <v>299809.59999999998</v>
      </c>
      <c r="E217" s="400" t="s">
        <v>453</v>
      </c>
      <c r="F217" s="422">
        <f t="shared" ref="F217:K217" si="77">F213-F215</f>
        <v>0</v>
      </c>
      <c r="G217" s="423">
        <f t="shared" si="77"/>
        <v>229500</v>
      </c>
      <c r="H217" s="424">
        <f t="shared" si="77"/>
        <v>70309.599999999977</v>
      </c>
      <c r="I217" s="425">
        <f t="shared" si="77"/>
        <v>0</v>
      </c>
      <c r="J217" s="426">
        <f t="shared" si="77"/>
        <v>0</v>
      </c>
      <c r="K217" s="439">
        <f t="shared" si="77"/>
        <v>0</v>
      </c>
      <c r="L217" s="459"/>
      <c r="M217" s="478"/>
      <c r="N217" s="479"/>
      <c r="O217" s="538"/>
      <c r="P217" s="476"/>
      <c r="Q217" s="459"/>
      <c r="R217" s="463"/>
      <c r="S217" s="464"/>
      <c r="T217" s="460"/>
      <c r="U217" s="461"/>
      <c r="V217" s="465"/>
      <c r="W217" s="459"/>
      <c r="X217" s="460"/>
      <c r="Y217" s="461"/>
      <c r="Z217" s="466"/>
      <c r="AA217" s="464"/>
      <c r="AB217" s="460"/>
      <c r="AC217" s="461"/>
      <c r="AD217" s="465"/>
      <c r="AE217" s="459"/>
      <c r="AF217" s="460"/>
      <c r="AG217" s="461"/>
      <c r="AH217" s="466"/>
      <c r="AI217" s="459"/>
      <c r="AJ217" s="460"/>
      <c r="AK217" s="461"/>
      <c r="AL217" s="466"/>
    </row>
    <row r="218" spans="1:38" ht="18.75">
      <c r="A218" s="539" t="s">
        <v>523</v>
      </c>
      <c r="B218" s="440" t="s">
        <v>524</v>
      </c>
      <c r="C218" s="1162" t="s">
        <v>525</v>
      </c>
      <c r="D218" s="1163"/>
      <c r="E218" s="1164"/>
      <c r="F218" s="442" t="s">
        <v>526</v>
      </c>
      <c r="G218" s="440" t="s">
        <v>508</v>
      </c>
      <c r="H218" s="440" t="s">
        <v>509</v>
      </c>
      <c r="I218" s="440" t="s">
        <v>510</v>
      </c>
      <c r="J218" s="440" t="s">
        <v>511</v>
      </c>
      <c r="K218" s="443" t="s">
        <v>64</v>
      </c>
      <c r="L218" s="444">
        <f t="shared" ref="L218:AL218" si="78">SUM(L219:L241)</f>
        <v>177790.40000000002</v>
      </c>
      <c r="M218" s="445">
        <f t="shared" si="78"/>
        <v>0</v>
      </c>
      <c r="N218" s="445">
        <f t="shared" si="78"/>
        <v>0</v>
      </c>
      <c r="O218" s="445">
        <f t="shared" si="78"/>
        <v>0</v>
      </c>
      <c r="P218" s="445">
        <f t="shared" si="78"/>
        <v>0</v>
      </c>
      <c r="Q218" s="444">
        <f t="shared" si="78"/>
        <v>0</v>
      </c>
      <c r="R218" s="446">
        <f t="shared" si="78"/>
        <v>0</v>
      </c>
      <c r="S218" s="447">
        <f t="shared" si="78"/>
        <v>25300</v>
      </c>
      <c r="T218" s="445">
        <f t="shared" si="78"/>
        <v>0</v>
      </c>
      <c r="U218" s="445">
        <f t="shared" si="78"/>
        <v>0</v>
      </c>
      <c r="V218" s="448">
        <f t="shared" si="78"/>
        <v>0</v>
      </c>
      <c r="W218" s="444">
        <f t="shared" si="78"/>
        <v>152490.40000000002</v>
      </c>
      <c r="X218" s="445">
        <f t="shared" si="78"/>
        <v>0</v>
      </c>
      <c r="Y218" s="445">
        <f t="shared" si="78"/>
        <v>0</v>
      </c>
      <c r="Z218" s="446">
        <f t="shared" si="78"/>
        <v>0</v>
      </c>
      <c r="AA218" s="447">
        <f t="shared" si="78"/>
        <v>0</v>
      </c>
      <c r="AB218" s="445">
        <f t="shared" si="78"/>
        <v>0</v>
      </c>
      <c r="AC218" s="445">
        <f t="shared" si="78"/>
        <v>0</v>
      </c>
      <c r="AD218" s="448">
        <f t="shared" si="78"/>
        <v>0</v>
      </c>
      <c r="AE218" s="444">
        <f t="shared" si="78"/>
        <v>0</v>
      </c>
      <c r="AF218" s="445">
        <f t="shared" si="78"/>
        <v>0</v>
      </c>
      <c r="AG218" s="445">
        <f t="shared" si="78"/>
        <v>0</v>
      </c>
      <c r="AH218" s="446">
        <f t="shared" si="78"/>
        <v>0</v>
      </c>
      <c r="AI218" s="444">
        <f t="shared" si="78"/>
        <v>0</v>
      </c>
      <c r="AJ218" s="445">
        <f t="shared" si="78"/>
        <v>0</v>
      </c>
      <c r="AK218" s="445">
        <f t="shared" si="78"/>
        <v>0</v>
      </c>
      <c r="AL218" s="446">
        <f t="shared" si="78"/>
        <v>0</v>
      </c>
    </row>
    <row r="219" spans="1:38" ht="18.75">
      <c r="A219" s="539"/>
      <c r="B219" s="450"/>
      <c r="C219" s="853" t="s">
        <v>1303</v>
      </c>
      <c r="D219" s="540"/>
      <c r="E219" s="540"/>
      <c r="F219" s="453"/>
      <c r="G219" s="454"/>
      <c r="H219" s="455"/>
      <c r="I219" s="456"/>
      <c r="J219" s="457"/>
      <c r="K219" s="469"/>
      <c r="L219" s="459">
        <f t="shared" ref="L219:L241" si="79">SUM(Q219,S219,W219,AA219,AE219,AI219)</f>
        <v>0</v>
      </c>
      <c r="M219" s="460">
        <f t="shared" ref="M219:M241" si="80">SUM(T219,X219,AB219,AF219,AJ219)</f>
        <v>0</v>
      </c>
      <c r="N219" s="461">
        <f t="shared" ref="N219:N241" si="81">SUM(U219,Y219,AC219,AG219,AK219)</f>
        <v>0</v>
      </c>
      <c r="O219" s="462">
        <f t="shared" ref="O219:O241" si="82">SUM(V219,Z219,AD219,AH219,AL219)</f>
        <v>0</v>
      </c>
      <c r="P219" s="463">
        <f t="shared" ref="P219:P241" si="83">SUM(R219)</f>
        <v>0</v>
      </c>
      <c r="Q219" s="459"/>
      <c r="R219" s="463"/>
      <c r="S219" s="464"/>
      <c r="T219" s="460"/>
      <c r="U219" s="461"/>
      <c r="V219" s="465"/>
      <c r="W219" s="459"/>
      <c r="X219" s="460"/>
      <c r="Y219" s="461"/>
      <c r="Z219" s="466"/>
      <c r="AA219" s="464"/>
      <c r="AB219" s="460"/>
      <c r="AC219" s="461"/>
      <c r="AD219" s="465"/>
      <c r="AE219" s="459"/>
      <c r="AF219" s="460"/>
      <c r="AG219" s="461"/>
      <c r="AH219" s="466"/>
      <c r="AI219" s="459"/>
      <c r="AJ219" s="460"/>
      <c r="AK219" s="461"/>
      <c r="AL219" s="466"/>
    </row>
    <row r="220" spans="1:38" ht="18.75">
      <c r="A220" s="539"/>
      <c r="B220" s="541">
        <v>244035</v>
      </c>
      <c r="C220" s="451" t="s">
        <v>601</v>
      </c>
      <c r="D220" s="540"/>
      <c r="E220" s="540"/>
      <c r="F220" s="453"/>
      <c r="G220" s="454"/>
      <c r="H220" s="455">
        <v>10700</v>
      </c>
      <c r="I220" s="456"/>
      <c r="J220" s="457"/>
      <c r="K220" s="469"/>
      <c r="L220" s="459">
        <f t="shared" si="79"/>
        <v>10700</v>
      </c>
      <c r="M220" s="460">
        <f t="shared" si="80"/>
        <v>0</v>
      </c>
      <c r="N220" s="461">
        <f t="shared" si="81"/>
        <v>0</v>
      </c>
      <c r="O220" s="462">
        <f t="shared" si="82"/>
        <v>0</v>
      </c>
      <c r="P220" s="463">
        <f t="shared" si="83"/>
        <v>0</v>
      </c>
      <c r="Q220" s="459"/>
      <c r="R220" s="463"/>
      <c r="S220" s="464"/>
      <c r="T220" s="460"/>
      <c r="U220" s="461"/>
      <c r="V220" s="465"/>
      <c r="W220" s="459">
        <v>10700</v>
      </c>
      <c r="X220" s="460"/>
      <c r="Y220" s="461"/>
      <c r="Z220" s="466"/>
      <c r="AA220" s="464"/>
      <c r="AB220" s="460"/>
      <c r="AC220" s="461"/>
      <c r="AD220" s="465"/>
      <c r="AE220" s="459"/>
      <c r="AF220" s="460"/>
      <c r="AG220" s="461"/>
      <c r="AH220" s="466"/>
      <c r="AI220" s="459"/>
      <c r="AJ220" s="460"/>
      <c r="AK220" s="461"/>
      <c r="AL220" s="466"/>
    </row>
    <row r="221" spans="1:38" ht="18.75">
      <c r="A221" s="539"/>
      <c r="B221" s="541">
        <v>244035</v>
      </c>
      <c r="C221" s="451" t="s">
        <v>602</v>
      </c>
      <c r="D221" s="540"/>
      <c r="E221" s="540"/>
      <c r="F221" s="453"/>
      <c r="G221" s="454"/>
      <c r="H221" s="455">
        <v>5692.4</v>
      </c>
      <c r="I221" s="456"/>
      <c r="J221" s="457"/>
      <c r="K221" s="469"/>
      <c r="L221" s="459">
        <f t="shared" si="79"/>
        <v>5692.4</v>
      </c>
      <c r="M221" s="460">
        <f t="shared" si="80"/>
        <v>0</v>
      </c>
      <c r="N221" s="461">
        <f t="shared" si="81"/>
        <v>0</v>
      </c>
      <c r="O221" s="462">
        <f t="shared" si="82"/>
        <v>0</v>
      </c>
      <c r="P221" s="463">
        <f t="shared" si="83"/>
        <v>0</v>
      </c>
      <c r="Q221" s="459"/>
      <c r="R221" s="463"/>
      <c r="S221" s="464"/>
      <c r="T221" s="460"/>
      <c r="U221" s="461"/>
      <c r="V221" s="465"/>
      <c r="W221" s="459">
        <v>5692.4</v>
      </c>
      <c r="X221" s="460"/>
      <c r="Y221" s="461"/>
      <c r="Z221" s="466"/>
      <c r="AA221" s="464"/>
      <c r="AB221" s="460"/>
      <c r="AC221" s="461"/>
      <c r="AD221" s="465"/>
      <c r="AE221" s="459"/>
      <c r="AF221" s="460"/>
      <c r="AG221" s="461"/>
      <c r="AH221" s="466"/>
      <c r="AI221" s="459"/>
      <c r="AJ221" s="460"/>
      <c r="AK221" s="461"/>
      <c r="AL221" s="466"/>
    </row>
    <row r="222" spans="1:38" ht="18.75">
      <c r="A222" s="539"/>
      <c r="B222" s="541">
        <v>244047</v>
      </c>
      <c r="C222" s="451" t="s">
        <v>603</v>
      </c>
      <c r="D222" s="540"/>
      <c r="E222" s="540"/>
      <c r="F222" s="453"/>
      <c r="G222" s="454"/>
      <c r="H222" s="455">
        <v>34496.800000000003</v>
      </c>
      <c r="I222" s="456"/>
      <c r="J222" s="457"/>
      <c r="K222" s="469"/>
      <c r="L222" s="459">
        <f t="shared" si="79"/>
        <v>34496.800000000003</v>
      </c>
      <c r="M222" s="460">
        <f t="shared" si="80"/>
        <v>0</v>
      </c>
      <c r="N222" s="461">
        <f t="shared" si="81"/>
        <v>0</v>
      </c>
      <c r="O222" s="462">
        <f t="shared" si="82"/>
        <v>0</v>
      </c>
      <c r="P222" s="463">
        <f t="shared" si="83"/>
        <v>0</v>
      </c>
      <c r="Q222" s="459"/>
      <c r="R222" s="463"/>
      <c r="S222" s="464"/>
      <c r="T222" s="460"/>
      <c r="U222" s="461"/>
      <c r="V222" s="465"/>
      <c r="W222" s="459">
        <v>34496.800000000003</v>
      </c>
      <c r="X222" s="460"/>
      <c r="Y222" s="461"/>
      <c r="Z222" s="466"/>
      <c r="AA222" s="464"/>
      <c r="AB222" s="460"/>
      <c r="AC222" s="461"/>
      <c r="AD222" s="465"/>
      <c r="AE222" s="459"/>
      <c r="AF222" s="460"/>
      <c r="AG222" s="461"/>
      <c r="AH222" s="466"/>
      <c r="AI222" s="459"/>
      <c r="AJ222" s="460"/>
      <c r="AK222" s="461"/>
      <c r="AL222" s="466"/>
    </row>
    <row r="223" spans="1:38" ht="18.75">
      <c r="A223" s="539"/>
      <c r="B223" s="541">
        <v>244048</v>
      </c>
      <c r="C223" s="451" t="s">
        <v>604</v>
      </c>
      <c r="D223" s="540"/>
      <c r="E223" s="540"/>
      <c r="F223" s="453"/>
      <c r="G223" s="454"/>
      <c r="H223" s="455">
        <v>33170</v>
      </c>
      <c r="I223" s="456"/>
      <c r="J223" s="457"/>
      <c r="K223" s="469"/>
      <c r="L223" s="459">
        <f t="shared" si="79"/>
        <v>33170</v>
      </c>
      <c r="M223" s="460">
        <f t="shared" si="80"/>
        <v>0</v>
      </c>
      <c r="N223" s="461">
        <f t="shared" si="81"/>
        <v>0</v>
      </c>
      <c r="O223" s="462">
        <f t="shared" si="82"/>
        <v>0</v>
      </c>
      <c r="P223" s="463">
        <f t="shared" si="83"/>
        <v>0</v>
      </c>
      <c r="Q223" s="459"/>
      <c r="R223" s="463"/>
      <c r="S223" s="464"/>
      <c r="T223" s="460"/>
      <c r="U223" s="461"/>
      <c r="V223" s="465"/>
      <c r="W223" s="459">
        <v>33170</v>
      </c>
      <c r="X223" s="460"/>
      <c r="Y223" s="461"/>
      <c r="Z223" s="466"/>
      <c r="AA223" s="464"/>
      <c r="AB223" s="460"/>
      <c r="AC223" s="461"/>
      <c r="AD223" s="465"/>
      <c r="AE223" s="459"/>
      <c r="AF223" s="460"/>
      <c r="AG223" s="461"/>
      <c r="AH223" s="466"/>
      <c r="AI223" s="459"/>
      <c r="AJ223" s="460"/>
      <c r="AK223" s="461"/>
      <c r="AL223" s="466"/>
    </row>
    <row r="224" spans="1:38" ht="18.75">
      <c r="A224" s="539"/>
      <c r="B224" s="541">
        <v>244056</v>
      </c>
      <c r="C224" s="451" t="s">
        <v>605</v>
      </c>
      <c r="D224" s="540"/>
      <c r="E224" s="540"/>
      <c r="F224" s="453"/>
      <c r="G224" s="454"/>
      <c r="H224" s="455">
        <v>11695.1</v>
      </c>
      <c r="I224" s="456"/>
      <c r="J224" s="457"/>
      <c r="K224" s="469"/>
      <c r="L224" s="459">
        <f t="shared" si="79"/>
        <v>11695.1</v>
      </c>
      <c r="M224" s="460">
        <f t="shared" si="80"/>
        <v>0</v>
      </c>
      <c r="N224" s="461">
        <f t="shared" si="81"/>
        <v>0</v>
      </c>
      <c r="O224" s="462">
        <f t="shared" si="82"/>
        <v>0</v>
      </c>
      <c r="P224" s="463">
        <f t="shared" si="83"/>
        <v>0</v>
      </c>
      <c r="Q224" s="459"/>
      <c r="R224" s="463"/>
      <c r="S224" s="464"/>
      <c r="T224" s="460"/>
      <c r="U224" s="461"/>
      <c r="V224" s="465"/>
      <c r="W224" s="459">
        <v>11695.1</v>
      </c>
      <c r="X224" s="460"/>
      <c r="Y224" s="461"/>
      <c r="Z224" s="466"/>
      <c r="AA224" s="464"/>
      <c r="AB224" s="460"/>
      <c r="AC224" s="461"/>
      <c r="AD224" s="465"/>
      <c r="AE224" s="459"/>
      <c r="AF224" s="460"/>
      <c r="AG224" s="461"/>
      <c r="AH224" s="466"/>
      <c r="AI224" s="459"/>
      <c r="AJ224" s="460"/>
      <c r="AK224" s="461"/>
      <c r="AL224" s="466"/>
    </row>
    <row r="225" spans="1:38" ht="18.75">
      <c r="A225" s="539"/>
      <c r="B225" s="541">
        <v>244088</v>
      </c>
      <c r="C225" s="451" t="s">
        <v>606</v>
      </c>
      <c r="D225" s="540"/>
      <c r="E225" s="540"/>
      <c r="F225" s="453"/>
      <c r="G225" s="454"/>
      <c r="H225" s="455">
        <v>22250</v>
      </c>
      <c r="I225" s="456"/>
      <c r="J225" s="457"/>
      <c r="K225" s="469"/>
      <c r="L225" s="459">
        <f t="shared" si="79"/>
        <v>22250</v>
      </c>
      <c r="M225" s="460">
        <f t="shared" si="80"/>
        <v>0</v>
      </c>
      <c r="N225" s="461">
        <f t="shared" si="81"/>
        <v>0</v>
      </c>
      <c r="O225" s="462">
        <f t="shared" si="82"/>
        <v>0</v>
      </c>
      <c r="P225" s="463">
        <f t="shared" si="83"/>
        <v>0</v>
      </c>
      <c r="Q225" s="459"/>
      <c r="R225" s="463"/>
      <c r="S225" s="464"/>
      <c r="T225" s="460"/>
      <c r="U225" s="461"/>
      <c r="V225" s="465"/>
      <c r="W225" s="459">
        <v>22250</v>
      </c>
      <c r="X225" s="460"/>
      <c r="Y225" s="461"/>
      <c r="Z225" s="466"/>
      <c r="AA225" s="464"/>
      <c r="AB225" s="460"/>
      <c r="AC225" s="461"/>
      <c r="AD225" s="465"/>
      <c r="AE225" s="459"/>
      <c r="AF225" s="460"/>
      <c r="AG225" s="461"/>
      <c r="AH225" s="466"/>
      <c r="AI225" s="459"/>
      <c r="AJ225" s="460"/>
      <c r="AK225" s="461"/>
      <c r="AL225" s="466"/>
    </row>
    <row r="226" spans="1:38" ht="18.75">
      <c r="A226" s="539"/>
      <c r="B226" s="541">
        <v>244098</v>
      </c>
      <c r="C226" s="451" t="s">
        <v>607</v>
      </c>
      <c r="D226" s="540"/>
      <c r="E226" s="540"/>
      <c r="F226" s="453"/>
      <c r="G226" s="454">
        <v>25300</v>
      </c>
      <c r="H226" s="455"/>
      <c r="I226" s="456"/>
      <c r="J226" s="457"/>
      <c r="K226" s="469"/>
      <c r="L226" s="459">
        <f t="shared" si="79"/>
        <v>25300</v>
      </c>
      <c r="M226" s="460">
        <f t="shared" si="80"/>
        <v>0</v>
      </c>
      <c r="N226" s="461">
        <f t="shared" si="81"/>
        <v>0</v>
      </c>
      <c r="O226" s="462">
        <f t="shared" si="82"/>
        <v>0</v>
      </c>
      <c r="P226" s="463">
        <f t="shared" si="83"/>
        <v>0</v>
      </c>
      <c r="Q226" s="459"/>
      <c r="R226" s="463"/>
      <c r="S226" s="464">
        <v>25300</v>
      </c>
      <c r="T226" s="460"/>
      <c r="U226" s="461"/>
      <c r="V226" s="465"/>
      <c r="W226" s="459"/>
      <c r="X226" s="460"/>
      <c r="Y226" s="461"/>
      <c r="Z226" s="466"/>
      <c r="AA226" s="464"/>
      <c r="AB226" s="460"/>
      <c r="AC226" s="461"/>
      <c r="AD226" s="465"/>
      <c r="AE226" s="459"/>
      <c r="AF226" s="460"/>
      <c r="AG226" s="461"/>
      <c r="AH226" s="466"/>
      <c r="AI226" s="459"/>
      <c r="AJ226" s="460"/>
      <c r="AK226" s="461"/>
      <c r="AL226" s="466"/>
    </row>
    <row r="227" spans="1:38" ht="18.75">
      <c r="A227" s="539"/>
      <c r="B227" s="541">
        <v>244124</v>
      </c>
      <c r="C227" s="451" t="s">
        <v>608</v>
      </c>
      <c r="D227" s="540"/>
      <c r="E227" s="540"/>
      <c r="F227" s="453"/>
      <c r="G227" s="454"/>
      <c r="H227" s="455">
        <v>3466.8</v>
      </c>
      <c r="I227" s="456"/>
      <c r="J227" s="457"/>
      <c r="K227" s="469"/>
      <c r="L227" s="459">
        <f t="shared" si="79"/>
        <v>3466.8</v>
      </c>
      <c r="M227" s="460">
        <f t="shared" si="80"/>
        <v>0</v>
      </c>
      <c r="N227" s="461">
        <f t="shared" si="81"/>
        <v>0</v>
      </c>
      <c r="O227" s="462">
        <f t="shared" si="82"/>
        <v>0</v>
      </c>
      <c r="P227" s="463">
        <f t="shared" si="83"/>
        <v>0</v>
      </c>
      <c r="Q227" s="459"/>
      <c r="R227" s="463"/>
      <c r="S227" s="464"/>
      <c r="T227" s="460"/>
      <c r="U227" s="461"/>
      <c r="V227" s="465"/>
      <c r="W227" s="459">
        <v>3466.8</v>
      </c>
      <c r="X227" s="460"/>
      <c r="Y227" s="461"/>
      <c r="Z227" s="466"/>
      <c r="AA227" s="464"/>
      <c r="AB227" s="460"/>
      <c r="AC227" s="461"/>
      <c r="AD227" s="465"/>
      <c r="AE227" s="459"/>
      <c r="AF227" s="460"/>
      <c r="AG227" s="461"/>
      <c r="AH227" s="466"/>
      <c r="AI227" s="459"/>
      <c r="AJ227" s="460"/>
      <c r="AK227" s="461"/>
      <c r="AL227" s="466"/>
    </row>
    <row r="228" spans="1:38" ht="18.75">
      <c r="A228" s="539"/>
      <c r="B228" s="541">
        <v>244144</v>
      </c>
      <c r="C228" s="543" t="s">
        <v>609</v>
      </c>
      <c r="D228" s="540"/>
      <c r="E228" s="540"/>
      <c r="F228" s="453"/>
      <c r="G228" s="454"/>
      <c r="H228" s="455">
        <v>3135.1</v>
      </c>
      <c r="I228" s="456"/>
      <c r="J228" s="457"/>
      <c r="K228" s="469"/>
      <c r="L228" s="459">
        <f t="shared" si="79"/>
        <v>3135.1</v>
      </c>
      <c r="M228" s="460">
        <f t="shared" si="80"/>
        <v>0</v>
      </c>
      <c r="N228" s="461">
        <f t="shared" si="81"/>
        <v>0</v>
      </c>
      <c r="O228" s="462">
        <f t="shared" si="82"/>
        <v>0</v>
      </c>
      <c r="P228" s="463">
        <f t="shared" si="83"/>
        <v>0</v>
      </c>
      <c r="Q228" s="459"/>
      <c r="R228" s="463"/>
      <c r="S228" s="464"/>
      <c r="T228" s="460"/>
      <c r="U228" s="461"/>
      <c r="V228" s="465"/>
      <c r="W228" s="459">
        <v>3135.1</v>
      </c>
      <c r="X228" s="460"/>
      <c r="Y228" s="461"/>
      <c r="Z228" s="466"/>
      <c r="AA228" s="464"/>
      <c r="AB228" s="460"/>
      <c r="AC228" s="461"/>
      <c r="AD228" s="465"/>
      <c r="AE228" s="459"/>
      <c r="AF228" s="460"/>
      <c r="AG228" s="461"/>
      <c r="AH228" s="466"/>
      <c r="AI228" s="459"/>
      <c r="AJ228" s="460"/>
      <c r="AK228" s="461"/>
      <c r="AL228" s="466"/>
    </row>
    <row r="229" spans="1:38" ht="18.75">
      <c r="A229" s="539"/>
      <c r="B229" s="541">
        <v>244146</v>
      </c>
      <c r="C229" s="543" t="s">
        <v>610</v>
      </c>
      <c r="D229" s="542"/>
      <c r="E229" s="542"/>
      <c r="F229" s="470"/>
      <c r="G229" s="471"/>
      <c r="H229" s="547">
        <v>7169</v>
      </c>
      <c r="I229" s="472"/>
      <c r="J229" s="473"/>
      <c r="K229" s="474"/>
      <c r="L229" s="459">
        <f t="shared" si="79"/>
        <v>7169</v>
      </c>
      <c r="M229" s="460">
        <f t="shared" si="80"/>
        <v>0</v>
      </c>
      <c r="N229" s="461">
        <f t="shared" si="81"/>
        <v>0</v>
      </c>
      <c r="O229" s="462">
        <f t="shared" si="82"/>
        <v>0</v>
      </c>
      <c r="P229" s="463">
        <f t="shared" si="83"/>
        <v>0</v>
      </c>
      <c r="Q229" s="475"/>
      <c r="R229" s="476"/>
      <c r="S229" s="477"/>
      <c r="T229" s="478"/>
      <c r="U229" s="479"/>
      <c r="V229" s="480"/>
      <c r="W229" s="475">
        <v>7169</v>
      </c>
      <c r="X229" s="478"/>
      <c r="Y229" s="479"/>
      <c r="Z229" s="550"/>
      <c r="AA229" s="477"/>
      <c r="AB229" s="478"/>
      <c r="AC229" s="479"/>
      <c r="AD229" s="480"/>
      <c r="AE229" s="475"/>
      <c r="AF229" s="478"/>
      <c r="AG229" s="479"/>
      <c r="AH229" s="482"/>
      <c r="AI229" s="475"/>
      <c r="AJ229" s="478"/>
      <c r="AK229" s="479"/>
      <c r="AL229" s="482"/>
    </row>
    <row r="230" spans="1:38" ht="18.75">
      <c r="A230" s="539"/>
      <c r="B230" s="541">
        <v>244147</v>
      </c>
      <c r="C230" s="543" t="s">
        <v>611</v>
      </c>
      <c r="D230" s="542"/>
      <c r="E230" s="542"/>
      <c r="F230" s="470"/>
      <c r="G230" s="471"/>
      <c r="H230" s="547">
        <v>6805.2</v>
      </c>
      <c r="I230" s="472"/>
      <c r="J230" s="473"/>
      <c r="K230" s="474"/>
      <c r="L230" s="459">
        <f t="shared" si="79"/>
        <v>6805.2</v>
      </c>
      <c r="M230" s="460">
        <f t="shared" si="80"/>
        <v>0</v>
      </c>
      <c r="N230" s="461">
        <f t="shared" si="81"/>
        <v>0</v>
      </c>
      <c r="O230" s="462">
        <f t="shared" si="82"/>
        <v>0</v>
      </c>
      <c r="P230" s="463">
        <f t="shared" si="83"/>
        <v>0</v>
      </c>
      <c r="Q230" s="475"/>
      <c r="R230" s="476"/>
      <c r="S230" s="477"/>
      <c r="T230" s="478"/>
      <c r="U230" s="479"/>
      <c r="V230" s="480"/>
      <c r="W230" s="475">
        <v>6805.2</v>
      </c>
      <c r="X230" s="549"/>
      <c r="Y230" s="479"/>
      <c r="Z230" s="550"/>
      <c r="AA230" s="477"/>
      <c r="AB230" s="478"/>
      <c r="AC230" s="479"/>
      <c r="AD230" s="480"/>
      <c r="AE230" s="475"/>
      <c r="AF230" s="478"/>
      <c r="AG230" s="479"/>
      <c r="AH230" s="482"/>
      <c r="AI230" s="475"/>
      <c r="AJ230" s="478"/>
      <c r="AK230" s="479"/>
      <c r="AL230" s="482"/>
    </row>
    <row r="231" spans="1:38" ht="18.75">
      <c r="A231" s="539"/>
      <c r="B231" s="541">
        <v>244189</v>
      </c>
      <c r="C231" s="543" t="s">
        <v>1319</v>
      </c>
      <c r="D231" s="542"/>
      <c r="E231" s="542"/>
      <c r="F231" s="470"/>
      <c r="G231" s="471"/>
      <c r="H231" s="547">
        <v>13910</v>
      </c>
      <c r="I231" s="472"/>
      <c r="J231" s="473"/>
      <c r="K231" s="474"/>
      <c r="L231" s="459">
        <f t="shared" si="79"/>
        <v>13910</v>
      </c>
      <c r="M231" s="460">
        <f t="shared" si="80"/>
        <v>0</v>
      </c>
      <c r="N231" s="461">
        <f t="shared" si="81"/>
        <v>0</v>
      </c>
      <c r="O231" s="462">
        <f t="shared" si="82"/>
        <v>0</v>
      </c>
      <c r="P231" s="463">
        <f t="shared" si="83"/>
        <v>0</v>
      </c>
      <c r="Q231" s="475"/>
      <c r="R231" s="476"/>
      <c r="S231" s="477"/>
      <c r="T231" s="478"/>
      <c r="U231" s="479"/>
      <c r="V231" s="480"/>
      <c r="W231" s="475">
        <v>13910</v>
      </c>
      <c r="X231" s="478"/>
      <c r="Y231" s="479"/>
      <c r="Z231" s="550"/>
      <c r="AA231" s="477"/>
      <c r="AB231" s="478"/>
      <c r="AC231" s="479"/>
      <c r="AD231" s="480"/>
      <c r="AE231" s="475"/>
      <c r="AF231" s="478"/>
      <c r="AG231" s="479"/>
      <c r="AH231" s="482"/>
      <c r="AI231" s="475"/>
      <c r="AJ231" s="478"/>
      <c r="AK231" s="479"/>
      <c r="AL231" s="482"/>
    </row>
    <row r="232" spans="1:38" ht="18.75">
      <c r="A232" s="539"/>
      <c r="B232" s="598"/>
      <c r="C232" s="543"/>
      <c r="D232" s="542"/>
      <c r="E232" s="542"/>
      <c r="F232" s="470"/>
      <c r="G232" s="471"/>
      <c r="H232" s="544"/>
      <c r="I232" s="472"/>
      <c r="J232" s="473"/>
      <c r="K232" s="474"/>
      <c r="L232" s="459">
        <f t="shared" si="79"/>
        <v>0</v>
      </c>
      <c r="M232" s="460">
        <f t="shared" si="80"/>
        <v>0</v>
      </c>
      <c r="N232" s="461">
        <f t="shared" si="81"/>
        <v>0</v>
      </c>
      <c r="O232" s="462">
        <f t="shared" si="82"/>
        <v>0</v>
      </c>
      <c r="P232" s="463">
        <f t="shared" si="83"/>
        <v>0</v>
      </c>
      <c r="Q232" s="475"/>
      <c r="R232" s="476"/>
      <c r="S232" s="477"/>
      <c r="T232" s="478"/>
      <c r="U232" s="479"/>
      <c r="V232" s="480"/>
      <c r="W232" s="475"/>
      <c r="X232" s="478"/>
      <c r="Y232" s="479"/>
      <c r="Z232" s="482"/>
      <c r="AA232" s="477"/>
      <c r="AB232" s="478"/>
      <c r="AC232" s="479"/>
      <c r="AD232" s="480"/>
      <c r="AE232" s="475"/>
      <c r="AF232" s="478"/>
      <c r="AG232" s="479"/>
      <c r="AH232" s="482"/>
      <c r="AI232" s="475"/>
      <c r="AJ232" s="478"/>
      <c r="AK232" s="479"/>
      <c r="AL232" s="482"/>
    </row>
    <row r="233" spans="1:38" ht="18.75">
      <c r="A233" s="539"/>
      <c r="B233" s="598"/>
      <c r="C233" s="543"/>
      <c r="D233" s="542"/>
      <c r="E233" s="542"/>
      <c r="F233" s="470"/>
      <c r="G233" s="471"/>
      <c r="H233" s="544"/>
      <c r="I233" s="472"/>
      <c r="J233" s="473"/>
      <c r="K233" s="474"/>
      <c r="L233" s="459"/>
      <c r="M233" s="460"/>
      <c r="N233" s="461"/>
      <c r="O233" s="462"/>
      <c r="P233" s="463"/>
      <c r="Q233" s="475"/>
      <c r="R233" s="476"/>
      <c r="S233" s="477"/>
      <c r="T233" s="478"/>
      <c r="U233" s="479"/>
      <c r="V233" s="480"/>
      <c r="W233" s="475"/>
      <c r="X233" s="478"/>
      <c r="Y233" s="479"/>
      <c r="Z233" s="482"/>
      <c r="AA233" s="477"/>
      <c r="AB233" s="478"/>
      <c r="AC233" s="479"/>
      <c r="AD233" s="480"/>
      <c r="AE233" s="475"/>
      <c r="AF233" s="478"/>
      <c r="AG233" s="479"/>
      <c r="AH233" s="482"/>
      <c r="AI233" s="475"/>
      <c r="AJ233" s="478"/>
      <c r="AK233" s="479"/>
      <c r="AL233" s="482"/>
    </row>
    <row r="234" spans="1:38" ht="18.75">
      <c r="A234" s="539"/>
      <c r="B234" s="598"/>
      <c r="C234" s="552"/>
      <c r="D234" s="542"/>
      <c r="E234" s="542"/>
      <c r="F234" s="470"/>
      <c r="G234" s="471"/>
      <c r="H234" s="544"/>
      <c r="I234" s="472"/>
      <c r="J234" s="473"/>
      <c r="K234" s="474"/>
      <c r="L234" s="459">
        <f t="shared" si="79"/>
        <v>0</v>
      </c>
      <c r="M234" s="460">
        <f t="shared" si="80"/>
        <v>0</v>
      </c>
      <c r="N234" s="461">
        <f t="shared" si="81"/>
        <v>0</v>
      </c>
      <c r="O234" s="462">
        <f t="shared" si="82"/>
        <v>0</v>
      </c>
      <c r="P234" s="463">
        <f t="shared" si="83"/>
        <v>0</v>
      </c>
      <c r="Q234" s="475"/>
      <c r="R234" s="476"/>
      <c r="S234" s="477"/>
      <c r="T234" s="478"/>
      <c r="U234" s="479"/>
      <c r="V234" s="480"/>
      <c r="W234" s="475"/>
      <c r="X234" s="478"/>
      <c r="Y234" s="479"/>
      <c r="Z234" s="482"/>
      <c r="AA234" s="477"/>
      <c r="AB234" s="478"/>
      <c r="AC234" s="479"/>
      <c r="AD234" s="480"/>
      <c r="AE234" s="475"/>
      <c r="AF234" s="478"/>
      <c r="AG234" s="479"/>
      <c r="AH234" s="482"/>
      <c r="AI234" s="475"/>
      <c r="AJ234" s="478"/>
      <c r="AK234" s="479"/>
      <c r="AL234" s="482"/>
    </row>
    <row r="235" spans="1:38" ht="18.75">
      <c r="A235" s="539"/>
      <c r="B235" s="598"/>
      <c r="C235" s="552"/>
      <c r="D235" s="542"/>
      <c r="E235" s="542"/>
      <c r="F235" s="470"/>
      <c r="G235" s="471"/>
      <c r="H235" s="544"/>
      <c r="I235" s="472"/>
      <c r="J235" s="473"/>
      <c r="K235" s="474"/>
      <c r="L235" s="459"/>
      <c r="M235" s="460"/>
      <c r="N235" s="461"/>
      <c r="O235" s="462"/>
      <c r="P235" s="463"/>
      <c r="Q235" s="475"/>
      <c r="R235" s="476"/>
      <c r="S235" s="477"/>
      <c r="T235" s="478"/>
      <c r="U235" s="479"/>
      <c r="V235" s="480"/>
      <c r="W235" s="475"/>
      <c r="X235" s="478"/>
      <c r="Y235" s="479"/>
      <c r="Z235" s="482"/>
      <c r="AA235" s="477"/>
      <c r="AB235" s="478"/>
      <c r="AC235" s="479"/>
      <c r="AD235" s="480"/>
      <c r="AE235" s="475"/>
      <c r="AF235" s="478"/>
      <c r="AG235" s="479"/>
      <c r="AH235" s="482"/>
      <c r="AI235" s="475"/>
      <c r="AJ235" s="478"/>
      <c r="AK235" s="479"/>
      <c r="AL235" s="482"/>
    </row>
    <row r="236" spans="1:38" ht="18.75">
      <c r="A236" s="539"/>
      <c r="B236" s="598"/>
      <c r="C236" s="552"/>
      <c r="D236" s="542"/>
      <c r="E236" s="542"/>
      <c r="F236" s="470"/>
      <c r="G236" s="471"/>
      <c r="H236" s="544"/>
      <c r="I236" s="472"/>
      <c r="J236" s="473"/>
      <c r="K236" s="474"/>
      <c r="L236" s="459"/>
      <c r="M236" s="460"/>
      <c r="N236" s="461"/>
      <c r="O236" s="462"/>
      <c r="P236" s="463"/>
      <c r="Q236" s="475"/>
      <c r="R236" s="476"/>
      <c r="S236" s="477"/>
      <c r="T236" s="478"/>
      <c r="U236" s="479"/>
      <c r="V236" s="480"/>
      <c r="W236" s="475"/>
      <c r="X236" s="478"/>
      <c r="Y236" s="479"/>
      <c r="Z236" s="482"/>
      <c r="AA236" s="477"/>
      <c r="AB236" s="478"/>
      <c r="AC236" s="479"/>
      <c r="AD236" s="480"/>
      <c r="AE236" s="475"/>
      <c r="AF236" s="478"/>
      <c r="AG236" s="479"/>
      <c r="AH236" s="482"/>
      <c r="AI236" s="475"/>
      <c r="AJ236" s="478"/>
      <c r="AK236" s="479"/>
      <c r="AL236" s="482"/>
    </row>
    <row r="237" spans="1:38" ht="18.75">
      <c r="A237" s="539"/>
      <c r="B237" s="598"/>
      <c r="C237" s="552"/>
      <c r="D237" s="542"/>
      <c r="E237" s="542"/>
      <c r="F237" s="470"/>
      <c r="G237" s="471"/>
      <c r="H237" s="544"/>
      <c r="I237" s="472"/>
      <c r="J237" s="473"/>
      <c r="K237" s="474"/>
      <c r="L237" s="459"/>
      <c r="M237" s="460"/>
      <c r="N237" s="461"/>
      <c r="O237" s="462"/>
      <c r="P237" s="463"/>
      <c r="Q237" s="475"/>
      <c r="R237" s="476"/>
      <c r="S237" s="477"/>
      <c r="T237" s="478"/>
      <c r="U237" s="479"/>
      <c r="V237" s="480"/>
      <c r="W237" s="475"/>
      <c r="X237" s="478"/>
      <c r="Y237" s="479"/>
      <c r="Z237" s="482"/>
      <c r="AA237" s="477"/>
      <c r="AB237" s="478"/>
      <c r="AC237" s="479"/>
      <c r="AD237" s="480"/>
      <c r="AE237" s="475"/>
      <c r="AF237" s="478"/>
      <c r="AG237" s="479"/>
      <c r="AH237" s="482"/>
      <c r="AI237" s="475"/>
      <c r="AJ237" s="478"/>
      <c r="AK237" s="479"/>
      <c r="AL237" s="482"/>
    </row>
    <row r="238" spans="1:38" ht="18.75">
      <c r="A238" s="539"/>
      <c r="B238" s="598"/>
      <c r="C238" s="552"/>
      <c r="D238" s="542"/>
      <c r="E238" s="542"/>
      <c r="F238" s="470"/>
      <c r="G238" s="471"/>
      <c r="H238" s="544"/>
      <c r="I238" s="472"/>
      <c r="J238" s="473"/>
      <c r="K238" s="474"/>
      <c r="L238" s="459"/>
      <c r="M238" s="460"/>
      <c r="N238" s="461"/>
      <c r="O238" s="462"/>
      <c r="P238" s="463"/>
      <c r="Q238" s="475"/>
      <c r="R238" s="476"/>
      <c r="S238" s="477"/>
      <c r="T238" s="478"/>
      <c r="U238" s="479"/>
      <c r="V238" s="480"/>
      <c r="W238" s="475"/>
      <c r="X238" s="478"/>
      <c r="Y238" s="479"/>
      <c r="Z238" s="482"/>
      <c r="AA238" s="477"/>
      <c r="AB238" s="478"/>
      <c r="AC238" s="479"/>
      <c r="AD238" s="480"/>
      <c r="AE238" s="475"/>
      <c r="AF238" s="478"/>
      <c r="AG238" s="479"/>
      <c r="AH238" s="482"/>
      <c r="AI238" s="475"/>
      <c r="AJ238" s="478"/>
      <c r="AK238" s="479"/>
      <c r="AL238" s="482"/>
    </row>
    <row r="239" spans="1:38" ht="18.75">
      <c r="A239" s="539"/>
      <c r="B239" s="598"/>
      <c r="C239" s="552"/>
      <c r="D239" s="542"/>
      <c r="E239" s="542"/>
      <c r="F239" s="470"/>
      <c r="G239" s="471"/>
      <c r="H239" s="544"/>
      <c r="I239" s="472"/>
      <c r="J239" s="473"/>
      <c r="K239" s="474"/>
      <c r="L239" s="459">
        <f t="shared" si="79"/>
        <v>0</v>
      </c>
      <c r="M239" s="460">
        <f t="shared" si="80"/>
        <v>0</v>
      </c>
      <c r="N239" s="461">
        <f t="shared" si="81"/>
        <v>0</v>
      </c>
      <c r="O239" s="462">
        <f t="shared" si="82"/>
        <v>0</v>
      </c>
      <c r="P239" s="463">
        <f t="shared" si="83"/>
        <v>0</v>
      </c>
      <c r="Q239" s="475"/>
      <c r="R239" s="476"/>
      <c r="S239" s="477"/>
      <c r="T239" s="478"/>
      <c r="U239" s="479"/>
      <c r="V239" s="480"/>
      <c r="W239" s="475"/>
      <c r="X239" s="478"/>
      <c r="Y239" s="479"/>
      <c r="Z239" s="482"/>
      <c r="AA239" s="477"/>
      <c r="AB239" s="478"/>
      <c r="AC239" s="479"/>
      <c r="AD239" s="480"/>
      <c r="AE239" s="475"/>
      <c r="AF239" s="478"/>
      <c r="AG239" s="479"/>
      <c r="AH239" s="482"/>
      <c r="AI239" s="475"/>
      <c r="AJ239" s="478"/>
      <c r="AK239" s="479"/>
      <c r="AL239" s="482"/>
    </row>
    <row r="240" spans="1:38" ht="18.75">
      <c r="A240" s="539"/>
      <c r="B240" s="450"/>
      <c r="C240" s="552"/>
      <c r="D240" s="542"/>
      <c r="E240" s="542"/>
      <c r="F240" s="453"/>
      <c r="G240" s="454"/>
      <c r="H240" s="455"/>
      <c r="I240" s="456"/>
      <c r="J240" s="457"/>
      <c r="K240" s="469"/>
      <c r="L240" s="459">
        <f t="shared" si="79"/>
        <v>0</v>
      </c>
      <c r="M240" s="460">
        <f t="shared" si="80"/>
        <v>0</v>
      </c>
      <c r="N240" s="461">
        <f t="shared" si="81"/>
        <v>0</v>
      </c>
      <c r="O240" s="462">
        <f t="shared" si="82"/>
        <v>0</v>
      </c>
      <c r="P240" s="463">
        <f t="shared" si="83"/>
        <v>0</v>
      </c>
      <c r="Q240" s="459"/>
      <c r="R240" s="463"/>
      <c r="S240" s="464"/>
      <c r="T240" s="460"/>
      <c r="U240" s="461"/>
      <c r="V240" s="465"/>
      <c r="W240" s="459"/>
      <c r="X240" s="460"/>
      <c r="Y240" s="461"/>
      <c r="Z240" s="466"/>
      <c r="AA240" s="464"/>
      <c r="AB240" s="460"/>
      <c r="AC240" s="461"/>
      <c r="AD240" s="465"/>
      <c r="AE240" s="459"/>
      <c r="AF240" s="460"/>
      <c r="AG240" s="461"/>
      <c r="AH240" s="466"/>
      <c r="AI240" s="459"/>
      <c r="AJ240" s="460"/>
      <c r="AK240" s="461"/>
      <c r="AL240" s="466"/>
    </row>
    <row r="241" spans="1:38" ht="19.5" thickBot="1">
      <c r="A241" s="553"/>
      <c r="B241" s="553"/>
      <c r="C241" s="554"/>
      <c r="D241" s="555"/>
      <c r="E241" s="555"/>
      <c r="F241" s="556"/>
      <c r="G241" s="557"/>
      <c r="H241" s="558"/>
      <c r="I241" s="559"/>
      <c r="J241" s="560"/>
      <c r="K241" s="561"/>
      <c r="L241" s="459">
        <f t="shared" si="79"/>
        <v>0</v>
      </c>
      <c r="M241" s="460">
        <f t="shared" si="80"/>
        <v>0</v>
      </c>
      <c r="N241" s="461">
        <f t="shared" si="81"/>
        <v>0</v>
      </c>
      <c r="O241" s="462">
        <f t="shared" si="82"/>
        <v>0</v>
      </c>
      <c r="P241" s="463">
        <f t="shared" si="83"/>
        <v>0</v>
      </c>
      <c r="Q241" s="492"/>
      <c r="R241" s="493"/>
      <c r="S241" s="494"/>
      <c r="T241" s="495"/>
      <c r="U241" s="496"/>
      <c r="V241" s="497"/>
      <c r="W241" s="492"/>
      <c r="X241" s="495"/>
      <c r="Y241" s="496"/>
      <c r="Z241" s="498"/>
      <c r="AA241" s="494"/>
      <c r="AB241" s="495"/>
      <c r="AC241" s="496"/>
      <c r="AD241" s="497"/>
      <c r="AE241" s="492"/>
      <c r="AF241" s="495"/>
      <c r="AG241" s="496"/>
      <c r="AH241" s="498"/>
      <c r="AI241" s="492"/>
      <c r="AJ241" s="495"/>
      <c r="AK241" s="496"/>
      <c r="AL241" s="498"/>
    </row>
    <row r="242" spans="1:38" ht="56.25">
      <c r="A242" s="966" t="s">
        <v>106</v>
      </c>
      <c r="B242" s="562" t="s">
        <v>107</v>
      </c>
      <c r="C242" s="563" t="s">
        <v>108</v>
      </c>
      <c r="D242" s="564" t="s">
        <v>109</v>
      </c>
      <c r="E242" s="410" t="s">
        <v>521</v>
      </c>
      <c r="F242" s="411" t="s">
        <v>522</v>
      </c>
      <c r="G242" s="409" t="s">
        <v>508</v>
      </c>
      <c r="H242" s="409" t="s">
        <v>509</v>
      </c>
      <c r="I242" s="409" t="s">
        <v>510</v>
      </c>
      <c r="J242" s="412" t="s">
        <v>511</v>
      </c>
      <c r="K242" s="413" t="s">
        <v>64</v>
      </c>
      <c r="L242" s="565"/>
      <c r="M242" s="566"/>
      <c r="N242" s="566"/>
      <c r="O242" s="566"/>
      <c r="P242" s="567"/>
      <c r="Q242" s="565"/>
      <c r="R242" s="567"/>
      <c r="S242" s="523">
        <f>SUM(S248:V248)</f>
        <v>134970</v>
      </c>
      <c r="T242" s="897">
        <f>S242+G250</f>
        <v>134970</v>
      </c>
      <c r="U242" s="591"/>
      <c r="V242" s="593"/>
      <c r="W242" s="523">
        <f>SUM(W248:Z248)</f>
        <v>308661.90000000002</v>
      </c>
      <c r="X242" s="897">
        <f>W242+H250</f>
        <v>308661.90000000002</v>
      </c>
      <c r="Y242" s="566"/>
      <c r="Z242" s="567"/>
      <c r="AA242" s="569"/>
      <c r="AB242" s="566"/>
      <c r="AC242" s="566"/>
      <c r="AD242" s="568"/>
      <c r="AE242" s="565"/>
      <c r="AF242" s="566"/>
      <c r="AG242" s="566"/>
      <c r="AH242" s="567"/>
      <c r="AI242" s="565"/>
      <c r="AJ242" s="566"/>
      <c r="AK242" s="566"/>
      <c r="AL242" s="567"/>
    </row>
    <row r="243" spans="1:38" ht="26.25">
      <c r="A243" s="402" t="s">
        <v>513</v>
      </c>
      <c r="B243" s="420" t="str">
        <f>$B$4</f>
        <v>90</v>
      </c>
      <c r="C243" s="421" t="s">
        <v>32</v>
      </c>
      <c r="D243" s="386">
        <f>SUM(F243:K243)</f>
        <v>477600</v>
      </c>
      <c r="E243" s="400" t="s">
        <v>514</v>
      </c>
      <c r="F243" s="422">
        <v>0</v>
      </c>
      <c r="G243" s="423">
        <v>146000</v>
      </c>
      <c r="H243" s="424">
        <v>331600</v>
      </c>
      <c r="I243" s="425">
        <v>0</v>
      </c>
      <c r="J243" s="426">
        <v>0</v>
      </c>
      <c r="K243" s="427">
        <v>0</v>
      </c>
      <c r="L243" s="428"/>
      <c r="M243" s="429"/>
      <c r="N243" s="430"/>
      <c r="O243" s="431"/>
      <c r="P243" s="432"/>
      <c r="Q243" s="428"/>
      <c r="R243" s="432"/>
      <c r="S243" s="433"/>
      <c r="T243" s="429"/>
      <c r="U243" s="430"/>
      <c r="V243" s="434"/>
      <c r="W243" s="428"/>
      <c r="X243" s="429"/>
      <c r="Y243" s="430"/>
      <c r="Z243" s="435"/>
      <c r="AA243" s="433"/>
      <c r="AB243" s="429"/>
      <c r="AC243" s="430"/>
      <c r="AD243" s="434"/>
      <c r="AE243" s="428"/>
      <c r="AF243" s="429"/>
      <c r="AG243" s="430"/>
      <c r="AH243" s="435"/>
      <c r="AI243" s="428"/>
      <c r="AJ243" s="429"/>
      <c r="AK243" s="430"/>
      <c r="AL243" s="435"/>
    </row>
    <row r="244" spans="1:38" ht="18.75" hidden="1">
      <c r="A244" s="436" t="str">
        <f>$A$5</f>
        <v>พ.ค.</v>
      </c>
      <c r="B244" s="398"/>
      <c r="C244" s="421"/>
      <c r="D244" s="386">
        <f>SUM(F244:K244)</f>
        <v>358200</v>
      </c>
      <c r="E244" s="400" t="s">
        <v>516</v>
      </c>
      <c r="F244" s="422">
        <v>0</v>
      </c>
      <c r="G244" s="423">
        <v>109500</v>
      </c>
      <c r="H244" s="424">
        <v>248700</v>
      </c>
      <c r="I244" s="425">
        <v>0</v>
      </c>
      <c r="J244" s="426">
        <v>0</v>
      </c>
      <c r="K244" s="427">
        <v>0</v>
      </c>
      <c r="L244" s="428"/>
      <c r="M244" s="429"/>
      <c r="N244" s="430"/>
      <c r="O244" s="431"/>
      <c r="P244" s="432"/>
      <c r="Q244" s="428"/>
      <c r="R244" s="432"/>
      <c r="S244" s="433"/>
      <c r="T244" s="429"/>
      <c r="U244" s="430"/>
      <c r="V244" s="434"/>
      <c r="W244" s="428"/>
      <c r="X244" s="429"/>
      <c r="Y244" s="430"/>
      <c r="Z244" s="435"/>
      <c r="AA244" s="433"/>
      <c r="AB244" s="429"/>
      <c r="AC244" s="430"/>
      <c r="AD244" s="434"/>
      <c r="AE244" s="428"/>
      <c r="AF244" s="429"/>
      <c r="AG244" s="430"/>
      <c r="AH244" s="435"/>
      <c r="AI244" s="428"/>
      <c r="AJ244" s="429"/>
      <c r="AK244" s="430"/>
      <c r="AL244" s="435"/>
    </row>
    <row r="245" spans="1:38" ht="26.25">
      <c r="A245" s="402" t="s">
        <v>517</v>
      </c>
      <c r="B245" s="401">
        <f>D245*100/D243</f>
        <v>92.887751256281405</v>
      </c>
      <c r="C245" s="421" t="s">
        <v>32</v>
      </c>
      <c r="D245" s="386">
        <f>SUM(F245:K245)</f>
        <v>443631.9</v>
      </c>
      <c r="E245" s="400" t="s">
        <v>518</v>
      </c>
      <c r="F245" s="422">
        <f t="shared" ref="F245:K245" si="84">SUM(F249:F271)</f>
        <v>0</v>
      </c>
      <c r="G245" s="423">
        <f t="shared" si="84"/>
        <v>134970</v>
      </c>
      <c r="H245" s="424">
        <f t="shared" si="84"/>
        <v>308661.90000000002</v>
      </c>
      <c r="I245" s="425">
        <f t="shared" si="84"/>
        <v>0</v>
      </c>
      <c r="J245" s="426">
        <f t="shared" si="84"/>
        <v>0</v>
      </c>
      <c r="K245" s="427">
        <f t="shared" si="84"/>
        <v>0</v>
      </c>
      <c r="L245" s="475"/>
      <c r="M245" s="478"/>
      <c r="N245" s="479"/>
      <c r="O245" s="538"/>
      <c r="P245" s="476"/>
      <c r="Q245" s="475"/>
      <c r="R245" s="476"/>
      <c r="S245" s="477"/>
      <c r="T245" s="478"/>
      <c r="U245" s="479"/>
      <c r="V245" s="480"/>
      <c r="W245" s="475"/>
      <c r="X245" s="478"/>
      <c r="Y245" s="479"/>
      <c r="Z245" s="482"/>
      <c r="AA245" s="477"/>
      <c r="AB245" s="478"/>
      <c r="AC245" s="479"/>
      <c r="AD245" s="480"/>
      <c r="AE245" s="475"/>
      <c r="AF245" s="478"/>
      <c r="AG245" s="479"/>
      <c r="AH245" s="482"/>
      <c r="AI245" s="475"/>
      <c r="AJ245" s="478"/>
      <c r="AK245" s="479"/>
      <c r="AL245" s="482"/>
    </row>
    <row r="246" spans="1:38" ht="26.25" hidden="1">
      <c r="A246" s="402" t="s">
        <v>519</v>
      </c>
      <c r="B246" s="403">
        <f>L248*100/D243</f>
        <v>52.443907035175883</v>
      </c>
      <c r="C246" s="421" t="s">
        <v>32</v>
      </c>
      <c r="D246" s="386">
        <f>SUM(F246:K246)</f>
        <v>-85431.900000000023</v>
      </c>
      <c r="E246" s="400" t="s">
        <v>520</v>
      </c>
      <c r="F246" s="422">
        <f t="shared" ref="F246:K246" si="85">F244-F245</f>
        <v>0</v>
      </c>
      <c r="G246" s="423">
        <f t="shared" si="85"/>
        <v>-25470</v>
      </c>
      <c r="H246" s="424">
        <f t="shared" si="85"/>
        <v>-59961.900000000023</v>
      </c>
      <c r="I246" s="425">
        <f t="shared" si="85"/>
        <v>0</v>
      </c>
      <c r="J246" s="426">
        <f t="shared" si="85"/>
        <v>0</v>
      </c>
      <c r="K246" s="427">
        <f t="shared" si="85"/>
        <v>0</v>
      </c>
      <c r="L246" s="570"/>
      <c r="M246" s="460"/>
      <c r="N246" s="461"/>
      <c r="O246" s="462"/>
      <c r="P246" s="571"/>
      <c r="Q246" s="570"/>
      <c r="R246" s="571"/>
      <c r="S246" s="572"/>
      <c r="T246" s="460"/>
      <c r="U246" s="461"/>
      <c r="V246" s="465"/>
      <c r="W246" s="570"/>
      <c r="X246" s="460"/>
      <c r="Y246" s="461"/>
      <c r="Z246" s="466"/>
      <c r="AA246" s="572"/>
      <c r="AB246" s="460"/>
      <c r="AC246" s="461"/>
      <c r="AD246" s="465"/>
      <c r="AE246" s="570"/>
      <c r="AF246" s="460"/>
      <c r="AG246" s="461"/>
      <c r="AH246" s="466"/>
      <c r="AI246" s="570"/>
      <c r="AJ246" s="460"/>
      <c r="AK246" s="461"/>
      <c r="AL246" s="466"/>
    </row>
    <row r="247" spans="1:38" ht="18.75">
      <c r="A247" s="437"/>
      <c r="B247" s="438"/>
      <c r="C247" s="421"/>
      <c r="D247" s="386">
        <f>SUM(F247:K247)</f>
        <v>33968.099999999977</v>
      </c>
      <c r="E247" s="400" t="s">
        <v>453</v>
      </c>
      <c r="F247" s="422">
        <f t="shared" ref="F247:K247" si="86">F243-F245</f>
        <v>0</v>
      </c>
      <c r="G247" s="423">
        <f t="shared" si="86"/>
        <v>11030</v>
      </c>
      <c r="H247" s="424">
        <f t="shared" si="86"/>
        <v>22938.099999999977</v>
      </c>
      <c r="I247" s="425">
        <f t="shared" si="86"/>
        <v>0</v>
      </c>
      <c r="J247" s="426">
        <f t="shared" si="86"/>
        <v>0</v>
      </c>
      <c r="K247" s="439">
        <f t="shared" si="86"/>
        <v>0</v>
      </c>
      <c r="L247" s="459"/>
      <c r="M247" s="460"/>
      <c r="N247" s="461"/>
      <c r="O247" s="462"/>
      <c r="P247" s="463"/>
      <c r="Q247" s="459"/>
      <c r="R247" s="463"/>
      <c r="S247" s="464"/>
      <c r="T247" s="460"/>
      <c r="U247" s="461"/>
      <c r="V247" s="465"/>
      <c r="W247" s="459"/>
      <c r="X247" s="460"/>
      <c r="Y247" s="461"/>
      <c r="Z247" s="466"/>
      <c r="AA247" s="464"/>
      <c r="AB247" s="460"/>
      <c r="AC247" s="461"/>
      <c r="AD247" s="465"/>
      <c r="AE247" s="459"/>
      <c r="AF247" s="460"/>
      <c r="AG247" s="461"/>
      <c r="AH247" s="466"/>
      <c r="AI247" s="459"/>
      <c r="AJ247" s="460"/>
      <c r="AK247" s="461"/>
      <c r="AL247" s="466"/>
    </row>
    <row r="248" spans="1:38" ht="18.75">
      <c r="A248" s="449" t="s">
        <v>523</v>
      </c>
      <c r="B248" s="440" t="s">
        <v>524</v>
      </c>
      <c r="C248" s="1162" t="s">
        <v>525</v>
      </c>
      <c r="D248" s="1163"/>
      <c r="E248" s="1164"/>
      <c r="F248" s="442" t="s">
        <v>526</v>
      </c>
      <c r="G248" s="440" t="s">
        <v>508</v>
      </c>
      <c r="H248" s="440" t="s">
        <v>509</v>
      </c>
      <c r="I248" s="440" t="s">
        <v>510</v>
      </c>
      <c r="J248" s="440" t="s">
        <v>511</v>
      </c>
      <c r="K248" s="443" t="s">
        <v>64</v>
      </c>
      <c r="L248" s="444">
        <f t="shared" ref="L248:AL248" si="87">SUM(L249:L271)</f>
        <v>250472.1</v>
      </c>
      <c r="M248" s="445">
        <f t="shared" si="87"/>
        <v>0</v>
      </c>
      <c r="N248" s="445">
        <f t="shared" si="87"/>
        <v>36100</v>
      </c>
      <c r="O248" s="445">
        <f t="shared" si="87"/>
        <v>92110.8</v>
      </c>
      <c r="P248" s="445">
        <f t="shared" si="87"/>
        <v>0</v>
      </c>
      <c r="Q248" s="444">
        <f t="shared" si="87"/>
        <v>0</v>
      </c>
      <c r="R248" s="446">
        <f t="shared" si="87"/>
        <v>0</v>
      </c>
      <c r="S248" s="447">
        <f t="shared" si="87"/>
        <v>62870</v>
      </c>
      <c r="T248" s="445">
        <f t="shared" si="87"/>
        <v>0</v>
      </c>
      <c r="U248" s="445">
        <f t="shared" si="87"/>
        <v>36100</v>
      </c>
      <c r="V248" s="448">
        <f t="shared" si="87"/>
        <v>36000</v>
      </c>
      <c r="W248" s="444">
        <f t="shared" si="87"/>
        <v>187602.1</v>
      </c>
      <c r="X248" s="445">
        <f t="shared" si="87"/>
        <v>0</v>
      </c>
      <c r="Y248" s="445">
        <f t="shared" si="87"/>
        <v>0</v>
      </c>
      <c r="Z248" s="446">
        <f t="shared" si="87"/>
        <v>121059.8</v>
      </c>
      <c r="AA248" s="447">
        <f t="shared" si="87"/>
        <v>0</v>
      </c>
      <c r="AB248" s="445">
        <f t="shared" si="87"/>
        <v>0</v>
      </c>
      <c r="AC248" s="445">
        <f t="shared" si="87"/>
        <v>0</v>
      </c>
      <c r="AD248" s="448">
        <f t="shared" si="87"/>
        <v>0</v>
      </c>
      <c r="AE248" s="444">
        <f t="shared" si="87"/>
        <v>0</v>
      </c>
      <c r="AF248" s="445">
        <f t="shared" si="87"/>
        <v>0</v>
      </c>
      <c r="AG248" s="445">
        <f t="shared" si="87"/>
        <v>0</v>
      </c>
      <c r="AH248" s="446">
        <f t="shared" si="87"/>
        <v>0</v>
      </c>
      <c r="AI248" s="444">
        <f t="shared" si="87"/>
        <v>0</v>
      </c>
      <c r="AJ248" s="445">
        <f t="shared" si="87"/>
        <v>0</v>
      </c>
      <c r="AK248" s="445">
        <f t="shared" si="87"/>
        <v>0</v>
      </c>
      <c r="AL248" s="446">
        <f t="shared" si="87"/>
        <v>0</v>
      </c>
    </row>
    <row r="249" spans="1:38" ht="18.75" hidden="1">
      <c r="A249" s="449"/>
      <c r="B249" s="450"/>
      <c r="C249" s="451" t="s">
        <v>527</v>
      </c>
      <c r="D249" s="540"/>
      <c r="E249" s="540"/>
      <c r="F249" s="453"/>
      <c r="G249" s="454"/>
      <c r="H249" s="455"/>
      <c r="I249" s="456"/>
      <c r="J249" s="457"/>
      <c r="K249" s="469"/>
      <c r="L249" s="459">
        <f>SUM(Q249,S249,W249,AA249,AE249,AI249)</f>
        <v>0</v>
      </c>
      <c r="M249" s="460">
        <f t="shared" ref="M249:O252" si="88">SUM(T249,X249,AB249,AF249,AJ249)</f>
        <v>0</v>
      </c>
      <c r="N249" s="461">
        <f t="shared" si="88"/>
        <v>0</v>
      </c>
      <c r="O249" s="462">
        <f t="shared" si="88"/>
        <v>0</v>
      </c>
      <c r="P249" s="463">
        <f>SUM(R249)</f>
        <v>0</v>
      </c>
      <c r="Q249" s="459"/>
      <c r="R249" s="463"/>
      <c r="S249" s="464"/>
      <c r="T249" s="460"/>
      <c r="U249" s="461"/>
      <c r="V249" s="465"/>
      <c r="W249" s="459"/>
      <c r="X249" s="460"/>
      <c r="Y249" s="461"/>
      <c r="Z249" s="466"/>
      <c r="AA249" s="464"/>
      <c r="AB249" s="460"/>
      <c r="AC249" s="461"/>
      <c r="AD249" s="465"/>
      <c r="AE249" s="459"/>
      <c r="AF249" s="460"/>
      <c r="AG249" s="461"/>
      <c r="AH249" s="466"/>
      <c r="AI249" s="459"/>
      <c r="AJ249" s="460"/>
      <c r="AK249" s="461"/>
      <c r="AL249" s="466"/>
    </row>
    <row r="250" spans="1:38" ht="18.75">
      <c r="A250" s="449"/>
      <c r="B250" s="541"/>
      <c r="C250" s="853" t="s">
        <v>1303</v>
      </c>
      <c r="D250" s="540"/>
      <c r="E250" s="540"/>
      <c r="F250" s="453"/>
      <c r="G250" s="454"/>
      <c r="H250" s="455"/>
      <c r="I250" s="456"/>
      <c r="J250" s="457"/>
      <c r="K250" s="469"/>
      <c r="L250" s="459">
        <f>SUM(Q250,S250,W250,AA250,AE250,AI250)</f>
        <v>0</v>
      </c>
      <c r="M250" s="460">
        <f t="shared" si="88"/>
        <v>0</v>
      </c>
      <c r="N250" s="461">
        <f t="shared" si="88"/>
        <v>0</v>
      </c>
      <c r="O250" s="462">
        <f t="shared" si="88"/>
        <v>0</v>
      </c>
      <c r="P250" s="463">
        <f>SUM(R250)</f>
        <v>0</v>
      </c>
      <c r="Q250" s="459"/>
      <c r="R250" s="463"/>
      <c r="S250" s="464"/>
      <c r="T250" s="460"/>
      <c r="U250" s="461"/>
      <c r="V250" s="465"/>
      <c r="W250" s="459"/>
      <c r="X250" s="460"/>
      <c r="Y250" s="461"/>
      <c r="Z250" s="466"/>
      <c r="AA250" s="464"/>
      <c r="AB250" s="460"/>
      <c r="AC250" s="461"/>
      <c r="AD250" s="465"/>
      <c r="AE250" s="459"/>
      <c r="AF250" s="460"/>
      <c r="AG250" s="461"/>
      <c r="AH250" s="466"/>
      <c r="AI250" s="459"/>
      <c r="AJ250" s="460"/>
      <c r="AK250" s="461"/>
      <c r="AL250" s="466"/>
    </row>
    <row r="251" spans="1:38" ht="18.75">
      <c r="A251" s="449"/>
      <c r="B251" s="541">
        <v>244031</v>
      </c>
      <c r="C251" s="854" t="s">
        <v>613</v>
      </c>
      <c r="D251" s="542"/>
      <c r="E251" s="542"/>
      <c r="F251" s="470"/>
      <c r="G251" s="471"/>
      <c r="H251" s="547">
        <v>19506.099999999999</v>
      </c>
      <c r="I251" s="472"/>
      <c r="J251" s="473"/>
      <c r="K251" s="474"/>
      <c r="L251" s="459">
        <f>SUM(Q251,S251,W251,AA251,AE251,AI251)</f>
        <v>19506.099999999999</v>
      </c>
      <c r="M251" s="460">
        <f t="shared" si="88"/>
        <v>0</v>
      </c>
      <c r="N251" s="461">
        <f t="shared" si="88"/>
        <v>0</v>
      </c>
      <c r="O251" s="462">
        <f t="shared" si="88"/>
        <v>0</v>
      </c>
      <c r="P251" s="463">
        <f>SUM(R251)</f>
        <v>0</v>
      </c>
      <c r="Q251" s="475"/>
      <c r="R251" s="476"/>
      <c r="S251" s="477"/>
      <c r="T251" s="478"/>
      <c r="U251" s="479"/>
      <c r="V251" s="480"/>
      <c r="W251" s="481">
        <v>19506.099999999999</v>
      </c>
      <c r="X251" s="478"/>
      <c r="Y251" s="479"/>
      <c r="Z251" s="482"/>
      <c r="AA251" s="477"/>
      <c r="AB251" s="478"/>
      <c r="AC251" s="479"/>
      <c r="AD251" s="480"/>
      <c r="AE251" s="475"/>
      <c r="AF251" s="478"/>
      <c r="AG251" s="479"/>
      <c r="AH251" s="482"/>
      <c r="AI251" s="475"/>
      <c r="AJ251" s="478"/>
      <c r="AK251" s="479"/>
      <c r="AL251" s="482"/>
    </row>
    <row r="252" spans="1:38" ht="18.75">
      <c r="A252" s="449"/>
      <c r="B252" s="541">
        <v>244095</v>
      </c>
      <c r="C252" s="854" t="s">
        <v>614</v>
      </c>
      <c r="D252" s="542"/>
      <c r="E252" s="542"/>
      <c r="F252" s="453"/>
      <c r="G252" s="454"/>
      <c r="H252" s="455">
        <v>12091</v>
      </c>
      <c r="I252" s="456"/>
      <c r="J252" s="457"/>
      <c r="K252" s="469"/>
      <c r="L252" s="459">
        <f>SUM(Q252,S252,W252,AA252,AE252,AI252)</f>
        <v>12091</v>
      </c>
      <c r="M252" s="460">
        <f t="shared" si="88"/>
        <v>0</v>
      </c>
      <c r="N252" s="461">
        <f t="shared" si="88"/>
        <v>0</v>
      </c>
      <c r="O252" s="462">
        <f t="shared" si="88"/>
        <v>0</v>
      </c>
      <c r="P252" s="463">
        <f>SUM(R252)</f>
        <v>0</v>
      </c>
      <c r="Q252" s="459"/>
      <c r="R252" s="463"/>
      <c r="S252" s="464"/>
      <c r="T252" s="460"/>
      <c r="U252" s="461"/>
      <c r="V252" s="465"/>
      <c r="W252" s="459">
        <v>12091</v>
      </c>
      <c r="X252" s="460"/>
      <c r="Y252" s="461"/>
      <c r="Z252" s="466"/>
      <c r="AA252" s="464"/>
      <c r="AB252" s="460"/>
      <c r="AC252" s="461"/>
      <c r="AD252" s="465"/>
      <c r="AE252" s="459"/>
      <c r="AF252" s="460"/>
      <c r="AG252" s="461"/>
      <c r="AH252" s="466"/>
      <c r="AI252" s="459"/>
      <c r="AJ252" s="460"/>
      <c r="AK252" s="461"/>
      <c r="AL252" s="466"/>
    </row>
    <row r="253" spans="1:38" ht="18.75">
      <c r="A253" s="483"/>
      <c r="B253" s="574"/>
      <c r="C253" s="904" t="s">
        <v>1443</v>
      </c>
      <c r="D253" s="575"/>
      <c r="E253" s="575"/>
      <c r="F253" s="486"/>
      <c r="G253" s="487">
        <v>36100</v>
      </c>
      <c r="H253" s="488"/>
      <c r="I253" s="489"/>
      <c r="J253" s="490"/>
      <c r="K253" s="491"/>
      <c r="L253" s="492">
        <f>SUM(Q253,S253,W253,AA253,AE253,AI253)</f>
        <v>0</v>
      </c>
      <c r="M253" s="495">
        <f t="shared" ref="M253" si="89">SUM(T253,X253,AB253,AF253,AJ253)</f>
        <v>0</v>
      </c>
      <c r="N253" s="461">
        <f t="shared" ref="N253" si="90">SUM(U253,Y253,AC253,AG253,AK253)</f>
        <v>36100</v>
      </c>
      <c r="O253" s="600">
        <f t="shared" ref="O253" si="91">SUM(V253,Z253,AD253,AH253,AL253)</f>
        <v>0</v>
      </c>
      <c r="P253" s="493">
        <f>SUM(R253)</f>
        <v>0</v>
      </c>
      <c r="Q253" s="492"/>
      <c r="R253" s="493"/>
      <c r="S253" s="494"/>
      <c r="T253" s="495"/>
      <c r="U253" s="496">
        <v>36100</v>
      </c>
      <c r="V253" s="497"/>
      <c r="W253" s="492"/>
      <c r="X253" s="495"/>
      <c r="Y253" s="496"/>
      <c r="Z253" s="498"/>
      <c r="AA253" s="494"/>
      <c r="AB253" s="495"/>
      <c r="AC253" s="496"/>
      <c r="AD253" s="497"/>
      <c r="AE253" s="492"/>
      <c r="AF253" s="495"/>
      <c r="AG253" s="496"/>
      <c r="AH253" s="498"/>
      <c r="AI253" s="492"/>
      <c r="AJ253" s="495"/>
      <c r="AK253" s="496"/>
      <c r="AL253" s="498"/>
    </row>
    <row r="254" spans="1:38" ht="18.75">
      <c r="A254" s="483"/>
      <c r="B254" s="574">
        <v>244031</v>
      </c>
      <c r="C254" s="599" t="s">
        <v>615</v>
      </c>
      <c r="D254" s="575"/>
      <c r="E254" s="575"/>
      <c r="F254" s="486"/>
      <c r="G254" s="487"/>
      <c r="H254" s="488">
        <v>62150</v>
      </c>
      <c r="I254" s="489"/>
      <c r="J254" s="490"/>
      <c r="K254" s="491"/>
      <c r="L254" s="492">
        <f t="shared" ref="L254:L259" si="92">SUM(Q254,S254,W254,AA254,AE254,AI254)</f>
        <v>62150</v>
      </c>
      <c r="M254" s="495">
        <f t="shared" ref="M254:O259" si="93">SUM(T254,X254,AB254,AF254,AJ254)</f>
        <v>0</v>
      </c>
      <c r="N254" s="461">
        <f t="shared" si="93"/>
        <v>0</v>
      </c>
      <c r="O254" s="600">
        <f t="shared" si="93"/>
        <v>0</v>
      </c>
      <c r="P254" s="493">
        <f t="shared" ref="P254:P259" si="94">SUM(R254)</f>
        <v>0</v>
      </c>
      <c r="Q254" s="492"/>
      <c r="R254" s="493"/>
      <c r="S254" s="494"/>
      <c r="T254" s="495"/>
      <c r="U254" s="496"/>
      <c r="V254" s="497"/>
      <c r="W254" s="492">
        <v>62150</v>
      </c>
      <c r="X254" s="495"/>
      <c r="Y254" s="496"/>
      <c r="Z254" s="498"/>
      <c r="AA254" s="494"/>
      <c r="AB254" s="495"/>
      <c r="AC254" s="496"/>
      <c r="AD254" s="497"/>
      <c r="AE254" s="492"/>
      <c r="AF254" s="495"/>
      <c r="AG254" s="496"/>
      <c r="AH254" s="498"/>
      <c r="AI254" s="492"/>
      <c r="AJ254" s="495"/>
      <c r="AK254" s="496"/>
      <c r="AL254" s="498"/>
    </row>
    <row r="255" spans="1:38" ht="18.75">
      <c r="A255" s="483"/>
      <c r="B255" s="574">
        <v>244040</v>
      </c>
      <c r="C255" s="599" t="s">
        <v>616</v>
      </c>
      <c r="D255" s="575"/>
      <c r="E255" s="575"/>
      <c r="F255" s="486"/>
      <c r="G255" s="487"/>
      <c r="H255" s="488">
        <v>44405</v>
      </c>
      <c r="I255" s="489"/>
      <c r="J255" s="490"/>
      <c r="K255" s="491"/>
      <c r="L255" s="492">
        <f t="shared" si="92"/>
        <v>44405</v>
      </c>
      <c r="M255" s="495">
        <f t="shared" si="93"/>
        <v>0</v>
      </c>
      <c r="N255" s="461">
        <f t="shared" si="93"/>
        <v>0</v>
      </c>
      <c r="O255" s="600">
        <f t="shared" si="93"/>
        <v>0</v>
      </c>
      <c r="P255" s="493">
        <f t="shared" si="94"/>
        <v>0</v>
      </c>
      <c r="Q255" s="492"/>
      <c r="R255" s="493"/>
      <c r="S255" s="494"/>
      <c r="T255" s="495"/>
      <c r="U255" s="496"/>
      <c r="V255" s="497"/>
      <c r="W255" s="492">
        <v>44405</v>
      </c>
      <c r="X255" s="495"/>
      <c r="Y255" s="496"/>
      <c r="Z255" s="498"/>
      <c r="AA255" s="494"/>
      <c r="AB255" s="495"/>
      <c r="AC255" s="496"/>
      <c r="AD255" s="497"/>
      <c r="AE255" s="492"/>
      <c r="AF255" s="495"/>
      <c r="AG255" s="496"/>
      <c r="AH255" s="498"/>
      <c r="AI255" s="492"/>
      <c r="AJ255" s="495"/>
      <c r="AK255" s="496"/>
      <c r="AL255" s="498"/>
    </row>
    <row r="256" spans="1:38" ht="18.75">
      <c r="A256" s="483"/>
      <c r="B256" s="574">
        <v>244146</v>
      </c>
      <c r="C256" s="599" t="s">
        <v>617</v>
      </c>
      <c r="D256" s="575"/>
      <c r="E256" s="575"/>
      <c r="F256" s="486"/>
      <c r="G256" s="487">
        <f>57480-4670</f>
        <v>52810</v>
      </c>
      <c r="H256" s="488"/>
      <c r="I256" s="489"/>
      <c r="J256" s="490"/>
      <c r="K256" s="491"/>
      <c r="L256" s="492">
        <f t="shared" si="92"/>
        <v>52810</v>
      </c>
      <c r="M256" s="495">
        <f t="shared" si="93"/>
        <v>0</v>
      </c>
      <c r="N256" s="461">
        <f t="shared" si="93"/>
        <v>0</v>
      </c>
      <c r="O256" s="600">
        <f t="shared" si="93"/>
        <v>0</v>
      </c>
      <c r="P256" s="493">
        <f t="shared" si="94"/>
        <v>0</v>
      </c>
      <c r="Q256" s="492"/>
      <c r="R256" s="493"/>
      <c r="S256" s="494">
        <f>57480-4670</f>
        <v>52810</v>
      </c>
      <c r="T256" s="495"/>
      <c r="U256" s="496"/>
      <c r="V256" s="497"/>
      <c r="W256" s="492"/>
      <c r="X256" s="495"/>
      <c r="Y256" s="496"/>
      <c r="Z256" s="498"/>
      <c r="AA256" s="494"/>
      <c r="AB256" s="495"/>
      <c r="AC256" s="496"/>
      <c r="AD256" s="497"/>
      <c r="AE256" s="492"/>
      <c r="AF256" s="495"/>
      <c r="AG256" s="496"/>
      <c r="AH256" s="498"/>
      <c r="AI256" s="492"/>
      <c r="AJ256" s="495"/>
      <c r="AK256" s="496"/>
      <c r="AL256" s="498"/>
    </row>
    <row r="257" spans="1:38" ht="18.75">
      <c r="A257" s="483"/>
      <c r="B257" s="574">
        <v>244151</v>
      </c>
      <c r="C257" s="599" t="s">
        <v>618</v>
      </c>
      <c r="D257" s="575"/>
      <c r="E257" s="575"/>
      <c r="F257" s="486"/>
      <c r="G257" s="487">
        <v>7080</v>
      </c>
      <c r="H257" s="488"/>
      <c r="I257" s="489"/>
      <c r="J257" s="490"/>
      <c r="K257" s="491"/>
      <c r="L257" s="492">
        <f t="shared" si="92"/>
        <v>7080</v>
      </c>
      <c r="M257" s="495">
        <f t="shared" si="93"/>
        <v>0</v>
      </c>
      <c r="N257" s="461">
        <f t="shared" si="93"/>
        <v>0</v>
      </c>
      <c r="O257" s="600">
        <f t="shared" si="93"/>
        <v>0</v>
      </c>
      <c r="P257" s="493">
        <f t="shared" si="94"/>
        <v>0</v>
      </c>
      <c r="Q257" s="492"/>
      <c r="R257" s="493"/>
      <c r="S257" s="494">
        <v>7080</v>
      </c>
      <c r="T257" s="495"/>
      <c r="U257" s="496"/>
      <c r="V257" s="497"/>
      <c r="W257" s="492"/>
      <c r="X257" s="495"/>
      <c r="Y257" s="496"/>
      <c r="Z257" s="498"/>
      <c r="AA257" s="494"/>
      <c r="AB257" s="495"/>
      <c r="AC257" s="496"/>
      <c r="AD257" s="497"/>
      <c r="AE257" s="492"/>
      <c r="AF257" s="495"/>
      <c r="AG257" s="496"/>
      <c r="AH257" s="498"/>
      <c r="AI257" s="492"/>
      <c r="AJ257" s="495"/>
      <c r="AK257" s="496"/>
      <c r="AL257" s="498"/>
    </row>
    <row r="258" spans="1:38" ht="18.75">
      <c r="A258" s="483"/>
      <c r="B258" s="574">
        <v>244169</v>
      </c>
      <c r="C258" s="599" t="s">
        <v>615</v>
      </c>
      <c r="D258" s="575"/>
      <c r="E258" s="575"/>
      <c r="F258" s="486"/>
      <c r="G258" s="487"/>
      <c r="H258" s="488">
        <v>12000</v>
      </c>
      <c r="I258" s="489"/>
      <c r="J258" s="490"/>
      <c r="K258" s="491"/>
      <c r="L258" s="492">
        <f t="shared" si="92"/>
        <v>12000</v>
      </c>
      <c r="M258" s="495">
        <f t="shared" si="93"/>
        <v>0</v>
      </c>
      <c r="N258" s="461">
        <f t="shared" si="93"/>
        <v>0</v>
      </c>
      <c r="O258" s="600">
        <f t="shared" si="93"/>
        <v>0</v>
      </c>
      <c r="P258" s="493">
        <f t="shared" si="94"/>
        <v>0</v>
      </c>
      <c r="Q258" s="492"/>
      <c r="R258" s="493"/>
      <c r="S258" s="494"/>
      <c r="T258" s="495"/>
      <c r="U258" s="496"/>
      <c r="V258" s="497"/>
      <c r="W258" s="492">
        <v>12000</v>
      </c>
      <c r="X258" s="495"/>
      <c r="Y258" s="496"/>
      <c r="Z258" s="498"/>
      <c r="AA258" s="494"/>
      <c r="AB258" s="495"/>
      <c r="AC258" s="496"/>
      <c r="AD258" s="497"/>
      <c r="AE258" s="492"/>
      <c r="AF258" s="495"/>
      <c r="AG258" s="496"/>
      <c r="AH258" s="498"/>
      <c r="AI258" s="492"/>
      <c r="AJ258" s="495"/>
      <c r="AK258" s="496"/>
      <c r="AL258" s="498"/>
    </row>
    <row r="259" spans="1:38" ht="18.75">
      <c r="A259" s="483"/>
      <c r="B259" s="574">
        <v>244182</v>
      </c>
      <c r="C259" s="599" t="s">
        <v>1320</v>
      </c>
      <c r="D259" s="575"/>
      <c r="E259" s="575"/>
      <c r="F259" s="486"/>
      <c r="G259" s="487"/>
      <c r="H259" s="488">
        <v>37450</v>
      </c>
      <c r="I259" s="489"/>
      <c r="J259" s="490"/>
      <c r="K259" s="491"/>
      <c r="L259" s="492">
        <f t="shared" si="92"/>
        <v>37450</v>
      </c>
      <c r="M259" s="495">
        <f t="shared" si="93"/>
        <v>0</v>
      </c>
      <c r="N259" s="461">
        <f t="shared" si="93"/>
        <v>0</v>
      </c>
      <c r="O259" s="600">
        <f t="shared" si="93"/>
        <v>0</v>
      </c>
      <c r="P259" s="493">
        <f t="shared" si="94"/>
        <v>0</v>
      </c>
      <c r="Q259" s="492"/>
      <c r="R259" s="493"/>
      <c r="S259" s="494"/>
      <c r="T259" s="495"/>
      <c r="U259" s="496"/>
      <c r="V259" s="497"/>
      <c r="W259" s="492">
        <v>37450</v>
      </c>
      <c r="X259" s="495"/>
      <c r="Y259" s="496"/>
      <c r="Z259" s="498"/>
      <c r="AA259" s="494"/>
      <c r="AB259" s="495"/>
      <c r="AC259" s="496"/>
      <c r="AD259" s="497"/>
      <c r="AE259" s="492"/>
      <c r="AF259" s="495"/>
      <c r="AG259" s="496"/>
      <c r="AH259" s="498"/>
      <c r="AI259" s="492"/>
      <c r="AJ259" s="495"/>
      <c r="AK259" s="496"/>
      <c r="AL259" s="498"/>
    </row>
    <row r="260" spans="1:38" ht="18" customHeight="1">
      <c r="A260" s="483"/>
      <c r="B260" s="574"/>
      <c r="C260" s="599" t="s">
        <v>1651</v>
      </c>
      <c r="D260" s="575"/>
      <c r="E260" s="575"/>
      <c r="F260" s="486"/>
      <c r="G260" s="487">
        <v>36000</v>
      </c>
      <c r="H260" s="488"/>
      <c r="I260" s="489"/>
      <c r="J260" s="490"/>
      <c r="K260" s="491"/>
      <c r="L260" s="492">
        <f t="shared" ref="L260:L271" si="95">SUM(Q260,S260,W260,AA260,AE260,AI260)</f>
        <v>0</v>
      </c>
      <c r="M260" s="495">
        <f t="shared" ref="M260:M271" si="96">SUM(T260,X260,AB260,AF260,AJ260)</f>
        <v>0</v>
      </c>
      <c r="N260" s="461">
        <f t="shared" ref="N260:N271" si="97">SUM(U260,Y260,AC260,AG260,AK260)</f>
        <v>0</v>
      </c>
      <c r="O260" s="600">
        <f t="shared" ref="O260:O271" si="98">SUM(V260,Z260,AD260,AH260,AL260)</f>
        <v>36000</v>
      </c>
      <c r="P260" s="493">
        <f t="shared" ref="P260:P271" si="99">SUM(R260)</f>
        <v>0</v>
      </c>
      <c r="Q260" s="492"/>
      <c r="R260" s="493"/>
      <c r="S260" s="494"/>
      <c r="T260" s="495"/>
      <c r="U260" s="496"/>
      <c r="V260" s="497">
        <v>36000</v>
      </c>
      <c r="W260" s="492"/>
      <c r="X260" s="495"/>
      <c r="Y260" s="496"/>
      <c r="Z260" s="498"/>
      <c r="AA260" s="494"/>
      <c r="AB260" s="495"/>
      <c r="AC260" s="496"/>
      <c r="AD260" s="497"/>
      <c r="AE260" s="492"/>
      <c r="AF260" s="495"/>
      <c r="AG260" s="496"/>
      <c r="AH260" s="498"/>
      <c r="AI260" s="492"/>
      <c r="AJ260" s="495"/>
      <c r="AK260" s="496"/>
      <c r="AL260" s="498"/>
    </row>
    <row r="261" spans="1:38" ht="18" customHeight="1">
      <c r="A261" s="483"/>
      <c r="B261" s="574"/>
      <c r="C261" s="599" t="s">
        <v>1652</v>
      </c>
      <c r="D261" s="575"/>
      <c r="E261" s="575"/>
      <c r="F261" s="486"/>
      <c r="G261" s="487">
        <f>3940-960</f>
        <v>2980</v>
      </c>
      <c r="H261" s="488"/>
      <c r="I261" s="489"/>
      <c r="J261" s="490"/>
      <c r="K261" s="491"/>
      <c r="L261" s="492">
        <f t="shared" ref="L261" si="100">SUM(Q261,S261,W261,AA261,AE261,AI261)</f>
        <v>2980</v>
      </c>
      <c r="M261" s="495">
        <f t="shared" ref="M261" si="101">SUM(T261,X261,AB261,AF261,AJ261)</f>
        <v>0</v>
      </c>
      <c r="N261" s="461">
        <f t="shared" ref="N261" si="102">SUM(U261,Y261,AC261,AG261,AK261)</f>
        <v>0</v>
      </c>
      <c r="O261" s="600">
        <f t="shared" ref="O261" si="103">SUM(V261,Z261,AD261,AH261,AL261)</f>
        <v>0</v>
      </c>
      <c r="P261" s="493">
        <f t="shared" ref="P261" si="104">SUM(R261)</f>
        <v>0</v>
      </c>
      <c r="Q261" s="492"/>
      <c r="R261" s="493"/>
      <c r="S261" s="494">
        <v>2980</v>
      </c>
      <c r="T261" s="495"/>
      <c r="U261" s="496"/>
      <c r="V261" s="497"/>
      <c r="W261" s="492"/>
      <c r="X261" s="495"/>
      <c r="Y261" s="496"/>
      <c r="Z261" s="498"/>
      <c r="AA261" s="494"/>
      <c r="AB261" s="495"/>
      <c r="AC261" s="496"/>
      <c r="AD261" s="497"/>
      <c r="AE261" s="492"/>
      <c r="AF261" s="495"/>
      <c r="AG261" s="496"/>
      <c r="AH261" s="498"/>
      <c r="AI261" s="492"/>
      <c r="AJ261" s="495"/>
      <c r="AK261" s="496"/>
      <c r="AL261" s="498"/>
    </row>
    <row r="262" spans="1:38" ht="18.75">
      <c r="A262" s="483"/>
      <c r="B262" s="574"/>
      <c r="C262" s="599" t="s">
        <v>1653</v>
      </c>
      <c r="D262" s="575"/>
      <c r="E262" s="575"/>
      <c r="F262" s="486"/>
      <c r="G262" s="487"/>
      <c r="H262" s="488">
        <v>38520</v>
      </c>
      <c r="I262" s="489"/>
      <c r="J262" s="490"/>
      <c r="K262" s="491"/>
      <c r="L262" s="492">
        <f t="shared" si="95"/>
        <v>0</v>
      </c>
      <c r="M262" s="495">
        <f t="shared" si="96"/>
        <v>0</v>
      </c>
      <c r="N262" s="461">
        <f t="shared" si="97"/>
        <v>0</v>
      </c>
      <c r="O262" s="600">
        <f t="shared" si="98"/>
        <v>38520</v>
      </c>
      <c r="P262" s="493">
        <f t="shared" si="99"/>
        <v>0</v>
      </c>
      <c r="Q262" s="492"/>
      <c r="R262" s="493"/>
      <c r="S262" s="494"/>
      <c r="T262" s="495"/>
      <c r="U262" s="496"/>
      <c r="V262" s="497"/>
      <c r="W262" s="492"/>
      <c r="X262" s="495"/>
      <c r="Y262" s="496"/>
      <c r="Z262" s="498">
        <v>38520</v>
      </c>
      <c r="AA262" s="494"/>
      <c r="AB262" s="495"/>
      <c r="AC262" s="496"/>
      <c r="AD262" s="497"/>
      <c r="AE262" s="492"/>
      <c r="AF262" s="495"/>
      <c r="AG262" s="496"/>
      <c r="AH262" s="498"/>
      <c r="AI262" s="492"/>
      <c r="AJ262" s="495"/>
      <c r="AK262" s="496"/>
      <c r="AL262" s="498"/>
    </row>
    <row r="263" spans="1:38" ht="18.75">
      <c r="A263" s="483"/>
      <c r="B263" s="574"/>
      <c r="C263" s="599" t="s">
        <v>1654</v>
      </c>
      <c r="D263" s="575"/>
      <c r="E263" s="575"/>
      <c r="F263" s="486"/>
      <c r="G263" s="487"/>
      <c r="H263" s="488">
        <v>17590.8</v>
      </c>
      <c r="I263" s="489"/>
      <c r="J263" s="490"/>
      <c r="K263" s="491"/>
      <c r="L263" s="492">
        <f t="shared" si="95"/>
        <v>0</v>
      </c>
      <c r="M263" s="495">
        <f t="shared" si="96"/>
        <v>0</v>
      </c>
      <c r="N263" s="461">
        <f t="shared" si="97"/>
        <v>0</v>
      </c>
      <c r="O263" s="600">
        <f t="shared" si="98"/>
        <v>17590.8</v>
      </c>
      <c r="P263" s="493">
        <f t="shared" si="99"/>
        <v>0</v>
      </c>
      <c r="Q263" s="492"/>
      <c r="R263" s="493"/>
      <c r="S263" s="494"/>
      <c r="T263" s="495"/>
      <c r="U263" s="496"/>
      <c r="V263" s="497"/>
      <c r="W263" s="492"/>
      <c r="X263" s="495"/>
      <c r="Y263" s="496"/>
      <c r="Z263" s="498">
        <v>17590.8</v>
      </c>
      <c r="AA263" s="494"/>
      <c r="AB263" s="495"/>
      <c r="AC263" s="496"/>
      <c r="AD263" s="497"/>
      <c r="AE263" s="492"/>
      <c r="AF263" s="495"/>
      <c r="AG263" s="496"/>
      <c r="AH263" s="498"/>
      <c r="AI263" s="492"/>
      <c r="AJ263" s="495"/>
      <c r="AK263" s="496"/>
      <c r="AL263" s="498"/>
    </row>
    <row r="264" spans="1:38" ht="18.75">
      <c r="A264" s="483"/>
      <c r="B264" s="574"/>
      <c r="C264" s="599" t="s">
        <v>1655</v>
      </c>
      <c r="D264" s="575"/>
      <c r="E264" s="575"/>
      <c r="F264" s="486"/>
      <c r="G264" s="487"/>
      <c r="H264" s="488">
        <v>64949</v>
      </c>
      <c r="I264" s="489"/>
      <c r="J264" s="490"/>
      <c r="K264" s="491"/>
      <c r="L264" s="492"/>
      <c r="M264" s="495"/>
      <c r="N264" s="461"/>
      <c r="O264" s="600"/>
      <c r="P264" s="493"/>
      <c r="Q264" s="492"/>
      <c r="R264" s="493"/>
      <c r="S264" s="494"/>
      <c r="T264" s="495"/>
      <c r="U264" s="496"/>
      <c r="V264" s="497"/>
      <c r="W264" s="492"/>
      <c r="X264" s="495"/>
      <c r="Y264" s="496"/>
      <c r="Z264" s="498">
        <v>64949</v>
      </c>
      <c r="AA264" s="494"/>
      <c r="AB264" s="495"/>
      <c r="AC264" s="496"/>
      <c r="AD264" s="497"/>
      <c r="AE264" s="492"/>
      <c r="AF264" s="495"/>
      <c r="AG264" s="496"/>
      <c r="AH264" s="498"/>
      <c r="AI264" s="492"/>
      <c r="AJ264" s="495"/>
      <c r="AK264" s="496"/>
      <c r="AL264" s="498"/>
    </row>
    <row r="265" spans="1:38" ht="18.75">
      <c r="A265" s="483"/>
      <c r="B265" s="574"/>
      <c r="C265" s="599"/>
      <c r="D265" s="575"/>
      <c r="E265" s="575"/>
      <c r="F265" s="486"/>
      <c r="G265" s="487"/>
      <c r="H265" s="488"/>
      <c r="I265" s="489"/>
      <c r="J265" s="490"/>
      <c r="K265" s="491"/>
      <c r="L265" s="492"/>
      <c r="M265" s="495"/>
      <c r="N265" s="461"/>
      <c r="O265" s="600"/>
      <c r="P265" s="493"/>
      <c r="Q265" s="492"/>
      <c r="R265" s="493"/>
      <c r="S265" s="494"/>
      <c r="T265" s="495"/>
      <c r="U265" s="496"/>
      <c r="V265" s="497"/>
      <c r="W265" s="492"/>
      <c r="X265" s="495"/>
      <c r="Y265" s="496"/>
      <c r="Z265" s="498"/>
      <c r="AA265" s="494"/>
      <c r="AB265" s="495"/>
      <c r="AC265" s="496"/>
      <c r="AD265" s="497"/>
      <c r="AE265" s="492"/>
      <c r="AF265" s="495"/>
      <c r="AG265" s="496"/>
      <c r="AH265" s="498"/>
      <c r="AI265" s="492"/>
      <c r="AJ265" s="495"/>
      <c r="AK265" s="496"/>
      <c r="AL265" s="498"/>
    </row>
    <row r="266" spans="1:38" ht="18.75">
      <c r="A266" s="483"/>
      <c r="B266" s="574"/>
      <c r="C266" s="599"/>
      <c r="D266" s="575"/>
      <c r="E266" s="575"/>
      <c r="F266" s="486"/>
      <c r="G266" s="487"/>
      <c r="H266" s="488"/>
      <c r="I266" s="489"/>
      <c r="J266" s="490"/>
      <c r="K266" s="491"/>
      <c r="L266" s="492"/>
      <c r="M266" s="495"/>
      <c r="N266" s="461"/>
      <c r="O266" s="600"/>
      <c r="P266" s="493"/>
      <c r="Q266" s="492"/>
      <c r="R266" s="493"/>
      <c r="S266" s="494"/>
      <c r="T266" s="495"/>
      <c r="U266" s="496"/>
      <c r="V266" s="497"/>
      <c r="W266" s="492"/>
      <c r="X266" s="495"/>
      <c r="Y266" s="496"/>
      <c r="Z266" s="498"/>
      <c r="AA266" s="494"/>
      <c r="AB266" s="495"/>
      <c r="AC266" s="496"/>
      <c r="AD266" s="497"/>
      <c r="AE266" s="492"/>
      <c r="AF266" s="495"/>
      <c r="AG266" s="496"/>
      <c r="AH266" s="498"/>
      <c r="AI266" s="492"/>
      <c r="AJ266" s="495"/>
      <c r="AK266" s="496"/>
      <c r="AL266" s="498"/>
    </row>
    <row r="267" spans="1:38" ht="18.75">
      <c r="A267" s="483"/>
      <c r="B267" s="574"/>
      <c r="C267" s="599"/>
      <c r="D267" s="575"/>
      <c r="E267" s="575"/>
      <c r="F267" s="486"/>
      <c r="G267" s="487"/>
      <c r="H267" s="488"/>
      <c r="I267" s="489"/>
      <c r="J267" s="490"/>
      <c r="K267" s="491"/>
      <c r="L267" s="492"/>
      <c r="M267" s="495"/>
      <c r="N267" s="461"/>
      <c r="O267" s="600"/>
      <c r="P267" s="493"/>
      <c r="Q267" s="492"/>
      <c r="R267" s="493"/>
      <c r="S267" s="494"/>
      <c r="T267" s="495"/>
      <c r="U267" s="496"/>
      <c r="V267" s="497"/>
      <c r="W267" s="492"/>
      <c r="X267" s="495"/>
      <c r="Y267" s="496"/>
      <c r="Z267" s="498"/>
      <c r="AA267" s="494"/>
      <c r="AB267" s="495"/>
      <c r="AC267" s="496"/>
      <c r="AD267" s="497"/>
      <c r="AE267" s="492"/>
      <c r="AF267" s="495"/>
      <c r="AG267" s="496"/>
      <c r="AH267" s="498"/>
      <c r="AI267" s="492"/>
      <c r="AJ267" s="495"/>
      <c r="AK267" s="496"/>
      <c r="AL267" s="498"/>
    </row>
    <row r="268" spans="1:38" ht="18.75">
      <c r="A268" s="483"/>
      <c r="B268" s="574"/>
      <c r="C268" s="599"/>
      <c r="D268" s="575"/>
      <c r="E268" s="575"/>
      <c r="F268" s="486"/>
      <c r="G268" s="487"/>
      <c r="H268" s="488"/>
      <c r="I268" s="489"/>
      <c r="J268" s="490"/>
      <c r="K268" s="491"/>
      <c r="L268" s="492"/>
      <c r="M268" s="495"/>
      <c r="N268" s="461"/>
      <c r="O268" s="600"/>
      <c r="P268" s="493"/>
      <c r="Q268" s="492"/>
      <c r="R268" s="493"/>
      <c r="S268" s="494"/>
      <c r="T268" s="495"/>
      <c r="U268" s="496"/>
      <c r="V268" s="497"/>
      <c r="W268" s="492"/>
      <c r="X268" s="495"/>
      <c r="Y268" s="496"/>
      <c r="Z268" s="498"/>
      <c r="AA268" s="494"/>
      <c r="AB268" s="495"/>
      <c r="AC268" s="496"/>
      <c r="AD268" s="497"/>
      <c r="AE268" s="492"/>
      <c r="AF268" s="495"/>
      <c r="AG268" s="496"/>
      <c r="AH268" s="498"/>
      <c r="AI268" s="492"/>
      <c r="AJ268" s="495"/>
      <c r="AK268" s="496"/>
      <c r="AL268" s="498"/>
    </row>
    <row r="269" spans="1:38" ht="18.75">
      <c r="A269" s="483"/>
      <c r="B269" s="574"/>
      <c r="C269" s="599"/>
      <c r="D269" s="575"/>
      <c r="E269" s="575"/>
      <c r="F269" s="486"/>
      <c r="G269" s="487"/>
      <c r="H269" s="488"/>
      <c r="I269" s="489"/>
      <c r="J269" s="490"/>
      <c r="K269" s="491"/>
      <c r="L269" s="492">
        <f t="shared" si="95"/>
        <v>0</v>
      </c>
      <c r="M269" s="495">
        <f t="shared" si="96"/>
        <v>0</v>
      </c>
      <c r="N269" s="461">
        <f t="shared" si="97"/>
        <v>0</v>
      </c>
      <c r="O269" s="600">
        <f t="shared" si="98"/>
        <v>0</v>
      </c>
      <c r="P269" s="493">
        <f t="shared" si="99"/>
        <v>0</v>
      </c>
      <c r="Q269" s="492"/>
      <c r="R269" s="493"/>
      <c r="S269" s="494"/>
      <c r="T269" s="495"/>
      <c r="U269" s="496"/>
      <c r="V269" s="497"/>
      <c r="W269" s="492"/>
      <c r="X269" s="495"/>
      <c r="Y269" s="496"/>
      <c r="Z269" s="498"/>
      <c r="AA269" s="494"/>
      <c r="AB269" s="495"/>
      <c r="AC269" s="496"/>
      <c r="AD269" s="497"/>
      <c r="AE269" s="492"/>
      <c r="AF269" s="495"/>
      <c r="AG269" s="496"/>
      <c r="AH269" s="498"/>
      <c r="AI269" s="492"/>
      <c r="AJ269" s="495"/>
      <c r="AK269" s="496"/>
      <c r="AL269" s="498"/>
    </row>
    <row r="270" spans="1:38" ht="18.75">
      <c r="A270" s="483"/>
      <c r="B270" s="574"/>
      <c r="C270" s="599"/>
      <c r="D270" s="575"/>
      <c r="E270" s="575"/>
      <c r="F270" s="486"/>
      <c r="G270" s="487"/>
      <c r="H270" s="488"/>
      <c r="I270" s="489"/>
      <c r="J270" s="490"/>
      <c r="K270" s="491"/>
      <c r="L270" s="492">
        <f t="shared" si="95"/>
        <v>0</v>
      </c>
      <c r="M270" s="495">
        <f t="shared" si="96"/>
        <v>0</v>
      </c>
      <c r="N270" s="461">
        <f t="shared" si="97"/>
        <v>0</v>
      </c>
      <c r="O270" s="600">
        <f t="shared" si="98"/>
        <v>0</v>
      </c>
      <c r="P270" s="493">
        <f t="shared" si="99"/>
        <v>0</v>
      </c>
      <c r="Q270" s="492"/>
      <c r="R270" s="493"/>
      <c r="S270" s="494"/>
      <c r="T270" s="495"/>
      <c r="U270" s="496"/>
      <c r="V270" s="497"/>
      <c r="W270" s="492"/>
      <c r="X270" s="495"/>
      <c r="Y270" s="496"/>
      <c r="Z270" s="498"/>
      <c r="AA270" s="494"/>
      <c r="AB270" s="495"/>
      <c r="AC270" s="496"/>
      <c r="AD270" s="497"/>
      <c r="AE270" s="492"/>
      <c r="AF270" s="495"/>
      <c r="AG270" s="496"/>
      <c r="AH270" s="498"/>
      <c r="AI270" s="492"/>
      <c r="AJ270" s="495"/>
      <c r="AK270" s="496"/>
      <c r="AL270" s="498"/>
    </row>
    <row r="271" spans="1:38" ht="19.5" thickBot="1">
      <c r="A271" s="501"/>
      <c r="B271" s="601"/>
      <c r="C271" s="503"/>
      <c r="D271" s="602"/>
      <c r="E271" s="602"/>
      <c r="F271" s="505"/>
      <c r="G271" s="506"/>
      <c r="H271" s="507"/>
      <c r="I271" s="508"/>
      <c r="J271" s="509"/>
      <c r="K271" s="510"/>
      <c r="L271" s="511">
        <f t="shared" si="95"/>
        <v>0</v>
      </c>
      <c r="M271" s="514">
        <f t="shared" si="96"/>
        <v>0</v>
      </c>
      <c r="N271" s="515">
        <f t="shared" si="97"/>
        <v>0</v>
      </c>
      <c r="O271" s="585">
        <f t="shared" si="98"/>
        <v>0</v>
      </c>
      <c r="P271" s="512">
        <f t="shared" si="99"/>
        <v>0</v>
      </c>
      <c r="Q271" s="511"/>
      <c r="R271" s="512"/>
      <c r="S271" s="513"/>
      <c r="T271" s="514"/>
      <c r="U271" s="515"/>
      <c r="V271" s="516"/>
      <c r="W271" s="511"/>
      <c r="X271" s="514"/>
      <c r="Y271" s="515"/>
      <c r="Z271" s="517"/>
      <c r="AA271" s="513"/>
      <c r="AB271" s="514"/>
      <c r="AC271" s="515"/>
      <c r="AD271" s="516"/>
      <c r="AE271" s="511"/>
      <c r="AF271" s="514"/>
      <c r="AG271" s="515"/>
      <c r="AH271" s="517"/>
      <c r="AI271" s="511"/>
      <c r="AJ271" s="514"/>
      <c r="AK271" s="515"/>
      <c r="AL271" s="517"/>
    </row>
    <row r="272" spans="1:38" ht="75">
      <c r="A272" s="383" t="s">
        <v>110</v>
      </c>
      <c r="B272" s="603" t="s">
        <v>111</v>
      </c>
      <c r="C272" s="604" t="s">
        <v>112</v>
      </c>
      <c r="D272" s="605" t="s">
        <v>113</v>
      </c>
      <c r="E272" s="527" t="s">
        <v>521</v>
      </c>
      <c r="F272" s="528" t="s">
        <v>522</v>
      </c>
      <c r="G272" s="524" t="s">
        <v>508</v>
      </c>
      <c r="H272" s="524" t="s">
        <v>509</v>
      </c>
      <c r="I272" s="524" t="s">
        <v>510</v>
      </c>
      <c r="J272" s="526" t="s">
        <v>511</v>
      </c>
      <c r="K272" s="529" t="s">
        <v>64</v>
      </c>
      <c r="L272" s="590"/>
      <c r="M272" s="591"/>
      <c r="N272" s="591"/>
      <c r="O272" s="591"/>
      <c r="P272" s="592"/>
      <c r="Q272" s="590"/>
      <c r="R272" s="592"/>
      <c r="S272" s="523">
        <f>SUM(S278:V278)</f>
        <v>42935.53</v>
      </c>
      <c r="T272" s="897">
        <f>S272+G279</f>
        <v>42935.53</v>
      </c>
      <c r="U272" s="591"/>
      <c r="V272" s="593"/>
      <c r="W272" s="523">
        <f>SUM(W278:Z278)</f>
        <v>115485.1</v>
      </c>
      <c r="X272" s="897">
        <f>W272+H279</f>
        <v>115485.1</v>
      </c>
      <c r="Y272" s="591"/>
      <c r="Z272" s="592"/>
      <c r="AA272" s="594"/>
      <c r="AB272" s="591"/>
      <c r="AC272" s="591"/>
      <c r="AD272" s="593"/>
      <c r="AE272" s="590"/>
      <c r="AF272" s="591"/>
      <c r="AG272" s="591"/>
      <c r="AH272" s="592"/>
      <c r="AI272" s="590"/>
      <c r="AJ272" s="591"/>
      <c r="AK272" s="591"/>
      <c r="AL272" s="592"/>
    </row>
    <row r="273" spans="1:38" ht="26.25">
      <c r="A273" s="397" t="s">
        <v>513</v>
      </c>
      <c r="B273" s="420" t="str">
        <f>$B$4</f>
        <v>90</v>
      </c>
      <c r="C273" s="421" t="s">
        <v>32</v>
      </c>
      <c r="D273" s="386">
        <f>SUM(F273:K273)</f>
        <v>4000000</v>
      </c>
      <c r="E273" s="400" t="s">
        <v>514</v>
      </c>
      <c r="F273" s="422">
        <v>507600</v>
      </c>
      <c r="G273" s="423">
        <v>145000</v>
      </c>
      <c r="H273" s="424">
        <v>147400</v>
      </c>
      <c r="I273" s="425">
        <v>0</v>
      </c>
      <c r="J273" s="426">
        <v>0</v>
      </c>
      <c r="K273" s="427">
        <v>3200000</v>
      </c>
      <c r="L273" s="428"/>
      <c r="M273" s="429"/>
      <c r="N273" s="430"/>
      <c r="O273" s="431"/>
      <c r="P273" s="432"/>
      <c r="Q273" s="428"/>
      <c r="R273" s="432"/>
      <c r="S273" s="433"/>
      <c r="T273" s="429"/>
      <c r="U273" s="430"/>
      <c r="V273" s="434"/>
      <c r="W273" s="428"/>
      <c r="X273" s="429"/>
      <c r="Y273" s="430"/>
      <c r="Z273" s="435"/>
      <c r="AA273" s="433"/>
      <c r="AB273" s="429"/>
      <c r="AC273" s="430"/>
      <c r="AD273" s="434"/>
      <c r="AE273" s="428"/>
      <c r="AF273" s="429"/>
      <c r="AG273" s="430"/>
      <c r="AH273" s="435"/>
      <c r="AI273" s="428"/>
      <c r="AJ273" s="429"/>
      <c r="AK273" s="430"/>
      <c r="AL273" s="435"/>
    </row>
    <row r="274" spans="1:38" ht="18.75" hidden="1">
      <c r="A274" s="536" t="str">
        <f>$A$5</f>
        <v>พ.ค.</v>
      </c>
      <c r="B274" s="398"/>
      <c r="C274" s="421"/>
      <c r="D274" s="386">
        <f>SUM(F274:K274)</f>
        <v>3926900</v>
      </c>
      <c r="E274" s="400" t="s">
        <v>516</v>
      </c>
      <c r="F274" s="422">
        <v>507600</v>
      </c>
      <c r="G274" s="423">
        <v>108750</v>
      </c>
      <c r="H274" s="424">
        <v>110550</v>
      </c>
      <c r="I274" s="425">
        <v>0</v>
      </c>
      <c r="J274" s="426">
        <v>0</v>
      </c>
      <c r="K274" s="427">
        <v>3200000</v>
      </c>
      <c r="L274" s="428"/>
      <c r="M274" s="429"/>
      <c r="N274" s="430"/>
      <c r="O274" s="431"/>
      <c r="P274" s="432"/>
      <c r="Q274" s="428"/>
      <c r="R274" s="432"/>
      <c r="S274" s="433"/>
      <c r="T274" s="429"/>
      <c r="U274" s="430"/>
      <c r="V274" s="434"/>
      <c r="W274" s="428"/>
      <c r="X274" s="429"/>
      <c r="Y274" s="430"/>
      <c r="Z274" s="435"/>
      <c r="AA274" s="433"/>
      <c r="AB274" s="429"/>
      <c r="AC274" s="430"/>
      <c r="AD274" s="434"/>
      <c r="AE274" s="428"/>
      <c r="AF274" s="429"/>
      <c r="AG274" s="430"/>
      <c r="AH274" s="435"/>
      <c r="AI274" s="428"/>
      <c r="AJ274" s="429"/>
      <c r="AK274" s="430"/>
      <c r="AL274" s="435"/>
    </row>
    <row r="275" spans="1:38" ht="26.25">
      <c r="A275" s="397" t="s">
        <v>517</v>
      </c>
      <c r="B275" s="401">
        <f>D275*100/D273</f>
        <v>76.833015750000001</v>
      </c>
      <c r="C275" s="421" t="s">
        <v>32</v>
      </c>
      <c r="D275" s="386">
        <f>SUM(F275:K275)</f>
        <v>3073320.63</v>
      </c>
      <c r="E275" s="400" t="s">
        <v>518</v>
      </c>
      <c r="F275" s="422">
        <f t="shared" ref="F275:K275" si="105">SUM(F279:F298)</f>
        <v>293400</v>
      </c>
      <c r="G275" s="423">
        <f t="shared" si="105"/>
        <v>42935.53</v>
      </c>
      <c r="H275" s="424">
        <f t="shared" si="105"/>
        <v>115485.1</v>
      </c>
      <c r="I275" s="425">
        <f t="shared" si="105"/>
        <v>0</v>
      </c>
      <c r="J275" s="426">
        <f t="shared" si="105"/>
        <v>0</v>
      </c>
      <c r="K275" s="427">
        <f t="shared" si="105"/>
        <v>2621500</v>
      </c>
      <c r="L275" s="475"/>
      <c r="M275" s="478"/>
      <c r="N275" s="479"/>
      <c r="O275" s="538"/>
      <c r="P275" s="476"/>
      <c r="Q275" s="475"/>
      <c r="R275" s="476"/>
      <c r="S275" s="477"/>
      <c r="T275" s="478"/>
      <c r="U275" s="479"/>
      <c r="V275" s="480"/>
      <c r="W275" s="475"/>
      <c r="X275" s="478"/>
      <c r="Y275" s="479"/>
      <c r="Z275" s="482"/>
      <c r="AA275" s="477"/>
      <c r="AB275" s="478"/>
      <c r="AC275" s="479"/>
      <c r="AD275" s="480"/>
      <c r="AE275" s="475"/>
      <c r="AF275" s="478"/>
      <c r="AG275" s="479"/>
      <c r="AH275" s="482"/>
      <c r="AI275" s="475"/>
      <c r="AJ275" s="478"/>
      <c r="AK275" s="479"/>
      <c r="AL275" s="482"/>
    </row>
    <row r="276" spans="1:38" ht="26.25" hidden="1">
      <c r="A276" s="402" t="s">
        <v>519</v>
      </c>
      <c r="B276" s="403">
        <f>L278*100/D273</f>
        <v>10.967033249999998</v>
      </c>
      <c r="C276" s="421" t="s">
        <v>32</v>
      </c>
      <c r="D276" s="386">
        <f>SUM(F276:K276)</f>
        <v>853579.37</v>
      </c>
      <c r="E276" s="400" t="s">
        <v>520</v>
      </c>
      <c r="F276" s="422">
        <f t="shared" ref="F276:K276" si="106">F274-F275</f>
        <v>214200</v>
      </c>
      <c r="G276" s="423">
        <f t="shared" si="106"/>
        <v>65814.47</v>
      </c>
      <c r="H276" s="424">
        <f t="shared" si="106"/>
        <v>-4935.1000000000058</v>
      </c>
      <c r="I276" s="425">
        <f t="shared" si="106"/>
        <v>0</v>
      </c>
      <c r="J276" s="426">
        <f t="shared" si="106"/>
        <v>0</v>
      </c>
      <c r="K276" s="427">
        <f t="shared" si="106"/>
        <v>578500</v>
      </c>
      <c r="L276" s="570"/>
      <c r="M276" s="460"/>
      <c r="N276" s="461"/>
      <c r="O276" s="462"/>
      <c r="P276" s="571"/>
      <c r="Q276" s="570"/>
      <c r="R276" s="571"/>
      <c r="S276" s="572"/>
      <c r="T276" s="460"/>
      <c r="U276" s="461"/>
      <c r="V276" s="465"/>
      <c r="W276" s="570"/>
      <c r="X276" s="460"/>
      <c r="Y276" s="461"/>
      <c r="Z276" s="466"/>
      <c r="AA276" s="572"/>
      <c r="AB276" s="460"/>
      <c r="AC276" s="461"/>
      <c r="AD276" s="465"/>
      <c r="AE276" s="570"/>
      <c r="AF276" s="460"/>
      <c r="AG276" s="461"/>
      <c r="AH276" s="466"/>
      <c r="AI276" s="570"/>
      <c r="AJ276" s="460"/>
      <c r="AK276" s="461"/>
      <c r="AL276" s="466"/>
    </row>
    <row r="277" spans="1:38" ht="18.75">
      <c r="A277" s="537"/>
      <c r="B277" s="438"/>
      <c r="C277" s="421"/>
      <c r="D277" s="386">
        <f>SUM(F277:K277)</f>
        <v>926679.37</v>
      </c>
      <c r="E277" s="400" t="s">
        <v>453</v>
      </c>
      <c r="F277" s="422">
        <f t="shared" ref="F277:K277" si="107">F273-F275</f>
        <v>214200</v>
      </c>
      <c r="G277" s="423">
        <f t="shared" si="107"/>
        <v>102064.47</v>
      </c>
      <c r="H277" s="424">
        <f t="shared" si="107"/>
        <v>31914.899999999994</v>
      </c>
      <c r="I277" s="425">
        <f t="shared" si="107"/>
        <v>0</v>
      </c>
      <c r="J277" s="426">
        <f t="shared" si="107"/>
        <v>0</v>
      </c>
      <c r="K277" s="439">
        <f t="shared" si="107"/>
        <v>578500</v>
      </c>
      <c r="L277" s="459"/>
      <c r="M277" s="460"/>
      <c r="N277" s="461"/>
      <c r="O277" s="462"/>
      <c r="P277" s="463"/>
      <c r="Q277" s="459"/>
      <c r="R277" s="463"/>
      <c r="S277" s="464"/>
      <c r="T277" s="460"/>
      <c r="U277" s="461"/>
      <c r="V277" s="465"/>
      <c r="W277" s="459"/>
      <c r="X277" s="460"/>
      <c r="Y277" s="461"/>
      <c r="Z277" s="466"/>
      <c r="AA277" s="464"/>
      <c r="AB277" s="460"/>
      <c r="AC277" s="461"/>
      <c r="AD277" s="465"/>
      <c r="AE277" s="459"/>
      <c r="AF277" s="460"/>
      <c r="AG277" s="461"/>
      <c r="AH277" s="466"/>
      <c r="AI277" s="459"/>
      <c r="AJ277" s="460"/>
      <c r="AK277" s="461"/>
      <c r="AL277" s="466"/>
    </row>
    <row r="278" spans="1:38" ht="18.75">
      <c r="A278" s="539" t="s">
        <v>523</v>
      </c>
      <c r="B278" s="440" t="s">
        <v>524</v>
      </c>
      <c r="C278" s="1162" t="s">
        <v>525</v>
      </c>
      <c r="D278" s="1163"/>
      <c r="E278" s="1164"/>
      <c r="F278" s="442" t="s">
        <v>526</v>
      </c>
      <c r="G278" s="524" t="s">
        <v>508</v>
      </c>
      <c r="H278" s="524" t="s">
        <v>509</v>
      </c>
      <c r="I278" s="524" t="s">
        <v>510</v>
      </c>
      <c r="J278" s="526" t="s">
        <v>511</v>
      </c>
      <c r="K278" s="529" t="s">
        <v>64</v>
      </c>
      <c r="L278" s="444">
        <f t="shared" ref="L278:AL278" si="108">SUM(L279:L298)</f>
        <v>438681.32999999996</v>
      </c>
      <c r="M278" s="445">
        <f t="shared" si="108"/>
        <v>2621500</v>
      </c>
      <c r="N278" s="445">
        <f t="shared" si="108"/>
        <v>13139.3</v>
      </c>
      <c r="O278" s="445">
        <f t="shared" si="108"/>
        <v>0</v>
      </c>
      <c r="P278" s="445">
        <f t="shared" si="108"/>
        <v>0</v>
      </c>
      <c r="Q278" s="444">
        <f t="shared" si="108"/>
        <v>293400</v>
      </c>
      <c r="R278" s="446">
        <f t="shared" si="108"/>
        <v>0</v>
      </c>
      <c r="S278" s="447">
        <f t="shared" si="108"/>
        <v>29796.23</v>
      </c>
      <c r="T278" s="445">
        <f t="shared" si="108"/>
        <v>0</v>
      </c>
      <c r="U278" s="445">
        <f t="shared" si="108"/>
        <v>13139.3</v>
      </c>
      <c r="V278" s="448">
        <f t="shared" si="108"/>
        <v>0</v>
      </c>
      <c r="W278" s="444">
        <f t="shared" si="108"/>
        <v>115485.1</v>
      </c>
      <c r="X278" s="445">
        <f t="shared" si="108"/>
        <v>0</v>
      </c>
      <c r="Y278" s="445">
        <f t="shared" si="108"/>
        <v>0</v>
      </c>
      <c r="Z278" s="446">
        <f t="shared" si="108"/>
        <v>0</v>
      </c>
      <c r="AA278" s="447">
        <f t="shared" si="108"/>
        <v>0</v>
      </c>
      <c r="AB278" s="445">
        <f t="shared" si="108"/>
        <v>0</v>
      </c>
      <c r="AC278" s="445">
        <f t="shared" si="108"/>
        <v>0</v>
      </c>
      <c r="AD278" s="448">
        <f t="shared" si="108"/>
        <v>0</v>
      </c>
      <c r="AE278" s="444">
        <f t="shared" si="108"/>
        <v>0</v>
      </c>
      <c r="AF278" s="445">
        <f t="shared" si="108"/>
        <v>0</v>
      </c>
      <c r="AG278" s="445">
        <f t="shared" si="108"/>
        <v>0</v>
      </c>
      <c r="AH278" s="446">
        <f t="shared" si="108"/>
        <v>0</v>
      </c>
      <c r="AI278" s="444">
        <f t="shared" si="108"/>
        <v>0</v>
      </c>
      <c r="AJ278" s="445">
        <f t="shared" si="108"/>
        <v>2621500</v>
      </c>
      <c r="AK278" s="445">
        <f t="shared" si="108"/>
        <v>0</v>
      </c>
      <c r="AL278" s="446">
        <f t="shared" si="108"/>
        <v>0</v>
      </c>
    </row>
    <row r="279" spans="1:38" ht="18.75">
      <c r="A279" s="539"/>
      <c r="B279" s="450"/>
      <c r="C279" s="853" t="s">
        <v>1302</v>
      </c>
      <c r="D279" s="540"/>
      <c r="E279" s="540"/>
      <c r="F279" s="453"/>
      <c r="G279" s="454"/>
      <c r="H279" s="455"/>
      <c r="I279" s="456"/>
      <c r="J279" s="457"/>
      <c r="K279" s="469"/>
      <c r="L279" s="459">
        <f t="shared" ref="L279:L298" si="109">SUM(Q279,S279,W279,AA279,AE279,AI279)</f>
        <v>0</v>
      </c>
      <c r="M279" s="460">
        <f t="shared" ref="M279:M298" si="110">SUM(T279,X279,AB279,AF279,AJ279)</f>
        <v>0</v>
      </c>
      <c r="N279" s="461">
        <f t="shared" ref="N279:N298" si="111">SUM(U279,Y279,AC279,AG279,AK279)</f>
        <v>0</v>
      </c>
      <c r="O279" s="462">
        <f t="shared" ref="O279:O298" si="112">SUM(V279,Z279,AD279,AH279,AL279)</f>
        <v>0</v>
      </c>
      <c r="P279" s="463">
        <f t="shared" ref="P279:P298" si="113">SUM(R279)</f>
        <v>0</v>
      </c>
      <c r="Q279" s="459"/>
      <c r="R279" s="463"/>
      <c r="S279" s="464"/>
      <c r="T279" s="460"/>
      <c r="U279" s="461"/>
      <c r="V279" s="465"/>
      <c r="W279" s="459"/>
      <c r="X279" s="460"/>
      <c r="Y279" s="461"/>
      <c r="Z279" s="466"/>
      <c r="AA279" s="464"/>
      <c r="AB279" s="460"/>
      <c r="AC279" s="461"/>
      <c r="AD279" s="465"/>
      <c r="AE279" s="459"/>
      <c r="AF279" s="460"/>
      <c r="AG279" s="461"/>
      <c r="AH279" s="466"/>
      <c r="AI279" s="459"/>
      <c r="AJ279" s="460"/>
      <c r="AK279" s="461"/>
      <c r="AL279" s="466"/>
    </row>
    <row r="280" spans="1:38" ht="18.75">
      <c r="A280" s="539"/>
      <c r="B280" s="450"/>
      <c r="C280" s="451" t="s">
        <v>619</v>
      </c>
      <c r="D280" s="540"/>
      <c r="E280" s="540"/>
      <c r="F280" s="453"/>
      <c r="G280" s="454"/>
      <c r="H280" s="455"/>
      <c r="I280" s="456"/>
      <c r="J280" s="457"/>
      <c r="K280" s="469">
        <v>2621500</v>
      </c>
      <c r="L280" s="459">
        <f t="shared" si="109"/>
        <v>0</v>
      </c>
      <c r="M280" s="460">
        <f t="shared" si="110"/>
        <v>2621500</v>
      </c>
      <c r="N280" s="461">
        <f t="shared" si="111"/>
        <v>0</v>
      </c>
      <c r="O280" s="462">
        <f t="shared" si="112"/>
        <v>0</v>
      </c>
      <c r="P280" s="463">
        <f t="shared" si="113"/>
        <v>0</v>
      </c>
      <c r="Q280" s="459"/>
      <c r="R280" s="463"/>
      <c r="S280" s="464"/>
      <c r="T280" s="460"/>
      <c r="U280" s="461"/>
      <c r="V280" s="465"/>
      <c r="W280" s="459"/>
      <c r="X280" s="460"/>
      <c r="Y280" s="461"/>
      <c r="Z280" s="466"/>
      <c r="AA280" s="464"/>
      <c r="AB280" s="460"/>
      <c r="AC280" s="461"/>
      <c r="AD280" s="465"/>
      <c r="AE280" s="459"/>
      <c r="AF280" s="460"/>
      <c r="AG280" s="461"/>
      <c r="AH280" s="466"/>
      <c r="AI280" s="459"/>
      <c r="AJ280" s="460">
        <v>2621500</v>
      </c>
      <c r="AK280" s="461"/>
      <c r="AL280" s="466"/>
    </row>
    <row r="281" spans="1:38" ht="18.75">
      <c r="A281" s="539"/>
      <c r="B281" s="541">
        <v>244165</v>
      </c>
      <c r="C281" s="543" t="s">
        <v>620</v>
      </c>
      <c r="D281" s="542"/>
      <c r="E281" s="542"/>
      <c r="F281" s="606">
        <f>15000*8</f>
        <v>120000</v>
      </c>
      <c r="G281" s="471"/>
      <c r="H281" s="544"/>
      <c r="I281" s="472"/>
      <c r="J281" s="473"/>
      <c r="K281" s="474"/>
      <c r="L281" s="459">
        <f t="shared" si="109"/>
        <v>120000</v>
      </c>
      <c r="M281" s="460">
        <f t="shared" si="110"/>
        <v>0</v>
      </c>
      <c r="N281" s="461">
        <f t="shared" si="111"/>
        <v>0</v>
      </c>
      <c r="O281" s="462">
        <f t="shared" si="112"/>
        <v>0</v>
      </c>
      <c r="P281" s="463">
        <f t="shared" si="113"/>
        <v>0</v>
      </c>
      <c r="Q281" s="481">
        <f>F281</f>
        <v>120000</v>
      </c>
      <c r="R281" s="607">
        <f>120000-Q281</f>
        <v>0</v>
      </c>
      <c r="S281" s="477"/>
      <c r="T281" s="478"/>
      <c r="U281" s="479"/>
      <c r="V281" s="480"/>
      <c r="W281" s="475"/>
      <c r="X281" s="478"/>
      <c r="Y281" s="479"/>
      <c r="Z281" s="482"/>
      <c r="AA281" s="477"/>
      <c r="AB281" s="478"/>
      <c r="AC281" s="479"/>
      <c r="AD281" s="480"/>
      <c r="AE281" s="475"/>
      <c r="AF281" s="478"/>
      <c r="AG281" s="479"/>
      <c r="AH281" s="482"/>
      <c r="AI281" s="475"/>
      <c r="AJ281" s="478"/>
      <c r="AK281" s="479"/>
      <c r="AL281" s="482"/>
    </row>
    <row r="282" spans="1:38" ht="18.75">
      <c r="A282" s="539"/>
      <c r="B282" s="541">
        <v>244165</v>
      </c>
      <c r="C282" s="543" t="s">
        <v>1462</v>
      </c>
      <c r="D282" s="542"/>
      <c r="E282" s="542"/>
      <c r="F282" s="606">
        <f>15000*5</f>
        <v>75000</v>
      </c>
      <c r="G282" s="471"/>
      <c r="H282" s="544"/>
      <c r="I282" s="472"/>
      <c r="J282" s="473"/>
      <c r="K282" s="474"/>
      <c r="L282" s="459">
        <f t="shared" si="109"/>
        <v>75000</v>
      </c>
      <c r="M282" s="460">
        <f t="shared" si="110"/>
        <v>0</v>
      </c>
      <c r="N282" s="461">
        <f t="shared" si="111"/>
        <v>0</v>
      </c>
      <c r="O282" s="462">
        <f t="shared" si="112"/>
        <v>0</v>
      </c>
      <c r="P282" s="463">
        <f t="shared" si="113"/>
        <v>0</v>
      </c>
      <c r="Q282" s="481">
        <f>F282</f>
        <v>75000</v>
      </c>
      <c r="R282" s="607"/>
      <c r="S282" s="477"/>
      <c r="T282" s="478"/>
      <c r="U282" s="479"/>
      <c r="V282" s="480"/>
      <c r="W282" s="475"/>
      <c r="X282" s="478"/>
      <c r="Y282" s="479"/>
      <c r="Z282" s="482"/>
      <c r="AA282" s="477"/>
      <c r="AB282" s="478"/>
      <c r="AC282" s="479"/>
      <c r="AD282" s="480"/>
      <c r="AE282" s="475"/>
      <c r="AF282" s="478"/>
      <c r="AG282" s="479"/>
      <c r="AH282" s="482"/>
      <c r="AI282" s="475"/>
      <c r="AJ282" s="478"/>
      <c r="AK282" s="479"/>
      <c r="AL282" s="482"/>
    </row>
    <row r="283" spans="1:38" ht="18.75">
      <c r="A283" s="539"/>
      <c r="B283" s="541">
        <v>244165</v>
      </c>
      <c r="C283" s="543" t="s">
        <v>621</v>
      </c>
      <c r="D283" s="542"/>
      <c r="E283" s="542"/>
      <c r="F283" s="606">
        <f>12300*8</f>
        <v>98400</v>
      </c>
      <c r="G283" s="471"/>
      <c r="H283" s="544"/>
      <c r="I283" s="472"/>
      <c r="J283" s="473"/>
      <c r="K283" s="474"/>
      <c r="L283" s="459">
        <f t="shared" si="109"/>
        <v>98400</v>
      </c>
      <c r="M283" s="460">
        <f t="shared" si="110"/>
        <v>0</v>
      </c>
      <c r="N283" s="461">
        <f t="shared" si="111"/>
        <v>0</v>
      </c>
      <c r="O283" s="462">
        <f t="shared" si="112"/>
        <v>0</v>
      </c>
      <c r="P283" s="463">
        <f t="shared" si="113"/>
        <v>0</v>
      </c>
      <c r="Q283" s="481">
        <f>F283</f>
        <v>98400</v>
      </c>
      <c r="R283" s="607">
        <f>98400-Q283</f>
        <v>0</v>
      </c>
      <c r="S283" s="477"/>
      <c r="T283" s="478"/>
      <c r="U283" s="479"/>
      <c r="V283" s="480"/>
      <c r="W283" s="475"/>
      <c r="X283" s="478"/>
      <c r="Y283" s="479"/>
      <c r="Z283" s="482"/>
      <c r="AA283" s="477"/>
      <c r="AB283" s="478"/>
      <c r="AC283" s="479"/>
      <c r="AD283" s="480"/>
      <c r="AE283" s="475"/>
      <c r="AF283" s="478"/>
      <c r="AG283" s="479"/>
      <c r="AH283" s="482"/>
      <c r="AI283" s="475"/>
      <c r="AJ283" s="478"/>
      <c r="AK283" s="479"/>
      <c r="AL283" s="482"/>
    </row>
    <row r="284" spans="1:38" ht="18.75">
      <c r="A284" s="539"/>
      <c r="B284" s="541">
        <v>244027</v>
      </c>
      <c r="C284" s="543" t="s">
        <v>622</v>
      </c>
      <c r="D284" s="542"/>
      <c r="E284" s="542"/>
      <c r="F284" s="470"/>
      <c r="G284" s="471"/>
      <c r="H284" s="547">
        <v>16831.099999999999</v>
      </c>
      <c r="I284" s="472"/>
      <c r="J284" s="473"/>
      <c r="K284" s="474"/>
      <c r="L284" s="459">
        <f t="shared" si="109"/>
        <v>16831.099999999999</v>
      </c>
      <c r="M284" s="460">
        <f t="shared" si="110"/>
        <v>0</v>
      </c>
      <c r="N284" s="461">
        <f t="shared" si="111"/>
        <v>0</v>
      </c>
      <c r="O284" s="462">
        <f t="shared" si="112"/>
        <v>0</v>
      </c>
      <c r="P284" s="463">
        <f t="shared" si="113"/>
        <v>0</v>
      </c>
      <c r="Q284" s="475"/>
      <c r="R284" s="476"/>
      <c r="S284" s="477"/>
      <c r="T284" s="478"/>
      <c r="U284" s="479"/>
      <c r="V284" s="480"/>
      <c r="W284" s="481">
        <v>16831.099999999999</v>
      </c>
      <c r="X284" s="478"/>
      <c r="Y284" s="479"/>
      <c r="Z284" s="482"/>
      <c r="AA284" s="477"/>
      <c r="AB284" s="478"/>
      <c r="AC284" s="479"/>
      <c r="AD284" s="480"/>
      <c r="AE284" s="475"/>
      <c r="AF284" s="478"/>
      <c r="AG284" s="479"/>
      <c r="AH284" s="482"/>
      <c r="AI284" s="475"/>
      <c r="AJ284" s="478"/>
      <c r="AK284" s="479"/>
      <c r="AL284" s="482"/>
    </row>
    <row r="285" spans="1:38" ht="18.75">
      <c r="A285" s="539"/>
      <c r="B285" s="541">
        <v>244034</v>
      </c>
      <c r="C285" s="543" t="s">
        <v>623</v>
      </c>
      <c r="D285" s="542"/>
      <c r="E285" s="542"/>
      <c r="F285" s="470"/>
      <c r="G285" s="471"/>
      <c r="H285" s="547">
        <v>1177</v>
      </c>
      <c r="I285" s="472"/>
      <c r="J285" s="473"/>
      <c r="K285" s="474"/>
      <c r="L285" s="459">
        <f t="shared" si="109"/>
        <v>1177</v>
      </c>
      <c r="M285" s="460">
        <f t="shared" si="110"/>
        <v>0</v>
      </c>
      <c r="N285" s="461">
        <f t="shared" si="111"/>
        <v>0</v>
      </c>
      <c r="O285" s="462">
        <f t="shared" si="112"/>
        <v>0</v>
      </c>
      <c r="P285" s="463">
        <f t="shared" si="113"/>
        <v>0</v>
      </c>
      <c r="Q285" s="475"/>
      <c r="R285" s="476"/>
      <c r="S285" s="477"/>
      <c r="T285" s="478"/>
      <c r="U285" s="479"/>
      <c r="V285" s="480"/>
      <c r="W285" s="481">
        <v>1177</v>
      </c>
      <c r="X285" s="478"/>
      <c r="Y285" s="479"/>
      <c r="Z285" s="482"/>
      <c r="AA285" s="477"/>
      <c r="AB285" s="478"/>
      <c r="AC285" s="479"/>
      <c r="AD285" s="480"/>
      <c r="AE285" s="475"/>
      <c r="AF285" s="478"/>
      <c r="AG285" s="479"/>
      <c r="AH285" s="482"/>
      <c r="AI285" s="475"/>
      <c r="AJ285" s="478"/>
      <c r="AK285" s="479"/>
      <c r="AL285" s="482"/>
    </row>
    <row r="286" spans="1:38" ht="18.75">
      <c r="A286" s="539"/>
      <c r="B286" s="541">
        <v>244039</v>
      </c>
      <c r="C286" s="543" t="s">
        <v>624</v>
      </c>
      <c r="D286" s="542"/>
      <c r="E286" s="542"/>
      <c r="F286" s="470"/>
      <c r="G286" s="471"/>
      <c r="H286" s="547">
        <v>19260</v>
      </c>
      <c r="I286" s="472"/>
      <c r="J286" s="473"/>
      <c r="K286" s="474"/>
      <c r="L286" s="459">
        <f t="shared" si="109"/>
        <v>19260</v>
      </c>
      <c r="M286" s="460">
        <f t="shared" si="110"/>
        <v>0</v>
      </c>
      <c r="N286" s="461">
        <f t="shared" si="111"/>
        <v>0</v>
      </c>
      <c r="O286" s="462">
        <f t="shared" si="112"/>
        <v>0</v>
      </c>
      <c r="P286" s="463">
        <f t="shared" si="113"/>
        <v>0</v>
      </c>
      <c r="Q286" s="475"/>
      <c r="R286" s="476"/>
      <c r="S286" s="477"/>
      <c r="T286" s="478"/>
      <c r="U286" s="479"/>
      <c r="V286" s="480"/>
      <c r="W286" s="481">
        <v>19260</v>
      </c>
      <c r="X286" s="549"/>
      <c r="Y286" s="479"/>
      <c r="Z286" s="482"/>
      <c r="AA286" s="477"/>
      <c r="AB286" s="478"/>
      <c r="AC286" s="479"/>
      <c r="AD286" s="480"/>
      <c r="AE286" s="475"/>
      <c r="AF286" s="478"/>
      <c r="AG286" s="479"/>
      <c r="AH286" s="482"/>
      <c r="AI286" s="475"/>
      <c r="AJ286" s="478"/>
      <c r="AK286" s="479"/>
      <c r="AL286" s="482"/>
    </row>
    <row r="287" spans="1:38" ht="18.75">
      <c r="A287" s="539"/>
      <c r="B287" s="541">
        <v>244053</v>
      </c>
      <c r="C287" s="543" t="s">
        <v>625</v>
      </c>
      <c r="D287" s="542"/>
      <c r="E287" s="542"/>
      <c r="F287" s="470"/>
      <c r="G287" s="518">
        <v>3852</v>
      </c>
      <c r="H287" s="547"/>
      <c r="I287" s="472"/>
      <c r="J287" s="473"/>
      <c r="K287" s="474"/>
      <c r="L287" s="459">
        <f t="shared" si="109"/>
        <v>3852</v>
      </c>
      <c r="M287" s="460">
        <f t="shared" si="110"/>
        <v>0</v>
      </c>
      <c r="N287" s="461">
        <f t="shared" si="111"/>
        <v>0</v>
      </c>
      <c r="O287" s="462">
        <f t="shared" si="112"/>
        <v>0</v>
      </c>
      <c r="P287" s="463">
        <f t="shared" si="113"/>
        <v>0</v>
      </c>
      <c r="Q287" s="475"/>
      <c r="R287" s="476"/>
      <c r="S287" s="608">
        <v>3852</v>
      </c>
      <c r="T287" s="478"/>
      <c r="U287" s="479"/>
      <c r="V287" s="480"/>
      <c r="W287" s="475"/>
      <c r="X287" s="549"/>
      <c r="Y287" s="479"/>
      <c r="Z287" s="482"/>
      <c r="AA287" s="477"/>
      <c r="AB287" s="478"/>
      <c r="AC287" s="479"/>
      <c r="AD287" s="480"/>
      <c r="AE287" s="475"/>
      <c r="AF287" s="478"/>
      <c r="AG287" s="479"/>
      <c r="AH287" s="482"/>
      <c r="AI287" s="475"/>
      <c r="AJ287" s="478"/>
      <c r="AK287" s="479"/>
      <c r="AL287" s="482"/>
    </row>
    <row r="288" spans="1:38" ht="18.75">
      <c r="A288" s="539"/>
      <c r="B288" s="541">
        <v>244080</v>
      </c>
      <c r="C288" s="543" t="s">
        <v>626</v>
      </c>
      <c r="D288" s="542"/>
      <c r="E288" s="542"/>
      <c r="F288" s="470"/>
      <c r="G288" s="471"/>
      <c r="H288" s="547">
        <v>21614</v>
      </c>
      <c r="I288" s="472"/>
      <c r="J288" s="473"/>
      <c r="K288" s="474"/>
      <c r="L288" s="459">
        <f t="shared" si="109"/>
        <v>21614</v>
      </c>
      <c r="M288" s="460">
        <f t="shared" si="110"/>
        <v>0</v>
      </c>
      <c r="N288" s="461">
        <f t="shared" si="111"/>
        <v>0</v>
      </c>
      <c r="O288" s="462">
        <f t="shared" si="112"/>
        <v>0</v>
      </c>
      <c r="P288" s="463">
        <f t="shared" si="113"/>
        <v>0</v>
      </c>
      <c r="Q288" s="475"/>
      <c r="R288" s="476"/>
      <c r="S288" s="477"/>
      <c r="T288" s="478"/>
      <c r="U288" s="479"/>
      <c r="V288" s="480"/>
      <c r="W288" s="481">
        <v>21614</v>
      </c>
      <c r="X288" s="549"/>
      <c r="Y288" s="479"/>
      <c r="Z288" s="482"/>
      <c r="AA288" s="477"/>
      <c r="AB288" s="478"/>
      <c r="AC288" s="479"/>
      <c r="AD288" s="480"/>
      <c r="AE288" s="475"/>
      <c r="AF288" s="478"/>
      <c r="AG288" s="479"/>
      <c r="AH288" s="482"/>
      <c r="AI288" s="475"/>
      <c r="AJ288" s="478"/>
      <c r="AK288" s="479"/>
      <c r="AL288" s="482"/>
    </row>
    <row r="289" spans="1:38" ht="18.75">
      <c r="A289" s="539"/>
      <c r="B289" s="541">
        <v>244141</v>
      </c>
      <c r="C289" s="543" t="s">
        <v>627</v>
      </c>
      <c r="D289" s="542"/>
      <c r="E289" s="542"/>
      <c r="F289" s="470"/>
      <c r="G289" s="471"/>
      <c r="H289" s="547">
        <v>56603</v>
      </c>
      <c r="I289" s="472"/>
      <c r="J289" s="473"/>
      <c r="K289" s="474"/>
      <c r="L289" s="459">
        <f t="shared" si="109"/>
        <v>56603</v>
      </c>
      <c r="M289" s="460">
        <f t="shared" si="110"/>
        <v>0</v>
      </c>
      <c r="N289" s="461">
        <f t="shared" si="111"/>
        <v>0</v>
      </c>
      <c r="O289" s="462">
        <f t="shared" si="112"/>
        <v>0</v>
      </c>
      <c r="P289" s="463">
        <f t="shared" si="113"/>
        <v>0</v>
      </c>
      <c r="Q289" s="475"/>
      <c r="R289" s="476"/>
      <c r="S289" s="477"/>
      <c r="T289" s="478"/>
      <c r="U289" s="551"/>
      <c r="V289" s="480"/>
      <c r="W289" s="475">
        <v>56603</v>
      </c>
      <c r="X289" s="549"/>
      <c r="Y289" s="479"/>
      <c r="Z289" s="550"/>
      <c r="AA289" s="477"/>
      <c r="AB289" s="478"/>
      <c r="AC289" s="479"/>
      <c r="AD289" s="480"/>
      <c r="AE289" s="475"/>
      <c r="AF289" s="478"/>
      <c r="AG289" s="479"/>
      <c r="AH289" s="482"/>
      <c r="AI289" s="475"/>
      <c r="AJ289" s="478"/>
      <c r="AK289" s="479"/>
      <c r="AL289" s="482"/>
    </row>
    <row r="290" spans="1:38" ht="18.75">
      <c r="A290" s="539"/>
      <c r="B290" s="541">
        <v>244187</v>
      </c>
      <c r="C290" s="543" t="s">
        <v>1321</v>
      </c>
      <c r="D290" s="542"/>
      <c r="E290" s="542"/>
      <c r="F290" s="470"/>
      <c r="G290" s="518">
        <v>6400</v>
      </c>
      <c r="H290" s="547"/>
      <c r="I290" s="472"/>
      <c r="J290" s="473"/>
      <c r="K290" s="474"/>
      <c r="L290" s="459">
        <f t="shared" si="109"/>
        <v>6400</v>
      </c>
      <c r="M290" s="460">
        <f t="shared" si="110"/>
        <v>0</v>
      </c>
      <c r="N290" s="461">
        <f t="shared" si="111"/>
        <v>0</v>
      </c>
      <c r="O290" s="462">
        <f t="shared" si="112"/>
        <v>0</v>
      </c>
      <c r="P290" s="463">
        <f t="shared" si="113"/>
        <v>0</v>
      </c>
      <c r="Q290" s="475"/>
      <c r="R290" s="476"/>
      <c r="S290" s="477">
        <v>6400</v>
      </c>
      <c r="T290" s="478"/>
      <c r="U290" s="551"/>
      <c r="V290" s="546"/>
      <c r="W290" s="475"/>
      <c r="X290" s="549"/>
      <c r="Y290" s="479"/>
      <c r="Z290" s="482"/>
      <c r="AA290" s="477"/>
      <c r="AB290" s="478"/>
      <c r="AC290" s="479"/>
      <c r="AD290" s="480"/>
      <c r="AE290" s="475"/>
      <c r="AF290" s="478"/>
      <c r="AG290" s="479"/>
      <c r="AH290" s="482"/>
      <c r="AI290" s="475"/>
      <c r="AJ290" s="478"/>
      <c r="AK290" s="479"/>
      <c r="AL290" s="482"/>
    </row>
    <row r="291" spans="1:38" ht="18.75">
      <c r="A291" s="539"/>
      <c r="B291" s="541"/>
      <c r="C291" s="615" t="s">
        <v>1463</v>
      </c>
      <c r="D291" s="542"/>
      <c r="E291" s="542"/>
      <c r="F291" s="470"/>
      <c r="G291" s="518">
        <v>13139.3</v>
      </c>
      <c r="H291" s="547"/>
      <c r="I291" s="472"/>
      <c r="J291" s="473"/>
      <c r="K291" s="474"/>
      <c r="L291" s="459">
        <f t="shared" si="109"/>
        <v>0</v>
      </c>
      <c r="M291" s="460">
        <f t="shared" si="110"/>
        <v>0</v>
      </c>
      <c r="N291" s="461">
        <f t="shared" si="111"/>
        <v>13139.3</v>
      </c>
      <c r="O291" s="462">
        <f t="shared" si="112"/>
        <v>0</v>
      </c>
      <c r="P291" s="463">
        <f t="shared" si="113"/>
        <v>0</v>
      </c>
      <c r="Q291" s="475"/>
      <c r="R291" s="476"/>
      <c r="S291" s="477"/>
      <c r="T291" s="478"/>
      <c r="U291" s="551">
        <v>13139.3</v>
      </c>
      <c r="V291" s="480"/>
      <c r="W291" s="475"/>
      <c r="X291" s="549"/>
      <c r="Y291" s="479"/>
      <c r="Z291" s="482"/>
      <c r="AA291" s="477"/>
      <c r="AB291" s="478"/>
      <c r="AC291" s="479"/>
      <c r="AD291" s="480"/>
      <c r="AE291" s="475"/>
      <c r="AF291" s="478"/>
      <c r="AG291" s="479"/>
      <c r="AH291" s="482"/>
      <c r="AI291" s="475"/>
      <c r="AJ291" s="478"/>
      <c r="AK291" s="479"/>
      <c r="AL291" s="482"/>
    </row>
    <row r="292" spans="1:38" ht="18.75">
      <c r="A292" s="539"/>
      <c r="B292" s="541">
        <v>244211</v>
      </c>
      <c r="C292" s="543" t="s">
        <v>1464</v>
      </c>
      <c r="D292" s="542"/>
      <c r="E292" s="542"/>
      <c r="F292" s="470"/>
      <c r="G292" s="518">
        <v>19544.23</v>
      </c>
      <c r="H292" s="547"/>
      <c r="I292" s="472"/>
      <c r="J292" s="473"/>
      <c r="K292" s="474"/>
      <c r="L292" s="459">
        <f t="shared" si="109"/>
        <v>19544.23</v>
      </c>
      <c r="M292" s="460">
        <f t="shared" si="110"/>
        <v>0</v>
      </c>
      <c r="N292" s="461">
        <f t="shared" si="111"/>
        <v>0</v>
      </c>
      <c r="O292" s="462">
        <f t="shared" si="112"/>
        <v>0</v>
      </c>
      <c r="P292" s="463">
        <f t="shared" si="113"/>
        <v>0</v>
      </c>
      <c r="Q292" s="475"/>
      <c r="R292" s="476"/>
      <c r="S292" s="477">
        <v>19544.23</v>
      </c>
      <c r="T292" s="478"/>
      <c r="U292" s="551"/>
      <c r="V292" s="480"/>
      <c r="W292" s="475"/>
      <c r="X292" s="549"/>
      <c r="Y292" s="479"/>
      <c r="Z292" s="482"/>
      <c r="AA292" s="477"/>
      <c r="AB292" s="478"/>
      <c r="AC292" s="479"/>
      <c r="AD292" s="480"/>
      <c r="AE292" s="475"/>
      <c r="AF292" s="478"/>
      <c r="AG292" s="479"/>
      <c r="AH292" s="482"/>
      <c r="AI292" s="475"/>
      <c r="AJ292" s="478"/>
      <c r="AK292" s="479"/>
      <c r="AL292" s="482"/>
    </row>
    <row r="293" spans="1:38" ht="18.75">
      <c r="A293" s="539"/>
      <c r="B293" s="541"/>
      <c r="C293" s="615"/>
      <c r="D293" s="542"/>
      <c r="E293" s="542"/>
      <c r="F293" s="470"/>
      <c r="G293" s="471"/>
      <c r="H293" s="547"/>
      <c r="I293" s="472"/>
      <c r="J293" s="473"/>
      <c r="K293" s="474"/>
      <c r="L293" s="459"/>
      <c r="M293" s="460"/>
      <c r="N293" s="461"/>
      <c r="O293" s="462"/>
      <c r="P293" s="463"/>
      <c r="Q293" s="475"/>
      <c r="R293" s="476"/>
      <c r="S293" s="477"/>
      <c r="T293" s="478"/>
      <c r="U293" s="479"/>
      <c r="V293" s="480"/>
      <c r="W293" s="475"/>
      <c r="X293" s="549"/>
      <c r="Y293" s="479"/>
      <c r="Z293" s="482"/>
      <c r="AA293" s="477"/>
      <c r="AB293" s="478"/>
      <c r="AC293" s="479"/>
      <c r="AD293" s="480"/>
      <c r="AE293" s="475"/>
      <c r="AF293" s="478"/>
      <c r="AG293" s="479"/>
      <c r="AH293" s="482"/>
      <c r="AI293" s="475"/>
      <c r="AJ293" s="478"/>
      <c r="AK293" s="479"/>
      <c r="AL293" s="482"/>
    </row>
    <row r="294" spans="1:38" ht="18.75">
      <c r="A294" s="539"/>
      <c r="B294" s="541"/>
      <c r="C294" s="615"/>
      <c r="D294" s="542"/>
      <c r="E294" s="542"/>
      <c r="F294" s="470"/>
      <c r="G294" s="471"/>
      <c r="H294" s="547"/>
      <c r="I294" s="472"/>
      <c r="J294" s="473"/>
      <c r="K294" s="474"/>
      <c r="L294" s="459"/>
      <c r="M294" s="460"/>
      <c r="N294" s="461"/>
      <c r="O294" s="462"/>
      <c r="P294" s="463"/>
      <c r="Q294" s="475"/>
      <c r="R294" s="476"/>
      <c r="S294" s="477"/>
      <c r="T294" s="478"/>
      <c r="U294" s="479"/>
      <c r="V294" s="480"/>
      <c r="W294" s="475"/>
      <c r="X294" s="549"/>
      <c r="Y294" s="479"/>
      <c r="Z294" s="482"/>
      <c r="AA294" s="477"/>
      <c r="AB294" s="478"/>
      <c r="AC294" s="479"/>
      <c r="AD294" s="480"/>
      <c r="AE294" s="475"/>
      <c r="AF294" s="478"/>
      <c r="AG294" s="479"/>
      <c r="AH294" s="482"/>
      <c r="AI294" s="475"/>
      <c r="AJ294" s="478"/>
      <c r="AK294" s="479"/>
      <c r="AL294" s="482"/>
    </row>
    <row r="295" spans="1:38" ht="18.75">
      <c r="A295" s="539"/>
      <c r="B295" s="541"/>
      <c r="C295" s="615"/>
      <c r="D295" s="542"/>
      <c r="E295" s="542"/>
      <c r="F295" s="470"/>
      <c r="G295" s="471"/>
      <c r="H295" s="547"/>
      <c r="I295" s="472"/>
      <c r="J295" s="473"/>
      <c r="K295" s="474"/>
      <c r="L295" s="459"/>
      <c r="M295" s="460"/>
      <c r="N295" s="461"/>
      <c r="O295" s="462"/>
      <c r="P295" s="463"/>
      <c r="Q295" s="475"/>
      <c r="R295" s="476"/>
      <c r="S295" s="477"/>
      <c r="T295" s="478"/>
      <c r="U295" s="479"/>
      <c r="V295" s="480"/>
      <c r="W295" s="475"/>
      <c r="X295" s="549"/>
      <c r="Y295" s="479"/>
      <c r="Z295" s="482"/>
      <c r="AA295" s="477"/>
      <c r="AB295" s="478"/>
      <c r="AC295" s="479"/>
      <c r="AD295" s="480"/>
      <c r="AE295" s="475"/>
      <c r="AF295" s="478"/>
      <c r="AG295" s="479"/>
      <c r="AH295" s="482"/>
      <c r="AI295" s="475"/>
      <c r="AJ295" s="478"/>
      <c r="AK295" s="479"/>
      <c r="AL295" s="482"/>
    </row>
    <row r="296" spans="1:38" ht="18.75">
      <c r="A296" s="539"/>
      <c r="B296" s="541"/>
      <c r="C296" s="543"/>
      <c r="D296" s="542"/>
      <c r="E296" s="542"/>
      <c r="F296" s="470"/>
      <c r="G296" s="471"/>
      <c r="H296" s="547"/>
      <c r="I296" s="472"/>
      <c r="J296" s="473"/>
      <c r="K296" s="474"/>
      <c r="L296" s="459">
        <f t="shared" si="109"/>
        <v>0</v>
      </c>
      <c r="M296" s="460">
        <f t="shared" si="110"/>
        <v>0</v>
      </c>
      <c r="N296" s="461">
        <f t="shared" si="111"/>
        <v>0</v>
      </c>
      <c r="O296" s="462">
        <f t="shared" si="112"/>
        <v>0</v>
      </c>
      <c r="P296" s="463">
        <f t="shared" si="113"/>
        <v>0</v>
      </c>
      <c r="Q296" s="475"/>
      <c r="R296" s="476"/>
      <c r="S296" s="477"/>
      <c r="T296" s="478"/>
      <c r="U296" s="479"/>
      <c r="V296" s="480"/>
      <c r="W296" s="475"/>
      <c r="X296" s="549"/>
      <c r="Y296" s="479"/>
      <c r="Z296" s="482"/>
      <c r="AA296" s="477"/>
      <c r="AB296" s="478"/>
      <c r="AC296" s="479"/>
      <c r="AD296" s="480"/>
      <c r="AE296" s="475"/>
      <c r="AF296" s="478"/>
      <c r="AG296" s="479"/>
      <c r="AH296" s="482"/>
      <c r="AI296" s="475"/>
      <c r="AJ296" s="478"/>
      <c r="AK296" s="479"/>
      <c r="AL296" s="482"/>
    </row>
    <row r="297" spans="1:38" ht="18.75">
      <c r="A297" s="539"/>
      <c r="B297" s="450"/>
      <c r="C297" s="552"/>
      <c r="D297" s="542"/>
      <c r="E297" s="542"/>
      <c r="F297" s="453"/>
      <c r="G297" s="454"/>
      <c r="H297" s="455"/>
      <c r="I297" s="456"/>
      <c r="J297" s="457"/>
      <c r="K297" s="469"/>
      <c r="L297" s="459">
        <f t="shared" si="109"/>
        <v>0</v>
      </c>
      <c r="M297" s="460">
        <f t="shared" si="110"/>
        <v>0</v>
      </c>
      <c r="N297" s="461">
        <f t="shared" si="111"/>
        <v>0</v>
      </c>
      <c r="O297" s="462">
        <f t="shared" si="112"/>
        <v>0</v>
      </c>
      <c r="P297" s="463">
        <f t="shared" si="113"/>
        <v>0</v>
      </c>
      <c r="Q297" s="459"/>
      <c r="R297" s="463"/>
      <c r="S297" s="464"/>
      <c r="T297" s="460"/>
      <c r="U297" s="461"/>
      <c r="V297" s="465"/>
      <c r="W297" s="459"/>
      <c r="X297" s="460"/>
      <c r="Y297" s="461"/>
      <c r="Z297" s="466"/>
      <c r="AA297" s="464"/>
      <c r="AB297" s="460"/>
      <c r="AC297" s="461"/>
      <c r="AD297" s="465"/>
      <c r="AE297" s="459"/>
      <c r="AF297" s="460"/>
      <c r="AG297" s="461"/>
      <c r="AH297" s="466"/>
      <c r="AI297" s="459"/>
      <c r="AJ297" s="460"/>
      <c r="AK297" s="461"/>
      <c r="AL297" s="466"/>
    </row>
    <row r="298" spans="1:38" ht="19.5" thickBot="1">
      <c r="A298" s="553"/>
      <c r="B298" s="553"/>
      <c r="C298" s="554"/>
      <c r="D298" s="555"/>
      <c r="E298" s="555"/>
      <c r="F298" s="556"/>
      <c r="G298" s="557"/>
      <c r="H298" s="558"/>
      <c r="I298" s="559"/>
      <c r="J298" s="560"/>
      <c r="K298" s="561"/>
      <c r="L298" s="459">
        <f t="shared" si="109"/>
        <v>0</v>
      </c>
      <c r="M298" s="460">
        <f t="shared" si="110"/>
        <v>0</v>
      </c>
      <c r="N298" s="461">
        <f t="shared" si="111"/>
        <v>0</v>
      </c>
      <c r="O298" s="462">
        <f t="shared" si="112"/>
        <v>0</v>
      </c>
      <c r="P298" s="463">
        <f t="shared" si="113"/>
        <v>0</v>
      </c>
      <c r="Q298" s="492"/>
      <c r="R298" s="493"/>
      <c r="S298" s="494"/>
      <c r="T298" s="495"/>
      <c r="U298" s="496"/>
      <c r="V298" s="497"/>
      <c r="W298" s="492"/>
      <c r="X298" s="495"/>
      <c r="Y298" s="496"/>
      <c r="Z298" s="498"/>
      <c r="AA298" s="494"/>
      <c r="AB298" s="495"/>
      <c r="AC298" s="496"/>
      <c r="AD298" s="497"/>
      <c r="AE298" s="492"/>
      <c r="AF298" s="495"/>
      <c r="AG298" s="496"/>
      <c r="AH298" s="498"/>
      <c r="AI298" s="492"/>
      <c r="AJ298" s="495"/>
      <c r="AK298" s="496"/>
      <c r="AL298" s="498"/>
    </row>
    <row r="299" spans="1:38" ht="93.75">
      <c r="A299" s="1070" t="s">
        <v>114</v>
      </c>
      <c r="B299" s="562" t="s">
        <v>115</v>
      </c>
      <c r="C299" s="563" t="s">
        <v>116</v>
      </c>
      <c r="D299" s="564" t="s">
        <v>117</v>
      </c>
      <c r="E299" s="410" t="s">
        <v>521</v>
      </c>
      <c r="F299" s="411" t="s">
        <v>522</v>
      </c>
      <c r="G299" s="409" t="s">
        <v>508</v>
      </c>
      <c r="H299" s="409" t="s">
        <v>509</v>
      </c>
      <c r="I299" s="409" t="s">
        <v>510</v>
      </c>
      <c r="J299" s="412" t="s">
        <v>511</v>
      </c>
      <c r="K299" s="413" t="s">
        <v>64</v>
      </c>
      <c r="L299" s="565"/>
      <c r="M299" s="566"/>
      <c r="N299" s="566"/>
      <c r="O299" s="566"/>
      <c r="P299" s="567"/>
      <c r="Q299" s="565"/>
      <c r="R299" s="567"/>
      <c r="S299" s="523">
        <f>SUM(S305:V305)</f>
        <v>30280</v>
      </c>
      <c r="T299" s="897">
        <f>S299+G307</f>
        <v>30280</v>
      </c>
      <c r="U299" s="591"/>
      <c r="V299" s="593"/>
      <c r="W299" s="523">
        <f>SUM(W305:Z305)</f>
        <v>536012.15999999992</v>
      </c>
      <c r="X299" s="897">
        <f>W299+H307</f>
        <v>536012.15999999992</v>
      </c>
      <c r="Y299" s="566"/>
      <c r="Z299" s="567"/>
      <c r="AA299" s="569"/>
      <c r="AB299" s="566"/>
      <c r="AC299" s="566"/>
      <c r="AD299" s="568"/>
      <c r="AE299" s="565"/>
      <c r="AF299" s="566"/>
      <c r="AG299" s="566"/>
      <c r="AH299" s="567"/>
      <c r="AI299" s="565"/>
      <c r="AJ299" s="566"/>
      <c r="AK299" s="566"/>
      <c r="AL299" s="567"/>
    </row>
    <row r="300" spans="1:38" ht="26.25">
      <c r="A300" s="402" t="s">
        <v>513</v>
      </c>
      <c r="B300" s="420" t="str">
        <f>$B$4</f>
        <v>90</v>
      </c>
      <c r="C300" s="421" t="s">
        <v>32</v>
      </c>
      <c r="D300" s="386">
        <f>SUM(F300:K300)</f>
        <v>796000</v>
      </c>
      <c r="E300" s="400" t="s">
        <v>514</v>
      </c>
      <c r="F300" s="422">
        <v>0</v>
      </c>
      <c r="G300" s="423">
        <v>180680</v>
      </c>
      <c r="H300" s="424">
        <v>505320</v>
      </c>
      <c r="I300" s="425">
        <v>0</v>
      </c>
      <c r="J300" s="426">
        <v>25470</v>
      </c>
      <c r="K300" s="427">
        <v>84530</v>
      </c>
      <c r="L300" s="428"/>
      <c r="M300" s="429"/>
      <c r="N300" s="430"/>
      <c r="O300" s="431"/>
      <c r="P300" s="432"/>
      <c r="Q300" s="428"/>
      <c r="R300" s="432"/>
      <c r="S300" s="433"/>
      <c r="T300" s="429"/>
      <c r="U300" s="430"/>
      <c r="V300" s="434"/>
      <c r="W300" s="428"/>
      <c r="X300" s="429"/>
      <c r="Y300" s="430"/>
      <c r="Z300" s="435"/>
      <c r="AA300" s="433"/>
      <c r="AB300" s="429"/>
      <c r="AC300" s="430"/>
      <c r="AD300" s="434"/>
      <c r="AE300" s="428"/>
      <c r="AF300" s="429"/>
      <c r="AG300" s="430"/>
      <c r="AH300" s="435"/>
      <c r="AI300" s="428"/>
      <c r="AJ300" s="429"/>
      <c r="AK300" s="430"/>
      <c r="AL300" s="435"/>
    </row>
    <row r="301" spans="1:38" ht="18.75" hidden="1">
      <c r="A301" s="436" t="str">
        <f>$A$5</f>
        <v>พ.ค.</v>
      </c>
      <c r="B301" s="398"/>
      <c r="C301" s="421"/>
      <c r="D301" s="386">
        <f>SUM(F301:K301)</f>
        <v>618132.5</v>
      </c>
      <c r="E301" s="400" t="s">
        <v>516</v>
      </c>
      <c r="F301" s="422">
        <v>0</v>
      </c>
      <c r="G301" s="423">
        <v>135510</v>
      </c>
      <c r="H301" s="424">
        <v>378990</v>
      </c>
      <c r="I301" s="425">
        <v>0</v>
      </c>
      <c r="J301" s="426">
        <v>19102.5</v>
      </c>
      <c r="K301" s="427">
        <v>84530</v>
      </c>
      <c r="L301" s="428"/>
      <c r="M301" s="429"/>
      <c r="N301" s="430"/>
      <c r="O301" s="431"/>
      <c r="P301" s="432"/>
      <c r="Q301" s="428"/>
      <c r="R301" s="432"/>
      <c r="S301" s="433"/>
      <c r="T301" s="429"/>
      <c r="U301" s="430"/>
      <c r="V301" s="434"/>
      <c r="W301" s="428"/>
      <c r="X301" s="429"/>
      <c r="Y301" s="430"/>
      <c r="Z301" s="435"/>
      <c r="AA301" s="433"/>
      <c r="AB301" s="429"/>
      <c r="AC301" s="430"/>
      <c r="AD301" s="434"/>
      <c r="AE301" s="428"/>
      <c r="AF301" s="429"/>
      <c r="AG301" s="430"/>
      <c r="AH301" s="435"/>
      <c r="AI301" s="428"/>
      <c r="AJ301" s="429"/>
      <c r="AK301" s="430"/>
      <c r="AL301" s="435"/>
    </row>
    <row r="302" spans="1:38" ht="26.25">
      <c r="A302" s="402" t="s">
        <v>517</v>
      </c>
      <c r="B302" s="401">
        <f>D302*100/D300</f>
        <v>81.761577889447224</v>
      </c>
      <c r="C302" s="421" t="s">
        <v>32</v>
      </c>
      <c r="D302" s="386">
        <f>SUM(F302:K302)</f>
        <v>650822.15999999992</v>
      </c>
      <c r="E302" s="400" t="s">
        <v>518</v>
      </c>
      <c r="F302" s="422">
        <f t="shared" ref="F302:K302" si="114">SUM(F306:F329)</f>
        <v>0</v>
      </c>
      <c r="G302" s="423">
        <f t="shared" si="114"/>
        <v>30280</v>
      </c>
      <c r="H302" s="424">
        <f t="shared" si="114"/>
        <v>536012.15999999992</v>
      </c>
      <c r="I302" s="425">
        <f t="shared" si="114"/>
        <v>0</v>
      </c>
      <c r="J302" s="426">
        <f t="shared" si="114"/>
        <v>0</v>
      </c>
      <c r="K302" s="427">
        <f t="shared" si="114"/>
        <v>84530</v>
      </c>
      <c r="L302" s="475"/>
      <c r="M302" s="478"/>
      <c r="N302" s="479"/>
      <c r="O302" s="538"/>
      <c r="P302" s="476"/>
      <c r="Q302" s="475"/>
      <c r="R302" s="476"/>
      <c r="S302" s="477"/>
      <c r="T302" s="478"/>
      <c r="U302" s="479"/>
      <c r="V302" s="480"/>
      <c r="W302" s="475"/>
      <c r="X302" s="478"/>
      <c r="Y302" s="479"/>
      <c r="Z302" s="482"/>
      <c r="AA302" s="477"/>
      <c r="AB302" s="478"/>
      <c r="AC302" s="479"/>
      <c r="AD302" s="480"/>
      <c r="AE302" s="475"/>
      <c r="AF302" s="478"/>
      <c r="AG302" s="479"/>
      <c r="AH302" s="482"/>
      <c r="AI302" s="475"/>
      <c r="AJ302" s="478"/>
      <c r="AK302" s="479"/>
      <c r="AL302" s="482"/>
    </row>
    <row r="303" spans="1:38" ht="26.25" hidden="1">
      <c r="A303" s="402" t="s">
        <v>519</v>
      </c>
      <c r="B303" s="403">
        <f>L305*100/D300</f>
        <v>70.927155778894459</v>
      </c>
      <c r="C303" s="421" t="s">
        <v>32</v>
      </c>
      <c r="D303" s="386">
        <f>SUM(F303:K303)</f>
        <v>-32689.659999999916</v>
      </c>
      <c r="E303" s="400" t="s">
        <v>520</v>
      </c>
      <c r="F303" s="422">
        <f t="shared" ref="F303:K303" si="115">F301-F302</f>
        <v>0</v>
      </c>
      <c r="G303" s="423">
        <f t="shared" si="115"/>
        <v>105230</v>
      </c>
      <c r="H303" s="424">
        <f t="shared" si="115"/>
        <v>-157022.15999999992</v>
      </c>
      <c r="I303" s="425">
        <f t="shared" si="115"/>
        <v>0</v>
      </c>
      <c r="J303" s="426">
        <f t="shared" si="115"/>
        <v>19102.5</v>
      </c>
      <c r="K303" s="427">
        <f t="shared" si="115"/>
        <v>0</v>
      </c>
      <c r="L303" s="570"/>
      <c r="M303" s="460"/>
      <c r="N303" s="461"/>
      <c r="O303" s="462"/>
      <c r="P303" s="571"/>
      <c r="Q303" s="570"/>
      <c r="R303" s="571"/>
      <c r="S303" s="572"/>
      <c r="T303" s="460"/>
      <c r="U303" s="461"/>
      <c r="V303" s="465"/>
      <c r="W303" s="570"/>
      <c r="X303" s="460"/>
      <c r="Y303" s="461"/>
      <c r="Z303" s="466"/>
      <c r="AA303" s="572"/>
      <c r="AB303" s="460"/>
      <c r="AC303" s="461"/>
      <c r="AD303" s="465"/>
      <c r="AE303" s="570"/>
      <c r="AF303" s="460"/>
      <c r="AG303" s="461"/>
      <c r="AH303" s="466"/>
      <c r="AI303" s="570"/>
      <c r="AJ303" s="460"/>
      <c r="AK303" s="461"/>
      <c r="AL303" s="466"/>
    </row>
    <row r="304" spans="1:38" ht="18.75">
      <c r="A304" s="437"/>
      <c r="B304" s="438"/>
      <c r="C304" s="421"/>
      <c r="D304" s="386">
        <f>SUM(F304:K304)</f>
        <v>145177.84000000008</v>
      </c>
      <c r="E304" s="400" t="s">
        <v>453</v>
      </c>
      <c r="F304" s="422">
        <f t="shared" ref="F304:K304" si="116">F300-F302</f>
        <v>0</v>
      </c>
      <c r="G304" s="423">
        <f t="shared" si="116"/>
        <v>150400</v>
      </c>
      <c r="H304" s="424">
        <f t="shared" si="116"/>
        <v>-30692.159999999916</v>
      </c>
      <c r="I304" s="425">
        <f t="shared" si="116"/>
        <v>0</v>
      </c>
      <c r="J304" s="426">
        <f t="shared" si="116"/>
        <v>25470</v>
      </c>
      <c r="K304" s="439">
        <f t="shared" si="116"/>
        <v>0</v>
      </c>
      <c r="L304" s="459"/>
      <c r="M304" s="460"/>
      <c r="N304" s="461"/>
      <c r="O304" s="462"/>
      <c r="P304" s="463"/>
      <c r="Q304" s="459"/>
      <c r="R304" s="463"/>
      <c r="S304" s="464"/>
      <c r="T304" s="460"/>
      <c r="U304" s="461"/>
      <c r="V304" s="465"/>
      <c r="W304" s="459"/>
      <c r="X304" s="460"/>
      <c r="Y304" s="461"/>
      <c r="Z304" s="466"/>
      <c r="AA304" s="464"/>
      <c r="AB304" s="460"/>
      <c r="AC304" s="461"/>
      <c r="AD304" s="465"/>
      <c r="AE304" s="459"/>
      <c r="AF304" s="460"/>
      <c r="AG304" s="461"/>
      <c r="AH304" s="466"/>
      <c r="AI304" s="459"/>
      <c r="AJ304" s="460"/>
      <c r="AK304" s="461"/>
      <c r="AL304" s="466"/>
    </row>
    <row r="305" spans="1:38" ht="18.75">
      <c r="A305" s="449" t="s">
        <v>523</v>
      </c>
      <c r="B305" s="440" t="s">
        <v>524</v>
      </c>
      <c r="C305" s="1162" t="s">
        <v>525</v>
      </c>
      <c r="D305" s="1163"/>
      <c r="E305" s="1164"/>
      <c r="F305" s="442" t="s">
        <v>526</v>
      </c>
      <c r="G305" s="440" t="s">
        <v>508</v>
      </c>
      <c r="H305" s="440" t="s">
        <v>509</v>
      </c>
      <c r="I305" s="440" t="s">
        <v>510</v>
      </c>
      <c r="J305" s="440" t="s">
        <v>511</v>
      </c>
      <c r="K305" s="443" t="s">
        <v>64</v>
      </c>
      <c r="L305" s="444">
        <f t="shared" ref="L305:AL305" si="117">SUM(L306:L329)</f>
        <v>564580.15999999992</v>
      </c>
      <c r="M305" s="445">
        <f t="shared" si="117"/>
        <v>0</v>
      </c>
      <c r="N305" s="445">
        <f t="shared" si="117"/>
        <v>0</v>
      </c>
      <c r="O305" s="445">
        <f t="shared" si="117"/>
        <v>86242</v>
      </c>
      <c r="P305" s="445">
        <f t="shared" si="117"/>
        <v>0</v>
      </c>
      <c r="Q305" s="444">
        <f t="shared" si="117"/>
        <v>0</v>
      </c>
      <c r="R305" s="446">
        <f t="shared" si="117"/>
        <v>0</v>
      </c>
      <c r="S305" s="447">
        <f t="shared" si="117"/>
        <v>30280</v>
      </c>
      <c r="T305" s="445">
        <f t="shared" si="117"/>
        <v>0</v>
      </c>
      <c r="U305" s="445">
        <f t="shared" si="117"/>
        <v>0</v>
      </c>
      <c r="V305" s="448">
        <f t="shared" si="117"/>
        <v>0</v>
      </c>
      <c r="W305" s="444">
        <f t="shared" si="117"/>
        <v>449770.16</v>
      </c>
      <c r="X305" s="445">
        <f t="shared" si="117"/>
        <v>0</v>
      </c>
      <c r="Y305" s="445">
        <f t="shared" si="117"/>
        <v>0</v>
      </c>
      <c r="Z305" s="446">
        <f t="shared" si="117"/>
        <v>86242</v>
      </c>
      <c r="AA305" s="447">
        <f t="shared" si="117"/>
        <v>0</v>
      </c>
      <c r="AB305" s="445">
        <f t="shared" si="117"/>
        <v>0</v>
      </c>
      <c r="AC305" s="445">
        <f t="shared" si="117"/>
        <v>0</v>
      </c>
      <c r="AD305" s="448">
        <f t="shared" si="117"/>
        <v>0</v>
      </c>
      <c r="AE305" s="444">
        <f t="shared" si="117"/>
        <v>0</v>
      </c>
      <c r="AF305" s="445">
        <f t="shared" si="117"/>
        <v>0</v>
      </c>
      <c r="AG305" s="445">
        <f t="shared" si="117"/>
        <v>0</v>
      </c>
      <c r="AH305" s="446">
        <f t="shared" si="117"/>
        <v>0</v>
      </c>
      <c r="AI305" s="444">
        <f t="shared" si="117"/>
        <v>84530</v>
      </c>
      <c r="AJ305" s="445">
        <f t="shared" si="117"/>
        <v>0</v>
      </c>
      <c r="AK305" s="445">
        <f t="shared" si="117"/>
        <v>0</v>
      </c>
      <c r="AL305" s="446">
        <f t="shared" si="117"/>
        <v>0</v>
      </c>
    </row>
    <row r="306" spans="1:38" ht="18.75" hidden="1">
      <c r="A306" s="449"/>
      <c r="B306" s="450"/>
      <c r="C306" s="451" t="s">
        <v>527</v>
      </c>
      <c r="D306" s="540"/>
      <c r="E306" s="540"/>
      <c r="F306" s="453"/>
      <c r="G306" s="454"/>
      <c r="H306" s="455"/>
      <c r="I306" s="456"/>
      <c r="J306" s="457"/>
      <c r="K306" s="469"/>
      <c r="L306" s="459">
        <f t="shared" ref="L306:L322" si="118">SUM(Q306,S306,W306,AA306,AE306,AI306)</f>
        <v>0</v>
      </c>
      <c r="M306" s="460">
        <f t="shared" ref="M306:M322" si="119">SUM(T306,X306,AB306,AF306,AJ306)</f>
        <v>0</v>
      </c>
      <c r="N306" s="461">
        <f t="shared" ref="N306:N322" si="120">SUM(U306,Y306,AC306,AG306,AK306)</f>
        <v>0</v>
      </c>
      <c r="O306" s="462">
        <f t="shared" ref="O306:O322" si="121">SUM(V306,Z306,AD306,AH306,AL306)</f>
        <v>0</v>
      </c>
      <c r="P306" s="463">
        <f t="shared" ref="P306:P322" si="122">SUM(R306)</f>
        <v>0</v>
      </c>
      <c r="Q306" s="459"/>
      <c r="R306" s="463"/>
      <c r="S306" s="464"/>
      <c r="T306" s="460"/>
      <c r="U306" s="461"/>
      <c r="V306" s="465"/>
      <c r="W306" s="459"/>
      <c r="X306" s="460"/>
      <c r="Y306" s="461"/>
      <c r="Z306" s="466"/>
      <c r="AA306" s="464"/>
      <c r="AB306" s="460"/>
      <c r="AC306" s="461"/>
      <c r="AD306" s="465"/>
      <c r="AE306" s="459"/>
      <c r="AF306" s="460"/>
      <c r="AG306" s="461"/>
      <c r="AH306" s="466"/>
      <c r="AI306" s="459"/>
      <c r="AJ306" s="460"/>
      <c r="AK306" s="461"/>
      <c r="AL306" s="466"/>
    </row>
    <row r="307" spans="1:38" ht="18.75">
      <c r="A307" s="449"/>
      <c r="B307" s="450"/>
      <c r="C307" s="853" t="s">
        <v>1303</v>
      </c>
      <c r="D307" s="540"/>
      <c r="E307" s="540"/>
      <c r="F307" s="453"/>
      <c r="G307" s="454"/>
      <c r="H307" s="455"/>
      <c r="I307" s="456"/>
      <c r="J307" s="457"/>
      <c r="K307" s="469"/>
      <c r="L307" s="459">
        <f t="shared" si="118"/>
        <v>0</v>
      </c>
      <c r="M307" s="460">
        <f t="shared" si="119"/>
        <v>0</v>
      </c>
      <c r="N307" s="461">
        <f t="shared" si="120"/>
        <v>0</v>
      </c>
      <c r="O307" s="462">
        <f t="shared" si="121"/>
        <v>0</v>
      </c>
      <c r="P307" s="463">
        <f t="shared" si="122"/>
        <v>0</v>
      </c>
      <c r="Q307" s="459"/>
      <c r="R307" s="463"/>
      <c r="S307" s="464"/>
      <c r="T307" s="460"/>
      <c r="U307" s="461"/>
      <c r="V307" s="465"/>
      <c r="W307" s="459"/>
      <c r="X307" s="460"/>
      <c r="Y307" s="461"/>
      <c r="Z307" s="466"/>
      <c r="AA307" s="464"/>
      <c r="AB307" s="460"/>
      <c r="AC307" s="461"/>
      <c r="AD307" s="465"/>
      <c r="AE307" s="459"/>
      <c r="AF307" s="460"/>
      <c r="AG307" s="461"/>
      <c r="AH307" s="466"/>
      <c r="AI307" s="459"/>
      <c r="AJ307" s="460"/>
      <c r="AK307" s="461"/>
      <c r="AL307" s="466"/>
    </row>
    <row r="308" spans="1:38" ht="18.75">
      <c r="A308" s="449"/>
      <c r="B308" s="541">
        <v>244047</v>
      </c>
      <c r="C308" s="853" t="s">
        <v>628</v>
      </c>
      <c r="D308" s="540"/>
      <c r="E308" s="540"/>
      <c r="F308" s="453"/>
      <c r="G308" s="454"/>
      <c r="H308" s="455">
        <v>19784.3</v>
      </c>
      <c r="I308" s="456"/>
      <c r="J308" s="457"/>
      <c r="K308" s="469"/>
      <c r="L308" s="459">
        <f t="shared" si="118"/>
        <v>19784.3</v>
      </c>
      <c r="M308" s="460">
        <f t="shared" si="119"/>
        <v>0</v>
      </c>
      <c r="N308" s="461">
        <f t="shared" si="120"/>
        <v>0</v>
      </c>
      <c r="O308" s="462">
        <f t="shared" si="121"/>
        <v>0</v>
      </c>
      <c r="P308" s="463">
        <f t="shared" si="122"/>
        <v>0</v>
      </c>
      <c r="Q308" s="459"/>
      <c r="R308" s="463"/>
      <c r="S308" s="464"/>
      <c r="T308" s="460"/>
      <c r="U308" s="461"/>
      <c r="V308" s="465"/>
      <c r="W308" s="459">
        <v>19784.3</v>
      </c>
      <c r="X308" s="460"/>
      <c r="Y308" s="461"/>
      <c r="Z308" s="466"/>
      <c r="AA308" s="464"/>
      <c r="AB308" s="460"/>
      <c r="AC308" s="461"/>
      <c r="AD308" s="465"/>
      <c r="AE308" s="459"/>
      <c r="AF308" s="460"/>
      <c r="AG308" s="461"/>
      <c r="AH308" s="466"/>
      <c r="AI308" s="459"/>
      <c r="AJ308" s="460"/>
      <c r="AK308" s="461"/>
      <c r="AL308" s="466"/>
    </row>
    <row r="309" spans="1:38" ht="18.75">
      <c r="A309" s="449"/>
      <c r="B309" s="541">
        <v>244096</v>
      </c>
      <c r="C309" s="853" t="s">
        <v>629</v>
      </c>
      <c r="D309" s="540"/>
      <c r="E309" s="540"/>
      <c r="F309" s="453"/>
      <c r="G309" s="454"/>
      <c r="H309" s="455">
        <v>14231</v>
      </c>
      <c r="I309" s="456"/>
      <c r="J309" s="457"/>
      <c r="K309" s="469"/>
      <c r="L309" s="459">
        <f t="shared" si="118"/>
        <v>14231</v>
      </c>
      <c r="M309" s="460">
        <f t="shared" si="119"/>
        <v>0</v>
      </c>
      <c r="N309" s="461">
        <f t="shared" si="120"/>
        <v>0</v>
      </c>
      <c r="O309" s="462">
        <f t="shared" si="121"/>
        <v>0</v>
      </c>
      <c r="P309" s="463">
        <f t="shared" si="122"/>
        <v>0</v>
      </c>
      <c r="Q309" s="459"/>
      <c r="R309" s="463"/>
      <c r="S309" s="464"/>
      <c r="T309" s="460"/>
      <c r="U309" s="461"/>
      <c r="V309" s="465"/>
      <c r="W309" s="459">
        <v>14231</v>
      </c>
      <c r="X309" s="460"/>
      <c r="Y309" s="461"/>
      <c r="Z309" s="466"/>
      <c r="AA309" s="464"/>
      <c r="AB309" s="460"/>
      <c r="AC309" s="461"/>
      <c r="AD309" s="465"/>
      <c r="AE309" s="459"/>
      <c r="AF309" s="460"/>
      <c r="AG309" s="461"/>
      <c r="AH309" s="466"/>
      <c r="AI309" s="459"/>
      <c r="AJ309" s="460"/>
      <c r="AK309" s="461"/>
      <c r="AL309" s="466"/>
    </row>
    <row r="310" spans="1:38" ht="18.75">
      <c r="A310" s="449"/>
      <c r="B310" s="541">
        <v>244096</v>
      </c>
      <c r="C310" s="853" t="s">
        <v>630</v>
      </c>
      <c r="D310" s="540"/>
      <c r="E310" s="540"/>
      <c r="F310" s="453"/>
      <c r="G310" s="454"/>
      <c r="H310" s="455">
        <v>14453.5</v>
      </c>
      <c r="I310" s="456"/>
      <c r="J310" s="457"/>
      <c r="K310" s="469"/>
      <c r="L310" s="459">
        <f t="shared" si="118"/>
        <v>14453.5</v>
      </c>
      <c r="M310" s="460">
        <f t="shared" si="119"/>
        <v>0</v>
      </c>
      <c r="N310" s="461">
        <f t="shared" si="120"/>
        <v>0</v>
      </c>
      <c r="O310" s="462">
        <f t="shared" si="121"/>
        <v>0</v>
      </c>
      <c r="P310" s="463">
        <f t="shared" si="122"/>
        <v>0</v>
      </c>
      <c r="Q310" s="459"/>
      <c r="R310" s="463"/>
      <c r="S310" s="464"/>
      <c r="T310" s="460"/>
      <c r="U310" s="461"/>
      <c r="V310" s="465"/>
      <c r="W310" s="481">
        <v>14453.5</v>
      </c>
      <c r="X310" s="460"/>
      <c r="Y310" s="461"/>
      <c r="Z310" s="466"/>
      <c r="AA310" s="464"/>
      <c r="AB310" s="460"/>
      <c r="AC310" s="461"/>
      <c r="AD310" s="465"/>
      <c r="AE310" s="459"/>
      <c r="AF310" s="460"/>
      <c r="AG310" s="461"/>
      <c r="AH310" s="466"/>
      <c r="AI310" s="459"/>
      <c r="AJ310" s="460"/>
      <c r="AK310" s="461"/>
      <c r="AL310" s="466"/>
    </row>
    <row r="311" spans="1:38" ht="18.75">
      <c r="A311" s="449"/>
      <c r="B311" s="541">
        <v>244070</v>
      </c>
      <c r="C311" s="543" t="s">
        <v>631</v>
      </c>
      <c r="D311" s="542"/>
      <c r="E311" s="542"/>
      <c r="F311" s="470"/>
      <c r="G311" s="471"/>
      <c r="H311" s="544"/>
      <c r="I311" s="472"/>
      <c r="J311" s="473"/>
      <c r="K311" s="609">
        <v>84530</v>
      </c>
      <c r="L311" s="459">
        <f t="shared" si="118"/>
        <v>84530</v>
      </c>
      <c r="M311" s="460">
        <f t="shared" si="119"/>
        <v>0</v>
      </c>
      <c r="N311" s="461">
        <f t="shared" si="120"/>
        <v>0</v>
      </c>
      <c r="O311" s="462">
        <f t="shared" si="121"/>
        <v>0</v>
      </c>
      <c r="P311" s="463">
        <f t="shared" si="122"/>
        <v>0</v>
      </c>
      <c r="Q311" s="475"/>
      <c r="R311" s="476"/>
      <c r="S311" s="477"/>
      <c r="T311" s="478"/>
      <c r="U311" s="479"/>
      <c r="V311" s="480"/>
      <c r="W311" s="481"/>
      <c r="X311" s="478"/>
      <c r="Y311" s="479"/>
      <c r="Z311" s="482"/>
      <c r="AA311" s="477"/>
      <c r="AB311" s="478"/>
      <c r="AC311" s="479"/>
      <c r="AD311" s="480"/>
      <c r="AE311" s="475"/>
      <c r="AF311" s="478"/>
      <c r="AG311" s="479"/>
      <c r="AH311" s="482"/>
      <c r="AI311" s="481">
        <v>84530</v>
      </c>
      <c r="AJ311" s="549"/>
      <c r="AK311" s="479"/>
      <c r="AL311" s="482"/>
    </row>
    <row r="312" spans="1:38" ht="18.75">
      <c r="A312" s="449"/>
      <c r="B312" s="541">
        <v>244027</v>
      </c>
      <c r="C312" s="543" t="s">
        <v>632</v>
      </c>
      <c r="D312" s="542"/>
      <c r="E312" s="542"/>
      <c r="F312" s="470"/>
      <c r="G312" s="471"/>
      <c r="H312" s="547">
        <v>25859.759999999998</v>
      </c>
      <c r="I312" s="472"/>
      <c r="J312" s="473"/>
      <c r="K312" s="609"/>
      <c r="L312" s="459">
        <f t="shared" si="118"/>
        <v>25859.759999999998</v>
      </c>
      <c r="M312" s="460">
        <f t="shared" si="119"/>
        <v>0</v>
      </c>
      <c r="N312" s="461">
        <f t="shared" si="120"/>
        <v>0</v>
      </c>
      <c r="O312" s="462">
        <f t="shared" si="121"/>
        <v>0</v>
      </c>
      <c r="P312" s="463">
        <f t="shared" si="122"/>
        <v>0</v>
      </c>
      <c r="Q312" s="475"/>
      <c r="R312" s="476"/>
      <c r="S312" s="477"/>
      <c r="T312" s="478"/>
      <c r="U312" s="479"/>
      <c r="V312" s="480"/>
      <c r="W312" s="481">
        <v>25859.759999999998</v>
      </c>
      <c r="X312" s="478"/>
      <c r="Y312" s="479"/>
      <c r="Z312" s="482"/>
      <c r="AA312" s="608"/>
      <c r="AB312" s="478"/>
      <c r="AC312" s="479"/>
      <c r="AD312" s="480"/>
      <c r="AE312" s="475"/>
      <c r="AF312" s="478"/>
      <c r="AG312" s="479"/>
      <c r="AH312" s="482"/>
      <c r="AI312" s="475"/>
      <c r="AJ312" s="549"/>
      <c r="AK312" s="479"/>
      <c r="AL312" s="482"/>
    </row>
    <row r="313" spans="1:38" ht="18.75">
      <c r="A313" s="449"/>
      <c r="B313" s="541">
        <v>244031</v>
      </c>
      <c r="C313" s="543" t="s">
        <v>633</v>
      </c>
      <c r="D313" s="542"/>
      <c r="E313" s="542"/>
      <c r="F313" s="470"/>
      <c r="G313" s="471"/>
      <c r="H313" s="547">
        <v>31805.75</v>
      </c>
      <c r="I313" s="472"/>
      <c r="J313" s="473"/>
      <c r="K313" s="609"/>
      <c r="L313" s="459">
        <f t="shared" si="118"/>
        <v>31805.75</v>
      </c>
      <c r="M313" s="460">
        <f t="shared" si="119"/>
        <v>0</v>
      </c>
      <c r="N313" s="461">
        <f t="shared" si="120"/>
        <v>0</v>
      </c>
      <c r="O313" s="462">
        <f t="shared" si="121"/>
        <v>0</v>
      </c>
      <c r="P313" s="463">
        <f t="shared" si="122"/>
        <v>0</v>
      </c>
      <c r="Q313" s="475"/>
      <c r="R313" s="476"/>
      <c r="S313" s="477"/>
      <c r="T313" s="478"/>
      <c r="U313" s="479"/>
      <c r="V313" s="480"/>
      <c r="W313" s="481">
        <v>31805.75</v>
      </c>
      <c r="X313" s="478"/>
      <c r="Y313" s="479"/>
      <c r="Z313" s="482"/>
      <c r="AA313" s="608"/>
      <c r="AB313" s="478"/>
      <c r="AC313" s="479"/>
      <c r="AD313" s="480"/>
      <c r="AE313" s="475"/>
      <c r="AF313" s="478"/>
      <c r="AG313" s="479"/>
      <c r="AH313" s="482"/>
      <c r="AI313" s="475"/>
      <c r="AJ313" s="549"/>
      <c r="AK313" s="479"/>
      <c r="AL313" s="482"/>
    </row>
    <row r="314" spans="1:38" ht="18.75">
      <c r="A314" s="449"/>
      <c r="B314" s="541">
        <v>244032</v>
      </c>
      <c r="C314" s="543" t="s">
        <v>634</v>
      </c>
      <c r="D314" s="542"/>
      <c r="E314" s="542"/>
      <c r="F314" s="470"/>
      <c r="G314" s="471"/>
      <c r="H314" s="547">
        <v>79715</v>
      </c>
      <c r="I314" s="472"/>
      <c r="J314" s="473"/>
      <c r="K314" s="609"/>
      <c r="L314" s="459">
        <f t="shared" si="118"/>
        <v>79715</v>
      </c>
      <c r="M314" s="460">
        <f t="shared" si="119"/>
        <v>0</v>
      </c>
      <c r="N314" s="461">
        <f t="shared" si="120"/>
        <v>0</v>
      </c>
      <c r="O314" s="462">
        <f t="shared" si="121"/>
        <v>0</v>
      </c>
      <c r="P314" s="463">
        <f t="shared" si="122"/>
        <v>0</v>
      </c>
      <c r="Q314" s="475"/>
      <c r="R314" s="476"/>
      <c r="S314" s="477"/>
      <c r="T314" s="478"/>
      <c r="U314" s="479"/>
      <c r="V314" s="480"/>
      <c r="W314" s="481">
        <v>79715</v>
      </c>
      <c r="X314" s="478"/>
      <c r="Y314" s="479"/>
      <c r="Z314" s="482"/>
      <c r="AA314" s="608"/>
      <c r="AB314" s="478"/>
      <c r="AC314" s="479"/>
      <c r="AD314" s="480"/>
      <c r="AE314" s="475"/>
      <c r="AF314" s="478"/>
      <c r="AG314" s="479"/>
      <c r="AH314" s="482"/>
      <c r="AI314" s="475"/>
      <c r="AJ314" s="549"/>
      <c r="AK314" s="479"/>
      <c r="AL314" s="482"/>
    </row>
    <row r="315" spans="1:38" ht="18.75">
      <c r="A315" s="449"/>
      <c r="B315" s="541">
        <v>244084</v>
      </c>
      <c r="C315" s="543" t="s">
        <v>635</v>
      </c>
      <c r="D315" s="542"/>
      <c r="E315" s="542"/>
      <c r="F315" s="470"/>
      <c r="G315" s="518">
        <v>3200</v>
      </c>
      <c r="H315" s="544"/>
      <c r="I315" s="472"/>
      <c r="J315" s="473"/>
      <c r="K315" s="609"/>
      <c r="L315" s="459">
        <f t="shared" si="118"/>
        <v>3200</v>
      </c>
      <c r="M315" s="460">
        <f t="shared" si="119"/>
        <v>0</v>
      </c>
      <c r="N315" s="461">
        <f t="shared" si="120"/>
        <v>0</v>
      </c>
      <c r="O315" s="462">
        <f t="shared" si="121"/>
        <v>0</v>
      </c>
      <c r="P315" s="463">
        <f t="shared" si="122"/>
        <v>0</v>
      </c>
      <c r="Q315" s="475"/>
      <c r="R315" s="476"/>
      <c r="S315" s="608">
        <v>3200</v>
      </c>
      <c r="T315" s="478"/>
      <c r="U315" s="479"/>
      <c r="V315" s="480"/>
      <c r="W315" s="610"/>
      <c r="X315" s="478"/>
      <c r="Y315" s="479"/>
      <c r="Z315" s="482"/>
      <c r="AA315" s="477"/>
      <c r="AB315" s="478"/>
      <c r="AC315" s="479"/>
      <c r="AD315" s="480"/>
      <c r="AE315" s="475"/>
      <c r="AF315" s="478"/>
      <c r="AG315" s="479"/>
      <c r="AH315" s="482"/>
      <c r="AI315" s="475"/>
      <c r="AJ315" s="549"/>
      <c r="AK315" s="479"/>
      <c r="AL315" s="482"/>
    </row>
    <row r="316" spans="1:38" ht="18.75">
      <c r="A316" s="449"/>
      <c r="B316" s="541">
        <v>244069</v>
      </c>
      <c r="C316" s="543" t="s">
        <v>636</v>
      </c>
      <c r="D316" s="542"/>
      <c r="E316" s="542"/>
      <c r="F316" s="470"/>
      <c r="G316" s="471"/>
      <c r="H316" s="547">
        <v>59064</v>
      </c>
      <c r="I316" s="472"/>
      <c r="J316" s="473"/>
      <c r="K316" s="609"/>
      <c r="L316" s="459">
        <f t="shared" si="118"/>
        <v>59064</v>
      </c>
      <c r="M316" s="460">
        <f t="shared" si="119"/>
        <v>0</v>
      </c>
      <c r="N316" s="461">
        <f t="shared" si="120"/>
        <v>0</v>
      </c>
      <c r="O316" s="462">
        <f t="shared" si="121"/>
        <v>0</v>
      </c>
      <c r="P316" s="463">
        <f t="shared" si="122"/>
        <v>0</v>
      </c>
      <c r="Q316" s="475"/>
      <c r="R316" s="476"/>
      <c r="S316" s="477"/>
      <c r="T316" s="478"/>
      <c r="U316" s="479"/>
      <c r="V316" s="480"/>
      <c r="W316" s="481">
        <v>59064</v>
      </c>
      <c r="X316" s="478"/>
      <c r="Y316" s="479"/>
      <c r="Z316" s="550"/>
      <c r="AA316" s="477"/>
      <c r="AB316" s="478"/>
      <c r="AC316" s="479"/>
      <c r="AD316" s="480"/>
      <c r="AE316" s="475"/>
      <c r="AF316" s="478"/>
      <c r="AG316" s="479"/>
      <c r="AH316" s="482"/>
      <c r="AI316" s="475"/>
      <c r="AJ316" s="549"/>
      <c r="AK316" s="479"/>
      <c r="AL316" s="482"/>
    </row>
    <row r="317" spans="1:38" ht="18.75">
      <c r="A317" s="449"/>
      <c r="B317" s="541">
        <v>244097</v>
      </c>
      <c r="C317" s="543" t="s">
        <v>637</v>
      </c>
      <c r="D317" s="542"/>
      <c r="E317" s="542"/>
      <c r="F317" s="470"/>
      <c r="G317" s="471"/>
      <c r="H317" s="547">
        <v>74284.75</v>
      </c>
      <c r="I317" s="472"/>
      <c r="J317" s="473"/>
      <c r="K317" s="609"/>
      <c r="L317" s="459">
        <f t="shared" si="118"/>
        <v>74284.75</v>
      </c>
      <c r="M317" s="460">
        <f t="shared" si="119"/>
        <v>0</v>
      </c>
      <c r="N317" s="461">
        <f t="shared" si="120"/>
        <v>0</v>
      </c>
      <c r="O317" s="462">
        <f t="shared" si="121"/>
        <v>0</v>
      </c>
      <c r="P317" s="463">
        <f t="shared" si="122"/>
        <v>0</v>
      </c>
      <c r="Q317" s="475"/>
      <c r="R317" s="476"/>
      <c r="S317" s="477"/>
      <c r="T317" s="478"/>
      <c r="U317" s="479"/>
      <c r="V317" s="480"/>
      <c r="W317" s="481">
        <v>74284.75</v>
      </c>
      <c r="X317" s="478"/>
      <c r="Y317" s="479"/>
      <c r="Z317" s="550"/>
      <c r="AA317" s="477"/>
      <c r="AB317" s="478"/>
      <c r="AC317" s="479"/>
      <c r="AD317" s="480"/>
      <c r="AE317" s="475"/>
      <c r="AF317" s="478"/>
      <c r="AG317" s="479"/>
      <c r="AH317" s="482"/>
      <c r="AI317" s="475"/>
      <c r="AJ317" s="549"/>
      <c r="AK317" s="479"/>
      <c r="AL317" s="482"/>
    </row>
    <row r="318" spans="1:38" ht="18.75">
      <c r="A318" s="449"/>
      <c r="B318" s="541">
        <v>244112</v>
      </c>
      <c r="C318" s="543" t="s">
        <v>638</v>
      </c>
      <c r="D318" s="542"/>
      <c r="E318" s="542"/>
      <c r="F318" s="470"/>
      <c r="G318" s="518">
        <v>2000</v>
      </c>
      <c r="H318" s="544"/>
      <c r="I318" s="472"/>
      <c r="J318" s="473"/>
      <c r="K318" s="609"/>
      <c r="L318" s="459">
        <f t="shared" si="118"/>
        <v>2000</v>
      </c>
      <c r="M318" s="460">
        <f t="shared" si="119"/>
        <v>0</v>
      </c>
      <c r="N318" s="461">
        <f t="shared" si="120"/>
        <v>0</v>
      </c>
      <c r="O318" s="462">
        <f t="shared" si="121"/>
        <v>0</v>
      </c>
      <c r="P318" s="463">
        <f t="shared" si="122"/>
        <v>0</v>
      </c>
      <c r="Q318" s="475"/>
      <c r="R318" s="476"/>
      <c r="S318" s="477">
        <v>2000</v>
      </c>
      <c r="T318" s="549"/>
      <c r="U318" s="479"/>
      <c r="V318" s="480"/>
      <c r="W318" s="475"/>
      <c r="X318" s="478"/>
      <c r="Y318" s="479"/>
      <c r="Z318" s="482"/>
      <c r="AA318" s="477"/>
      <c r="AB318" s="478"/>
      <c r="AC318" s="479"/>
      <c r="AD318" s="480"/>
      <c r="AE318" s="475"/>
      <c r="AF318" s="478"/>
      <c r="AG318" s="479"/>
      <c r="AH318" s="482"/>
      <c r="AI318" s="475"/>
      <c r="AJ318" s="549"/>
      <c r="AK318" s="479"/>
      <c r="AL318" s="482"/>
    </row>
    <row r="319" spans="1:38" s="611" customFormat="1" ht="18.75">
      <c r="A319" s="449"/>
      <c r="B319" s="541">
        <v>244112</v>
      </c>
      <c r="C319" s="543" t="s">
        <v>639</v>
      </c>
      <c r="D319" s="542"/>
      <c r="E319" s="542"/>
      <c r="F319" s="470"/>
      <c r="G319" s="471"/>
      <c r="H319" s="547">
        <v>43099.6</v>
      </c>
      <c r="I319" s="472"/>
      <c r="J319" s="473"/>
      <c r="K319" s="474"/>
      <c r="L319" s="459">
        <f t="shared" si="118"/>
        <v>43099.6</v>
      </c>
      <c r="M319" s="460">
        <f t="shared" si="119"/>
        <v>0</v>
      </c>
      <c r="N319" s="461">
        <f t="shared" si="120"/>
        <v>0</v>
      </c>
      <c r="O319" s="462">
        <f t="shared" si="121"/>
        <v>0</v>
      </c>
      <c r="P319" s="463">
        <f t="shared" si="122"/>
        <v>0</v>
      </c>
      <c r="Q319" s="475"/>
      <c r="R319" s="476"/>
      <c r="S319" s="477"/>
      <c r="T319" s="478"/>
      <c r="U319" s="479"/>
      <c r="V319" s="480"/>
      <c r="W319" s="475">
        <v>43099.6</v>
      </c>
      <c r="X319" s="478"/>
      <c r="Y319" s="479"/>
      <c r="Z319" s="550"/>
      <c r="AA319" s="477"/>
      <c r="AB319" s="478"/>
      <c r="AC319" s="479"/>
      <c r="AD319" s="480"/>
      <c r="AE319" s="475"/>
      <c r="AF319" s="478"/>
      <c r="AG319" s="479"/>
      <c r="AH319" s="482"/>
      <c r="AI319" s="475"/>
      <c r="AJ319" s="478"/>
      <c r="AK319" s="479"/>
      <c r="AL319" s="482"/>
    </row>
    <row r="320" spans="1:38" ht="18.75">
      <c r="A320" s="449"/>
      <c r="B320" s="541">
        <v>244181</v>
      </c>
      <c r="C320" s="543" t="s">
        <v>1322</v>
      </c>
      <c r="D320" s="542"/>
      <c r="E320" s="542"/>
      <c r="F320" s="470"/>
      <c r="G320" s="471"/>
      <c r="H320" s="547">
        <v>87472.5</v>
      </c>
      <c r="I320" s="472"/>
      <c r="J320" s="473"/>
      <c r="K320" s="474"/>
      <c r="L320" s="459">
        <f t="shared" si="118"/>
        <v>87472.5</v>
      </c>
      <c r="M320" s="460">
        <f t="shared" si="119"/>
        <v>0</v>
      </c>
      <c r="N320" s="461">
        <f t="shared" si="120"/>
        <v>0</v>
      </c>
      <c r="O320" s="462">
        <f t="shared" si="121"/>
        <v>0</v>
      </c>
      <c r="P320" s="463">
        <f t="shared" si="122"/>
        <v>0</v>
      </c>
      <c r="Q320" s="475"/>
      <c r="R320" s="476"/>
      <c r="S320" s="477"/>
      <c r="T320" s="478"/>
      <c r="U320" s="479"/>
      <c r="V320" s="480"/>
      <c r="W320" s="475">
        <v>87472.5</v>
      </c>
      <c r="X320" s="478"/>
      <c r="Y320" s="479"/>
      <c r="Z320" s="550"/>
      <c r="AA320" s="477"/>
      <c r="AB320" s="478"/>
      <c r="AC320" s="479"/>
      <c r="AD320" s="480"/>
      <c r="AE320" s="475"/>
      <c r="AF320" s="478"/>
      <c r="AG320" s="479"/>
      <c r="AH320" s="482"/>
      <c r="AI320" s="475"/>
      <c r="AJ320" s="478"/>
      <c r="AK320" s="479"/>
      <c r="AL320" s="482"/>
    </row>
    <row r="321" spans="1:38" ht="18.75">
      <c r="A321" s="449"/>
      <c r="B321" s="541">
        <v>244211</v>
      </c>
      <c r="C321" s="543" t="s">
        <v>1465</v>
      </c>
      <c r="D321" s="542"/>
      <c r="E321" s="542"/>
      <c r="F321" s="470"/>
      <c r="G321" s="471"/>
      <c r="H321" s="547">
        <v>86242</v>
      </c>
      <c r="I321" s="472"/>
      <c r="J321" s="473"/>
      <c r="K321" s="474"/>
      <c r="L321" s="459">
        <f t="shared" si="118"/>
        <v>0</v>
      </c>
      <c r="M321" s="460">
        <f t="shared" si="119"/>
        <v>0</v>
      </c>
      <c r="N321" s="461">
        <f t="shared" si="120"/>
        <v>0</v>
      </c>
      <c r="O321" s="462">
        <f t="shared" si="121"/>
        <v>86242</v>
      </c>
      <c r="P321" s="463">
        <f t="shared" si="122"/>
        <v>0</v>
      </c>
      <c r="Q321" s="475"/>
      <c r="R321" s="476"/>
      <c r="S321" s="477"/>
      <c r="T321" s="478"/>
      <c r="U321" s="479"/>
      <c r="V321" s="480"/>
      <c r="W321" s="475"/>
      <c r="X321" s="478"/>
      <c r="Y321" s="479"/>
      <c r="Z321" s="482">
        <v>86242</v>
      </c>
      <c r="AA321" s="477"/>
      <c r="AB321" s="478"/>
      <c r="AC321" s="479"/>
      <c r="AD321" s="480"/>
      <c r="AE321" s="475"/>
      <c r="AF321" s="478"/>
      <c r="AG321" s="479"/>
      <c r="AH321" s="482"/>
      <c r="AI321" s="475"/>
      <c r="AJ321" s="478"/>
      <c r="AK321" s="479"/>
      <c r="AL321" s="482"/>
    </row>
    <row r="322" spans="1:38" ht="18.75">
      <c r="A322" s="449"/>
      <c r="B322" s="541">
        <v>244215</v>
      </c>
      <c r="C322" s="543" t="s">
        <v>1466</v>
      </c>
      <c r="D322" s="542"/>
      <c r="E322" s="542"/>
      <c r="F322" s="470"/>
      <c r="G322" s="518">
        <v>17860</v>
      </c>
      <c r="H322" s="544"/>
      <c r="I322" s="472"/>
      <c r="J322" s="473"/>
      <c r="K322" s="474"/>
      <c r="L322" s="459">
        <f t="shared" si="118"/>
        <v>17860</v>
      </c>
      <c r="M322" s="460">
        <f t="shared" si="119"/>
        <v>0</v>
      </c>
      <c r="N322" s="461">
        <f t="shared" si="120"/>
        <v>0</v>
      </c>
      <c r="O322" s="462">
        <f t="shared" si="121"/>
        <v>0</v>
      </c>
      <c r="P322" s="463">
        <f t="shared" si="122"/>
        <v>0</v>
      </c>
      <c r="Q322" s="475"/>
      <c r="R322" s="476"/>
      <c r="S322" s="477">
        <v>17860</v>
      </c>
      <c r="T322" s="549"/>
      <c r="U322" s="479"/>
      <c r="V322" s="480"/>
      <c r="W322" s="475"/>
      <c r="X322" s="478"/>
      <c r="Y322" s="479"/>
      <c r="Z322" s="482"/>
      <c r="AA322" s="477"/>
      <c r="AB322" s="478"/>
      <c r="AC322" s="479"/>
      <c r="AD322" s="480"/>
      <c r="AE322" s="475"/>
      <c r="AF322" s="478"/>
      <c r="AG322" s="479"/>
      <c r="AH322" s="482"/>
      <c r="AI322" s="475"/>
      <c r="AJ322" s="478"/>
      <c r="AK322" s="479"/>
      <c r="AL322" s="482"/>
    </row>
    <row r="323" spans="1:38" ht="18.75">
      <c r="A323" s="449"/>
      <c r="B323" s="541">
        <v>25103</v>
      </c>
      <c r="C323" s="543" t="s">
        <v>1656</v>
      </c>
      <c r="D323" s="542"/>
      <c r="E323" s="542"/>
      <c r="F323" s="470"/>
      <c r="G323" s="518">
        <v>7220</v>
      </c>
      <c r="H323" s="544"/>
      <c r="I323" s="472"/>
      <c r="J323" s="473"/>
      <c r="K323" s="474"/>
      <c r="L323" s="459">
        <f>SUM(Q323,S323,W323,AA323,AE323,AI323)</f>
        <v>7220</v>
      </c>
      <c r="M323" s="460">
        <f t="shared" ref="M323:O329" si="123">SUM(T323,X323,AB323,AF323,AJ323)</f>
        <v>0</v>
      </c>
      <c r="N323" s="461">
        <f t="shared" si="123"/>
        <v>0</v>
      </c>
      <c r="O323" s="462">
        <f t="shared" si="123"/>
        <v>0</v>
      </c>
      <c r="P323" s="463">
        <f>SUM(R323)</f>
        <v>0</v>
      </c>
      <c r="Q323" s="475"/>
      <c r="R323" s="476"/>
      <c r="S323" s="477">
        <v>7220</v>
      </c>
      <c r="T323" s="478"/>
      <c r="U323" s="479"/>
      <c r="V323" s="480"/>
      <c r="W323" s="475"/>
      <c r="X323" s="478"/>
      <c r="Y323" s="479"/>
      <c r="Z323" s="482"/>
      <c r="AA323" s="477"/>
      <c r="AB323" s="478"/>
      <c r="AC323" s="479"/>
      <c r="AD323" s="480"/>
      <c r="AE323" s="475"/>
      <c r="AF323" s="478"/>
      <c r="AG323" s="479"/>
      <c r="AH323" s="482"/>
      <c r="AI323" s="475"/>
      <c r="AJ323" s="478"/>
      <c r="AK323" s="479"/>
      <c r="AL323" s="482"/>
    </row>
    <row r="324" spans="1:38" ht="18.75">
      <c r="A324" s="449"/>
      <c r="B324" s="541"/>
      <c r="C324" s="543"/>
      <c r="D324" s="542"/>
      <c r="E324" s="542"/>
      <c r="F324" s="470"/>
      <c r="G324" s="518"/>
      <c r="H324" s="544"/>
      <c r="I324" s="472"/>
      <c r="J324" s="473"/>
      <c r="K324" s="474"/>
      <c r="L324" s="459"/>
      <c r="M324" s="460"/>
      <c r="N324" s="461"/>
      <c r="O324" s="462"/>
      <c r="P324" s="463"/>
      <c r="Q324" s="475"/>
      <c r="R324" s="476"/>
      <c r="S324" s="477"/>
      <c r="T324" s="478"/>
      <c r="U324" s="479"/>
      <c r="V324" s="480"/>
      <c r="W324" s="475"/>
      <c r="X324" s="478"/>
      <c r="Y324" s="479"/>
      <c r="Z324" s="482"/>
      <c r="AA324" s="477"/>
      <c r="AB324" s="478"/>
      <c r="AC324" s="479"/>
      <c r="AD324" s="480"/>
      <c r="AE324" s="475"/>
      <c r="AF324" s="478"/>
      <c r="AG324" s="479"/>
      <c r="AH324" s="482"/>
      <c r="AI324" s="475"/>
      <c r="AJ324" s="478"/>
      <c r="AK324" s="479"/>
      <c r="AL324" s="482"/>
    </row>
    <row r="325" spans="1:38" ht="18.75">
      <c r="A325" s="449"/>
      <c r="B325" s="541"/>
      <c r="C325" s="543"/>
      <c r="D325" s="542"/>
      <c r="E325" s="542"/>
      <c r="F325" s="470"/>
      <c r="G325" s="518"/>
      <c r="H325" s="544"/>
      <c r="I325" s="472"/>
      <c r="J325" s="473"/>
      <c r="K325" s="474"/>
      <c r="L325" s="459"/>
      <c r="M325" s="460"/>
      <c r="N325" s="461"/>
      <c r="O325" s="462"/>
      <c r="P325" s="463"/>
      <c r="Q325" s="475"/>
      <c r="R325" s="476"/>
      <c r="S325" s="477"/>
      <c r="T325" s="478"/>
      <c r="U325" s="479"/>
      <c r="V325" s="480"/>
      <c r="W325" s="475"/>
      <c r="X325" s="478"/>
      <c r="Y325" s="479"/>
      <c r="Z325" s="482"/>
      <c r="AA325" s="477"/>
      <c r="AB325" s="478"/>
      <c r="AC325" s="479"/>
      <c r="AD325" s="480"/>
      <c r="AE325" s="475"/>
      <c r="AF325" s="478"/>
      <c r="AG325" s="479"/>
      <c r="AH325" s="482"/>
      <c r="AI325" s="475"/>
      <c r="AJ325" s="478"/>
      <c r="AK325" s="479"/>
      <c r="AL325" s="482"/>
    </row>
    <row r="326" spans="1:38" ht="18.75">
      <c r="A326" s="449"/>
      <c r="B326" s="541"/>
      <c r="C326" s="543"/>
      <c r="D326" s="542"/>
      <c r="E326" s="542"/>
      <c r="F326" s="470"/>
      <c r="G326" s="518"/>
      <c r="H326" s="544"/>
      <c r="I326" s="472"/>
      <c r="J326" s="473"/>
      <c r="K326" s="474"/>
      <c r="L326" s="459"/>
      <c r="M326" s="460"/>
      <c r="N326" s="461"/>
      <c r="O326" s="462"/>
      <c r="P326" s="463"/>
      <c r="Q326" s="475"/>
      <c r="R326" s="476"/>
      <c r="S326" s="477"/>
      <c r="T326" s="478"/>
      <c r="U326" s="479"/>
      <c r="V326" s="480"/>
      <c r="W326" s="475"/>
      <c r="X326" s="478"/>
      <c r="Y326" s="479"/>
      <c r="Z326" s="482"/>
      <c r="AA326" s="477"/>
      <c r="AB326" s="478"/>
      <c r="AC326" s="479"/>
      <c r="AD326" s="480"/>
      <c r="AE326" s="475"/>
      <c r="AF326" s="478"/>
      <c r="AG326" s="479"/>
      <c r="AH326" s="482"/>
      <c r="AI326" s="475"/>
      <c r="AJ326" s="478"/>
      <c r="AK326" s="479"/>
      <c r="AL326" s="482"/>
    </row>
    <row r="327" spans="1:38" ht="18.75">
      <c r="A327" s="449"/>
      <c r="B327" s="541"/>
      <c r="C327" s="543"/>
      <c r="D327" s="542"/>
      <c r="E327" s="542"/>
      <c r="F327" s="470"/>
      <c r="G327" s="518"/>
      <c r="H327" s="544"/>
      <c r="I327" s="472"/>
      <c r="J327" s="473"/>
      <c r="K327" s="474"/>
      <c r="L327" s="459"/>
      <c r="M327" s="460"/>
      <c r="N327" s="461"/>
      <c r="O327" s="462"/>
      <c r="P327" s="463"/>
      <c r="Q327" s="475"/>
      <c r="R327" s="476"/>
      <c r="S327" s="477"/>
      <c r="T327" s="478"/>
      <c r="U327" s="479"/>
      <c r="V327" s="480"/>
      <c r="W327" s="475"/>
      <c r="X327" s="478"/>
      <c r="Y327" s="479"/>
      <c r="Z327" s="482"/>
      <c r="AA327" s="477"/>
      <c r="AB327" s="478"/>
      <c r="AC327" s="479"/>
      <c r="AD327" s="480"/>
      <c r="AE327" s="475"/>
      <c r="AF327" s="478"/>
      <c r="AG327" s="479"/>
      <c r="AH327" s="482"/>
      <c r="AI327" s="475"/>
      <c r="AJ327" s="478"/>
      <c r="AK327" s="479"/>
      <c r="AL327" s="482"/>
    </row>
    <row r="328" spans="1:38" ht="18.75">
      <c r="A328" s="449"/>
      <c r="B328" s="450"/>
      <c r="C328" s="552"/>
      <c r="D328" s="542"/>
      <c r="E328" s="542"/>
      <c r="F328" s="453"/>
      <c r="G328" s="454"/>
      <c r="H328" s="455"/>
      <c r="I328" s="456"/>
      <c r="J328" s="457"/>
      <c r="K328" s="469"/>
      <c r="L328" s="459">
        <f>SUM(Q328,S328,W328,AA328,AE328,AI328)</f>
        <v>0</v>
      </c>
      <c r="M328" s="460">
        <f t="shared" si="123"/>
        <v>0</v>
      </c>
      <c r="N328" s="461">
        <f t="shared" si="123"/>
        <v>0</v>
      </c>
      <c r="O328" s="462">
        <f t="shared" si="123"/>
        <v>0</v>
      </c>
      <c r="P328" s="463">
        <f>SUM(R328)</f>
        <v>0</v>
      </c>
      <c r="Q328" s="459"/>
      <c r="R328" s="463"/>
      <c r="S328" s="464"/>
      <c r="T328" s="460"/>
      <c r="U328" s="461"/>
      <c r="V328" s="465"/>
      <c r="W328" s="459"/>
      <c r="X328" s="460"/>
      <c r="Y328" s="461"/>
      <c r="Z328" s="466"/>
      <c r="AA328" s="464"/>
      <c r="AB328" s="460"/>
      <c r="AC328" s="461"/>
      <c r="AD328" s="465"/>
      <c r="AE328" s="459"/>
      <c r="AF328" s="460"/>
      <c r="AG328" s="461"/>
      <c r="AH328" s="466"/>
      <c r="AI328" s="459"/>
      <c r="AJ328" s="460"/>
      <c r="AK328" s="461"/>
      <c r="AL328" s="466"/>
    </row>
    <row r="329" spans="1:38" ht="19.5" thickBot="1">
      <c r="A329" s="501"/>
      <c r="B329" s="601"/>
      <c r="C329" s="503"/>
      <c r="D329" s="602"/>
      <c r="E329" s="602"/>
      <c r="F329" s="505"/>
      <c r="G329" s="506"/>
      <c r="H329" s="507"/>
      <c r="I329" s="508"/>
      <c r="J329" s="509"/>
      <c r="K329" s="510"/>
      <c r="L329" s="459">
        <f>SUM(Q329,S329,W329,AA329,AE329,AI329)</f>
        <v>0</v>
      </c>
      <c r="M329" s="460">
        <f t="shared" si="123"/>
        <v>0</v>
      </c>
      <c r="N329" s="461">
        <f t="shared" si="123"/>
        <v>0</v>
      </c>
      <c r="O329" s="462">
        <f t="shared" si="123"/>
        <v>0</v>
      </c>
      <c r="P329" s="463">
        <f>SUM(R329)</f>
        <v>0</v>
      </c>
      <c r="Q329" s="511"/>
      <c r="R329" s="512"/>
      <c r="S329" s="513"/>
      <c r="T329" s="514"/>
      <c r="U329" s="515"/>
      <c r="V329" s="516"/>
      <c r="W329" s="511"/>
      <c r="X329" s="514"/>
      <c r="Y329" s="515"/>
      <c r="Z329" s="517"/>
      <c r="AA329" s="513"/>
      <c r="AB329" s="514"/>
      <c r="AC329" s="515"/>
      <c r="AD329" s="516"/>
      <c r="AE329" s="511"/>
      <c r="AF329" s="514"/>
      <c r="AG329" s="515"/>
      <c r="AH329" s="517"/>
      <c r="AI329" s="511"/>
      <c r="AJ329" s="514"/>
      <c r="AK329" s="515"/>
      <c r="AL329" s="517"/>
    </row>
    <row r="330" spans="1:38" ht="75">
      <c r="A330" s="383" t="s">
        <v>118</v>
      </c>
      <c r="B330" s="603" t="s">
        <v>119</v>
      </c>
      <c r="C330" s="604" t="s">
        <v>120</v>
      </c>
      <c r="D330" s="605" t="s">
        <v>121</v>
      </c>
      <c r="E330" s="527" t="s">
        <v>521</v>
      </c>
      <c r="F330" s="528" t="s">
        <v>522</v>
      </c>
      <c r="G330" s="524" t="s">
        <v>508</v>
      </c>
      <c r="H330" s="524" t="s">
        <v>509</v>
      </c>
      <c r="I330" s="524" t="s">
        <v>510</v>
      </c>
      <c r="J330" s="526" t="s">
        <v>511</v>
      </c>
      <c r="K330" s="529" t="s">
        <v>64</v>
      </c>
      <c r="L330" s="590"/>
      <c r="M330" s="591"/>
      <c r="N330" s="591"/>
      <c r="O330" s="591"/>
      <c r="P330" s="592"/>
      <c r="Q330" s="590"/>
      <c r="R330" s="592"/>
      <c r="S330" s="523">
        <f>SUM(S336:V336)</f>
        <v>307290.09999999998</v>
      </c>
      <c r="T330" s="897">
        <f>S330+G338</f>
        <v>320340.09999999998</v>
      </c>
      <c r="U330" s="591"/>
      <c r="V330" s="593"/>
      <c r="W330" s="523">
        <f>SUM(W336:Z336)</f>
        <v>260767</v>
      </c>
      <c r="X330" s="897">
        <f>W330+H337</f>
        <v>260767</v>
      </c>
      <c r="Y330" s="591"/>
      <c r="Z330" s="592"/>
      <c r="AA330" s="594"/>
      <c r="AB330" s="591"/>
      <c r="AC330" s="591"/>
      <c r="AD330" s="593"/>
      <c r="AE330" s="590"/>
      <c r="AF330" s="591"/>
      <c r="AG330" s="591"/>
      <c r="AH330" s="592"/>
      <c r="AI330" s="590"/>
      <c r="AJ330" s="591"/>
      <c r="AK330" s="591"/>
      <c r="AL330" s="592"/>
    </row>
    <row r="331" spans="1:38" ht="26.25">
      <c r="A331" s="397" t="s">
        <v>513</v>
      </c>
      <c r="B331" s="420" t="str">
        <f>$B$4</f>
        <v>90</v>
      </c>
      <c r="C331" s="421" t="s">
        <v>32</v>
      </c>
      <c r="D331" s="386">
        <f>SUM(F331:K331)</f>
        <v>955200</v>
      </c>
      <c r="E331" s="400" t="s">
        <v>514</v>
      </c>
      <c r="F331" s="422">
        <v>180000</v>
      </c>
      <c r="G331" s="423">
        <v>422300</v>
      </c>
      <c r="H331" s="424">
        <v>352900</v>
      </c>
      <c r="I331" s="425">
        <v>0</v>
      </c>
      <c r="J331" s="426"/>
      <c r="K331" s="427"/>
      <c r="L331" s="428"/>
      <c r="M331" s="429"/>
      <c r="N331" s="430"/>
      <c r="O331" s="431"/>
      <c r="P331" s="432"/>
      <c r="Q331" s="428"/>
      <c r="R331" s="432"/>
      <c r="S331" s="433"/>
      <c r="T331" s="429"/>
      <c r="U331" s="430"/>
      <c r="V331" s="434"/>
      <c r="W331" s="428"/>
      <c r="X331" s="429"/>
      <c r="Y331" s="430"/>
      <c r="Z331" s="435"/>
      <c r="AA331" s="433"/>
      <c r="AB331" s="429"/>
      <c r="AC331" s="430"/>
      <c r="AD331" s="434"/>
      <c r="AE331" s="428"/>
      <c r="AF331" s="429"/>
      <c r="AG331" s="430"/>
      <c r="AH331" s="435"/>
      <c r="AI331" s="428"/>
      <c r="AJ331" s="429"/>
      <c r="AK331" s="430"/>
      <c r="AL331" s="435"/>
    </row>
    <row r="332" spans="1:38" ht="18.75" hidden="1">
      <c r="A332" s="536" t="str">
        <f>$A$5</f>
        <v>พ.ค.</v>
      </c>
      <c r="B332" s="398"/>
      <c r="C332" s="421"/>
      <c r="D332" s="386">
        <f>SUM(F332:K332)</f>
        <v>761400</v>
      </c>
      <c r="E332" s="400" t="s">
        <v>516</v>
      </c>
      <c r="F332" s="422">
        <v>180000</v>
      </c>
      <c r="G332" s="423">
        <v>316725</v>
      </c>
      <c r="H332" s="424">
        <v>264675</v>
      </c>
      <c r="I332" s="425">
        <v>0</v>
      </c>
      <c r="J332" s="426"/>
      <c r="K332" s="427"/>
      <c r="L332" s="428"/>
      <c r="M332" s="429"/>
      <c r="N332" s="430"/>
      <c r="O332" s="431"/>
      <c r="P332" s="432"/>
      <c r="Q332" s="428"/>
      <c r="R332" s="432"/>
      <c r="S332" s="433"/>
      <c r="T332" s="429"/>
      <c r="U332" s="430"/>
      <c r="V332" s="434"/>
      <c r="W332" s="428"/>
      <c r="X332" s="429"/>
      <c r="Y332" s="430"/>
      <c r="Z332" s="435"/>
      <c r="AA332" s="433"/>
      <c r="AB332" s="429"/>
      <c r="AC332" s="430"/>
      <c r="AD332" s="434"/>
      <c r="AE332" s="428"/>
      <c r="AF332" s="429"/>
      <c r="AG332" s="430"/>
      <c r="AH332" s="435"/>
      <c r="AI332" s="428"/>
      <c r="AJ332" s="429"/>
      <c r="AK332" s="430"/>
      <c r="AL332" s="435"/>
    </row>
    <row r="333" spans="1:38" ht="26.25">
      <c r="A333" s="397" t="s">
        <v>517</v>
      </c>
      <c r="B333" s="401">
        <f>D333*100/D331</f>
        <v>78.314185510887768</v>
      </c>
      <c r="C333" s="421" t="s">
        <v>32</v>
      </c>
      <c r="D333" s="386">
        <f>SUM(F333:K333)</f>
        <v>748057.1</v>
      </c>
      <c r="E333" s="400" t="s">
        <v>518</v>
      </c>
      <c r="F333" s="422">
        <f t="shared" ref="F333:K333" si="124">SUM(F337:F357)</f>
        <v>180000</v>
      </c>
      <c r="G333" s="423">
        <f t="shared" si="124"/>
        <v>307290.09999999998</v>
      </c>
      <c r="H333" s="424">
        <f t="shared" si="124"/>
        <v>260767</v>
      </c>
      <c r="I333" s="425">
        <f t="shared" si="124"/>
        <v>0</v>
      </c>
      <c r="J333" s="426">
        <f t="shared" si="124"/>
        <v>0</v>
      </c>
      <c r="K333" s="427">
        <f t="shared" si="124"/>
        <v>0</v>
      </c>
      <c r="L333" s="475"/>
      <c r="M333" s="478"/>
      <c r="N333" s="479"/>
      <c r="O333" s="538"/>
      <c r="P333" s="476"/>
      <c r="Q333" s="475"/>
      <c r="R333" s="476"/>
      <c r="S333" s="477"/>
      <c r="T333" s="478"/>
      <c r="U333" s="479"/>
      <c r="V333" s="480"/>
      <c r="W333" s="475"/>
      <c r="X333" s="478"/>
      <c r="Y333" s="479"/>
      <c r="Z333" s="482"/>
      <c r="AA333" s="477"/>
      <c r="AB333" s="478"/>
      <c r="AC333" s="479"/>
      <c r="AD333" s="480"/>
      <c r="AE333" s="475"/>
      <c r="AF333" s="478"/>
      <c r="AG333" s="479"/>
      <c r="AH333" s="482"/>
      <c r="AI333" s="475"/>
      <c r="AJ333" s="478"/>
      <c r="AK333" s="479"/>
      <c r="AL333" s="482"/>
    </row>
    <row r="334" spans="1:38" ht="26.25" hidden="1">
      <c r="A334" s="402" t="s">
        <v>519</v>
      </c>
      <c r="B334" s="403">
        <f>L336*100/D331</f>
        <v>65.416991206030147</v>
      </c>
      <c r="C334" s="421" t="s">
        <v>32</v>
      </c>
      <c r="D334" s="386">
        <f>SUM(F334:K334)</f>
        <v>13342.900000000023</v>
      </c>
      <c r="E334" s="400" t="s">
        <v>520</v>
      </c>
      <c r="F334" s="422">
        <f t="shared" ref="F334:K334" si="125">F332-F333</f>
        <v>0</v>
      </c>
      <c r="G334" s="423">
        <f t="shared" si="125"/>
        <v>9434.9000000000233</v>
      </c>
      <c r="H334" s="424">
        <f t="shared" si="125"/>
        <v>3908</v>
      </c>
      <c r="I334" s="425">
        <f t="shared" si="125"/>
        <v>0</v>
      </c>
      <c r="J334" s="426">
        <f t="shared" si="125"/>
        <v>0</v>
      </c>
      <c r="K334" s="427">
        <f t="shared" si="125"/>
        <v>0</v>
      </c>
      <c r="L334" s="570"/>
      <c r="M334" s="460"/>
      <c r="N334" s="461"/>
      <c r="O334" s="462"/>
      <c r="P334" s="571"/>
      <c r="Q334" s="570"/>
      <c r="R334" s="571"/>
      <c r="S334" s="572"/>
      <c r="T334" s="460"/>
      <c r="U334" s="461"/>
      <c r="V334" s="465"/>
      <c r="W334" s="570"/>
      <c r="X334" s="460"/>
      <c r="Y334" s="461"/>
      <c r="Z334" s="466"/>
      <c r="AA334" s="572"/>
      <c r="AB334" s="460"/>
      <c r="AC334" s="461"/>
      <c r="AD334" s="465"/>
      <c r="AE334" s="570"/>
      <c r="AF334" s="460"/>
      <c r="AG334" s="461"/>
      <c r="AH334" s="466"/>
      <c r="AI334" s="570"/>
      <c r="AJ334" s="460"/>
      <c r="AK334" s="461"/>
      <c r="AL334" s="466"/>
    </row>
    <row r="335" spans="1:38" ht="18.75">
      <c r="A335" s="537"/>
      <c r="B335" s="438"/>
      <c r="C335" s="421"/>
      <c r="D335" s="386">
        <f>SUM(F335:K335)</f>
        <v>207142.90000000002</v>
      </c>
      <c r="E335" s="400" t="s">
        <v>453</v>
      </c>
      <c r="F335" s="422">
        <f t="shared" ref="F335:K335" si="126">F331-F333</f>
        <v>0</v>
      </c>
      <c r="G335" s="423">
        <f t="shared" si="126"/>
        <v>115009.90000000002</v>
      </c>
      <c r="H335" s="424">
        <f t="shared" si="126"/>
        <v>92133</v>
      </c>
      <c r="I335" s="425">
        <f t="shared" si="126"/>
        <v>0</v>
      </c>
      <c r="J335" s="426">
        <f t="shared" si="126"/>
        <v>0</v>
      </c>
      <c r="K335" s="439">
        <f t="shared" si="126"/>
        <v>0</v>
      </c>
      <c r="L335" s="459"/>
      <c r="M335" s="460"/>
      <c r="N335" s="461"/>
      <c r="O335" s="462"/>
      <c r="P335" s="463"/>
      <c r="Q335" s="459"/>
      <c r="R335" s="463"/>
      <c r="S335" s="464"/>
      <c r="T335" s="460"/>
      <c r="U335" s="461"/>
      <c r="V335" s="465"/>
      <c r="W335" s="459"/>
      <c r="X335" s="460"/>
      <c r="Y335" s="461"/>
      <c r="Z335" s="466"/>
      <c r="AA335" s="464"/>
      <c r="AB335" s="460"/>
      <c r="AC335" s="461"/>
      <c r="AD335" s="465"/>
      <c r="AE335" s="459"/>
      <c r="AF335" s="460"/>
      <c r="AG335" s="461"/>
      <c r="AH335" s="466"/>
      <c r="AI335" s="459"/>
      <c r="AJ335" s="460"/>
      <c r="AK335" s="461"/>
      <c r="AL335" s="466"/>
    </row>
    <row r="336" spans="1:38" ht="18.75">
      <c r="A336" s="539" t="s">
        <v>523</v>
      </c>
      <c r="B336" s="440" t="s">
        <v>524</v>
      </c>
      <c r="C336" s="1162" t="s">
        <v>525</v>
      </c>
      <c r="D336" s="1163"/>
      <c r="E336" s="1164"/>
      <c r="F336" s="442" t="s">
        <v>526</v>
      </c>
      <c r="G336" s="440" t="s">
        <v>508</v>
      </c>
      <c r="H336" s="440" t="s">
        <v>509</v>
      </c>
      <c r="I336" s="440" t="s">
        <v>510</v>
      </c>
      <c r="J336" s="440" t="s">
        <v>511</v>
      </c>
      <c r="K336" s="443" t="s">
        <v>64</v>
      </c>
      <c r="L336" s="444">
        <f t="shared" ref="L336:AL336" si="127">SUM(L337:L357)</f>
        <v>624863.1</v>
      </c>
      <c r="M336" s="445">
        <f t="shared" si="127"/>
        <v>0</v>
      </c>
      <c r="N336" s="445">
        <f t="shared" si="127"/>
        <v>0</v>
      </c>
      <c r="O336" s="445">
        <f t="shared" si="127"/>
        <v>123194</v>
      </c>
      <c r="P336" s="445">
        <f t="shared" si="127"/>
        <v>0</v>
      </c>
      <c r="Q336" s="444">
        <f t="shared" si="127"/>
        <v>180000</v>
      </c>
      <c r="R336" s="446">
        <f t="shared" si="127"/>
        <v>0</v>
      </c>
      <c r="S336" s="447">
        <f t="shared" si="127"/>
        <v>199290.1</v>
      </c>
      <c r="T336" s="445">
        <f t="shared" si="127"/>
        <v>0</v>
      </c>
      <c r="U336" s="445">
        <f t="shared" si="127"/>
        <v>0</v>
      </c>
      <c r="V336" s="448">
        <f t="shared" si="127"/>
        <v>108000</v>
      </c>
      <c r="W336" s="444">
        <f t="shared" si="127"/>
        <v>245573</v>
      </c>
      <c r="X336" s="445">
        <f t="shared" si="127"/>
        <v>0</v>
      </c>
      <c r="Y336" s="445">
        <f t="shared" si="127"/>
        <v>0</v>
      </c>
      <c r="Z336" s="446">
        <f t="shared" si="127"/>
        <v>15194</v>
      </c>
      <c r="AA336" s="447">
        <f t="shared" si="127"/>
        <v>0</v>
      </c>
      <c r="AB336" s="445">
        <f t="shared" si="127"/>
        <v>0</v>
      </c>
      <c r="AC336" s="445">
        <f t="shared" si="127"/>
        <v>0</v>
      </c>
      <c r="AD336" s="448">
        <f t="shared" si="127"/>
        <v>0</v>
      </c>
      <c r="AE336" s="444">
        <f t="shared" si="127"/>
        <v>0</v>
      </c>
      <c r="AF336" s="445">
        <f t="shared" si="127"/>
        <v>0</v>
      </c>
      <c r="AG336" s="445">
        <f t="shared" si="127"/>
        <v>0</v>
      </c>
      <c r="AH336" s="446">
        <f t="shared" si="127"/>
        <v>0</v>
      </c>
      <c r="AI336" s="444">
        <f t="shared" si="127"/>
        <v>0</v>
      </c>
      <c r="AJ336" s="445">
        <f t="shared" si="127"/>
        <v>0</v>
      </c>
      <c r="AK336" s="445">
        <f t="shared" si="127"/>
        <v>0</v>
      </c>
      <c r="AL336" s="446">
        <f t="shared" si="127"/>
        <v>0</v>
      </c>
    </row>
    <row r="337" spans="1:38" ht="18.75">
      <c r="A337" s="539"/>
      <c r="B337" s="450"/>
      <c r="C337" s="853" t="s">
        <v>1303</v>
      </c>
      <c r="D337" s="540"/>
      <c r="E337" s="540"/>
      <c r="F337" s="453"/>
      <c r="G337" s="454"/>
      <c r="H337" s="455"/>
      <c r="I337" s="456"/>
      <c r="J337" s="457"/>
      <c r="K337" s="469"/>
      <c r="L337" s="459">
        <f>SUM(Q337,S337,W337,AA337,AE337,AI337)</f>
        <v>0</v>
      </c>
      <c r="M337" s="460">
        <f>SUM(T337,X337,AB337,AF337,AJ337)</f>
        <v>0</v>
      </c>
      <c r="N337" s="461">
        <f>SUM(U337,Y337,AC337,AG337,AK337)</f>
        <v>0</v>
      </c>
      <c r="O337" s="462">
        <f>SUM(V337,Z337,AD337,AH337,AL337)</f>
        <v>0</v>
      </c>
      <c r="P337" s="463">
        <f>SUM(R337)</f>
        <v>0</v>
      </c>
      <c r="Q337" s="459"/>
      <c r="R337" s="463"/>
      <c r="S337" s="464"/>
      <c r="T337" s="460"/>
      <c r="U337" s="461"/>
      <c r="V337" s="465"/>
      <c r="W337" s="459"/>
      <c r="X337" s="460"/>
      <c r="Y337" s="461"/>
      <c r="Z337" s="466"/>
      <c r="AA337" s="464"/>
      <c r="AB337" s="460"/>
      <c r="AC337" s="461"/>
      <c r="AD337" s="465"/>
      <c r="AE337" s="459"/>
      <c r="AF337" s="460"/>
      <c r="AG337" s="461"/>
      <c r="AH337" s="466"/>
      <c r="AI337" s="459"/>
      <c r="AJ337" s="460"/>
      <c r="AK337" s="461"/>
      <c r="AL337" s="466"/>
    </row>
    <row r="338" spans="1:38" ht="18.75">
      <c r="A338" s="539"/>
      <c r="B338" s="450"/>
      <c r="C338" s="853" t="s">
        <v>1425</v>
      </c>
      <c r="D338" s="540"/>
      <c r="E338" s="540"/>
      <c r="F338" s="453"/>
      <c r="G338" s="454">
        <v>13050</v>
      </c>
      <c r="H338" s="455"/>
      <c r="I338" s="456"/>
      <c r="J338" s="457"/>
      <c r="K338" s="469"/>
      <c r="L338" s="459">
        <f t="shared" ref="L338:L351" si="128">SUM(Q338,S338,W338,AA338,AE338,AI338)</f>
        <v>13050</v>
      </c>
      <c r="M338" s="460">
        <f t="shared" ref="M338:O351" si="129">SUM(T338,X338,AB338,AF338,AJ338)</f>
        <v>0</v>
      </c>
      <c r="N338" s="461">
        <f t="shared" si="129"/>
        <v>0</v>
      </c>
      <c r="O338" s="462">
        <f t="shared" si="129"/>
        <v>0</v>
      </c>
      <c r="P338" s="463">
        <f t="shared" ref="P338:P351" si="130">SUM(R338)</f>
        <v>0</v>
      </c>
      <c r="Q338" s="459"/>
      <c r="R338" s="463"/>
      <c r="S338" s="464">
        <v>13050</v>
      </c>
      <c r="T338" s="460"/>
      <c r="U338" s="461"/>
      <c r="V338" s="465"/>
      <c r="W338" s="459"/>
      <c r="X338" s="460"/>
      <c r="Y338" s="461"/>
      <c r="Z338" s="466"/>
      <c r="AA338" s="464"/>
      <c r="AB338" s="460"/>
      <c r="AC338" s="461"/>
      <c r="AD338" s="465"/>
      <c r="AE338" s="459"/>
      <c r="AF338" s="460"/>
      <c r="AG338" s="461"/>
      <c r="AH338" s="466"/>
      <c r="AI338" s="459"/>
      <c r="AJ338" s="460"/>
      <c r="AK338" s="461"/>
      <c r="AL338" s="466"/>
    </row>
    <row r="339" spans="1:38" ht="18.75">
      <c r="A339" s="539"/>
      <c r="B339" s="450"/>
      <c r="C339" s="853" t="s">
        <v>1632</v>
      </c>
      <c r="D339" s="540"/>
      <c r="E339" s="540"/>
      <c r="F339" s="453"/>
      <c r="G339" s="454"/>
      <c r="H339" s="455">
        <v>49013</v>
      </c>
      <c r="I339" s="456"/>
      <c r="J339" s="457"/>
      <c r="K339" s="469"/>
      <c r="L339" s="459">
        <f t="shared" si="128"/>
        <v>49013</v>
      </c>
      <c r="M339" s="460">
        <f t="shared" si="129"/>
        <v>0</v>
      </c>
      <c r="N339" s="461">
        <f t="shared" si="129"/>
        <v>0</v>
      </c>
      <c r="O339" s="462">
        <f t="shared" si="129"/>
        <v>0</v>
      </c>
      <c r="P339" s="463">
        <f t="shared" si="130"/>
        <v>0</v>
      </c>
      <c r="Q339" s="459"/>
      <c r="R339" s="463"/>
      <c r="S339" s="464"/>
      <c r="T339" s="460"/>
      <c r="U339" s="461"/>
      <c r="V339" s="465"/>
      <c r="W339" s="459">
        <v>49013</v>
      </c>
      <c r="X339" s="460"/>
      <c r="Y339" s="461"/>
      <c r="Z339" s="466"/>
      <c r="AA339" s="464"/>
      <c r="AB339" s="460"/>
      <c r="AC339" s="461"/>
      <c r="AD339" s="465"/>
      <c r="AE339" s="459"/>
      <c r="AF339" s="460"/>
      <c r="AG339" s="461"/>
      <c r="AH339" s="466"/>
      <c r="AI339" s="459"/>
      <c r="AJ339" s="460"/>
      <c r="AK339" s="461"/>
      <c r="AL339" s="466"/>
    </row>
    <row r="340" spans="1:38" ht="18.75">
      <c r="A340" s="539"/>
      <c r="B340" s="541">
        <v>244196</v>
      </c>
      <c r="C340" s="451" t="s">
        <v>640</v>
      </c>
      <c r="D340" s="540"/>
      <c r="E340" s="540"/>
      <c r="F340" s="453">
        <f>15000*12</f>
        <v>180000</v>
      </c>
      <c r="G340" s="454"/>
      <c r="H340" s="455"/>
      <c r="I340" s="456"/>
      <c r="J340" s="457"/>
      <c r="K340" s="469"/>
      <c r="L340" s="459">
        <f t="shared" si="128"/>
        <v>180000</v>
      </c>
      <c r="M340" s="460">
        <f t="shared" si="129"/>
        <v>0</v>
      </c>
      <c r="N340" s="461">
        <f t="shared" si="129"/>
        <v>0</v>
      </c>
      <c r="O340" s="462">
        <f t="shared" si="129"/>
        <v>0</v>
      </c>
      <c r="P340" s="463">
        <f t="shared" si="130"/>
        <v>0</v>
      </c>
      <c r="Q340" s="459">
        <f>F340</f>
        <v>180000</v>
      </c>
      <c r="R340" s="463">
        <f>180000-L340</f>
        <v>0</v>
      </c>
      <c r="S340" s="464"/>
      <c r="T340" s="460"/>
      <c r="U340" s="461"/>
      <c r="V340" s="465"/>
      <c r="W340" s="459"/>
      <c r="X340" s="460"/>
      <c r="Y340" s="461"/>
      <c r="Z340" s="466"/>
      <c r="AA340" s="464"/>
      <c r="AB340" s="460"/>
      <c r="AC340" s="461"/>
      <c r="AD340" s="465"/>
      <c r="AE340" s="459"/>
      <c r="AF340" s="460"/>
      <c r="AG340" s="461"/>
      <c r="AH340" s="466"/>
      <c r="AI340" s="459"/>
      <c r="AJ340" s="460"/>
      <c r="AK340" s="461"/>
      <c r="AL340" s="466"/>
    </row>
    <row r="341" spans="1:38" ht="18.75">
      <c r="A341" s="539"/>
      <c r="B341" s="541">
        <v>244054</v>
      </c>
      <c r="C341" s="543" t="s">
        <v>641</v>
      </c>
      <c r="D341" s="542"/>
      <c r="E341" s="542"/>
      <c r="F341" s="470"/>
      <c r="G341" s="518">
        <v>10500</v>
      </c>
      <c r="H341" s="544"/>
      <c r="I341" s="472"/>
      <c r="J341" s="473"/>
      <c r="K341" s="474"/>
      <c r="L341" s="459">
        <f t="shared" si="128"/>
        <v>10500</v>
      </c>
      <c r="M341" s="460">
        <f t="shared" si="129"/>
        <v>0</v>
      </c>
      <c r="N341" s="461">
        <f t="shared" si="129"/>
        <v>0</v>
      </c>
      <c r="O341" s="462">
        <f t="shared" si="129"/>
        <v>0</v>
      </c>
      <c r="P341" s="463">
        <f t="shared" si="130"/>
        <v>0</v>
      </c>
      <c r="Q341" s="475"/>
      <c r="R341" s="476"/>
      <c r="S341" s="608">
        <v>10500</v>
      </c>
      <c r="T341" s="478"/>
      <c r="U341" s="479"/>
      <c r="V341" s="480"/>
      <c r="W341" s="475"/>
      <c r="X341" s="478"/>
      <c r="Y341" s="479"/>
      <c r="Z341" s="482"/>
      <c r="AA341" s="477"/>
      <c r="AB341" s="478"/>
      <c r="AC341" s="479"/>
      <c r="AD341" s="480"/>
      <c r="AE341" s="475"/>
      <c r="AF341" s="478"/>
      <c r="AG341" s="479"/>
      <c r="AH341" s="482"/>
      <c r="AI341" s="475"/>
      <c r="AJ341" s="478"/>
      <c r="AK341" s="479"/>
      <c r="AL341" s="482"/>
    </row>
    <row r="342" spans="1:38" ht="18.75">
      <c r="A342" s="539"/>
      <c r="B342" s="541">
        <v>244070</v>
      </c>
      <c r="C342" s="543" t="s">
        <v>642</v>
      </c>
      <c r="D342" s="542"/>
      <c r="E342" s="542"/>
      <c r="F342" s="470"/>
      <c r="G342" s="471"/>
      <c r="H342" s="547">
        <v>196560</v>
      </c>
      <c r="I342" s="472"/>
      <c r="J342" s="473"/>
      <c r="K342" s="474"/>
      <c r="L342" s="459">
        <f t="shared" si="128"/>
        <v>196560</v>
      </c>
      <c r="M342" s="460">
        <f t="shared" si="129"/>
        <v>0</v>
      </c>
      <c r="N342" s="461">
        <f t="shared" si="129"/>
        <v>0</v>
      </c>
      <c r="O342" s="462">
        <f t="shared" si="129"/>
        <v>0</v>
      </c>
      <c r="P342" s="463">
        <f t="shared" si="130"/>
        <v>0</v>
      </c>
      <c r="Q342" s="475"/>
      <c r="R342" s="476"/>
      <c r="S342" s="477"/>
      <c r="T342" s="478"/>
      <c r="U342" s="479"/>
      <c r="V342" s="480"/>
      <c r="W342" s="481">
        <v>196560</v>
      </c>
      <c r="X342" s="478"/>
      <c r="Y342" s="479"/>
      <c r="Z342" s="482"/>
      <c r="AA342" s="477"/>
      <c r="AB342" s="478"/>
      <c r="AC342" s="479"/>
      <c r="AD342" s="480"/>
      <c r="AE342" s="475"/>
      <c r="AF342" s="478"/>
      <c r="AG342" s="479"/>
      <c r="AH342" s="482"/>
      <c r="AI342" s="475"/>
      <c r="AJ342" s="478"/>
      <c r="AK342" s="479"/>
      <c r="AL342" s="482"/>
    </row>
    <row r="343" spans="1:38" ht="18.75">
      <c r="A343" s="539"/>
      <c r="B343" s="541">
        <v>244082</v>
      </c>
      <c r="C343" s="543" t="s">
        <v>643</v>
      </c>
      <c r="D343" s="542"/>
      <c r="E343" s="542"/>
      <c r="F343" s="470"/>
      <c r="G343" s="518">
        <v>17500</v>
      </c>
      <c r="H343" s="544"/>
      <c r="I343" s="472"/>
      <c r="J343" s="473"/>
      <c r="K343" s="474"/>
      <c r="L343" s="459">
        <f t="shared" si="128"/>
        <v>17500</v>
      </c>
      <c r="M343" s="460">
        <f t="shared" si="129"/>
        <v>0</v>
      </c>
      <c r="N343" s="461">
        <f t="shared" si="129"/>
        <v>0</v>
      </c>
      <c r="O343" s="462">
        <f t="shared" si="129"/>
        <v>0</v>
      </c>
      <c r="P343" s="463">
        <f t="shared" si="130"/>
        <v>0</v>
      </c>
      <c r="Q343" s="475"/>
      <c r="R343" s="476"/>
      <c r="S343" s="608">
        <v>17500</v>
      </c>
      <c r="T343" s="478"/>
      <c r="U343" s="479"/>
      <c r="V343" s="480"/>
      <c r="W343" s="475"/>
      <c r="X343" s="478"/>
      <c r="Y343" s="479"/>
      <c r="Z343" s="482"/>
      <c r="AA343" s="477"/>
      <c r="AB343" s="478"/>
      <c r="AC343" s="479"/>
      <c r="AD343" s="480"/>
      <c r="AE343" s="475"/>
      <c r="AF343" s="478"/>
      <c r="AG343" s="479"/>
      <c r="AH343" s="482"/>
      <c r="AI343" s="475"/>
      <c r="AJ343" s="478"/>
      <c r="AK343" s="479"/>
      <c r="AL343" s="482"/>
    </row>
    <row r="344" spans="1:38" ht="18.75">
      <c r="A344" s="539"/>
      <c r="B344" s="541">
        <v>244082</v>
      </c>
      <c r="C344" s="543" t="s">
        <v>644</v>
      </c>
      <c r="D344" s="542"/>
      <c r="E344" s="542"/>
      <c r="F344" s="470"/>
      <c r="G344" s="518">
        <v>33850</v>
      </c>
      <c r="H344" s="544"/>
      <c r="I344" s="472"/>
      <c r="J344" s="473"/>
      <c r="K344" s="474"/>
      <c r="L344" s="459">
        <f t="shared" si="128"/>
        <v>33850</v>
      </c>
      <c r="M344" s="460">
        <f t="shared" si="129"/>
        <v>0</v>
      </c>
      <c r="N344" s="461">
        <f t="shared" si="129"/>
        <v>0</v>
      </c>
      <c r="O344" s="462">
        <f t="shared" si="129"/>
        <v>0</v>
      </c>
      <c r="P344" s="463">
        <f t="shared" si="130"/>
        <v>0</v>
      </c>
      <c r="Q344" s="475"/>
      <c r="R344" s="476"/>
      <c r="S344" s="608">
        <v>33850</v>
      </c>
      <c r="T344" s="478"/>
      <c r="U344" s="479"/>
      <c r="V344" s="480"/>
      <c r="W344" s="475"/>
      <c r="X344" s="478"/>
      <c r="Y344" s="479"/>
      <c r="Z344" s="482"/>
      <c r="AA344" s="477"/>
      <c r="AB344" s="478"/>
      <c r="AC344" s="479"/>
      <c r="AD344" s="480"/>
      <c r="AE344" s="475"/>
      <c r="AF344" s="478"/>
      <c r="AG344" s="479"/>
      <c r="AH344" s="482"/>
      <c r="AI344" s="475"/>
      <c r="AJ344" s="478"/>
      <c r="AK344" s="479"/>
      <c r="AL344" s="482"/>
    </row>
    <row r="345" spans="1:38" ht="18.75">
      <c r="A345" s="539"/>
      <c r="B345" s="541">
        <v>244125</v>
      </c>
      <c r="C345" s="543" t="s">
        <v>645</v>
      </c>
      <c r="D345" s="542"/>
      <c r="E345" s="542"/>
      <c r="F345" s="470"/>
      <c r="G345" s="518">
        <f>23100-109.9</f>
        <v>22990.1</v>
      </c>
      <c r="H345" s="544"/>
      <c r="I345" s="472"/>
      <c r="J345" s="473"/>
      <c r="K345" s="474"/>
      <c r="L345" s="459">
        <f t="shared" si="128"/>
        <v>22990.1</v>
      </c>
      <c r="M345" s="460">
        <f t="shared" si="129"/>
        <v>0</v>
      </c>
      <c r="N345" s="461">
        <f t="shared" si="129"/>
        <v>0</v>
      </c>
      <c r="O345" s="462">
        <f t="shared" si="129"/>
        <v>0</v>
      </c>
      <c r="P345" s="463">
        <f t="shared" si="130"/>
        <v>0</v>
      </c>
      <c r="Q345" s="475"/>
      <c r="R345" s="476"/>
      <c r="S345" s="608">
        <f>23100-109.9</f>
        <v>22990.1</v>
      </c>
      <c r="T345" s="478"/>
      <c r="U345" s="479"/>
      <c r="V345" s="480"/>
      <c r="W345" s="475"/>
      <c r="X345" s="478"/>
      <c r="Y345" s="479"/>
      <c r="Z345" s="482"/>
      <c r="AA345" s="477"/>
      <c r="AB345" s="478"/>
      <c r="AC345" s="479"/>
      <c r="AD345" s="480"/>
      <c r="AE345" s="475"/>
      <c r="AF345" s="478"/>
      <c r="AG345" s="479"/>
      <c r="AH345" s="482"/>
      <c r="AI345" s="475"/>
      <c r="AJ345" s="478"/>
      <c r="AK345" s="479"/>
      <c r="AL345" s="482"/>
    </row>
    <row r="346" spans="1:38" ht="18.75">
      <c r="A346" s="539"/>
      <c r="B346" s="541">
        <v>244146</v>
      </c>
      <c r="C346" s="543" t="s">
        <v>646</v>
      </c>
      <c r="D346" s="542"/>
      <c r="E346" s="542"/>
      <c r="F346" s="470"/>
      <c r="G346" s="518">
        <v>34500</v>
      </c>
      <c r="H346" s="544"/>
      <c r="I346" s="472"/>
      <c r="J346" s="473"/>
      <c r="K346" s="474"/>
      <c r="L346" s="459">
        <f t="shared" si="128"/>
        <v>34500</v>
      </c>
      <c r="M346" s="460">
        <f t="shared" si="129"/>
        <v>0</v>
      </c>
      <c r="N346" s="461">
        <f t="shared" si="129"/>
        <v>0</v>
      </c>
      <c r="O346" s="462">
        <f t="shared" si="129"/>
        <v>0</v>
      </c>
      <c r="P346" s="463">
        <f t="shared" si="130"/>
        <v>0</v>
      </c>
      <c r="Q346" s="475"/>
      <c r="R346" s="476"/>
      <c r="S346" s="477">
        <v>34500</v>
      </c>
      <c r="T346" s="478"/>
      <c r="U346" s="479"/>
      <c r="V346" s="480"/>
      <c r="W346" s="475"/>
      <c r="X346" s="478"/>
      <c r="Y346" s="479"/>
      <c r="Z346" s="482"/>
      <c r="AA346" s="477"/>
      <c r="AB346" s="478"/>
      <c r="AC346" s="479"/>
      <c r="AD346" s="480"/>
      <c r="AE346" s="475"/>
      <c r="AF346" s="478"/>
      <c r="AG346" s="479"/>
      <c r="AH346" s="482"/>
      <c r="AI346" s="475"/>
      <c r="AJ346" s="478"/>
      <c r="AK346" s="479"/>
      <c r="AL346" s="482"/>
    </row>
    <row r="347" spans="1:38" ht="18.75">
      <c r="A347" s="539"/>
      <c r="B347" s="541">
        <v>244153</v>
      </c>
      <c r="C347" s="543" t="s">
        <v>647</v>
      </c>
      <c r="D347" s="542"/>
      <c r="E347" s="542"/>
      <c r="F347" s="470"/>
      <c r="G347" s="518">
        <f>23840-3790</f>
        <v>20050</v>
      </c>
      <c r="H347" s="544"/>
      <c r="I347" s="472"/>
      <c r="J347" s="473"/>
      <c r="K347" s="474"/>
      <c r="L347" s="459">
        <f t="shared" si="128"/>
        <v>20050</v>
      </c>
      <c r="M347" s="460">
        <f t="shared" si="129"/>
        <v>0</v>
      </c>
      <c r="N347" s="461">
        <f t="shared" si="129"/>
        <v>0</v>
      </c>
      <c r="O347" s="462">
        <f t="shared" si="129"/>
        <v>0</v>
      </c>
      <c r="P347" s="463">
        <f t="shared" si="130"/>
        <v>0</v>
      </c>
      <c r="Q347" s="475"/>
      <c r="R347" s="476"/>
      <c r="S347" s="477">
        <v>20050</v>
      </c>
      <c r="T347" s="478"/>
      <c r="U347" s="479"/>
      <c r="V347" s="480"/>
      <c r="W347" s="475"/>
      <c r="X347" s="478"/>
      <c r="Y347" s="479"/>
      <c r="Z347" s="482"/>
      <c r="AA347" s="477"/>
      <c r="AB347" s="478"/>
      <c r="AC347" s="479"/>
      <c r="AD347" s="480"/>
      <c r="AE347" s="475"/>
      <c r="AF347" s="478"/>
      <c r="AG347" s="479"/>
      <c r="AH347" s="482"/>
      <c r="AI347" s="475"/>
      <c r="AJ347" s="478"/>
      <c r="AK347" s="479"/>
      <c r="AL347" s="482"/>
    </row>
    <row r="348" spans="1:38" ht="18.75">
      <c r="A348" s="539"/>
      <c r="B348" s="541">
        <v>244182</v>
      </c>
      <c r="C348" s="543" t="s">
        <v>1323</v>
      </c>
      <c r="D348" s="542"/>
      <c r="E348" s="542"/>
      <c r="F348" s="470"/>
      <c r="G348" s="471"/>
      <c r="H348" s="547">
        <v>15194</v>
      </c>
      <c r="I348" s="472"/>
      <c r="J348" s="473"/>
      <c r="K348" s="474"/>
      <c r="L348" s="459">
        <f t="shared" si="128"/>
        <v>0</v>
      </c>
      <c r="M348" s="460">
        <f t="shared" si="129"/>
        <v>0</v>
      </c>
      <c r="N348" s="461">
        <f t="shared" si="129"/>
        <v>0</v>
      </c>
      <c r="O348" s="462">
        <f t="shared" si="129"/>
        <v>15194</v>
      </c>
      <c r="P348" s="463">
        <f t="shared" si="130"/>
        <v>0</v>
      </c>
      <c r="Q348" s="475"/>
      <c r="R348" s="476"/>
      <c r="S348" s="477"/>
      <c r="T348" s="478"/>
      <c r="U348" s="479"/>
      <c r="V348" s="480"/>
      <c r="W348" s="475"/>
      <c r="X348" s="478"/>
      <c r="Y348" s="479"/>
      <c r="Z348" s="550">
        <v>15194</v>
      </c>
      <c r="AA348" s="477"/>
      <c r="AB348" s="478"/>
      <c r="AC348" s="479"/>
      <c r="AD348" s="480"/>
      <c r="AE348" s="475"/>
      <c r="AF348" s="478"/>
      <c r="AG348" s="479"/>
      <c r="AH348" s="482"/>
      <c r="AI348" s="475"/>
      <c r="AJ348" s="478"/>
      <c r="AK348" s="479"/>
      <c r="AL348" s="482"/>
    </row>
    <row r="349" spans="1:38" ht="18.75">
      <c r="A349" s="539"/>
      <c r="B349" s="541">
        <v>244187</v>
      </c>
      <c r="C349" s="543" t="s">
        <v>1324</v>
      </c>
      <c r="D349" s="542"/>
      <c r="E349" s="542"/>
      <c r="F349" s="470"/>
      <c r="G349" s="518">
        <v>29250</v>
      </c>
      <c r="H349" s="544"/>
      <c r="I349" s="472"/>
      <c r="J349" s="473"/>
      <c r="K349" s="474"/>
      <c r="L349" s="459">
        <f t="shared" si="128"/>
        <v>29250</v>
      </c>
      <c r="M349" s="460">
        <f t="shared" si="129"/>
        <v>0</v>
      </c>
      <c r="N349" s="461">
        <f t="shared" si="129"/>
        <v>0</v>
      </c>
      <c r="O349" s="462">
        <f t="shared" si="129"/>
        <v>0</v>
      </c>
      <c r="P349" s="463">
        <f t="shared" si="130"/>
        <v>0</v>
      </c>
      <c r="Q349" s="475"/>
      <c r="R349" s="476"/>
      <c r="S349" s="608">
        <v>29250</v>
      </c>
      <c r="T349" s="478"/>
      <c r="U349" s="479"/>
      <c r="V349" s="480"/>
      <c r="W349" s="475"/>
      <c r="X349" s="478"/>
      <c r="Y349" s="479"/>
      <c r="Z349" s="482"/>
      <c r="AA349" s="477"/>
      <c r="AB349" s="478"/>
      <c r="AC349" s="479"/>
      <c r="AD349" s="480"/>
      <c r="AE349" s="475"/>
      <c r="AF349" s="478"/>
      <c r="AG349" s="479"/>
      <c r="AH349" s="482"/>
      <c r="AI349" s="475"/>
      <c r="AJ349" s="478"/>
      <c r="AK349" s="479"/>
      <c r="AL349" s="482"/>
    </row>
    <row r="350" spans="1:38" ht="18.75">
      <c r="A350" s="539"/>
      <c r="B350" s="541">
        <v>244188</v>
      </c>
      <c r="C350" s="543" t="s">
        <v>1325</v>
      </c>
      <c r="D350" s="542"/>
      <c r="E350" s="542"/>
      <c r="F350" s="470"/>
      <c r="G350" s="518">
        <v>15000</v>
      </c>
      <c r="H350" s="544"/>
      <c r="I350" s="472"/>
      <c r="J350" s="473"/>
      <c r="K350" s="474"/>
      <c r="L350" s="459">
        <f t="shared" si="128"/>
        <v>15000</v>
      </c>
      <c r="M350" s="460">
        <f t="shared" si="129"/>
        <v>0</v>
      </c>
      <c r="N350" s="461">
        <f t="shared" si="129"/>
        <v>0</v>
      </c>
      <c r="O350" s="462">
        <f t="shared" si="129"/>
        <v>0</v>
      </c>
      <c r="P350" s="463">
        <f t="shared" si="130"/>
        <v>0</v>
      </c>
      <c r="Q350" s="475"/>
      <c r="R350" s="476"/>
      <c r="S350" s="477">
        <v>15000</v>
      </c>
      <c r="T350" s="478"/>
      <c r="U350" s="479"/>
      <c r="V350" s="546"/>
      <c r="W350" s="475"/>
      <c r="X350" s="478"/>
      <c r="Y350" s="479"/>
      <c r="Z350" s="482"/>
      <c r="AA350" s="477"/>
      <c r="AB350" s="478"/>
      <c r="AC350" s="479"/>
      <c r="AD350" s="480"/>
      <c r="AE350" s="475"/>
      <c r="AF350" s="478"/>
      <c r="AG350" s="479"/>
      <c r="AH350" s="482"/>
      <c r="AI350" s="475"/>
      <c r="AJ350" s="478"/>
      <c r="AK350" s="479"/>
      <c r="AL350" s="482"/>
    </row>
    <row r="351" spans="1:38" ht="18.75">
      <c r="A351" s="539"/>
      <c r="B351" s="541">
        <v>244217</v>
      </c>
      <c r="C351" s="543" t="s">
        <v>1430</v>
      </c>
      <c r="D351" s="542"/>
      <c r="E351" s="542"/>
      <c r="F351" s="470"/>
      <c r="G351" s="518">
        <v>2600</v>
      </c>
      <c r="H351" s="544"/>
      <c r="I351" s="472"/>
      <c r="J351" s="473"/>
      <c r="K351" s="474"/>
      <c r="L351" s="459">
        <f t="shared" si="128"/>
        <v>2600</v>
      </c>
      <c r="M351" s="460">
        <f t="shared" si="129"/>
        <v>0</v>
      </c>
      <c r="N351" s="461">
        <f t="shared" si="129"/>
        <v>0</v>
      </c>
      <c r="O351" s="462">
        <f t="shared" si="129"/>
        <v>0</v>
      </c>
      <c r="P351" s="463">
        <f t="shared" si="130"/>
        <v>0</v>
      </c>
      <c r="Q351" s="475"/>
      <c r="R351" s="476"/>
      <c r="S351" s="477">
        <v>2600</v>
      </c>
      <c r="T351" s="478"/>
      <c r="U351" s="479"/>
      <c r="V351" s="546"/>
      <c r="W351" s="475"/>
      <c r="X351" s="478"/>
      <c r="Y351" s="479"/>
      <c r="Z351" s="482"/>
      <c r="AA351" s="477"/>
      <c r="AB351" s="478"/>
      <c r="AC351" s="479"/>
      <c r="AD351" s="480"/>
      <c r="AE351" s="475"/>
      <c r="AF351" s="478"/>
      <c r="AG351" s="479"/>
      <c r="AH351" s="482"/>
      <c r="AI351" s="475"/>
      <c r="AJ351" s="478"/>
      <c r="AK351" s="479"/>
      <c r="AL351" s="482"/>
    </row>
    <row r="352" spans="1:38" ht="18.75">
      <c r="A352" s="539"/>
      <c r="B352" s="541">
        <v>244232</v>
      </c>
      <c r="C352" s="543" t="s">
        <v>1657</v>
      </c>
      <c r="D352" s="542"/>
      <c r="E352" s="542"/>
      <c r="F352" s="470"/>
      <c r="G352" s="518">
        <v>36000</v>
      </c>
      <c r="H352" s="544"/>
      <c r="I352" s="472"/>
      <c r="J352" s="473"/>
      <c r="K352" s="474"/>
      <c r="L352" s="459">
        <f t="shared" ref="L352:L356" si="131">SUM(Q352,S352,W352,AA352,AE352,AI352)</f>
        <v>0</v>
      </c>
      <c r="M352" s="460">
        <f t="shared" ref="M352:M356" si="132">SUM(T352,X352,AB352,AF352,AJ352)</f>
        <v>0</v>
      </c>
      <c r="N352" s="461">
        <f t="shared" ref="N352:N356" si="133">SUM(U352,Y352,AC352,AG352,AK352)</f>
        <v>0</v>
      </c>
      <c r="O352" s="462">
        <f t="shared" ref="O352:O356" si="134">SUM(V352,Z352,AD352,AH352,AL352)</f>
        <v>36000</v>
      </c>
      <c r="P352" s="463">
        <f t="shared" ref="P352:P356" si="135">SUM(R352)</f>
        <v>0</v>
      </c>
      <c r="Q352" s="475"/>
      <c r="R352" s="476"/>
      <c r="S352" s="477"/>
      <c r="T352" s="478"/>
      <c r="U352" s="479"/>
      <c r="V352" s="546">
        <v>36000</v>
      </c>
      <c r="W352" s="475"/>
      <c r="X352" s="478"/>
      <c r="Y352" s="479"/>
      <c r="Z352" s="482"/>
      <c r="AA352" s="477"/>
      <c r="AB352" s="478"/>
      <c r="AC352" s="479"/>
      <c r="AD352" s="480"/>
      <c r="AE352" s="475"/>
      <c r="AF352" s="478"/>
      <c r="AG352" s="479"/>
      <c r="AH352" s="482"/>
      <c r="AI352" s="475"/>
      <c r="AJ352" s="478"/>
      <c r="AK352" s="479"/>
      <c r="AL352" s="482"/>
    </row>
    <row r="353" spans="1:38" ht="18.75">
      <c r="A353" s="539"/>
      <c r="B353" s="541">
        <v>244235</v>
      </c>
      <c r="C353" s="543" t="s">
        <v>1658</v>
      </c>
      <c r="D353" s="542"/>
      <c r="E353" s="542"/>
      <c r="F353" s="470"/>
      <c r="G353" s="518">
        <v>36000</v>
      </c>
      <c r="H353" s="544"/>
      <c r="I353" s="472"/>
      <c r="J353" s="473"/>
      <c r="K353" s="474"/>
      <c r="L353" s="459">
        <f t="shared" si="131"/>
        <v>0</v>
      </c>
      <c r="M353" s="460">
        <f t="shared" si="132"/>
        <v>0</v>
      </c>
      <c r="N353" s="461">
        <f t="shared" si="133"/>
        <v>0</v>
      </c>
      <c r="O353" s="462">
        <f t="shared" si="134"/>
        <v>36000</v>
      </c>
      <c r="P353" s="463">
        <f t="shared" si="135"/>
        <v>0</v>
      </c>
      <c r="Q353" s="475"/>
      <c r="R353" s="476"/>
      <c r="S353" s="477"/>
      <c r="T353" s="478"/>
      <c r="U353" s="479"/>
      <c r="V353" s="546">
        <v>36000</v>
      </c>
      <c r="W353" s="475"/>
      <c r="X353" s="478"/>
      <c r="Y353" s="479"/>
      <c r="Z353" s="482"/>
      <c r="AA353" s="477"/>
      <c r="AB353" s="478"/>
      <c r="AC353" s="479"/>
      <c r="AD353" s="480"/>
      <c r="AE353" s="475"/>
      <c r="AF353" s="478"/>
      <c r="AG353" s="479"/>
      <c r="AH353" s="482"/>
      <c r="AI353" s="475"/>
      <c r="AJ353" s="478"/>
      <c r="AK353" s="479"/>
      <c r="AL353" s="482"/>
    </row>
    <row r="354" spans="1:38" ht="18.75">
      <c r="A354" s="539"/>
      <c r="B354" s="541">
        <v>244235</v>
      </c>
      <c r="C354" s="543" t="s">
        <v>1658</v>
      </c>
      <c r="D354" s="542"/>
      <c r="E354" s="542"/>
      <c r="F354" s="470"/>
      <c r="G354" s="518">
        <v>36000</v>
      </c>
      <c r="H354" s="544"/>
      <c r="I354" s="472"/>
      <c r="J354" s="473"/>
      <c r="K354" s="474"/>
      <c r="L354" s="459">
        <f t="shared" ref="L354" si="136">SUM(Q354,S354,W354,AA354,AE354,AI354)</f>
        <v>0</v>
      </c>
      <c r="M354" s="460">
        <f t="shared" ref="M354" si="137">SUM(T354,X354,AB354,AF354,AJ354)</f>
        <v>0</v>
      </c>
      <c r="N354" s="461">
        <f t="shared" ref="N354" si="138">SUM(U354,Y354,AC354,AG354,AK354)</f>
        <v>0</v>
      </c>
      <c r="O354" s="462">
        <f t="shared" ref="O354" si="139">SUM(V354,Z354,AD354,AH354,AL354)</f>
        <v>36000</v>
      </c>
      <c r="P354" s="463">
        <f t="shared" ref="P354" si="140">SUM(R354)</f>
        <v>0</v>
      </c>
      <c r="Q354" s="475"/>
      <c r="R354" s="476"/>
      <c r="S354" s="477"/>
      <c r="T354" s="478"/>
      <c r="U354" s="479"/>
      <c r="V354" s="546">
        <v>36000</v>
      </c>
      <c r="W354" s="475"/>
      <c r="X354" s="478"/>
      <c r="Y354" s="479"/>
      <c r="Z354" s="482"/>
      <c r="AA354" s="477"/>
      <c r="AB354" s="478"/>
      <c r="AC354" s="479"/>
      <c r="AD354" s="480"/>
      <c r="AE354" s="475"/>
      <c r="AF354" s="478"/>
      <c r="AG354" s="479"/>
      <c r="AH354" s="482"/>
      <c r="AI354" s="475"/>
      <c r="AJ354" s="478"/>
      <c r="AK354" s="479"/>
      <c r="AL354" s="482"/>
    </row>
    <row r="355" spans="1:38" ht="18.75">
      <c r="A355" s="539"/>
      <c r="B355" s="541"/>
      <c r="C355" s="543"/>
      <c r="D355" s="542"/>
      <c r="E355" s="542"/>
      <c r="F355" s="470"/>
      <c r="G355" s="471"/>
      <c r="H355" s="544"/>
      <c r="I355" s="472"/>
      <c r="J355" s="473"/>
      <c r="K355" s="474"/>
      <c r="L355" s="459">
        <f t="shared" si="131"/>
        <v>0</v>
      </c>
      <c r="M355" s="460">
        <f t="shared" si="132"/>
        <v>0</v>
      </c>
      <c r="N355" s="461">
        <f t="shared" si="133"/>
        <v>0</v>
      </c>
      <c r="O355" s="462">
        <f t="shared" si="134"/>
        <v>0</v>
      </c>
      <c r="P355" s="463">
        <f t="shared" si="135"/>
        <v>0</v>
      </c>
      <c r="Q355" s="475"/>
      <c r="R355" s="476"/>
      <c r="S355" s="477"/>
      <c r="T355" s="478"/>
      <c r="U355" s="479"/>
      <c r="V355" s="480"/>
      <c r="W355" s="475"/>
      <c r="X355" s="478"/>
      <c r="Y355" s="479"/>
      <c r="Z355" s="482"/>
      <c r="AA355" s="477"/>
      <c r="AB355" s="478"/>
      <c r="AC355" s="479"/>
      <c r="AD355" s="480"/>
      <c r="AE355" s="475"/>
      <c r="AF355" s="478"/>
      <c r="AG355" s="479"/>
      <c r="AH355" s="482"/>
      <c r="AI355" s="475"/>
      <c r="AJ355" s="478"/>
      <c r="AK355" s="479"/>
      <c r="AL355" s="482"/>
    </row>
    <row r="356" spans="1:38" ht="18.75">
      <c r="A356" s="539"/>
      <c r="B356" s="450"/>
      <c r="C356" s="552"/>
      <c r="D356" s="542"/>
      <c r="E356" s="542"/>
      <c r="F356" s="453"/>
      <c r="G356" s="454"/>
      <c r="H356" s="455"/>
      <c r="I356" s="456"/>
      <c r="J356" s="457"/>
      <c r="K356" s="469"/>
      <c r="L356" s="459">
        <f t="shared" si="131"/>
        <v>0</v>
      </c>
      <c r="M356" s="460">
        <f t="shared" si="132"/>
        <v>0</v>
      </c>
      <c r="N356" s="461">
        <f t="shared" si="133"/>
        <v>0</v>
      </c>
      <c r="O356" s="462">
        <f t="shared" si="134"/>
        <v>0</v>
      </c>
      <c r="P356" s="463">
        <f t="shared" si="135"/>
        <v>0</v>
      </c>
      <c r="Q356" s="459"/>
      <c r="R356" s="463"/>
      <c r="S356" s="464"/>
      <c r="T356" s="460"/>
      <c r="U356" s="461"/>
      <c r="V356" s="465"/>
      <c r="W356" s="459"/>
      <c r="X356" s="460"/>
      <c r="Y356" s="461"/>
      <c r="Z356" s="466"/>
      <c r="AA356" s="464"/>
      <c r="AB356" s="460"/>
      <c r="AC356" s="461"/>
      <c r="AD356" s="465"/>
      <c r="AE356" s="459"/>
      <c r="AF356" s="460"/>
      <c r="AG356" s="461"/>
      <c r="AH356" s="466"/>
      <c r="AI356" s="459"/>
      <c r="AJ356" s="460"/>
      <c r="AK356" s="461"/>
      <c r="AL356" s="466"/>
    </row>
    <row r="357" spans="1:38" ht="19.5" thickBot="1">
      <c r="A357" s="553"/>
      <c r="B357" s="553"/>
      <c r="C357" s="554"/>
      <c r="D357" s="555"/>
      <c r="E357" s="555"/>
      <c r="F357" s="556"/>
      <c r="G357" s="557"/>
      <c r="H357" s="558"/>
      <c r="I357" s="559"/>
      <c r="J357" s="560"/>
      <c r="K357" s="561"/>
      <c r="L357" s="459">
        <f>SUM(Q357,S357,W357,AA357,AE357,AI357)</f>
        <v>0</v>
      </c>
      <c r="M357" s="460">
        <f t="shared" ref="M357:O357" si="141">SUM(T357,X357,AB357,AF357,AJ357)</f>
        <v>0</v>
      </c>
      <c r="N357" s="461">
        <f t="shared" si="141"/>
        <v>0</v>
      </c>
      <c r="O357" s="462">
        <f t="shared" si="141"/>
        <v>0</v>
      </c>
      <c r="P357" s="463">
        <f>SUM(R357)</f>
        <v>0</v>
      </c>
      <c r="Q357" s="492"/>
      <c r="R357" s="493"/>
      <c r="S357" s="494"/>
      <c r="T357" s="495"/>
      <c r="U357" s="496"/>
      <c r="V357" s="497"/>
      <c r="W357" s="492"/>
      <c r="X357" s="495"/>
      <c r="Y357" s="496"/>
      <c r="Z357" s="498"/>
      <c r="AA357" s="494"/>
      <c r="AB357" s="495"/>
      <c r="AC357" s="496"/>
      <c r="AD357" s="497"/>
      <c r="AE357" s="492"/>
      <c r="AF357" s="495"/>
      <c r="AG357" s="496"/>
      <c r="AH357" s="498"/>
      <c r="AI357" s="492"/>
      <c r="AJ357" s="495"/>
      <c r="AK357" s="496"/>
      <c r="AL357" s="498"/>
    </row>
    <row r="358" spans="1:38" ht="56.25">
      <c r="A358" s="966" t="s">
        <v>122</v>
      </c>
      <c r="B358" s="562" t="s">
        <v>123</v>
      </c>
      <c r="C358" s="563" t="s">
        <v>124</v>
      </c>
      <c r="D358" s="564" t="s">
        <v>125</v>
      </c>
      <c r="E358" s="410" t="s">
        <v>521</v>
      </c>
      <c r="F358" s="411" t="s">
        <v>522</v>
      </c>
      <c r="G358" s="409" t="s">
        <v>508</v>
      </c>
      <c r="H358" s="409" t="s">
        <v>509</v>
      </c>
      <c r="I358" s="409" t="s">
        <v>510</v>
      </c>
      <c r="J358" s="412" t="s">
        <v>511</v>
      </c>
      <c r="K358" s="413" t="s">
        <v>64</v>
      </c>
      <c r="L358" s="565"/>
      <c r="M358" s="566"/>
      <c r="N358" s="566"/>
      <c r="O358" s="566"/>
      <c r="P358" s="567"/>
      <c r="Q358" s="565"/>
      <c r="R358" s="567"/>
      <c r="S358" s="523">
        <f>SUM(S364:V364)</f>
        <v>607053.35</v>
      </c>
      <c r="T358" s="897">
        <f>S358</f>
        <v>607053.35</v>
      </c>
      <c r="U358" s="591"/>
      <c r="V358" s="593"/>
      <c r="W358" s="523">
        <f>SUM(W364:Z364)</f>
        <v>1342547.19</v>
      </c>
      <c r="X358" s="897">
        <f>W358+H369</f>
        <v>1626091.8399999999</v>
      </c>
      <c r="Y358" s="566"/>
      <c r="Z358" s="567"/>
      <c r="AA358" s="523">
        <f>SUM(AA364:AD364)</f>
        <v>0</v>
      </c>
      <c r="AB358" s="566"/>
      <c r="AC358" s="566"/>
      <c r="AD358" s="568"/>
      <c r="AE358" s="523">
        <f>SUM(AE364:AH364)</f>
        <v>336100</v>
      </c>
      <c r="AF358" s="566"/>
      <c r="AG358" s="566"/>
      <c r="AH358" s="567"/>
      <c r="AI358" s="523">
        <f>SUM(AI364:AL364)</f>
        <v>0</v>
      </c>
      <c r="AJ358" s="566"/>
      <c r="AK358" s="566"/>
      <c r="AL358" s="567"/>
    </row>
    <row r="359" spans="1:38" ht="26.25">
      <c r="A359" s="402" t="s">
        <v>513</v>
      </c>
      <c r="B359" s="420" t="str">
        <f>$B$4</f>
        <v>90</v>
      </c>
      <c r="C359" s="421" t="s">
        <v>32</v>
      </c>
      <c r="D359" s="386">
        <f>SUM(F359:K359)</f>
        <v>2786000</v>
      </c>
      <c r="E359" s="400" t="s">
        <v>514</v>
      </c>
      <c r="F359" s="422">
        <v>432000</v>
      </c>
      <c r="G359" s="423">
        <v>600000</v>
      </c>
      <c r="H359" s="424">
        <v>1417900</v>
      </c>
      <c r="I359" s="425">
        <v>0</v>
      </c>
      <c r="J359" s="426">
        <v>336100</v>
      </c>
      <c r="K359" s="427">
        <v>0</v>
      </c>
      <c r="L359" s="428"/>
      <c r="M359" s="429"/>
      <c r="N359" s="430"/>
      <c r="O359" s="431"/>
      <c r="P359" s="432"/>
      <c r="Q359" s="428"/>
      <c r="R359" s="432"/>
      <c r="S359" s="433"/>
      <c r="T359" s="429"/>
      <c r="U359" s="430"/>
      <c r="V359" s="434"/>
      <c r="W359" s="428"/>
      <c r="X359" s="429"/>
      <c r="Y359" s="430"/>
      <c r="Z359" s="435"/>
      <c r="AA359" s="433"/>
      <c r="AB359" s="429"/>
      <c r="AC359" s="430"/>
      <c r="AD359" s="434"/>
      <c r="AE359" s="428"/>
      <c r="AF359" s="429"/>
      <c r="AG359" s="430"/>
      <c r="AH359" s="435"/>
      <c r="AI359" s="428"/>
      <c r="AJ359" s="429"/>
      <c r="AK359" s="430"/>
      <c r="AL359" s="435"/>
    </row>
    <row r="360" spans="1:38" ht="18.75" hidden="1">
      <c r="A360" s="436" t="str">
        <f>$A$5</f>
        <v>พ.ค.</v>
      </c>
      <c r="B360" s="398"/>
      <c r="C360" s="421"/>
      <c r="D360" s="386">
        <f>SUM(F360:K360)</f>
        <v>2197500</v>
      </c>
      <c r="E360" s="400" t="s">
        <v>516</v>
      </c>
      <c r="F360" s="422">
        <v>432000</v>
      </c>
      <c r="G360" s="423">
        <v>450000</v>
      </c>
      <c r="H360" s="424">
        <v>1063425</v>
      </c>
      <c r="I360" s="425">
        <v>0</v>
      </c>
      <c r="J360" s="426">
        <v>252075</v>
      </c>
      <c r="K360" s="427">
        <v>0</v>
      </c>
      <c r="L360" s="428"/>
      <c r="M360" s="429"/>
      <c r="N360" s="430"/>
      <c r="O360" s="431"/>
      <c r="P360" s="432"/>
      <c r="Q360" s="428"/>
      <c r="R360" s="432"/>
      <c r="S360" s="433"/>
      <c r="T360" s="429"/>
      <c r="U360" s="430"/>
      <c r="V360" s="434"/>
      <c r="W360" s="428"/>
      <c r="X360" s="429"/>
      <c r="Y360" s="430"/>
      <c r="Z360" s="435"/>
      <c r="AA360" s="433"/>
      <c r="AB360" s="429"/>
      <c r="AC360" s="430"/>
      <c r="AD360" s="434"/>
      <c r="AE360" s="428"/>
      <c r="AF360" s="429"/>
      <c r="AG360" s="430"/>
      <c r="AH360" s="435"/>
      <c r="AI360" s="428"/>
      <c r="AJ360" s="429"/>
      <c r="AK360" s="430"/>
      <c r="AL360" s="435"/>
    </row>
    <row r="361" spans="1:38" ht="26.25">
      <c r="A361" s="402" t="s">
        <v>517</v>
      </c>
      <c r="B361" s="401">
        <f>D361*100/D359</f>
        <v>97.5484759511845</v>
      </c>
      <c r="C361" s="421" t="s">
        <v>32</v>
      </c>
      <c r="D361" s="386">
        <f>SUM(F361:K361)</f>
        <v>2717700.54</v>
      </c>
      <c r="E361" s="400" t="s">
        <v>518</v>
      </c>
      <c r="F361" s="422">
        <f t="shared" ref="F361:K361" si="142">SUM(F365:F443)</f>
        <v>432000</v>
      </c>
      <c r="G361" s="423">
        <f t="shared" si="142"/>
        <v>607053.35</v>
      </c>
      <c r="H361" s="424">
        <f t="shared" si="142"/>
        <v>1342547.19</v>
      </c>
      <c r="I361" s="425">
        <f t="shared" si="142"/>
        <v>0</v>
      </c>
      <c r="J361" s="426">
        <f t="shared" si="142"/>
        <v>336100</v>
      </c>
      <c r="K361" s="427">
        <f t="shared" si="142"/>
        <v>0</v>
      </c>
      <c r="L361" s="475"/>
      <c r="M361" s="478"/>
      <c r="N361" s="479"/>
      <c r="O361" s="538"/>
      <c r="P361" s="476"/>
      <c r="Q361" s="475"/>
      <c r="R361" s="476"/>
      <c r="S361" s="477"/>
      <c r="T361" s="478"/>
      <c r="U361" s="479"/>
      <c r="V361" s="480"/>
      <c r="W361" s="475"/>
      <c r="X361" s="478"/>
      <c r="Y361" s="479"/>
      <c r="Z361" s="482"/>
      <c r="AA361" s="477"/>
      <c r="AB361" s="478"/>
      <c r="AC361" s="479"/>
      <c r="AD361" s="480"/>
      <c r="AE361" s="475"/>
      <c r="AF361" s="478"/>
      <c r="AG361" s="479"/>
      <c r="AH361" s="482"/>
      <c r="AI361" s="475"/>
      <c r="AJ361" s="478"/>
      <c r="AK361" s="479"/>
      <c r="AL361" s="482"/>
    </row>
    <row r="362" spans="1:38" ht="26.25" hidden="1">
      <c r="A362" s="402" t="s">
        <v>519</v>
      </c>
      <c r="B362" s="403">
        <f>L364*100/D359</f>
        <v>66.997936826992103</v>
      </c>
      <c r="C362" s="421" t="s">
        <v>32</v>
      </c>
      <c r="D362" s="386">
        <f>SUM(F362:K362)</f>
        <v>-520200.53999999992</v>
      </c>
      <c r="E362" s="400" t="s">
        <v>520</v>
      </c>
      <c r="F362" s="422">
        <f t="shared" ref="F362:K362" si="143">F360-F361</f>
        <v>0</v>
      </c>
      <c r="G362" s="423">
        <f t="shared" si="143"/>
        <v>-157053.34999999998</v>
      </c>
      <c r="H362" s="424">
        <f t="shared" si="143"/>
        <v>-279122.18999999994</v>
      </c>
      <c r="I362" s="425">
        <f t="shared" si="143"/>
        <v>0</v>
      </c>
      <c r="J362" s="426">
        <f t="shared" si="143"/>
        <v>-84025</v>
      </c>
      <c r="K362" s="427">
        <f t="shared" si="143"/>
        <v>0</v>
      </c>
      <c r="L362" s="570"/>
      <c r="M362" s="460"/>
      <c r="N362" s="461"/>
      <c r="O362" s="462"/>
      <c r="P362" s="571"/>
      <c r="Q362" s="570"/>
      <c r="R362" s="571"/>
      <c r="S362" s="572"/>
      <c r="T362" s="460"/>
      <c r="U362" s="461"/>
      <c r="V362" s="465"/>
      <c r="W362" s="570"/>
      <c r="X362" s="460"/>
      <c r="Y362" s="461"/>
      <c r="Z362" s="466"/>
      <c r="AA362" s="572"/>
      <c r="AB362" s="460"/>
      <c r="AC362" s="461"/>
      <c r="AD362" s="465"/>
      <c r="AE362" s="570"/>
      <c r="AF362" s="460"/>
      <c r="AG362" s="461"/>
      <c r="AH362" s="466"/>
      <c r="AI362" s="570"/>
      <c r="AJ362" s="460"/>
      <c r="AK362" s="461"/>
      <c r="AL362" s="466"/>
    </row>
    <row r="363" spans="1:38" ht="18.75">
      <c r="A363" s="437"/>
      <c r="B363" s="438"/>
      <c r="C363" s="421"/>
      <c r="D363" s="386">
        <f>SUM(F363:K363)</f>
        <v>68299.460000000079</v>
      </c>
      <c r="E363" s="400" t="s">
        <v>453</v>
      </c>
      <c r="F363" s="422">
        <f t="shared" ref="F363:K363" si="144">F359-F361</f>
        <v>0</v>
      </c>
      <c r="G363" s="423">
        <f t="shared" si="144"/>
        <v>-7053.3499999999767</v>
      </c>
      <c r="H363" s="424">
        <f t="shared" si="144"/>
        <v>75352.810000000056</v>
      </c>
      <c r="I363" s="425">
        <f t="shared" si="144"/>
        <v>0</v>
      </c>
      <c r="J363" s="426">
        <f t="shared" si="144"/>
        <v>0</v>
      </c>
      <c r="K363" s="439">
        <f t="shared" si="144"/>
        <v>0</v>
      </c>
      <c r="L363" s="459"/>
      <c r="M363" s="460"/>
      <c r="N363" s="461"/>
      <c r="O363" s="462"/>
      <c r="P363" s="463"/>
      <c r="Q363" s="459"/>
      <c r="R363" s="463"/>
      <c r="S363" s="464"/>
      <c r="T363" s="460"/>
      <c r="U363" s="461"/>
      <c r="V363" s="465"/>
      <c r="W363" s="459"/>
      <c r="X363" s="460"/>
      <c r="Y363" s="461"/>
      <c r="Z363" s="466"/>
      <c r="AA363" s="464"/>
      <c r="AB363" s="460"/>
      <c r="AC363" s="461"/>
      <c r="AD363" s="465"/>
      <c r="AE363" s="459"/>
      <c r="AF363" s="460"/>
      <c r="AG363" s="461"/>
      <c r="AH363" s="466"/>
      <c r="AI363" s="459"/>
      <c r="AJ363" s="460"/>
      <c r="AK363" s="461"/>
      <c r="AL363" s="466"/>
    </row>
    <row r="364" spans="1:38" ht="18.75">
      <c r="A364" s="449" t="s">
        <v>523</v>
      </c>
      <c r="B364" s="440" t="s">
        <v>524</v>
      </c>
      <c r="C364" s="1162" t="s">
        <v>525</v>
      </c>
      <c r="D364" s="1163"/>
      <c r="E364" s="1164"/>
      <c r="F364" s="442" t="s">
        <v>526</v>
      </c>
      <c r="G364" s="440" t="s">
        <v>508</v>
      </c>
      <c r="H364" s="440" t="s">
        <v>509</v>
      </c>
      <c r="I364" s="440" t="s">
        <v>510</v>
      </c>
      <c r="J364" s="440" t="s">
        <v>511</v>
      </c>
      <c r="K364" s="443" t="s">
        <v>64</v>
      </c>
      <c r="L364" s="444">
        <f t="shared" ref="L364:AL364" si="145">SUM(L365:L443)</f>
        <v>1866562.52</v>
      </c>
      <c r="M364" s="445">
        <f t="shared" si="145"/>
        <v>0</v>
      </c>
      <c r="N364" s="445">
        <f t="shared" si="145"/>
        <v>20000</v>
      </c>
      <c r="O364" s="445">
        <f t="shared" si="145"/>
        <v>831138.0199999999</v>
      </c>
      <c r="P364" s="445">
        <f t="shared" si="145"/>
        <v>0</v>
      </c>
      <c r="Q364" s="444">
        <f t="shared" si="145"/>
        <v>432000</v>
      </c>
      <c r="R364" s="446">
        <f t="shared" si="145"/>
        <v>0</v>
      </c>
      <c r="S364" s="447">
        <f t="shared" si="145"/>
        <v>528127</v>
      </c>
      <c r="T364" s="445">
        <f t="shared" si="145"/>
        <v>0</v>
      </c>
      <c r="U364" s="445">
        <f t="shared" si="145"/>
        <v>20000</v>
      </c>
      <c r="V364" s="448">
        <f t="shared" si="145"/>
        <v>58926.35</v>
      </c>
      <c r="W364" s="444">
        <f t="shared" si="145"/>
        <v>653273.52</v>
      </c>
      <c r="X364" s="445">
        <f t="shared" si="145"/>
        <v>0</v>
      </c>
      <c r="Y364" s="445">
        <f t="shared" si="145"/>
        <v>0</v>
      </c>
      <c r="Z364" s="446">
        <f t="shared" si="145"/>
        <v>689273.66999999993</v>
      </c>
      <c r="AA364" s="447">
        <f t="shared" si="145"/>
        <v>0</v>
      </c>
      <c r="AB364" s="445">
        <f t="shared" si="145"/>
        <v>0</v>
      </c>
      <c r="AC364" s="445">
        <f t="shared" si="145"/>
        <v>0</v>
      </c>
      <c r="AD364" s="448">
        <f t="shared" si="145"/>
        <v>0</v>
      </c>
      <c r="AE364" s="444">
        <f t="shared" si="145"/>
        <v>253162</v>
      </c>
      <c r="AF364" s="445">
        <f t="shared" si="145"/>
        <v>0</v>
      </c>
      <c r="AG364" s="445">
        <f t="shared" si="145"/>
        <v>0</v>
      </c>
      <c r="AH364" s="446">
        <f t="shared" si="145"/>
        <v>82938</v>
      </c>
      <c r="AI364" s="444">
        <f t="shared" si="145"/>
        <v>0</v>
      </c>
      <c r="AJ364" s="445">
        <f t="shared" si="145"/>
        <v>0</v>
      </c>
      <c r="AK364" s="445">
        <f t="shared" si="145"/>
        <v>0</v>
      </c>
      <c r="AL364" s="446">
        <f t="shared" si="145"/>
        <v>0</v>
      </c>
    </row>
    <row r="365" spans="1:38" ht="18.75" hidden="1">
      <c r="A365" s="449"/>
      <c r="B365" s="450"/>
      <c r="C365" s="451" t="s">
        <v>527</v>
      </c>
      <c r="D365" s="540"/>
      <c r="E365" s="540"/>
      <c r="F365" s="453"/>
      <c r="G365" s="454"/>
      <c r="H365" s="455"/>
      <c r="I365" s="456"/>
      <c r="J365" s="457"/>
      <c r="K365" s="469"/>
      <c r="L365" s="459">
        <f>SUM(Q365,S365,W365,AA365,AE365,AI365)</f>
        <v>0</v>
      </c>
      <c r="M365" s="460">
        <f t="shared" ref="M365:O367" si="146">SUM(T365,X365,AB365,AF365,AJ365)</f>
        <v>0</v>
      </c>
      <c r="N365" s="461">
        <f t="shared" si="146"/>
        <v>0</v>
      </c>
      <c r="O365" s="462">
        <f t="shared" si="146"/>
        <v>0</v>
      </c>
      <c r="P365" s="463">
        <f>SUM(R365)</f>
        <v>0</v>
      </c>
      <c r="Q365" s="459"/>
      <c r="R365" s="463"/>
      <c r="S365" s="464"/>
      <c r="T365" s="460"/>
      <c r="U365" s="461"/>
      <c r="V365" s="465"/>
      <c r="W365" s="459"/>
      <c r="X365" s="460"/>
      <c r="Y365" s="461"/>
      <c r="Z365" s="466"/>
      <c r="AA365" s="464"/>
      <c r="AB365" s="460"/>
      <c r="AC365" s="461"/>
      <c r="AD365" s="465"/>
      <c r="AE365" s="459"/>
      <c r="AF365" s="460"/>
      <c r="AG365" s="461"/>
      <c r="AH365" s="466"/>
      <c r="AI365" s="459"/>
      <c r="AJ365" s="460"/>
      <c r="AK365" s="461"/>
      <c r="AL365" s="466"/>
    </row>
    <row r="366" spans="1:38" ht="18.75">
      <c r="A366" s="449"/>
      <c r="B366" s="450"/>
      <c r="C366" s="853" t="s">
        <v>1303</v>
      </c>
      <c r="D366" s="540"/>
      <c r="E366" s="540"/>
      <c r="F366" s="453"/>
      <c r="G366" s="454"/>
      <c r="H366" s="455"/>
      <c r="I366" s="456"/>
      <c r="J366" s="457"/>
      <c r="K366" s="469"/>
      <c r="L366" s="459">
        <f>SUM(Q366,S366,W366,AA366,AE366,AI366)</f>
        <v>0</v>
      </c>
      <c r="M366" s="460">
        <f t="shared" si="146"/>
        <v>0</v>
      </c>
      <c r="N366" s="461">
        <f t="shared" si="146"/>
        <v>0</v>
      </c>
      <c r="O366" s="462">
        <f t="shared" si="146"/>
        <v>0</v>
      </c>
      <c r="P366" s="463">
        <f>SUM(R366)</f>
        <v>0</v>
      </c>
      <c r="Q366" s="459"/>
      <c r="R366" s="463"/>
      <c r="S366" s="464"/>
      <c r="T366" s="460"/>
      <c r="U366" s="461"/>
      <c r="V366" s="465"/>
      <c r="W366" s="459"/>
      <c r="X366" s="460"/>
      <c r="Y366" s="461"/>
      <c r="Z366" s="466"/>
      <c r="AA366" s="464"/>
      <c r="AB366" s="460"/>
      <c r="AC366" s="461"/>
      <c r="AD366" s="465"/>
      <c r="AE366" s="459"/>
      <c r="AF366" s="460"/>
      <c r="AG366" s="461"/>
      <c r="AH366" s="466"/>
      <c r="AI366" s="459"/>
      <c r="AJ366" s="460"/>
      <c r="AK366" s="461"/>
      <c r="AL366" s="466"/>
    </row>
    <row r="367" spans="1:38" ht="18.75">
      <c r="A367" s="449"/>
      <c r="B367" s="541">
        <v>244068</v>
      </c>
      <c r="C367" s="854" t="s">
        <v>648</v>
      </c>
      <c r="D367" s="542"/>
      <c r="E367" s="542"/>
      <c r="F367" s="470"/>
      <c r="G367" s="518">
        <v>40000</v>
      </c>
      <c r="H367" s="544"/>
      <c r="I367" s="472"/>
      <c r="J367" s="473"/>
      <c r="K367" s="474"/>
      <c r="L367" s="459">
        <f>SUM(Q367,S367,W367,AA367,AE367,AI367)</f>
        <v>40000</v>
      </c>
      <c r="M367" s="460">
        <f t="shared" si="146"/>
        <v>0</v>
      </c>
      <c r="N367" s="461">
        <f t="shared" si="146"/>
        <v>0</v>
      </c>
      <c r="O367" s="462">
        <f t="shared" si="146"/>
        <v>0</v>
      </c>
      <c r="P367" s="463">
        <f>SUM(R367)</f>
        <v>0</v>
      </c>
      <c r="Q367" s="475"/>
      <c r="R367" s="476"/>
      <c r="S367" s="608">
        <v>40000</v>
      </c>
      <c r="T367" s="478"/>
      <c r="U367" s="479"/>
      <c r="V367" s="546"/>
      <c r="W367" s="475"/>
      <c r="X367" s="478"/>
      <c r="Y367" s="479"/>
      <c r="Z367" s="482"/>
      <c r="AA367" s="477"/>
      <c r="AB367" s="478"/>
      <c r="AC367" s="479"/>
      <c r="AD367" s="480"/>
      <c r="AE367" s="475"/>
      <c r="AF367" s="478"/>
      <c r="AG367" s="479"/>
      <c r="AH367" s="482"/>
      <c r="AI367" s="475"/>
      <c r="AJ367" s="478"/>
      <c r="AK367" s="479"/>
      <c r="AL367" s="482"/>
    </row>
    <row r="368" spans="1:38" ht="18.75">
      <c r="A368" s="449"/>
      <c r="B368" s="541">
        <v>244068</v>
      </c>
      <c r="C368" s="854" t="s">
        <v>1444</v>
      </c>
      <c r="D368" s="542"/>
      <c r="E368" s="542"/>
      <c r="F368" s="470"/>
      <c r="G368" s="518">
        <v>8000</v>
      </c>
      <c r="H368" s="544"/>
      <c r="I368" s="472"/>
      <c r="J368" s="473"/>
      <c r="K368" s="474"/>
      <c r="L368" s="459">
        <f t="shared" ref="L368:L369" si="147">SUM(Q368,S368,W368,AA368,AE368,AI368)</f>
        <v>8000</v>
      </c>
      <c r="M368" s="460">
        <f t="shared" ref="M368:M369" si="148">SUM(T368,X368,AB368,AF368,AJ368)</f>
        <v>0</v>
      </c>
      <c r="N368" s="461">
        <f t="shared" ref="N368:N369" si="149">SUM(U368,Y368,AC368,AG368,AK368)</f>
        <v>0</v>
      </c>
      <c r="O368" s="462">
        <f t="shared" ref="O368:O369" si="150">SUM(V368,Z368,AD368,AH368,AL368)</f>
        <v>0</v>
      </c>
      <c r="P368" s="463">
        <f t="shared" ref="P368:P369" si="151">SUM(R368)</f>
        <v>0</v>
      </c>
      <c r="Q368" s="475"/>
      <c r="R368" s="476"/>
      <c r="S368" s="608">
        <v>8000</v>
      </c>
      <c r="T368" s="478"/>
      <c r="U368" s="479"/>
      <c r="V368" s="546"/>
      <c r="W368" s="475"/>
      <c r="X368" s="478"/>
      <c r="Y368" s="479"/>
      <c r="Z368" s="482"/>
      <c r="AA368" s="477"/>
      <c r="AB368" s="478"/>
      <c r="AC368" s="479"/>
      <c r="AD368" s="480"/>
      <c r="AE368" s="475"/>
      <c r="AF368" s="478"/>
      <c r="AG368" s="479"/>
      <c r="AH368" s="482"/>
      <c r="AI368" s="475"/>
      <c r="AJ368" s="478"/>
      <c r="AK368" s="479"/>
      <c r="AL368" s="482"/>
    </row>
    <row r="369" spans="1:38" ht="18.75">
      <c r="A369" s="449"/>
      <c r="B369" s="541"/>
      <c r="C369" s="854" t="s">
        <v>1446</v>
      </c>
      <c r="D369" s="542"/>
      <c r="E369" s="542"/>
      <c r="F369" s="470"/>
      <c r="G369" s="518"/>
      <c r="H369" s="547">
        <v>283544.65000000002</v>
      </c>
      <c r="I369" s="472"/>
      <c r="J369" s="473"/>
      <c r="K369" s="474"/>
      <c r="L369" s="459">
        <f t="shared" si="147"/>
        <v>0</v>
      </c>
      <c r="M369" s="460">
        <f t="shared" si="148"/>
        <v>0</v>
      </c>
      <c r="N369" s="461">
        <f t="shared" si="149"/>
        <v>0</v>
      </c>
      <c r="O369" s="462">
        <f t="shared" si="150"/>
        <v>283544.65000000002</v>
      </c>
      <c r="P369" s="463">
        <f t="shared" si="151"/>
        <v>0</v>
      </c>
      <c r="Q369" s="475"/>
      <c r="R369" s="476"/>
      <c r="S369" s="608"/>
      <c r="T369" s="478"/>
      <c r="U369" s="479"/>
      <c r="V369" s="546"/>
      <c r="W369" s="475"/>
      <c r="X369" s="478"/>
      <c r="Y369" s="479"/>
      <c r="Z369" s="550">
        <v>283544.65000000002</v>
      </c>
      <c r="AA369" s="477"/>
      <c r="AB369" s="478"/>
      <c r="AC369" s="479"/>
      <c r="AD369" s="480"/>
      <c r="AE369" s="475"/>
      <c r="AF369" s="478"/>
      <c r="AG369" s="479"/>
      <c r="AH369" s="482"/>
      <c r="AI369" s="475"/>
      <c r="AJ369" s="478"/>
      <c r="AK369" s="479"/>
      <c r="AL369" s="482"/>
    </row>
    <row r="370" spans="1:38" ht="18.75">
      <c r="A370" s="449"/>
      <c r="B370" s="541">
        <v>244196</v>
      </c>
      <c r="C370" s="543" t="s">
        <v>649</v>
      </c>
      <c r="D370" s="542"/>
      <c r="E370" s="542"/>
      <c r="F370" s="606">
        <f>18000*12</f>
        <v>216000</v>
      </c>
      <c r="G370" s="518"/>
      <c r="H370" s="544"/>
      <c r="I370" s="472"/>
      <c r="J370" s="473"/>
      <c r="K370" s="474"/>
      <c r="L370" s="459">
        <f t="shared" ref="L370:L428" si="152">SUM(Q370,S370,W370,AA370,AE370,AI370)</f>
        <v>216000</v>
      </c>
      <c r="M370" s="460">
        <f t="shared" ref="M370:O401" si="153">SUM(T370,X370,AB370,AF370,AJ370)</f>
        <v>0</v>
      </c>
      <c r="N370" s="461">
        <f t="shared" si="153"/>
        <v>0</v>
      </c>
      <c r="O370" s="462">
        <f t="shared" si="153"/>
        <v>0</v>
      </c>
      <c r="P370" s="463">
        <f t="shared" ref="P370:P428" si="154">SUM(R370)</f>
        <v>0</v>
      </c>
      <c r="Q370" s="481">
        <f>F370</f>
        <v>216000</v>
      </c>
      <c r="R370" s="607">
        <f>216000-Q370</f>
        <v>0</v>
      </c>
      <c r="S370" s="477"/>
      <c r="T370" s="478"/>
      <c r="U370" s="479"/>
      <c r="V370" s="480"/>
      <c r="W370" s="475"/>
      <c r="X370" s="478"/>
      <c r="Y370" s="479"/>
      <c r="Z370" s="482"/>
      <c r="AA370" s="477"/>
      <c r="AB370" s="478"/>
      <c r="AC370" s="479"/>
      <c r="AD370" s="480"/>
      <c r="AE370" s="475"/>
      <c r="AF370" s="478"/>
      <c r="AG370" s="479"/>
      <c r="AH370" s="482"/>
      <c r="AI370" s="475"/>
      <c r="AJ370" s="478"/>
      <c r="AK370" s="479"/>
      <c r="AL370" s="482"/>
    </row>
    <row r="371" spans="1:38" ht="18.75">
      <c r="A371" s="449"/>
      <c r="B371" s="541">
        <v>244196</v>
      </c>
      <c r="C371" s="543" t="s">
        <v>650</v>
      </c>
      <c r="D371" s="542"/>
      <c r="E371" s="542"/>
      <c r="F371" s="606">
        <f>18000*12</f>
        <v>216000</v>
      </c>
      <c r="G371" s="518"/>
      <c r="H371" s="544"/>
      <c r="I371" s="472"/>
      <c r="J371" s="473"/>
      <c r="K371" s="474"/>
      <c r="L371" s="459">
        <f t="shared" si="152"/>
        <v>216000</v>
      </c>
      <c r="M371" s="460">
        <f t="shared" si="153"/>
        <v>0</v>
      </c>
      <c r="N371" s="461">
        <f t="shared" si="153"/>
        <v>0</v>
      </c>
      <c r="O371" s="462">
        <f t="shared" si="153"/>
        <v>0</v>
      </c>
      <c r="P371" s="463">
        <f t="shared" si="154"/>
        <v>0</v>
      </c>
      <c r="Q371" s="481">
        <f>F371</f>
        <v>216000</v>
      </c>
      <c r="R371" s="607">
        <f>216000-Q371</f>
        <v>0</v>
      </c>
      <c r="S371" s="477"/>
      <c r="T371" s="478"/>
      <c r="U371" s="479"/>
      <c r="V371" s="480"/>
      <c r="W371" s="475"/>
      <c r="X371" s="478"/>
      <c r="Y371" s="479"/>
      <c r="Z371" s="482"/>
      <c r="AA371" s="477"/>
      <c r="AB371" s="478"/>
      <c r="AC371" s="479"/>
      <c r="AD371" s="480"/>
      <c r="AE371" s="475"/>
      <c r="AF371" s="478"/>
      <c r="AG371" s="479"/>
      <c r="AH371" s="482"/>
      <c r="AI371" s="475"/>
      <c r="AJ371" s="478"/>
      <c r="AK371" s="479"/>
      <c r="AL371" s="482"/>
    </row>
    <row r="372" spans="1:38" s="611" customFormat="1" ht="18.75">
      <c r="A372" s="449"/>
      <c r="B372" s="541">
        <v>244004</v>
      </c>
      <c r="C372" s="543" t="s">
        <v>651</v>
      </c>
      <c r="D372" s="612"/>
      <c r="E372" s="612"/>
      <c r="F372" s="613"/>
      <c r="G372" s="518"/>
      <c r="H372" s="547"/>
      <c r="I372" s="614"/>
      <c r="J372" s="548">
        <v>53607</v>
      </c>
      <c r="K372" s="474"/>
      <c r="L372" s="459">
        <f t="shared" si="152"/>
        <v>53607</v>
      </c>
      <c r="M372" s="460">
        <f t="shared" si="153"/>
        <v>0</v>
      </c>
      <c r="N372" s="461">
        <f t="shared" si="153"/>
        <v>0</v>
      </c>
      <c r="O372" s="462">
        <f t="shared" si="153"/>
        <v>0</v>
      </c>
      <c r="P372" s="463">
        <f t="shared" si="154"/>
        <v>0</v>
      </c>
      <c r="Q372" s="475"/>
      <c r="R372" s="476"/>
      <c r="S372" s="477"/>
      <c r="T372" s="478"/>
      <c r="U372" s="479"/>
      <c r="V372" s="546"/>
      <c r="W372" s="481"/>
      <c r="X372" s="478"/>
      <c r="Y372" s="479"/>
      <c r="Z372" s="482"/>
      <c r="AA372" s="477"/>
      <c r="AB372" s="478"/>
      <c r="AC372" s="479"/>
      <c r="AD372" s="480"/>
      <c r="AE372" s="481">
        <v>53607</v>
      </c>
      <c r="AF372" s="478"/>
      <c r="AG372" s="479"/>
      <c r="AH372" s="482"/>
      <c r="AI372" s="475"/>
      <c r="AJ372" s="478"/>
      <c r="AK372" s="479"/>
      <c r="AL372" s="482"/>
    </row>
    <row r="373" spans="1:38" s="611" customFormat="1" ht="18.75">
      <c r="A373" s="449"/>
      <c r="B373" s="541">
        <v>244005</v>
      </c>
      <c r="C373" s="543" t="s">
        <v>652</v>
      </c>
      <c r="D373" s="612"/>
      <c r="E373" s="612"/>
      <c r="F373" s="613"/>
      <c r="G373" s="518"/>
      <c r="H373" s="547"/>
      <c r="I373" s="614"/>
      <c r="J373" s="548">
        <v>14017</v>
      </c>
      <c r="K373" s="474"/>
      <c r="L373" s="459">
        <f t="shared" si="152"/>
        <v>14017</v>
      </c>
      <c r="M373" s="460">
        <f t="shared" si="153"/>
        <v>0</v>
      </c>
      <c r="N373" s="461">
        <f t="shared" si="153"/>
        <v>0</v>
      </c>
      <c r="O373" s="462">
        <f t="shared" si="153"/>
        <v>0</v>
      </c>
      <c r="P373" s="463">
        <f t="shared" si="154"/>
        <v>0</v>
      </c>
      <c r="Q373" s="475"/>
      <c r="R373" s="476"/>
      <c r="S373" s="477"/>
      <c r="T373" s="478"/>
      <c r="U373" s="479"/>
      <c r="V373" s="546"/>
      <c r="W373" s="481"/>
      <c r="X373" s="478"/>
      <c r="Y373" s="479"/>
      <c r="Z373" s="482"/>
      <c r="AA373" s="477"/>
      <c r="AB373" s="478"/>
      <c r="AC373" s="479"/>
      <c r="AD373" s="480"/>
      <c r="AE373" s="481">
        <v>14017</v>
      </c>
      <c r="AF373" s="478"/>
      <c r="AG373" s="479"/>
      <c r="AH373" s="482"/>
      <c r="AI373" s="475"/>
      <c r="AJ373" s="478"/>
      <c r="AK373" s="479"/>
      <c r="AL373" s="482"/>
    </row>
    <row r="374" spans="1:38" s="611" customFormat="1" ht="18.75">
      <c r="A374" s="449"/>
      <c r="B374" s="541">
        <v>244004</v>
      </c>
      <c r="C374" s="543" t="s">
        <v>653</v>
      </c>
      <c r="D374" s="612"/>
      <c r="E374" s="612"/>
      <c r="F374" s="613"/>
      <c r="G374" s="518"/>
      <c r="H374" s="547"/>
      <c r="I374" s="614"/>
      <c r="J374" s="548">
        <v>21400</v>
      </c>
      <c r="K374" s="474"/>
      <c r="L374" s="459">
        <f t="shared" si="152"/>
        <v>21400</v>
      </c>
      <c r="M374" s="460">
        <f t="shared" si="153"/>
        <v>0</v>
      </c>
      <c r="N374" s="461">
        <f t="shared" si="153"/>
        <v>0</v>
      </c>
      <c r="O374" s="462">
        <f t="shared" si="153"/>
        <v>0</v>
      </c>
      <c r="P374" s="463">
        <f t="shared" si="154"/>
        <v>0</v>
      </c>
      <c r="Q374" s="475"/>
      <c r="R374" s="476"/>
      <c r="S374" s="477"/>
      <c r="T374" s="478"/>
      <c r="U374" s="479"/>
      <c r="V374" s="480"/>
      <c r="W374" s="481"/>
      <c r="X374" s="478"/>
      <c r="Y374" s="479"/>
      <c r="Z374" s="482"/>
      <c r="AA374" s="477"/>
      <c r="AB374" s="478"/>
      <c r="AC374" s="479"/>
      <c r="AD374" s="480"/>
      <c r="AE374" s="481">
        <v>21400</v>
      </c>
      <c r="AF374" s="478"/>
      <c r="AG374" s="479"/>
      <c r="AH374" s="482"/>
      <c r="AI374" s="475"/>
      <c r="AJ374" s="478"/>
      <c r="AK374" s="479"/>
      <c r="AL374" s="482"/>
    </row>
    <row r="375" spans="1:38" s="611" customFormat="1" ht="18.75">
      <c r="A375" s="449"/>
      <c r="B375" s="541">
        <v>244004</v>
      </c>
      <c r="C375" s="616" t="s">
        <v>1661</v>
      </c>
      <c r="D375" s="612"/>
      <c r="E375" s="612"/>
      <c r="F375" s="613"/>
      <c r="G375" s="518"/>
      <c r="H375" s="547"/>
      <c r="I375" s="614"/>
      <c r="J375" s="548">
        <v>21400</v>
      </c>
      <c r="K375" s="474"/>
      <c r="L375" s="459">
        <f t="shared" si="152"/>
        <v>21400</v>
      </c>
      <c r="M375" s="460">
        <f t="shared" si="153"/>
        <v>0</v>
      </c>
      <c r="N375" s="461">
        <f t="shared" si="153"/>
        <v>0</v>
      </c>
      <c r="O375" s="462">
        <f t="shared" si="153"/>
        <v>0</v>
      </c>
      <c r="P375" s="463">
        <f t="shared" si="154"/>
        <v>0</v>
      </c>
      <c r="Q375" s="475"/>
      <c r="R375" s="476"/>
      <c r="S375" s="477"/>
      <c r="T375" s="478"/>
      <c r="U375" s="479"/>
      <c r="V375" s="480"/>
      <c r="W375" s="481"/>
      <c r="X375" s="478"/>
      <c r="Y375" s="479"/>
      <c r="Z375" s="482"/>
      <c r="AA375" s="477"/>
      <c r="AB375" s="478"/>
      <c r="AC375" s="479"/>
      <c r="AD375" s="480"/>
      <c r="AE375" s="481">
        <v>21400</v>
      </c>
      <c r="AF375" s="478"/>
      <c r="AG375" s="479"/>
      <c r="AH375" s="550"/>
      <c r="AI375" s="475"/>
      <c r="AJ375" s="478"/>
      <c r="AK375" s="479"/>
      <c r="AL375" s="482"/>
    </row>
    <row r="376" spans="1:38" s="611" customFormat="1" ht="18.75">
      <c r="A376" s="449"/>
      <c r="B376" s="541">
        <v>244004</v>
      </c>
      <c r="C376" s="615" t="s">
        <v>1662</v>
      </c>
      <c r="D376" s="612"/>
      <c r="E376" s="612"/>
      <c r="F376" s="613"/>
      <c r="G376" s="518"/>
      <c r="H376" s="547"/>
      <c r="I376" s="614"/>
      <c r="J376" s="548">
        <v>21400</v>
      </c>
      <c r="K376" s="474"/>
      <c r="L376" s="459">
        <f t="shared" si="152"/>
        <v>0</v>
      </c>
      <c r="M376" s="460">
        <f t="shared" si="153"/>
        <v>0</v>
      </c>
      <c r="N376" s="461">
        <f t="shared" si="153"/>
        <v>0</v>
      </c>
      <c r="O376" s="462">
        <f t="shared" si="153"/>
        <v>21400</v>
      </c>
      <c r="P376" s="463">
        <f t="shared" si="154"/>
        <v>0</v>
      </c>
      <c r="Q376" s="475"/>
      <c r="R376" s="476"/>
      <c r="S376" s="477"/>
      <c r="T376" s="478"/>
      <c r="U376" s="479"/>
      <c r="V376" s="480"/>
      <c r="W376" s="481"/>
      <c r="X376" s="478"/>
      <c r="Y376" s="479"/>
      <c r="Z376" s="482"/>
      <c r="AA376" s="477"/>
      <c r="AB376" s="478"/>
      <c r="AC376" s="479"/>
      <c r="AD376" s="480"/>
      <c r="AE376" s="481"/>
      <c r="AF376" s="478"/>
      <c r="AG376" s="479"/>
      <c r="AH376" s="550">
        <v>21400</v>
      </c>
      <c r="AI376" s="475"/>
      <c r="AJ376" s="478"/>
      <c r="AK376" s="479"/>
      <c r="AL376" s="482"/>
    </row>
    <row r="377" spans="1:38" ht="18.75">
      <c r="A377" s="449"/>
      <c r="B377" s="541">
        <v>244019</v>
      </c>
      <c r="C377" s="543" t="s">
        <v>654</v>
      </c>
      <c r="D377" s="542"/>
      <c r="E377" s="542"/>
      <c r="F377" s="606"/>
      <c r="G377" s="518"/>
      <c r="H377" s="547">
        <v>103693.7</v>
      </c>
      <c r="I377" s="472"/>
      <c r="J377" s="473"/>
      <c r="K377" s="474"/>
      <c r="L377" s="459">
        <f t="shared" si="152"/>
        <v>103693.7</v>
      </c>
      <c r="M377" s="460">
        <f t="shared" si="153"/>
        <v>0</v>
      </c>
      <c r="N377" s="461">
        <f t="shared" si="153"/>
        <v>0</v>
      </c>
      <c r="O377" s="462">
        <f t="shared" si="153"/>
        <v>0</v>
      </c>
      <c r="P377" s="463">
        <f t="shared" si="154"/>
        <v>0</v>
      </c>
      <c r="Q377" s="481"/>
      <c r="R377" s="607"/>
      <c r="S377" s="477"/>
      <c r="T377" s="478"/>
      <c r="U377" s="479"/>
      <c r="V377" s="480"/>
      <c r="W377" s="481">
        <v>103693.7</v>
      </c>
      <c r="X377" s="478"/>
      <c r="Y377" s="479"/>
      <c r="Z377" s="550"/>
      <c r="AA377" s="477"/>
      <c r="AB377" s="478"/>
      <c r="AC377" s="479"/>
      <c r="AD377" s="480"/>
      <c r="AE377" s="475"/>
      <c r="AF377" s="478"/>
      <c r="AG377" s="479"/>
      <c r="AH377" s="482"/>
      <c r="AI377" s="475"/>
      <c r="AJ377" s="478"/>
      <c r="AK377" s="479"/>
      <c r="AL377" s="482"/>
    </row>
    <row r="378" spans="1:38" ht="18.75">
      <c r="A378" s="449"/>
      <c r="B378" s="541">
        <v>244027</v>
      </c>
      <c r="C378" s="543" t="s">
        <v>655</v>
      </c>
      <c r="D378" s="542"/>
      <c r="E378" s="542"/>
      <c r="F378" s="470"/>
      <c r="G378" s="518"/>
      <c r="H378" s="544"/>
      <c r="I378" s="472"/>
      <c r="J378" s="548">
        <v>52965</v>
      </c>
      <c r="K378" s="474"/>
      <c r="L378" s="459">
        <f t="shared" si="152"/>
        <v>52965</v>
      </c>
      <c r="M378" s="460">
        <f t="shared" si="153"/>
        <v>0</v>
      </c>
      <c r="N378" s="461">
        <f t="shared" si="153"/>
        <v>0</v>
      </c>
      <c r="O378" s="462">
        <f t="shared" si="153"/>
        <v>0</v>
      </c>
      <c r="P378" s="463">
        <f t="shared" si="154"/>
        <v>0</v>
      </c>
      <c r="Q378" s="475"/>
      <c r="R378" s="476"/>
      <c r="S378" s="608"/>
      <c r="T378" s="478"/>
      <c r="U378" s="479"/>
      <c r="V378" s="480"/>
      <c r="W378" s="475"/>
      <c r="X378" s="478"/>
      <c r="Y378" s="479"/>
      <c r="Z378" s="482"/>
      <c r="AA378" s="477"/>
      <c r="AB378" s="478"/>
      <c r="AC378" s="479"/>
      <c r="AD378" s="480"/>
      <c r="AE378" s="481">
        <v>52965</v>
      </c>
      <c r="AF378" s="478"/>
      <c r="AG378" s="479"/>
      <c r="AH378" s="482"/>
      <c r="AI378" s="475"/>
      <c r="AJ378" s="478"/>
      <c r="AK378" s="479"/>
      <c r="AL378" s="482"/>
    </row>
    <row r="379" spans="1:38" ht="18.75">
      <c r="A379" s="449"/>
      <c r="B379" s="541">
        <v>244031</v>
      </c>
      <c r="C379" s="616" t="s">
        <v>656</v>
      </c>
      <c r="D379" s="542"/>
      <c r="E379" s="542"/>
      <c r="F379" s="470"/>
      <c r="G379" s="518">
        <v>198845</v>
      </c>
      <c r="H379" s="544"/>
      <c r="I379" s="472"/>
      <c r="J379" s="473"/>
      <c r="K379" s="474"/>
      <c r="L379" s="459">
        <f t="shared" si="152"/>
        <v>198845</v>
      </c>
      <c r="M379" s="460">
        <f t="shared" si="153"/>
        <v>0</v>
      </c>
      <c r="N379" s="461">
        <f t="shared" si="153"/>
        <v>0</v>
      </c>
      <c r="O379" s="462">
        <f t="shared" si="153"/>
        <v>0</v>
      </c>
      <c r="P379" s="463">
        <f t="shared" si="154"/>
        <v>0</v>
      </c>
      <c r="Q379" s="475"/>
      <c r="R379" s="476"/>
      <c r="S379" s="608">
        <v>198845</v>
      </c>
      <c r="T379" s="549"/>
      <c r="U379" s="479"/>
      <c r="V379" s="546"/>
      <c r="W379" s="475"/>
      <c r="X379" s="478"/>
      <c r="Y379" s="479"/>
      <c r="Z379" s="482"/>
      <c r="AA379" s="477"/>
      <c r="AB379" s="478"/>
      <c r="AC379" s="479"/>
      <c r="AD379" s="480"/>
      <c r="AE379" s="475"/>
      <c r="AF379" s="478"/>
      <c r="AG379" s="479"/>
      <c r="AH379" s="482"/>
      <c r="AI379" s="475"/>
      <c r="AJ379" s="478"/>
      <c r="AK379" s="479"/>
      <c r="AL379" s="482"/>
    </row>
    <row r="380" spans="1:38" ht="18.75">
      <c r="A380" s="449"/>
      <c r="B380" s="541">
        <v>244032</v>
      </c>
      <c r="C380" s="543" t="s">
        <v>657</v>
      </c>
      <c r="D380" s="542"/>
      <c r="E380" s="542"/>
      <c r="F380" s="470"/>
      <c r="G380" s="518"/>
      <c r="H380" s="547">
        <v>22949.360000000001</v>
      </c>
      <c r="I380" s="472"/>
      <c r="J380" s="473"/>
      <c r="K380" s="474"/>
      <c r="L380" s="459">
        <f t="shared" si="152"/>
        <v>22949.360000000001</v>
      </c>
      <c r="M380" s="460">
        <f t="shared" si="153"/>
        <v>0</v>
      </c>
      <c r="N380" s="461">
        <f t="shared" si="153"/>
        <v>0</v>
      </c>
      <c r="O380" s="462">
        <f t="shared" si="153"/>
        <v>0</v>
      </c>
      <c r="P380" s="463">
        <f t="shared" si="154"/>
        <v>0</v>
      </c>
      <c r="Q380" s="475"/>
      <c r="R380" s="476"/>
      <c r="S380" s="477"/>
      <c r="T380" s="478"/>
      <c r="U380" s="479"/>
      <c r="V380" s="480"/>
      <c r="W380" s="481">
        <v>22949.360000000001</v>
      </c>
      <c r="X380" s="478"/>
      <c r="Y380" s="479"/>
      <c r="Z380" s="482"/>
      <c r="AA380" s="477"/>
      <c r="AB380" s="478"/>
      <c r="AC380" s="479"/>
      <c r="AD380" s="480"/>
      <c r="AE380" s="475"/>
      <c r="AF380" s="478"/>
      <c r="AG380" s="479"/>
      <c r="AH380" s="482"/>
      <c r="AI380" s="475"/>
      <c r="AJ380" s="478"/>
      <c r="AK380" s="479"/>
      <c r="AL380" s="482"/>
    </row>
    <row r="381" spans="1:38" ht="18.75">
      <c r="A381" s="449"/>
      <c r="B381" s="541">
        <v>244037</v>
      </c>
      <c r="C381" s="543" t="s">
        <v>658</v>
      </c>
      <c r="D381" s="542"/>
      <c r="E381" s="542"/>
      <c r="F381" s="470"/>
      <c r="G381" s="518"/>
      <c r="H381" s="547">
        <v>27392</v>
      </c>
      <c r="I381" s="472"/>
      <c r="J381" s="473"/>
      <c r="K381" s="474"/>
      <c r="L381" s="459">
        <f t="shared" si="152"/>
        <v>27392</v>
      </c>
      <c r="M381" s="460">
        <f t="shared" si="153"/>
        <v>0</v>
      </c>
      <c r="N381" s="461">
        <f t="shared" si="153"/>
        <v>0</v>
      </c>
      <c r="O381" s="462">
        <f t="shared" si="153"/>
        <v>0</v>
      </c>
      <c r="P381" s="463">
        <f t="shared" si="154"/>
        <v>0</v>
      </c>
      <c r="Q381" s="475"/>
      <c r="R381" s="476"/>
      <c r="S381" s="477"/>
      <c r="T381" s="478"/>
      <c r="U381" s="479"/>
      <c r="V381" s="480"/>
      <c r="W381" s="481">
        <v>27392</v>
      </c>
      <c r="X381" s="478"/>
      <c r="Y381" s="479"/>
      <c r="Z381" s="482"/>
      <c r="AA381" s="477"/>
      <c r="AB381" s="478"/>
      <c r="AC381" s="479"/>
      <c r="AD381" s="480"/>
      <c r="AE381" s="475"/>
      <c r="AF381" s="478"/>
      <c r="AG381" s="479"/>
      <c r="AH381" s="482"/>
      <c r="AI381" s="475"/>
      <c r="AJ381" s="478"/>
      <c r="AK381" s="479"/>
      <c r="AL381" s="482"/>
    </row>
    <row r="382" spans="1:38" ht="18.75">
      <c r="A382" s="449"/>
      <c r="B382" s="541">
        <v>244042</v>
      </c>
      <c r="C382" s="543" t="s">
        <v>659</v>
      </c>
      <c r="D382" s="542"/>
      <c r="E382" s="542"/>
      <c r="F382" s="470"/>
      <c r="G382" s="518">
        <v>26750</v>
      </c>
      <c r="H382" s="544"/>
      <c r="I382" s="472"/>
      <c r="J382" s="473"/>
      <c r="K382" s="474"/>
      <c r="L382" s="459">
        <f t="shared" si="152"/>
        <v>26750</v>
      </c>
      <c r="M382" s="460">
        <f t="shared" si="153"/>
        <v>0</v>
      </c>
      <c r="N382" s="461">
        <f t="shared" si="153"/>
        <v>0</v>
      </c>
      <c r="O382" s="462">
        <f t="shared" si="153"/>
        <v>0</v>
      </c>
      <c r="P382" s="463">
        <f t="shared" si="154"/>
        <v>0</v>
      </c>
      <c r="Q382" s="475"/>
      <c r="R382" s="476"/>
      <c r="S382" s="608">
        <v>26750</v>
      </c>
      <c r="T382" s="478"/>
      <c r="U382" s="479"/>
      <c r="V382" s="480"/>
      <c r="W382" s="475"/>
      <c r="X382" s="478"/>
      <c r="Y382" s="479"/>
      <c r="Z382" s="482"/>
      <c r="AA382" s="477"/>
      <c r="AB382" s="478"/>
      <c r="AC382" s="479"/>
      <c r="AD382" s="480"/>
      <c r="AE382" s="475"/>
      <c r="AF382" s="478"/>
      <c r="AG382" s="479"/>
      <c r="AH382" s="482"/>
      <c r="AI382" s="475"/>
      <c r="AJ382" s="478"/>
      <c r="AK382" s="479"/>
      <c r="AL382" s="482"/>
    </row>
    <row r="383" spans="1:38" ht="18.75">
      <c r="A383" s="449"/>
      <c r="B383" s="541">
        <v>244048</v>
      </c>
      <c r="C383" s="543" t="s">
        <v>660</v>
      </c>
      <c r="D383" s="542"/>
      <c r="E383" s="542"/>
      <c r="F383" s="470"/>
      <c r="G383" s="518"/>
      <c r="H383" s="547">
        <v>21400</v>
      </c>
      <c r="I383" s="472"/>
      <c r="J383" s="473"/>
      <c r="K383" s="474"/>
      <c r="L383" s="459">
        <f t="shared" si="152"/>
        <v>21400</v>
      </c>
      <c r="M383" s="460">
        <f t="shared" si="153"/>
        <v>0</v>
      </c>
      <c r="N383" s="461">
        <f t="shared" si="153"/>
        <v>0</v>
      </c>
      <c r="O383" s="462">
        <f t="shared" si="153"/>
        <v>0</v>
      </c>
      <c r="P383" s="463">
        <f t="shared" si="154"/>
        <v>0</v>
      </c>
      <c r="Q383" s="475"/>
      <c r="R383" s="476"/>
      <c r="S383" s="477"/>
      <c r="T383" s="478"/>
      <c r="U383" s="479"/>
      <c r="V383" s="480"/>
      <c r="W383" s="481">
        <v>21400</v>
      </c>
      <c r="X383" s="478"/>
      <c r="Y383" s="479"/>
      <c r="Z383" s="482"/>
      <c r="AA383" s="477"/>
      <c r="AB383" s="478"/>
      <c r="AC383" s="479"/>
      <c r="AD383" s="480"/>
      <c r="AE383" s="475"/>
      <c r="AF383" s="478"/>
      <c r="AG383" s="479"/>
      <c r="AH383" s="482"/>
      <c r="AI383" s="475"/>
      <c r="AJ383" s="478"/>
      <c r="AK383" s="479"/>
      <c r="AL383" s="482"/>
    </row>
    <row r="384" spans="1:38" ht="18.75">
      <c r="A384" s="449"/>
      <c r="B384" s="541">
        <v>244049</v>
      </c>
      <c r="C384" s="543" t="s">
        <v>661</v>
      </c>
      <c r="D384" s="542"/>
      <c r="E384" s="542"/>
      <c r="F384" s="470"/>
      <c r="G384" s="518"/>
      <c r="H384" s="547">
        <v>21314.400000000001</v>
      </c>
      <c r="I384" s="472"/>
      <c r="J384" s="473"/>
      <c r="K384" s="474"/>
      <c r="L384" s="459">
        <f t="shared" si="152"/>
        <v>21314.400000000001</v>
      </c>
      <c r="M384" s="460">
        <f t="shared" si="153"/>
        <v>0</v>
      </c>
      <c r="N384" s="461">
        <f t="shared" si="153"/>
        <v>0</v>
      </c>
      <c r="O384" s="462">
        <f t="shared" si="153"/>
        <v>0</v>
      </c>
      <c r="P384" s="463">
        <f t="shared" si="154"/>
        <v>0</v>
      </c>
      <c r="Q384" s="475"/>
      <c r="R384" s="476"/>
      <c r="S384" s="477"/>
      <c r="T384" s="478"/>
      <c r="U384" s="479"/>
      <c r="V384" s="480"/>
      <c r="W384" s="475">
        <v>21314.400000000001</v>
      </c>
      <c r="X384" s="549"/>
      <c r="Y384" s="479"/>
      <c r="Z384" s="550"/>
      <c r="AA384" s="477"/>
      <c r="AB384" s="478"/>
      <c r="AC384" s="479"/>
      <c r="AD384" s="480"/>
      <c r="AE384" s="475"/>
      <c r="AF384" s="478"/>
      <c r="AG384" s="479"/>
      <c r="AH384" s="482"/>
      <c r="AI384" s="475"/>
      <c r="AJ384" s="478"/>
      <c r="AK384" s="479"/>
      <c r="AL384" s="482"/>
    </row>
    <row r="385" spans="1:38" ht="18.75">
      <c r="A385" s="449"/>
      <c r="B385" s="541">
        <v>244056</v>
      </c>
      <c r="C385" s="543" t="s">
        <v>662</v>
      </c>
      <c r="D385" s="542"/>
      <c r="E385" s="542"/>
      <c r="F385" s="470"/>
      <c r="G385" s="518"/>
      <c r="H385" s="547">
        <v>8902.4</v>
      </c>
      <c r="I385" s="472"/>
      <c r="J385" s="473"/>
      <c r="K385" s="474"/>
      <c r="L385" s="459">
        <f t="shared" si="152"/>
        <v>8902.4</v>
      </c>
      <c r="M385" s="460">
        <f t="shared" si="153"/>
        <v>0</v>
      </c>
      <c r="N385" s="461">
        <f t="shared" si="153"/>
        <v>0</v>
      </c>
      <c r="O385" s="462">
        <f t="shared" si="153"/>
        <v>0</v>
      </c>
      <c r="P385" s="463">
        <f t="shared" si="154"/>
        <v>0</v>
      </c>
      <c r="Q385" s="475"/>
      <c r="R385" s="476"/>
      <c r="S385" s="477"/>
      <c r="T385" s="478"/>
      <c r="U385" s="479"/>
      <c r="V385" s="480"/>
      <c r="W385" s="481">
        <v>8902.4</v>
      </c>
      <c r="X385" s="478"/>
      <c r="Y385" s="479"/>
      <c r="Z385" s="482"/>
      <c r="AA385" s="477"/>
      <c r="AB385" s="478"/>
      <c r="AC385" s="479"/>
      <c r="AD385" s="480"/>
      <c r="AE385" s="475"/>
      <c r="AF385" s="478"/>
      <c r="AG385" s="479"/>
      <c r="AH385" s="482"/>
      <c r="AI385" s="475"/>
      <c r="AJ385" s="478"/>
      <c r="AK385" s="479"/>
      <c r="AL385" s="482"/>
    </row>
    <row r="386" spans="1:38" ht="18.75">
      <c r="A386" s="449"/>
      <c r="B386" s="541">
        <v>244056</v>
      </c>
      <c r="C386" s="543" t="s">
        <v>663</v>
      </c>
      <c r="D386" s="542"/>
      <c r="E386" s="542"/>
      <c r="F386" s="470"/>
      <c r="G386" s="518"/>
      <c r="H386" s="547">
        <v>34293.5</v>
      </c>
      <c r="I386" s="472"/>
      <c r="J386" s="473"/>
      <c r="K386" s="474"/>
      <c r="L386" s="459">
        <f t="shared" si="152"/>
        <v>34293.5</v>
      </c>
      <c r="M386" s="460">
        <f t="shared" si="153"/>
        <v>0</v>
      </c>
      <c r="N386" s="461">
        <f t="shared" si="153"/>
        <v>0</v>
      </c>
      <c r="O386" s="462">
        <f t="shared" si="153"/>
        <v>0</v>
      </c>
      <c r="P386" s="463">
        <f t="shared" si="154"/>
        <v>0</v>
      </c>
      <c r="Q386" s="475"/>
      <c r="R386" s="476"/>
      <c r="S386" s="477"/>
      <c r="T386" s="478"/>
      <c r="U386" s="479"/>
      <c r="V386" s="480"/>
      <c r="W386" s="481">
        <v>34293.5</v>
      </c>
      <c r="X386" s="478"/>
      <c r="Y386" s="479"/>
      <c r="Z386" s="482"/>
      <c r="AA386" s="477"/>
      <c r="AB386" s="478"/>
      <c r="AC386" s="479"/>
      <c r="AD386" s="480"/>
      <c r="AE386" s="475"/>
      <c r="AF386" s="478"/>
      <c r="AG386" s="479"/>
      <c r="AH386" s="482"/>
      <c r="AI386" s="475"/>
      <c r="AJ386" s="478"/>
      <c r="AK386" s="479"/>
      <c r="AL386" s="482"/>
    </row>
    <row r="387" spans="1:38" ht="18.75">
      <c r="A387" s="449"/>
      <c r="B387" s="541">
        <v>244056</v>
      </c>
      <c r="C387" s="543" t="s">
        <v>664</v>
      </c>
      <c r="D387" s="542"/>
      <c r="E387" s="542"/>
      <c r="F387" s="470"/>
      <c r="G387" s="518">
        <v>12840</v>
      </c>
      <c r="H387" s="547"/>
      <c r="I387" s="472"/>
      <c r="J387" s="473"/>
      <c r="K387" s="474"/>
      <c r="L387" s="459">
        <f t="shared" si="152"/>
        <v>12840</v>
      </c>
      <c r="M387" s="460">
        <f t="shared" si="153"/>
        <v>0</v>
      </c>
      <c r="N387" s="461">
        <f t="shared" si="153"/>
        <v>0</v>
      </c>
      <c r="O387" s="462">
        <f t="shared" si="153"/>
        <v>0</v>
      </c>
      <c r="P387" s="463">
        <f t="shared" si="154"/>
        <v>0</v>
      </c>
      <c r="Q387" s="475"/>
      <c r="R387" s="476"/>
      <c r="S387" s="608">
        <v>12840</v>
      </c>
      <c r="T387" s="549"/>
      <c r="U387" s="479"/>
      <c r="V387" s="480"/>
      <c r="W387" s="481"/>
      <c r="X387" s="478"/>
      <c r="Y387" s="479"/>
      <c r="Z387" s="482"/>
      <c r="AA387" s="477"/>
      <c r="AB387" s="478"/>
      <c r="AC387" s="479"/>
      <c r="AD387" s="480"/>
      <c r="AE387" s="475"/>
      <c r="AF387" s="478"/>
      <c r="AG387" s="479"/>
      <c r="AH387" s="482"/>
      <c r="AI387" s="475"/>
      <c r="AJ387" s="478"/>
      <c r="AK387" s="479"/>
      <c r="AL387" s="482"/>
    </row>
    <row r="388" spans="1:38" ht="18.75">
      <c r="A388" s="449"/>
      <c r="B388" s="541">
        <v>244057</v>
      </c>
      <c r="C388" s="543" t="s">
        <v>665</v>
      </c>
      <c r="D388" s="542"/>
      <c r="E388" s="542"/>
      <c r="F388" s="470"/>
      <c r="G388" s="518"/>
      <c r="H388" s="547">
        <v>2247</v>
      </c>
      <c r="I388" s="472"/>
      <c r="J388" s="473"/>
      <c r="K388" s="474"/>
      <c r="L388" s="459">
        <f t="shared" si="152"/>
        <v>2247</v>
      </c>
      <c r="M388" s="460">
        <f t="shared" si="153"/>
        <v>0</v>
      </c>
      <c r="N388" s="461">
        <f t="shared" si="153"/>
        <v>0</v>
      </c>
      <c r="O388" s="462">
        <f t="shared" si="153"/>
        <v>0</v>
      </c>
      <c r="P388" s="463">
        <f t="shared" si="154"/>
        <v>0</v>
      </c>
      <c r="Q388" s="475"/>
      <c r="R388" s="476"/>
      <c r="S388" s="477"/>
      <c r="T388" s="478"/>
      <c r="U388" s="479"/>
      <c r="V388" s="480"/>
      <c r="W388" s="481">
        <v>2247</v>
      </c>
      <c r="X388" s="478"/>
      <c r="Y388" s="479"/>
      <c r="Z388" s="482"/>
      <c r="AA388" s="477"/>
      <c r="AB388" s="478"/>
      <c r="AC388" s="479"/>
      <c r="AD388" s="480"/>
      <c r="AE388" s="475"/>
      <c r="AF388" s="478"/>
      <c r="AG388" s="479"/>
      <c r="AH388" s="482"/>
      <c r="AI388" s="475"/>
      <c r="AJ388" s="478"/>
      <c r="AK388" s="479"/>
      <c r="AL388" s="482"/>
    </row>
    <row r="389" spans="1:38" ht="18.75">
      <c r="A389" s="449"/>
      <c r="B389" s="541">
        <v>244057</v>
      </c>
      <c r="C389" s="543" t="s">
        <v>666</v>
      </c>
      <c r="D389" s="542"/>
      <c r="E389" s="542"/>
      <c r="F389" s="470"/>
      <c r="G389" s="518"/>
      <c r="H389" s="547">
        <v>4601</v>
      </c>
      <c r="I389" s="472"/>
      <c r="J389" s="473"/>
      <c r="K389" s="474"/>
      <c r="L389" s="459">
        <f t="shared" si="152"/>
        <v>4601</v>
      </c>
      <c r="M389" s="460">
        <f t="shared" si="153"/>
        <v>0</v>
      </c>
      <c r="N389" s="461">
        <f t="shared" si="153"/>
        <v>0</v>
      </c>
      <c r="O389" s="462">
        <f t="shared" si="153"/>
        <v>0</v>
      </c>
      <c r="P389" s="463">
        <f t="shared" si="154"/>
        <v>0</v>
      </c>
      <c r="Q389" s="475"/>
      <c r="R389" s="476"/>
      <c r="S389" s="477"/>
      <c r="T389" s="478"/>
      <c r="U389" s="479"/>
      <c r="V389" s="480"/>
      <c r="W389" s="481">
        <v>4601</v>
      </c>
      <c r="X389" s="478"/>
      <c r="Y389" s="479"/>
      <c r="Z389" s="482"/>
      <c r="AA389" s="477"/>
      <c r="AB389" s="478"/>
      <c r="AC389" s="479"/>
      <c r="AD389" s="480"/>
      <c r="AE389" s="475"/>
      <c r="AF389" s="478"/>
      <c r="AG389" s="479"/>
      <c r="AH389" s="482"/>
      <c r="AI389" s="475"/>
      <c r="AJ389" s="478"/>
      <c r="AK389" s="479"/>
      <c r="AL389" s="482"/>
    </row>
    <row r="390" spans="1:38" ht="18.75">
      <c r="A390" s="449"/>
      <c r="B390" s="541">
        <v>244057</v>
      </c>
      <c r="C390" s="543" t="s">
        <v>655</v>
      </c>
      <c r="D390" s="542"/>
      <c r="E390" s="542"/>
      <c r="F390" s="470"/>
      <c r="G390" s="518"/>
      <c r="H390" s="547"/>
      <c r="I390" s="472"/>
      <c r="J390" s="548">
        <v>61632</v>
      </c>
      <c r="K390" s="474"/>
      <c r="L390" s="459">
        <f t="shared" si="152"/>
        <v>61632</v>
      </c>
      <c r="M390" s="460">
        <f t="shared" si="153"/>
        <v>0</v>
      </c>
      <c r="N390" s="461">
        <f t="shared" si="153"/>
        <v>0</v>
      </c>
      <c r="O390" s="462">
        <f t="shared" si="153"/>
        <v>0</v>
      </c>
      <c r="P390" s="463">
        <f t="shared" si="154"/>
        <v>0</v>
      </c>
      <c r="Q390" s="475"/>
      <c r="R390" s="476"/>
      <c r="S390" s="608"/>
      <c r="T390" s="478"/>
      <c r="U390" s="479"/>
      <c r="V390" s="480"/>
      <c r="W390" s="481"/>
      <c r="X390" s="478"/>
      <c r="Y390" s="479"/>
      <c r="Z390" s="482"/>
      <c r="AA390" s="477"/>
      <c r="AB390" s="478"/>
      <c r="AC390" s="479"/>
      <c r="AD390" s="480"/>
      <c r="AE390" s="481">
        <v>61632</v>
      </c>
      <c r="AF390" s="478"/>
      <c r="AG390" s="479"/>
      <c r="AH390" s="482"/>
      <c r="AI390" s="475"/>
      <c r="AJ390" s="478"/>
      <c r="AK390" s="479"/>
      <c r="AL390" s="482"/>
    </row>
    <row r="391" spans="1:38" ht="18.75">
      <c r="A391" s="449"/>
      <c r="B391" s="541">
        <v>244057</v>
      </c>
      <c r="C391" s="616" t="s">
        <v>667</v>
      </c>
      <c r="D391" s="542"/>
      <c r="E391" s="542"/>
      <c r="F391" s="470"/>
      <c r="G391" s="518"/>
      <c r="H391" s="547">
        <v>85600</v>
      </c>
      <c r="I391" s="472"/>
      <c r="J391" s="473"/>
      <c r="K391" s="474"/>
      <c r="L391" s="459">
        <f t="shared" si="152"/>
        <v>85600</v>
      </c>
      <c r="M391" s="460">
        <f t="shared" si="153"/>
        <v>0</v>
      </c>
      <c r="N391" s="461">
        <f t="shared" si="153"/>
        <v>0</v>
      </c>
      <c r="O391" s="462">
        <f t="shared" si="153"/>
        <v>0</v>
      </c>
      <c r="P391" s="463">
        <f t="shared" si="154"/>
        <v>0</v>
      </c>
      <c r="Q391" s="475"/>
      <c r="R391" s="476"/>
      <c r="S391" s="608"/>
      <c r="T391" s="478"/>
      <c r="U391" s="479"/>
      <c r="V391" s="480"/>
      <c r="W391" s="481">
        <v>85600</v>
      </c>
      <c r="X391" s="549"/>
      <c r="Y391" s="479"/>
      <c r="Z391" s="482"/>
      <c r="AA391" s="477"/>
      <c r="AB391" s="478"/>
      <c r="AC391" s="479"/>
      <c r="AD391" s="480"/>
      <c r="AE391" s="475"/>
      <c r="AF391" s="478"/>
      <c r="AG391" s="479"/>
      <c r="AH391" s="482"/>
      <c r="AI391" s="475"/>
      <c r="AJ391" s="478"/>
      <c r="AK391" s="479"/>
      <c r="AL391" s="482"/>
    </row>
    <row r="392" spans="1:38" ht="18.75">
      <c r="A392" s="449"/>
      <c r="B392" s="541">
        <v>244063</v>
      </c>
      <c r="C392" s="616" t="s">
        <v>668</v>
      </c>
      <c r="D392" s="542"/>
      <c r="E392" s="542"/>
      <c r="F392" s="470"/>
      <c r="G392" s="518">
        <v>10070</v>
      </c>
      <c r="H392" s="547"/>
      <c r="I392" s="472"/>
      <c r="J392" s="473"/>
      <c r="K392" s="474"/>
      <c r="L392" s="459">
        <f t="shared" si="152"/>
        <v>10070</v>
      </c>
      <c r="M392" s="460">
        <f t="shared" si="153"/>
        <v>0</v>
      </c>
      <c r="N392" s="461">
        <f t="shared" si="153"/>
        <v>0</v>
      </c>
      <c r="O392" s="462">
        <f t="shared" si="153"/>
        <v>0</v>
      </c>
      <c r="P392" s="463">
        <f t="shared" si="154"/>
        <v>0</v>
      </c>
      <c r="Q392" s="475"/>
      <c r="R392" s="476"/>
      <c r="S392" s="608">
        <v>10070</v>
      </c>
      <c r="T392" s="478"/>
      <c r="U392" s="479"/>
      <c r="V392" s="480"/>
      <c r="W392" s="481"/>
      <c r="X392" s="478"/>
      <c r="Y392" s="479"/>
      <c r="Z392" s="482"/>
      <c r="AA392" s="477"/>
      <c r="AB392" s="478"/>
      <c r="AC392" s="479"/>
      <c r="AD392" s="480"/>
      <c r="AE392" s="475"/>
      <c r="AF392" s="478"/>
      <c r="AG392" s="479"/>
      <c r="AH392" s="482"/>
      <c r="AI392" s="475"/>
      <c r="AJ392" s="478"/>
      <c r="AK392" s="479"/>
      <c r="AL392" s="482"/>
    </row>
    <row r="393" spans="1:38" ht="18.75">
      <c r="A393" s="449"/>
      <c r="B393" s="541">
        <v>244064</v>
      </c>
      <c r="C393" s="616" t="s">
        <v>669</v>
      </c>
      <c r="D393" s="542"/>
      <c r="E393" s="542"/>
      <c r="F393" s="470"/>
      <c r="G393" s="518"/>
      <c r="H393" s="547">
        <v>39483</v>
      </c>
      <c r="I393" s="472"/>
      <c r="J393" s="473"/>
      <c r="K393" s="474"/>
      <c r="L393" s="459">
        <f t="shared" si="152"/>
        <v>39483</v>
      </c>
      <c r="M393" s="460">
        <f t="shared" si="153"/>
        <v>0</v>
      </c>
      <c r="N393" s="461">
        <f t="shared" si="153"/>
        <v>0</v>
      </c>
      <c r="O393" s="462">
        <f t="shared" si="153"/>
        <v>0</v>
      </c>
      <c r="P393" s="463">
        <f t="shared" si="154"/>
        <v>0</v>
      </c>
      <c r="Q393" s="475"/>
      <c r="R393" s="476"/>
      <c r="S393" s="608"/>
      <c r="T393" s="478"/>
      <c r="U393" s="479"/>
      <c r="V393" s="480"/>
      <c r="W393" s="481">
        <v>39483</v>
      </c>
      <c r="X393" s="478"/>
      <c r="Y393" s="479"/>
      <c r="Z393" s="482"/>
      <c r="AA393" s="477"/>
      <c r="AB393" s="478"/>
      <c r="AC393" s="479"/>
      <c r="AD393" s="480"/>
      <c r="AE393" s="475"/>
      <c r="AF393" s="478"/>
      <c r="AG393" s="479"/>
      <c r="AH393" s="482"/>
      <c r="AI393" s="475"/>
      <c r="AJ393" s="478"/>
      <c r="AK393" s="479"/>
      <c r="AL393" s="482"/>
    </row>
    <row r="394" spans="1:38" ht="18.75">
      <c r="A394" s="449"/>
      <c r="B394" s="541">
        <v>244064</v>
      </c>
      <c r="C394" s="616" t="s">
        <v>670</v>
      </c>
      <c r="D394" s="542"/>
      <c r="E394" s="542"/>
      <c r="F394" s="470"/>
      <c r="G394" s="518"/>
      <c r="H394" s="547">
        <v>16050</v>
      </c>
      <c r="I394" s="472"/>
      <c r="J394" s="473"/>
      <c r="K394" s="474"/>
      <c r="L394" s="459">
        <f t="shared" si="152"/>
        <v>16050</v>
      </c>
      <c r="M394" s="460">
        <f t="shared" si="153"/>
        <v>0</v>
      </c>
      <c r="N394" s="461">
        <f t="shared" si="153"/>
        <v>0</v>
      </c>
      <c r="O394" s="462">
        <f t="shared" si="153"/>
        <v>0</v>
      </c>
      <c r="P394" s="463">
        <f t="shared" si="154"/>
        <v>0</v>
      </c>
      <c r="Q394" s="475"/>
      <c r="R394" s="476"/>
      <c r="S394" s="608"/>
      <c r="T394" s="478"/>
      <c r="U394" s="479"/>
      <c r="V394" s="480"/>
      <c r="W394" s="481">
        <v>16050</v>
      </c>
      <c r="X394" s="478"/>
      <c r="Y394" s="479"/>
      <c r="Z394" s="482"/>
      <c r="AA394" s="477"/>
      <c r="AB394" s="478"/>
      <c r="AC394" s="479"/>
      <c r="AD394" s="480"/>
      <c r="AE394" s="475"/>
      <c r="AF394" s="478"/>
      <c r="AG394" s="479"/>
      <c r="AH394" s="482"/>
      <c r="AI394" s="475"/>
      <c r="AJ394" s="478"/>
      <c r="AK394" s="479"/>
      <c r="AL394" s="482"/>
    </row>
    <row r="395" spans="1:38" ht="18" customHeight="1">
      <c r="A395" s="449"/>
      <c r="B395" s="541">
        <v>244067</v>
      </c>
      <c r="C395" s="543" t="s">
        <v>671</v>
      </c>
      <c r="D395" s="542"/>
      <c r="E395" s="542"/>
      <c r="F395" s="470"/>
      <c r="G395" s="518"/>
      <c r="H395" s="547"/>
      <c r="I395" s="472"/>
      <c r="J395" s="548">
        <v>4601</v>
      </c>
      <c r="K395" s="474"/>
      <c r="L395" s="459">
        <f t="shared" si="152"/>
        <v>4601</v>
      </c>
      <c r="M395" s="460">
        <f t="shared" si="153"/>
        <v>0</v>
      </c>
      <c r="N395" s="461">
        <f t="shared" si="153"/>
        <v>0</v>
      </c>
      <c r="O395" s="462">
        <f t="shared" si="153"/>
        <v>0</v>
      </c>
      <c r="P395" s="463">
        <f t="shared" si="154"/>
        <v>0</v>
      </c>
      <c r="Q395" s="475"/>
      <c r="R395" s="476"/>
      <c r="S395" s="477"/>
      <c r="T395" s="478"/>
      <c r="U395" s="479"/>
      <c r="V395" s="480"/>
      <c r="W395" s="481"/>
      <c r="X395" s="478"/>
      <c r="Y395" s="479"/>
      <c r="Z395" s="482"/>
      <c r="AA395" s="477"/>
      <c r="AB395" s="478"/>
      <c r="AC395" s="479"/>
      <c r="AD395" s="480"/>
      <c r="AE395" s="481">
        <v>4601</v>
      </c>
      <c r="AF395" s="478"/>
      <c r="AG395" s="479"/>
      <c r="AH395" s="482"/>
      <c r="AI395" s="475"/>
      <c r="AJ395" s="478"/>
      <c r="AK395" s="479"/>
      <c r="AL395" s="482"/>
    </row>
    <row r="396" spans="1:38" ht="18.75">
      <c r="A396" s="449"/>
      <c r="B396" s="541">
        <v>244068</v>
      </c>
      <c r="C396" s="543" t="s">
        <v>672</v>
      </c>
      <c r="D396" s="542"/>
      <c r="E396" s="542"/>
      <c r="F396" s="470"/>
      <c r="G396" s="518">
        <v>1950</v>
      </c>
      <c r="H396" s="547"/>
      <c r="I396" s="472"/>
      <c r="J396" s="473"/>
      <c r="K396" s="474"/>
      <c r="L396" s="459">
        <f t="shared" si="152"/>
        <v>1950</v>
      </c>
      <c r="M396" s="460">
        <f t="shared" si="153"/>
        <v>0</v>
      </c>
      <c r="N396" s="461">
        <f t="shared" si="153"/>
        <v>0</v>
      </c>
      <c r="O396" s="462">
        <f t="shared" si="153"/>
        <v>0</v>
      </c>
      <c r="P396" s="463">
        <f t="shared" si="154"/>
        <v>0</v>
      </c>
      <c r="Q396" s="475"/>
      <c r="R396" s="476"/>
      <c r="S396" s="608">
        <v>1950</v>
      </c>
      <c r="T396" s="478"/>
      <c r="U396" s="479"/>
      <c r="V396" s="480"/>
      <c r="W396" s="481"/>
      <c r="X396" s="478"/>
      <c r="Y396" s="479"/>
      <c r="Z396" s="482"/>
      <c r="AA396" s="477"/>
      <c r="AB396" s="478"/>
      <c r="AC396" s="479"/>
      <c r="AD396" s="480"/>
      <c r="AE396" s="475"/>
      <c r="AF396" s="478"/>
      <c r="AG396" s="479"/>
      <c r="AH396" s="482"/>
      <c r="AI396" s="475"/>
      <c r="AJ396" s="478"/>
      <c r="AK396" s="479"/>
      <c r="AL396" s="482"/>
    </row>
    <row r="397" spans="1:38" ht="18.75">
      <c r="A397" s="449"/>
      <c r="B397" s="541">
        <v>244069</v>
      </c>
      <c r="C397" s="543" t="s">
        <v>673</v>
      </c>
      <c r="D397" s="542"/>
      <c r="E397" s="542"/>
      <c r="F397" s="470"/>
      <c r="G397" s="518"/>
      <c r="H397" s="547">
        <v>13054</v>
      </c>
      <c r="I397" s="472"/>
      <c r="J397" s="473"/>
      <c r="K397" s="474"/>
      <c r="L397" s="459">
        <f t="shared" si="152"/>
        <v>13054</v>
      </c>
      <c r="M397" s="460">
        <f t="shared" si="153"/>
        <v>0</v>
      </c>
      <c r="N397" s="461">
        <f t="shared" si="153"/>
        <v>0</v>
      </c>
      <c r="O397" s="462">
        <f t="shared" si="153"/>
        <v>0</v>
      </c>
      <c r="P397" s="463">
        <f t="shared" si="154"/>
        <v>0</v>
      </c>
      <c r="Q397" s="475"/>
      <c r="R397" s="476"/>
      <c r="S397" s="477"/>
      <c r="T397" s="478"/>
      <c r="U397" s="479"/>
      <c r="V397" s="480"/>
      <c r="W397" s="481">
        <v>13054</v>
      </c>
      <c r="X397" s="478"/>
      <c r="Y397" s="479"/>
      <c r="Z397" s="550"/>
      <c r="AA397" s="477"/>
      <c r="AB397" s="478"/>
      <c r="AC397" s="479"/>
      <c r="AD397" s="480"/>
      <c r="AE397" s="475"/>
      <c r="AF397" s="478"/>
      <c r="AG397" s="479"/>
      <c r="AH397" s="482"/>
      <c r="AI397" s="475"/>
      <c r="AJ397" s="478"/>
      <c r="AK397" s="479"/>
      <c r="AL397" s="482"/>
    </row>
    <row r="398" spans="1:38" ht="18.75">
      <c r="A398" s="449"/>
      <c r="B398" s="541">
        <v>244082</v>
      </c>
      <c r="C398" s="543" t="s">
        <v>674</v>
      </c>
      <c r="D398" s="542"/>
      <c r="E398" s="542"/>
      <c r="F398" s="470"/>
      <c r="G398" s="518">
        <v>1260</v>
      </c>
      <c r="H398" s="547"/>
      <c r="I398" s="472"/>
      <c r="J398" s="473"/>
      <c r="K398" s="474"/>
      <c r="L398" s="459">
        <f t="shared" si="152"/>
        <v>1260</v>
      </c>
      <c r="M398" s="460">
        <f t="shared" si="153"/>
        <v>0</v>
      </c>
      <c r="N398" s="461">
        <f t="shared" si="153"/>
        <v>0</v>
      </c>
      <c r="O398" s="462">
        <f t="shared" si="153"/>
        <v>0</v>
      </c>
      <c r="P398" s="463">
        <f t="shared" si="154"/>
        <v>0</v>
      </c>
      <c r="Q398" s="475"/>
      <c r="R398" s="476"/>
      <c r="S398" s="608">
        <v>1260</v>
      </c>
      <c r="T398" s="478"/>
      <c r="U398" s="479"/>
      <c r="V398" s="480"/>
      <c r="W398" s="481"/>
      <c r="X398" s="478"/>
      <c r="Y398" s="479"/>
      <c r="Z398" s="482"/>
      <c r="AA398" s="477"/>
      <c r="AB398" s="478"/>
      <c r="AC398" s="479"/>
      <c r="AD398" s="480"/>
      <c r="AE398" s="475"/>
      <c r="AF398" s="478"/>
      <c r="AG398" s="479"/>
      <c r="AH398" s="482"/>
      <c r="AI398" s="475"/>
      <c r="AJ398" s="478"/>
      <c r="AK398" s="479"/>
      <c r="AL398" s="482"/>
    </row>
    <row r="399" spans="1:38" ht="18.75">
      <c r="A399" s="449"/>
      <c r="B399" s="541">
        <v>244082</v>
      </c>
      <c r="C399" s="543" t="s">
        <v>675</v>
      </c>
      <c r="D399" s="542"/>
      <c r="E399" s="542"/>
      <c r="F399" s="470"/>
      <c r="G399" s="518"/>
      <c r="H399" s="547">
        <v>4734.75</v>
      </c>
      <c r="I399" s="472"/>
      <c r="J399" s="473"/>
      <c r="K399" s="474"/>
      <c r="L399" s="459">
        <f t="shared" si="152"/>
        <v>4734.75</v>
      </c>
      <c r="M399" s="460">
        <f t="shared" si="153"/>
        <v>0</v>
      </c>
      <c r="N399" s="461">
        <f t="shared" si="153"/>
        <v>0</v>
      </c>
      <c r="O399" s="462">
        <f t="shared" si="153"/>
        <v>0</v>
      </c>
      <c r="P399" s="463">
        <f t="shared" si="154"/>
        <v>0</v>
      </c>
      <c r="Q399" s="475"/>
      <c r="R399" s="476"/>
      <c r="S399" s="477"/>
      <c r="T399" s="478"/>
      <c r="U399" s="479"/>
      <c r="V399" s="480"/>
      <c r="W399" s="481">
        <v>4734.75</v>
      </c>
      <c r="X399" s="478"/>
      <c r="Y399" s="479"/>
      <c r="Z399" s="550"/>
      <c r="AA399" s="477"/>
      <c r="AB399" s="478"/>
      <c r="AC399" s="479"/>
      <c r="AD399" s="480"/>
      <c r="AE399" s="475"/>
      <c r="AF399" s="478"/>
      <c r="AG399" s="479"/>
      <c r="AH399" s="482"/>
      <c r="AI399" s="475"/>
      <c r="AJ399" s="478"/>
      <c r="AK399" s="479"/>
      <c r="AL399" s="482"/>
    </row>
    <row r="400" spans="1:38" ht="18.75">
      <c r="A400" s="449"/>
      <c r="B400" s="541">
        <v>244084</v>
      </c>
      <c r="C400" s="543" t="s">
        <v>676</v>
      </c>
      <c r="D400" s="542"/>
      <c r="E400" s="542"/>
      <c r="F400" s="470"/>
      <c r="G400" s="518"/>
      <c r="H400" s="547"/>
      <c r="I400" s="472"/>
      <c r="J400" s="548">
        <v>23540</v>
      </c>
      <c r="K400" s="474"/>
      <c r="L400" s="459">
        <f t="shared" si="152"/>
        <v>23540</v>
      </c>
      <c r="M400" s="460">
        <f t="shared" si="153"/>
        <v>0</v>
      </c>
      <c r="N400" s="461">
        <f t="shared" si="153"/>
        <v>0</v>
      </c>
      <c r="O400" s="462">
        <f t="shared" si="153"/>
        <v>0</v>
      </c>
      <c r="P400" s="463">
        <f t="shared" si="154"/>
        <v>0</v>
      </c>
      <c r="Q400" s="475"/>
      <c r="R400" s="476"/>
      <c r="S400" s="477"/>
      <c r="T400" s="478"/>
      <c r="U400" s="479"/>
      <c r="V400" s="480"/>
      <c r="W400" s="481"/>
      <c r="X400" s="478"/>
      <c r="Y400" s="479"/>
      <c r="Z400" s="482"/>
      <c r="AA400" s="477"/>
      <c r="AB400" s="478"/>
      <c r="AC400" s="479"/>
      <c r="AD400" s="480"/>
      <c r="AE400" s="481">
        <v>23540</v>
      </c>
      <c r="AF400" s="549"/>
      <c r="AG400" s="479"/>
      <c r="AH400" s="482"/>
      <c r="AI400" s="475"/>
      <c r="AJ400" s="478"/>
      <c r="AK400" s="479"/>
      <c r="AL400" s="482"/>
    </row>
    <row r="401" spans="1:38" ht="18.75">
      <c r="A401" s="449"/>
      <c r="B401" s="541">
        <v>244098</v>
      </c>
      <c r="C401" s="543" t="s">
        <v>677</v>
      </c>
      <c r="D401" s="542"/>
      <c r="E401" s="542"/>
      <c r="F401" s="470"/>
      <c r="G401" s="518">
        <v>18000</v>
      </c>
      <c r="H401" s="547"/>
      <c r="I401" s="472"/>
      <c r="J401" s="473"/>
      <c r="K401" s="474"/>
      <c r="L401" s="459">
        <f t="shared" si="152"/>
        <v>18000</v>
      </c>
      <c r="M401" s="460">
        <f t="shared" si="153"/>
        <v>0</v>
      </c>
      <c r="N401" s="461">
        <f t="shared" si="153"/>
        <v>0</v>
      </c>
      <c r="O401" s="462">
        <f t="shared" si="153"/>
        <v>0</v>
      </c>
      <c r="P401" s="463">
        <f t="shared" si="154"/>
        <v>0</v>
      </c>
      <c r="Q401" s="475"/>
      <c r="R401" s="476"/>
      <c r="S401" s="608">
        <f>19260-1260</f>
        <v>18000</v>
      </c>
      <c r="T401" s="478"/>
      <c r="U401" s="479"/>
      <c r="V401" s="480"/>
      <c r="W401" s="481"/>
      <c r="X401" s="478"/>
      <c r="Y401" s="479"/>
      <c r="Z401" s="482"/>
      <c r="AA401" s="477"/>
      <c r="AB401" s="478"/>
      <c r="AC401" s="479"/>
      <c r="AD401" s="480"/>
      <c r="AE401" s="475"/>
      <c r="AF401" s="478"/>
      <c r="AG401" s="479"/>
      <c r="AH401" s="482"/>
      <c r="AI401" s="475"/>
      <c r="AJ401" s="478"/>
      <c r="AK401" s="479"/>
      <c r="AL401" s="482"/>
    </row>
    <row r="402" spans="1:38" ht="18" customHeight="1">
      <c r="A402" s="449"/>
      <c r="B402" s="541">
        <v>244110</v>
      </c>
      <c r="C402" s="543" t="s">
        <v>678</v>
      </c>
      <c r="D402" s="542"/>
      <c r="E402" s="542"/>
      <c r="F402" s="470"/>
      <c r="G402" s="518"/>
      <c r="H402" s="547">
        <v>5343.58</v>
      </c>
      <c r="I402" s="472"/>
      <c r="J402" s="473"/>
      <c r="K402" s="474"/>
      <c r="L402" s="459">
        <f t="shared" si="152"/>
        <v>5343.58</v>
      </c>
      <c r="M402" s="460">
        <f t="shared" ref="M402:O421" si="155">SUM(T402,X402,AB402,AF402,AJ402)</f>
        <v>0</v>
      </c>
      <c r="N402" s="461">
        <f t="shared" si="155"/>
        <v>0</v>
      </c>
      <c r="O402" s="462">
        <f t="shared" si="155"/>
        <v>0</v>
      </c>
      <c r="P402" s="463">
        <f t="shared" si="154"/>
        <v>0</v>
      </c>
      <c r="Q402" s="475"/>
      <c r="R402" s="476"/>
      <c r="S402" s="477"/>
      <c r="T402" s="478"/>
      <c r="U402" s="479"/>
      <c r="V402" s="480"/>
      <c r="W402" s="481">
        <v>5343.58</v>
      </c>
      <c r="X402" s="478"/>
      <c r="Y402" s="479"/>
      <c r="Z402" s="550"/>
      <c r="AA402" s="477"/>
      <c r="AB402" s="478"/>
      <c r="AC402" s="479"/>
      <c r="AD402" s="480"/>
      <c r="AE402" s="475"/>
      <c r="AF402" s="478"/>
      <c r="AG402" s="479"/>
      <c r="AH402" s="482"/>
      <c r="AI402" s="475"/>
      <c r="AJ402" s="478"/>
      <c r="AK402" s="479"/>
      <c r="AL402" s="482"/>
    </row>
    <row r="403" spans="1:38" ht="18.75">
      <c r="A403" s="449"/>
      <c r="B403" s="541">
        <v>244111</v>
      </c>
      <c r="C403" s="543" t="s">
        <v>679</v>
      </c>
      <c r="D403" s="542"/>
      <c r="E403" s="542"/>
      <c r="F403" s="470"/>
      <c r="G403" s="518"/>
      <c r="H403" s="547">
        <v>1765.5</v>
      </c>
      <c r="I403" s="472"/>
      <c r="J403" s="473"/>
      <c r="K403" s="474"/>
      <c r="L403" s="459">
        <f t="shared" si="152"/>
        <v>1765.5</v>
      </c>
      <c r="M403" s="460">
        <f t="shared" si="155"/>
        <v>0</v>
      </c>
      <c r="N403" s="461">
        <f t="shared" si="155"/>
        <v>0</v>
      </c>
      <c r="O403" s="462">
        <f t="shared" si="155"/>
        <v>0</v>
      </c>
      <c r="P403" s="463">
        <f t="shared" si="154"/>
        <v>0</v>
      </c>
      <c r="Q403" s="475"/>
      <c r="R403" s="476"/>
      <c r="S403" s="477"/>
      <c r="T403" s="478"/>
      <c r="U403" s="479"/>
      <c r="V403" s="480"/>
      <c r="W403" s="481">
        <v>1765.5</v>
      </c>
      <c r="X403" s="478"/>
      <c r="Y403" s="479"/>
      <c r="Z403" s="550"/>
      <c r="AA403" s="477"/>
      <c r="AB403" s="478"/>
      <c r="AC403" s="479"/>
      <c r="AD403" s="480"/>
      <c r="AE403" s="475"/>
      <c r="AF403" s="478"/>
      <c r="AG403" s="479"/>
      <c r="AH403" s="482"/>
      <c r="AI403" s="475"/>
      <c r="AJ403" s="478"/>
      <c r="AK403" s="479"/>
      <c r="AL403" s="482"/>
    </row>
    <row r="404" spans="1:38" ht="18.75">
      <c r="A404" s="449"/>
      <c r="B404" s="541">
        <v>244118</v>
      </c>
      <c r="C404" s="543" t="s">
        <v>680</v>
      </c>
      <c r="D404" s="542"/>
      <c r="E404" s="542"/>
      <c r="F404" s="470"/>
      <c r="G404" s="518">
        <v>165850</v>
      </c>
      <c r="H404" s="547"/>
      <c r="I404" s="472"/>
      <c r="J404" s="473"/>
      <c r="K404" s="474"/>
      <c r="L404" s="459">
        <f t="shared" si="152"/>
        <v>165850</v>
      </c>
      <c r="M404" s="460">
        <f t="shared" si="155"/>
        <v>0</v>
      </c>
      <c r="N404" s="461">
        <f t="shared" si="155"/>
        <v>0</v>
      </c>
      <c r="O404" s="462">
        <f t="shared" si="155"/>
        <v>0</v>
      </c>
      <c r="P404" s="463">
        <f t="shared" si="154"/>
        <v>0</v>
      </c>
      <c r="Q404" s="475"/>
      <c r="R404" s="476"/>
      <c r="S404" s="477">
        <v>165850</v>
      </c>
      <c r="T404" s="478"/>
      <c r="U404" s="479"/>
      <c r="V404" s="546"/>
      <c r="W404" s="481"/>
      <c r="X404" s="478"/>
      <c r="Y404" s="479"/>
      <c r="Z404" s="482"/>
      <c r="AA404" s="477"/>
      <c r="AB404" s="478"/>
      <c r="AC404" s="479"/>
      <c r="AD404" s="480"/>
      <c r="AE404" s="475"/>
      <c r="AF404" s="478"/>
      <c r="AG404" s="479"/>
      <c r="AH404" s="482"/>
      <c r="AI404" s="475"/>
      <c r="AJ404" s="478"/>
      <c r="AK404" s="479"/>
      <c r="AL404" s="482"/>
    </row>
    <row r="405" spans="1:38" ht="18.75">
      <c r="A405" s="449"/>
      <c r="B405" s="541">
        <v>244124</v>
      </c>
      <c r="C405" s="543" t="s">
        <v>681</v>
      </c>
      <c r="D405" s="542"/>
      <c r="E405" s="542"/>
      <c r="F405" s="470"/>
      <c r="G405" s="518">
        <v>5880</v>
      </c>
      <c r="H405" s="547"/>
      <c r="I405" s="472"/>
      <c r="J405" s="473"/>
      <c r="K405" s="474"/>
      <c r="L405" s="459">
        <f t="shared" si="152"/>
        <v>5880</v>
      </c>
      <c r="M405" s="460">
        <f t="shared" si="155"/>
        <v>0</v>
      </c>
      <c r="N405" s="461">
        <f t="shared" si="155"/>
        <v>0</v>
      </c>
      <c r="O405" s="462">
        <f t="shared" si="155"/>
        <v>0</v>
      </c>
      <c r="P405" s="463">
        <f t="shared" si="154"/>
        <v>0</v>
      </c>
      <c r="Q405" s="475"/>
      <c r="R405" s="476"/>
      <c r="S405" s="608">
        <v>5880</v>
      </c>
      <c r="T405" s="549"/>
      <c r="U405" s="479"/>
      <c r="V405" s="480"/>
      <c r="W405" s="481"/>
      <c r="X405" s="478"/>
      <c r="Y405" s="479"/>
      <c r="Z405" s="482"/>
      <c r="AA405" s="477"/>
      <c r="AB405" s="478"/>
      <c r="AC405" s="479"/>
      <c r="AD405" s="480"/>
      <c r="AE405" s="475"/>
      <c r="AF405" s="478"/>
      <c r="AG405" s="479"/>
      <c r="AH405" s="482"/>
      <c r="AI405" s="475"/>
      <c r="AJ405" s="478"/>
      <c r="AK405" s="479"/>
      <c r="AL405" s="482"/>
    </row>
    <row r="406" spans="1:38" ht="18.75">
      <c r="A406" s="449"/>
      <c r="B406" s="541">
        <v>244127</v>
      </c>
      <c r="C406" s="543" t="s">
        <v>682</v>
      </c>
      <c r="D406" s="542"/>
      <c r="E406" s="542"/>
      <c r="F406" s="470"/>
      <c r="G406" s="518"/>
      <c r="H406" s="547">
        <v>43217.3</v>
      </c>
      <c r="I406" s="472"/>
      <c r="J406" s="473"/>
      <c r="K406" s="474"/>
      <c r="L406" s="459">
        <f t="shared" si="152"/>
        <v>43217.3</v>
      </c>
      <c r="M406" s="460">
        <f t="shared" si="155"/>
        <v>0</v>
      </c>
      <c r="N406" s="461">
        <f t="shared" si="155"/>
        <v>0</v>
      </c>
      <c r="O406" s="462">
        <f t="shared" si="155"/>
        <v>0</v>
      </c>
      <c r="P406" s="463">
        <f t="shared" si="154"/>
        <v>0</v>
      </c>
      <c r="Q406" s="475"/>
      <c r="R406" s="476"/>
      <c r="S406" s="477"/>
      <c r="T406" s="478"/>
      <c r="U406" s="479"/>
      <c r="V406" s="480"/>
      <c r="W406" s="481">
        <v>43217.3</v>
      </c>
      <c r="X406" s="478"/>
      <c r="Y406" s="479"/>
      <c r="Z406" s="550"/>
      <c r="AA406" s="477"/>
      <c r="AB406" s="478"/>
      <c r="AC406" s="479"/>
      <c r="AD406" s="480"/>
      <c r="AE406" s="475"/>
      <c r="AF406" s="478"/>
      <c r="AG406" s="479"/>
      <c r="AH406" s="482"/>
      <c r="AI406" s="475"/>
      <c r="AJ406" s="478"/>
      <c r="AK406" s="479"/>
      <c r="AL406" s="482"/>
    </row>
    <row r="407" spans="1:38" ht="18.75">
      <c r="A407" s="449"/>
      <c r="B407" s="541">
        <v>244127</v>
      </c>
      <c r="C407" s="543" t="s">
        <v>683</v>
      </c>
      <c r="D407" s="542"/>
      <c r="E407" s="542"/>
      <c r="F407" s="470"/>
      <c r="G407" s="518">
        <v>2000</v>
      </c>
      <c r="H407" s="547"/>
      <c r="I407" s="472"/>
      <c r="J407" s="473"/>
      <c r="K407" s="474"/>
      <c r="L407" s="459">
        <f t="shared" si="152"/>
        <v>2000</v>
      </c>
      <c r="M407" s="460">
        <f t="shared" si="155"/>
        <v>0</v>
      </c>
      <c r="N407" s="461">
        <f t="shared" si="155"/>
        <v>0</v>
      </c>
      <c r="O407" s="462">
        <f t="shared" si="155"/>
        <v>0</v>
      </c>
      <c r="P407" s="463">
        <f t="shared" si="154"/>
        <v>0</v>
      </c>
      <c r="Q407" s="475"/>
      <c r="R407" s="476"/>
      <c r="S407" s="608">
        <v>2000</v>
      </c>
      <c r="T407" s="478"/>
      <c r="U407" s="479"/>
      <c r="V407" s="546"/>
      <c r="W407" s="481"/>
      <c r="X407" s="478"/>
      <c r="Y407" s="479"/>
      <c r="Z407" s="482"/>
      <c r="AA407" s="477"/>
      <c r="AB407" s="478"/>
      <c r="AC407" s="479"/>
      <c r="AD407" s="480"/>
      <c r="AE407" s="475"/>
      <c r="AF407" s="478"/>
      <c r="AG407" s="479"/>
      <c r="AH407" s="482"/>
      <c r="AI407" s="475"/>
      <c r="AJ407" s="478"/>
      <c r="AK407" s="479"/>
      <c r="AL407" s="482"/>
    </row>
    <row r="408" spans="1:38" s="611" customFormat="1" ht="18.75">
      <c r="A408" s="449"/>
      <c r="B408" s="541">
        <v>244083</v>
      </c>
      <c r="C408" s="543" t="s">
        <v>684</v>
      </c>
      <c r="D408" s="612"/>
      <c r="E408" s="612"/>
      <c r="F408" s="613"/>
      <c r="G408" s="518">
        <v>3250</v>
      </c>
      <c r="H408" s="547"/>
      <c r="I408" s="614"/>
      <c r="J408" s="617"/>
      <c r="K408" s="474"/>
      <c r="L408" s="459">
        <f t="shared" si="152"/>
        <v>3250</v>
      </c>
      <c r="M408" s="460">
        <f t="shared" si="155"/>
        <v>0</v>
      </c>
      <c r="N408" s="461">
        <f t="shared" si="155"/>
        <v>0</v>
      </c>
      <c r="O408" s="462">
        <f t="shared" si="155"/>
        <v>0</v>
      </c>
      <c r="P408" s="463">
        <f t="shared" si="154"/>
        <v>0</v>
      </c>
      <c r="Q408" s="475"/>
      <c r="R408" s="476"/>
      <c r="S408" s="608">
        <v>3250</v>
      </c>
      <c r="T408" s="478"/>
      <c r="U408" s="551"/>
      <c r="V408" s="546"/>
      <c r="W408" s="481"/>
      <c r="X408" s="478"/>
      <c r="Y408" s="479"/>
      <c r="Z408" s="482"/>
      <c r="AA408" s="477"/>
      <c r="AB408" s="478"/>
      <c r="AC408" s="479"/>
      <c r="AD408" s="480"/>
      <c r="AE408" s="475"/>
      <c r="AF408" s="478"/>
      <c r="AG408" s="479"/>
      <c r="AH408" s="482"/>
      <c r="AI408" s="475"/>
      <c r="AJ408" s="478"/>
      <c r="AK408" s="479"/>
      <c r="AL408" s="482"/>
    </row>
    <row r="409" spans="1:38" ht="18.75">
      <c r="A409" s="449"/>
      <c r="B409" s="541">
        <v>244143</v>
      </c>
      <c r="C409" s="543" t="s">
        <v>685</v>
      </c>
      <c r="D409" s="542"/>
      <c r="E409" s="542"/>
      <c r="F409" s="470"/>
      <c r="G409" s="518"/>
      <c r="H409" s="547">
        <v>12626</v>
      </c>
      <c r="I409" s="472"/>
      <c r="J409" s="473"/>
      <c r="K409" s="474"/>
      <c r="L409" s="459">
        <f t="shared" si="152"/>
        <v>12626</v>
      </c>
      <c r="M409" s="460">
        <f t="shared" si="155"/>
        <v>0</v>
      </c>
      <c r="N409" s="461">
        <f t="shared" si="155"/>
        <v>0</v>
      </c>
      <c r="O409" s="462">
        <f t="shared" si="155"/>
        <v>0</v>
      </c>
      <c r="P409" s="463">
        <f t="shared" si="154"/>
        <v>0</v>
      </c>
      <c r="Q409" s="475"/>
      <c r="R409" s="476"/>
      <c r="S409" s="477"/>
      <c r="T409" s="478"/>
      <c r="U409" s="479"/>
      <c r="V409" s="480"/>
      <c r="W409" s="481">
        <v>12626</v>
      </c>
      <c r="X409" s="478"/>
      <c r="Y409" s="479"/>
      <c r="Z409" s="482"/>
      <c r="AA409" s="477"/>
      <c r="AB409" s="478"/>
      <c r="AC409" s="479"/>
      <c r="AD409" s="480"/>
      <c r="AE409" s="475"/>
      <c r="AF409" s="478"/>
      <c r="AG409" s="479"/>
      <c r="AH409" s="482"/>
      <c r="AI409" s="475"/>
      <c r="AJ409" s="478"/>
      <c r="AK409" s="479"/>
      <c r="AL409" s="482"/>
    </row>
    <row r="410" spans="1:38" ht="18.75">
      <c r="A410" s="449"/>
      <c r="B410" s="541">
        <v>244147</v>
      </c>
      <c r="C410" s="543" t="s">
        <v>686</v>
      </c>
      <c r="D410" s="542"/>
      <c r="E410" s="542"/>
      <c r="F410" s="470"/>
      <c r="G410" s="518">
        <v>6000</v>
      </c>
      <c r="H410" s="547"/>
      <c r="I410" s="472"/>
      <c r="J410" s="473"/>
      <c r="K410" s="474"/>
      <c r="L410" s="459">
        <f t="shared" si="152"/>
        <v>6000</v>
      </c>
      <c r="M410" s="460">
        <f t="shared" si="155"/>
        <v>0</v>
      </c>
      <c r="N410" s="461">
        <f t="shared" si="155"/>
        <v>0</v>
      </c>
      <c r="O410" s="462">
        <f t="shared" si="155"/>
        <v>0</v>
      </c>
      <c r="P410" s="463">
        <f t="shared" si="154"/>
        <v>0</v>
      </c>
      <c r="Q410" s="475"/>
      <c r="R410" s="476"/>
      <c r="S410" s="608">
        <v>6000</v>
      </c>
      <c r="T410" s="478"/>
      <c r="U410" s="479"/>
      <c r="V410" s="480"/>
      <c r="W410" s="481"/>
      <c r="X410" s="478"/>
      <c r="Y410" s="479"/>
      <c r="Z410" s="482"/>
      <c r="AA410" s="477"/>
      <c r="AB410" s="478"/>
      <c r="AC410" s="479"/>
      <c r="AD410" s="480"/>
      <c r="AE410" s="475"/>
      <c r="AF410" s="478"/>
      <c r="AG410" s="479"/>
      <c r="AH410" s="482"/>
      <c r="AI410" s="475"/>
      <c r="AJ410" s="478"/>
      <c r="AK410" s="479"/>
      <c r="AL410" s="482"/>
    </row>
    <row r="411" spans="1:38" ht="18.75">
      <c r="A411" s="449"/>
      <c r="B411" s="541">
        <v>244132</v>
      </c>
      <c r="C411" s="543" t="s">
        <v>687</v>
      </c>
      <c r="D411" s="542"/>
      <c r="E411" s="542"/>
      <c r="F411" s="470"/>
      <c r="G411" s="518">
        <v>4072</v>
      </c>
      <c r="H411" s="547"/>
      <c r="I411" s="472"/>
      <c r="J411" s="473"/>
      <c r="K411" s="474"/>
      <c r="L411" s="459">
        <f t="shared" si="152"/>
        <v>4072</v>
      </c>
      <c r="M411" s="460">
        <f t="shared" si="155"/>
        <v>0</v>
      </c>
      <c r="N411" s="461">
        <f t="shared" si="155"/>
        <v>0</v>
      </c>
      <c r="O411" s="462">
        <f t="shared" si="155"/>
        <v>0</v>
      </c>
      <c r="P411" s="463">
        <f t="shared" si="154"/>
        <v>0</v>
      </c>
      <c r="Q411" s="475"/>
      <c r="R411" s="476"/>
      <c r="S411" s="608">
        <v>4072</v>
      </c>
      <c r="T411" s="478"/>
      <c r="U411" s="479"/>
      <c r="V411" s="480"/>
      <c r="W411" s="481"/>
      <c r="X411" s="478"/>
      <c r="Y411" s="479"/>
      <c r="Z411" s="482"/>
      <c r="AA411" s="477"/>
      <c r="AB411" s="478"/>
      <c r="AC411" s="479"/>
      <c r="AD411" s="480"/>
      <c r="AE411" s="475"/>
      <c r="AF411" s="478"/>
      <c r="AG411" s="479"/>
      <c r="AH411" s="482"/>
      <c r="AI411" s="475"/>
      <c r="AJ411" s="478"/>
      <c r="AK411" s="479"/>
      <c r="AL411" s="482"/>
    </row>
    <row r="412" spans="1:38" ht="20.25" customHeight="1">
      <c r="A412" s="483"/>
      <c r="B412" s="541">
        <v>244151</v>
      </c>
      <c r="C412" s="599" t="s">
        <v>689</v>
      </c>
      <c r="D412" s="575"/>
      <c r="E412" s="575"/>
      <c r="F412" s="486"/>
      <c r="G412" s="487"/>
      <c r="H412" s="488">
        <v>7805.65</v>
      </c>
      <c r="I412" s="489"/>
      <c r="J412" s="490"/>
      <c r="K412" s="491"/>
      <c r="L412" s="492">
        <f t="shared" si="152"/>
        <v>7805.65</v>
      </c>
      <c r="M412" s="495">
        <f t="shared" si="155"/>
        <v>0</v>
      </c>
      <c r="N412" s="496">
        <f t="shared" si="155"/>
        <v>0</v>
      </c>
      <c r="O412" s="600">
        <f t="shared" si="155"/>
        <v>0</v>
      </c>
      <c r="P412" s="493">
        <f t="shared" si="154"/>
        <v>0</v>
      </c>
      <c r="Q412" s="492"/>
      <c r="R412" s="493"/>
      <c r="S412" s="494"/>
      <c r="T412" s="495"/>
      <c r="U412" s="496"/>
      <c r="V412" s="497"/>
      <c r="W412" s="492">
        <v>7805.65</v>
      </c>
      <c r="X412" s="495"/>
      <c r="Y412" s="496"/>
      <c r="Z412" s="498"/>
      <c r="AA412" s="494"/>
      <c r="AB412" s="495"/>
      <c r="AC412" s="496"/>
      <c r="AD412" s="497"/>
      <c r="AE412" s="492"/>
      <c r="AF412" s="495"/>
      <c r="AG412" s="496"/>
      <c r="AH412" s="498"/>
      <c r="AI412" s="492"/>
      <c r="AJ412" s="495"/>
      <c r="AK412" s="496"/>
      <c r="AL412" s="498"/>
    </row>
    <row r="413" spans="1:38" ht="18.75">
      <c r="A413" s="483"/>
      <c r="B413" s="541">
        <v>244159</v>
      </c>
      <c r="C413" s="599" t="s">
        <v>690</v>
      </c>
      <c r="D413" s="575"/>
      <c r="E413" s="575"/>
      <c r="F413" s="486"/>
      <c r="G413" s="487"/>
      <c r="H413" s="488">
        <v>55201.3</v>
      </c>
      <c r="I413" s="489"/>
      <c r="J413" s="490"/>
      <c r="K413" s="491"/>
      <c r="L413" s="492">
        <f t="shared" si="152"/>
        <v>55201.3</v>
      </c>
      <c r="M413" s="495">
        <f t="shared" si="155"/>
        <v>0</v>
      </c>
      <c r="N413" s="496">
        <f t="shared" si="155"/>
        <v>0</v>
      </c>
      <c r="O413" s="600">
        <f t="shared" si="155"/>
        <v>0</v>
      </c>
      <c r="P413" s="493">
        <f t="shared" si="154"/>
        <v>0</v>
      </c>
      <c r="Q413" s="492"/>
      <c r="R413" s="493"/>
      <c r="S413" s="494"/>
      <c r="T413" s="495"/>
      <c r="U413" s="496"/>
      <c r="V413" s="497"/>
      <c r="W413" s="492">
        <v>55201.3</v>
      </c>
      <c r="X413" s="495"/>
      <c r="Y413" s="496"/>
      <c r="Z413" s="498"/>
      <c r="AA413" s="494"/>
      <c r="AB413" s="495"/>
      <c r="AC413" s="496"/>
      <c r="AD413" s="497"/>
      <c r="AE413" s="492"/>
      <c r="AF413" s="495"/>
      <c r="AG413" s="496"/>
      <c r="AH413" s="498"/>
      <c r="AI413" s="492"/>
      <c r="AJ413" s="495"/>
      <c r="AK413" s="496"/>
      <c r="AL413" s="498"/>
    </row>
    <row r="414" spans="1:38" ht="21">
      <c r="A414" s="483"/>
      <c r="B414" s="863">
        <v>244141</v>
      </c>
      <c r="C414" s="861" t="s">
        <v>691</v>
      </c>
      <c r="D414" s="864"/>
      <c r="E414" s="864"/>
      <c r="F414" s="648"/>
      <c r="G414" s="659"/>
      <c r="H414" s="662">
        <v>3471.08</v>
      </c>
      <c r="I414" s="865"/>
      <c r="J414" s="490"/>
      <c r="K414" s="491"/>
      <c r="L414" s="492">
        <f t="shared" si="152"/>
        <v>3471.08</v>
      </c>
      <c r="M414" s="495">
        <f t="shared" si="155"/>
        <v>0</v>
      </c>
      <c r="N414" s="496">
        <f t="shared" si="155"/>
        <v>0</v>
      </c>
      <c r="O414" s="600">
        <f t="shared" si="155"/>
        <v>0</v>
      </c>
      <c r="P414" s="493">
        <f t="shared" si="154"/>
        <v>0</v>
      </c>
      <c r="Q414" s="492"/>
      <c r="R414" s="493"/>
      <c r="S414" s="494"/>
      <c r="T414" s="495"/>
      <c r="U414" s="496"/>
      <c r="V414" s="497"/>
      <c r="W414" s="492">
        <v>3471.08</v>
      </c>
      <c r="X414" s="495"/>
      <c r="Y414" s="496"/>
      <c r="Z414" s="498"/>
      <c r="AA414" s="494"/>
      <c r="AB414" s="495"/>
      <c r="AC414" s="496"/>
      <c r="AD414" s="497"/>
      <c r="AE414" s="492"/>
      <c r="AF414" s="495"/>
      <c r="AG414" s="496"/>
      <c r="AH414" s="498"/>
      <c r="AI414" s="492"/>
      <c r="AJ414" s="495"/>
      <c r="AK414" s="496"/>
      <c r="AL414" s="498"/>
    </row>
    <row r="415" spans="1:38" ht="21">
      <c r="A415" s="483"/>
      <c r="B415" s="866">
        <v>244141</v>
      </c>
      <c r="C415" s="861" t="s">
        <v>692</v>
      </c>
      <c r="D415" s="864"/>
      <c r="E415" s="864"/>
      <c r="F415" s="648"/>
      <c r="G415" s="659"/>
      <c r="H415" s="662">
        <v>54570</v>
      </c>
      <c r="I415" s="865"/>
      <c r="J415" s="490"/>
      <c r="K415" s="491"/>
      <c r="L415" s="492">
        <f t="shared" si="152"/>
        <v>54570</v>
      </c>
      <c r="M415" s="495">
        <f t="shared" si="155"/>
        <v>0</v>
      </c>
      <c r="N415" s="496">
        <f t="shared" si="155"/>
        <v>0</v>
      </c>
      <c r="O415" s="600">
        <f t="shared" si="155"/>
        <v>0</v>
      </c>
      <c r="P415" s="493">
        <f t="shared" si="154"/>
        <v>0</v>
      </c>
      <c r="Q415" s="492"/>
      <c r="R415" s="493"/>
      <c r="S415" s="494"/>
      <c r="T415" s="495"/>
      <c r="U415" s="496"/>
      <c r="V415" s="497"/>
      <c r="W415" s="492">
        <v>54570</v>
      </c>
      <c r="X415" s="495"/>
      <c r="Y415" s="496"/>
      <c r="Z415" s="498"/>
      <c r="AA415" s="494"/>
      <c r="AB415" s="495"/>
      <c r="AC415" s="496"/>
      <c r="AD415" s="497"/>
      <c r="AE415" s="492"/>
      <c r="AF415" s="495"/>
      <c r="AG415" s="496"/>
      <c r="AH415" s="498"/>
      <c r="AI415" s="492"/>
      <c r="AJ415" s="495"/>
      <c r="AK415" s="496"/>
      <c r="AL415" s="498"/>
    </row>
    <row r="416" spans="1:38" ht="21">
      <c r="A416" s="483"/>
      <c r="B416" s="541">
        <v>244152</v>
      </c>
      <c r="C416" s="861" t="s">
        <v>693</v>
      </c>
      <c r="D416" s="864"/>
      <c r="E416" s="864"/>
      <c r="F416" s="648"/>
      <c r="G416" s="659"/>
      <c r="H416" s="662">
        <v>25359</v>
      </c>
      <c r="I416" s="865"/>
      <c r="J416" s="490"/>
      <c r="K416" s="491"/>
      <c r="L416" s="492">
        <f t="shared" si="152"/>
        <v>25359</v>
      </c>
      <c r="M416" s="495">
        <f t="shared" si="155"/>
        <v>0</v>
      </c>
      <c r="N416" s="496">
        <f t="shared" si="155"/>
        <v>0</v>
      </c>
      <c r="O416" s="600">
        <f t="shared" si="155"/>
        <v>0</v>
      </c>
      <c r="P416" s="493">
        <f t="shared" si="154"/>
        <v>0</v>
      </c>
      <c r="Q416" s="492"/>
      <c r="R416" s="493"/>
      <c r="S416" s="494"/>
      <c r="T416" s="495"/>
      <c r="U416" s="496"/>
      <c r="V416" s="497"/>
      <c r="W416" s="492">
        <v>25359</v>
      </c>
      <c r="X416" s="495"/>
      <c r="Y416" s="496"/>
      <c r="Z416" s="498"/>
      <c r="AA416" s="494"/>
      <c r="AB416" s="495"/>
      <c r="AC416" s="496"/>
      <c r="AD416" s="497"/>
      <c r="AE416" s="492"/>
      <c r="AF416" s="495"/>
      <c r="AG416" s="496"/>
      <c r="AH416" s="498"/>
      <c r="AI416" s="492"/>
      <c r="AJ416" s="495"/>
      <c r="AK416" s="496"/>
      <c r="AL416" s="498"/>
    </row>
    <row r="417" spans="1:38" ht="21">
      <c r="A417" s="483"/>
      <c r="B417" s="860">
        <v>244179</v>
      </c>
      <c r="C417" s="905" t="s">
        <v>1326</v>
      </c>
      <c r="D417" s="575"/>
      <c r="E417" s="575"/>
      <c r="F417" s="486"/>
      <c r="G417" s="487"/>
      <c r="H417" s="488">
        <v>68480</v>
      </c>
      <c r="I417" s="489"/>
      <c r="J417" s="490"/>
      <c r="K417" s="491"/>
      <c r="L417" s="492">
        <f t="shared" si="152"/>
        <v>0</v>
      </c>
      <c r="M417" s="495">
        <f t="shared" si="155"/>
        <v>0</v>
      </c>
      <c r="N417" s="496">
        <f t="shared" si="155"/>
        <v>0</v>
      </c>
      <c r="O417" s="600">
        <f t="shared" si="155"/>
        <v>68480</v>
      </c>
      <c r="P417" s="493">
        <f t="shared" si="154"/>
        <v>0</v>
      </c>
      <c r="Q417" s="492"/>
      <c r="R417" s="493"/>
      <c r="S417" s="494"/>
      <c r="T417" s="495"/>
      <c r="U417" s="496"/>
      <c r="V417" s="497"/>
      <c r="W417" s="492"/>
      <c r="X417" s="495"/>
      <c r="Y417" s="496"/>
      <c r="Z417" s="498">
        <v>68480</v>
      </c>
      <c r="AA417" s="494"/>
      <c r="AB417" s="495"/>
      <c r="AC417" s="496"/>
      <c r="AD417" s="497"/>
      <c r="AE417" s="492"/>
      <c r="AF417" s="495"/>
      <c r="AG417" s="496"/>
      <c r="AH417" s="498"/>
      <c r="AI417" s="492"/>
      <c r="AJ417" s="495"/>
      <c r="AK417" s="496"/>
      <c r="AL417" s="498"/>
    </row>
    <row r="418" spans="1:38" ht="21">
      <c r="A418" s="483"/>
      <c r="B418" s="860">
        <v>244179</v>
      </c>
      <c r="C418" s="862" t="s">
        <v>1327</v>
      </c>
      <c r="D418" s="575"/>
      <c r="E418" s="575"/>
      <c r="F418" s="486"/>
      <c r="G418" s="487"/>
      <c r="H418" s="488">
        <v>96439.1</v>
      </c>
      <c r="I418" s="489"/>
      <c r="J418" s="490"/>
      <c r="K418" s="491"/>
      <c r="L418" s="492">
        <f t="shared" si="152"/>
        <v>0</v>
      </c>
      <c r="M418" s="495">
        <f t="shared" si="155"/>
        <v>0</v>
      </c>
      <c r="N418" s="496">
        <f t="shared" si="155"/>
        <v>0</v>
      </c>
      <c r="O418" s="600">
        <f t="shared" si="155"/>
        <v>96439.1</v>
      </c>
      <c r="P418" s="493">
        <f t="shared" si="154"/>
        <v>0</v>
      </c>
      <c r="Q418" s="492"/>
      <c r="R418" s="493"/>
      <c r="S418" s="494"/>
      <c r="T418" s="495"/>
      <c r="U418" s="496"/>
      <c r="V418" s="497"/>
      <c r="W418" s="492"/>
      <c r="X418" s="495"/>
      <c r="Y418" s="496"/>
      <c r="Z418" s="498">
        <v>96439.1</v>
      </c>
      <c r="AA418" s="494"/>
      <c r="AB418" s="495"/>
      <c r="AC418" s="496"/>
      <c r="AD418" s="497"/>
      <c r="AE418" s="492"/>
      <c r="AF418" s="495"/>
      <c r="AG418" s="496"/>
      <c r="AH418" s="498"/>
      <c r="AI418" s="492"/>
      <c r="AJ418" s="495"/>
      <c r="AK418" s="496"/>
      <c r="AL418" s="498"/>
    </row>
    <row r="419" spans="1:38" s="611" customFormat="1" ht="21">
      <c r="A419" s="483"/>
      <c r="B419" s="860">
        <v>244188</v>
      </c>
      <c r="C419" s="1217" t="s">
        <v>1369</v>
      </c>
      <c r="D419" s="1218"/>
      <c r="E419" s="1219"/>
      <c r="F419" s="486"/>
      <c r="G419" s="659">
        <v>5625</v>
      </c>
      <c r="H419" s="488"/>
      <c r="I419" s="489"/>
      <c r="J419" s="490"/>
      <c r="K419" s="491"/>
      <c r="L419" s="492">
        <f t="shared" si="152"/>
        <v>0</v>
      </c>
      <c r="M419" s="495">
        <f t="shared" si="155"/>
        <v>0</v>
      </c>
      <c r="N419" s="496">
        <f t="shared" si="155"/>
        <v>0</v>
      </c>
      <c r="O419" s="600">
        <f t="shared" si="155"/>
        <v>5625</v>
      </c>
      <c r="P419" s="493">
        <f t="shared" si="154"/>
        <v>0</v>
      </c>
      <c r="Q419" s="492"/>
      <c r="R419" s="493"/>
      <c r="S419" s="494"/>
      <c r="T419" s="495"/>
      <c r="U419" s="496"/>
      <c r="V419" s="497">
        <v>5625</v>
      </c>
      <c r="W419" s="492"/>
      <c r="X419" s="495"/>
      <c r="Y419" s="496"/>
      <c r="Z419" s="498"/>
      <c r="AA419" s="494"/>
      <c r="AB419" s="495"/>
      <c r="AC419" s="496"/>
      <c r="AD419" s="497"/>
      <c r="AE419" s="492"/>
      <c r="AF419" s="495"/>
      <c r="AG419" s="496"/>
      <c r="AH419" s="498"/>
      <c r="AI419" s="492"/>
      <c r="AJ419" s="495"/>
      <c r="AK419" s="496"/>
      <c r="AL419" s="498"/>
    </row>
    <row r="420" spans="1:38" s="611" customFormat="1" ht="21">
      <c r="A420" s="483"/>
      <c r="B420" s="860">
        <v>244197</v>
      </c>
      <c r="C420" s="1205" t="s">
        <v>1467</v>
      </c>
      <c r="D420" s="1206"/>
      <c r="E420" s="1207"/>
      <c r="F420" s="486"/>
      <c r="G420" s="659">
        <v>20000</v>
      </c>
      <c r="H420" s="488"/>
      <c r="I420" s="489"/>
      <c r="J420" s="490"/>
      <c r="K420" s="491"/>
      <c r="L420" s="492">
        <f t="shared" si="152"/>
        <v>0</v>
      </c>
      <c r="M420" s="495">
        <f t="shared" si="155"/>
        <v>0</v>
      </c>
      <c r="N420" s="496">
        <f t="shared" si="155"/>
        <v>20000</v>
      </c>
      <c r="O420" s="600">
        <f t="shared" si="155"/>
        <v>0</v>
      </c>
      <c r="P420" s="493">
        <f t="shared" si="154"/>
        <v>0</v>
      </c>
      <c r="Q420" s="492"/>
      <c r="R420" s="493"/>
      <c r="S420" s="494"/>
      <c r="T420" s="495"/>
      <c r="U420" s="496">
        <v>20000</v>
      </c>
      <c r="V420" s="497"/>
      <c r="W420" s="492"/>
      <c r="X420" s="495"/>
      <c r="Y420" s="496"/>
      <c r="Z420" s="498"/>
      <c r="AA420" s="494"/>
      <c r="AB420" s="495"/>
      <c r="AC420" s="496"/>
      <c r="AD420" s="497"/>
      <c r="AE420" s="492"/>
      <c r="AF420" s="495"/>
      <c r="AG420" s="496"/>
      <c r="AH420" s="498"/>
      <c r="AI420" s="492"/>
      <c r="AJ420" s="495"/>
      <c r="AK420" s="496"/>
      <c r="AL420" s="498"/>
    </row>
    <row r="421" spans="1:38" s="611" customFormat="1" ht="21">
      <c r="A421" s="483"/>
      <c r="B421" s="860">
        <v>244197</v>
      </c>
      <c r="C421" s="906" t="s">
        <v>1468</v>
      </c>
      <c r="D421" s="575"/>
      <c r="E421" s="575"/>
      <c r="F421" s="486"/>
      <c r="G421" s="487"/>
      <c r="H421" s="488">
        <v>53500</v>
      </c>
      <c r="I421" s="489"/>
      <c r="J421" s="490"/>
      <c r="K421" s="491"/>
      <c r="L421" s="492">
        <f t="shared" si="152"/>
        <v>0</v>
      </c>
      <c r="M421" s="495">
        <f t="shared" si="155"/>
        <v>0</v>
      </c>
      <c r="N421" s="496">
        <f t="shared" si="155"/>
        <v>0</v>
      </c>
      <c r="O421" s="600">
        <f t="shared" si="155"/>
        <v>53500</v>
      </c>
      <c r="P421" s="493">
        <f t="shared" si="154"/>
        <v>0</v>
      </c>
      <c r="Q421" s="492"/>
      <c r="R421" s="493"/>
      <c r="S421" s="494"/>
      <c r="T421" s="495"/>
      <c r="U421" s="496"/>
      <c r="V421" s="497"/>
      <c r="W421" s="492"/>
      <c r="X421" s="495"/>
      <c r="Y421" s="496"/>
      <c r="Z421" s="498">
        <v>53500</v>
      </c>
      <c r="AA421" s="494"/>
      <c r="AB421" s="495"/>
      <c r="AC421" s="496"/>
      <c r="AD421" s="497"/>
      <c r="AE421" s="492"/>
      <c r="AF421" s="495"/>
      <c r="AG421" s="496"/>
      <c r="AH421" s="498"/>
      <c r="AI421" s="492"/>
      <c r="AJ421" s="495"/>
      <c r="AK421" s="496"/>
      <c r="AL421" s="498"/>
    </row>
    <row r="422" spans="1:38" ht="21">
      <c r="A422" s="483"/>
      <c r="B422" s="860">
        <v>244200</v>
      </c>
      <c r="C422" s="906" t="s">
        <v>1469</v>
      </c>
      <c r="D422" s="575"/>
      <c r="E422" s="575"/>
      <c r="F422" s="486"/>
      <c r="G422" s="487"/>
      <c r="H422" s="488">
        <v>13803</v>
      </c>
      <c r="I422" s="489"/>
      <c r="J422" s="490"/>
      <c r="K422" s="491"/>
      <c r="L422" s="492">
        <f t="shared" si="152"/>
        <v>13803</v>
      </c>
      <c r="M422" s="495">
        <f t="shared" ref="M422:O428" si="156">SUM(T422,X422,AB422,AF422,AJ422)</f>
        <v>0</v>
      </c>
      <c r="N422" s="496">
        <f t="shared" si="156"/>
        <v>0</v>
      </c>
      <c r="O422" s="600">
        <f t="shared" si="156"/>
        <v>0</v>
      </c>
      <c r="P422" s="493">
        <f t="shared" si="154"/>
        <v>0</v>
      </c>
      <c r="Q422" s="492"/>
      <c r="R422" s="493"/>
      <c r="S422" s="494"/>
      <c r="T422" s="495"/>
      <c r="U422" s="496"/>
      <c r="V422" s="497"/>
      <c r="W422" s="492">
        <v>13803</v>
      </c>
      <c r="X422" s="495"/>
      <c r="Y422" s="496"/>
      <c r="Z422" s="498"/>
      <c r="AA422" s="494"/>
      <c r="AB422" s="495"/>
      <c r="AC422" s="496"/>
      <c r="AD422" s="497"/>
      <c r="AE422" s="492"/>
      <c r="AF422" s="495"/>
      <c r="AG422" s="496"/>
      <c r="AH422" s="498"/>
      <c r="AI422" s="492"/>
      <c r="AJ422" s="495"/>
      <c r="AK422" s="496"/>
      <c r="AL422" s="498"/>
    </row>
    <row r="423" spans="1:38" ht="21">
      <c r="A423" s="483"/>
      <c r="B423" s="860">
        <v>244209</v>
      </c>
      <c r="C423" s="906" t="s">
        <v>1470</v>
      </c>
      <c r="D423" s="575"/>
      <c r="E423" s="575"/>
      <c r="F423" s="486"/>
      <c r="G423" s="487"/>
      <c r="H423" s="618"/>
      <c r="I423" s="489"/>
      <c r="J423" s="490">
        <v>61538</v>
      </c>
      <c r="K423" s="491"/>
      <c r="L423" s="492">
        <f t="shared" si="152"/>
        <v>0</v>
      </c>
      <c r="M423" s="495">
        <f t="shared" si="156"/>
        <v>0</v>
      </c>
      <c r="N423" s="496">
        <f t="shared" si="156"/>
        <v>0</v>
      </c>
      <c r="O423" s="600">
        <f t="shared" si="156"/>
        <v>61538</v>
      </c>
      <c r="P423" s="493">
        <f t="shared" si="154"/>
        <v>0</v>
      </c>
      <c r="Q423" s="492"/>
      <c r="R423" s="493"/>
      <c r="S423" s="494"/>
      <c r="T423" s="495"/>
      <c r="U423" s="496"/>
      <c r="V423" s="497"/>
      <c r="W423" s="492"/>
      <c r="X423" s="495"/>
      <c r="Y423" s="496"/>
      <c r="Z423" s="498"/>
      <c r="AA423" s="494"/>
      <c r="AB423" s="495"/>
      <c r="AC423" s="496"/>
      <c r="AD423" s="497"/>
      <c r="AE423" s="492"/>
      <c r="AF423" s="495"/>
      <c r="AG423" s="496"/>
      <c r="AH423" s="498">
        <v>61538</v>
      </c>
      <c r="AI423" s="492"/>
      <c r="AJ423" s="495"/>
      <c r="AK423" s="496"/>
      <c r="AL423" s="498"/>
    </row>
    <row r="424" spans="1:38" ht="21">
      <c r="A424" s="483"/>
      <c r="B424" s="860">
        <v>244210</v>
      </c>
      <c r="C424" s="861" t="s">
        <v>1471</v>
      </c>
      <c r="D424" s="575"/>
      <c r="E424" s="575"/>
      <c r="F424" s="486"/>
      <c r="G424" s="487"/>
      <c r="H424" s="488">
        <v>70620</v>
      </c>
      <c r="I424" s="489"/>
      <c r="J424" s="490"/>
      <c r="K424" s="491"/>
      <c r="L424" s="492">
        <f t="shared" si="152"/>
        <v>0</v>
      </c>
      <c r="M424" s="495">
        <f t="shared" si="156"/>
        <v>0</v>
      </c>
      <c r="N424" s="496">
        <f t="shared" si="156"/>
        <v>0</v>
      </c>
      <c r="O424" s="600">
        <f t="shared" si="156"/>
        <v>70620</v>
      </c>
      <c r="P424" s="493">
        <f t="shared" si="154"/>
        <v>0</v>
      </c>
      <c r="Q424" s="492"/>
      <c r="R424" s="493"/>
      <c r="S424" s="494"/>
      <c r="T424" s="495"/>
      <c r="U424" s="496"/>
      <c r="V424" s="497"/>
      <c r="W424" s="492"/>
      <c r="X424" s="495"/>
      <c r="Y424" s="496"/>
      <c r="Z424" s="498">
        <v>70620</v>
      </c>
      <c r="AA424" s="494"/>
      <c r="AB424" s="495"/>
      <c r="AC424" s="496"/>
      <c r="AD424" s="497"/>
      <c r="AE424" s="492"/>
      <c r="AF424" s="495"/>
      <c r="AG424" s="496"/>
      <c r="AH424" s="498"/>
      <c r="AI424" s="492"/>
      <c r="AJ424" s="495"/>
      <c r="AK424" s="496"/>
      <c r="AL424" s="498"/>
    </row>
    <row r="425" spans="1:38" s="611" customFormat="1" ht="21">
      <c r="A425" s="483"/>
      <c r="B425" s="860">
        <v>244211</v>
      </c>
      <c r="C425" s="861" t="s">
        <v>1472</v>
      </c>
      <c r="D425" s="575"/>
      <c r="E425" s="575"/>
      <c r="F425" s="486"/>
      <c r="G425" s="487"/>
      <c r="H425" s="662">
        <v>24396</v>
      </c>
      <c r="I425" s="489"/>
      <c r="J425" s="490"/>
      <c r="K425" s="491"/>
      <c r="L425" s="492">
        <f t="shared" si="152"/>
        <v>24396</v>
      </c>
      <c r="M425" s="495">
        <f t="shared" si="156"/>
        <v>0</v>
      </c>
      <c r="N425" s="496">
        <f t="shared" si="156"/>
        <v>0</v>
      </c>
      <c r="O425" s="600">
        <f t="shared" si="156"/>
        <v>0</v>
      </c>
      <c r="P425" s="493">
        <f t="shared" si="154"/>
        <v>0</v>
      </c>
      <c r="Q425" s="492"/>
      <c r="R425" s="493"/>
      <c r="S425" s="494"/>
      <c r="T425" s="495"/>
      <c r="U425" s="496"/>
      <c r="V425" s="497"/>
      <c r="W425" s="492">
        <v>24396</v>
      </c>
      <c r="X425" s="495"/>
      <c r="Y425" s="496"/>
      <c r="Z425" s="498"/>
      <c r="AA425" s="494"/>
      <c r="AB425" s="495"/>
      <c r="AC425" s="496"/>
      <c r="AD425" s="497"/>
      <c r="AE425" s="492"/>
      <c r="AF425" s="495"/>
      <c r="AG425" s="496"/>
      <c r="AH425" s="498"/>
      <c r="AI425" s="492"/>
      <c r="AJ425" s="495"/>
      <c r="AK425" s="496"/>
      <c r="AL425" s="498"/>
    </row>
    <row r="426" spans="1:38" s="611" customFormat="1" ht="21">
      <c r="A426" s="483"/>
      <c r="B426" s="860">
        <v>244211</v>
      </c>
      <c r="C426" s="861" t="s">
        <v>1473</v>
      </c>
      <c r="D426" s="575"/>
      <c r="E426" s="575"/>
      <c r="F426" s="486"/>
      <c r="G426" s="487"/>
      <c r="H426" s="488">
        <v>19148.72</v>
      </c>
      <c r="I426" s="489"/>
      <c r="J426" s="490"/>
      <c r="K426" s="491"/>
      <c r="L426" s="492">
        <f t="shared" si="152"/>
        <v>0</v>
      </c>
      <c r="M426" s="495">
        <f t="shared" si="156"/>
        <v>0</v>
      </c>
      <c r="N426" s="496">
        <f t="shared" si="156"/>
        <v>0</v>
      </c>
      <c r="O426" s="600">
        <f t="shared" si="156"/>
        <v>19148.72</v>
      </c>
      <c r="P426" s="493">
        <f t="shared" si="154"/>
        <v>0</v>
      </c>
      <c r="Q426" s="492"/>
      <c r="R426" s="493"/>
      <c r="S426" s="494"/>
      <c r="T426" s="495"/>
      <c r="U426" s="496"/>
      <c r="V426" s="497"/>
      <c r="W426" s="492"/>
      <c r="X426" s="495"/>
      <c r="Y426" s="496"/>
      <c r="Z426" s="498">
        <v>19148.72</v>
      </c>
      <c r="AA426" s="494"/>
      <c r="AB426" s="495"/>
      <c r="AC426" s="496"/>
      <c r="AD426" s="497"/>
      <c r="AE426" s="492"/>
      <c r="AF426" s="495"/>
      <c r="AG426" s="496"/>
      <c r="AH426" s="498"/>
      <c r="AI426" s="492"/>
      <c r="AJ426" s="495"/>
      <c r="AK426" s="496"/>
      <c r="AL426" s="498"/>
    </row>
    <row r="427" spans="1:38" s="611" customFormat="1" ht="21">
      <c r="A427" s="483"/>
      <c r="B427" s="860">
        <v>244214</v>
      </c>
      <c r="C427" s="906" t="s">
        <v>1474</v>
      </c>
      <c r="D427" s="575"/>
      <c r="E427" s="575"/>
      <c r="F427" s="486"/>
      <c r="G427" s="487"/>
      <c r="H427" s="488">
        <v>18725</v>
      </c>
      <c r="I427" s="489"/>
      <c r="J427" s="490"/>
      <c r="K427" s="491"/>
      <c r="L427" s="492">
        <f t="shared" si="152"/>
        <v>0</v>
      </c>
      <c r="M427" s="495">
        <f t="shared" si="156"/>
        <v>0</v>
      </c>
      <c r="N427" s="496">
        <f t="shared" si="156"/>
        <v>0</v>
      </c>
      <c r="O427" s="600">
        <f t="shared" si="156"/>
        <v>18725</v>
      </c>
      <c r="P427" s="493">
        <f t="shared" si="154"/>
        <v>0</v>
      </c>
      <c r="Q427" s="492"/>
      <c r="R427" s="493"/>
      <c r="S427" s="494"/>
      <c r="T427" s="495"/>
      <c r="U427" s="496"/>
      <c r="V427" s="497"/>
      <c r="W427" s="492"/>
      <c r="X427" s="495"/>
      <c r="Y427" s="496"/>
      <c r="Z427" s="498">
        <v>18725</v>
      </c>
      <c r="AA427" s="494"/>
      <c r="AB427" s="495"/>
      <c r="AC427" s="496"/>
      <c r="AD427" s="497"/>
      <c r="AE427" s="492"/>
      <c r="AF427" s="495"/>
      <c r="AG427" s="496"/>
      <c r="AH427" s="498"/>
      <c r="AI427" s="492"/>
      <c r="AJ427" s="495"/>
      <c r="AK427" s="496"/>
      <c r="AL427" s="498"/>
    </row>
    <row r="428" spans="1:38" s="611" customFormat="1" ht="21">
      <c r="A428" s="483"/>
      <c r="B428" s="860">
        <v>244215</v>
      </c>
      <c r="C428" s="906" t="s">
        <v>1475</v>
      </c>
      <c r="D428" s="575"/>
      <c r="E428" s="575"/>
      <c r="F428" s="486"/>
      <c r="G428" s="487">
        <v>5625</v>
      </c>
      <c r="H428" s="488"/>
      <c r="I428" s="489"/>
      <c r="J428" s="490"/>
      <c r="K428" s="491"/>
      <c r="L428" s="492">
        <f t="shared" si="152"/>
        <v>0</v>
      </c>
      <c r="M428" s="495">
        <f t="shared" si="156"/>
        <v>0</v>
      </c>
      <c r="N428" s="496">
        <f t="shared" si="156"/>
        <v>0</v>
      </c>
      <c r="O428" s="600">
        <f t="shared" si="156"/>
        <v>5625</v>
      </c>
      <c r="P428" s="493">
        <f t="shared" si="154"/>
        <v>0</v>
      </c>
      <c r="Q428" s="492"/>
      <c r="R428" s="493"/>
      <c r="S428" s="494"/>
      <c r="T428" s="495"/>
      <c r="U428" s="496"/>
      <c r="V428" s="497">
        <v>5625</v>
      </c>
      <c r="W428" s="492"/>
      <c r="X428" s="495"/>
      <c r="Y428" s="496"/>
      <c r="Z428" s="498"/>
      <c r="AA428" s="494"/>
      <c r="AB428" s="495"/>
      <c r="AC428" s="496"/>
      <c r="AD428" s="497"/>
      <c r="AE428" s="492"/>
      <c r="AF428" s="495"/>
      <c r="AG428" s="496"/>
      <c r="AH428" s="498"/>
      <c r="AI428" s="492"/>
      <c r="AJ428" s="495"/>
      <c r="AK428" s="496"/>
      <c r="AL428" s="498"/>
    </row>
    <row r="429" spans="1:38" s="611" customFormat="1" ht="21">
      <c r="A429" s="483"/>
      <c r="B429" s="860">
        <v>244224</v>
      </c>
      <c r="C429" s="906" t="s">
        <v>1584</v>
      </c>
      <c r="D429" s="575"/>
      <c r="E429" s="575"/>
      <c r="F429" s="486"/>
      <c r="G429" s="487"/>
      <c r="H429" s="488">
        <v>40553</v>
      </c>
      <c r="I429" s="489"/>
      <c r="J429" s="490"/>
      <c r="K429" s="491"/>
      <c r="L429" s="492">
        <f t="shared" ref="L429:L443" si="157">SUM(Q429,S429,W429,AA429,AE429,AI429)</f>
        <v>0</v>
      </c>
      <c r="M429" s="495">
        <f t="shared" ref="M429:M443" si="158">SUM(T429,X429,AB429,AF429,AJ429)</f>
        <v>0</v>
      </c>
      <c r="N429" s="496">
        <f t="shared" ref="N429:N443" si="159">SUM(U429,Y429,AC429,AG429,AK429)</f>
        <v>0</v>
      </c>
      <c r="O429" s="600">
        <f t="shared" ref="O429:O443" si="160">SUM(V429,Z429,AD429,AH429,AL429)</f>
        <v>40553</v>
      </c>
      <c r="P429" s="493">
        <f t="shared" ref="P429:P443" si="161">SUM(R429)</f>
        <v>0</v>
      </c>
      <c r="Q429" s="492"/>
      <c r="R429" s="493"/>
      <c r="S429" s="494"/>
      <c r="T429" s="495"/>
      <c r="U429" s="496"/>
      <c r="V429" s="497"/>
      <c r="W429" s="492"/>
      <c r="X429" s="495"/>
      <c r="Y429" s="496"/>
      <c r="Z429" s="498">
        <v>40553</v>
      </c>
      <c r="AA429" s="494"/>
      <c r="AB429" s="495"/>
      <c r="AC429" s="496"/>
      <c r="AD429" s="497"/>
      <c r="AE429" s="492"/>
      <c r="AF429" s="495"/>
      <c r="AG429" s="496"/>
      <c r="AH429" s="498"/>
      <c r="AI429" s="492"/>
      <c r="AJ429" s="495"/>
      <c r="AK429" s="496"/>
      <c r="AL429" s="498"/>
    </row>
    <row r="430" spans="1:38" s="611" customFormat="1" ht="21">
      <c r="A430" s="483"/>
      <c r="B430" s="860">
        <v>244223</v>
      </c>
      <c r="C430" s="906" t="s">
        <v>1585</v>
      </c>
      <c r="D430" s="575"/>
      <c r="E430" s="575"/>
      <c r="F430" s="486"/>
      <c r="G430" s="487"/>
      <c r="H430" s="488">
        <v>38263.199999999997</v>
      </c>
      <c r="I430" s="489"/>
      <c r="J430" s="490"/>
      <c r="K430" s="491"/>
      <c r="L430" s="492">
        <f t="shared" si="157"/>
        <v>0</v>
      </c>
      <c r="M430" s="495">
        <f t="shared" si="158"/>
        <v>0</v>
      </c>
      <c r="N430" s="496">
        <f t="shared" si="159"/>
        <v>0</v>
      </c>
      <c r="O430" s="600">
        <f t="shared" si="160"/>
        <v>38263.199999999997</v>
      </c>
      <c r="P430" s="493">
        <f t="shared" si="161"/>
        <v>0</v>
      </c>
      <c r="Q430" s="492"/>
      <c r="R430" s="493"/>
      <c r="S430" s="494"/>
      <c r="T430" s="495"/>
      <c r="U430" s="496"/>
      <c r="V430" s="497"/>
      <c r="W430" s="492"/>
      <c r="X430" s="495"/>
      <c r="Y430" s="496"/>
      <c r="Z430" s="498">
        <v>38263.199999999997</v>
      </c>
      <c r="AA430" s="494"/>
      <c r="AB430" s="495"/>
      <c r="AC430" s="496"/>
      <c r="AD430" s="497"/>
      <c r="AE430" s="492"/>
      <c r="AF430" s="495"/>
      <c r="AG430" s="496"/>
      <c r="AH430" s="498"/>
      <c r="AI430" s="492"/>
      <c r="AJ430" s="495"/>
      <c r="AK430" s="496"/>
      <c r="AL430" s="498"/>
    </row>
    <row r="431" spans="1:38" ht="21">
      <c r="A431" s="483"/>
      <c r="B431" s="990">
        <v>244204</v>
      </c>
      <c r="C431" s="861" t="s">
        <v>1586</v>
      </c>
      <c r="D431" s="575"/>
      <c r="E431" s="575"/>
      <c r="F431" s="486"/>
      <c r="G431" s="487">
        <v>3360</v>
      </c>
      <c r="H431" s="618"/>
      <c r="I431" s="489"/>
      <c r="J431" s="490"/>
      <c r="K431" s="491"/>
      <c r="L431" s="492">
        <f t="shared" si="157"/>
        <v>3360</v>
      </c>
      <c r="M431" s="495">
        <f t="shared" si="158"/>
        <v>0</v>
      </c>
      <c r="N431" s="496">
        <f t="shared" si="159"/>
        <v>0</v>
      </c>
      <c r="O431" s="600">
        <f t="shared" si="160"/>
        <v>0</v>
      </c>
      <c r="P431" s="493">
        <f t="shared" si="161"/>
        <v>0</v>
      </c>
      <c r="Q431" s="492"/>
      <c r="R431" s="493"/>
      <c r="S431" s="494">
        <v>3360</v>
      </c>
      <c r="T431" s="495"/>
      <c r="U431" s="496"/>
      <c r="V431" s="497"/>
      <c r="W431" s="492"/>
      <c r="X431" s="495"/>
      <c r="Y431" s="496"/>
      <c r="Z431" s="498"/>
      <c r="AA431" s="494"/>
      <c r="AB431" s="495"/>
      <c r="AC431" s="496"/>
      <c r="AD431" s="497"/>
      <c r="AE431" s="492"/>
      <c r="AF431" s="495"/>
      <c r="AG431" s="496"/>
      <c r="AH431" s="498"/>
      <c r="AI431" s="492"/>
      <c r="AJ431" s="495"/>
      <c r="AK431" s="496"/>
      <c r="AL431" s="498"/>
    </row>
    <row r="432" spans="1:38" ht="21">
      <c r="A432" s="483"/>
      <c r="B432" s="859"/>
      <c r="C432" s="861" t="s">
        <v>1587</v>
      </c>
      <c r="D432" s="575"/>
      <c r="E432" s="575"/>
      <c r="F432" s="486"/>
      <c r="G432" s="487">
        <v>20000</v>
      </c>
      <c r="H432" s="618"/>
      <c r="I432" s="489"/>
      <c r="J432" s="490"/>
      <c r="K432" s="491"/>
      <c r="L432" s="492">
        <f t="shared" si="157"/>
        <v>20000</v>
      </c>
      <c r="M432" s="495">
        <f t="shared" si="158"/>
        <v>0</v>
      </c>
      <c r="N432" s="496">
        <f t="shared" si="159"/>
        <v>0</v>
      </c>
      <c r="O432" s="600">
        <f>SUM(V432,Z432,AD432,AH432,AL432)</f>
        <v>0</v>
      </c>
      <c r="P432" s="493">
        <f t="shared" si="161"/>
        <v>0</v>
      </c>
      <c r="Q432" s="492"/>
      <c r="R432" s="493"/>
      <c r="S432" s="494">
        <v>20000</v>
      </c>
      <c r="T432" s="495"/>
      <c r="U432" s="496"/>
      <c r="V432" s="497"/>
      <c r="W432" s="492"/>
      <c r="X432" s="495"/>
      <c r="Y432" s="496"/>
      <c r="Z432" s="498"/>
      <c r="AA432" s="494"/>
      <c r="AB432" s="495"/>
      <c r="AC432" s="496"/>
      <c r="AD432" s="497"/>
      <c r="AE432" s="492"/>
      <c r="AF432" s="495"/>
      <c r="AG432" s="496"/>
      <c r="AH432" s="498"/>
      <c r="AI432" s="492"/>
      <c r="AJ432" s="495"/>
      <c r="AK432" s="496"/>
      <c r="AL432" s="498"/>
    </row>
    <row r="433" spans="1:38" ht="21">
      <c r="A433" s="1063"/>
      <c r="B433" s="1062"/>
      <c r="C433" s="1033" t="s">
        <v>1659</v>
      </c>
      <c r="D433" s="1064"/>
      <c r="E433" s="1064"/>
      <c r="F433" s="1027"/>
      <c r="G433" s="1028">
        <v>5676.35</v>
      </c>
      <c r="H433" s="1029"/>
      <c r="I433" s="1030"/>
      <c r="J433" s="1031"/>
      <c r="K433" s="1032"/>
      <c r="L433" s="492">
        <f t="shared" ref="L433:L442" si="162">SUM(Q433,S433,W433,AA433,AE433,AI433)</f>
        <v>0</v>
      </c>
      <c r="M433" s="495">
        <f t="shared" ref="M433:M442" si="163">SUM(T433,X433,AB433,AF433,AJ433)</f>
        <v>0</v>
      </c>
      <c r="N433" s="496">
        <f t="shared" ref="N433:N442" si="164">SUM(U433,Y433,AC433,AG433,AK433)</f>
        <v>0</v>
      </c>
      <c r="O433" s="600">
        <f t="shared" ref="O433:O442" si="165">SUM(V433,Z433,AD433,AH433,AL433)</f>
        <v>5676.35</v>
      </c>
      <c r="P433" s="493">
        <f t="shared" ref="P433:P442" si="166">SUM(R433)</f>
        <v>0</v>
      </c>
      <c r="Q433" s="492"/>
      <c r="R433" s="493"/>
      <c r="S433" s="494"/>
      <c r="T433" s="495"/>
      <c r="U433" s="496"/>
      <c r="V433" s="497">
        <v>5676.35</v>
      </c>
      <c r="W433" s="492"/>
      <c r="X433" s="495"/>
      <c r="Y433" s="496"/>
      <c r="Z433" s="498"/>
      <c r="AA433" s="494"/>
      <c r="AB433" s="495"/>
      <c r="AC433" s="496"/>
      <c r="AD433" s="497"/>
      <c r="AE433" s="492"/>
      <c r="AF433" s="495"/>
      <c r="AG433" s="496"/>
      <c r="AH433" s="498"/>
      <c r="AI433" s="492"/>
      <c r="AJ433" s="495"/>
      <c r="AK433" s="496"/>
      <c r="AL433" s="498"/>
    </row>
    <row r="434" spans="1:38" ht="21">
      <c r="A434" s="1063"/>
      <c r="B434" s="1062"/>
      <c r="C434" s="1033" t="s">
        <v>1660</v>
      </c>
      <c r="D434" s="1064"/>
      <c r="E434" s="1064"/>
      <c r="F434" s="1034"/>
      <c r="G434" s="1035">
        <v>42000</v>
      </c>
      <c r="H434" s="1036"/>
      <c r="I434" s="1037"/>
      <c r="J434" s="1038"/>
      <c r="K434" s="1039"/>
      <c r="L434" s="1040">
        <f t="shared" si="162"/>
        <v>0</v>
      </c>
      <c r="M434" s="1041">
        <f t="shared" si="163"/>
        <v>0</v>
      </c>
      <c r="N434" s="1042">
        <f t="shared" si="164"/>
        <v>0</v>
      </c>
      <c r="O434" s="1043">
        <f t="shared" si="165"/>
        <v>42000</v>
      </c>
      <c r="P434" s="1044">
        <f t="shared" si="166"/>
        <v>0</v>
      </c>
      <c r="Q434" s="1040"/>
      <c r="R434" s="1044"/>
      <c r="S434" s="1045"/>
      <c r="T434" s="1041"/>
      <c r="U434" s="1042"/>
      <c r="V434" s="1046">
        <v>42000</v>
      </c>
      <c r="W434" s="1040"/>
      <c r="X434" s="1041"/>
      <c r="Y434" s="1042"/>
      <c r="Z434" s="1047"/>
      <c r="AA434" s="1045"/>
      <c r="AB434" s="1041"/>
      <c r="AC434" s="1042"/>
      <c r="AD434" s="1046"/>
      <c r="AE434" s="1040"/>
      <c r="AF434" s="1041"/>
      <c r="AG434" s="1042"/>
      <c r="AH434" s="1047"/>
      <c r="AI434" s="1040"/>
      <c r="AJ434" s="1041"/>
      <c r="AK434" s="1042"/>
      <c r="AL434" s="1047"/>
    </row>
    <row r="435" spans="1:38" ht="21">
      <c r="A435" s="1063"/>
      <c r="B435" s="1062"/>
      <c r="C435" s="1033"/>
      <c r="D435" s="1064"/>
      <c r="E435" s="1064"/>
      <c r="F435" s="1034"/>
      <c r="G435" s="1035"/>
      <c r="H435" s="1036"/>
      <c r="I435" s="1037"/>
      <c r="J435" s="1038"/>
      <c r="K435" s="1039"/>
      <c r="L435" s="1040">
        <f t="shared" si="162"/>
        <v>0</v>
      </c>
      <c r="M435" s="1041">
        <f t="shared" si="163"/>
        <v>0</v>
      </c>
      <c r="N435" s="1042">
        <f t="shared" si="164"/>
        <v>0</v>
      </c>
      <c r="O435" s="1043">
        <f t="shared" si="165"/>
        <v>0</v>
      </c>
      <c r="P435" s="1044">
        <f t="shared" si="166"/>
        <v>0</v>
      </c>
      <c r="Q435" s="1040"/>
      <c r="R435" s="1044"/>
      <c r="S435" s="1045"/>
      <c r="T435" s="1041"/>
      <c r="U435" s="1042"/>
      <c r="V435" s="1046"/>
      <c r="W435" s="1040"/>
      <c r="X435" s="1041"/>
      <c r="Y435" s="1042"/>
      <c r="Z435" s="1047"/>
      <c r="AA435" s="1045"/>
      <c r="AB435" s="1041"/>
      <c r="AC435" s="1042"/>
      <c r="AD435" s="1046"/>
      <c r="AE435" s="1040"/>
      <c r="AF435" s="1041"/>
      <c r="AG435" s="1042"/>
      <c r="AH435" s="1047"/>
      <c r="AI435" s="1040"/>
      <c r="AJ435" s="1041"/>
      <c r="AK435" s="1042"/>
      <c r="AL435" s="1047"/>
    </row>
    <row r="436" spans="1:38" ht="21">
      <c r="A436" s="1063"/>
      <c r="B436" s="1062"/>
      <c r="C436" s="1033"/>
      <c r="D436" s="1064"/>
      <c r="E436" s="1064"/>
      <c r="F436" s="1034"/>
      <c r="G436" s="1035"/>
      <c r="H436" s="1036"/>
      <c r="I436" s="1037"/>
      <c r="J436" s="1038"/>
      <c r="K436" s="1039"/>
      <c r="L436" s="1040">
        <f t="shared" si="162"/>
        <v>0</v>
      </c>
      <c r="M436" s="1041">
        <f t="shared" si="163"/>
        <v>0</v>
      </c>
      <c r="N436" s="1042">
        <f t="shared" si="164"/>
        <v>0</v>
      </c>
      <c r="O436" s="1043">
        <f t="shared" si="165"/>
        <v>0</v>
      </c>
      <c r="P436" s="1044">
        <f t="shared" si="166"/>
        <v>0</v>
      </c>
      <c r="Q436" s="1040"/>
      <c r="R436" s="1044"/>
      <c r="S436" s="1045"/>
      <c r="T436" s="1041"/>
      <c r="U436" s="1042"/>
      <c r="V436" s="1046"/>
      <c r="W436" s="1040"/>
      <c r="X436" s="1041"/>
      <c r="Y436" s="1042"/>
      <c r="Z436" s="1047"/>
      <c r="AA436" s="1045"/>
      <c r="AB436" s="1041"/>
      <c r="AC436" s="1042"/>
      <c r="AD436" s="1046"/>
      <c r="AE436" s="1040"/>
      <c r="AF436" s="1041"/>
      <c r="AG436" s="1042"/>
      <c r="AH436" s="1047"/>
      <c r="AI436" s="1040"/>
      <c r="AJ436" s="1041"/>
      <c r="AK436" s="1042"/>
      <c r="AL436" s="1047"/>
    </row>
    <row r="437" spans="1:38" ht="21">
      <c r="A437" s="1063"/>
      <c r="B437" s="1062"/>
      <c r="C437" s="1033"/>
      <c r="D437" s="1064"/>
      <c r="E437" s="1064"/>
      <c r="F437" s="1034"/>
      <c r="G437" s="1035"/>
      <c r="H437" s="1036"/>
      <c r="I437" s="1037"/>
      <c r="J437" s="1038"/>
      <c r="K437" s="1039"/>
      <c r="L437" s="1040">
        <f t="shared" si="162"/>
        <v>0</v>
      </c>
      <c r="M437" s="1041">
        <f t="shared" si="163"/>
        <v>0</v>
      </c>
      <c r="N437" s="1042">
        <f t="shared" si="164"/>
        <v>0</v>
      </c>
      <c r="O437" s="1043">
        <f t="shared" si="165"/>
        <v>0</v>
      </c>
      <c r="P437" s="1044">
        <f t="shared" si="166"/>
        <v>0</v>
      </c>
      <c r="Q437" s="1040"/>
      <c r="R437" s="1044"/>
      <c r="S437" s="1045"/>
      <c r="T437" s="1041"/>
      <c r="U437" s="1042"/>
      <c r="V437" s="1046"/>
      <c r="W437" s="1040"/>
      <c r="X437" s="1041"/>
      <c r="Y437" s="1042"/>
      <c r="Z437" s="1047"/>
      <c r="AA437" s="1045"/>
      <c r="AB437" s="1041"/>
      <c r="AC437" s="1042"/>
      <c r="AD437" s="1046"/>
      <c r="AE437" s="1040"/>
      <c r="AF437" s="1041"/>
      <c r="AG437" s="1042"/>
      <c r="AH437" s="1047"/>
      <c r="AI437" s="1040"/>
      <c r="AJ437" s="1041"/>
      <c r="AK437" s="1042"/>
      <c r="AL437" s="1047"/>
    </row>
    <row r="438" spans="1:38" ht="21">
      <c r="A438" s="1063"/>
      <c r="B438" s="1062"/>
      <c r="C438" s="1033"/>
      <c r="D438" s="1064"/>
      <c r="E438" s="1064"/>
      <c r="F438" s="1034"/>
      <c r="G438" s="1035"/>
      <c r="H438" s="1036"/>
      <c r="I438" s="1037"/>
      <c r="J438" s="1038"/>
      <c r="K438" s="1039"/>
      <c r="L438" s="1040">
        <f t="shared" si="162"/>
        <v>0</v>
      </c>
      <c r="M438" s="1041">
        <f t="shared" si="163"/>
        <v>0</v>
      </c>
      <c r="N438" s="1042">
        <f t="shared" si="164"/>
        <v>0</v>
      </c>
      <c r="O438" s="1043">
        <f t="shared" si="165"/>
        <v>0</v>
      </c>
      <c r="P438" s="1044">
        <f t="shared" si="166"/>
        <v>0</v>
      </c>
      <c r="Q438" s="1040"/>
      <c r="R438" s="1044"/>
      <c r="S438" s="1045"/>
      <c r="T438" s="1041"/>
      <c r="U438" s="1042"/>
      <c r="V438" s="1046"/>
      <c r="W438" s="1040"/>
      <c r="X438" s="1041"/>
      <c r="Y438" s="1042"/>
      <c r="Z438" s="1047"/>
      <c r="AA438" s="1045"/>
      <c r="AB438" s="1041"/>
      <c r="AC438" s="1042"/>
      <c r="AD438" s="1046"/>
      <c r="AE438" s="1040"/>
      <c r="AF438" s="1041"/>
      <c r="AG438" s="1042"/>
      <c r="AH438" s="1047"/>
      <c r="AI438" s="1040"/>
      <c r="AJ438" s="1041"/>
      <c r="AK438" s="1042"/>
      <c r="AL438" s="1047"/>
    </row>
    <row r="439" spans="1:38" ht="21">
      <c r="A439" s="1063"/>
      <c r="B439" s="1062"/>
      <c r="C439" s="1033"/>
      <c r="D439" s="1064"/>
      <c r="E439" s="1064"/>
      <c r="F439" s="1034"/>
      <c r="G439" s="1035"/>
      <c r="H439" s="1036"/>
      <c r="I439" s="1037"/>
      <c r="J439" s="1038"/>
      <c r="K439" s="1039"/>
      <c r="L439" s="1040">
        <f t="shared" si="162"/>
        <v>0</v>
      </c>
      <c r="M439" s="1041">
        <f t="shared" si="163"/>
        <v>0</v>
      </c>
      <c r="N439" s="1042">
        <f t="shared" si="164"/>
        <v>0</v>
      </c>
      <c r="O439" s="1043">
        <f t="shared" si="165"/>
        <v>0</v>
      </c>
      <c r="P439" s="1044">
        <f t="shared" si="166"/>
        <v>0</v>
      </c>
      <c r="Q439" s="1040"/>
      <c r="R439" s="1044"/>
      <c r="S439" s="1045"/>
      <c r="T439" s="1041"/>
      <c r="U439" s="1042"/>
      <c r="V439" s="1046"/>
      <c r="W439" s="1040"/>
      <c r="X439" s="1041"/>
      <c r="Y439" s="1042"/>
      <c r="Z439" s="1047"/>
      <c r="AA439" s="1045"/>
      <c r="AB439" s="1041"/>
      <c r="AC439" s="1042"/>
      <c r="AD439" s="1046"/>
      <c r="AE439" s="1040"/>
      <c r="AF439" s="1041"/>
      <c r="AG439" s="1042"/>
      <c r="AH439" s="1047"/>
      <c r="AI439" s="1040"/>
      <c r="AJ439" s="1041"/>
      <c r="AK439" s="1042"/>
      <c r="AL439" s="1047"/>
    </row>
    <row r="440" spans="1:38" ht="21">
      <c r="A440" s="1063"/>
      <c r="B440" s="1062"/>
      <c r="C440" s="1033"/>
      <c r="D440" s="1064"/>
      <c r="E440" s="1064"/>
      <c r="F440" s="1034"/>
      <c r="G440" s="1035"/>
      <c r="H440" s="1036"/>
      <c r="I440" s="1037"/>
      <c r="J440" s="1038"/>
      <c r="K440" s="1039"/>
      <c r="L440" s="1040">
        <f t="shared" si="162"/>
        <v>0</v>
      </c>
      <c r="M440" s="1041">
        <f t="shared" si="163"/>
        <v>0</v>
      </c>
      <c r="N440" s="1042">
        <f t="shared" si="164"/>
        <v>0</v>
      </c>
      <c r="O440" s="1043">
        <f t="shared" si="165"/>
        <v>0</v>
      </c>
      <c r="P440" s="1044">
        <f t="shared" si="166"/>
        <v>0</v>
      </c>
      <c r="Q440" s="1040"/>
      <c r="R440" s="1044"/>
      <c r="S440" s="1045"/>
      <c r="T440" s="1041"/>
      <c r="U440" s="1042"/>
      <c r="V440" s="1046"/>
      <c r="W440" s="1040"/>
      <c r="X440" s="1041"/>
      <c r="Y440" s="1042"/>
      <c r="Z440" s="1047"/>
      <c r="AA440" s="1045"/>
      <c r="AB440" s="1041"/>
      <c r="AC440" s="1042"/>
      <c r="AD440" s="1046"/>
      <c r="AE440" s="1040"/>
      <c r="AF440" s="1041"/>
      <c r="AG440" s="1042"/>
      <c r="AH440" s="1047"/>
      <c r="AI440" s="1040"/>
      <c r="AJ440" s="1041"/>
      <c r="AK440" s="1042"/>
      <c r="AL440" s="1047"/>
    </row>
    <row r="441" spans="1:38" ht="21">
      <c r="A441" s="1063"/>
      <c r="B441" s="1062"/>
      <c r="C441" s="1033"/>
      <c r="D441" s="1064"/>
      <c r="E441" s="1064"/>
      <c r="F441" s="1034"/>
      <c r="G441" s="1035"/>
      <c r="H441" s="1036"/>
      <c r="I441" s="1037"/>
      <c r="J441" s="1038"/>
      <c r="K441" s="1039"/>
      <c r="L441" s="1040">
        <f t="shared" si="162"/>
        <v>0</v>
      </c>
      <c r="M441" s="1041">
        <f t="shared" si="163"/>
        <v>0</v>
      </c>
      <c r="N441" s="1042">
        <f t="shared" si="164"/>
        <v>0</v>
      </c>
      <c r="O441" s="1043">
        <f t="shared" si="165"/>
        <v>0</v>
      </c>
      <c r="P441" s="1044">
        <f t="shared" si="166"/>
        <v>0</v>
      </c>
      <c r="Q441" s="1040"/>
      <c r="R441" s="1044"/>
      <c r="S441" s="1045"/>
      <c r="T441" s="1041"/>
      <c r="U441" s="1042"/>
      <c r="V441" s="1046"/>
      <c r="W441" s="1040"/>
      <c r="X441" s="1041"/>
      <c r="Y441" s="1042"/>
      <c r="Z441" s="1047"/>
      <c r="AA441" s="1045"/>
      <c r="AB441" s="1041"/>
      <c r="AC441" s="1042"/>
      <c r="AD441" s="1046"/>
      <c r="AE441" s="1040"/>
      <c r="AF441" s="1041"/>
      <c r="AG441" s="1042"/>
      <c r="AH441" s="1047"/>
      <c r="AI441" s="1040"/>
      <c r="AJ441" s="1041"/>
      <c r="AK441" s="1042"/>
      <c r="AL441" s="1047"/>
    </row>
    <row r="442" spans="1:38" ht="18.75">
      <c r="A442" s="1063"/>
      <c r="B442" s="1062"/>
      <c r="C442" s="616"/>
      <c r="D442" s="1064"/>
      <c r="E442" s="1064"/>
      <c r="F442" s="1034"/>
      <c r="G442" s="1035"/>
      <c r="H442" s="1036"/>
      <c r="I442" s="1037"/>
      <c r="J442" s="1038"/>
      <c r="K442" s="1039"/>
      <c r="L442" s="1040">
        <f t="shared" si="162"/>
        <v>0</v>
      </c>
      <c r="M442" s="1041">
        <f t="shared" si="163"/>
        <v>0</v>
      </c>
      <c r="N442" s="1042">
        <f t="shared" si="164"/>
        <v>0</v>
      </c>
      <c r="O442" s="1043">
        <f t="shared" si="165"/>
        <v>0</v>
      </c>
      <c r="P442" s="1044">
        <f t="shared" si="166"/>
        <v>0</v>
      </c>
      <c r="Q442" s="1040"/>
      <c r="R442" s="1044"/>
      <c r="S442" s="1045"/>
      <c r="T442" s="1041"/>
      <c r="U442" s="1042"/>
      <c r="V442" s="1046"/>
      <c r="W442" s="1040"/>
      <c r="X442" s="1041"/>
      <c r="Y442" s="1042"/>
      <c r="Z442" s="1047"/>
      <c r="AA442" s="1045"/>
      <c r="AB442" s="1041"/>
      <c r="AC442" s="1042"/>
      <c r="AD442" s="1046"/>
      <c r="AE442" s="1040"/>
      <c r="AF442" s="1041"/>
      <c r="AG442" s="1042"/>
      <c r="AH442" s="1047"/>
      <c r="AI442" s="1040"/>
      <c r="AJ442" s="1041"/>
      <c r="AK442" s="1042"/>
      <c r="AL442" s="1047"/>
    </row>
    <row r="443" spans="1:38" ht="19.5" thickBot="1">
      <c r="A443" s="1065"/>
      <c r="B443" s="1066"/>
      <c r="C443" s="1067"/>
      <c r="D443" s="1068"/>
      <c r="E443" s="1068"/>
      <c r="F443" s="1048"/>
      <c r="G443" s="1049"/>
      <c r="H443" s="1050"/>
      <c r="I443" s="1051"/>
      <c r="J443" s="1052"/>
      <c r="K443" s="1053"/>
      <c r="L443" s="1054">
        <f t="shared" si="157"/>
        <v>0</v>
      </c>
      <c r="M443" s="1055">
        <f t="shared" si="158"/>
        <v>0</v>
      </c>
      <c r="N443" s="1056">
        <f t="shared" si="159"/>
        <v>0</v>
      </c>
      <c r="O443" s="1057">
        <f t="shared" si="160"/>
        <v>0</v>
      </c>
      <c r="P443" s="1058">
        <f t="shared" si="161"/>
        <v>0</v>
      </c>
      <c r="Q443" s="1054"/>
      <c r="R443" s="1058"/>
      <c r="S443" s="1059"/>
      <c r="T443" s="1055"/>
      <c r="U443" s="1056"/>
      <c r="V443" s="1060"/>
      <c r="W443" s="1054"/>
      <c r="X443" s="1055"/>
      <c r="Y443" s="1056"/>
      <c r="Z443" s="1061"/>
      <c r="AA443" s="1059"/>
      <c r="AB443" s="1055"/>
      <c r="AC443" s="1056"/>
      <c r="AD443" s="1060"/>
      <c r="AE443" s="1054"/>
      <c r="AF443" s="1055"/>
      <c r="AG443" s="1056"/>
      <c r="AH443" s="1061"/>
      <c r="AI443" s="1054"/>
      <c r="AJ443" s="1055"/>
      <c r="AK443" s="1056"/>
      <c r="AL443" s="1061"/>
    </row>
    <row r="444" spans="1:38" ht="37.5">
      <c r="A444" s="383" t="s">
        <v>126</v>
      </c>
      <c r="B444" s="603" t="s">
        <v>127</v>
      </c>
      <c r="C444" s="604" t="s">
        <v>128</v>
      </c>
      <c r="D444" s="605" t="s">
        <v>129</v>
      </c>
      <c r="E444" s="527" t="s">
        <v>521</v>
      </c>
      <c r="F444" s="528" t="s">
        <v>522</v>
      </c>
      <c r="G444" s="524" t="s">
        <v>508</v>
      </c>
      <c r="H444" s="524" t="s">
        <v>509</v>
      </c>
      <c r="I444" s="524" t="s">
        <v>510</v>
      </c>
      <c r="J444" s="526" t="s">
        <v>511</v>
      </c>
      <c r="K444" s="529" t="s">
        <v>64</v>
      </c>
      <c r="L444" s="590"/>
      <c r="M444" s="591"/>
      <c r="N444" s="591"/>
      <c r="O444" s="591"/>
      <c r="P444" s="592"/>
      <c r="Q444" s="590"/>
      <c r="R444" s="592"/>
      <c r="S444" s="523">
        <f>SUM(S450:V450)</f>
        <v>0</v>
      </c>
      <c r="T444" s="897">
        <f>S444+G451</f>
        <v>0</v>
      </c>
      <c r="U444" s="591"/>
      <c r="V444" s="593"/>
      <c r="W444" s="523">
        <f>SUM(W450:Z450)</f>
        <v>262489.19</v>
      </c>
      <c r="X444" s="897">
        <f>W444+H451</f>
        <v>262489.19</v>
      </c>
      <c r="Y444" s="566"/>
      <c r="Z444" s="567"/>
      <c r="AA444" s="523">
        <f>SUM(AA450:AD450)</f>
        <v>0</v>
      </c>
      <c r="AB444" s="566"/>
      <c r="AC444" s="566"/>
      <c r="AD444" s="568"/>
      <c r="AE444" s="523">
        <f>SUM(AE450:AH450)</f>
        <v>81149.399999999994</v>
      </c>
      <c r="AF444" s="566"/>
      <c r="AG444" s="566"/>
      <c r="AH444" s="567"/>
      <c r="AI444" s="523">
        <f>SUM(AI450:AL450)</f>
        <v>0</v>
      </c>
      <c r="AJ444" s="591"/>
      <c r="AK444" s="591"/>
      <c r="AL444" s="592"/>
    </row>
    <row r="445" spans="1:38" ht="26.25">
      <c r="A445" s="397" t="s">
        <v>513</v>
      </c>
      <c r="B445" s="420" t="str">
        <f>$B$4</f>
        <v>90</v>
      </c>
      <c r="C445" s="421" t="s">
        <v>32</v>
      </c>
      <c r="D445" s="386">
        <f>SUM(F445:K445)</f>
        <v>796000</v>
      </c>
      <c r="E445" s="400" t="s">
        <v>514</v>
      </c>
      <c r="F445" s="422">
        <v>432000</v>
      </c>
      <c r="G445" s="423">
        <v>0</v>
      </c>
      <c r="H445" s="424">
        <v>282850</v>
      </c>
      <c r="I445" s="425">
        <v>0</v>
      </c>
      <c r="J445" s="426">
        <v>81150</v>
      </c>
      <c r="K445" s="427">
        <v>0</v>
      </c>
      <c r="L445" s="428"/>
      <c r="M445" s="429"/>
      <c r="N445" s="430"/>
      <c r="O445" s="431"/>
      <c r="P445" s="432"/>
      <c r="Q445" s="428"/>
      <c r="R445" s="432"/>
      <c r="S445" s="433"/>
      <c r="T445" s="429"/>
      <c r="U445" s="430"/>
      <c r="V445" s="434"/>
      <c r="W445" s="428"/>
      <c r="X445" s="429"/>
      <c r="Y445" s="430"/>
      <c r="Z445" s="435"/>
      <c r="AA445" s="433"/>
      <c r="AB445" s="429"/>
      <c r="AC445" s="430"/>
      <c r="AD445" s="434"/>
      <c r="AE445" s="428"/>
      <c r="AF445" s="429"/>
      <c r="AG445" s="430"/>
      <c r="AH445" s="435"/>
      <c r="AI445" s="428"/>
      <c r="AJ445" s="429"/>
      <c r="AK445" s="430"/>
      <c r="AL445" s="435"/>
    </row>
    <row r="446" spans="1:38" ht="18.75" hidden="1">
      <c r="A446" s="536" t="str">
        <f>$A$5</f>
        <v>พ.ค.</v>
      </c>
      <c r="B446" s="398"/>
      <c r="C446" s="421"/>
      <c r="D446" s="386">
        <f>SUM(F446:K446)</f>
        <v>705000</v>
      </c>
      <c r="E446" s="400" t="s">
        <v>516</v>
      </c>
      <c r="F446" s="422">
        <v>432000</v>
      </c>
      <c r="G446" s="423">
        <v>0</v>
      </c>
      <c r="H446" s="424">
        <v>212137.5</v>
      </c>
      <c r="I446" s="425">
        <v>0</v>
      </c>
      <c r="J446" s="426">
        <v>60862.5</v>
      </c>
      <c r="K446" s="427">
        <v>0</v>
      </c>
      <c r="L446" s="428"/>
      <c r="M446" s="429"/>
      <c r="N446" s="430"/>
      <c r="O446" s="431"/>
      <c r="P446" s="432"/>
      <c r="Q446" s="428"/>
      <c r="R446" s="432"/>
      <c r="S446" s="433"/>
      <c r="T446" s="429"/>
      <c r="U446" s="430"/>
      <c r="V446" s="434"/>
      <c r="W446" s="428"/>
      <c r="X446" s="429"/>
      <c r="Y446" s="430"/>
      <c r="Z446" s="435"/>
      <c r="AA446" s="433"/>
      <c r="AB446" s="429"/>
      <c r="AC446" s="430"/>
      <c r="AD446" s="434"/>
      <c r="AE446" s="428"/>
      <c r="AF446" s="429"/>
      <c r="AG446" s="430"/>
      <c r="AH446" s="435"/>
      <c r="AI446" s="428"/>
      <c r="AJ446" s="429"/>
      <c r="AK446" s="430"/>
      <c r="AL446" s="435"/>
    </row>
    <row r="447" spans="1:38" ht="26.25">
      <c r="A447" s="397" t="s">
        <v>517</v>
      </c>
      <c r="B447" s="401">
        <f>D447*100/D445</f>
        <v>97.442033919597989</v>
      </c>
      <c r="C447" s="421" t="s">
        <v>32</v>
      </c>
      <c r="D447" s="386">
        <f>SUM(F447:K447)</f>
        <v>775638.59</v>
      </c>
      <c r="E447" s="400" t="s">
        <v>518</v>
      </c>
      <c r="F447" s="422">
        <f t="shared" ref="F447:K447" si="167">SUM(F451:F476)</f>
        <v>432000</v>
      </c>
      <c r="G447" s="423">
        <f t="shared" si="167"/>
        <v>0</v>
      </c>
      <c r="H447" s="424">
        <f t="shared" si="167"/>
        <v>262489.19</v>
      </c>
      <c r="I447" s="425">
        <f t="shared" si="167"/>
        <v>0</v>
      </c>
      <c r="J447" s="426">
        <f t="shared" si="167"/>
        <v>81149.399999999994</v>
      </c>
      <c r="K447" s="427">
        <f t="shared" si="167"/>
        <v>0</v>
      </c>
      <c r="L447" s="475"/>
      <c r="M447" s="478"/>
      <c r="N447" s="479"/>
      <c r="O447" s="538"/>
      <c r="P447" s="476"/>
      <c r="Q447" s="475"/>
      <c r="R447" s="476"/>
      <c r="S447" s="477"/>
      <c r="T447" s="478"/>
      <c r="U447" s="479"/>
      <c r="V447" s="480"/>
      <c r="W447" s="475"/>
      <c r="X447" s="478"/>
      <c r="Y447" s="479"/>
      <c r="Z447" s="482"/>
      <c r="AA447" s="477"/>
      <c r="AB447" s="478"/>
      <c r="AC447" s="479"/>
      <c r="AD447" s="480"/>
      <c r="AE447" s="475"/>
      <c r="AF447" s="478"/>
      <c r="AG447" s="479"/>
      <c r="AH447" s="482"/>
      <c r="AI447" s="475"/>
      <c r="AJ447" s="478"/>
      <c r="AK447" s="479"/>
      <c r="AL447" s="482"/>
    </row>
    <row r="448" spans="1:38" ht="26.25" hidden="1">
      <c r="A448" s="402" t="s">
        <v>519</v>
      </c>
      <c r="B448" s="403">
        <f>L450*100/D445</f>
        <v>92.169326633165824</v>
      </c>
      <c r="C448" s="421" t="s">
        <v>32</v>
      </c>
      <c r="D448" s="386">
        <f>SUM(F448:K448)</f>
        <v>-70638.59</v>
      </c>
      <c r="E448" s="400" t="s">
        <v>520</v>
      </c>
      <c r="F448" s="422">
        <f t="shared" ref="F448:K448" si="168">F446-F447</f>
        <v>0</v>
      </c>
      <c r="G448" s="423">
        <f t="shared" si="168"/>
        <v>0</v>
      </c>
      <c r="H448" s="424">
        <f t="shared" si="168"/>
        <v>-50351.69</v>
      </c>
      <c r="I448" s="425">
        <f t="shared" si="168"/>
        <v>0</v>
      </c>
      <c r="J448" s="426">
        <f t="shared" si="168"/>
        <v>-20286.899999999994</v>
      </c>
      <c r="K448" s="427">
        <f t="shared" si="168"/>
        <v>0</v>
      </c>
      <c r="L448" s="570"/>
      <c r="M448" s="460"/>
      <c r="N448" s="461"/>
      <c r="O448" s="462"/>
      <c r="P448" s="571"/>
      <c r="Q448" s="570"/>
      <c r="R448" s="571"/>
      <c r="S448" s="572"/>
      <c r="T448" s="460"/>
      <c r="U448" s="461"/>
      <c r="V448" s="465"/>
      <c r="W448" s="570"/>
      <c r="X448" s="460"/>
      <c r="Y448" s="461"/>
      <c r="Z448" s="466"/>
      <c r="AA448" s="572"/>
      <c r="AB448" s="460"/>
      <c r="AC448" s="461"/>
      <c r="AD448" s="465"/>
      <c r="AE448" s="570"/>
      <c r="AF448" s="460"/>
      <c r="AG448" s="461"/>
      <c r="AH448" s="466"/>
      <c r="AI448" s="570"/>
      <c r="AJ448" s="460"/>
      <c r="AK448" s="461"/>
      <c r="AL448" s="466"/>
    </row>
    <row r="449" spans="1:38" ht="18.75">
      <c r="A449" s="537"/>
      <c r="B449" s="438"/>
      <c r="C449" s="421"/>
      <c r="D449" s="386">
        <f>SUM(F449:K449)</f>
        <v>20361.410000000003</v>
      </c>
      <c r="E449" s="400" t="s">
        <v>453</v>
      </c>
      <c r="F449" s="422">
        <f t="shared" ref="F449:K449" si="169">F445-F447</f>
        <v>0</v>
      </c>
      <c r="G449" s="423">
        <f t="shared" si="169"/>
        <v>0</v>
      </c>
      <c r="H449" s="424">
        <f t="shared" si="169"/>
        <v>20360.809999999998</v>
      </c>
      <c r="I449" s="425">
        <f t="shared" si="169"/>
        <v>0</v>
      </c>
      <c r="J449" s="426">
        <f t="shared" si="169"/>
        <v>0.60000000000582077</v>
      </c>
      <c r="K449" s="439">
        <f t="shared" si="169"/>
        <v>0</v>
      </c>
      <c r="L449" s="459"/>
      <c r="M449" s="460"/>
      <c r="N449" s="461"/>
      <c r="O449" s="462"/>
      <c r="P449" s="463"/>
      <c r="Q449" s="459"/>
      <c r="R449" s="463"/>
      <c r="S449" s="464"/>
      <c r="T449" s="460"/>
      <c r="U449" s="461"/>
      <c r="V449" s="465"/>
      <c r="W449" s="459"/>
      <c r="X449" s="460"/>
      <c r="Y449" s="461"/>
      <c r="Z449" s="466"/>
      <c r="AA449" s="464"/>
      <c r="AB449" s="460"/>
      <c r="AC449" s="461"/>
      <c r="AD449" s="465"/>
      <c r="AE449" s="459"/>
      <c r="AF449" s="460"/>
      <c r="AG449" s="461"/>
      <c r="AH449" s="466"/>
      <c r="AI449" s="459"/>
      <c r="AJ449" s="460"/>
      <c r="AK449" s="461"/>
      <c r="AL449" s="466"/>
    </row>
    <row r="450" spans="1:38" ht="18.75">
      <c r="A450" s="539" t="s">
        <v>523</v>
      </c>
      <c r="B450" s="440" t="s">
        <v>524</v>
      </c>
      <c r="C450" s="1162" t="s">
        <v>525</v>
      </c>
      <c r="D450" s="1163"/>
      <c r="E450" s="1164"/>
      <c r="F450" s="442" t="s">
        <v>526</v>
      </c>
      <c r="G450" s="440" t="s">
        <v>508</v>
      </c>
      <c r="H450" s="440" t="s">
        <v>509</v>
      </c>
      <c r="I450" s="440" t="s">
        <v>510</v>
      </c>
      <c r="J450" s="440" t="s">
        <v>511</v>
      </c>
      <c r="K450" s="443" t="s">
        <v>64</v>
      </c>
      <c r="L450" s="444">
        <f t="shared" ref="L450:AL450" si="170">SUM(L451:L476)</f>
        <v>733667.83999999997</v>
      </c>
      <c r="M450" s="445">
        <f t="shared" si="170"/>
        <v>0</v>
      </c>
      <c r="N450" s="445">
        <f t="shared" si="170"/>
        <v>0</v>
      </c>
      <c r="O450" s="445">
        <f t="shared" si="170"/>
        <v>41970.75</v>
      </c>
      <c r="P450" s="445">
        <f t="shared" si="170"/>
        <v>0</v>
      </c>
      <c r="Q450" s="444">
        <f t="shared" si="170"/>
        <v>432000</v>
      </c>
      <c r="R450" s="446">
        <f t="shared" si="170"/>
        <v>0</v>
      </c>
      <c r="S450" s="447">
        <f t="shared" si="170"/>
        <v>0</v>
      </c>
      <c r="T450" s="445">
        <f t="shared" si="170"/>
        <v>0</v>
      </c>
      <c r="U450" s="445">
        <f t="shared" si="170"/>
        <v>0</v>
      </c>
      <c r="V450" s="448">
        <f t="shared" si="170"/>
        <v>0</v>
      </c>
      <c r="W450" s="444">
        <f t="shared" si="170"/>
        <v>220518.44</v>
      </c>
      <c r="X450" s="445">
        <f t="shared" si="170"/>
        <v>0</v>
      </c>
      <c r="Y450" s="445">
        <f t="shared" si="170"/>
        <v>0</v>
      </c>
      <c r="Z450" s="446">
        <f t="shared" si="170"/>
        <v>41970.75</v>
      </c>
      <c r="AA450" s="447">
        <f t="shared" si="170"/>
        <v>0</v>
      </c>
      <c r="AB450" s="445">
        <f t="shared" si="170"/>
        <v>0</v>
      </c>
      <c r="AC450" s="445">
        <f t="shared" si="170"/>
        <v>0</v>
      </c>
      <c r="AD450" s="448">
        <f t="shared" si="170"/>
        <v>0</v>
      </c>
      <c r="AE450" s="444">
        <f t="shared" si="170"/>
        <v>81149.399999999994</v>
      </c>
      <c r="AF450" s="445">
        <f t="shared" si="170"/>
        <v>0</v>
      </c>
      <c r="AG450" s="445">
        <f t="shared" si="170"/>
        <v>0</v>
      </c>
      <c r="AH450" s="446">
        <f t="shared" si="170"/>
        <v>0</v>
      </c>
      <c r="AI450" s="444">
        <f t="shared" si="170"/>
        <v>0</v>
      </c>
      <c r="AJ450" s="445">
        <f t="shared" si="170"/>
        <v>0</v>
      </c>
      <c r="AK450" s="445">
        <f t="shared" si="170"/>
        <v>0</v>
      </c>
      <c r="AL450" s="446">
        <f t="shared" si="170"/>
        <v>0</v>
      </c>
    </row>
    <row r="451" spans="1:38" ht="18.75">
      <c r="A451" s="539"/>
      <c r="B451" s="450"/>
      <c r="C451" s="853" t="s">
        <v>1303</v>
      </c>
      <c r="D451" s="540"/>
      <c r="E451" s="540"/>
      <c r="F451" s="453"/>
      <c r="G451" s="454"/>
      <c r="H451" s="455"/>
      <c r="I451" s="456"/>
      <c r="J451" s="457"/>
      <c r="K451" s="469"/>
      <c r="L451" s="459">
        <f t="shared" ref="L451:L467" si="171">SUM(Q451,S451,W451,AA451,AE451,AI451)</f>
        <v>0</v>
      </c>
      <c r="M451" s="460">
        <f>SUM(T451,X451,AB451,AF451,AJ451)</f>
        <v>0</v>
      </c>
      <c r="N451" s="461">
        <f>SUM(U451,Y451,AC451,AG451,AK451)</f>
        <v>0</v>
      </c>
      <c r="O451" s="462">
        <f>SUM(V451,Z451,AD451,AH451,AL451)</f>
        <v>0</v>
      </c>
      <c r="P451" s="463">
        <f>SUM(R451)</f>
        <v>0</v>
      </c>
      <c r="Q451" s="459"/>
      <c r="R451" s="463"/>
      <c r="S451" s="464"/>
      <c r="T451" s="460"/>
      <c r="U451" s="461"/>
      <c r="V451" s="465"/>
      <c r="W451" s="459"/>
      <c r="X451" s="460"/>
      <c r="Y451" s="461"/>
      <c r="Z451" s="466"/>
      <c r="AA451" s="464"/>
      <c r="AB451" s="460"/>
      <c r="AC451" s="461"/>
      <c r="AD451" s="465"/>
      <c r="AE451" s="459"/>
      <c r="AF451" s="460"/>
      <c r="AG451" s="461"/>
      <c r="AH451" s="466"/>
      <c r="AI451" s="459"/>
      <c r="AJ451" s="460"/>
      <c r="AK451" s="461"/>
      <c r="AL451" s="466"/>
    </row>
    <row r="452" spans="1:38" ht="18.75">
      <c r="A452" s="449"/>
      <c r="B452" s="541">
        <v>244196</v>
      </c>
      <c r="C452" s="543" t="s">
        <v>694</v>
      </c>
      <c r="D452" s="542"/>
      <c r="E452" s="542"/>
      <c r="F452" s="606">
        <f>18000*12</f>
        <v>216000</v>
      </c>
      <c r="G452" s="518"/>
      <c r="H452" s="544"/>
      <c r="I452" s="472"/>
      <c r="J452" s="473"/>
      <c r="K452" s="474"/>
      <c r="L452" s="459">
        <f t="shared" si="171"/>
        <v>216000</v>
      </c>
      <c r="M452" s="460">
        <f t="shared" ref="M452:O467" si="172">SUM(T452,X452,AB452,AF452,AJ452)</f>
        <v>0</v>
      </c>
      <c r="N452" s="461">
        <f t="shared" si="172"/>
        <v>0</v>
      </c>
      <c r="O452" s="462">
        <f t="shared" si="172"/>
        <v>0</v>
      </c>
      <c r="P452" s="463">
        <f t="shared" ref="P452:P467" si="173">SUM(R452)</f>
        <v>0</v>
      </c>
      <c r="Q452" s="481">
        <f>F452</f>
        <v>216000</v>
      </c>
      <c r="R452" s="607">
        <f>216000-Q452</f>
        <v>0</v>
      </c>
      <c r="S452" s="477"/>
      <c r="T452" s="478"/>
      <c r="U452" s="479"/>
      <c r="V452" s="480"/>
      <c r="W452" s="475"/>
      <c r="X452" s="478"/>
      <c r="Y452" s="479"/>
      <c r="Z452" s="482"/>
      <c r="AA452" s="477"/>
      <c r="AB452" s="478"/>
      <c r="AC452" s="479"/>
      <c r="AD452" s="480"/>
      <c r="AE452" s="475"/>
      <c r="AF452" s="478"/>
      <c r="AG452" s="479"/>
      <c r="AH452" s="482"/>
      <c r="AI452" s="475"/>
      <c r="AJ452" s="478"/>
      <c r="AK452" s="479"/>
      <c r="AL452" s="482"/>
    </row>
    <row r="453" spans="1:38" ht="18.75">
      <c r="A453" s="449"/>
      <c r="B453" s="541">
        <v>244196</v>
      </c>
      <c r="C453" s="543" t="s">
        <v>695</v>
      </c>
      <c r="D453" s="542"/>
      <c r="E453" s="542"/>
      <c r="F453" s="606">
        <f>18000*12</f>
        <v>216000</v>
      </c>
      <c r="G453" s="518"/>
      <c r="H453" s="544"/>
      <c r="I453" s="472"/>
      <c r="J453" s="473"/>
      <c r="K453" s="474"/>
      <c r="L453" s="459">
        <f t="shared" si="171"/>
        <v>216000</v>
      </c>
      <c r="M453" s="460">
        <f t="shared" si="172"/>
        <v>0</v>
      </c>
      <c r="N453" s="461">
        <f t="shared" si="172"/>
        <v>0</v>
      </c>
      <c r="O453" s="462">
        <f t="shared" si="172"/>
        <v>0</v>
      </c>
      <c r="P453" s="463">
        <f t="shared" si="173"/>
        <v>0</v>
      </c>
      <c r="Q453" s="481">
        <f>F453</f>
        <v>216000</v>
      </c>
      <c r="R453" s="607">
        <f>216000-Q453</f>
        <v>0</v>
      </c>
      <c r="S453" s="477"/>
      <c r="T453" s="478"/>
      <c r="U453" s="479"/>
      <c r="V453" s="480"/>
      <c r="W453" s="475"/>
      <c r="X453" s="478"/>
      <c r="Y453" s="479"/>
      <c r="Z453" s="482"/>
      <c r="AA453" s="477"/>
      <c r="AB453" s="478"/>
      <c r="AC453" s="479"/>
      <c r="AD453" s="480"/>
      <c r="AE453" s="475"/>
      <c r="AF453" s="478"/>
      <c r="AG453" s="479"/>
      <c r="AH453" s="482"/>
      <c r="AI453" s="475"/>
      <c r="AJ453" s="478"/>
      <c r="AK453" s="479"/>
      <c r="AL453" s="482"/>
    </row>
    <row r="454" spans="1:38" ht="18.75">
      <c r="A454" s="539"/>
      <c r="B454" s="541">
        <v>244031</v>
      </c>
      <c r="C454" s="451" t="s">
        <v>696</v>
      </c>
      <c r="D454" s="540"/>
      <c r="E454" s="540"/>
      <c r="F454" s="453"/>
      <c r="G454" s="454"/>
      <c r="H454" s="455">
        <v>18618</v>
      </c>
      <c r="I454" s="456"/>
      <c r="J454" s="457"/>
      <c r="K454" s="469"/>
      <c r="L454" s="459">
        <f t="shared" si="171"/>
        <v>18618</v>
      </c>
      <c r="M454" s="460">
        <f t="shared" si="172"/>
        <v>0</v>
      </c>
      <c r="N454" s="461">
        <f t="shared" si="172"/>
        <v>0</v>
      </c>
      <c r="O454" s="462">
        <f t="shared" si="172"/>
        <v>0</v>
      </c>
      <c r="P454" s="463">
        <f t="shared" si="173"/>
        <v>0</v>
      </c>
      <c r="Q454" s="459"/>
      <c r="R454" s="463"/>
      <c r="S454" s="464"/>
      <c r="T454" s="460"/>
      <c r="U454" s="461"/>
      <c r="V454" s="465"/>
      <c r="W454" s="459">
        <v>18618</v>
      </c>
      <c r="X454" s="460"/>
      <c r="Y454" s="461"/>
      <c r="Z454" s="466"/>
      <c r="AA454" s="464"/>
      <c r="AB454" s="460"/>
      <c r="AC454" s="461"/>
      <c r="AD454" s="465"/>
      <c r="AE454" s="459"/>
      <c r="AF454" s="460"/>
      <c r="AG454" s="461"/>
      <c r="AH454" s="466"/>
      <c r="AI454" s="459"/>
      <c r="AJ454" s="460"/>
      <c r="AK454" s="461"/>
      <c r="AL454" s="466"/>
    </row>
    <row r="455" spans="1:38" ht="18.75">
      <c r="A455" s="539"/>
      <c r="B455" s="541">
        <v>244031</v>
      </c>
      <c r="C455" s="451" t="s">
        <v>697</v>
      </c>
      <c r="D455" s="540"/>
      <c r="E455" s="540"/>
      <c r="F455" s="453"/>
      <c r="G455" s="454"/>
      <c r="H455" s="455">
        <v>15408</v>
      </c>
      <c r="I455" s="456"/>
      <c r="J455" s="457"/>
      <c r="K455" s="469"/>
      <c r="L455" s="459">
        <f t="shared" si="171"/>
        <v>15408</v>
      </c>
      <c r="M455" s="460">
        <f t="shared" si="172"/>
        <v>0</v>
      </c>
      <c r="N455" s="461">
        <f t="shared" si="172"/>
        <v>0</v>
      </c>
      <c r="O455" s="462">
        <f t="shared" si="172"/>
        <v>0</v>
      </c>
      <c r="P455" s="463">
        <f t="shared" si="173"/>
        <v>0</v>
      </c>
      <c r="Q455" s="459"/>
      <c r="R455" s="463"/>
      <c r="S455" s="464"/>
      <c r="T455" s="460"/>
      <c r="U455" s="461"/>
      <c r="V455" s="465"/>
      <c r="W455" s="459">
        <v>15408</v>
      </c>
      <c r="X455" s="460"/>
      <c r="Y455" s="461"/>
      <c r="Z455" s="466"/>
      <c r="AA455" s="464"/>
      <c r="AB455" s="460"/>
      <c r="AC455" s="461"/>
      <c r="AD455" s="465"/>
      <c r="AE455" s="459"/>
      <c r="AF455" s="460"/>
      <c r="AG455" s="461"/>
      <c r="AH455" s="466"/>
      <c r="AI455" s="459"/>
      <c r="AJ455" s="460"/>
      <c r="AK455" s="461"/>
      <c r="AL455" s="466"/>
    </row>
    <row r="456" spans="1:38" ht="18.75">
      <c r="A456" s="539"/>
      <c r="B456" s="541">
        <v>244031</v>
      </c>
      <c r="C456" s="616" t="s">
        <v>698</v>
      </c>
      <c r="D456" s="540"/>
      <c r="E456" s="540"/>
      <c r="F456" s="453"/>
      <c r="G456" s="454"/>
      <c r="H456" s="455"/>
      <c r="I456" s="456"/>
      <c r="J456" s="457">
        <v>2247</v>
      </c>
      <c r="K456" s="469"/>
      <c r="L456" s="459">
        <f t="shared" si="171"/>
        <v>2247</v>
      </c>
      <c r="M456" s="460">
        <f t="shared" si="172"/>
        <v>0</v>
      </c>
      <c r="N456" s="461">
        <f t="shared" si="172"/>
        <v>0</v>
      </c>
      <c r="O456" s="462">
        <f t="shared" si="172"/>
        <v>0</v>
      </c>
      <c r="P456" s="463">
        <f t="shared" si="173"/>
        <v>0</v>
      </c>
      <c r="Q456" s="459"/>
      <c r="R456" s="463"/>
      <c r="S456" s="464"/>
      <c r="T456" s="460"/>
      <c r="U456" s="461"/>
      <c r="V456" s="465"/>
      <c r="W456" s="459"/>
      <c r="X456" s="460"/>
      <c r="Y456" s="461"/>
      <c r="Z456" s="466"/>
      <c r="AA456" s="464"/>
      <c r="AB456" s="460"/>
      <c r="AC456" s="461"/>
      <c r="AD456" s="465"/>
      <c r="AE456" s="459">
        <v>2247</v>
      </c>
      <c r="AF456" s="460"/>
      <c r="AG456" s="461"/>
      <c r="AH456" s="466"/>
      <c r="AI456" s="459"/>
      <c r="AJ456" s="460"/>
      <c r="AK456" s="461"/>
      <c r="AL456" s="466"/>
    </row>
    <row r="457" spans="1:38" ht="18.75">
      <c r="A457" s="539"/>
      <c r="B457" s="541">
        <v>244032</v>
      </c>
      <c r="C457" s="616" t="s">
        <v>699</v>
      </c>
      <c r="D457" s="540"/>
      <c r="E457" s="540"/>
      <c r="F457" s="453"/>
      <c r="G457" s="454"/>
      <c r="H457" s="455"/>
      <c r="I457" s="456"/>
      <c r="J457" s="457">
        <v>3103</v>
      </c>
      <c r="K457" s="469"/>
      <c r="L457" s="459">
        <f t="shared" si="171"/>
        <v>3103</v>
      </c>
      <c r="M457" s="460">
        <f t="shared" si="172"/>
        <v>0</v>
      </c>
      <c r="N457" s="461">
        <f t="shared" si="172"/>
        <v>0</v>
      </c>
      <c r="O457" s="462">
        <f t="shared" si="172"/>
        <v>0</v>
      </c>
      <c r="P457" s="463">
        <f t="shared" si="173"/>
        <v>0</v>
      </c>
      <c r="Q457" s="459"/>
      <c r="R457" s="463"/>
      <c r="S457" s="464"/>
      <c r="T457" s="460"/>
      <c r="U457" s="461"/>
      <c r="V457" s="465"/>
      <c r="W457" s="459"/>
      <c r="X457" s="460"/>
      <c r="Y457" s="461"/>
      <c r="Z457" s="466"/>
      <c r="AA457" s="464"/>
      <c r="AB457" s="460"/>
      <c r="AC457" s="461"/>
      <c r="AD457" s="465"/>
      <c r="AE457" s="459">
        <v>3103</v>
      </c>
      <c r="AF457" s="460"/>
      <c r="AG457" s="461"/>
      <c r="AH457" s="466"/>
      <c r="AI457" s="459"/>
      <c r="AJ457" s="460"/>
      <c r="AK457" s="461"/>
      <c r="AL457" s="466"/>
    </row>
    <row r="458" spans="1:38" ht="18.75">
      <c r="A458" s="539"/>
      <c r="B458" s="541">
        <v>244035</v>
      </c>
      <c r="C458" s="620" t="s">
        <v>700</v>
      </c>
      <c r="D458" s="540"/>
      <c r="E458" s="540"/>
      <c r="F458" s="453"/>
      <c r="G458" s="454"/>
      <c r="H458" s="455"/>
      <c r="I458" s="456"/>
      <c r="J458" s="457">
        <v>8560</v>
      </c>
      <c r="K458" s="469"/>
      <c r="L458" s="459">
        <f t="shared" si="171"/>
        <v>8560</v>
      </c>
      <c r="M458" s="460">
        <f t="shared" si="172"/>
        <v>0</v>
      </c>
      <c r="N458" s="461">
        <f t="shared" si="172"/>
        <v>0</v>
      </c>
      <c r="O458" s="462">
        <f t="shared" si="172"/>
        <v>0</v>
      </c>
      <c r="P458" s="463">
        <f t="shared" si="173"/>
        <v>0</v>
      </c>
      <c r="Q458" s="459"/>
      <c r="R458" s="463"/>
      <c r="S458" s="464"/>
      <c r="T458" s="460"/>
      <c r="U458" s="461"/>
      <c r="V458" s="465"/>
      <c r="W458" s="459"/>
      <c r="X458" s="460"/>
      <c r="Y458" s="461"/>
      <c r="Z458" s="466"/>
      <c r="AA458" s="464"/>
      <c r="AB458" s="460"/>
      <c r="AC458" s="461"/>
      <c r="AD458" s="465"/>
      <c r="AE458" s="459">
        <v>8560</v>
      </c>
      <c r="AF458" s="460"/>
      <c r="AG458" s="461"/>
      <c r="AH458" s="466"/>
      <c r="AI458" s="459"/>
      <c r="AJ458" s="460"/>
      <c r="AK458" s="461"/>
      <c r="AL458" s="466"/>
    </row>
    <row r="459" spans="1:38" ht="18.75">
      <c r="A459" s="539"/>
      <c r="B459" s="541">
        <v>244046</v>
      </c>
      <c r="C459" s="451" t="s">
        <v>701</v>
      </c>
      <c r="D459" s="540"/>
      <c r="E459" s="540"/>
      <c r="F459" s="453"/>
      <c r="G459" s="454"/>
      <c r="H459" s="455">
        <v>98975</v>
      </c>
      <c r="I459" s="456"/>
      <c r="J459" s="457"/>
      <c r="K459" s="469"/>
      <c r="L459" s="459">
        <f t="shared" si="171"/>
        <v>98975</v>
      </c>
      <c r="M459" s="460">
        <f t="shared" si="172"/>
        <v>0</v>
      </c>
      <c r="N459" s="461">
        <f t="shared" si="172"/>
        <v>0</v>
      </c>
      <c r="O459" s="462">
        <f t="shared" si="172"/>
        <v>0</v>
      </c>
      <c r="P459" s="463">
        <f t="shared" si="173"/>
        <v>0</v>
      </c>
      <c r="Q459" s="459"/>
      <c r="R459" s="463"/>
      <c r="S459" s="464"/>
      <c r="T459" s="460"/>
      <c r="U459" s="461"/>
      <c r="V459" s="465"/>
      <c r="W459" s="459">
        <v>98975</v>
      </c>
      <c r="X459" s="460"/>
      <c r="Y459" s="461"/>
      <c r="Z459" s="466"/>
      <c r="AA459" s="464"/>
      <c r="AB459" s="460"/>
      <c r="AC459" s="461"/>
      <c r="AD459" s="465"/>
      <c r="AE459" s="459"/>
      <c r="AF459" s="460"/>
      <c r="AG459" s="461"/>
      <c r="AH459" s="466"/>
      <c r="AI459" s="459"/>
      <c r="AJ459" s="460"/>
      <c r="AK459" s="461"/>
      <c r="AL459" s="466"/>
    </row>
    <row r="460" spans="1:38" ht="18.75">
      <c r="A460" s="539"/>
      <c r="B460" s="541">
        <v>244105</v>
      </c>
      <c r="C460" s="620" t="s">
        <v>702</v>
      </c>
      <c r="D460" s="540"/>
      <c r="E460" s="540"/>
      <c r="F460" s="453"/>
      <c r="G460" s="454"/>
      <c r="H460" s="455"/>
      <c r="I460" s="456"/>
      <c r="J460" s="457">
        <v>4815</v>
      </c>
      <c r="K460" s="469"/>
      <c r="L460" s="459">
        <f t="shared" si="171"/>
        <v>4815</v>
      </c>
      <c r="M460" s="460">
        <f t="shared" si="172"/>
        <v>0</v>
      </c>
      <c r="N460" s="461">
        <f t="shared" si="172"/>
        <v>0</v>
      </c>
      <c r="O460" s="462">
        <f t="shared" si="172"/>
        <v>0</v>
      </c>
      <c r="P460" s="463">
        <f t="shared" si="173"/>
        <v>0</v>
      </c>
      <c r="Q460" s="459"/>
      <c r="R460" s="463"/>
      <c r="S460" s="464"/>
      <c r="T460" s="460"/>
      <c r="U460" s="461"/>
      <c r="V460" s="465"/>
      <c r="W460" s="459"/>
      <c r="X460" s="460"/>
      <c r="Y460" s="461"/>
      <c r="Z460" s="466"/>
      <c r="AA460" s="464"/>
      <c r="AB460" s="460"/>
      <c r="AC460" s="461"/>
      <c r="AD460" s="465"/>
      <c r="AE460" s="459">
        <v>4815</v>
      </c>
      <c r="AF460" s="460"/>
      <c r="AG460" s="461"/>
      <c r="AH460" s="466"/>
      <c r="AI460" s="459"/>
      <c r="AJ460" s="460"/>
      <c r="AK460" s="461"/>
      <c r="AL460" s="466"/>
    </row>
    <row r="461" spans="1:38" s="637" customFormat="1" ht="18.75">
      <c r="A461" s="967"/>
      <c r="B461" s="621">
        <v>244126</v>
      </c>
      <c r="C461" s="616" t="s">
        <v>703</v>
      </c>
      <c r="D461" s="622"/>
      <c r="E461" s="622"/>
      <c r="F461" s="623"/>
      <c r="G461" s="624"/>
      <c r="H461" s="625"/>
      <c r="I461" s="626"/>
      <c r="J461" s="627">
        <v>17248.400000000001</v>
      </c>
      <c r="K461" s="628"/>
      <c r="L461" s="629">
        <f t="shared" si="171"/>
        <v>17248.400000000001</v>
      </c>
      <c r="M461" s="630">
        <f t="shared" si="172"/>
        <v>0</v>
      </c>
      <c r="N461" s="631">
        <f t="shared" si="172"/>
        <v>0</v>
      </c>
      <c r="O461" s="632">
        <f t="shared" si="172"/>
        <v>0</v>
      </c>
      <c r="P461" s="633">
        <f t="shared" si="173"/>
        <v>0</v>
      </c>
      <c r="Q461" s="629"/>
      <c r="R461" s="633"/>
      <c r="S461" s="634"/>
      <c r="T461" s="630"/>
      <c r="U461" s="631"/>
      <c r="V461" s="635"/>
      <c r="W461" s="629"/>
      <c r="X461" s="630"/>
      <c r="Y461" s="631"/>
      <c r="Z461" s="636"/>
      <c r="AA461" s="634"/>
      <c r="AB461" s="630"/>
      <c r="AC461" s="631"/>
      <c r="AD461" s="635"/>
      <c r="AE461" s="629">
        <v>17248.400000000001</v>
      </c>
      <c r="AF461" s="630"/>
      <c r="AG461" s="631"/>
      <c r="AH461" s="636"/>
      <c r="AI461" s="629"/>
      <c r="AJ461" s="630"/>
      <c r="AK461" s="631"/>
      <c r="AL461" s="636"/>
    </row>
    <row r="462" spans="1:38" s="637" customFormat="1" ht="18.75">
      <c r="A462" s="967"/>
      <c r="B462" s="621">
        <v>244130</v>
      </c>
      <c r="C462" s="616" t="s">
        <v>704</v>
      </c>
      <c r="D462" s="622"/>
      <c r="E462" s="622"/>
      <c r="F462" s="623"/>
      <c r="G462" s="624"/>
      <c r="H462" s="625"/>
      <c r="I462" s="626"/>
      <c r="J462" s="627">
        <v>1926</v>
      </c>
      <c r="K462" s="628"/>
      <c r="L462" s="629">
        <f t="shared" si="171"/>
        <v>1926</v>
      </c>
      <c r="M462" s="630">
        <f t="shared" si="172"/>
        <v>0</v>
      </c>
      <c r="N462" s="631">
        <f t="shared" si="172"/>
        <v>0</v>
      </c>
      <c r="O462" s="632">
        <f t="shared" si="172"/>
        <v>0</v>
      </c>
      <c r="P462" s="633">
        <f t="shared" si="173"/>
        <v>0</v>
      </c>
      <c r="Q462" s="629"/>
      <c r="R462" s="633"/>
      <c r="S462" s="634"/>
      <c r="T462" s="630"/>
      <c r="U462" s="631"/>
      <c r="V462" s="635"/>
      <c r="W462" s="629"/>
      <c r="X462" s="630"/>
      <c r="Y462" s="631"/>
      <c r="Z462" s="636"/>
      <c r="AA462" s="634"/>
      <c r="AB462" s="630"/>
      <c r="AC462" s="631"/>
      <c r="AD462" s="635"/>
      <c r="AE462" s="629">
        <v>1926</v>
      </c>
      <c r="AF462" s="630"/>
      <c r="AG462" s="631"/>
      <c r="AH462" s="636"/>
      <c r="AI462" s="629"/>
      <c r="AJ462" s="630"/>
      <c r="AK462" s="631"/>
      <c r="AL462" s="636"/>
    </row>
    <row r="463" spans="1:38" ht="18.75">
      <c r="A463" s="539"/>
      <c r="B463" s="541">
        <v>244160</v>
      </c>
      <c r="C463" s="451" t="s">
        <v>693</v>
      </c>
      <c r="D463" s="540"/>
      <c r="E463" s="540"/>
      <c r="F463" s="453"/>
      <c r="G463" s="454"/>
      <c r="H463" s="455">
        <v>70036.850000000006</v>
      </c>
      <c r="I463" s="456"/>
      <c r="J463" s="457"/>
      <c r="K463" s="469"/>
      <c r="L463" s="459">
        <f t="shared" si="171"/>
        <v>70036.850000000006</v>
      </c>
      <c r="M463" s="460">
        <f t="shared" si="172"/>
        <v>0</v>
      </c>
      <c r="N463" s="461">
        <f t="shared" si="172"/>
        <v>0</v>
      </c>
      <c r="O463" s="462">
        <f t="shared" si="172"/>
        <v>0</v>
      </c>
      <c r="P463" s="463">
        <f t="shared" si="173"/>
        <v>0</v>
      </c>
      <c r="Q463" s="459"/>
      <c r="R463" s="463"/>
      <c r="S463" s="464"/>
      <c r="T463" s="460"/>
      <c r="U463" s="461"/>
      <c r="V463" s="465"/>
      <c r="W463" s="459">
        <v>70036.850000000006</v>
      </c>
      <c r="X463" s="460"/>
      <c r="Y463" s="461"/>
      <c r="Z463" s="466"/>
      <c r="AA463" s="464"/>
      <c r="AB463" s="460"/>
      <c r="AC463" s="461"/>
      <c r="AD463" s="465"/>
      <c r="AE463" s="459"/>
      <c r="AF463" s="460"/>
      <c r="AG463" s="461"/>
      <c r="AH463" s="466"/>
      <c r="AI463" s="459"/>
      <c r="AJ463" s="460"/>
      <c r="AK463" s="461"/>
      <c r="AL463" s="466"/>
    </row>
    <row r="464" spans="1:38" ht="18.75">
      <c r="A464" s="539"/>
      <c r="B464" s="541">
        <v>244194</v>
      </c>
      <c r="C464" s="543" t="s">
        <v>1367</v>
      </c>
      <c r="D464" s="540"/>
      <c r="E464" s="540"/>
      <c r="F464" s="453"/>
      <c r="G464" s="454"/>
      <c r="H464" s="455">
        <v>17480.59</v>
      </c>
      <c r="I464" s="456"/>
      <c r="J464" s="457"/>
      <c r="K464" s="469"/>
      <c r="L464" s="459">
        <f t="shared" si="171"/>
        <v>17480.59</v>
      </c>
      <c r="M464" s="460">
        <f t="shared" si="172"/>
        <v>0</v>
      </c>
      <c r="N464" s="461">
        <f t="shared" si="172"/>
        <v>0</v>
      </c>
      <c r="O464" s="462">
        <f t="shared" si="172"/>
        <v>0</v>
      </c>
      <c r="P464" s="463">
        <f t="shared" si="173"/>
        <v>0</v>
      </c>
      <c r="Q464" s="459"/>
      <c r="R464" s="463"/>
      <c r="S464" s="464"/>
      <c r="T464" s="460"/>
      <c r="U464" s="461"/>
      <c r="V464" s="465"/>
      <c r="W464" s="459">
        <v>17480.59</v>
      </c>
      <c r="X464" s="460"/>
      <c r="Y464" s="461"/>
      <c r="Z464" s="466"/>
      <c r="AA464" s="464"/>
      <c r="AB464" s="460"/>
      <c r="AC464" s="461"/>
      <c r="AD464" s="465"/>
      <c r="AE464" s="459"/>
      <c r="AF464" s="460"/>
      <c r="AG464" s="461"/>
      <c r="AH464" s="466"/>
      <c r="AI464" s="459"/>
      <c r="AJ464" s="460"/>
      <c r="AK464" s="461"/>
      <c r="AL464" s="466"/>
    </row>
    <row r="465" spans="1:38" ht="18.75">
      <c r="A465" s="539"/>
      <c r="B465" s="541">
        <v>244194</v>
      </c>
      <c r="C465" s="543" t="s">
        <v>1328</v>
      </c>
      <c r="D465" s="542"/>
      <c r="E465" s="542"/>
      <c r="F465" s="470"/>
      <c r="G465" s="471"/>
      <c r="H465" s="547">
        <v>27632.75</v>
      </c>
      <c r="I465" s="472"/>
      <c r="J465" s="473"/>
      <c r="K465" s="474"/>
      <c r="L465" s="459">
        <f t="shared" si="171"/>
        <v>0</v>
      </c>
      <c r="M465" s="460">
        <f t="shared" si="172"/>
        <v>0</v>
      </c>
      <c r="N465" s="461">
        <f t="shared" si="172"/>
        <v>0</v>
      </c>
      <c r="O465" s="462">
        <f t="shared" si="172"/>
        <v>27632.75</v>
      </c>
      <c r="P465" s="463">
        <f t="shared" si="173"/>
        <v>0</v>
      </c>
      <c r="Q465" s="475"/>
      <c r="R465" s="476"/>
      <c r="S465" s="477"/>
      <c r="T465" s="478"/>
      <c r="U465" s="479"/>
      <c r="V465" s="480"/>
      <c r="W465" s="475"/>
      <c r="X465" s="478"/>
      <c r="Y465" s="479"/>
      <c r="Z465" s="550">
        <v>27632.75</v>
      </c>
      <c r="AA465" s="477"/>
      <c r="AB465" s="478"/>
      <c r="AC465" s="479"/>
      <c r="AD465" s="480"/>
      <c r="AE465" s="475"/>
      <c r="AF465" s="478"/>
      <c r="AG465" s="479"/>
      <c r="AH465" s="482"/>
      <c r="AI465" s="475"/>
      <c r="AJ465" s="478"/>
      <c r="AK465" s="479"/>
      <c r="AL465" s="482"/>
    </row>
    <row r="466" spans="1:38" s="611" customFormat="1" ht="18.75">
      <c r="A466" s="539"/>
      <c r="B466" s="541">
        <v>244194</v>
      </c>
      <c r="C466" s="543" t="s">
        <v>1368</v>
      </c>
      <c r="D466" s="612"/>
      <c r="E466" s="612"/>
      <c r="F466" s="613"/>
      <c r="G466" s="907"/>
      <c r="H466" s="547">
        <v>14338</v>
      </c>
      <c r="I466" s="614"/>
      <c r="J466" s="473"/>
      <c r="K466" s="474"/>
      <c r="L466" s="459">
        <f t="shared" si="171"/>
        <v>0</v>
      </c>
      <c r="M466" s="460">
        <f t="shared" si="172"/>
        <v>0</v>
      </c>
      <c r="N466" s="461">
        <f t="shared" si="172"/>
        <v>0</v>
      </c>
      <c r="O466" s="462">
        <f t="shared" si="172"/>
        <v>14338</v>
      </c>
      <c r="P466" s="463">
        <f t="shared" si="173"/>
        <v>0</v>
      </c>
      <c r="Q466" s="475"/>
      <c r="R466" s="476"/>
      <c r="S466" s="477"/>
      <c r="T466" s="478"/>
      <c r="U466" s="479"/>
      <c r="V466" s="480"/>
      <c r="W466" s="475"/>
      <c r="X466" s="478"/>
      <c r="Y466" s="479"/>
      <c r="Z466" s="482">
        <v>14338</v>
      </c>
      <c r="AA466" s="477"/>
      <c r="AB466" s="478"/>
      <c r="AC466" s="479"/>
      <c r="AD466" s="480"/>
      <c r="AE466" s="475"/>
      <c r="AF466" s="478"/>
      <c r="AG466" s="479"/>
      <c r="AH466" s="482"/>
      <c r="AI466" s="475"/>
      <c r="AJ466" s="478"/>
      <c r="AK466" s="479"/>
      <c r="AL466" s="482"/>
    </row>
    <row r="467" spans="1:38" s="611" customFormat="1" ht="18.75">
      <c r="A467" s="968"/>
      <c r="B467" s="467">
        <v>244210</v>
      </c>
      <c r="C467" s="451" t="s">
        <v>1476</v>
      </c>
      <c r="D467" s="540"/>
      <c r="E467" s="540"/>
      <c r="F467" s="453"/>
      <c r="G467" s="454"/>
      <c r="H467" s="455"/>
      <c r="I467" s="456"/>
      <c r="J467" s="457">
        <v>43250</v>
      </c>
      <c r="K467" s="469"/>
      <c r="L467" s="459">
        <f t="shared" si="171"/>
        <v>43250</v>
      </c>
      <c r="M467" s="460">
        <f t="shared" si="172"/>
        <v>0</v>
      </c>
      <c r="N467" s="461">
        <f t="shared" si="172"/>
        <v>0</v>
      </c>
      <c r="O467" s="462">
        <f t="shared" si="172"/>
        <v>0</v>
      </c>
      <c r="P467" s="463">
        <f t="shared" si="173"/>
        <v>0</v>
      </c>
      <c r="Q467" s="459"/>
      <c r="R467" s="463"/>
      <c r="S467" s="464"/>
      <c r="T467" s="460"/>
      <c r="U467" s="461"/>
      <c r="V467" s="465"/>
      <c r="W467" s="459"/>
      <c r="X467" s="460"/>
      <c r="Y467" s="461"/>
      <c r="Z467" s="466"/>
      <c r="AA467" s="464"/>
      <c r="AB467" s="460"/>
      <c r="AC467" s="461"/>
      <c r="AD467" s="465"/>
      <c r="AE467" s="459">
        <v>43250</v>
      </c>
      <c r="AF467" s="460"/>
      <c r="AG467" s="461"/>
      <c r="AH467" s="466"/>
      <c r="AI467" s="459"/>
      <c r="AJ467" s="460"/>
      <c r="AK467" s="461"/>
      <c r="AL467" s="466"/>
    </row>
    <row r="468" spans="1:38" ht="18.75">
      <c r="A468" s="539"/>
      <c r="B468" s="541"/>
      <c r="C468" s="543"/>
      <c r="D468" s="542"/>
      <c r="E468" s="542"/>
      <c r="F468" s="470"/>
      <c r="G468" s="471"/>
      <c r="H468" s="544"/>
      <c r="I468" s="472"/>
      <c r="J468" s="473"/>
      <c r="K468" s="474"/>
      <c r="L468" s="459"/>
      <c r="M468" s="460"/>
      <c r="N468" s="461"/>
      <c r="O468" s="462"/>
      <c r="P468" s="463"/>
      <c r="Q468" s="475"/>
      <c r="R468" s="476"/>
      <c r="S468" s="477"/>
      <c r="T468" s="478"/>
      <c r="U468" s="479"/>
      <c r="V468" s="480"/>
      <c r="W468" s="475"/>
      <c r="X468" s="478"/>
      <c r="Y468" s="479"/>
      <c r="Z468" s="482"/>
      <c r="AA468" s="477"/>
      <c r="AB468" s="478"/>
      <c r="AC468" s="479"/>
      <c r="AD468" s="480"/>
      <c r="AE468" s="475"/>
      <c r="AF468" s="478"/>
      <c r="AG468" s="479"/>
      <c r="AH468" s="482"/>
      <c r="AI468" s="475"/>
      <c r="AJ468" s="478"/>
      <c r="AK468" s="479"/>
      <c r="AL468" s="482"/>
    </row>
    <row r="469" spans="1:38" ht="18.75">
      <c r="A469" s="539"/>
      <c r="B469" s="598"/>
      <c r="C469" s="552"/>
      <c r="D469" s="542"/>
      <c r="E469" s="542"/>
      <c r="F469" s="470"/>
      <c r="G469" s="471"/>
      <c r="H469" s="544"/>
      <c r="I469" s="472"/>
      <c r="J469" s="473"/>
      <c r="K469" s="474"/>
      <c r="L469" s="459"/>
      <c r="M469" s="460"/>
      <c r="N469" s="461"/>
      <c r="O469" s="462"/>
      <c r="P469" s="463"/>
      <c r="Q469" s="475"/>
      <c r="R469" s="476"/>
      <c r="S469" s="477"/>
      <c r="T469" s="478"/>
      <c r="U469" s="479"/>
      <c r="V469" s="480"/>
      <c r="W469" s="475"/>
      <c r="X469" s="478"/>
      <c r="Y469" s="479"/>
      <c r="Z469" s="482"/>
      <c r="AA469" s="477"/>
      <c r="AB469" s="478"/>
      <c r="AC469" s="479"/>
      <c r="AD469" s="480"/>
      <c r="AE469" s="475"/>
      <c r="AF469" s="478"/>
      <c r="AG469" s="479"/>
      <c r="AH469" s="482"/>
      <c r="AI469" s="475"/>
      <c r="AJ469" s="478"/>
      <c r="AK469" s="479"/>
      <c r="AL469" s="482"/>
    </row>
    <row r="470" spans="1:38" ht="18.75">
      <c r="A470" s="539"/>
      <c r="B470" s="598"/>
      <c r="C470" s="552"/>
      <c r="D470" s="542"/>
      <c r="E470" s="542"/>
      <c r="F470" s="470"/>
      <c r="G470" s="471"/>
      <c r="H470" s="544"/>
      <c r="I470" s="472"/>
      <c r="J470" s="473"/>
      <c r="K470" s="474"/>
      <c r="L470" s="459"/>
      <c r="M470" s="460"/>
      <c r="N470" s="461"/>
      <c r="O470" s="462"/>
      <c r="P470" s="463"/>
      <c r="Q470" s="475"/>
      <c r="R470" s="476"/>
      <c r="S470" s="477"/>
      <c r="T470" s="478"/>
      <c r="U470" s="479"/>
      <c r="V470" s="480"/>
      <c r="W470" s="475"/>
      <c r="X470" s="478"/>
      <c r="Y470" s="479"/>
      <c r="Z470" s="482"/>
      <c r="AA470" s="477"/>
      <c r="AB470" s="478"/>
      <c r="AC470" s="479"/>
      <c r="AD470" s="480"/>
      <c r="AE470" s="475"/>
      <c r="AF470" s="478"/>
      <c r="AG470" s="479"/>
      <c r="AH470" s="482"/>
      <c r="AI470" s="475"/>
      <c r="AJ470" s="478"/>
      <c r="AK470" s="479"/>
      <c r="AL470" s="482"/>
    </row>
    <row r="471" spans="1:38" ht="18.75">
      <c r="A471" s="539"/>
      <c r="B471" s="598"/>
      <c r="C471" s="552"/>
      <c r="D471" s="542"/>
      <c r="E471" s="542"/>
      <c r="F471" s="470"/>
      <c r="G471" s="471"/>
      <c r="H471" s="544"/>
      <c r="I471" s="472"/>
      <c r="J471" s="473"/>
      <c r="K471" s="474"/>
      <c r="L471" s="459">
        <f t="shared" ref="L471:L474" si="174">SUM(Q471,S471,W471,AA471,AE471,AI471)</f>
        <v>0</v>
      </c>
      <c r="M471" s="460">
        <f t="shared" ref="M471:M474" si="175">SUM(T471,X471,AB471,AF471,AJ471)</f>
        <v>0</v>
      </c>
      <c r="N471" s="461">
        <f t="shared" ref="N471:N474" si="176">SUM(U471,Y471,AC471,AG471,AK471)</f>
        <v>0</v>
      </c>
      <c r="O471" s="462">
        <f t="shared" ref="O471:O474" si="177">SUM(V471,Z471,AD471,AH471,AL471)</f>
        <v>0</v>
      </c>
      <c r="P471" s="463">
        <f t="shared" ref="P471:P474" si="178">SUM(R471)</f>
        <v>0</v>
      </c>
      <c r="Q471" s="475"/>
      <c r="R471" s="476"/>
      <c r="S471" s="477"/>
      <c r="T471" s="478"/>
      <c r="U471" s="479"/>
      <c r="V471" s="480"/>
      <c r="W471" s="475"/>
      <c r="X471" s="478"/>
      <c r="Y471" s="479"/>
      <c r="Z471" s="482"/>
      <c r="AA471" s="477"/>
      <c r="AB471" s="478"/>
      <c r="AC471" s="479"/>
      <c r="AD471" s="480"/>
      <c r="AE471" s="475"/>
      <c r="AF471" s="478"/>
      <c r="AG471" s="479"/>
      <c r="AH471" s="482"/>
      <c r="AI471" s="475"/>
      <c r="AJ471" s="478"/>
      <c r="AK471" s="479"/>
      <c r="AL471" s="482"/>
    </row>
    <row r="472" spans="1:38" ht="18.75">
      <c r="A472" s="539"/>
      <c r="B472" s="598"/>
      <c r="C472" s="552"/>
      <c r="D472" s="542"/>
      <c r="E472" s="542"/>
      <c r="F472" s="470"/>
      <c r="G472" s="471"/>
      <c r="H472" s="544"/>
      <c r="I472" s="472"/>
      <c r="J472" s="473"/>
      <c r="K472" s="474"/>
      <c r="L472" s="459">
        <f t="shared" si="174"/>
        <v>0</v>
      </c>
      <c r="M472" s="460">
        <f t="shared" si="175"/>
        <v>0</v>
      </c>
      <c r="N472" s="461">
        <f t="shared" si="176"/>
        <v>0</v>
      </c>
      <c r="O472" s="462">
        <f t="shared" si="177"/>
        <v>0</v>
      </c>
      <c r="P472" s="463">
        <f t="shared" si="178"/>
        <v>0</v>
      </c>
      <c r="Q472" s="475"/>
      <c r="R472" s="476"/>
      <c r="S472" s="477"/>
      <c r="T472" s="478"/>
      <c r="U472" s="479"/>
      <c r="V472" s="480"/>
      <c r="W472" s="475"/>
      <c r="X472" s="478"/>
      <c r="Y472" s="479"/>
      <c r="Z472" s="482"/>
      <c r="AA472" s="477"/>
      <c r="AB472" s="478"/>
      <c r="AC472" s="479"/>
      <c r="AD472" s="480"/>
      <c r="AE472" s="475"/>
      <c r="AF472" s="478"/>
      <c r="AG472" s="479"/>
      <c r="AH472" s="482"/>
      <c r="AI472" s="475"/>
      <c r="AJ472" s="478"/>
      <c r="AK472" s="479"/>
      <c r="AL472" s="482"/>
    </row>
    <row r="473" spans="1:38" ht="18.75">
      <c r="A473" s="539"/>
      <c r="B473" s="598"/>
      <c r="C473" s="552"/>
      <c r="D473" s="542"/>
      <c r="E473" s="542"/>
      <c r="F473" s="470"/>
      <c r="G473" s="471"/>
      <c r="H473" s="544"/>
      <c r="I473" s="472"/>
      <c r="J473" s="473"/>
      <c r="K473" s="474"/>
      <c r="L473" s="459">
        <f t="shared" si="174"/>
        <v>0</v>
      </c>
      <c r="M473" s="460">
        <f t="shared" si="175"/>
        <v>0</v>
      </c>
      <c r="N473" s="461">
        <f t="shared" si="176"/>
        <v>0</v>
      </c>
      <c r="O473" s="462">
        <f t="shared" si="177"/>
        <v>0</v>
      </c>
      <c r="P473" s="463">
        <f t="shared" si="178"/>
        <v>0</v>
      </c>
      <c r="Q473" s="475"/>
      <c r="R473" s="476"/>
      <c r="S473" s="477"/>
      <c r="T473" s="478"/>
      <c r="U473" s="479"/>
      <c r="V473" s="480"/>
      <c r="W473" s="475"/>
      <c r="X473" s="478"/>
      <c r="Y473" s="479"/>
      <c r="Z473" s="482"/>
      <c r="AA473" s="477"/>
      <c r="AB473" s="478"/>
      <c r="AC473" s="479"/>
      <c r="AD473" s="480"/>
      <c r="AE473" s="475"/>
      <c r="AF473" s="478"/>
      <c r="AG473" s="479"/>
      <c r="AH473" s="482"/>
      <c r="AI473" s="475"/>
      <c r="AJ473" s="478"/>
      <c r="AK473" s="479"/>
      <c r="AL473" s="482"/>
    </row>
    <row r="474" spans="1:38" ht="18.75">
      <c r="A474" s="539"/>
      <c r="B474" s="598"/>
      <c r="C474" s="552"/>
      <c r="D474" s="542"/>
      <c r="E474" s="542"/>
      <c r="F474" s="470"/>
      <c r="G474" s="471"/>
      <c r="H474" s="544"/>
      <c r="I474" s="472"/>
      <c r="J474" s="473"/>
      <c r="K474" s="474"/>
      <c r="L474" s="459">
        <f t="shared" si="174"/>
        <v>0</v>
      </c>
      <c r="M474" s="460">
        <f t="shared" si="175"/>
        <v>0</v>
      </c>
      <c r="N474" s="461">
        <f t="shared" si="176"/>
        <v>0</v>
      </c>
      <c r="O474" s="462">
        <f t="shared" si="177"/>
        <v>0</v>
      </c>
      <c r="P474" s="463">
        <f t="shared" si="178"/>
        <v>0</v>
      </c>
      <c r="Q474" s="475"/>
      <c r="R474" s="476"/>
      <c r="S474" s="477"/>
      <c r="T474" s="478"/>
      <c r="U474" s="479"/>
      <c r="V474" s="480"/>
      <c r="W474" s="475"/>
      <c r="X474" s="478"/>
      <c r="Y474" s="479"/>
      <c r="Z474" s="482"/>
      <c r="AA474" s="477"/>
      <c r="AB474" s="478"/>
      <c r="AC474" s="479"/>
      <c r="AD474" s="480"/>
      <c r="AE474" s="475"/>
      <c r="AF474" s="478"/>
      <c r="AG474" s="479"/>
      <c r="AH474" s="482"/>
      <c r="AI474" s="475"/>
      <c r="AJ474" s="478"/>
      <c r="AK474" s="479"/>
      <c r="AL474" s="482"/>
    </row>
    <row r="475" spans="1:38" ht="18.75">
      <c r="A475" s="539"/>
      <c r="B475" s="450"/>
      <c r="C475" s="552"/>
      <c r="D475" s="542"/>
      <c r="E475" s="542"/>
      <c r="F475" s="453"/>
      <c r="G475" s="454"/>
      <c r="H475" s="455"/>
      <c r="I475" s="456"/>
      <c r="J475" s="457"/>
      <c r="K475" s="469"/>
      <c r="L475" s="459">
        <f>SUM(Q475,S475,W475,AA475,AE475,AI475)</f>
        <v>0</v>
      </c>
      <c r="M475" s="460">
        <f t="shared" ref="M475:M476" si="179">SUM(T475,X475,AB475,AF475,AJ475)</f>
        <v>0</v>
      </c>
      <c r="N475" s="461">
        <f>SUM(U475,Y475,AC475,AG475,AK475)</f>
        <v>0</v>
      </c>
      <c r="O475" s="462">
        <f>SUM(V475,Z475,AD475,AH475,AL475)</f>
        <v>0</v>
      </c>
      <c r="P475" s="463">
        <f t="shared" ref="P475:P476" si="180">SUM(R475)</f>
        <v>0</v>
      </c>
      <c r="Q475" s="459"/>
      <c r="R475" s="463"/>
      <c r="S475" s="464"/>
      <c r="T475" s="460"/>
      <c r="U475" s="461"/>
      <c r="V475" s="465"/>
      <c r="W475" s="459"/>
      <c r="X475" s="460"/>
      <c r="Y475" s="461"/>
      <c r="Z475" s="466"/>
      <c r="AA475" s="464"/>
      <c r="AB475" s="460"/>
      <c r="AC475" s="461"/>
      <c r="AD475" s="465"/>
      <c r="AE475" s="459"/>
      <c r="AF475" s="460"/>
      <c r="AG475" s="461"/>
      <c r="AH475" s="466"/>
      <c r="AI475" s="459"/>
      <c r="AJ475" s="460"/>
      <c r="AK475" s="461"/>
      <c r="AL475" s="466"/>
    </row>
    <row r="476" spans="1:38" ht="19.5" thickBot="1">
      <c r="A476" s="553"/>
      <c r="B476" s="553"/>
      <c r="C476" s="554"/>
      <c r="D476" s="555"/>
      <c r="E476" s="555"/>
      <c r="F476" s="556"/>
      <c r="G476" s="557"/>
      <c r="H476" s="558"/>
      <c r="I476" s="559"/>
      <c r="J476" s="560"/>
      <c r="K476" s="561"/>
      <c r="L476" s="459">
        <f>SUM(Q476,S476,W476,AA476,AE476,AI476)</f>
        <v>0</v>
      </c>
      <c r="M476" s="460">
        <f t="shared" si="179"/>
        <v>0</v>
      </c>
      <c r="N476" s="461">
        <f>SUM(U476,Y476,AC476,AG476,AK476)</f>
        <v>0</v>
      </c>
      <c r="O476" s="462">
        <f>SUM(V476,Z476,AD476,AH476,AL476)</f>
        <v>0</v>
      </c>
      <c r="P476" s="463">
        <f t="shared" si="180"/>
        <v>0</v>
      </c>
      <c r="Q476" s="492"/>
      <c r="R476" s="493"/>
      <c r="S476" s="494"/>
      <c r="T476" s="495"/>
      <c r="U476" s="496"/>
      <c r="V476" s="497"/>
      <c r="W476" s="492"/>
      <c r="X476" s="495"/>
      <c r="Y476" s="496"/>
      <c r="Z476" s="498"/>
      <c r="AA476" s="494"/>
      <c r="AB476" s="495"/>
      <c r="AC476" s="496"/>
      <c r="AD476" s="497"/>
      <c r="AE476" s="492"/>
      <c r="AF476" s="495"/>
      <c r="AG476" s="496"/>
      <c r="AH476" s="498"/>
      <c r="AI476" s="492"/>
      <c r="AJ476" s="495"/>
      <c r="AK476" s="496"/>
      <c r="AL476" s="498"/>
    </row>
    <row r="477" spans="1:38" ht="56.25">
      <c r="A477" s="966" t="s">
        <v>130</v>
      </c>
      <c r="B477" s="638" t="s">
        <v>131</v>
      </c>
      <c r="C477" s="563" t="s">
        <v>132</v>
      </c>
      <c r="D477" s="564" t="s">
        <v>133</v>
      </c>
      <c r="E477" s="410" t="s">
        <v>521</v>
      </c>
      <c r="F477" s="411" t="s">
        <v>522</v>
      </c>
      <c r="G477" s="409" t="s">
        <v>508</v>
      </c>
      <c r="H477" s="409" t="s">
        <v>509</v>
      </c>
      <c r="I477" s="409" t="s">
        <v>510</v>
      </c>
      <c r="J477" s="412" t="s">
        <v>511</v>
      </c>
      <c r="K477" s="413" t="s">
        <v>64</v>
      </c>
      <c r="L477" s="565"/>
      <c r="M477" s="566"/>
      <c r="N477" s="566"/>
      <c r="O477" s="566"/>
      <c r="P477" s="567"/>
      <c r="Q477" s="565"/>
      <c r="R477" s="567"/>
      <c r="S477" s="523">
        <f>SUM(S483:V483)</f>
        <v>307252.5</v>
      </c>
      <c r="T477" s="897">
        <f>S477</f>
        <v>307252.5</v>
      </c>
      <c r="U477" s="591"/>
      <c r="V477" s="593"/>
      <c r="W477" s="523">
        <f>SUM(W483:Z483)</f>
        <v>467748.9</v>
      </c>
      <c r="X477" s="897">
        <f>W477+H487</f>
        <v>542392.1</v>
      </c>
      <c r="Y477" s="566"/>
      <c r="Z477" s="567"/>
      <c r="AA477" s="523">
        <f>SUM(AA483:AD483)</f>
        <v>0</v>
      </c>
      <c r="AB477" s="566"/>
      <c r="AC477" s="566"/>
      <c r="AD477" s="568"/>
      <c r="AE477" s="523">
        <f>SUM(AE483:AH483)</f>
        <v>117635.8</v>
      </c>
      <c r="AF477" s="566"/>
      <c r="AG477" s="566"/>
      <c r="AH477" s="567"/>
      <c r="AI477" s="523">
        <f>SUM(AI483:AL483)</f>
        <v>150000</v>
      </c>
      <c r="AJ477" s="566"/>
      <c r="AK477" s="566"/>
      <c r="AL477" s="567"/>
    </row>
    <row r="478" spans="1:38" ht="26.25">
      <c r="A478" s="402" t="s">
        <v>513</v>
      </c>
      <c r="B478" s="639" t="str">
        <f>$B$4</f>
        <v>90</v>
      </c>
      <c r="C478" s="421" t="s">
        <v>32</v>
      </c>
      <c r="D478" s="386">
        <f>SUM(F478:K478)</f>
        <v>1831000</v>
      </c>
      <c r="E478" s="400" t="s">
        <v>514</v>
      </c>
      <c r="F478" s="991">
        <v>232000</v>
      </c>
      <c r="G478" s="1017">
        <f>439200+116000</f>
        <v>555200</v>
      </c>
      <c r="H478" s="424">
        <v>678800</v>
      </c>
      <c r="I478" s="425">
        <v>0</v>
      </c>
      <c r="J478" s="426">
        <v>215000</v>
      </c>
      <c r="K478" s="427">
        <v>150000</v>
      </c>
      <c r="L478" s="428"/>
      <c r="M478" s="429"/>
      <c r="N478" s="430"/>
      <c r="O478" s="431"/>
      <c r="P478" s="432"/>
      <c r="Q478" s="428"/>
      <c r="R478" s="432"/>
      <c r="S478" s="433"/>
      <c r="T478" s="429"/>
      <c r="U478" s="430"/>
      <c r="V478" s="434"/>
      <c r="W478" s="428"/>
      <c r="X478" s="429"/>
      <c r="Y478" s="430"/>
      <c r="Z478" s="435"/>
      <c r="AA478" s="433"/>
      <c r="AB478" s="429"/>
      <c r="AC478" s="430"/>
      <c r="AD478" s="434"/>
      <c r="AE478" s="428"/>
      <c r="AF478" s="429"/>
      <c r="AG478" s="430"/>
      <c r="AH478" s="435"/>
      <c r="AI478" s="428"/>
      <c r="AJ478" s="429"/>
      <c r="AK478" s="430"/>
      <c r="AL478" s="435"/>
    </row>
    <row r="479" spans="1:38" ht="18.75" hidden="1">
      <c r="A479" s="436" t="str">
        <f>$A$5</f>
        <v>พ.ค.</v>
      </c>
      <c r="B479" s="640"/>
      <c r="C479" s="421"/>
      <c r="D479" s="386">
        <f t="shared" ref="D479" si="181">SUM(F479:K479)</f>
        <v>1497750</v>
      </c>
      <c r="E479" s="400" t="s">
        <v>516</v>
      </c>
      <c r="F479" s="422">
        <v>348000</v>
      </c>
      <c r="G479" s="423">
        <v>329400</v>
      </c>
      <c r="H479" s="424">
        <v>509100</v>
      </c>
      <c r="I479" s="425">
        <v>0</v>
      </c>
      <c r="J479" s="426">
        <v>161250</v>
      </c>
      <c r="K479" s="427">
        <v>150000</v>
      </c>
      <c r="L479" s="428"/>
      <c r="M479" s="429"/>
      <c r="N479" s="430"/>
      <c r="O479" s="431"/>
      <c r="P479" s="432"/>
      <c r="Q479" s="428"/>
      <c r="R479" s="432"/>
      <c r="S479" s="433"/>
      <c r="T479" s="429"/>
      <c r="U479" s="430"/>
      <c r="V479" s="434"/>
      <c r="W479" s="428"/>
      <c r="X479" s="429"/>
      <c r="Y479" s="430"/>
      <c r="Z479" s="435"/>
      <c r="AA479" s="433"/>
      <c r="AB479" s="429"/>
      <c r="AC479" s="430"/>
      <c r="AD479" s="434"/>
      <c r="AE479" s="428"/>
      <c r="AF479" s="429"/>
      <c r="AG479" s="430"/>
      <c r="AH479" s="435"/>
      <c r="AI479" s="428"/>
      <c r="AJ479" s="429"/>
      <c r="AK479" s="430"/>
      <c r="AL479" s="435"/>
    </row>
    <row r="480" spans="1:38" ht="26.25">
      <c r="A480" s="402" t="s">
        <v>517</v>
      </c>
      <c r="B480" s="641">
        <f>D480*100/D478</f>
        <v>73.690901146914257</v>
      </c>
      <c r="C480" s="421" t="s">
        <v>32</v>
      </c>
      <c r="D480" s="386">
        <f>SUM(F480:K480)</f>
        <v>1349280.4000000001</v>
      </c>
      <c r="E480" s="400" t="s">
        <v>518</v>
      </c>
      <c r="F480" s="422">
        <f t="shared" ref="F480:K480" si="182">SUM(F484:F528)</f>
        <v>232000</v>
      </c>
      <c r="G480" s="423">
        <f t="shared" si="182"/>
        <v>307252.5</v>
      </c>
      <c r="H480" s="424">
        <f t="shared" si="182"/>
        <v>542392.1</v>
      </c>
      <c r="I480" s="425">
        <f t="shared" si="182"/>
        <v>0</v>
      </c>
      <c r="J480" s="426">
        <f t="shared" si="182"/>
        <v>117635.8</v>
      </c>
      <c r="K480" s="427">
        <f t="shared" si="182"/>
        <v>150000</v>
      </c>
      <c r="L480" s="475"/>
      <c r="M480" s="478"/>
      <c r="N480" s="479"/>
      <c r="O480" s="538"/>
      <c r="P480" s="476"/>
      <c r="Q480" s="475"/>
      <c r="R480" s="476"/>
      <c r="S480" s="477"/>
      <c r="T480" s="478"/>
      <c r="U480" s="479"/>
      <c r="V480" s="480"/>
      <c r="W480" s="475"/>
      <c r="X480" s="478"/>
      <c r="Y480" s="479"/>
      <c r="Z480" s="482"/>
      <c r="AA480" s="477"/>
      <c r="AB480" s="478"/>
      <c r="AC480" s="479"/>
      <c r="AD480" s="480"/>
      <c r="AE480" s="475"/>
      <c r="AF480" s="478"/>
      <c r="AG480" s="479"/>
      <c r="AH480" s="482"/>
      <c r="AI480" s="475"/>
      <c r="AJ480" s="478"/>
      <c r="AK480" s="479"/>
      <c r="AL480" s="482"/>
    </row>
    <row r="481" spans="1:38" ht="26.25" hidden="1">
      <c r="A481" s="402" t="s">
        <v>519</v>
      </c>
      <c r="B481" s="642">
        <f>L483*100/D478</f>
        <v>55.774079737848169</v>
      </c>
      <c r="C481" s="421" t="s">
        <v>32</v>
      </c>
      <c r="D481" s="386">
        <f>SUM(F481:K481)</f>
        <v>148469.60000000003</v>
      </c>
      <c r="E481" s="400" t="s">
        <v>520</v>
      </c>
      <c r="F481" s="422">
        <f>F479-F480</f>
        <v>116000</v>
      </c>
      <c r="G481" s="423">
        <f t="shared" ref="G481:K481" si="183">G479-G480</f>
        <v>22147.5</v>
      </c>
      <c r="H481" s="424">
        <f t="shared" si="183"/>
        <v>-33292.099999999977</v>
      </c>
      <c r="I481" s="425">
        <f t="shared" si="183"/>
        <v>0</v>
      </c>
      <c r="J481" s="426">
        <f t="shared" si="183"/>
        <v>43614.2</v>
      </c>
      <c r="K481" s="427">
        <f t="shared" si="183"/>
        <v>0</v>
      </c>
      <c r="L481" s="570"/>
      <c r="M481" s="460"/>
      <c r="N481" s="461"/>
      <c r="O481" s="462"/>
      <c r="P481" s="571"/>
      <c r="Q481" s="570"/>
      <c r="R481" s="571"/>
      <c r="S481" s="572"/>
      <c r="T481" s="460"/>
      <c r="U481" s="461"/>
      <c r="V481" s="465"/>
      <c r="W481" s="570"/>
      <c r="X481" s="460"/>
      <c r="Y481" s="461"/>
      <c r="Z481" s="466"/>
      <c r="AA481" s="572"/>
      <c r="AB481" s="460"/>
      <c r="AC481" s="461"/>
      <c r="AD481" s="465"/>
      <c r="AE481" s="570"/>
      <c r="AF481" s="460"/>
      <c r="AG481" s="461"/>
      <c r="AH481" s="466"/>
      <c r="AI481" s="570"/>
      <c r="AJ481" s="460"/>
      <c r="AK481" s="461"/>
      <c r="AL481" s="466"/>
    </row>
    <row r="482" spans="1:38" ht="18.75">
      <c r="A482" s="437"/>
      <c r="B482" s="643"/>
      <c r="C482" s="421"/>
      <c r="D482" s="386">
        <f t="shared" ref="D482" si="184">SUM(F482:K482)</f>
        <v>481719.60000000003</v>
      </c>
      <c r="E482" s="400" t="s">
        <v>453</v>
      </c>
      <c r="F482" s="422">
        <f>F478-F480</f>
        <v>0</v>
      </c>
      <c r="G482" s="423">
        <f t="shared" ref="G482:K482" si="185">G478-G480</f>
        <v>247947.5</v>
      </c>
      <c r="H482" s="424">
        <f t="shared" si="185"/>
        <v>136407.90000000002</v>
      </c>
      <c r="I482" s="425">
        <f t="shared" si="185"/>
        <v>0</v>
      </c>
      <c r="J482" s="426">
        <f t="shared" si="185"/>
        <v>97364.2</v>
      </c>
      <c r="K482" s="439">
        <f t="shared" si="185"/>
        <v>0</v>
      </c>
      <c r="L482" s="459"/>
      <c r="M482" s="460"/>
      <c r="N482" s="461"/>
      <c r="O482" s="462"/>
      <c r="P482" s="463"/>
      <c r="Q482" s="459"/>
      <c r="R482" s="463"/>
      <c r="S482" s="464"/>
      <c r="T482" s="460"/>
      <c r="U482" s="461"/>
      <c r="V482" s="465"/>
      <c r="W482" s="459"/>
      <c r="X482" s="460"/>
      <c r="Y482" s="461"/>
      <c r="Z482" s="466"/>
      <c r="AA482" s="464"/>
      <c r="AB482" s="460"/>
      <c r="AC482" s="461"/>
      <c r="AD482" s="465"/>
      <c r="AE482" s="459"/>
      <c r="AF482" s="460"/>
      <c r="AG482" s="461"/>
      <c r="AH482" s="466"/>
      <c r="AI482" s="459"/>
      <c r="AJ482" s="460"/>
      <c r="AK482" s="461"/>
      <c r="AL482" s="466"/>
    </row>
    <row r="483" spans="1:38" ht="18.75">
      <c r="A483" s="449" t="s">
        <v>523</v>
      </c>
      <c r="B483" s="644" t="s">
        <v>524</v>
      </c>
      <c r="C483" s="1162" t="s">
        <v>525</v>
      </c>
      <c r="D483" s="1163"/>
      <c r="E483" s="1164"/>
      <c r="F483" s="442" t="s">
        <v>526</v>
      </c>
      <c r="G483" s="440" t="s">
        <v>508</v>
      </c>
      <c r="H483" s="440" t="s">
        <v>509</v>
      </c>
      <c r="I483" s="440" t="s">
        <v>510</v>
      </c>
      <c r="J483" s="440" t="s">
        <v>511</v>
      </c>
      <c r="K483" s="443" t="s">
        <v>64</v>
      </c>
      <c r="L483" s="444">
        <f t="shared" ref="L483:AL483" si="186">SUM(L484:L528)</f>
        <v>1021223.4</v>
      </c>
      <c r="M483" s="445">
        <f t="shared" si="186"/>
        <v>0</v>
      </c>
      <c r="N483" s="445">
        <f t="shared" si="186"/>
        <v>0</v>
      </c>
      <c r="O483" s="445">
        <f t="shared" si="186"/>
        <v>161330.59999999998</v>
      </c>
      <c r="P483" s="445">
        <f t="shared" si="186"/>
        <v>0</v>
      </c>
      <c r="Q483" s="444">
        <f t="shared" si="186"/>
        <v>232000</v>
      </c>
      <c r="R483" s="446">
        <f t="shared" si="186"/>
        <v>0</v>
      </c>
      <c r="S483" s="447">
        <f t="shared" si="186"/>
        <v>288852.5</v>
      </c>
      <c r="T483" s="445">
        <f t="shared" si="186"/>
        <v>0</v>
      </c>
      <c r="U483" s="445">
        <f t="shared" si="186"/>
        <v>0</v>
      </c>
      <c r="V483" s="448">
        <f t="shared" si="186"/>
        <v>18400</v>
      </c>
      <c r="W483" s="444">
        <f t="shared" si="186"/>
        <v>261238.9</v>
      </c>
      <c r="X483" s="445">
        <f t="shared" si="186"/>
        <v>0</v>
      </c>
      <c r="Y483" s="445">
        <f t="shared" si="186"/>
        <v>0</v>
      </c>
      <c r="Z483" s="446">
        <f t="shared" si="186"/>
        <v>206510</v>
      </c>
      <c r="AA483" s="447">
        <f t="shared" si="186"/>
        <v>0</v>
      </c>
      <c r="AB483" s="445">
        <f t="shared" si="186"/>
        <v>0</v>
      </c>
      <c r="AC483" s="445">
        <f t="shared" si="186"/>
        <v>0</v>
      </c>
      <c r="AD483" s="448">
        <f t="shared" si="186"/>
        <v>0</v>
      </c>
      <c r="AE483" s="444">
        <f t="shared" si="186"/>
        <v>106572</v>
      </c>
      <c r="AF483" s="445">
        <f t="shared" si="186"/>
        <v>0</v>
      </c>
      <c r="AG483" s="445">
        <f t="shared" si="186"/>
        <v>0</v>
      </c>
      <c r="AH483" s="446">
        <f t="shared" si="186"/>
        <v>11063.8</v>
      </c>
      <c r="AI483" s="444">
        <f t="shared" si="186"/>
        <v>150000</v>
      </c>
      <c r="AJ483" s="445">
        <f t="shared" si="186"/>
        <v>0</v>
      </c>
      <c r="AK483" s="445">
        <f t="shared" si="186"/>
        <v>0</v>
      </c>
      <c r="AL483" s="446">
        <f t="shared" si="186"/>
        <v>0</v>
      </c>
    </row>
    <row r="484" spans="1:38" ht="18.75" hidden="1">
      <c r="A484" s="449"/>
      <c r="B484" s="645"/>
      <c r="C484" s="451" t="s">
        <v>527</v>
      </c>
      <c r="D484" s="540"/>
      <c r="E484" s="540"/>
      <c r="F484" s="453"/>
      <c r="G484" s="454"/>
      <c r="H484" s="455"/>
      <c r="I484" s="456"/>
      <c r="J484" s="457"/>
      <c r="K484" s="469"/>
      <c r="L484" s="459">
        <f t="shared" ref="L484:L528" si="187">SUM(Q484,S484,W484,AA484,AE484,AI484)</f>
        <v>0</v>
      </c>
      <c r="M484" s="460">
        <f>SUM(T484,X484,AB484,AF484,AJ484)</f>
        <v>0</v>
      </c>
      <c r="N484" s="461">
        <f t="shared" ref="N484:O528" si="188">SUM(U484,Y484,AC484,AG484,AK484)</f>
        <v>0</v>
      </c>
      <c r="O484" s="462">
        <f>SUM(V484,Z484,AD484,AH484,AL484)</f>
        <v>0</v>
      </c>
      <c r="P484" s="463">
        <f>SUM(R484)</f>
        <v>0</v>
      </c>
      <c r="Q484" s="459"/>
      <c r="R484" s="463"/>
      <c r="S484" s="464"/>
      <c r="T484" s="460"/>
      <c r="U484" s="461"/>
      <c r="V484" s="465"/>
      <c r="W484" s="459"/>
      <c r="X484" s="460"/>
      <c r="Y484" s="461"/>
      <c r="Z484" s="466"/>
      <c r="AA484" s="464"/>
      <c r="AB484" s="460"/>
      <c r="AC484" s="461"/>
      <c r="AD484" s="465"/>
      <c r="AE484" s="459"/>
      <c r="AF484" s="460"/>
      <c r="AG484" s="461"/>
      <c r="AH484" s="466"/>
      <c r="AI484" s="459"/>
      <c r="AJ484" s="460"/>
      <c r="AK484" s="461"/>
      <c r="AL484" s="466"/>
    </row>
    <row r="485" spans="1:38" ht="18.75">
      <c r="A485" s="449"/>
      <c r="B485" s="645"/>
      <c r="C485" s="853" t="s">
        <v>1304</v>
      </c>
      <c r="D485" s="540"/>
      <c r="E485" s="540"/>
      <c r="F485" s="453"/>
      <c r="G485" s="454"/>
      <c r="H485" s="455"/>
      <c r="I485" s="456"/>
      <c r="J485" s="457"/>
      <c r="K485" s="469"/>
      <c r="L485" s="459">
        <f t="shared" si="187"/>
        <v>0</v>
      </c>
      <c r="M485" s="460">
        <f t="shared" ref="M485:M528" si="189">SUM(T485,X485,AB485,AF485,AJ485)</f>
        <v>0</v>
      </c>
      <c r="N485" s="461">
        <f t="shared" si="188"/>
        <v>0</v>
      </c>
      <c r="O485" s="462">
        <f t="shared" si="188"/>
        <v>0</v>
      </c>
      <c r="P485" s="463">
        <f t="shared" ref="P485:P528" si="190">SUM(R485)</f>
        <v>0</v>
      </c>
      <c r="Q485" s="459"/>
      <c r="R485" s="463"/>
      <c r="S485" s="464"/>
      <c r="T485" s="460"/>
      <c r="U485" s="461"/>
      <c r="V485" s="465"/>
      <c r="W485" s="459"/>
      <c r="X485" s="460"/>
      <c r="Y485" s="461"/>
      <c r="Z485" s="466"/>
      <c r="AA485" s="464"/>
      <c r="AB485" s="460"/>
      <c r="AC485" s="461"/>
      <c r="AD485" s="465"/>
      <c r="AE485" s="459"/>
      <c r="AF485" s="460"/>
      <c r="AG485" s="461"/>
      <c r="AH485" s="466"/>
      <c r="AI485" s="459"/>
      <c r="AJ485" s="460"/>
      <c r="AK485" s="461"/>
      <c r="AL485" s="466"/>
    </row>
    <row r="486" spans="1:38" ht="18.75">
      <c r="A486" s="449"/>
      <c r="B486" s="646"/>
      <c r="C486" s="855" t="s">
        <v>705</v>
      </c>
      <c r="D486" s="542"/>
      <c r="E486" s="542"/>
      <c r="F486" s="470"/>
      <c r="G486" s="518">
        <v>32340</v>
      </c>
      <c r="H486" s="544"/>
      <c r="I486" s="472"/>
      <c r="J486" s="473"/>
      <c r="K486" s="474"/>
      <c r="L486" s="459">
        <f t="shared" si="187"/>
        <v>32340</v>
      </c>
      <c r="M486" s="460">
        <f t="shared" si="189"/>
        <v>0</v>
      </c>
      <c r="N486" s="461">
        <f t="shared" si="188"/>
        <v>0</v>
      </c>
      <c r="O486" s="462">
        <f t="shared" si="188"/>
        <v>0</v>
      </c>
      <c r="P486" s="463">
        <f t="shared" si="190"/>
        <v>0</v>
      </c>
      <c r="Q486" s="475"/>
      <c r="R486" s="476"/>
      <c r="S486" s="608">
        <v>32340</v>
      </c>
      <c r="T486" s="478"/>
      <c r="U486" s="479"/>
      <c r="V486" s="480"/>
      <c r="W486" s="475"/>
      <c r="X486" s="478"/>
      <c r="Y486" s="479"/>
      <c r="Z486" s="482"/>
      <c r="AA486" s="477"/>
      <c r="AB486" s="478"/>
      <c r="AC486" s="479"/>
      <c r="AD486" s="480"/>
      <c r="AE486" s="475"/>
      <c r="AF486" s="478"/>
      <c r="AG486" s="479"/>
      <c r="AH486" s="482"/>
      <c r="AI486" s="475"/>
      <c r="AJ486" s="478"/>
      <c r="AK486" s="479"/>
      <c r="AL486" s="482"/>
    </row>
    <row r="487" spans="1:38" ht="18.75">
      <c r="A487" s="449"/>
      <c r="B487" s="646"/>
      <c r="C487" s="855" t="s">
        <v>1428</v>
      </c>
      <c r="D487" s="542"/>
      <c r="E487" s="542"/>
      <c r="F487" s="470"/>
      <c r="G487" s="518"/>
      <c r="H487" s="547">
        <v>74643.199999999997</v>
      </c>
      <c r="I487" s="472"/>
      <c r="J487" s="473"/>
      <c r="K487" s="474"/>
      <c r="L487" s="459"/>
      <c r="M487" s="460"/>
      <c r="N487" s="461"/>
      <c r="O487" s="462"/>
      <c r="P487" s="463"/>
      <c r="Q487" s="475"/>
      <c r="R487" s="476"/>
      <c r="S487" s="608"/>
      <c r="T487" s="478"/>
      <c r="U487" s="479"/>
      <c r="V487" s="480"/>
      <c r="W487" s="475"/>
      <c r="X487" s="478"/>
      <c r="Y487" s="479"/>
      <c r="Z487" s="482"/>
      <c r="AA487" s="477"/>
      <c r="AB487" s="478"/>
      <c r="AC487" s="479"/>
      <c r="AD487" s="480"/>
      <c r="AE487" s="475"/>
      <c r="AF487" s="478"/>
      <c r="AG487" s="479"/>
      <c r="AH487" s="482"/>
      <c r="AI487" s="475"/>
      <c r="AJ487" s="478"/>
      <c r="AK487" s="479"/>
      <c r="AL487" s="482"/>
    </row>
    <row r="488" spans="1:38" ht="18.75">
      <c r="A488" s="449"/>
      <c r="B488" s="646">
        <v>244076</v>
      </c>
      <c r="C488" s="543" t="s">
        <v>706</v>
      </c>
      <c r="D488" s="542"/>
      <c r="E488" s="542"/>
      <c r="F488" s="470"/>
      <c r="G488" s="471"/>
      <c r="H488" s="544"/>
      <c r="I488" s="472"/>
      <c r="J488" s="473"/>
      <c r="K488" s="609">
        <v>150000</v>
      </c>
      <c r="L488" s="459">
        <f t="shared" si="187"/>
        <v>150000</v>
      </c>
      <c r="M488" s="460">
        <f t="shared" si="189"/>
        <v>0</v>
      </c>
      <c r="N488" s="461">
        <f t="shared" si="188"/>
        <v>0</v>
      </c>
      <c r="O488" s="462">
        <f t="shared" si="188"/>
        <v>0</v>
      </c>
      <c r="P488" s="463">
        <f t="shared" si="190"/>
        <v>0</v>
      </c>
      <c r="Q488" s="475"/>
      <c r="R488" s="476"/>
      <c r="S488" s="477"/>
      <c r="T488" s="478"/>
      <c r="U488" s="479"/>
      <c r="V488" s="480"/>
      <c r="W488" s="475"/>
      <c r="X488" s="478"/>
      <c r="Y488" s="479"/>
      <c r="Z488" s="482"/>
      <c r="AA488" s="477"/>
      <c r="AB488" s="478"/>
      <c r="AC488" s="479"/>
      <c r="AD488" s="480"/>
      <c r="AE488" s="475"/>
      <c r="AF488" s="478"/>
      <c r="AG488" s="479"/>
      <c r="AH488" s="482"/>
      <c r="AI488" s="475">
        <v>150000</v>
      </c>
      <c r="AJ488" s="549"/>
      <c r="AK488" s="479"/>
      <c r="AL488" s="482"/>
    </row>
    <row r="489" spans="1:38" ht="18.75">
      <c r="A489" s="483"/>
      <c r="B489" s="541">
        <v>244196</v>
      </c>
      <c r="C489" s="599" t="s">
        <v>707</v>
      </c>
      <c r="D489" s="575"/>
      <c r="E489" s="575"/>
      <c r="F489" s="648">
        <f>18000*8</f>
        <v>144000</v>
      </c>
      <c r="G489" s="557"/>
      <c r="H489" s="558"/>
      <c r="I489" s="559"/>
      <c r="J489" s="560"/>
      <c r="K489" s="561"/>
      <c r="L489" s="459">
        <f t="shared" si="187"/>
        <v>144000</v>
      </c>
      <c r="M489" s="460">
        <f t="shared" si="189"/>
        <v>0</v>
      </c>
      <c r="N489" s="461">
        <f t="shared" si="188"/>
        <v>0</v>
      </c>
      <c r="O489" s="462">
        <f t="shared" si="188"/>
        <v>0</v>
      </c>
      <c r="P489" s="463">
        <f t="shared" si="190"/>
        <v>0</v>
      </c>
      <c r="Q489" s="649">
        <f>F489</f>
        <v>144000</v>
      </c>
      <c r="R489" s="650">
        <f>144000-Q489</f>
        <v>0</v>
      </c>
      <c r="S489" s="651"/>
      <c r="T489" s="652"/>
      <c r="U489" s="653"/>
      <c r="V489" s="654"/>
      <c r="W489" s="655"/>
      <c r="X489" s="652"/>
      <c r="Y489" s="653"/>
      <c r="Z489" s="656"/>
      <c r="AA489" s="651"/>
      <c r="AB489" s="652"/>
      <c r="AC489" s="653"/>
      <c r="AD489" s="654"/>
      <c r="AE489" s="655"/>
      <c r="AF489" s="652"/>
      <c r="AG489" s="653"/>
      <c r="AH489" s="656"/>
      <c r="AI489" s="655"/>
      <c r="AJ489" s="657"/>
      <c r="AK489" s="653"/>
      <c r="AL489" s="656"/>
    </row>
    <row r="490" spans="1:38" ht="18.75">
      <c r="A490" s="483"/>
      <c r="B490" s="541">
        <v>244196</v>
      </c>
      <c r="C490" s="599" t="s">
        <v>708</v>
      </c>
      <c r="D490" s="575"/>
      <c r="E490" s="575"/>
      <c r="F490" s="648">
        <f>11000*8</f>
        <v>88000</v>
      </c>
      <c r="G490" s="557"/>
      <c r="H490" s="558"/>
      <c r="I490" s="559"/>
      <c r="J490" s="560"/>
      <c r="K490" s="561"/>
      <c r="L490" s="459">
        <f t="shared" si="187"/>
        <v>88000</v>
      </c>
      <c r="M490" s="460">
        <f t="shared" si="189"/>
        <v>0</v>
      </c>
      <c r="N490" s="461">
        <f t="shared" si="188"/>
        <v>0</v>
      </c>
      <c r="O490" s="462">
        <f t="shared" si="188"/>
        <v>0</v>
      </c>
      <c r="P490" s="463">
        <f t="shared" si="190"/>
        <v>0</v>
      </c>
      <c r="Q490" s="649">
        <f>F490</f>
        <v>88000</v>
      </c>
      <c r="R490" s="650">
        <f>88000-Q490</f>
        <v>0</v>
      </c>
      <c r="S490" s="651"/>
      <c r="T490" s="652"/>
      <c r="U490" s="653"/>
      <c r="V490" s="654"/>
      <c r="W490" s="655"/>
      <c r="X490" s="652"/>
      <c r="Y490" s="653"/>
      <c r="Z490" s="656"/>
      <c r="AA490" s="651"/>
      <c r="AB490" s="652"/>
      <c r="AC490" s="653"/>
      <c r="AD490" s="654"/>
      <c r="AE490" s="655"/>
      <c r="AF490" s="652"/>
      <c r="AG490" s="653"/>
      <c r="AH490" s="656"/>
      <c r="AI490" s="655"/>
      <c r="AJ490" s="657"/>
      <c r="AK490" s="653"/>
      <c r="AL490" s="656"/>
    </row>
    <row r="491" spans="1:38" ht="18.75">
      <c r="A491" s="483"/>
      <c r="B491" s="658">
        <v>244018</v>
      </c>
      <c r="C491" s="599" t="s">
        <v>709</v>
      </c>
      <c r="D491" s="575"/>
      <c r="E491" s="575"/>
      <c r="F491" s="648"/>
      <c r="G491" s="659">
        <v>44000</v>
      </c>
      <c r="H491" s="558"/>
      <c r="I491" s="559"/>
      <c r="J491" s="560"/>
      <c r="K491" s="561"/>
      <c r="L491" s="459">
        <f t="shared" si="187"/>
        <v>44000</v>
      </c>
      <c r="M491" s="460">
        <f t="shared" si="189"/>
        <v>0</v>
      </c>
      <c r="N491" s="461">
        <f t="shared" si="188"/>
        <v>0</v>
      </c>
      <c r="O491" s="462">
        <f t="shared" si="188"/>
        <v>0</v>
      </c>
      <c r="P491" s="463">
        <f t="shared" si="190"/>
        <v>0</v>
      </c>
      <c r="Q491" s="655"/>
      <c r="R491" s="660"/>
      <c r="S491" s="661">
        <v>44000</v>
      </c>
      <c r="T491" s="652"/>
      <c r="U491" s="653"/>
      <c r="V491" s="654"/>
      <c r="W491" s="655"/>
      <c r="X491" s="652"/>
      <c r="Y491" s="653"/>
      <c r="Z491" s="656"/>
      <c r="AA491" s="651"/>
      <c r="AB491" s="652"/>
      <c r="AC491" s="653"/>
      <c r="AD491" s="654"/>
      <c r="AE491" s="655"/>
      <c r="AF491" s="652"/>
      <c r="AG491" s="653"/>
      <c r="AH491" s="656"/>
      <c r="AI491" s="655"/>
      <c r="AJ491" s="657"/>
      <c r="AK491" s="653"/>
      <c r="AL491" s="656"/>
    </row>
    <row r="492" spans="1:38" ht="18.75">
      <c r="A492" s="483"/>
      <c r="B492" s="658">
        <v>244018</v>
      </c>
      <c r="C492" s="599" t="s">
        <v>710</v>
      </c>
      <c r="D492" s="575"/>
      <c r="E492" s="575"/>
      <c r="F492" s="556"/>
      <c r="G492" s="659">
        <v>72000</v>
      </c>
      <c r="H492" s="558"/>
      <c r="I492" s="559"/>
      <c r="J492" s="560"/>
      <c r="K492" s="561"/>
      <c r="L492" s="459">
        <f t="shared" si="187"/>
        <v>72000</v>
      </c>
      <c r="M492" s="460">
        <f t="shared" si="189"/>
        <v>0</v>
      </c>
      <c r="N492" s="461">
        <f t="shared" si="188"/>
        <v>0</v>
      </c>
      <c r="O492" s="462">
        <f t="shared" si="188"/>
        <v>0</v>
      </c>
      <c r="P492" s="463">
        <f t="shared" si="190"/>
        <v>0</v>
      </c>
      <c r="Q492" s="655"/>
      <c r="R492" s="660"/>
      <c r="S492" s="661">
        <v>72000</v>
      </c>
      <c r="T492" s="652"/>
      <c r="U492" s="653"/>
      <c r="V492" s="654"/>
      <c r="W492" s="655"/>
      <c r="X492" s="652"/>
      <c r="Y492" s="653"/>
      <c r="Z492" s="656"/>
      <c r="AA492" s="651"/>
      <c r="AB492" s="652"/>
      <c r="AC492" s="653"/>
      <c r="AD492" s="654"/>
      <c r="AE492" s="655"/>
      <c r="AF492" s="652"/>
      <c r="AG492" s="653"/>
      <c r="AH492" s="656"/>
      <c r="AI492" s="655"/>
      <c r="AJ492" s="657"/>
      <c r="AK492" s="653"/>
      <c r="AL492" s="656"/>
    </row>
    <row r="493" spans="1:38" ht="18.75">
      <c r="A493" s="483"/>
      <c r="B493" s="658">
        <v>244041</v>
      </c>
      <c r="C493" s="599" t="s">
        <v>711</v>
      </c>
      <c r="D493" s="575"/>
      <c r="E493" s="575"/>
      <c r="F493" s="556"/>
      <c r="G493" s="557"/>
      <c r="H493" s="662">
        <v>250000</v>
      </c>
      <c r="I493" s="559"/>
      <c r="J493" s="560"/>
      <c r="K493" s="561"/>
      <c r="L493" s="459">
        <f t="shared" si="187"/>
        <v>250000</v>
      </c>
      <c r="M493" s="460">
        <f t="shared" si="189"/>
        <v>0</v>
      </c>
      <c r="N493" s="461">
        <f t="shared" si="188"/>
        <v>0</v>
      </c>
      <c r="O493" s="462">
        <f t="shared" si="188"/>
        <v>0</v>
      </c>
      <c r="P493" s="463">
        <f t="shared" si="190"/>
        <v>0</v>
      </c>
      <c r="Q493" s="655"/>
      <c r="R493" s="660"/>
      <c r="S493" s="651"/>
      <c r="T493" s="652"/>
      <c r="U493" s="653"/>
      <c r="V493" s="654"/>
      <c r="W493" s="649">
        <v>250000</v>
      </c>
      <c r="X493" s="652"/>
      <c r="Y493" s="653"/>
      <c r="Z493" s="656"/>
      <c r="AA493" s="651"/>
      <c r="AB493" s="652"/>
      <c r="AC493" s="653"/>
      <c r="AD493" s="654"/>
      <c r="AE493" s="655"/>
      <c r="AF493" s="652"/>
      <c r="AG493" s="653"/>
      <c r="AH493" s="656"/>
      <c r="AI493" s="655"/>
      <c r="AJ493" s="657"/>
      <c r="AK493" s="653"/>
      <c r="AL493" s="656"/>
    </row>
    <row r="494" spans="1:38" ht="18.75">
      <c r="A494" s="483"/>
      <c r="B494" s="658">
        <v>244055</v>
      </c>
      <c r="C494" s="663" t="s">
        <v>712</v>
      </c>
      <c r="D494" s="575"/>
      <c r="E494" s="575"/>
      <c r="F494" s="556"/>
      <c r="G494" s="659">
        <v>4975.5</v>
      </c>
      <c r="H494" s="662"/>
      <c r="I494" s="559"/>
      <c r="J494" s="560"/>
      <c r="K494" s="561"/>
      <c r="L494" s="459">
        <f t="shared" si="187"/>
        <v>4975.5</v>
      </c>
      <c r="M494" s="460">
        <f t="shared" si="189"/>
        <v>0</v>
      </c>
      <c r="N494" s="461">
        <f t="shared" si="188"/>
        <v>0</v>
      </c>
      <c r="O494" s="462">
        <f t="shared" si="188"/>
        <v>0</v>
      </c>
      <c r="P494" s="463">
        <f t="shared" si="190"/>
        <v>0</v>
      </c>
      <c r="Q494" s="655"/>
      <c r="R494" s="660"/>
      <c r="S494" s="661">
        <v>4975.5</v>
      </c>
      <c r="T494" s="652"/>
      <c r="U494" s="653"/>
      <c r="V494" s="654"/>
      <c r="W494" s="649"/>
      <c r="X494" s="652"/>
      <c r="Y494" s="653"/>
      <c r="Z494" s="656"/>
      <c r="AA494" s="651"/>
      <c r="AB494" s="652"/>
      <c r="AC494" s="653"/>
      <c r="AD494" s="654"/>
      <c r="AE494" s="655"/>
      <c r="AF494" s="652"/>
      <c r="AG494" s="653"/>
      <c r="AH494" s="656"/>
      <c r="AI494" s="655"/>
      <c r="AJ494" s="657"/>
      <c r="AK494" s="653"/>
      <c r="AL494" s="656"/>
    </row>
    <row r="495" spans="1:38" ht="18.75">
      <c r="A495" s="483"/>
      <c r="B495" s="658">
        <v>244055</v>
      </c>
      <c r="C495" s="663" t="s">
        <v>713</v>
      </c>
      <c r="D495" s="575"/>
      <c r="E495" s="575"/>
      <c r="F495" s="556"/>
      <c r="G495" s="659">
        <v>45903</v>
      </c>
      <c r="H495" s="662"/>
      <c r="I495" s="559"/>
      <c r="J495" s="560"/>
      <c r="K495" s="561"/>
      <c r="L495" s="459">
        <f t="shared" si="187"/>
        <v>45903</v>
      </c>
      <c r="M495" s="460">
        <f t="shared" si="189"/>
        <v>0</v>
      </c>
      <c r="N495" s="461">
        <f t="shared" si="188"/>
        <v>0</v>
      </c>
      <c r="O495" s="462">
        <f t="shared" si="188"/>
        <v>0</v>
      </c>
      <c r="P495" s="463">
        <f t="shared" si="190"/>
        <v>0</v>
      </c>
      <c r="Q495" s="655"/>
      <c r="R495" s="660"/>
      <c r="S495" s="661">
        <v>45903</v>
      </c>
      <c r="T495" s="652"/>
      <c r="U495" s="653"/>
      <c r="V495" s="654"/>
      <c r="W495" s="649"/>
      <c r="X495" s="652"/>
      <c r="Y495" s="653"/>
      <c r="Z495" s="656"/>
      <c r="AA495" s="651"/>
      <c r="AB495" s="652"/>
      <c r="AC495" s="653"/>
      <c r="AD495" s="654"/>
      <c r="AE495" s="655"/>
      <c r="AF495" s="652"/>
      <c r="AG495" s="653"/>
      <c r="AH495" s="656"/>
      <c r="AI495" s="655"/>
      <c r="AJ495" s="657"/>
      <c r="AK495" s="653"/>
      <c r="AL495" s="656"/>
    </row>
    <row r="496" spans="1:38" ht="18.75">
      <c r="A496" s="483"/>
      <c r="B496" s="658">
        <v>244055</v>
      </c>
      <c r="C496" s="599" t="s">
        <v>1591</v>
      </c>
      <c r="D496" s="575"/>
      <c r="E496" s="575"/>
      <c r="F496" s="556"/>
      <c r="G496" s="659">
        <v>6099</v>
      </c>
      <c r="H496" s="662"/>
      <c r="I496" s="559"/>
      <c r="J496" s="560"/>
      <c r="K496" s="561"/>
      <c r="L496" s="459">
        <f t="shared" si="187"/>
        <v>6099</v>
      </c>
      <c r="M496" s="460">
        <f t="shared" si="189"/>
        <v>0</v>
      </c>
      <c r="N496" s="461">
        <f t="shared" si="188"/>
        <v>0</v>
      </c>
      <c r="O496" s="462">
        <f t="shared" si="188"/>
        <v>0</v>
      </c>
      <c r="P496" s="463">
        <f t="shared" si="190"/>
        <v>0</v>
      </c>
      <c r="Q496" s="655"/>
      <c r="R496" s="660"/>
      <c r="S496" s="651">
        <v>6099</v>
      </c>
      <c r="T496" s="652"/>
      <c r="U496" s="653"/>
      <c r="V496" s="664"/>
      <c r="W496" s="649"/>
      <c r="X496" s="652"/>
      <c r="Y496" s="653"/>
      <c r="Z496" s="656"/>
      <c r="AA496" s="651"/>
      <c r="AB496" s="652"/>
      <c r="AC496" s="653"/>
      <c r="AD496" s="654"/>
      <c r="AE496" s="655"/>
      <c r="AF496" s="652"/>
      <c r="AG496" s="653"/>
      <c r="AH496" s="656"/>
      <c r="AI496" s="655"/>
      <c r="AJ496" s="657"/>
      <c r="AK496" s="653"/>
      <c r="AL496" s="656"/>
    </row>
    <row r="497" spans="1:38" ht="18.75">
      <c r="A497" s="483"/>
      <c r="B497" s="658">
        <v>244055</v>
      </c>
      <c r="C497" s="599" t="s">
        <v>714</v>
      </c>
      <c r="D497" s="575"/>
      <c r="E497" s="575"/>
      <c r="F497" s="556"/>
      <c r="G497" s="557"/>
      <c r="H497" s="662">
        <v>7992.9</v>
      </c>
      <c r="I497" s="559"/>
      <c r="J497" s="560"/>
      <c r="K497" s="561"/>
      <c r="L497" s="459">
        <f t="shared" si="187"/>
        <v>7992.9</v>
      </c>
      <c r="M497" s="460">
        <f t="shared" si="189"/>
        <v>0</v>
      </c>
      <c r="N497" s="461">
        <f t="shared" si="188"/>
        <v>0</v>
      </c>
      <c r="O497" s="462">
        <f t="shared" si="188"/>
        <v>0</v>
      </c>
      <c r="P497" s="463">
        <f t="shared" si="190"/>
        <v>0</v>
      </c>
      <c r="Q497" s="655"/>
      <c r="R497" s="660"/>
      <c r="S497" s="651"/>
      <c r="T497" s="652"/>
      <c r="U497" s="653"/>
      <c r="V497" s="654"/>
      <c r="W497" s="649">
        <v>7992.9</v>
      </c>
      <c r="X497" s="657"/>
      <c r="Y497" s="653"/>
      <c r="Z497" s="665"/>
      <c r="AA497" s="651"/>
      <c r="AB497" s="652"/>
      <c r="AC497" s="653"/>
      <c r="AD497" s="654"/>
      <c r="AE497" s="655"/>
      <c r="AF497" s="652"/>
      <c r="AG497" s="653"/>
      <c r="AH497" s="656"/>
      <c r="AI497" s="655"/>
      <c r="AJ497" s="657"/>
      <c r="AK497" s="653"/>
      <c r="AL497" s="656"/>
    </row>
    <row r="498" spans="1:38" ht="18.75">
      <c r="A498" s="483"/>
      <c r="B498" s="658">
        <v>244076</v>
      </c>
      <c r="C498" s="599" t="s">
        <v>715</v>
      </c>
      <c r="D498" s="575"/>
      <c r="E498" s="575"/>
      <c r="F498" s="556"/>
      <c r="G498" s="557"/>
      <c r="H498" s="662"/>
      <c r="I498" s="559"/>
      <c r="J498" s="666">
        <v>37022</v>
      </c>
      <c r="K498" s="561"/>
      <c r="L498" s="459">
        <f t="shared" si="187"/>
        <v>37022</v>
      </c>
      <c r="M498" s="460">
        <f t="shared" si="189"/>
        <v>0</v>
      </c>
      <c r="N498" s="461">
        <f t="shared" si="188"/>
        <v>0</v>
      </c>
      <c r="O498" s="462">
        <f t="shared" si="188"/>
        <v>0</v>
      </c>
      <c r="P498" s="463">
        <f t="shared" si="190"/>
        <v>0</v>
      </c>
      <c r="Q498" s="655"/>
      <c r="R498" s="660"/>
      <c r="S498" s="651"/>
      <c r="T498" s="652"/>
      <c r="U498" s="653"/>
      <c r="V498" s="654"/>
      <c r="W498" s="649"/>
      <c r="X498" s="652"/>
      <c r="Y498" s="653"/>
      <c r="Z498" s="656"/>
      <c r="AA498" s="651"/>
      <c r="AB498" s="652"/>
      <c r="AC498" s="653"/>
      <c r="AD498" s="654"/>
      <c r="AE498" s="649">
        <v>37022</v>
      </c>
      <c r="AF498" s="657"/>
      <c r="AG498" s="653"/>
      <c r="AH498" s="665"/>
      <c r="AI498" s="655"/>
      <c r="AJ498" s="657"/>
      <c r="AK498" s="653"/>
      <c r="AL498" s="656"/>
    </row>
    <row r="499" spans="1:38" ht="18.75">
      <c r="A499" s="483"/>
      <c r="B499" s="658">
        <v>244085</v>
      </c>
      <c r="C499" s="663" t="s">
        <v>716</v>
      </c>
      <c r="D499" s="575"/>
      <c r="E499" s="575"/>
      <c r="F499" s="556"/>
      <c r="G499" s="557"/>
      <c r="H499" s="662"/>
      <c r="I499" s="559"/>
      <c r="J499" s="666">
        <v>69550</v>
      </c>
      <c r="K499" s="561"/>
      <c r="L499" s="459">
        <f t="shared" si="187"/>
        <v>69550</v>
      </c>
      <c r="M499" s="460">
        <f t="shared" si="189"/>
        <v>0</v>
      </c>
      <c r="N499" s="461">
        <f t="shared" si="188"/>
        <v>0</v>
      </c>
      <c r="O499" s="462">
        <f t="shared" si="188"/>
        <v>0</v>
      </c>
      <c r="P499" s="463">
        <f t="shared" si="190"/>
        <v>0</v>
      </c>
      <c r="Q499" s="655"/>
      <c r="R499" s="660"/>
      <c r="S499" s="651"/>
      <c r="T499" s="652"/>
      <c r="U499" s="653"/>
      <c r="V499" s="654"/>
      <c r="W499" s="649"/>
      <c r="X499" s="652"/>
      <c r="Y499" s="653"/>
      <c r="Z499" s="656"/>
      <c r="AA499" s="651"/>
      <c r="AB499" s="652"/>
      <c r="AC499" s="653"/>
      <c r="AD499" s="654"/>
      <c r="AE499" s="649">
        <v>69550</v>
      </c>
      <c r="AF499" s="657"/>
      <c r="AG499" s="653"/>
      <c r="AH499" s="665"/>
      <c r="AI499" s="655"/>
      <c r="AJ499" s="657"/>
      <c r="AK499" s="653"/>
      <c r="AL499" s="656"/>
    </row>
    <row r="500" spans="1:38" ht="18.75">
      <c r="A500" s="483"/>
      <c r="B500" s="658">
        <v>244112</v>
      </c>
      <c r="C500" s="599" t="s">
        <v>717</v>
      </c>
      <c r="D500" s="575"/>
      <c r="E500" s="575"/>
      <c r="F500" s="556"/>
      <c r="G500" s="659">
        <v>19600</v>
      </c>
      <c r="H500" s="662"/>
      <c r="I500" s="559"/>
      <c r="J500" s="560"/>
      <c r="K500" s="561"/>
      <c r="L500" s="459">
        <f t="shared" si="187"/>
        <v>19600</v>
      </c>
      <c r="M500" s="460">
        <f t="shared" si="189"/>
        <v>0</v>
      </c>
      <c r="N500" s="461">
        <f t="shared" si="188"/>
        <v>0</v>
      </c>
      <c r="O500" s="462">
        <f t="shared" si="188"/>
        <v>0</v>
      </c>
      <c r="P500" s="463">
        <f t="shared" si="190"/>
        <v>0</v>
      </c>
      <c r="Q500" s="655"/>
      <c r="R500" s="660"/>
      <c r="S500" s="661">
        <v>19600</v>
      </c>
      <c r="T500" s="652"/>
      <c r="U500" s="653"/>
      <c r="V500" s="654"/>
      <c r="W500" s="649"/>
      <c r="X500" s="652"/>
      <c r="Y500" s="653"/>
      <c r="Z500" s="656"/>
      <c r="AA500" s="651"/>
      <c r="AB500" s="652"/>
      <c r="AC500" s="653"/>
      <c r="AD500" s="654"/>
      <c r="AE500" s="655"/>
      <c r="AF500" s="652"/>
      <c r="AG500" s="653"/>
      <c r="AH500" s="656"/>
      <c r="AI500" s="655"/>
      <c r="AJ500" s="657"/>
      <c r="AK500" s="653"/>
      <c r="AL500" s="656"/>
    </row>
    <row r="501" spans="1:38" ht="18.75">
      <c r="A501" s="483"/>
      <c r="B501" s="658">
        <v>244120</v>
      </c>
      <c r="C501" s="599" t="s">
        <v>718</v>
      </c>
      <c r="D501" s="575"/>
      <c r="E501" s="575"/>
      <c r="F501" s="556"/>
      <c r="G501" s="659">
        <v>19000</v>
      </c>
      <c r="H501" s="662"/>
      <c r="I501" s="559"/>
      <c r="J501" s="560"/>
      <c r="K501" s="561"/>
      <c r="L501" s="459">
        <f t="shared" si="187"/>
        <v>19000</v>
      </c>
      <c r="M501" s="460">
        <f t="shared" si="189"/>
        <v>0</v>
      </c>
      <c r="N501" s="461">
        <f t="shared" si="188"/>
        <v>0</v>
      </c>
      <c r="O501" s="462">
        <f t="shared" si="188"/>
        <v>0</v>
      </c>
      <c r="P501" s="463">
        <f t="shared" si="190"/>
        <v>0</v>
      </c>
      <c r="Q501" s="655"/>
      <c r="R501" s="660"/>
      <c r="S501" s="661">
        <v>19000</v>
      </c>
      <c r="T501" s="652"/>
      <c r="U501" s="653"/>
      <c r="V501" s="664"/>
      <c r="W501" s="649"/>
      <c r="X501" s="652"/>
      <c r="Y501" s="653"/>
      <c r="Z501" s="656"/>
      <c r="AA501" s="651"/>
      <c r="AB501" s="652"/>
      <c r="AC501" s="653"/>
      <c r="AD501" s="654"/>
      <c r="AE501" s="655"/>
      <c r="AF501" s="652"/>
      <c r="AG501" s="653"/>
      <c r="AH501" s="656"/>
      <c r="AI501" s="655"/>
      <c r="AJ501" s="657"/>
      <c r="AK501" s="653"/>
      <c r="AL501" s="656"/>
    </row>
    <row r="502" spans="1:38" ht="18.75">
      <c r="A502" s="483"/>
      <c r="B502" s="658">
        <v>244123</v>
      </c>
      <c r="C502" s="599" t="s">
        <v>719</v>
      </c>
      <c r="D502" s="575"/>
      <c r="E502" s="575"/>
      <c r="F502" s="556"/>
      <c r="G502" s="557"/>
      <c r="H502" s="662">
        <v>706</v>
      </c>
      <c r="I502" s="559"/>
      <c r="J502" s="560"/>
      <c r="K502" s="561"/>
      <c r="L502" s="459">
        <f t="shared" si="187"/>
        <v>706</v>
      </c>
      <c r="M502" s="460">
        <f t="shared" si="189"/>
        <v>0</v>
      </c>
      <c r="N502" s="461">
        <f t="shared" si="188"/>
        <v>0</v>
      </c>
      <c r="O502" s="462">
        <f t="shared" si="188"/>
        <v>0</v>
      </c>
      <c r="P502" s="463">
        <f t="shared" si="190"/>
        <v>0</v>
      </c>
      <c r="Q502" s="655"/>
      <c r="R502" s="660"/>
      <c r="S502" s="651"/>
      <c r="T502" s="652"/>
      <c r="U502" s="653"/>
      <c r="V502" s="654"/>
      <c r="W502" s="649">
        <v>706</v>
      </c>
      <c r="X502" s="652"/>
      <c r="Y502" s="653"/>
      <c r="Z502" s="665"/>
      <c r="AA502" s="651"/>
      <c r="AB502" s="652"/>
      <c r="AC502" s="653"/>
      <c r="AD502" s="654"/>
      <c r="AE502" s="655"/>
      <c r="AF502" s="652"/>
      <c r="AG502" s="653"/>
      <c r="AH502" s="656"/>
      <c r="AI502" s="655"/>
      <c r="AJ502" s="657"/>
      <c r="AK502" s="653"/>
      <c r="AL502" s="656"/>
    </row>
    <row r="503" spans="1:38" ht="18.75">
      <c r="A503" s="483"/>
      <c r="B503" s="658">
        <v>244131</v>
      </c>
      <c r="C503" s="599" t="s">
        <v>720</v>
      </c>
      <c r="D503" s="575"/>
      <c r="E503" s="575"/>
      <c r="F503" s="556"/>
      <c r="G503" s="557"/>
      <c r="H503" s="662">
        <v>1610</v>
      </c>
      <c r="I503" s="559"/>
      <c r="J503" s="560"/>
      <c r="K503" s="561"/>
      <c r="L503" s="459">
        <f t="shared" si="187"/>
        <v>1610</v>
      </c>
      <c r="M503" s="460">
        <f t="shared" si="189"/>
        <v>0</v>
      </c>
      <c r="N503" s="461">
        <f t="shared" si="188"/>
        <v>0</v>
      </c>
      <c r="O503" s="462">
        <f t="shared" si="188"/>
        <v>0</v>
      </c>
      <c r="P503" s="463">
        <f t="shared" si="190"/>
        <v>0</v>
      </c>
      <c r="Q503" s="655"/>
      <c r="R503" s="660"/>
      <c r="S503" s="651"/>
      <c r="T503" s="652"/>
      <c r="U503" s="653"/>
      <c r="V503" s="654"/>
      <c r="W503" s="649">
        <v>1610</v>
      </c>
      <c r="X503" s="652"/>
      <c r="Y503" s="653"/>
      <c r="Z503" s="665"/>
      <c r="AA503" s="651"/>
      <c r="AB503" s="652"/>
      <c r="AC503" s="653"/>
      <c r="AD503" s="654"/>
      <c r="AE503" s="655"/>
      <c r="AF503" s="652"/>
      <c r="AG503" s="653"/>
      <c r="AH503" s="656"/>
      <c r="AI503" s="655"/>
      <c r="AJ503" s="657"/>
      <c r="AK503" s="653"/>
      <c r="AL503" s="656"/>
    </row>
    <row r="504" spans="1:38" ht="18.75">
      <c r="A504" s="483"/>
      <c r="B504" s="658">
        <v>244154</v>
      </c>
      <c r="C504" s="599" t="s">
        <v>721</v>
      </c>
      <c r="D504" s="575"/>
      <c r="E504" s="575"/>
      <c r="F504" s="556"/>
      <c r="G504" s="557"/>
      <c r="H504" s="662">
        <v>57780</v>
      </c>
      <c r="I504" s="559"/>
      <c r="J504" s="560"/>
      <c r="K504" s="561"/>
      <c r="L504" s="459">
        <f t="shared" si="187"/>
        <v>0</v>
      </c>
      <c r="M504" s="460">
        <f t="shared" si="189"/>
        <v>0</v>
      </c>
      <c r="N504" s="461">
        <f t="shared" si="188"/>
        <v>0</v>
      </c>
      <c r="O504" s="462">
        <f t="shared" si="188"/>
        <v>57780</v>
      </c>
      <c r="P504" s="463">
        <f t="shared" si="190"/>
        <v>0</v>
      </c>
      <c r="Q504" s="655"/>
      <c r="R504" s="660"/>
      <c r="S504" s="651"/>
      <c r="T504" s="652"/>
      <c r="U504" s="653"/>
      <c r="V504" s="654"/>
      <c r="W504" s="649"/>
      <c r="X504" s="652"/>
      <c r="Y504" s="667"/>
      <c r="Z504" s="665">
        <v>57780</v>
      </c>
      <c r="AA504" s="651"/>
      <c r="AB504" s="652"/>
      <c r="AC504" s="653"/>
      <c r="AD504" s="654"/>
      <c r="AE504" s="655"/>
      <c r="AF504" s="652"/>
      <c r="AG504" s="653"/>
      <c r="AH504" s="656"/>
      <c r="AI504" s="655"/>
      <c r="AJ504" s="657"/>
      <c r="AK504" s="653"/>
      <c r="AL504" s="656"/>
    </row>
    <row r="505" spans="1:38" ht="18.75">
      <c r="A505" s="483"/>
      <c r="B505" s="908">
        <v>244190</v>
      </c>
      <c r="C505" s="909" t="s">
        <v>1410</v>
      </c>
      <c r="D505" s="575"/>
      <c r="E505" s="575"/>
      <c r="F505" s="556"/>
      <c r="G505" s="557"/>
      <c r="H505" s="662">
        <v>74086.8</v>
      </c>
      <c r="I505" s="559"/>
      <c r="J505" s="560"/>
      <c r="K505" s="561"/>
      <c r="L505" s="459">
        <f t="shared" si="187"/>
        <v>0</v>
      </c>
      <c r="M505" s="460">
        <f t="shared" si="189"/>
        <v>0</v>
      </c>
      <c r="N505" s="461">
        <f t="shared" si="188"/>
        <v>0</v>
      </c>
      <c r="O505" s="462">
        <f t="shared" si="188"/>
        <v>74086.8</v>
      </c>
      <c r="P505" s="463">
        <f t="shared" si="190"/>
        <v>0</v>
      </c>
      <c r="Q505" s="655"/>
      <c r="R505" s="660"/>
      <c r="S505" s="651"/>
      <c r="T505" s="652"/>
      <c r="U505" s="653"/>
      <c r="V505" s="654"/>
      <c r="W505" s="649"/>
      <c r="X505" s="652"/>
      <c r="Y505" s="653"/>
      <c r="Z505" s="656">
        <v>74086.8</v>
      </c>
      <c r="AA505" s="651"/>
      <c r="AB505" s="652"/>
      <c r="AC505" s="653"/>
      <c r="AD505" s="654"/>
      <c r="AE505" s="655"/>
      <c r="AF505" s="652"/>
      <c r="AG505" s="653"/>
      <c r="AH505" s="656"/>
      <c r="AI505" s="655"/>
      <c r="AJ505" s="657"/>
      <c r="AK505" s="653"/>
      <c r="AL505" s="656"/>
    </row>
    <row r="506" spans="1:38" ht="18.75">
      <c r="A506" s="483"/>
      <c r="B506" s="658">
        <v>244195</v>
      </c>
      <c r="C506" s="599" t="s">
        <v>1417</v>
      </c>
      <c r="D506" s="575"/>
      <c r="E506" s="575"/>
      <c r="F506" s="556"/>
      <c r="G506" s="659">
        <v>16920</v>
      </c>
      <c r="H506" s="662"/>
      <c r="I506" s="559"/>
      <c r="J506" s="560"/>
      <c r="K506" s="561"/>
      <c r="L506" s="459">
        <f t="shared" si="187"/>
        <v>16920</v>
      </c>
      <c r="M506" s="460">
        <f t="shared" si="189"/>
        <v>0</v>
      </c>
      <c r="N506" s="461">
        <f t="shared" si="188"/>
        <v>0</v>
      </c>
      <c r="O506" s="462">
        <f t="shared" si="188"/>
        <v>0</v>
      </c>
      <c r="P506" s="463">
        <f t="shared" si="190"/>
        <v>0</v>
      </c>
      <c r="Q506" s="655"/>
      <c r="R506" s="660"/>
      <c r="S506" s="651">
        <v>16920</v>
      </c>
      <c r="T506" s="652"/>
      <c r="U506" s="653"/>
      <c r="V506" s="654"/>
      <c r="W506" s="649"/>
      <c r="X506" s="652"/>
      <c r="Y506" s="653"/>
      <c r="Z506" s="656"/>
      <c r="AA506" s="651"/>
      <c r="AB506" s="652"/>
      <c r="AC506" s="653"/>
      <c r="AD506" s="654"/>
      <c r="AE506" s="655"/>
      <c r="AF506" s="652"/>
      <c r="AG506" s="653"/>
      <c r="AH506" s="656"/>
      <c r="AI506" s="655"/>
      <c r="AJ506" s="657"/>
      <c r="AK506" s="653"/>
      <c r="AL506" s="656"/>
    </row>
    <row r="507" spans="1:38" ht="18.75">
      <c r="A507" s="483"/>
      <c r="B507" s="658">
        <v>244204</v>
      </c>
      <c r="C507" s="599" t="s">
        <v>1477</v>
      </c>
      <c r="D507" s="575"/>
      <c r="E507" s="575"/>
      <c r="F507" s="556"/>
      <c r="G507" s="659">
        <f>10680-105</f>
        <v>10575</v>
      </c>
      <c r="H507" s="662"/>
      <c r="I507" s="559"/>
      <c r="J507" s="560"/>
      <c r="K507" s="561"/>
      <c r="L507" s="459">
        <f t="shared" si="187"/>
        <v>10575</v>
      </c>
      <c r="M507" s="460">
        <f t="shared" si="189"/>
        <v>0</v>
      </c>
      <c r="N507" s="461">
        <f t="shared" si="188"/>
        <v>0</v>
      </c>
      <c r="O507" s="462">
        <f t="shared" si="188"/>
        <v>0</v>
      </c>
      <c r="P507" s="463">
        <f t="shared" si="190"/>
        <v>0</v>
      </c>
      <c r="Q507" s="655"/>
      <c r="R507" s="660"/>
      <c r="S507" s="651">
        <f>10680-105</f>
        <v>10575</v>
      </c>
      <c r="T507" s="652"/>
      <c r="U507" s="653"/>
      <c r="V507" s="654"/>
      <c r="W507" s="649"/>
      <c r="X507" s="652"/>
      <c r="Y507" s="653"/>
      <c r="Z507" s="656"/>
      <c r="AA507" s="651"/>
      <c r="AB507" s="652"/>
      <c r="AC507" s="653"/>
      <c r="AD507" s="654"/>
      <c r="AE507" s="655"/>
      <c r="AF507" s="652"/>
      <c r="AG507" s="653"/>
      <c r="AH507" s="656"/>
      <c r="AI507" s="655"/>
      <c r="AJ507" s="657"/>
      <c r="AK507" s="653"/>
      <c r="AL507" s="656"/>
    </row>
    <row r="508" spans="1:38" ht="18.75">
      <c r="A508" s="483"/>
      <c r="B508" s="658">
        <v>244211</v>
      </c>
      <c r="C508" s="599" t="s">
        <v>1478</v>
      </c>
      <c r="D508" s="575"/>
      <c r="E508" s="575"/>
      <c r="F508" s="556"/>
      <c r="G508" s="659">
        <v>12000</v>
      </c>
      <c r="H508" s="662"/>
      <c r="I508" s="559"/>
      <c r="J508" s="560"/>
      <c r="K508" s="561"/>
      <c r="L508" s="459">
        <f t="shared" si="187"/>
        <v>0</v>
      </c>
      <c r="M508" s="460">
        <f t="shared" si="189"/>
        <v>0</v>
      </c>
      <c r="N508" s="461">
        <f t="shared" si="188"/>
        <v>0</v>
      </c>
      <c r="O508" s="462">
        <f t="shared" si="188"/>
        <v>12000</v>
      </c>
      <c r="P508" s="463">
        <f t="shared" si="190"/>
        <v>0</v>
      </c>
      <c r="Q508" s="655"/>
      <c r="R508" s="660"/>
      <c r="S508" s="651"/>
      <c r="T508" s="652"/>
      <c r="U508" s="653"/>
      <c r="V508" s="654">
        <v>12000</v>
      </c>
      <c r="W508" s="649"/>
      <c r="X508" s="652"/>
      <c r="Y508" s="653"/>
      <c r="Z508" s="656"/>
      <c r="AA508" s="651"/>
      <c r="AB508" s="652"/>
      <c r="AC508" s="653"/>
      <c r="AD508" s="654"/>
      <c r="AE508" s="655"/>
      <c r="AF508" s="652"/>
      <c r="AG508" s="653"/>
      <c r="AH508" s="656"/>
      <c r="AI508" s="655"/>
      <c r="AJ508" s="657"/>
      <c r="AK508" s="653"/>
      <c r="AL508" s="656"/>
    </row>
    <row r="509" spans="1:38" ht="18.75">
      <c r="A509" s="483"/>
      <c r="B509" s="658">
        <v>244216</v>
      </c>
      <c r="C509" s="599" t="s">
        <v>1589</v>
      </c>
      <c r="D509" s="575"/>
      <c r="E509" s="575"/>
      <c r="F509" s="556"/>
      <c r="G509" s="659"/>
      <c r="H509" s="662"/>
      <c r="I509" s="559"/>
      <c r="J509" s="560">
        <v>11063.8</v>
      </c>
      <c r="K509" s="561"/>
      <c r="L509" s="459">
        <f t="shared" si="187"/>
        <v>0</v>
      </c>
      <c r="M509" s="460">
        <f t="shared" si="189"/>
        <v>0</v>
      </c>
      <c r="N509" s="461">
        <f t="shared" si="188"/>
        <v>0</v>
      </c>
      <c r="O509" s="462">
        <f t="shared" si="188"/>
        <v>11063.8</v>
      </c>
      <c r="P509" s="463">
        <f t="shared" si="190"/>
        <v>0</v>
      </c>
      <c r="Q509" s="655"/>
      <c r="R509" s="660"/>
      <c r="S509" s="651"/>
      <c r="T509" s="652"/>
      <c r="U509" s="653"/>
      <c r="V509" s="654"/>
      <c r="W509" s="649"/>
      <c r="X509" s="652"/>
      <c r="Y509" s="653"/>
      <c r="Z509" s="656"/>
      <c r="AA509" s="651"/>
      <c r="AB509" s="652"/>
      <c r="AC509" s="653"/>
      <c r="AD509" s="654"/>
      <c r="AE509" s="655"/>
      <c r="AF509" s="652"/>
      <c r="AG509" s="653"/>
      <c r="AH509" s="656">
        <v>11063.8</v>
      </c>
      <c r="AI509" s="655"/>
      <c r="AJ509" s="657"/>
      <c r="AK509" s="653"/>
      <c r="AL509" s="656"/>
    </row>
    <row r="510" spans="1:38" ht="18.75">
      <c r="A510" s="483"/>
      <c r="B510" s="658">
        <v>244216</v>
      </c>
      <c r="C510" s="599" t="s">
        <v>1479</v>
      </c>
      <c r="D510" s="575"/>
      <c r="E510" s="575"/>
      <c r="F510" s="556"/>
      <c r="G510" s="659">
        <v>6400</v>
      </c>
      <c r="H510" s="662"/>
      <c r="I510" s="559"/>
      <c r="J510" s="560"/>
      <c r="K510" s="561"/>
      <c r="L510" s="459">
        <f t="shared" si="187"/>
        <v>0</v>
      </c>
      <c r="M510" s="460">
        <f t="shared" si="189"/>
        <v>0</v>
      </c>
      <c r="N510" s="461">
        <f t="shared" si="188"/>
        <v>0</v>
      </c>
      <c r="O510" s="462">
        <f t="shared" si="188"/>
        <v>6400</v>
      </c>
      <c r="P510" s="463">
        <f t="shared" si="190"/>
        <v>0</v>
      </c>
      <c r="Q510" s="655"/>
      <c r="R510" s="660"/>
      <c r="S510" s="651"/>
      <c r="T510" s="652"/>
      <c r="U510" s="653"/>
      <c r="V510" s="664">
        <v>6400</v>
      </c>
      <c r="W510" s="649"/>
      <c r="X510" s="652"/>
      <c r="Y510" s="653"/>
      <c r="Z510" s="656"/>
      <c r="AA510" s="651"/>
      <c r="AB510" s="652"/>
      <c r="AC510" s="653"/>
      <c r="AD510" s="654"/>
      <c r="AE510" s="655"/>
      <c r="AF510" s="652"/>
      <c r="AG510" s="653"/>
      <c r="AH510" s="656"/>
      <c r="AI510" s="655"/>
      <c r="AJ510" s="657"/>
      <c r="AK510" s="653"/>
      <c r="AL510" s="656"/>
    </row>
    <row r="511" spans="1:38" ht="18.75">
      <c r="A511" s="483"/>
      <c r="B511" s="658">
        <v>244218</v>
      </c>
      <c r="C511" s="599" t="s">
        <v>1480</v>
      </c>
      <c r="D511" s="575"/>
      <c r="E511" s="575"/>
      <c r="F511" s="556"/>
      <c r="G511" s="659"/>
      <c r="H511" s="662">
        <v>930</v>
      </c>
      <c r="I511" s="559"/>
      <c r="J511" s="560"/>
      <c r="K511" s="561"/>
      <c r="L511" s="459">
        <f t="shared" si="187"/>
        <v>930</v>
      </c>
      <c r="M511" s="460">
        <f t="shared" si="189"/>
        <v>0</v>
      </c>
      <c r="N511" s="461">
        <f t="shared" si="188"/>
        <v>0</v>
      </c>
      <c r="O511" s="462">
        <f t="shared" si="188"/>
        <v>0</v>
      </c>
      <c r="P511" s="463">
        <f t="shared" si="190"/>
        <v>0</v>
      </c>
      <c r="Q511" s="655"/>
      <c r="R511" s="660"/>
      <c r="S511" s="651"/>
      <c r="T511" s="652"/>
      <c r="U511" s="653"/>
      <c r="V511" s="654"/>
      <c r="W511" s="649">
        <v>930</v>
      </c>
      <c r="X511" s="652"/>
      <c r="Y511" s="653"/>
      <c r="Z511" s="656"/>
      <c r="AA511" s="651"/>
      <c r="AB511" s="652"/>
      <c r="AC511" s="653"/>
      <c r="AD511" s="654"/>
      <c r="AE511" s="655"/>
      <c r="AF511" s="652"/>
      <c r="AG511" s="653"/>
      <c r="AH511" s="656"/>
      <c r="AI511" s="655"/>
      <c r="AJ511" s="657"/>
      <c r="AK511" s="653"/>
      <c r="AL511" s="656"/>
    </row>
    <row r="512" spans="1:38" ht="18.75">
      <c r="A512" s="483"/>
      <c r="B512" s="658">
        <v>244223</v>
      </c>
      <c r="C512" s="599" t="s">
        <v>1590</v>
      </c>
      <c r="D512" s="575"/>
      <c r="E512" s="575"/>
      <c r="F512" s="556"/>
      <c r="G512" s="557">
        <v>17440</v>
      </c>
      <c r="H512" s="558"/>
      <c r="I512" s="559"/>
      <c r="J512" s="560"/>
      <c r="K512" s="561"/>
      <c r="L512" s="459"/>
      <c r="M512" s="460"/>
      <c r="N512" s="461"/>
      <c r="O512" s="462"/>
      <c r="P512" s="463"/>
      <c r="Q512" s="655"/>
      <c r="R512" s="660"/>
      <c r="S512" s="651">
        <v>17440</v>
      </c>
      <c r="T512" s="652"/>
      <c r="U512" s="653"/>
      <c r="V512" s="654"/>
      <c r="W512" s="655"/>
      <c r="X512" s="652"/>
      <c r="Y512" s="653"/>
      <c r="Z512" s="656"/>
      <c r="AA512" s="651"/>
      <c r="AB512" s="652"/>
      <c r="AC512" s="653"/>
      <c r="AD512" s="654"/>
      <c r="AE512" s="655"/>
      <c r="AF512" s="652"/>
      <c r="AG512" s="653"/>
      <c r="AH512" s="656"/>
      <c r="AI512" s="655"/>
      <c r="AJ512" s="657"/>
      <c r="AK512" s="653"/>
      <c r="AL512" s="656"/>
    </row>
    <row r="513" spans="1:38" ht="18.75">
      <c r="A513" s="483"/>
      <c r="B513" s="658"/>
      <c r="C513" s="599" t="s">
        <v>1663</v>
      </c>
      <c r="D513" s="575"/>
      <c r="E513" s="575"/>
      <c r="F513" s="556"/>
      <c r="G513" s="557"/>
      <c r="H513" s="662">
        <v>74643.199999999997</v>
      </c>
      <c r="I513" s="559"/>
      <c r="J513" s="560"/>
      <c r="K513" s="561"/>
      <c r="L513" s="459"/>
      <c r="M513" s="460"/>
      <c r="N513" s="461"/>
      <c r="O513" s="462"/>
      <c r="P513" s="463"/>
      <c r="Q513" s="655"/>
      <c r="R513" s="660"/>
      <c r="S513" s="651"/>
      <c r="T513" s="652"/>
      <c r="U513" s="653"/>
      <c r="V513" s="654"/>
      <c r="W513" s="655"/>
      <c r="X513" s="652"/>
      <c r="Y513" s="653"/>
      <c r="Z513" s="656">
        <v>74643.199999999997</v>
      </c>
      <c r="AA513" s="651"/>
      <c r="AB513" s="652"/>
      <c r="AC513" s="653"/>
      <c r="AD513" s="654"/>
      <c r="AE513" s="655"/>
      <c r="AF513" s="652"/>
      <c r="AG513" s="653"/>
      <c r="AH513" s="656"/>
      <c r="AI513" s="655"/>
      <c r="AJ513" s="657"/>
      <c r="AK513" s="653"/>
      <c r="AL513" s="656"/>
    </row>
    <row r="514" spans="1:38" ht="18.75">
      <c r="A514" s="483"/>
      <c r="B514" s="658"/>
      <c r="C514" s="599"/>
      <c r="D514" s="575"/>
      <c r="E514" s="575"/>
      <c r="F514" s="556"/>
      <c r="G514" s="557"/>
      <c r="H514" s="558"/>
      <c r="I514" s="559"/>
      <c r="J514" s="560"/>
      <c r="K514" s="561"/>
      <c r="L514" s="459"/>
      <c r="M514" s="460"/>
      <c r="N514" s="461"/>
      <c r="O514" s="462"/>
      <c r="P514" s="463"/>
      <c r="Q514" s="655"/>
      <c r="R514" s="660"/>
      <c r="S514" s="651"/>
      <c r="T514" s="652"/>
      <c r="U514" s="653"/>
      <c r="V514" s="654"/>
      <c r="W514" s="655"/>
      <c r="X514" s="652"/>
      <c r="Y514" s="653"/>
      <c r="Z514" s="656"/>
      <c r="AA514" s="651"/>
      <c r="AB514" s="652"/>
      <c r="AC514" s="653"/>
      <c r="AD514" s="654"/>
      <c r="AE514" s="655"/>
      <c r="AF514" s="652"/>
      <c r="AG514" s="653"/>
      <c r="AH514" s="656"/>
      <c r="AI514" s="655"/>
      <c r="AJ514" s="657"/>
      <c r="AK514" s="653"/>
      <c r="AL514" s="656"/>
    </row>
    <row r="515" spans="1:38" ht="18.75">
      <c r="A515" s="483"/>
      <c r="B515" s="658"/>
      <c r="C515" s="599"/>
      <c r="D515" s="575"/>
      <c r="E515" s="575"/>
      <c r="F515" s="556"/>
      <c r="G515" s="557"/>
      <c r="H515" s="558"/>
      <c r="I515" s="559"/>
      <c r="J515" s="560"/>
      <c r="K515" s="561"/>
      <c r="L515" s="459"/>
      <c r="M515" s="460"/>
      <c r="N515" s="461"/>
      <c r="O515" s="462"/>
      <c r="P515" s="463"/>
      <c r="Q515" s="655"/>
      <c r="R515" s="660"/>
      <c r="S515" s="651"/>
      <c r="T515" s="652"/>
      <c r="U515" s="653"/>
      <c r="V515" s="654"/>
      <c r="W515" s="655"/>
      <c r="X515" s="652"/>
      <c r="Y515" s="653"/>
      <c r="Z515" s="656"/>
      <c r="AA515" s="651"/>
      <c r="AB515" s="652"/>
      <c r="AC515" s="653"/>
      <c r="AD515" s="654"/>
      <c r="AE515" s="655"/>
      <c r="AF515" s="652"/>
      <c r="AG515" s="653"/>
      <c r="AH515" s="656"/>
      <c r="AI515" s="655"/>
      <c r="AJ515" s="657"/>
      <c r="AK515" s="653"/>
      <c r="AL515" s="656"/>
    </row>
    <row r="516" spans="1:38" ht="18.75">
      <c r="A516" s="483"/>
      <c r="B516" s="658"/>
      <c r="C516" s="599"/>
      <c r="D516" s="575"/>
      <c r="E516" s="575"/>
      <c r="F516" s="556"/>
      <c r="G516" s="557"/>
      <c r="H516" s="558"/>
      <c r="I516" s="559"/>
      <c r="J516" s="560"/>
      <c r="K516" s="561"/>
      <c r="L516" s="459"/>
      <c r="M516" s="460"/>
      <c r="N516" s="461"/>
      <c r="O516" s="462"/>
      <c r="P516" s="463"/>
      <c r="Q516" s="655"/>
      <c r="R516" s="660"/>
      <c r="S516" s="651"/>
      <c r="T516" s="652"/>
      <c r="U516" s="653"/>
      <c r="V516" s="654"/>
      <c r="W516" s="655"/>
      <c r="X516" s="652"/>
      <c r="Y516" s="653"/>
      <c r="Z516" s="656"/>
      <c r="AA516" s="651"/>
      <c r="AB516" s="652"/>
      <c r="AC516" s="653"/>
      <c r="AD516" s="654"/>
      <c r="AE516" s="655"/>
      <c r="AF516" s="652"/>
      <c r="AG516" s="653"/>
      <c r="AH516" s="656"/>
      <c r="AI516" s="655"/>
      <c r="AJ516" s="657"/>
      <c r="AK516" s="653"/>
      <c r="AL516" s="656"/>
    </row>
    <row r="517" spans="1:38" ht="18.75">
      <c r="A517" s="483"/>
      <c r="B517" s="658"/>
      <c r="C517" s="599"/>
      <c r="D517" s="575"/>
      <c r="E517" s="575"/>
      <c r="F517" s="556"/>
      <c r="G517" s="557"/>
      <c r="H517" s="558"/>
      <c r="I517" s="559"/>
      <c r="J517" s="560"/>
      <c r="K517" s="561"/>
      <c r="L517" s="459"/>
      <c r="M517" s="460"/>
      <c r="N517" s="461"/>
      <c r="O517" s="462"/>
      <c r="P517" s="463"/>
      <c r="Q517" s="655"/>
      <c r="R517" s="660"/>
      <c r="S517" s="651"/>
      <c r="T517" s="652"/>
      <c r="U517" s="653"/>
      <c r="V517" s="654"/>
      <c r="W517" s="655"/>
      <c r="X517" s="652"/>
      <c r="Y517" s="653"/>
      <c r="Z517" s="656"/>
      <c r="AA517" s="651"/>
      <c r="AB517" s="652"/>
      <c r="AC517" s="653"/>
      <c r="AD517" s="654"/>
      <c r="AE517" s="655"/>
      <c r="AF517" s="652"/>
      <c r="AG517" s="653"/>
      <c r="AH517" s="656"/>
      <c r="AI517" s="655"/>
      <c r="AJ517" s="657"/>
      <c r="AK517" s="653"/>
      <c r="AL517" s="656"/>
    </row>
    <row r="518" spans="1:38" ht="18.75">
      <c r="A518" s="483"/>
      <c r="B518" s="658"/>
      <c r="C518" s="599"/>
      <c r="D518" s="575"/>
      <c r="E518" s="575"/>
      <c r="F518" s="556"/>
      <c r="G518" s="557"/>
      <c r="H518" s="558"/>
      <c r="I518" s="559"/>
      <c r="J518" s="560"/>
      <c r="K518" s="561"/>
      <c r="L518" s="459"/>
      <c r="M518" s="460"/>
      <c r="N518" s="461"/>
      <c r="O518" s="462"/>
      <c r="P518" s="463"/>
      <c r="Q518" s="655"/>
      <c r="R518" s="660"/>
      <c r="S518" s="651"/>
      <c r="T518" s="652"/>
      <c r="U518" s="653"/>
      <c r="V518" s="654"/>
      <c r="W518" s="655"/>
      <c r="X518" s="652"/>
      <c r="Y518" s="653"/>
      <c r="Z518" s="656"/>
      <c r="AA518" s="651"/>
      <c r="AB518" s="652"/>
      <c r="AC518" s="653"/>
      <c r="AD518" s="654"/>
      <c r="AE518" s="655"/>
      <c r="AF518" s="652"/>
      <c r="AG518" s="653"/>
      <c r="AH518" s="656"/>
      <c r="AI518" s="655"/>
      <c r="AJ518" s="657"/>
      <c r="AK518" s="653"/>
      <c r="AL518" s="656"/>
    </row>
    <row r="519" spans="1:38" ht="18.75">
      <c r="A519" s="483"/>
      <c r="B519" s="658"/>
      <c r="C519" s="599"/>
      <c r="D519" s="575"/>
      <c r="E519" s="575"/>
      <c r="F519" s="556"/>
      <c r="G519" s="557"/>
      <c r="H519" s="558"/>
      <c r="I519" s="559"/>
      <c r="J519" s="560"/>
      <c r="K519" s="561"/>
      <c r="L519" s="459"/>
      <c r="M519" s="460"/>
      <c r="N519" s="461"/>
      <c r="O519" s="462"/>
      <c r="P519" s="463"/>
      <c r="Q519" s="655"/>
      <c r="R519" s="660"/>
      <c r="S519" s="651"/>
      <c r="T519" s="652"/>
      <c r="U519" s="653"/>
      <c r="V519" s="654"/>
      <c r="W519" s="655"/>
      <c r="X519" s="652"/>
      <c r="Y519" s="653"/>
      <c r="Z519" s="656"/>
      <c r="AA519" s="651"/>
      <c r="AB519" s="652"/>
      <c r="AC519" s="653"/>
      <c r="AD519" s="654"/>
      <c r="AE519" s="655"/>
      <c r="AF519" s="652"/>
      <c r="AG519" s="653"/>
      <c r="AH519" s="656"/>
      <c r="AI519" s="655"/>
      <c r="AJ519" s="657"/>
      <c r="AK519" s="653"/>
      <c r="AL519" s="656"/>
    </row>
    <row r="520" spans="1:38" ht="18.75">
      <c r="A520" s="483"/>
      <c r="B520" s="658"/>
      <c r="C520" s="599"/>
      <c r="D520" s="575"/>
      <c r="E520" s="575"/>
      <c r="F520" s="556"/>
      <c r="G520" s="557"/>
      <c r="H520" s="558"/>
      <c r="I520" s="559"/>
      <c r="J520" s="560"/>
      <c r="K520" s="561"/>
      <c r="L520" s="459"/>
      <c r="M520" s="460"/>
      <c r="N520" s="461"/>
      <c r="O520" s="462"/>
      <c r="P520" s="463"/>
      <c r="Q520" s="655"/>
      <c r="R520" s="660"/>
      <c r="S520" s="651"/>
      <c r="T520" s="652"/>
      <c r="U520" s="653"/>
      <c r="V520" s="654"/>
      <c r="W520" s="655"/>
      <c r="X520" s="652"/>
      <c r="Y520" s="653"/>
      <c r="Z520" s="656"/>
      <c r="AA520" s="651"/>
      <c r="AB520" s="652"/>
      <c r="AC520" s="653"/>
      <c r="AD520" s="654"/>
      <c r="AE520" s="655"/>
      <c r="AF520" s="652"/>
      <c r="AG520" s="653"/>
      <c r="AH520" s="656"/>
      <c r="AI520" s="655"/>
      <c r="AJ520" s="657"/>
      <c r="AK520" s="653"/>
      <c r="AL520" s="656"/>
    </row>
    <row r="521" spans="1:38" ht="18.75">
      <c r="A521" s="483"/>
      <c r="B521" s="658"/>
      <c r="C521" s="599"/>
      <c r="D521" s="575"/>
      <c r="E521" s="575"/>
      <c r="F521" s="556"/>
      <c r="G521" s="557"/>
      <c r="H521" s="558"/>
      <c r="I521" s="559"/>
      <c r="J521" s="560"/>
      <c r="K521" s="561"/>
      <c r="L521" s="459"/>
      <c r="M521" s="460"/>
      <c r="N521" s="461"/>
      <c r="O521" s="462"/>
      <c r="P521" s="463"/>
      <c r="Q521" s="655"/>
      <c r="R521" s="660"/>
      <c r="S521" s="651"/>
      <c r="T521" s="652"/>
      <c r="U521" s="653"/>
      <c r="V521" s="654"/>
      <c r="W521" s="655"/>
      <c r="X521" s="652"/>
      <c r="Y521" s="653"/>
      <c r="Z521" s="656"/>
      <c r="AA521" s="651"/>
      <c r="AB521" s="652"/>
      <c r="AC521" s="653"/>
      <c r="AD521" s="654"/>
      <c r="AE521" s="655"/>
      <c r="AF521" s="652"/>
      <c r="AG521" s="653"/>
      <c r="AH521" s="656"/>
      <c r="AI521" s="655"/>
      <c r="AJ521" s="657"/>
      <c r="AK521" s="653"/>
      <c r="AL521" s="656"/>
    </row>
    <row r="522" spans="1:38" ht="18.75">
      <c r="A522" s="483"/>
      <c r="B522" s="658"/>
      <c r="C522" s="599"/>
      <c r="D522" s="575"/>
      <c r="E522" s="575"/>
      <c r="F522" s="556"/>
      <c r="G522" s="557"/>
      <c r="H522" s="558"/>
      <c r="I522" s="559"/>
      <c r="J522" s="560"/>
      <c r="K522" s="561"/>
      <c r="L522" s="459"/>
      <c r="M522" s="460"/>
      <c r="N522" s="461"/>
      <c r="O522" s="462"/>
      <c r="P522" s="463"/>
      <c r="Q522" s="655"/>
      <c r="R522" s="660"/>
      <c r="S522" s="651"/>
      <c r="T522" s="652"/>
      <c r="U522" s="653"/>
      <c r="V522" s="654"/>
      <c r="W522" s="655"/>
      <c r="X522" s="652"/>
      <c r="Y522" s="653"/>
      <c r="Z522" s="656"/>
      <c r="AA522" s="651"/>
      <c r="AB522" s="652"/>
      <c r="AC522" s="653"/>
      <c r="AD522" s="654"/>
      <c r="AE522" s="655"/>
      <c r="AF522" s="652"/>
      <c r="AG522" s="653"/>
      <c r="AH522" s="656"/>
      <c r="AI522" s="655"/>
      <c r="AJ522" s="657"/>
      <c r="AK522" s="653"/>
      <c r="AL522" s="656"/>
    </row>
    <row r="523" spans="1:38" ht="18.75">
      <c r="A523" s="483"/>
      <c r="B523" s="658"/>
      <c r="C523" s="599"/>
      <c r="D523" s="575"/>
      <c r="E523" s="575"/>
      <c r="F523" s="556"/>
      <c r="G523" s="557"/>
      <c r="H523" s="558"/>
      <c r="I523" s="559"/>
      <c r="J523" s="560"/>
      <c r="K523" s="561"/>
      <c r="L523" s="459"/>
      <c r="M523" s="460"/>
      <c r="N523" s="461"/>
      <c r="O523" s="462"/>
      <c r="P523" s="463"/>
      <c r="Q523" s="655"/>
      <c r="R523" s="660"/>
      <c r="S523" s="651"/>
      <c r="T523" s="652"/>
      <c r="U523" s="653"/>
      <c r="V523" s="654"/>
      <c r="W523" s="655"/>
      <c r="X523" s="652"/>
      <c r="Y523" s="653"/>
      <c r="Z523" s="656"/>
      <c r="AA523" s="651"/>
      <c r="AB523" s="652"/>
      <c r="AC523" s="653"/>
      <c r="AD523" s="654"/>
      <c r="AE523" s="655"/>
      <c r="AF523" s="652"/>
      <c r="AG523" s="653"/>
      <c r="AH523" s="656"/>
      <c r="AI523" s="655"/>
      <c r="AJ523" s="657"/>
      <c r="AK523" s="653"/>
      <c r="AL523" s="656"/>
    </row>
    <row r="524" spans="1:38" ht="18.75">
      <c r="A524" s="483"/>
      <c r="B524" s="658"/>
      <c r="C524" s="599"/>
      <c r="D524" s="575"/>
      <c r="E524" s="575"/>
      <c r="F524" s="556"/>
      <c r="G524" s="557"/>
      <c r="H524" s="558"/>
      <c r="I524" s="559"/>
      <c r="J524" s="560"/>
      <c r="K524" s="561"/>
      <c r="L524" s="459"/>
      <c r="M524" s="460"/>
      <c r="N524" s="461"/>
      <c r="O524" s="462"/>
      <c r="P524" s="463"/>
      <c r="Q524" s="655"/>
      <c r="R524" s="660"/>
      <c r="S524" s="651"/>
      <c r="T524" s="652"/>
      <c r="U524" s="653"/>
      <c r="V524" s="654"/>
      <c r="W524" s="655"/>
      <c r="X524" s="652"/>
      <c r="Y524" s="653"/>
      <c r="Z524" s="656"/>
      <c r="AA524" s="651"/>
      <c r="AB524" s="652"/>
      <c r="AC524" s="653"/>
      <c r="AD524" s="654"/>
      <c r="AE524" s="655"/>
      <c r="AF524" s="652"/>
      <c r="AG524" s="653"/>
      <c r="AH524" s="656"/>
      <c r="AI524" s="655"/>
      <c r="AJ524" s="657"/>
      <c r="AK524" s="653"/>
      <c r="AL524" s="656"/>
    </row>
    <row r="525" spans="1:38" ht="18.75">
      <c r="A525" s="483"/>
      <c r="B525" s="658"/>
      <c r="C525" s="599"/>
      <c r="D525" s="575"/>
      <c r="E525" s="575"/>
      <c r="F525" s="556"/>
      <c r="G525" s="557"/>
      <c r="H525" s="558"/>
      <c r="I525" s="559"/>
      <c r="J525" s="560"/>
      <c r="K525" s="561"/>
      <c r="L525" s="459"/>
      <c r="M525" s="460"/>
      <c r="N525" s="461"/>
      <c r="O525" s="462"/>
      <c r="P525" s="463"/>
      <c r="Q525" s="655"/>
      <c r="R525" s="660"/>
      <c r="S525" s="651"/>
      <c r="T525" s="652"/>
      <c r="U525" s="653"/>
      <c r="V525" s="654"/>
      <c r="W525" s="655"/>
      <c r="X525" s="652"/>
      <c r="Y525" s="653"/>
      <c r="Z525" s="656"/>
      <c r="AA525" s="651"/>
      <c r="AB525" s="652"/>
      <c r="AC525" s="653"/>
      <c r="AD525" s="654"/>
      <c r="AE525" s="655"/>
      <c r="AF525" s="652"/>
      <c r="AG525" s="653"/>
      <c r="AH525" s="656"/>
      <c r="AI525" s="655"/>
      <c r="AJ525" s="657"/>
      <c r="AK525" s="653"/>
      <c r="AL525" s="656"/>
    </row>
    <row r="526" spans="1:38" ht="18.75">
      <c r="A526" s="483"/>
      <c r="B526" s="658"/>
      <c r="C526" s="599"/>
      <c r="D526" s="575"/>
      <c r="E526" s="575"/>
      <c r="F526" s="556"/>
      <c r="G526" s="557"/>
      <c r="H526" s="558"/>
      <c r="I526" s="559"/>
      <c r="J526" s="560"/>
      <c r="K526" s="561"/>
      <c r="L526" s="459"/>
      <c r="M526" s="460"/>
      <c r="N526" s="461"/>
      <c r="O526" s="462"/>
      <c r="P526" s="463"/>
      <c r="Q526" s="655"/>
      <c r="R526" s="660"/>
      <c r="S526" s="651"/>
      <c r="T526" s="652"/>
      <c r="U526" s="653"/>
      <c r="V526" s="654"/>
      <c r="W526" s="655"/>
      <c r="X526" s="652"/>
      <c r="Y526" s="653"/>
      <c r="Z526" s="656"/>
      <c r="AA526" s="651"/>
      <c r="AB526" s="652"/>
      <c r="AC526" s="653"/>
      <c r="AD526" s="654"/>
      <c r="AE526" s="655"/>
      <c r="AF526" s="652"/>
      <c r="AG526" s="653"/>
      <c r="AH526" s="656"/>
      <c r="AI526" s="655"/>
      <c r="AJ526" s="657"/>
      <c r="AK526" s="653"/>
      <c r="AL526" s="656"/>
    </row>
    <row r="527" spans="1:38" ht="18.75">
      <c r="A527" s="483"/>
      <c r="B527" s="658"/>
      <c r="C527" s="599"/>
      <c r="D527" s="575"/>
      <c r="E527" s="575"/>
      <c r="F527" s="556"/>
      <c r="G527" s="557"/>
      <c r="H527" s="558"/>
      <c r="I527" s="559"/>
      <c r="J527" s="560"/>
      <c r="K527" s="561"/>
      <c r="L527" s="459">
        <f t="shared" si="187"/>
        <v>0</v>
      </c>
      <c r="M527" s="460">
        <f t="shared" si="189"/>
        <v>0</v>
      </c>
      <c r="N527" s="461">
        <f t="shared" si="188"/>
        <v>0</v>
      </c>
      <c r="O527" s="462">
        <f t="shared" si="188"/>
        <v>0</v>
      </c>
      <c r="P527" s="463">
        <f t="shared" si="190"/>
        <v>0</v>
      </c>
      <c r="Q527" s="655"/>
      <c r="R527" s="660"/>
      <c r="S527" s="651"/>
      <c r="T527" s="652"/>
      <c r="U527" s="653"/>
      <c r="V527" s="654"/>
      <c r="W527" s="655"/>
      <c r="X527" s="652"/>
      <c r="Y527" s="653"/>
      <c r="Z527" s="656"/>
      <c r="AA527" s="651"/>
      <c r="AB527" s="652"/>
      <c r="AC527" s="653"/>
      <c r="AD527" s="654"/>
      <c r="AE527" s="655"/>
      <c r="AF527" s="652"/>
      <c r="AG527" s="653"/>
      <c r="AH527" s="656"/>
      <c r="AI527" s="655"/>
      <c r="AJ527" s="657"/>
      <c r="AK527" s="653"/>
      <c r="AL527" s="656"/>
    </row>
    <row r="528" spans="1:38" ht="19.5" thickBot="1">
      <c r="A528" s="501"/>
      <c r="B528" s="668"/>
      <c r="C528" s="503"/>
      <c r="D528" s="602"/>
      <c r="E528" s="602"/>
      <c r="F528" s="505"/>
      <c r="G528" s="506"/>
      <c r="H528" s="507"/>
      <c r="I528" s="508"/>
      <c r="J528" s="509"/>
      <c r="K528" s="510"/>
      <c r="L528" s="459">
        <f t="shared" si="187"/>
        <v>0</v>
      </c>
      <c r="M528" s="460">
        <f t="shared" si="189"/>
        <v>0</v>
      </c>
      <c r="N528" s="461">
        <f t="shared" si="188"/>
        <v>0</v>
      </c>
      <c r="O528" s="462">
        <f t="shared" si="188"/>
        <v>0</v>
      </c>
      <c r="P528" s="463">
        <f t="shared" si="190"/>
        <v>0</v>
      </c>
      <c r="Q528" s="511"/>
      <c r="R528" s="512"/>
      <c r="S528" s="513"/>
      <c r="T528" s="514"/>
      <c r="U528" s="515"/>
      <c r="V528" s="516"/>
      <c r="W528" s="511"/>
      <c r="X528" s="514"/>
      <c r="Y528" s="515"/>
      <c r="Z528" s="517"/>
      <c r="AA528" s="513"/>
      <c r="AB528" s="514"/>
      <c r="AC528" s="515"/>
      <c r="AD528" s="516"/>
      <c r="AE528" s="511"/>
      <c r="AF528" s="514"/>
      <c r="AG528" s="515"/>
      <c r="AH528" s="517"/>
      <c r="AI528" s="511"/>
      <c r="AJ528" s="514"/>
      <c r="AK528" s="515"/>
      <c r="AL528" s="517"/>
    </row>
    <row r="529" spans="1:38" ht="37.5">
      <c r="A529" s="383" t="s">
        <v>134</v>
      </c>
      <c r="B529" s="669" t="s">
        <v>135</v>
      </c>
      <c r="C529" s="604" t="s">
        <v>136</v>
      </c>
      <c r="D529" s="605" t="s">
        <v>722</v>
      </c>
      <c r="E529" s="527" t="s">
        <v>521</v>
      </c>
      <c r="F529" s="528" t="s">
        <v>522</v>
      </c>
      <c r="G529" s="524" t="s">
        <v>508</v>
      </c>
      <c r="H529" s="524" t="s">
        <v>509</v>
      </c>
      <c r="I529" s="524" t="s">
        <v>510</v>
      </c>
      <c r="J529" s="526" t="s">
        <v>511</v>
      </c>
      <c r="K529" s="529" t="s">
        <v>64</v>
      </c>
      <c r="L529" s="590"/>
      <c r="M529" s="591"/>
      <c r="N529" s="591"/>
      <c r="O529" s="591"/>
      <c r="P529" s="592"/>
      <c r="Q529" s="590"/>
      <c r="R529" s="592"/>
      <c r="S529" s="523">
        <f>SUM(S535:V535)</f>
        <v>32730.2</v>
      </c>
      <c r="T529" s="897">
        <f>S529+G536</f>
        <v>32730.2</v>
      </c>
      <c r="U529" s="591"/>
      <c r="V529" s="593"/>
      <c r="W529" s="523">
        <f>SUM(W535:Z535)</f>
        <v>680651.6100000001</v>
      </c>
      <c r="X529" s="897">
        <f>W529+H537</f>
        <v>880651.6100000001</v>
      </c>
      <c r="Y529" s="591"/>
      <c r="Z529" s="592"/>
      <c r="AA529" s="594"/>
      <c r="AB529" s="591"/>
      <c r="AC529" s="591"/>
      <c r="AD529" s="593"/>
      <c r="AE529" s="670">
        <f>SUM(AE535:AH535)</f>
        <v>350408.22</v>
      </c>
      <c r="AF529" s="591"/>
      <c r="AG529" s="591"/>
      <c r="AH529" s="592"/>
      <c r="AI529" s="590"/>
      <c r="AJ529" s="591"/>
      <c r="AK529" s="591"/>
      <c r="AL529" s="592"/>
    </row>
    <row r="530" spans="1:38" ht="26.25">
      <c r="A530" s="397" t="s">
        <v>513</v>
      </c>
      <c r="B530" s="420" t="str">
        <f>$B$4</f>
        <v>90</v>
      </c>
      <c r="C530" s="421" t="s">
        <v>32</v>
      </c>
      <c r="D530" s="386">
        <f>SUM(F530:K530)</f>
        <v>2389000</v>
      </c>
      <c r="E530" s="400" t="s">
        <v>514</v>
      </c>
      <c r="F530" s="991">
        <v>448000</v>
      </c>
      <c r="G530" s="423">
        <v>32800</v>
      </c>
      <c r="H530" s="424">
        <v>1083300</v>
      </c>
      <c r="I530" s="425">
        <v>0</v>
      </c>
      <c r="J530" s="992">
        <v>354900</v>
      </c>
      <c r="K530" s="427">
        <v>470000</v>
      </c>
      <c r="L530" s="428"/>
      <c r="M530" s="429"/>
      <c r="N530" s="430"/>
      <c r="O530" s="431"/>
      <c r="P530" s="432"/>
      <c r="Q530" s="428"/>
      <c r="R530" s="432"/>
      <c r="S530" s="433"/>
      <c r="T530" s="429"/>
      <c r="U530" s="430"/>
      <c r="V530" s="434"/>
      <c r="W530" s="428"/>
      <c r="X530" s="429"/>
      <c r="Y530" s="430"/>
      <c r="Z530" s="435"/>
      <c r="AA530" s="433"/>
      <c r="AB530" s="429"/>
      <c r="AC530" s="430"/>
      <c r="AD530" s="434"/>
      <c r="AE530" s="428"/>
      <c r="AF530" s="429"/>
      <c r="AG530" s="430"/>
      <c r="AH530" s="435"/>
      <c r="AI530" s="428"/>
      <c r="AJ530" s="429"/>
      <c r="AK530" s="430"/>
      <c r="AL530" s="435"/>
    </row>
    <row r="531" spans="1:38" ht="18.75" hidden="1">
      <c r="A531" s="536" t="str">
        <f>$A$5</f>
        <v>พ.ค.</v>
      </c>
      <c r="B531" s="398"/>
      <c r="C531" s="421"/>
      <c r="D531" s="386">
        <f t="shared" ref="D531" si="191">SUM(F531:K531)</f>
        <v>2050250</v>
      </c>
      <c r="E531" s="400" t="s">
        <v>516</v>
      </c>
      <c r="F531" s="422">
        <v>564000</v>
      </c>
      <c r="G531" s="423">
        <v>24600</v>
      </c>
      <c r="H531" s="424">
        <v>812475</v>
      </c>
      <c r="I531" s="425">
        <v>0</v>
      </c>
      <c r="J531" s="426">
        <v>179175</v>
      </c>
      <c r="K531" s="427">
        <v>470000</v>
      </c>
      <c r="L531" s="428"/>
      <c r="M531" s="429"/>
      <c r="N531" s="430"/>
      <c r="O531" s="431"/>
      <c r="P531" s="432"/>
      <c r="Q531" s="428"/>
      <c r="R531" s="432"/>
      <c r="S531" s="433"/>
      <c r="T531" s="429"/>
      <c r="U531" s="430"/>
      <c r="V531" s="434"/>
      <c r="W531" s="428"/>
      <c r="X531" s="429"/>
      <c r="Y531" s="430"/>
      <c r="Z531" s="435"/>
      <c r="AA531" s="433"/>
      <c r="AB531" s="429"/>
      <c r="AC531" s="430"/>
      <c r="AD531" s="434"/>
      <c r="AE531" s="428"/>
      <c r="AF531" s="429"/>
      <c r="AG531" s="430"/>
      <c r="AH531" s="435"/>
      <c r="AI531" s="428"/>
      <c r="AJ531" s="429"/>
      <c r="AK531" s="430"/>
      <c r="AL531" s="435"/>
    </row>
    <row r="532" spans="1:38" ht="26.25">
      <c r="A532" s="397" t="s">
        <v>517</v>
      </c>
      <c r="B532" s="401">
        <f>D532*100/D530</f>
        <v>91.326497697781505</v>
      </c>
      <c r="C532" s="421" t="s">
        <v>32</v>
      </c>
      <c r="D532" s="386">
        <f>SUM(F532:K532)</f>
        <v>2181790.0300000003</v>
      </c>
      <c r="E532" s="400" t="s">
        <v>518</v>
      </c>
      <c r="F532" s="422">
        <f t="shared" ref="F532:K532" si="192">SUM(F536:F564)</f>
        <v>448000</v>
      </c>
      <c r="G532" s="423">
        <f t="shared" si="192"/>
        <v>32730.2</v>
      </c>
      <c r="H532" s="424">
        <f t="shared" si="192"/>
        <v>880651.61</v>
      </c>
      <c r="I532" s="425">
        <f t="shared" si="192"/>
        <v>0</v>
      </c>
      <c r="J532" s="426">
        <f t="shared" si="192"/>
        <v>350408.22</v>
      </c>
      <c r="K532" s="427">
        <f t="shared" si="192"/>
        <v>470000</v>
      </c>
      <c r="L532" s="475"/>
      <c r="M532" s="478"/>
      <c r="N532" s="479"/>
      <c r="O532" s="538"/>
      <c r="P532" s="476"/>
      <c r="Q532" s="475"/>
      <c r="R532" s="476"/>
      <c r="S532" s="477"/>
      <c r="T532" s="478"/>
      <c r="U532" s="479"/>
      <c r="V532" s="480"/>
      <c r="W532" s="475"/>
      <c r="X532" s="478"/>
      <c r="Y532" s="479"/>
      <c r="Z532" s="482"/>
      <c r="AA532" s="477"/>
      <c r="AB532" s="478"/>
      <c r="AC532" s="479"/>
      <c r="AD532" s="480"/>
      <c r="AE532" s="475"/>
      <c r="AF532" s="478"/>
      <c r="AG532" s="479"/>
      <c r="AH532" s="482"/>
      <c r="AI532" s="475"/>
      <c r="AJ532" s="478"/>
      <c r="AK532" s="479"/>
      <c r="AL532" s="482"/>
    </row>
    <row r="533" spans="1:38" ht="26.25" hidden="1">
      <c r="A533" s="402" t="s">
        <v>519</v>
      </c>
      <c r="B533" s="403">
        <f>L535*100/D530</f>
        <v>64.345558392632896</v>
      </c>
      <c r="C533" s="421" t="s">
        <v>32</v>
      </c>
      <c r="D533" s="386">
        <f>SUM(F533:K533)</f>
        <v>-131540.02999999997</v>
      </c>
      <c r="E533" s="400" t="s">
        <v>520</v>
      </c>
      <c r="F533" s="422">
        <f>F531-F532</f>
        <v>116000</v>
      </c>
      <c r="G533" s="423">
        <f t="shared" ref="G533:K533" si="193">G531-G532</f>
        <v>-8130.2000000000007</v>
      </c>
      <c r="H533" s="424">
        <f t="shared" si="193"/>
        <v>-68176.609999999986</v>
      </c>
      <c r="I533" s="425">
        <f t="shared" si="193"/>
        <v>0</v>
      </c>
      <c r="J533" s="426">
        <f t="shared" si="193"/>
        <v>-171233.21999999997</v>
      </c>
      <c r="K533" s="427">
        <f t="shared" si="193"/>
        <v>0</v>
      </c>
      <c r="L533" s="570"/>
      <c r="M533" s="460"/>
      <c r="N533" s="461"/>
      <c r="O533" s="462"/>
      <c r="P533" s="571"/>
      <c r="Q533" s="570"/>
      <c r="R533" s="571"/>
      <c r="S533" s="572"/>
      <c r="T533" s="460"/>
      <c r="U533" s="461"/>
      <c r="V533" s="465"/>
      <c r="W533" s="570"/>
      <c r="X533" s="460"/>
      <c r="Y533" s="461"/>
      <c r="Z533" s="466"/>
      <c r="AA533" s="572"/>
      <c r="AB533" s="460"/>
      <c r="AC533" s="461"/>
      <c r="AD533" s="465"/>
      <c r="AE533" s="570"/>
      <c r="AF533" s="460"/>
      <c r="AG533" s="461"/>
      <c r="AH533" s="466"/>
      <c r="AI533" s="570"/>
      <c r="AJ533" s="460"/>
      <c r="AK533" s="461"/>
      <c r="AL533" s="466"/>
    </row>
    <row r="534" spans="1:38" ht="18.75">
      <c r="A534" s="537"/>
      <c r="B534" s="438"/>
      <c r="C534" s="421"/>
      <c r="D534" s="386">
        <f t="shared" ref="D534" si="194">SUM(F534:K534)</f>
        <v>207209.97000000003</v>
      </c>
      <c r="E534" s="400" t="s">
        <v>453</v>
      </c>
      <c r="F534" s="422">
        <f>F530-F532</f>
        <v>0</v>
      </c>
      <c r="G534" s="423">
        <f t="shared" ref="G534:K534" si="195">G530-G532</f>
        <v>69.799999999999272</v>
      </c>
      <c r="H534" s="424">
        <f t="shared" si="195"/>
        <v>202648.39</v>
      </c>
      <c r="I534" s="425">
        <f t="shared" si="195"/>
        <v>0</v>
      </c>
      <c r="J534" s="426">
        <f t="shared" si="195"/>
        <v>4491.7800000000279</v>
      </c>
      <c r="K534" s="439">
        <f t="shared" si="195"/>
        <v>0</v>
      </c>
      <c r="L534" s="459"/>
      <c r="M534" s="460"/>
      <c r="N534" s="461"/>
      <c r="O534" s="462"/>
      <c r="P534" s="463"/>
      <c r="Q534" s="459"/>
      <c r="R534" s="463"/>
      <c r="S534" s="464"/>
      <c r="T534" s="460"/>
      <c r="U534" s="461"/>
      <c r="V534" s="465"/>
      <c r="W534" s="459"/>
      <c r="X534" s="460"/>
      <c r="Y534" s="461"/>
      <c r="Z534" s="466"/>
      <c r="AA534" s="464"/>
      <c r="AB534" s="460"/>
      <c r="AC534" s="461"/>
      <c r="AD534" s="465"/>
      <c r="AE534" s="459"/>
      <c r="AF534" s="460"/>
      <c r="AG534" s="461"/>
      <c r="AH534" s="466"/>
      <c r="AI534" s="459"/>
      <c r="AJ534" s="460"/>
      <c r="AK534" s="461"/>
      <c r="AL534" s="466"/>
    </row>
    <row r="535" spans="1:38" ht="18.75">
      <c r="A535" s="539" t="s">
        <v>523</v>
      </c>
      <c r="B535" s="440" t="s">
        <v>524</v>
      </c>
      <c r="C535" s="1162" t="s">
        <v>525</v>
      </c>
      <c r="D535" s="1163"/>
      <c r="E535" s="1164"/>
      <c r="F535" s="442" t="s">
        <v>526</v>
      </c>
      <c r="G535" s="440" t="s">
        <v>508</v>
      </c>
      <c r="H535" s="440" t="s">
        <v>509</v>
      </c>
      <c r="I535" s="440" t="s">
        <v>510</v>
      </c>
      <c r="J535" s="440" t="s">
        <v>511</v>
      </c>
      <c r="K535" s="443" t="s">
        <v>64</v>
      </c>
      <c r="L535" s="444">
        <f>SUM(L536:L564)</f>
        <v>1537215.39</v>
      </c>
      <c r="M535" s="445">
        <f t="shared" ref="M535:AL535" si="196">SUM(M536:M564)</f>
        <v>0</v>
      </c>
      <c r="N535" s="445">
        <f t="shared" si="196"/>
        <v>124424.22</v>
      </c>
      <c r="O535" s="445">
        <f t="shared" si="196"/>
        <v>320150.42000000004</v>
      </c>
      <c r="P535" s="445">
        <f t="shared" si="196"/>
        <v>0</v>
      </c>
      <c r="Q535" s="444">
        <f t="shared" si="196"/>
        <v>448000</v>
      </c>
      <c r="R535" s="446">
        <f t="shared" si="196"/>
        <v>0</v>
      </c>
      <c r="S535" s="447">
        <f t="shared" si="196"/>
        <v>32730.2</v>
      </c>
      <c r="T535" s="445">
        <f t="shared" si="196"/>
        <v>0</v>
      </c>
      <c r="U535" s="445">
        <f t="shared" si="196"/>
        <v>0</v>
      </c>
      <c r="V535" s="448">
        <f t="shared" si="196"/>
        <v>0</v>
      </c>
      <c r="W535" s="444">
        <f t="shared" si="196"/>
        <v>360501.19</v>
      </c>
      <c r="X535" s="445">
        <f t="shared" si="196"/>
        <v>0</v>
      </c>
      <c r="Y535" s="445">
        <f t="shared" si="196"/>
        <v>0</v>
      </c>
      <c r="Z535" s="446">
        <f t="shared" si="196"/>
        <v>320150.42000000004</v>
      </c>
      <c r="AA535" s="447">
        <f t="shared" si="196"/>
        <v>0</v>
      </c>
      <c r="AB535" s="445">
        <f t="shared" si="196"/>
        <v>0</v>
      </c>
      <c r="AC535" s="445">
        <f t="shared" si="196"/>
        <v>0</v>
      </c>
      <c r="AD535" s="448">
        <f t="shared" si="196"/>
        <v>0</v>
      </c>
      <c r="AE535" s="444">
        <f t="shared" si="196"/>
        <v>225984</v>
      </c>
      <c r="AF535" s="445">
        <f t="shared" si="196"/>
        <v>0</v>
      </c>
      <c r="AG535" s="445">
        <f t="shared" si="196"/>
        <v>124424.22</v>
      </c>
      <c r="AH535" s="446">
        <f t="shared" si="196"/>
        <v>0</v>
      </c>
      <c r="AI535" s="444">
        <f t="shared" si="196"/>
        <v>470000</v>
      </c>
      <c r="AJ535" s="445">
        <f t="shared" si="196"/>
        <v>0</v>
      </c>
      <c r="AK535" s="445">
        <f t="shared" si="196"/>
        <v>0</v>
      </c>
      <c r="AL535" s="446">
        <f t="shared" si="196"/>
        <v>0</v>
      </c>
    </row>
    <row r="536" spans="1:38" ht="18.75">
      <c r="A536" s="539"/>
      <c r="B536" s="450"/>
      <c r="C536" s="853" t="s">
        <v>1303</v>
      </c>
      <c r="D536" s="540"/>
      <c r="E536" s="540"/>
      <c r="F536" s="453"/>
      <c r="G536" s="454"/>
      <c r="H536" s="455"/>
      <c r="I536" s="456"/>
      <c r="J536" s="457"/>
      <c r="K536" s="469"/>
      <c r="L536" s="459">
        <f t="shared" ref="L536:L564" si="197">SUM(Q536,S536,W536,AA536,AE536,AI536)</f>
        <v>0</v>
      </c>
      <c r="M536" s="460">
        <f>SUM(T536,X536,AB536,AF536,AJ536)</f>
        <v>0</v>
      </c>
      <c r="N536" s="461">
        <f t="shared" ref="N536" si="198">SUM(U536,Y536,AC536,AG536,AK536)</f>
        <v>0</v>
      </c>
      <c r="O536" s="462">
        <f>SUM(V536,Z536,AD536,AH536,AL536)</f>
        <v>0</v>
      </c>
      <c r="P536" s="463">
        <f>SUM(R536)</f>
        <v>0</v>
      </c>
      <c r="Q536" s="459"/>
      <c r="R536" s="463"/>
      <c r="S536" s="464"/>
      <c r="T536" s="460"/>
      <c r="U536" s="461"/>
      <c r="V536" s="465"/>
      <c r="W536" s="459"/>
      <c r="X536" s="460"/>
      <c r="Y536" s="461"/>
      <c r="Z536" s="466"/>
      <c r="AA536" s="464"/>
      <c r="AB536" s="460"/>
      <c r="AC536" s="461"/>
      <c r="AD536" s="465"/>
      <c r="AE536" s="459"/>
      <c r="AF536" s="460"/>
      <c r="AG536" s="461"/>
      <c r="AH536" s="466"/>
      <c r="AI536" s="459"/>
      <c r="AJ536" s="460"/>
      <c r="AK536" s="461"/>
      <c r="AL536" s="466"/>
    </row>
    <row r="537" spans="1:38" ht="18.75">
      <c r="A537" s="539"/>
      <c r="B537" s="450"/>
      <c r="C537" s="853" t="s">
        <v>1445</v>
      </c>
      <c r="D537" s="540"/>
      <c r="E537" s="540"/>
      <c r="F537" s="453"/>
      <c r="G537" s="454"/>
      <c r="H537" s="455">
        <v>200000</v>
      </c>
      <c r="I537" s="456"/>
      <c r="J537" s="457"/>
      <c r="K537" s="469"/>
      <c r="L537" s="459"/>
      <c r="M537" s="460"/>
      <c r="N537" s="461"/>
      <c r="O537" s="462"/>
      <c r="P537" s="463"/>
      <c r="Q537" s="459"/>
      <c r="R537" s="463"/>
      <c r="S537" s="464"/>
      <c r="T537" s="460"/>
      <c r="U537" s="461"/>
      <c r="V537" s="465"/>
      <c r="W537" s="459"/>
      <c r="X537" s="460"/>
      <c r="Y537" s="461"/>
      <c r="Z537" s="466"/>
      <c r="AA537" s="464"/>
      <c r="AB537" s="460"/>
      <c r="AC537" s="461"/>
      <c r="AD537" s="465"/>
      <c r="AE537" s="459"/>
      <c r="AF537" s="460"/>
      <c r="AG537" s="461"/>
      <c r="AH537" s="466"/>
      <c r="AI537" s="459"/>
      <c r="AJ537" s="460"/>
      <c r="AK537" s="461"/>
      <c r="AL537" s="466"/>
    </row>
    <row r="538" spans="1:38" ht="18.75">
      <c r="A538" s="539"/>
      <c r="B538" s="541">
        <v>244041</v>
      </c>
      <c r="C538" s="451" t="s">
        <v>723</v>
      </c>
      <c r="D538" s="540"/>
      <c r="E538" s="540"/>
      <c r="F538" s="453"/>
      <c r="G538" s="454"/>
      <c r="H538" s="455"/>
      <c r="I538" s="456"/>
      <c r="J538" s="457"/>
      <c r="K538" s="469">
        <v>470000</v>
      </c>
      <c r="L538" s="459">
        <f t="shared" ref="L538:L555" si="199">SUM(Q538,S538,W538,AA538,AE538,AI538)</f>
        <v>470000</v>
      </c>
      <c r="M538" s="460">
        <f t="shared" ref="M538:O555" si="200">SUM(T538,X538,AB538,AF538,AJ538)</f>
        <v>0</v>
      </c>
      <c r="N538" s="461">
        <f t="shared" si="200"/>
        <v>0</v>
      </c>
      <c r="O538" s="462">
        <f t="shared" si="200"/>
        <v>0</v>
      </c>
      <c r="P538" s="463">
        <f t="shared" ref="P538:P555" si="201">SUM(R538)</f>
        <v>0</v>
      </c>
      <c r="Q538" s="459"/>
      <c r="R538" s="463"/>
      <c r="S538" s="464"/>
      <c r="T538" s="460"/>
      <c r="U538" s="461"/>
      <c r="V538" s="465"/>
      <c r="W538" s="459"/>
      <c r="X538" s="460"/>
      <c r="Y538" s="461"/>
      <c r="Z538" s="466"/>
      <c r="AA538" s="464"/>
      <c r="AB538" s="460"/>
      <c r="AC538" s="461"/>
      <c r="AD538" s="465"/>
      <c r="AE538" s="459"/>
      <c r="AF538" s="460"/>
      <c r="AG538" s="461"/>
      <c r="AH538" s="466"/>
      <c r="AI538" s="459">
        <v>470000</v>
      </c>
      <c r="AJ538" s="460"/>
      <c r="AK538" s="461"/>
      <c r="AL538" s="466"/>
    </row>
    <row r="539" spans="1:38" ht="18.75">
      <c r="A539" s="539"/>
      <c r="B539" s="541">
        <v>244165</v>
      </c>
      <c r="C539" s="543" t="s">
        <v>724</v>
      </c>
      <c r="D539" s="542"/>
      <c r="E539" s="542"/>
      <c r="F539" s="606">
        <f>18000*12</f>
        <v>216000</v>
      </c>
      <c r="G539" s="471"/>
      <c r="H539" s="544"/>
      <c r="I539" s="472"/>
      <c r="J539" s="473"/>
      <c r="K539" s="474"/>
      <c r="L539" s="459">
        <f t="shared" si="199"/>
        <v>216000</v>
      </c>
      <c r="M539" s="460">
        <f t="shared" si="200"/>
        <v>0</v>
      </c>
      <c r="N539" s="461">
        <f t="shared" si="200"/>
        <v>0</v>
      </c>
      <c r="O539" s="462">
        <f t="shared" si="200"/>
        <v>0</v>
      </c>
      <c r="P539" s="463">
        <f t="shared" si="201"/>
        <v>0</v>
      </c>
      <c r="Q539" s="481">
        <f>F539</f>
        <v>216000</v>
      </c>
      <c r="R539" s="607">
        <f>216000-Q539</f>
        <v>0</v>
      </c>
      <c r="S539" s="477"/>
      <c r="T539" s="478"/>
      <c r="U539" s="479"/>
      <c r="V539" s="480"/>
      <c r="W539" s="475"/>
      <c r="X539" s="478"/>
      <c r="Y539" s="479"/>
      <c r="Z539" s="482"/>
      <c r="AA539" s="477"/>
      <c r="AB539" s="478"/>
      <c r="AC539" s="479"/>
      <c r="AD539" s="480"/>
      <c r="AE539" s="475"/>
      <c r="AF539" s="478"/>
      <c r="AG539" s="479"/>
      <c r="AH539" s="482"/>
      <c r="AI539" s="475"/>
      <c r="AJ539" s="478"/>
      <c r="AK539" s="479"/>
      <c r="AL539" s="482"/>
    </row>
    <row r="540" spans="1:38" ht="18.75">
      <c r="A540" s="539"/>
      <c r="B540" s="541">
        <v>244165</v>
      </c>
      <c r="C540" s="616" t="s">
        <v>725</v>
      </c>
      <c r="D540" s="542"/>
      <c r="E540" s="542"/>
      <c r="F540" s="606">
        <f>18000*8</f>
        <v>144000</v>
      </c>
      <c r="G540" s="471"/>
      <c r="H540" s="544"/>
      <c r="I540" s="472"/>
      <c r="J540" s="473"/>
      <c r="K540" s="474"/>
      <c r="L540" s="459">
        <f t="shared" si="199"/>
        <v>144000</v>
      </c>
      <c r="M540" s="460">
        <f t="shared" si="200"/>
        <v>0</v>
      </c>
      <c r="N540" s="461">
        <f t="shared" si="200"/>
        <v>0</v>
      </c>
      <c r="O540" s="462">
        <f t="shared" si="200"/>
        <v>0</v>
      </c>
      <c r="P540" s="463">
        <f t="shared" si="201"/>
        <v>0</v>
      </c>
      <c r="Q540" s="481">
        <f>F540</f>
        <v>144000</v>
      </c>
      <c r="R540" s="607">
        <f>144000-Q540</f>
        <v>0</v>
      </c>
      <c r="S540" s="477"/>
      <c r="T540" s="478"/>
      <c r="U540" s="479"/>
      <c r="V540" s="480"/>
      <c r="W540" s="475"/>
      <c r="X540" s="478"/>
      <c r="Y540" s="479"/>
      <c r="Z540" s="482"/>
      <c r="AA540" s="477"/>
      <c r="AB540" s="478"/>
      <c r="AC540" s="479"/>
      <c r="AD540" s="480"/>
      <c r="AE540" s="475"/>
      <c r="AF540" s="478"/>
      <c r="AG540" s="479"/>
      <c r="AH540" s="482"/>
      <c r="AI540" s="475"/>
      <c r="AJ540" s="478"/>
      <c r="AK540" s="479"/>
      <c r="AL540" s="482"/>
    </row>
    <row r="541" spans="1:38" ht="18.75">
      <c r="A541" s="539"/>
      <c r="B541" s="541">
        <v>244165</v>
      </c>
      <c r="C541" s="543" t="s">
        <v>726</v>
      </c>
      <c r="D541" s="542"/>
      <c r="E541" s="542"/>
      <c r="F541" s="606">
        <f>11000*8</f>
        <v>88000</v>
      </c>
      <c r="G541" s="471"/>
      <c r="H541" s="544"/>
      <c r="I541" s="472"/>
      <c r="J541" s="473"/>
      <c r="K541" s="474"/>
      <c r="L541" s="459">
        <f t="shared" si="199"/>
        <v>88000</v>
      </c>
      <c r="M541" s="460">
        <f t="shared" si="200"/>
        <v>0</v>
      </c>
      <c r="N541" s="461">
        <f t="shared" si="200"/>
        <v>0</v>
      </c>
      <c r="O541" s="462">
        <f t="shared" si="200"/>
        <v>0</v>
      </c>
      <c r="P541" s="463">
        <f t="shared" si="201"/>
        <v>0</v>
      </c>
      <c r="Q541" s="481">
        <f>F541</f>
        <v>88000</v>
      </c>
      <c r="R541" s="607">
        <f>88000-Q541</f>
        <v>0</v>
      </c>
      <c r="S541" s="477"/>
      <c r="T541" s="478"/>
      <c r="U541" s="479"/>
      <c r="V541" s="480"/>
      <c r="W541" s="475"/>
      <c r="X541" s="478"/>
      <c r="Y541" s="479"/>
      <c r="Z541" s="482"/>
      <c r="AA541" s="477"/>
      <c r="AB541" s="478"/>
      <c r="AC541" s="479"/>
      <c r="AD541" s="480"/>
      <c r="AE541" s="475"/>
      <c r="AF541" s="478"/>
      <c r="AG541" s="479"/>
      <c r="AH541" s="482"/>
      <c r="AI541" s="475"/>
      <c r="AJ541" s="478"/>
      <c r="AK541" s="479"/>
      <c r="AL541" s="482"/>
    </row>
    <row r="542" spans="1:38" ht="18.75">
      <c r="A542" s="539"/>
      <c r="B542" s="541">
        <v>244021</v>
      </c>
      <c r="C542" s="543" t="s">
        <v>727</v>
      </c>
      <c r="D542" s="542"/>
      <c r="E542" s="542"/>
      <c r="F542" s="470"/>
      <c r="G542" s="518">
        <v>27000</v>
      </c>
      <c r="H542" s="544"/>
      <c r="I542" s="472"/>
      <c r="J542" s="473"/>
      <c r="K542" s="474"/>
      <c r="L542" s="459">
        <f t="shared" si="199"/>
        <v>27000</v>
      </c>
      <c r="M542" s="460">
        <f t="shared" si="200"/>
        <v>0</v>
      </c>
      <c r="N542" s="461">
        <f t="shared" si="200"/>
        <v>0</v>
      </c>
      <c r="O542" s="462">
        <f t="shared" si="200"/>
        <v>0</v>
      </c>
      <c r="P542" s="463">
        <f t="shared" si="201"/>
        <v>0</v>
      </c>
      <c r="Q542" s="475"/>
      <c r="R542" s="476"/>
      <c r="S542" s="608">
        <v>27000</v>
      </c>
      <c r="T542" s="478"/>
      <c r="U542" s="479"/>
      <c r="V542" s="480"/>
      <c r="W542" s="475"/>
      <c r="X542" s="478"/>
      <c r="Y542" s="479"/>
      <c r="Z542" s="482"/>
      <c r="AA542" s="477"/>
      <c r="AB542" s="478"/>
      <c r="AC542" s="479"/>
      <c r="AD542" s="480"/>
      <c r="AE542" s="475"/>
      <c r="AF542" s="478"/>
      <c r="AG542" s="479"/>
      <c r="AH542" s="482"/>
      <c r="AI542" s="475"/>
      <c r="AJ542" s="478"/>
      <c r="AK542" s="479"/>
      <c r="AL542" s="482"/>
    </row>
    <row r="543" spans="1:38" s="611" customFormat="1" ht="18.75">
      <c r="A543" s="539"/>
      <c r="B543" s="541">
        <v>244034</v>
      </c>
      <c r="C543" s="543" t="s">
        <v>728</v>
      </c>
      <c r="D543" s="542"/>
      <c r="E543" s="542"/>
      <c r="F543" s="470"/>
      <c r="G543" s="518"/>
      <c r="H543" s="544"/>
      <c r="I543" s="472"/>
      <c r="J543" s="548">
        <v>62595</v>
      </c>
      <c r="K543" s="474"/>
      <c r="L543" s="459">
        <f>SUM(Q543,S543,W543,AA543,AE543,AI543)</f>
        <v>62595</v>
      </c>
      <c r="M543" s="460">
        <f t="shared" si="200"/>
        <v>0</v>
      </c>
      <c r="N543" s="461">
        <f t="shared" si="200"/>
        <v>0</v>
      </c>
      <c r="O543" s="462">
        <f t="shared" si="200"/>
        <v>0</v>
      </c>
      <c r="P543" s="463">
        <f t="shared" si="201"/>
        <v>0</v>
      </c>
      <c r="Q543" s="475"/>
      <c r="R543" s="476"/>
      <c r="S543" s="608"/>
      <c r="T543" s="478"/>
      <c r="U543" s="479"/>
      <c r="V543" s="480"/>
      <c r="W543" s="475"/>
      <c r="X543" s="478"/>
      <c r="Y543" s="479"/>
      <c r="Z543" s="482"/>
      <c r="AA543" s="477"/>
      <c r="AB543" s="478"/>
      <c r="AC543" s="479"/>
      <c r="AD543" s="480"/>
      <c r="AE543" s="481">
        <v>62595</v>
      </c>
      <c r="AF543" s="478"/>
      <c r="AG543" s="479"/>
      <c r="AH543" s="482"/>
      <c r="AI543" s="475"/>
      <c r="AJ543" s="478"/>
      <c r="AK543" s="479"/>
      <c r="AL543" s="482"/>
    </row>
    <row r="544" spans="1:38" s="611" customFormat="1" ht="18.75">
      <c r="A544" s="539"/>
      <c r="B544" s="541">
        <v>244034</v>
      </c>
      <c r="C544" s="543" t="s">
        <v>729</v>
      </c>
      <c r="D544" s="542"/>
      <c r="E544" s="542"/>
      <c r="F544" s="470"/>
      <c r="G544" s="518"/>
      <c r="H544" s="544"/>
      <c r="I544" s="472"/>
      <c r="J544" s="548">
        <v>50397</v>
      </c>
      <c r="K544" s="474"/>
      <c r="L544" s="459">
        <f>SUM(Q544,S544,W544,AA544,AE544,AI544)</f>
        <v>50397</v>
      </c>
      <c r="M544" s="460">
        <f t="shared" si="200"/>
        <v>0</v>
      </c>
      <c r="N544" s="461">
        <f t="shared" si="200"/>
        <v>0</v>
      </c>
      <c r="O544" s="462">
        <f t="shared" si="200"/>
        <v>0</v>
      </c>
      <c r="P544" s="463">
        <f t="shared" si="201"/>
        <v>0</v>
      </c>
      <c r="Q544" s="475"/>
      <c r="R544" s="476"/>
      <c r="S544" s="608"/>
      <c r="T544" s="478"/>
      <c r="U544" s="479"/>
      <c r="V544" s="480"/>
      <c r="W544" s="475"/>
      <c r="X544" s="478"/>
      <c r="Y544" s="479"/>
      <c r="Z544" s="482"/>
      <c r="AA544" s="477"/>
      <c r="AB544" s="478"/>
      <c r="AC544" s="479"/>
      <c r="AD544" s="480"/>
      <c r="AE544" s="481">
        <v>50397</v>
      </c>
      <c r="AF544" s="478"/>
      <c r="AG544" s="479"/>
      <c r="AH544" s="482"/>
      <c r="AI544" s="475"/>
      <c r="AJ544" s="478"/>
      <c r="AK544" s="479"/>
      <c r="AL544" s="482"/>
    </row>
    <row r="545" spans="1:38" ht="18.75">
      <c r="A545" s="968"/>
      <c r="B545" s="467">
        <v>244048</v>
      </c>
      <c r="C545" s="451" t="s">
        <v>730</v>
      </c>
      <c r="D545" s="540"/>
      <c r="E545" s="540"/>
      <c r="F545" s="453"/>
      <c r="G545" s="454">
        <v>2430.1999999999998</v>
      </c>
      <c r="H545" s="455"/>
      <c r="I545" s="456"/>
      <c r="J545" s="457"/>
      <c r="K545" s="469"/>
      <c r="L545" s="459">
        <f t="shared" si="199"/>
        <v>2430.1999999999998</v>
      </c>
      <c r="M545" s="460">
        <f t="shared" si="200"/>
        <v>0</v>
      </c>
      <c r="N545" s="461">
        <f t="shared" si="200"/>
        <v>0</v>
      </c>
      <c r="O545" s="462">
        <f t="shared" si="200"/>
        <v>0</v>
      </c>
      <c r="P545" s="463">
        <f t="shared" si="201"/>
        <v>0</v>
      </c>
      <c r="Q545" s="459"/>
      <c r="R545" s="463"/>
      <c r="S545" s="464">
        <v>2430.1999999999998</v>
      </c>
      <c r="T545" s="460"/>
      <c r="U545" s="461"/>
      <c r="V545" s="465"/>
      <c r="W545" s="459"/>
      <c r="X545" s="460"/>
      <c r="Y545" s="461"/>
      <c r="Z545" s="466"/>
      <c r="AA545" s="464"/>
      <c r="AB545" s="460"/>
      <c r="AC545" s="461"/>
      <c r="AD545" s="465"/>
      <c r="AE545" s="459"/>
      <c r="AF545" s="460"/>
      <c r="AG545" s="461"/>
      <c r="AH545" s="466"/>
      <c r="AI545" s="459"/>
      <c r="AJ545" s="460"/>
      <c r="AK545" s="461"/>
      <c r="AL545" s="466"/>
    </row>
    <row r="546" spans="1:38" ht="18.75">
      <c r="A546" s="968"/>
      <c r="B546" s="467">
        <v>244054</v>
      </c>
      <c r="C546" s="451" t="s">
        <v>731</v>
      </c>
      <c r="D546" s="540"/>
      <c r="E546" s="540"/>
      <c r="F546" s="453"/>
      <c r="G546" s="454"/>
      <c r="H546" s="455">
        <v>228338</v>
      </c>
      <c r="I546" s="456"/>
      <c r="J546" s="457"/>
      <c r="K546" s="469"/>
      <c r="L546" s="459">
        <f t="shared" si="199"/>
        <v>228338</v>
      </c>
      <c r="M546" s="460">
        <f t="shared" si="200"/>
        <v>0</v>
      </c>
      <c r="N546" s="461">
        <f t="shared" si="200"/>
        <v>0</v>
      </c>
      <c r="O546" s="462">
        <f t="shared" si="200"/>
        <v>0</v>
      </c>
      <c r="P546" s="463">
        <f t="shared" si="201"/>
        <v>0</v>
      </c>
      <c r="Q546" s="459"/>
      <c r="R546" s="463"/>
      <c r="S546" s="464"/>
      <c r="T546" s="460"/>
      <c r="U546" s="461"/>
      <c r="V546" s="465"/>
      <c r="W546" s="459">
        <v>228338</v>
      </c>
      <c r="X546" s="460"/>
      <c r="Y546" s="461"/>
      <c r="Z546" s="466"/>
      <c r="AA546" s="464"/>
      <c r="AB546" s="460"/>
      <c r="AC546" s="461"/>
      <c r="AD546" s="465"/>
      <c r="AE546" s="459"/>
      <c r="AF546" s="460"/>
      <c r="AG546" s="461"/>
      <c r="AH546" s="466"/>
      <c r="AI546" s="459"/>
      <c r="AJ546" s="460"/>
      <c r="AK546" s="461"/>
      <c r="AL546" s="466"/>
    </row>
    <row r="547" spans="1:38" ht="18.75">
      <c r="A547" s="539"/>
      <c r="B547" s="541">
        <v>244057</v>
      </c>
      <c r="C547" s="543" t="s">
        <v>732</v>
      </c>
      <c r="D547" s="542"/>
      <c r="E547" s="542"/>
      <c r="F547" s="470"/>
      <c r="G547" s="471"/>
      <c r="H547" s="544"/>
      <c r="I547" s="472"/>
      <c r="J547" s="548">
        <v>99510</v>
      </c>
      <c r="K547" s="474"/>
      <c r="L547" s="459">
        <f t="shared" si="199"/>
        <v>99510</v>
      </c>
      <c r="M547" s="460">
        <f t="shared" si="200"/>
        <v>0</v>
      </c>
      <c r="N547" s="461">
        <f t="shared" si="200"/>
        <v>0</v>
      </c>
      <c r="O547" s="462">
        <f t="shared" si="200"/>
        <v>0</v>
      </c>
      <c r="P547" s="463">
        <f t="shared" si="201"/>
        <v>0</v>
      </c>
      <c r="Q547" s="475"/>
      <c r="R547" s="476"/>
      <c r="S547" s="477"/>
      <c r="T547" s="478"/>
      <c r="U547" s="479"/>
      <c r="V547" s="480"/>
      <c r="W547" s="475"/>
      <c r="X547" s="478"/>
      <c r="Y547" s="479"/>
      <c r="Z547" s="482"/>
      <c r="AA547" s="477"/>
      <c r="AB547" s="478"/>
      <c r="AC547" s="479"/>
      <c r="AD547" s="480"/>
      <c r="AE547" s="481">
        <v>99510</v>
      </c>
      <c r="AF547" s="478"/>
      <c r="AG547" s="479"/>
      <c r="AH547" s="482"/>
      <c r="AI547" s="475"/>
      <c r="AJ547" s="478"/>
      <c r="AK547" s="479"/>
      <c r="AL547" s="482"/>
    </row>
    <row r="548" spans="1:38" ht="18.75">
      <c r="A548" s="539"/>
      <c r="B548" s="541">
        <v>244057</v>
      </c>
      <c r="C548" s="543" t="s">
        <v>733</v>
      </c>
      <c r="D548" s="542"/>
      <c r="E548" s="542"/>
      <c r="F548" s="470"/>
      <c r="G548" s="518"/>
      <c r="H548" s="544"/>
      <c r="I548" s="472"/>
      <c r="J548" s="548">
        <v>13482</v>
      </c>
      <c r="K548" s="474"/>
      <c r="L548" s="459">
        <f t="shared" si="199"/>
        <v>13482</v>
      </c>
      <c r="M548" s="460">
        <f t="shared" si="200"/>
        <v>0</v>
      </c>
      <c r="N548" s="461">
        <f t="shared" si="200"/>
        <v>0</v>
      </c>
      <c r="O548" s="462">
        <f t="shared" si="200"/>
        <v>0</v>
      </c>
      <c r="P548" s="463">
        <f t="shared" si="201"/>
        <v>0</v>
      </c>
      <c r="Q548" s="475"/>
      <c r="R548" s="476"/>
      <c r="S548" s="608"/>
      <c r="T548" s="478"/>
      <c r="U548" s="479"/>
      <c r="V548" s="480"/>
      <c r="W548" s="475"/>
      <c r="X548" s="478"/>
      <c r="Y548" s="479"/>
      <c r="Z548" s="482"/>
      <c r="AA548" s="477"/>
      <c r="AB548" s="478"/>
      <c r="AC548" s="479"/>
      <c r="AD548" s="480"/>
      <c r="AE548" s="481">
        <v>13482</v>
      </c>
      <c r="AF548" s="478"/>
      <c r="AG548" s="479"/>
      <c r="AH548" s="482"/>
      <c r="AI548" s="475"/>
      <c r="AJ548" s="478"/>
      <c r="AK548" s="479"/>
      <c r="AL548" s="482"/>
    </row>
    <row r="549" spans="1:38" ht="18.75">
      <c r="A549" s="539"/>
      <c r="B549" s="541">
        <v>244060</v>
      </c>
      <c r="C549" s="543" t="s">
        <v>734</v>
      </c>
      <c r="D549" s="542"/>
      <c r="E549" s="542"/>
      <c r="F549" s="470"/>
      <c r="G549" s="471"/>
      <c r="H549" s="547">
        <v>738.3</v>
      </c>
      <c r="I549" s="472"/>
      <c r="J549" s="473"/>
      <c r="K549" s="474"/>
      <c r="L549" s="459">
        <f t="shared" si="199"/>
        <v>738.3</v>
      </c>
      <c r="M549" s="460">
        <f t="shared" si="200"/>
        <v>0</v>
      </c>
      <c r="N549" s="461">
        <f t="shared" si="200"/>
        <v>0</v>
      </c>
      <c r="O549" s="462">
        <f t="shared" si="200"/>
        <v>0</v>
      </c>
      <c r="P549" s="463">
        <f t="shared" si="201"/>
        <v>0</v>
      </c>
      <c r="Q549" s="475"/>
      <c r="R549" s="476"/>
      <c r="S549" s="477"/>
      <c r="T549" s="478"/>
      <c r="U549" s="479"/>
      <c r="V549" s="480"/>
      <c r="W549" s="481">
        <v>738.3</v>
      </c>
      <c r="X549" s="478"/>
      <c r="Y549" s="479"/>
      <c r="Z549" s="482"/>
      <c r="AA549" s="477"/>
      <c r="AB549" s="478"/>
      <c r="AC549" s="479"/>
      <c r="AD549" s="480"/>
      <c r="AE549" s="475"/>
      <c r="AF549" s="478"/>
      <c r="AG549" s="479"/>
      <c r="AH549" s="482"/>
      <c r="AI549" s="475"/>
      <c r="AJ549" s="478"/>
      <c r="AK549" s="479"/>
      <c r="AL549" s="482"/>
    </row>
    <row r="550" spans="1:38" ht="18.75">
      <c r="A550" s="539"/>
      <c r="B550" s="541">
        <v>244095</v>
      </c>
      <c r="C550" s="543" t="s">
        <v>735</v>
      </c>
      <c r="D550" s="542"/>
      <c r="E550" s="542"/>
      <c r="F550" s="470"/>
      <c r="G550" s="471"/>
      <c r="H550" s="547">
        <v>78966</v>
      </c>
      <c r="I550" s="472"/>
      <c r="J550" s="473"/>
      <c r="K550" s="474"/>
      <c r="L550" s="459">
        <f t="shared" si="199"/>
        <v>78966</v>
      </c>
      <c r="M550" s="460">
        <f t="shared" si="200"/>
        <v>0</v>
      </c>
      <c r="N550" s="461">
        <f t="shared" si="200"/>
        <v>0</v>
      </c>
      <c r="O550" s="462">
        <f t="shared" si="200"/>
        <v>0</v>
      </c>
      <c r="P550" s="463">
        <f t="shared" si="201"/>
        <v>0</v>
      </c>
      <c r="Q550" s="475"/>
      <c r="R550" s="476"/>
      <c r="S550" s="477"/>
      <c r="T550" s="478"/>
      <c r="U550" s="479"/>
      <c r="V550" s="480"/>
      <c r="W550" s="481">
        <v>78966</v>
      </c>
      <c r="X550" s="549"/>
      <c r="Y550" s="479"/>
      <c r="Z550" s="482"/>
      <c r="AA550" s="477"/>
      <c r="AB550" s="478"/>
      <c r="AC550" s="479"/>
      <c r="AD550" s="480"/>
      <c r="AE550" s="475"/>
      <c r="AF550" s="478"/>
      <c r="AG550" s="479"/>
      <c r="AH550" s="482"/>
      <c r="AI550" s="475"/>
      <c r="AJ550" s="478"/>
      <c r="AK550" s="479"/>
      <c r="AL550" s="482"/>
    </row>
    <row r="551" spans="1:38" ht="19.5" customHeight="1">
      <c r="A551" s="539"/>
      <c r="B551" s="541">
        <v>244102</v>
      </c>
      <c r="C551" s="543" t="s">
        <v>736</v>
      </c>
      <c r="D551" s="542"/>
      <c r="E551" s="542"/>
      <c r="F551" s="470"/>
      <c r="G551" s="471"/>
      <c r="H551" s="547">
        <v>52458.89</v>
      </c>
      <c r="I551" s="472"/>
      <c r="J551" s="473"/>
      <c r="K551" s="474"/>
      <c r="L551" s="459">
        <f t="shared" si="199"/>
        <v>52458.89</v>
      </c>
      <c r="M551" s="460">
        <f t="shared" si="200"/>
        <v>0</v>
      </c>
      <c r="N551" s="461">
        <f t="shared" si="200"/>
        <v>0</v>
      </c>
      <c r="O551" s="462">
        <f t="shared" si="200"/>
        <v>0</v>
      </c>
      <c r="P551" s="463">
        <f t="shared" si="201"/>
        <v>0</v>
      </c>
      <c r="Q551" s="475"/>
      <c r="R551" s="476"/>
      <c r="S551" s="477"/>
      <c r="T551" s="478"/>
      <c r="U551" s="479"/>
      <c r="V551" s="480"/>
      <c r="W551" s="481">
        <v>52458.89</v>
      </c>
      <c r="X551" s="549"/>
      <c r="Y551" s="479"/>
      <c r="Z551" s="550"/>
      <c r="AA551" s="477"/>
      <c r="AB551" s="478"/>
      <c r="AC551" s="479"/>
      <c r="AD551" s="480"/>
      <c r="AE551" s="475"/>
      <c r="AF551" s="478"/>
      <c r="AG551" s="479"/>
      <c r="AH551" s="482"/>
      <c r="AI551" s="475"/>
      <c r="AJ551" s="478"/>
      <c r="AK551" s="479"/>
      <c r="AL551" s="482"/>
    </row>
    <row r="552" spans="1:38" ht="18.75">
      <c r="A552" s="539"/>
      <c r="B552" s="541">
        <v>244190</v>
      </c>
      <c r="C552" s="543" t="s">
        <v>1329</v>
      </c>
      <c r="D552" s="542"/>
      <c r="E552" s="542"/>
      <c r="F552" s="470"/>
      <c r="G552" s="471"/>
      <c r="H552" s="547">
        <v>125874.8</v>
      </c>
      <c r="I552" s="472"/>
      <c r="J552" s="473"/>
      <c r="K552" s="474"/>
      <c r="L552" s="459">
        <f t="shared" si="199"/>
        <v>0</v>
      </c>
      <c r="M552" s="460">
        <f t="shared" si="200"/>
        <v>0</v>
      </c>
      <c r="N552" s="461">
        <f t="shared" si="200"/>
        <v>0</v>
      </c>
      <c r="O552" s="462">
        <f t="shared" si="200"/>
        <v>125874.8</v>
      </c>
      <c r="P552" s="463">
        <f t="shared" si="201"/>
        <v>0</v>
      </c>
      <c r="Q552" s="475"/>
      <c r="R552" s="476"/>
      <c r="S552" s="477"/>
      <c r="T552" s="478"/>
      <c r="U552" s="479"/>
      <c r="V552" s="480"/>
      <c r="W552" s="475"/>
      <c r="X552" s="478"/>
      <c r="Y552" s="479"/>
      <c r="Z552" s="550">
        <v>125874.8</v>
      </c>
      <c r="AA552" s="477"/>
      <c r="AB552" s="478"/>
      <c r="AC552" s="479"/>
      <c r="AD552" s="480"/>
      <c r="AE552" s="475"/>
      <c r="AF552" s="478"/>
      <c r="AG552" s="479"/>
      <c r="AH552" s="482"/>
      <c r="AI552" s="475"/>
      <c r="AJ552" s="478"/>
      <c r="AK552" s="479"/>
      <c r="AL552" s="482"/>
    </row>
    <row r="553" spans="1:38" ht="18.75">
      <c r="A553" s="539"/>
      <c r="B553" s="541">
        <v>244190</v>
      </c>
      <c r="C553" s="543" t="s">
        <v>1330</v>
      </c>
      <c r="D553" s="542"/>
      <c r="E553" s="542"/>
      <c r="F553" s="470"/>
      <c r="G553" s="471"/>
      <c r="H553" s="547">
        <v>102073.72</v>
      </c>
      <c r="I553" s="472"/>
      <c r="J553" s="473"/>
      <c r="K553" s="474"/>
      <c r="L553" s="459">
        <f t="shared" si="199"/>
        <v>0</v>
      </c>
      <c r="M553" s="460">
        <f t="shared" si="200"/>
        <v>0</v>
      </c>
      <c r="N553" s="461">
        <f t="shared" si="200"/>
        <v>0</v>
      </c>
      <c r="O553" s="462">
        <f t="shared" si="200"/>
        <v>102073.72</v>
      </c>
      <c r="P553" s="463">
        <f t="shared" si="201"/>
        <v>0</v>
      </c>
      <c r="Q553" s="475"/>
      <c r="R553" s="476"/>
      <c r="S553" s="477"/>
      <c r="T553" s="478"/>
      <c r="U553" s="479"/>
      <c r="V553" s="480"/>
      <c r="W553" s="475"/>
      <c r="X553" s="478"/>
      <c r="Y553" s="479"/>
      <c r="Z553" s="550">
        <v>102073.72</v>
      </c>
      <c r="AA553" s="477"/>
      <c r="AB553" s="478"/>
      <c r="AC553" s="479"/>
      <c r="AD553" s="480"/>
      <c r="AE553" s="475"/>
      <c r="AF553" s="478"/>
      <c r="AG553" s="479"/>
      <c r="AH553" s="482"/>
      <c r="AI553" s="475"/>
      <c r="AJ553" s="478"/>
      <c r="AK553" s="479"/>
      <c r="AL553" s="482"/>
    </row>
    <row r="554" spans="1:38" ht="18.75">
      <c r="A554" s="539"/>
      <c r="B554" s="541">
        <v>244200</v>
      </c>
      <c r="C554" s="543" t="s">
        <v>1481</v>
      </c>
      <c r="D554" s="901"/>
      <c r="E554" s="901"/>
      <c r="F554" s="606"/>
      <c r="G554" s="518"/>
      <c r="H554" s="547">
        <v>29532</v>
      </c>
      <c r="I554" s="472"/>
      <c r="J554" s="473"/>
      <c r="K554" s="474"/>
      <c r="L554" s="459">
        <f t="shared" si="199"/>
        <v>0</v>
      </c>
      <c r="M554" s="460">
        <f t="shared" si="200"/>
        <v>0</v>
      </c>
      <c r="N554" s="461">
        <f t="shared" si="200"/>
        <v>0</v>
      </c>
      <c r="O554" s="462">
        <f t="shared" si="200"/>
        <v>29532</v>
      </c>
      <c r="P554" s="463">
        <f t="shared" si="201"/>
        <v>0</v>
      </c>
      <c r="Q554" s="475"/>
      <c r="R554" s="476"/>
      <c r="S554" s="477"/>
      <c r="T554" s="478"/>
      <c r="U554" s="479"/>
      <c r="V554" s="480"/>
      <c r="W554" s="475"/>
      <c r="X554" s="478"/>
      <c r="Y554" s="479"/>
      <c r="Z554" s="482">
        <v>29532</v>
      </c>
      <c r="AA554" s="477"/>
      <c r="AB554" s="478"/>
      <c r="AC554" s="479"/>
      <c r="AD554" s="480"/>
      <c r="AE554" s="475"/>
      <c r="AF554" s="478"/>
      <c r="AG554" s="479"/>
      <c r="AH554" s="482"/>
      <c r="AI554" s="475"/>
      <c r="AJ554" s="478"/>
      <c r="AK554" s="479"/>
      <c r="AL554" s="482"/>
    </row>
    <row r="555" spans="1:38" ht="18.75">
      <c r="A555" s="539"/>
      <c r="B555" s="541">
        <v>244221</v>
      </c>
      <c r="C555" s="543" t="s">
        <v>587</v>
      </c>
      <c r="D555" s="901"/>
      <c r="E555" s="901"/>
      <c r="F555" s="606"/>
      <c r="G555" s="518"/>
      <c r="H555" s="547">
        <v>2996</v>
      </c>
      <c r="I555" s="472"/>
      <c r="J555" s="473"/>
      <c r="K555" s="474"/>
      <c r="L555" s="459">
        <f t="shared" si="199"/>
        <v>0</v>
      </c>
      <c r="M555" s="460">
        <f t="shared" si="200"/>
        <v>0</v>
      </c>
      <c r="N555" s="461">
        <f t="shared" si="200"/>
        <v>0</v>
      </c>
      <c r="O555" s="462">
        <f t="shared" si="200"/>
        <v>2996</v>
      </c>
      <c r="P555" s="463">
        <f t="shared" si="201"/>
        <v>0</v>
      </c>
      <c r="Q555" s="475"/>
      <c r="R555" s="476"/>
      <c r="S555" s="477"/>
      <c r="T555" s="478"/>
      <c r="U555" s="479"/>
      <c r="V555" s="480"/>
      <c r="W555" s="475"/>
      <c r="X555" s="478"/>
      <c r="Y555" s="479"/>
      <c r="Z555" s="482">
        <v>2996</v>
      </c>
      <c r="AA555" s="477"/>
      <c r="AB555" s="478"/>
      <c r="AC555" s="479"/>
      <c r="AD555" s="480"/>
      <c r="AE555" s="475"/>
      <c r="AF555" s="478"/>
      <c r="AG555" s="479"/>
      <c r="AH555" s="482"/>
      <c r="AI555" s="475"/>
      <c r="AJ555" s="478"/>
      <c r="AK555" s="479"/>
      <c r="AL555" s="482"/>
    </row>
    <row r="556" spans="1:38" ht="18.75">
      <c r="A556" s="539"/>
      <c r="B556" s="541">
        <v>244218</v>
      </c>
      <c r="C556" s="543" t="s">
        <v>1588</v>
      </c>
      <c r="D556" s="542"/>
      <c r="E556" s="542"/>
      <c r="F556" s="470"/>
      <c r="G556" s="518"/>
      <c r="H556" s="547"/>
      <c r="I556" s="676"/>
      <c r="J556" s="548">
        <v>124424.22</v>
      </c>
      <c r="K556" s="609"/>
      <c r="L556" s="459">
        <f t="shared" ref="L556:L563" si="202">SUM(Q556,S556,W556,AA556,AE556,AI556)</f>
        <v>0</v>
      </c>
      <c r="M556" s="460">
        <f t="shared" ref="M556:M563" si="203">SUM(T556,X556,AB556,AF556,AJ556)</f>
        <v>0</v>
      </c>
      <c r="N556" s="461">
        <f t="shared" ref="N556:N563" si="204">SUM(U556,Y556,AC556,AG556,AK556)</f>
        <v>124424.22</v>
      </c>
      <c r="O556" s="462">
        <f t="shared" ref="O556:O563" si="205">SUM(V556,Z556,AD556,AH556,AL556)</f>
        <v>0</v>
      </c>
      <c r="P556" s="463">
        <f t="shared" ref="P556:P563" si="206">SUM(R556)</f>
        <v>0</v>
      </c>
      <c r="Q556" s="475"/>
      <c r="R556" s="476"/>
      <c r="S556" s="477"/>
      <c r="T556" s="478"/>
      <c r="U556" s="479"/>
      <c r="V556" s="480"/>
      <c r="W556" s="475"/>
      <c r="X556" s="478"/>
      <c r="Y556" s="479"/>
      <c r="Z556" s="482"/>
      <c r="AA556" s="477"/>
      <c r="AB556" s="478"/>
      <c r="AC556" s="479"/>
      <c r="AD556" s="480"/>
      <c r="AE556" s="475"/>
      <c r="AF556" s="478"/>
      <c r="AG556" s="479">
        <v>124424.22</v>
      </c>
      <c r="AH556" s="482"/>
      <c r="AI556" s="475"/>
      <c r="AJ556" s="478"/>
      <c r="AK556" s="479"/>
      <c r="AL556" s="482"/>
    </row>
    <row r="557" spans="1:38" ht="18.75">
      <c r="A557" s="539"/>
      <c r="B557" s="541">
        <v>244231</v>
      </c>
      <c r="C557" s="543" t="s">
        <v>1664</v>
      </c>
      <c r="D557" s="542"/>
      <c r="E557" s="542"/>
      <c r="F557" s="470"/>
      <c r="G557" s="518">
        <v>3300</v>
      </c>
      <c r="H557" s="547"/>
      <c r="I557" s="676"/>
      <c r="J557" s="548"/>
      <c r="K557" s="609"/>
      <c r="L557" s="459">
        <f t="shared" si="202"/>
        <v>3300</v>
      </c>
      <c r="M557" s="460">
        <f t="shared" si="203"/>
        <v>0</v>
      </c>
      <c r="N557" s="461">
        <f t="shared" si="204"/>
        <v>0</v>
      </c>
      <c r="O557" s="462">
        <f t="shared" si="205"/>
        <v>0</v>
      </c>
      <c r="P557" s="463">
        <f t="shared" si="206"/>
        <v>0</v>
      </c>
      <c r="Q557" s="475"/>
      <c r="R557" s="476"/>
      <c r="S557" s="477">
        <v>3300</v>
      </c>
      <c r="T557" s="478"/>
      <c r="U557" s="479"/>
      <c r="V557" s="480"/>
      <c r="W557" s="475"/>
      <c r="X557" s="478"/>
      <c r="Y557" s="479"/>
      <c r="Z557" s="482"/>
      <c r="AA557" s="477"/>
      <c r="AB557" s="478"/>
      <c r="AC557" s="479"/>
      <c r="AD557" s="480"/>
      <c r="AE557" s="475"/>
      <c r="AF557" s="478"/>
      <c r="AG557" s="479"/>
      <c r="AH557" s="482"/>
      <c r="AI557" s="475"/>
      <c r="AJ557" s="478"/>
      <c r="AK557" s="479"/>
      <c r="AL557" s="482"/>
    </row>
    <row r="558" spans="1:38" ht="18.75">
      <c r="A558" s="539"/>
      <c r="B558" s="541">
        <v>244242</v>
      </c>
      <c r="C558" s="543" t="s">
        <v>1665</v>
      </c>
      <c r="D558" s="542"/>
      <c r="E558" s="542"/>
      <c r="F558" s="470"/>
      <c r="G558" s="518"/>
      <c r="H558" s="547">
        <v>59673.9</v>
      </c>
      <c r="I558" s="676"/>
      <c r="J558" s="548"/>
      <c r="K558" s="609"/>
      <c r="L558" s="459">
        <f t="shared" si="202"/>
        <v>0</v>
      </c>
      <c r="M558" s="460">
        <f t="shared" si="203"/>
        <v>0</v>
      </c>
      <c r="N558" s="461">
        <f t="shared" si="204"/>
        <v>0</v>
      </c>
      <c r="O558" s="462">
        <f t="shared" si="205"/>
        <v>59673.9</v>
      </c>
      <c r="P558" s="463">
        <f t="shared" si="206"/>
        <v>0</v>
      </c>
      <c r="Q558" s="475"/>
      <c r="R558" s="476"/>
      <c r="S558" s="477"/>
      <c r="T558" s="478"/>
      <c r="U558" s="479"/>
      <c r="V558" s="480"/>
      <c r="W558" s="475"/>
      <c r="X558" s="478"/>
      <c r="Y558" s="479"/>
      <c r="Z558" s="482">
        <v>59673.9</v>
      </c>
      <c r="AA558" s="477"/>
      <c r="AB558" s="478"/>
      <c r="AC558" s="479"/>
      <c r="AD558" s="480"/>
      <c r="AE558" s="475"/>
      <c r="AF558" s="478"/>
      <c r="AG558" s="479"/>
      <c r="AH558" s="482"/>
      <c r="AI558" s="475"/>
      <c r="AJ558" s="478"/>
      <c r="AK558" s="479"/>
      <c r="AL558" s="482"/>
    </row>
    <row r="559" spans="1:38" ht="18.75">
      <c r="A559" s="539"/>
      <c r="B559" s="450"/>
      <c r="C559" s="552"/>
      <c r="D559" s="542"/>
      <c r="E559" s="542"/>
      <c r="F559" s="470"/>
      <c r="G559" s="518"/>
      <c r="H559" s="547"/>
      <c r="I559" s="676"/>
      <c r="J559" s="548"/>
      <c r="K559" s="609"/>
      <c r="L559" s="459">
        <f t="shared" si="202"/>
        <v>0</v>
      </c>
      <c r="M559" s="460">
        <f t="shared" si="203"/>
        <v>0</v>
      </c>
      <c r="N559" s="461">
        <f t="shared" si="204"/>
        <v>0</v>
      </c>
      <c r="O559" s="462">
        <f t="shared" si="205"/>
        <v>0</v>
      </c>
      <c r="P559" s="463">
        <f t="shared" si="206"/>
        <v>0</v>
      </c>
      <c r="Q559" s="475"/>
      <c r="R559" s="476"/>
      <c r="S559" s="477"/>
      <c r="T559" s="478"/>
      <c r="U559" s="479"/>
      <c r="V559" s="480"/>
      <c r="W559" s="475"/>
      <c r="X559" s="478"/>
      <c r="Y559" s="479"/>
      <c r="Z559" s="482"/>
      <c r="AA559" s="477"/>
      <c r="AB559" s="478"/>
      <c r="AC559" s="479"/>
      <c r="AD559" s="480"/>
      <c r="AE559" s="475"/>
      <c r="AF559" s="478"/>
      <c r="AG559" s="479"/>
      <c r="AH559" s="482"/>
      <c r="AI559" s="475"/>
      <c r="AJ559" s="478"/>
      <c r="AK559" s="479"/>
      <c r="AL559" s="482"/>
    </row>
    <row r="560" spans="1:38" ht="18.75">
      <c r="A560" s="539"/>
      <c r="B560" s="450"/>
      <c r="C560" s="552"/>
      <c r="D560" s="542"/>
      <c r="E560" s="542"/>
      <c r="F560" s="470"/>
      <c r="G560" s="471"/>
      <c r="H560" s="544"/>
      <c r="I560" s="676"/>
      <c r="J560" s="548"/>
      <c r="K560" s="609"/>
      <c r="L560" s="459">
        <f t="shared" si="202"/>
        <v>0</v>
      </c>
      <c r="M560" s="460">
        <f t="shared" si="203"/>
        <v>0</v>
      </c>
      <c r="N560" s="461">
        <f t="shared" si="204"/>
        <v>0</v>
      </c>
      <c r="O560" s="462">
        <f t="shared" si="205"/>
        <v>0</v>
      </c>
      <c r="P560" s="463">
        <f t="shared" si="206"/>
        <v>0</v>
      </c>
      <c r="Q560" s="475"/>
      <c r="R560" s="476"/>
      <c r="S560" s="477"/>
      <c r="T560" s="478"/>
      <c r="U560" s="479"/>
      <c r="V560" s="480"/>
      <c r="W560" s="475"/>
      <c r="X560" s="478"/>
      <c r="Y560" s="479"/>
      <c r="Z560" s="482"/>
      <c r="AA560" s="477"/>
      <c r="AB560" s="478"/>
      <c r="AC560" s="479"/>
      <c r="AD560" s="480"/>
      <c r="AE560" s="475"/>
      <c r="AF560" s="478"/>
      <c r="AG560" s="479"/>
      <c r="AH560" s="482"/>
      <c r="AI560" s="475"/>
      <c r="AJ560" s="478"/>
      <c r="AK560" s="479"/>
      <c r="AL560" s="482"/>
    </row>
    <row r="561" spans="1:38" ht="18.75">
      <c r="A561" s="539"/>
      <c r="B561" s="450"/>
      <c r="C561" s="552"/>
      <c r="D561" s="542"/>
      <c r="E561" s="542"/>
      <c r="F561" s="470"/>
      <c r="G561" s="471"/>
      <c r="H561" s="544"/>
      <c r="I561" s="676"/>
      <c r="J561" s="548"/>
      <c r="K561" s="609"/>
      <c r="L561" s="459">
        <f t="shared" si="202"/>
        <v>0</v>
      </c>
      <c r="M561" s="460">
        <f t="shared" si="203"/>
        <v>0</v>
      </c>
      <c r="N561" s="461">
        <f t="shared" si="204"/>
        <v>0</v>
      </c>
      <c r="O561" s="462">
        <f t="shared" si="205"/>
        <v>0</v>
      </c>
      <c r="P561" s="463">
        <f t="shared" si="206"/>
        <v>0</v>
      </c>
      <c r="Q561" s="475"/>
      <c r="R561" s="476"/>
      <c r="S561" s="477"/>
      <c r="T561" s="478"/>
      <c r="U561" s="479"/>
      <c r="V561" s="480"/>
      <c r="W561" s="475"/>
      <c r="X561" s="478"/>
      <c r="Y561" s="479"/>
      <c r="Z561" s="482"/>
      <c r="AA561" s="477"/>
      <c r="AB561" s="478"/>
      <c r="AC561" s="479"/>
      <c r="AD561" s="480"/>
      <c r="AE561" s="475"/>
      <c r="AF561" s="478"/>
      <c r="AG561" s="479"/>
      <c r="AH561" s="482"/>
      <c r="AI561" s="475"/>
      <c r="AJ561" s="478"/>
      <c r="AK561" s="479"/>
      <c r="AL561" s="482"/>
    </row>
    <row r="562" spans="1:38" ht="18.75">
      <c r="A562" s="539"/>
      <c r="B562" s="450"/>
      <c r="C562" s="552"/>
      <c r="D562" s="542"/>
      <c r="E562" s="542"/>
      <c r="F562" s="470"/>
      <c r="G562" s="471"/>
      <c r="H562" s="544"/>
      <c r="I562" s="676"/>
      <c r="J562" s="548"/>
      <c r="K562" s="609"/>
      <c r="L562" s="459">
        <f t="shared" si="202"/>
        <v>0</v>
      </c>
      <c r="M562" s="460">
        <f t="shared" si="203"/>
        <v>0</v>
      </c>
      <c r="N562" s="461">
        <f t="shared" si="204"/>
        <v>0</v>
      </c>
      <c r="O562" s="462">
        <f t="shared" si="205"/>
        <v>0</v>
      </c>
      <c r="P562" s="463">
        <f t="shared" si="206"/>
        <v>0</v>
      </c>
      <c r="Q562" s="475"/>
      <c r="R562" s="476"/>
      <c r="S562" s="477"/>
      <c r="T562" s="478"/>
      <c r="U562" s="479"/>
      <c r="V562" s="480"/>
      <c r="W562" s="475"/>
      <c r="X562" s="478"/>
      <c r="Y562" s="479"/>
      <c r="Z562" s="482"/>
      <c r="AA562" s="477"/>
      <c r="AB562" s="478"/>
      <c r="AC562" s="479"/>
      <c r="AD562" s="480"/>
      <c r="AE562" s="475"/>
      <c r="AF562" s="478"/>
      <c r="AG562" s="479"/>
      <c r="AH562" s="482"/>
      <c r="AI562" s="475"/>
      <c r="AJ562" s="478"/>
      <c r="AK562" s="479"/>
      <c r="AL562" s="482"/>
    </row>
    <row r="563" spans="1:38" ht="18.75">
      <c r="A563" s="539"/>
      <c r="B563" s="450"/>
      <c r="C563" s="552"/>
      <c r="D563" s="542"/>
      <c r="E563" s="542"/>
      <c r="F563" s="453"/>
      <c r="G563" s="454"/>
      <c r="H563" s="455"/>
      <c r="I563" s="456"/>
      <c r="J563" s="457"/>
      <c r="K563" s="469"/>
      <c r="L563" s="459">
        <f t="shared" si="202"/>
        <v>0</v>
      </c>
      <c r="M563" s="460">
        <f t="shared" si="203"/>
        <v>0</v>
      </c>
      <c r="N563" s="461">
        <f t="shared" si="204"/>
        <v>0</v>
      </c>
      <c r="O563" s="462">
        <f t="shared" si="205"/>
        <v>0</v>
      </c>
      <c r="P563" s="463">
        <f t="shared" si="206"/>
        <v>0</v>
      </c>
      <c r="Q563" s="459"/>
      <c r="R563" s="463"/>
      <c r="S563" s="464"/>
      <c r="T563" s="460"/>
      <c r="U563" s="461"/>
      <c r="V563" s="465"/>
      <c r="W563" s="459"/>
      <c r="X563" s="460"/>
      <c r="Y563" s="461"/>
      <c r="Z563" s="466"/>
      <c r="AA563" s="464"/>
      <c r="AB563" s="460"/>
      <c r="AC563" s="461"/>
      <c r="AD563" s="465"/>
      <c r="AE563" s="459"/>
      <c r="AF563" s="460"/>
      <c r="AG563" s="461"/>
      <c r="AH563" s="466"/>
      <c r="AI563" s="459"/>
      <c r="AJ563" s="460"/>
      <c r="AK563" s="461"/>
      <c r="AL563" s="466"/>
    </row>
    <row r="564" spans="1:38" ht="19.5" thickBot="1">
      <c r="A564" s="553"/>
      <c r="B564" s="553"/>
      <c r="C564" s="554"/>
      <c r="D564" s="555"/>
      <c r="E564" s="555"/>
      <c r="F564" s="556"/>
      <c r="G564" s="557"/>
      <c r="H564" s="558"/>
      <c r="I564" s="559"/>
      <c r="J564" s="560"/>
      <c r="K564" s="561"/>
      <c r="L564" s="459">
        <f t="shared" si="197"/>
        <v>0</v>
      </c>
      <c r="M564" s="460">
        <f t="shared" ref="M564:O564" si="207">SUM(T564,X564,AB564,AF564,AJ564)</f>
        <v>0</v>
      </c>
      <c r="N564" s="461">
        <f t="shared" si="207"/>
        <v>0</v>
      </c>
      <c r="O564" s="462">
        <f t="shared" si="207"/>
        <v>0</v>
      </c>
      <c r="P564" s="463">
        <f t="shared" ref="P564" si="208">SUM(R564)</f>
        <v>0</v>
      </c>
      <c r="Q564" s="492"/>
      <c r="R564" s="493"/>
      <c r="S564" s="494"/>
      <c r="T564" s="495"/>
      <c r="U564" s="496"/>
      <c r="V564" s="497"/>
      <c r="W564" s="492"/>
      <c r="X564" s="495"/>
      <c r="Y564" s="496"/>
      <c r="Z564" s="498"/>
      <c r="AA564" s="494"/>
      <c r="AB564" s="495"/>
      <c r="AC564" s="496"/>
      <c r="AD564" s="497"/>
      <c r="AE564" s="492"/>
      <c r="AF564" s="495"/>
      <c r="AG564" s="496"/>
      <c r="AH564" s="498"/>
      <c r="AI564" s="492"/>
      <c r="AJ564" s="495"/>
      <c r="AK564" s="496"/>
      <c r="AL564" s="498"/>
    </row>
    <row r="565" spans="1:38" ht="56.25">
      <c r="A565" s="966" t="s">
        <v>138</v>
      </c>
      <c r="B565" s="562" t="s">
        <v>139</v>
      </c>
      <c r="C565" s="563" t="s">
        <v>140</v>
      </c>
      <c r="D565" s="564" t="s">
        <v>141</v>
      </c>
      <c r="E565" s="410" t="s">
        <v>521</v>
      </c>
      <c r="F565" s="411" t="s">
        <v>522</v>
      </c>
      <c r="G565" s="409" t="s">
        <v>508</v>
      </c>
      <c r="H565" s="409" t="s">
        <v>509</v>
      </c>
      <c r="I565" s="409" t="s">
        <v>510</v>
      </c>
      <c r="J565" s="412" t="s">
        <v>511</v>
      </c>
      <c r="K565" s="413" t="s">
        <v>64</v>
      </c>
      <c r="L565" s="565"/>
      <c r="M565" s="566"/>
      <c r="N565" s="566"/>
      <c r="O565" s="566"/>
      <c r="P565" s="567"/>
      <c r="Q565" s="565"/>
      <c r="R565" s="567"/>
      <c r="S565" s="523">
        <f>SUM(S571:V571)</f>
        <v>41515</v>
      </c>
      <c r="T565" s="897">
        <f>S565+G572</f>
        <v>41515</v>
      </c>
      <c r="U565" s="591"/>
      <c r="V565" s="593"/>
      <c r="W565" s="523">
        <f>SUM(W571:Z571)</f>
        <v>473360.59</v>
      </c>
      <c r="X565" s="897">
        <f>W565+H573</f>
        <v>578809.09000000008</v>
      </c>
      <c r="Y565" s="566"/>
      <c r="Z565" s="567"/>
      <c r="AA565" s="569"/>
      <c r="AB565" s="566"/>
      <c r="AC565" s="566"/>
      <c r="AD565" s="568"/>
      <c r="AE565" s="671">
        <f>SUM(AE571:AH571)</f>
        <v>92555</v>
      </c>
      <c r="AF565" s="566"/>
      <c r="AG565" s="566"/>
      <c r="AH565" s="567"/>
      <c r="AI565" s="565"/>
      <c r="AJ565" s="566"/>
      <c r="AK565" s="566"/>
      <c r="AL565" s="567"/>
    </row>
    <row r="566" spans="1:38" ht="26.25">
      <c r="A566" s="402" t="s">
        <v>513</v>
      </c>
      <c r="B566" s="420" t="str">
        <f>$B$4</f>
        <v>90</v>
      </c>
      <c r="C566" s="421" t="s">
        <v>32</v>
      </c>
      <c r="D566" s="386">
        <f>SUM(F566:K566)</f>
        <v>955000</v>
      </c>
      <c r="E566" s="400" t="s">
        <v>514</v>
      </c>
      <c r="F566" s="422">
        <v>180000</v>
      </c>
      <c r="G566" s="423">
        <v>21000</v>
      </c>
      <c r="H566" s="424">
        <v>536000</v>
      </c>
      <c r="I566" s="425">
        <v>0</v>
      </c>
      <c r="J566" s="426">
        <v>120000</v>
      </c>
      <c r="K566" s="427">
        <v>98000</v>
      </c>
      <c r="L566" s="428"/>
      <c r="M566" s="429"/>
      <c r="N566" s="430"/>
      <c r="O566" s="431"/>
      <c r="P566" s="432"/>
      <c r="Q566" s="428"/>
      <c r="R566" s="432"/>
      <c r="S566" s="433"/>
      <c r="T566" s="429"/>
      <c r="U566" s="430"/>
      <c r="V566" s="434"/>
      <c r="W566" s="428"/>
      <c r="X566" s="429"/>
      <c r="Y566" s="430"/>
      <c r="Z566" s="435"/>
      <c r="AA566" s="433"/>
      <c r="AB566" s="429"/>
      <c r="AC566" s="430"/>
      <c r="AD566" s="434"/>
      <c r="AE566" s="428"/>
      <c r="AF566" s="429"/>
      <c r="AG566" s="430"/>
      <c r="AH566" s="435"/>
      <c r="AI566" s="428"/>
      <c r="AJ566" s="429"/>
      <c r="AK566" s="430"/>
      <c r="AL566" s="435"/>
    </row>
    <row r="567" spans="1:38" ht="18.75" hidden="1">
      <c r="A567" s="436" t="str">
        <f>$A$5</f>
        <v>พ.ค.</v>
      </c>
      <c r="B567" s="398"/>
      <c r="C567" s="421"/>
      <c r="D567" s="386">
        <f t="shared" ref="D567" si="209">SUM(F567:K567)</f>
        <v>785750</v>
      </c>
      <c r="E567" s="400" t="s">
        <v>516</v>
      </c>
      <c r="F567" s="422">
        <v>180000</v>
      </c>
      <c r="G567" s="423">
        <v>15750</v>
      </c>
      <c r="H567" s="424">
        <v>402000</v>
      </c>
      <c r="I567" s="425">
        <v>0</v>
      </c>
      <c r="J567" s="426">
        <v>90000</v>
      </c>
      <c r="K567" s="427">
        <v>98000</v>
      </c>
      <c r="L567" s="428"/>
      <c r="M567" s="429"/>
      <c r="N567" s="430"/>
      <c r="O567" s="431"/>
      <c r="P567" s="432"/>
      <c r="Q567" s="428"/>
      <c r="R567" s="432"/>
      <c r="S567" s="433"/>
      <c r="T567" s="429"/>
      <c r="U567" s="430"/>
      <c r="V567" s="434"/>
      <c r="W567" s="428"/>
      <c r="X567" s="429"/>
      <c r="Y567" s="430"/>
      <c r="Z567" s="435"/>
      <c r="AA567" s="433"/>
      <c r="AB567" s="429"/>
      <c r="AC567" s="430"/>
      <c r="AD567" s="434"/>
      <c r="AE567" s="428"/>
      <c r="AF567" s="429"/>
      <c r="AG567" s="430"/>
      <c r="AH567" s="435"/>
      <c r="AI567" s="428"/>
      <c r="AJ567" s="429"/>
      <c r="AK567" s="430"/>
      <c r="AL567" s="435"/>
    </row>
    <row r="568" spans="1:38" ht="26.25">
      <c r="A568" s="402" t="s">
        <v>517</v>
      </c>
      <c r="B568" s="401">
        <f>D568*100/D566</f>
        <v>103.75697277486913</v>
      </c>
      <c r="C568" s="421" t="s">
        <v>32</v>
      </c>
      <c r="D568" s="386">
        <f>SUM(F568:K568)</f>
        <v>990879.09000000008</v>
      </c>
      <c r="E568" s="400" t="s">
        <v>518</v>
      </c>
      <c r="F568" s="422">
        <f t="shared" ref="F568:K568" si="210">SUM(F572:F612)</f>
        <v>180000</v>
      </c>
      <c r="G568" s="423">
        <f t="shared" si="210"/>
        <v>41515</v>
      </c>
      <c r="H568" s="424">
        <f t="shared" si="210"/>
        <v>578809.09000000008</v>
      </c>
      <c r="I568" s="425">
        <f t="shared" si="210"/>
        <v>0</v>
      </c>
      <c r="J568" s="426">
        <f t="shared" si="210"/>
        <v>92555</v>
      </c>
      <c r="K568" s="427">
        <f t="shared" si="210"/>
        <v>98000</v>
      </c>
      <c r="L568" s="475"/>
      <c r="M568" s="478"/>
      <c r="N568" s="479"/>
      <c r="O568" s="538"/>
      <c r="P568" s="476"/>
      <c r="Q568" s="475"/>
      <c r="R568" s="476"/>
      <c r="S568" s="477"/>
      <c r="T568" s="478"/>
      <c r="U568" s="479"/>
      <c r="V568" s="480"/>
      <c r="W568" s="475"/>
      <c r="X568" s="478"/>
      <c r="Y568" s="479"/>
      <c r="Z568" s="482"/>
      <c r="AA568" s="477"/>
      <c r="AB568" s="478"/>
      <c r="AC568" s="479"/>
      <c r="AD568" s="480"/>
      <c r="AE568" s="475"/>
      <c r="AF568" s="478"/>
      <c r="AG568" s="479"/>
      <c r="AH568" s="482"/>
      <c r="AI568" s="475"/>
      <c r="AJ568" s="478"/>
      <c r="AK568" s="479"/>
      <c r="AL568" s="482"/>
    </row>
    <row r="569" spans="1:38" ht="26.25" hidden="1">
      <c r="A569" s="402" t="s">
        <v>519</v>
      </c>
      <c r="B569" s="403">
        <f>L571*100/D566</f>
        <v>78.172320418848173</v>
      </c>
      <c r="C569" s="421" t="s">
        <v>32</v>
      </c>
      <c r="D569" s="386">
        <f>SUM(F569:K569)</f>
        <v>0</v>
      </c>
      <c r="E569" s="400" t="s">
        <v>520</v>
      </c>
      <c r="F569" s="453"/>
      <c r="G569" s="454"/>
      <c r="H569" s="455"/>
      <c r="I569" s="456"/>
      <c r="J569" s="457"/>
      <c r="K569" s="469"/>
      <c r="L569" s="570"/>
      <c r="M569" s="460"/>
      <c r="N569" s="461"/>
      <c r="O569" s="462"/>
      <c r="P569" s="571"/>
      <c r="Q569" s="570"/>
      <c r="R569" s="571"/>
      <c r="S569" s="572"/>
      <c r="T569" s="460"/>
      <c r="U569" s="461"/>
      <c r="V569" s="465"/>
      <c r="W569" s="570"/>
      <c r="X569" s="460"/>
      <c r="Y569" s="461"/>
      <c r="Z569" s="466"/>
      <c r="AA569" s="572"/>
      <c r="AB569" s="460"/>
      <c r="AC569" s="461"/>
      <c r="AD569" s="465"/>
      <c r="AE569" s="570"/>
      <c r="AF569" s="460"/>
      <c r="AG569" s="461"/>
      <c r="AH569" s="466"/>
      <c r="AI569" s="570"/>
      <c r="AJ569" s="460"/>
      <c r="AK569" s="461"/>
      <c r="AL569" s="466"/>
    </row>
    <row r="570" spans="1:38" ht="18.75">
      <c r="A570" s="437"/>
      <c r="B570" s="438"/>
      <c r="C570" s="421"/>
      <c r="D570" s="386">
        <f t="shared" ref="D570" si="211">SUM(F570:K570)</f>
        <v>-35879.090000000084</v>
      </c>
      <c r="E570" s="400" t="s">
        <v>453</v>
      </c>
      <c r="F570" s="453">
        <f>F566-F568</f>
        <v>0</v>
      </c>
      <c r="G570" s="454">
        <f t="shared" ref="G570:K570" si="212">G566-G568</f>
        <v>-20515</v>
      </c>
      <c r="H570" s="455">
        <f t="shared" si="212"/>
        <v>-42809.090000000084</v>
      </c>
      <c r="I570" s="456">
        <f t="shared" si="212"/>
        <v>0</v>
      </c>
      <c r="J570" s="457">
        <f t="shared" si="212"/>
        <v>27445</v>
      </c>
      <c r="K570" s="469">
        <f t="shared" si="212"/>
        <v>0</v>
      </c>
      <c r="L570" s="459"/>
      <c r="M570" s="460"/>
      <c r="N570" s="461"/>
      <c r="O570" s="462"/>
      <c r="P570" s="463"/>
      <c r="Q570" s="459"/>
      <c r="R570" s="463"/>
      <c r="S570" s="464"/>
      <c r="T570" s="460"/>
      <c r="U570" s="461"/>
      <c r="V570" s="465"/>
      <c r="W570" s="459"/>
      <c r="X570" s="460"/>
      <c r="Y570" s="461"/>
      <c r="Z570" s="466"/>
      <c r="AA570" s="464"/>
      <c r="AB570" s="460"/>
      <c r="AC570" s="461"/>
      <c r="AD570" s="465"/>
      <c r="AE570" s="459"/>
      <c r="AF570" s="460"/>
      <c r="AG570" s="461"/>
      <c r="AH570" s="466"/>
      <c r="AI570" s="459"/>
      <c r="AJ570" s="460"/>
      <c r="AK570" s="461"/>
      <c r="AL570" s="466"/>
    </row>
    <row r="571" spans="1:38" ht="18.75">
      <c r="A571" s="449" t="s">
        <v>523</v>
      </c>
      <c r="B571" s="440" t="s">
        <v>524</v>
      </c>
      <c r="C571" s="1162" t="s">
        <v>525</v>
      </c>
      <c r="D571" s="1163"/>
      <c r="E571" s="1164"/>
      <c r="F571" s="442" t="s">
        <v>526</v>
      </c>
      <c r="G571" s="440" t="s">
        <v>508</v>
      </c>
      <c r="H571" s="440" t="s">
        <v>509</v>
      </c>
      <c r="I571" s="440" t="s">
        <v>510</v>
      </c>
      <c r="J571" s="440" t="s">
        <v>511</v>
      </c>
      <c r="K571" s="443" t="s">
        <v>64</v>
      </c>
      <c r="L571" s="444">
        <f>SUM(L572:L612)</f>
        <v>746545.66</v>
      </c>
      <c r="M571" s="445">
        <f t="shared" ref="M571:AL571" si="213">SUM(M572:M612)</f>
        <v>0</v>
      </c>
      <c r="N571" s="445">
        <f t="shared" si="213"/>
        <v>0</v>
      </c>
      <c r="O571" s="445">
        <f t="shared" si="213"/>
        <v>138884.93</v>
      </c>
      <c r="P571" s="445">
        <f t="shared" si="213"/>
        <v>0</v>
      </c>
      <c r="Q571" s="444">
        <f t="shared" si="213"/>
        <v>180000</v>
      </c>
      <c r="R571" s="446">
        <f t="shared" si="213"/>
        <v>0</v>
      </c>
      <c r="S571" s="447">
        <f t="shared" si="213"/>
        <v>41515</v>
      </c>
      <c r="T571" s="445">
        <f t="shared" si="213"/>
        <v>0</v>
      </c>
      <c r="U571" s="445">
        <f t="shared" si="213"/>
        <v>0</v>
      </c>
      <c r="V571" s="448">
        <f t="shared" si="213"/>
        <v>0</v>
      </c>
      <c r="W571" s="444">
        <f t="shared" si="213"/>
        <v>344640.66000000003</v>
      </c>
      <c r="X571" s="445">
        <f t="shared" si="213"/>
        <v>0</v>
      </c>
      <c r="Y571" s="445">
        <f t="shared" si="213"/>
        <v>0</v>
      </c>
      <c r="Z571" s="446">
        <f t="shared" si="213"/>
        <v>128719.93</v>
      </c>
      <c r="AA571" s="447">
        <f t="shared" si="213"/>
        <v>0</v>
      </c>
      <c r="AB571" s="445">
        <f t="shared" si="213"/>
        <v>0</v>
      </c>
      <c r="AC571" s="445">
        <f t="shared" si="213"/>
        <v>0</v>
      </c>
      <c r="AD571" s="448">
        <f t="shared" si="213"/>
        <v>0</v>
      </c>
      <c r="AE571" s="444">
        <f t="shared" si="213"/>
        <v>82390</v>
      </c>
      <c r="AF571" s="445">
        <f t="shared" si="213"/>
        <v>0</v>
      </c>
      <c r="AG571" s="445">
        <f t="shared" si="213"/>
        <v>0</v>
      </c>
      <c r="AH571" s="446">
        <f t="shared" si="213"/>
        <v>10165</v>
      </c>
      <c r="AI571" s="444">
        <f t="shared" si="213"/>
        <v>98000</v>
      </c>
      <c r="AJ571" s="445">
        <f t="shared" si="213"/>
        <v>0</v>
      </c>
      <c r="AK571" s="445">
        <f t="shared" si="213"/>
        <v>0</v>
      </c>
      <c r="AL571" s="446">
        <f t="shared" si="213"/>
        <v>0</v>
      </c>
    </row>
    <row r="572" spans="1:38" ht="18.75">
      <c r="A572" s="449"/>
      <c r="B572" s="450"/>
      <c r="C572" s="853" t="s">
        <v>1303</v>
      </c>
      <c r="D572" s="540"/>
      <c r="E572" s="540"/>
      <c r="F572" s="453"/>
      <c r="G572" s="454"/>
      <c r="H572" s="455"/>
      <c r="I572" s="456"/>
      <c r="J572" s="457"/>
      <c r="K572" s="469"/>
      <c r="L572" s="459">
        <f t="shared" ref="L572:L612" si="214">SUM(Q572,S572,W572,AA572,AE572,AI572)</f>
        <v>0</v>
      </c>
      <c r="M572" s="460">
        <f>SUM(T572,X572,AB572,AF572,AJ572)</f>
        <v>0</v>
      </c>
      <c r="N572" s="461">
        <f t="shared" ref="N572:O612" si="215">SUM(U572,Y572,AC572,AG572,AK572)</f>
        <v>0</v>
      </c>
      <c r="O572" s="462">
        <f>SUM(V572,Z572,AD572,AH572,AL572)</f>
        <v>0</v>
      </c>
      <c r="P572" s="463">
        <f>SUM(R572)</f>
        <v>0</v>
      </c>
      <c r="Q572" s="459"/>
      <c r="R572" s="463"/>
      <c r="S572" s="464"/>
      <c r="T572" s="460"/>
      <c r="U572" s="461"/>
      <c r="V572" s="465"/>
      <c r="W572" s="459"/>
      <c r="X572" s="460"/>
      <c r="Y572" s="461"/>
      <c r="Z572" s="466"/>
      <c r="AA572" s="464"/>
      <c r="AB572" s="460"/>
      <c r="AC572" s="461"/>
      <c r="AD572" s="465"/>
      <c r="AE572" s="459"/>
      <c r="AF572" s="460"/>
      <c r="AG572" s="461"/>
      <c r="AH572" s="466"/>
      <c r="AI572" s="459"/>
      <c r="AJ572" s="460"/>
      <c r="AK572" s="461"/>
      <c r="AL572" s="466"/>
    </row>
    <row r="573" spans="1:38" ht="18.75">
      <c r="A573" s="449"/>
      <c r="B573" s="450"/>
      <c r="C573" s="853" t="s">
        <v>1432</v>
      </c>
      <c r="D573" s="540"/>
      <c r="E573" s="540"/>
      <c r="F573" s="453"/>
      <c r="G573" s="454"/>
      <c r="H573" s="455">
        <v>105448.5</v>
      </c>
      <c r="I573" s="456"/>
      <c r="J573" s="457"/>
      <c r="K573" s="469"/>
      <c r="L573" s="459"/>
      <c r="M573" s="460"/>
      <c r="N573" s="461"/>
      <c r="O573" s="462"/>
      <c r="P573" s="463"/>
      <c r="Q573" s="459"/>
      <c r="R573" s="463"/>
      <c r="S573" s="464"/>
      <c r="T573" s="460"/>
      <c r="U573" s="461"/>
      <c r="V573" s="465"/>
      <c r="W573" s="459"/>
      <c r="X573" s="460"/>
      <c r="Y573" s="461"/>
      <c r="Z573" s="466"/>
      <c r="AA573" s="464"/>
      <c r="AB573" s="460"/>
      <c r="AC573" s="461"/>
      <c r="AD573" s="465"/>
      <c r="AE573" s="459"/>
      <c r="AF573" s="460"/>
      <c r="AG573" s="461"/>
      <c r="AH573" s="466"/>
      <c r="AI573" s="459"/>
      <c r="AJ573" s="460"/>
      <c r="AK573" s="461"/>
      <c r="AL573" s="466"/>
    </row>
    <row r="574" spans="1:38" ht="18.75">
      <c r="A574" s="449"/>
      <c r="B574" s="541">
        <v>244076</v>
      </c>
      <c r="C574" s="451" t="s">
        <v>737</v>
      </c>
      <c r="D574" s="540"/>
      <c r="E574" s="540"/>
      <c r="F574" s="453"/>
      <c r="G574" s="454"/>
      <c r="H574" s="455"/>
      <c r="I574" s="456"/>
      <c r="J574" s="457"/>
      <c r="K574" s="469">
        <v>98000</v>
      </c>
      <c r="L574" s="459">
        <f t="shared" ref="L574:L606" si="216">SUM(Q574,S574,W574,AA574,AE574,AI574)</f>
        <v>98000</v>
      </c>
      <c r="M574" s="460">
        <f t="shared" ref="M574:O606" si="217">SUM(T574,X574,AB574,AF574,AJ574)</f>
        <v>0</v>
      </c>
      <c r="N574" s="461">
        <f t="shared" si="217"/>
        <v>0</v>
      </c>
      <c r="O574" s="462">
        <f t="shared" si="217"/>
        <v>0</v>
      </c>
      <c r="P574" s="463">
        <f t="shared" ref="P574:P606" si="218">SUM(R574)</f>
        <v>0</v>
      </c>
      <c r="Q574" s="459"/>
      <c r="R574" s="463"/>
      <c r="S574" s="464"/>
      <c r="T574" s="460"/>
      <c r="U574" s="461"/>
      <c r="V574" s="465"/>
      <c r="W574" s="459"/>
      <c r="X574" s="460"/>
      <c r="Y574" s="461"/>
      <c r="Z574" s="466"/>
      <c r="AA574" s="464"/>
      <c r="AB574" s="460"/>
      <c r="AC574" s="461"/>
      <c r="AD574" s="465"/>
      <c r="AE574" s="459"/>
      <c r="AF574" s="460"/>
      <c r="AG574" s="461"/>
      <c r="AH574" s="466"/>
      <c r="AI574" s="459">
        <v>98000</v>
      </c>
      <c r="AJ574" s="460"/>
      <c r="AK574" s="461"/>
      <c r="AL574" s="466"/>
    </row>
    <row r="575" spans="1:38" ht="18.75">
      <c r="A575" s="449"/>
      <c r="B575" s="541">
        <v>244135</v>
      </c>
      <c r="C575" s="451" t="s">
        <v>738</v>
      </c>
      <c r="D575" s="540"/>
      <c r="E575" s="540"/>
      <c r="F575" s="453">
        <f>15000*8</f>
        <v>120000</v>
      </c>
      <c r="G575" s="454"/>
      <c r="H575" s="455"/>
      <c r="I575" s="456"/>
      <c r="J575" s="457"/>
      <c r="K575" s="469"/>
      <c r="L575" s="459">
        <f t="shared" si="216"/>
        <v>120000</v>
      </c>
      <c r="M575" s="460">
        <f t="shared" si="217"/>
        <v>0</v>
      </c>
      <c r="N575" s="461">
        <f t="shared" si="217"/>
        <v>0</v>
      </c>
      <c r="O575" s="462">
        <f t="shared" si="217"/>
        <v>0</v>
      </c>
      <c r="P575" s="463">
        <f t="shared" si="218"/>
        <v>0</v>
      </c>
      <c r="Q575" s="459">
        <f>F575</f>
        <v>120000</v>
      </c>
      <c r="R575" s="463"/>
      <c r="S575" s="464"/>
      <c r="T575" s="460"/>
      <c r="U575" s="461"/>
      <c r="V575" s="465"/>
      <c r="W575" s="459"/>
      <c r="X575" s="460"/>
      <c r="Y575" s="461"/>
      <c r="Z575" s="466"/>
      <c r="AA575" s="464"/>
      <c r="AB575" s="460"/>
      <c r="AC575" s="461"/>
      <c r="AD575" s="465"/>
      <c r="AE575" s="459"/>
      <c r="AF575" s="460"/>
      <c r="AG575" s="461"/>
      <c r="AH575" s="466"/>
      <c r="AI575" s="459"/>
      <c r="AJ575" s="460"/>
      <c r="AK575" s="461"/>
      <c r="AL575" s="466"/>
    </row>
    <row r="576" spans="1:38" ht="18.75">
      <c r="A576" s="449"/>
      <c r="B576" s="541">
        <v>244196</v>
      </c>
      <c r="C576" s="451" t="s">
        <v>739</v>
      </c>
      <c r="D576" s="540"/>
      <c r="E576" s="540"/>
      <c r="F576" s="453">
        <f>15000*4</f>
        <v>60000</v>
      </c>
      <c r="G576" s="454"/>
      <c r="H576" s="455"/>
      <c r="I576" s="456"/>
      <c r="J576" s="457"/>
      <c r="K576" s="469"/>
      <c r="L576" s="459">
        <f t="shared" si="216"/>
        <v>60000</v>
      </c>
      <c r="M576" s="460">
        <f t="shared" si="217"/>
        <v>0</v>
      </c>
      <c r="N576" s="461">
        <f t="shared" si="217"/>
        <v>0</v>
      </c>
      <c r="O576" s="462">
        <f t="shared" si="217"/>
        <v>0</v>
      </c>
      <c r="P576" s="463">
        <f t="shared" si="218"/>
        <v>0</v>
      </c>
      <c r="Q576" s="459">
        <f>F576</f>
        <v>60000</v>
      </c>
      <c r="R576" s="463">
        <f>60000-Q576</f>
        <v>0</v>
      </c>
      <c r="S576" s="464"/>
      <c r="T576" s="460"/>
      <c r="U576" s="461"/>
      <c r="V576" s="465"/>
      <c r="W576" s="459"/>
      <c r="X576" s="460"/>
      <c r="Y576" s="461"/>
      <c r="Z576" s="466"/>
      <c r="AA576" s="464"/>
      <c r="AB576" s="460"/>
      <c r="AC576" s="461"/>
      <c r="AD576" s="465"/>
      <c r="AE576" s="459"/>
      <c r="AF576" s="460"/>
      <c r="AG576" s="461"/>
      <c r="AH576" s="466"/>
      <c r="AI576" s="459"/>
      <c r="AJ576" s="460"/>
      <c r="AK576" s="461"/>
      <c r="AL576" s="466"/>
    </row>
    <row r="577" spans="1:38" ht="18.75">
      <c r="A577" s="449"/>
      <c r="B577" s="541">
        <v>244025</v>
      </c>
      <c r="C577" s="543" t="s">
        <v>740</v>
      </c>
      <c r="D577" s="542"/>
      <c r="E577" s="542"/>
      <c r="F577" s="470"/>
      <c r="G577" s="518">
        <v>3800</v>
      </c>
      <c r="H577" s="547"/>
      <c r="I577" s="472"/>
      <c r="J577" s="473"/>
      <c r="K577" s="474"/>
      <c r="L577" s="459">
        <f t="shared" si="216"/>
        <v>3800</v>
      </c>
      <c r="M577" s="460">
        <f t="shared" si="217"/>
        <v>0</v>
      </c>
      <c r="N577" s="461">
        <f t="shared" si="217"/>
        <v>0</v>
      </c>
      <c r="O577" s="462">
        <f t="shared" si="217"/>
        <v>0</v>
      </c>
      <c r="P577" s="463">
        <f t="shared" si="218"/>
        <v>0</v>
      </c>
      <c r="Q577" s="475"/>
      <c r="R577" s="476"/>
      <c r="S577" s="608">
        <v>3800</v>
      </c>
      <c r="T577" s="478"/>
      <c r="U577" s="479"/>
      <c r="V577" s="480"/>
      <c r="W577" s="481"/>
      <c r="X577" s="478"/>
      <c r="Y577" s="479"/>
      <c r="Z577" s="482"/>
      <c r="AA577" s="477"/>
      <c r="AB577" s="478"/>
      <c r="AC577" s="479"/>
      <c r="AD577" s="480"/>
      <c r="AE577" s="475"/>
      <c r="AF577" s="478"/>
      <c r="AG577" s="479"/>
      <c r="AH577" s="482"/>
      <c r="AI577" s="475"/>
      <c r="AJ577" s="478"/>
      <c r="AK577" s="479"/>
      <c r="AL577" s="482"/>
    </row>
    <row r="578" spans="1:38" ht="18.75">
      <c r="A578" s="449"/>
      <c r="B578" s="541">
        <v>244034</v>
      </c>
      <c r="C578" s="543" t="s">
        <v>741</v>
      </c>
      <c r="D578" s="542"/>
      <c r="E578" s="542"/>
      <c r="F578" s="470"/>
      <c r="G578" s="471"/>
      <c r="H578" s="547">
        <v>13375</v>
      </c>
      <c r="I578" s="472"/>
      <c r="J578" s="473"/>
      <c r="K578" s="474"/>
      <c r="L578" s="459">
        <f t="shared" si="216"/>
        <v>13375</v>
      </c>
      <c r="M578" s="460">
        <f t="shared" si="217"/>
        <v>0</v>
      </c>
      <c r="N578" s="461">
        <f t="shared" si="217"/>
        <v>0</v>
      </c>
      <c r="O578" s="462">
        <f t="shared" si="217"/>
        <v>0</v>
      </c>
      <c r="P578" s="463">
        <f t="shared" si="218"/>
        <v>0</v>
      </c>
      <c r="Q578" s="475"/>
      <c r="R578" s="476"/>
      <c r="S578" s="477"/>
      <c r="T578" s="478"/>
      <c r="U578" s="479"/>
      <c r="V578" s="480"/>
      <c r="W578" s="481">
        <v>13375</v>
      </c>
      <c r="X578" s="478"/>
      <c r="Y578" s="479"/>
      <c r="Z578" s="482"/>
      <c r="AA578" s="477"/>
      <c r="AB578" s="478"/>
      <c r="AC578" s="479"/>
      <c r="AD578" s="480"/>
      <c r="AE578" s="475"/>
      <c r="AF578" s="478"/>
      <c r="AG578" s="479"/>
      <c r="AH578" s="482"/>
      <c r="AI578" s="475"/>
      <c r="AJ578" s="478"/>
      <c r="AK578" s="479"/>
      <c r="AL578" s="482"/>
    </row>
    <row r="579" spans="1:38" ht="18.75">
      <c r="A579" s="449"/>
      <c r="B579" s="541">
        <v>244055</v>
      </c>
      <c r="C579" s="543" t="s">
        <v>742</v>
      </c>
      <c r="D579" s="542"/>
      <c r="E579" s="542"/>
      <c r="F579" s="470"/>
      <c r="G579" s="471"/>
      <c r="H579" s="547">
        <v>4173</v>
      </c>
      <c r="I579" s="472"/>
      <c r="J579" s="473"/>
      <c r="K579" s="474"/>
      <c r="L579" s="459">
        <f t="shared" si="216"/>
        <v>4173</v>
      </c>
      <c r="M579" s="460">
        <f t="shared" si="217"/>
        <v>0</v>
      </c>
      <c r="N579" s="461">
        <f t="shared" si="217"/>
        <v>0</v>
      </c>
      <c r="O579" s="462">
        <f t="shared" si="217"/>
        <v>0</v>
      </c>
      <c r="P579" s="463">
        <f t="shared" si="218"/>
        <v>0</v>
      </c>
      <c r="Q579" s="475"/>
      <c r="R579" s="476"/>
      <c r="S579" s="477"/>
      <c r="T579" s="478"/>
      <c r="U579" s="479"/>
      <c r="V579" s="480"/>
      <c r="W579" s="481">
        <v>4173</v>
      </c>
      <c r="X579" s="478"/>
      <c r="Y579" s="479"/>
      <c r="Z579" s="482"/>
      <c r="AA579" s="477"/>
      <c r="AB579" s="478"/>
      <c r="AC579" s="479"/>
      <c r="AD579" s="480"/>
      <c r="AE579" s="475"/>
      <c r="AF579" s="478"/>
      <c r="AG579" s="479"/>
      <c r="AH579" s="482"/>
      <c r="AI579" s="475"/>
      <c r="AJ579" s="478"/>
      <c r="AK579" s="479"/>
      <c r="AL579" s="482"/>
    </row>
    <row r="580" spans="1:38" ht="18.75">
      <c r="A580" s="449"/>
      <c r="B580" s="541">
        <v>244055</v>
      </c>
      <c r="C580" s="543" t="s">
        <v>743</v>
      </c>
      <c r="D580" s="542"/>
      <c r="E580" s="542"/>
      <c r="F580" s="470"/>
      <c r="G580" s="471"/>
      <c r="H580" s="544"/>
      <c r="I580" s="472"/>
      <c r="J580" s="548">
        <v>66661</v>
      </c>
      <c r="K580" s="474"/>
      <c r="L580" s="459">
        <f t="shared" si="216"/>
        <v>66661</v>
      </c>
      <c r="M580" s="460">
        <f t="shared" si="217"/>
        <v>0</v>
      </c>
      <c r="N580" s="461">
        <f t="shared" si="217"/>
        <v>0</v>
      </c>
      <c r="O580" s="462">
        <f t="shared" si="217"/>
        <v>0</v>
      </c>
      <c r="P580" s="463">
        <f t="shared" si="218"/>
        <v>0</v>
      </c>
      <c r="Q580" s="475"/>
      <c r="R580" s="476"/>
      <c r="S580" s="477"/>
      <c r="T580" s="478"/>
      <c r="U580" s="479"/>
      <c r="V580" s="480"/>
      <c r="W580" s="475"/>
      <c r="X580" s="478"/>
      <c r="Y580" s="479"/>
      <c r="Z580" s="482"/>
      <c r="AA580" s="477"/>
      <c r="AB580" s="478"/>
      <c r="AC580" s="479"/>
      <c r="AD580" s="480"/>
      <c r="AE580" s="481">
        <v>66661</v>
      </c>
      <c r="AF580" s="478"/>
      <c r="AG580" s="479"/>
      <c r="AH580" s="482"/>
      <c r="AI580" s="475"/>
      <c r="AJ580" s="478"/>
      <c r="AK580" s="479"/>
      <c r="AL580" s="482"/>
    </row>
    <row r="581" spans="1:38" ht="18.75">
      <c r="A581" s="449"/>
      <c r="B581" s="541">
        <v>244056</v>
      </c>
      <c r="C581" s="543" t="s">
        <v>744</v>
      </c>
      <c r="D581" s="542"/>
      <c r="E581" s="542"/>
      <c r="F581" s="470"/>
      <c r="G581" s="471"/>
      <c r="H581" s="547">
        <v>22983.599999999999</v>
      </c>
      <c r="I581" s="472"/>
      <c r="J581" s="473"/>
      <c r="K581" s="474"/>
      <c r="L581" s="459">
        <f t="shared" si="216"/>
        <v>22983.599999999999</v>
      </c>
      <c r="M581" s="460">
        <f t="shared" si="217"/>
        <v>0</v>
      </c>
      <c r="N581" s="461">
        <f t="shared" si="217"/>
        <v>0</v>
      </c>
      <c r="O581" s="462">
        <f t="shared" si="217"/>
        <v>0</v>
      </c>
      <c r="P581" s="463">
        <f t="shared" si="218"/>
        <v>0</v>
      </c>
      <c r="Q581" s="475"/>
      <c r="R581" s="476"/>
      <c r="S581" s="477"/>
      <c r="T581" s="478"/>
      <c r="U581" s="479"/>
      <c r="V581" s="480"/>
      <c r="W581" s="481">
        <v>22983.599999999999</v>
      </c>
      <c r="X581" s="478"/>
      <c r="Y581" s="479"/>
      <c r="Z581" s="482"/>
      <c r="AA581" s="477"/>
      <c r="AB581" s="478"/>
      <c r="AC581" s="479"/>
      <c r="AD581" s="480"/>
      <c r="AE581" s="475"/>
      <c r="AF581" s="478"/>
      <c r="AG581" s="479"/>
      <c r="AH581" s="482"/>
      <c r="AI581" s="475"/>
      <c r="AJ581" s="478"/>
      <c r="AK581" s="479"/>
      <c r="AL581" s="482"/>
    </row>
    <row r="582" spans="1:38" ht="18.75">
      <c r="A582" s="449"/>
      <c r="B582" s="541">
        <v>244057</v>
      </c>
      <c r="C582" s="543" t="s">
        <v>745</v>
      </c>
      <c r="D582" s="542"/>
      <c r="E582" s="542"/>
      <c r="F582" s="470"/>
      <c r="G582" s="471"/>
      <c r="H582" s="547">
        <v>41516</v>
      </c>
      <c r="I582" s="472"/>
      <c r="J582" s="473"/>
      <c r="K582" s="474"/>
      <c r="L582" s="459">
        <f t="shared" si="216"/>
        <v>41516</v>
      </c>
      <c r="M582" s="460">
        <f t="shared" si="217"/>
        <v>0</v>
      </c>
      <c r="N582" s="461">
        <f t="shared" si="217"/>
        <v>0</v>
      </c>
      <c r="O582" s="462">
        <f t="shared" si="217"/>
        <v>0</v>
      </c>
      <c r="P582" s="463">
        <f t="shared" si="218"/>
        <v>0</v>
      </c>
      <c r="Q582" s="475"/>
      <c r="R582" s="476"/>
      <c r="S582" s="477"/>
      <c r="T582" s="478"/>
      <c r="U582" s="479"/>
      <c r="V582" s="480"/>
      <c r="W582" s="481">
        <v>41516</v>
      </c>
      <c r="X582" s="478"/>
      <c r="Y582" s="479"/>
      <c r="Z582" s="482"/>
      <c r="AA582" s="477"/>
      <c r="AB582" s="478"/>
      <c r="AC582" s="479"/>
      <c r="AD582" s="480"/>
      <c r="AE582" s="475"/>
      <c r="AF582" s="478"/>
      <c r="AG582" s="479"/>
      <c r="AH582" s="482"/>
      <c r="AI582" s="475"/>
      <c r="AJ582" s="478"/>
      <c r="AK582" s="479"/>
      <c r="AL582" s="482"/>
    </row>
    <row r="583" spans="1:38" ht="18.75">
      <c r="A583" s="449"/>
      <c r="B583" s="541">
        <v>244057</v>
      </c>
      <c r="C583" s="543" t="s">
        <v>746</v>
      </c>
      <c r="D583" s="542"/>
      <c r="E583" s="542"/>
      <c r="F583" s="470"/>
      <c r="G583" s="471"/>
      <c r="H583" s="547">
        <v>17120</v>
      </c>
      <c r="I583" s="472"/>
      <c r="J583" s="473"/>
      <c r="K583" s="474"/>
      <c r="L583" s="459">
        <f t="shared" si="216"/>
        <v>17120</v>
      </c>
      <c r="M583" s="460">
        <f t="shared" si="217"/>
        <v>0</v>
      </c>
      <c r="N583" s="461">
        <f t="shared" si="217"/>
        <v>0</v>
      </c>
      <c r="O583" s="462">
        <f t="shared" si="217"/>
        <v>0</v>
      </c>
      <c r="P583" s="463">
        <f t="shared" si="218"/>
        <v>0</v>
      </c>
      <c r="Q583" s="475"/>
      <c r="R583" s="476"/>
      <c r="S583" s="477"/>
      <c r="T583" s="478"/>
      <c r="U583" s="479"/>
      <c r="V583" s="480"/>
      <c r="W583" s="481">
        <v>17120</v>
      </c>
      <c r="X583" s="478"/>
      <c r="Y583" s="479"/>
      <c r="Z583" s="482"/>
      <c r="AA583" s="477"/>
      <c r="AB583" s="478"/>
      <c r="AC583" s="479"/>
      <c r="AD583" s="480"/>
      <c r="AE583" s="475"/>
      <c r="AF583" s="478"/>
      <c r="AG583" s="479"/>
      <c r="AH583" s="482"/>
      <c r="AI583" s="475"/>
      <c r="AJ583" s="478"/>
      <c r="AK583" s="479"/>
      <c r="AL583" s="482"/>
    </row>
    <row r="584" spans="1:38" ht="18.75">
      <c r="A584" s="449"/>
      <c r="B584" s="541">
        <v>244057</v>
      </c>
      <c r="C584" s="543" t="s">
        <v>747</v>
      </c>
      <c r="D584" s="542"/>
      <c r="E584" s="542"/>
      <c r="F584" s="470"/>
      <c r="G584" s="471"/>
      <c r="H584" s="547">
        <v>13589</v>
      </c>
      <c r="I584" s="472"/>
      <c r="J584" s="473"/>
      <c r="K584" s="474"/>
      <c r="L584" s="459">
        <f t="shared" si="216"/>
        <v>13589</v>
      </c>
      <c r="M584" s="460">
        <f t="shared" si="217"/>
        <v>0</v>
      </c>
      <c r="N584" s="461">
        <f t="shared" si="217"/>
        <v>0</v>
      </c>
      <c r="O584" s="462">
        <f t="shared" si="217"/>
        <v>0</v>
      </c>
      <c r="P584" s="463">
        <f t="shared" si="218"/>
        <v>0</v>
      </c>
      <c r="Q584" s="475"/>
      <c r="R584" s="476"/>
      <c r="S584" s="477"/>
      <c r="T584" s="478"/>
      <c r="U584" s="479"/>
      <c r="V584" s="480"/>
      <c r="W584" s="481">
        <v>13589</v>
      </c>
      <c r="X584" s="478"/>
      <c r="Y584" s="479"/>
      <c r="Z584" s="482"/>
      <c r="AA584" s="477"/>
      <c r="AB584" s="478"/>
      <c r="AC584" s="479"/>
      <c r="AD584" s="480"/>
      <c r="AE584" s="475"/>
      <c r="AF584" s="478"/>
      <c r="AG584" s="479"/>
      <c r="AH584" s="482"/>
      <c r="AI584" s="475"/>
      <c r="AJ584" s="478"/>
      <c r="AK584" s="479"/>
      <c r="AL584" s="482"/>
    </row>
    <row r="585" spans="1:38" ht="18.75">
      <c r="A585" s="449"/>
      <c r="B585" s="541">
        <v>244057</v>
      </c>
      <c r="C585" s="543" t="s">
        <v>748</v>
      </c>
      <c r="D585" s="542"/>
      <c r="E585" s="542"/>
      <c r="F585" s="470"/>
      <c r="G585" s="471"/>
      <c r="H585" s="547">
        <v>17280.5</v>
      </c>
      <c r="I585" s="472"/>
      <c r="J585" s="473"/>
      <c r="K585" s="474"/>
      <c r="L585" s="459">
        <f t="shared" si="216"/>
        <v>17280.5</v>
      </c>
      <c r="M585" s="460">
        <f t="shared" si="217"/>
        <v>0</v>
      </c>
      <c r="N585" s="461">
        <f t="shared" si="217"/>
        <v>0</v>
      </c>
      <c r="O585" s="462">
        <f t="shared" si="217"/>
        <v>0</v>
      </c>
      <c r="P585" s="463">
        <f t="shared" si="218"/>
        <v>0</v>
      </c>
      <c r="Q585" s="475"/>
      <c r="R585" s="476"/>
      <c r="S585" s="477"/>
      <c r="T585" s="478"/>
      <c r="U585" s="479"/>
      <c r="V585" s="480"/>
      <c r="W585" s="481">
        <v>17280.5</v>
      </c>
      <c r="X585" s="478"/>
      <c r="Y585" s="479"/>
      <c r="Z585" s="482"/>
      <c r="AA585" s="477"/>
      <c r="AB585" s="478"/>
      <c r="AC585" s="479"/>
      <c r="AD585" s="480"/>
      <c r="AE585" s="475"/>
      <c r="AF585" s="478"/>
      <c r="AG585" s="479"/>
      <c r="AH585" s="482"/>
      <c r="AI585" s="475"/>
      <c r="AJ585" s="478"/>
      <c r="AK585" s="479"/>
      <c r="AL585" s="482"/>
    </row>
    <row r="586" spans="1:38" ht="18.75">
      <c r="A586" s="449"/>
      <c r="B586" s="541">
        <v>244057</v>
      </c>
      <c r="C586" s="543" t="s">
        <v>749</v>
      </c>
      <c r="D586" s="542"/>
      <c r="E586" s="542"/>
      <c r="F586" s="470"/>
      <c r="G586" s="471"/>
      <c r="H586" s="544"/>
      <c r="I586" s="472"/>
      <c r="J586" s="548">
        <v>8239</v>
      </c>
      <c r="K586" s="474"/>
      <c r="L586" s="459">
        <f t="shared" si="216"/>
        <v>8239</v>
      </c>
      <c r="M586" s="460">
        <f t="shared" si="217"/>
        <v>0</v>
      </c>
      <c r="N586" s="461">
        <f t="shared" si="217"/>
        <v>0</v>
      </c>
      <c r="O586" s="462">
        <f t="shared" si="217"/>
        <v>0</v>
      </c>
      <c r="P586" s="463">
        <f t="shared" si="218"/>
        <v>0</v>
      </c>
      <c r="Q586" s="475"/>
      <c r="R586" s="476"/>
      <c r="S586" s="477"/>
      <c r="T586" s="478"/>
      <c r="U586" s="479"/>
      <c r="V586" s="480"/>
      <c r="W586" s="475"/>
      <c r="X586" s="478"/>
      <c r="Y586" s="479"/>
      <c r="Z586" s="482"/>
      <c r="AA586" s="477"/>
      <c r="AB586" s="478"/>
      <c r="AC586" s="479"/>
      <c r="AD586" s="480"/>
      <c r="AE586" s="481">
        <v>8239</v>
      </c>
      <c r="AF586" s="549"/>
      <c r="AG586" s="479"/>
      <c r="AH586" s="482"/>
      <c r="AI586" s="475"/>
      <c r="AJ586" s="478"/>
      <c r="AK586" s="479"/>
      <c r="AL586" s="482"/>
    </row>
    <row r="587" spans="1:38" ht="18.75">
      <c r="A587" s="449"/>
      <c r="B587" s="541">
        <v>244057</v>
      </c>
      <c r="C587" s="543" t="s">
        <v>750</v>
      </c>
      <c r="D587" s="542"/>
      <c r="E587" s="542"/>
      <c r="F587" s="470"/>
      <c r="G587" s="471"/>
      <c r="H587" s="547">
        <v>11416.9</v>
      </c>
      <c r="I587" s="472"/>
      <c r="J587" s="473"/>
      <c r="K587" s="474"/>
      <c r="L587" s="459">
        <f t="shared" si="216"/>
        <v>11416.9</v>
      </c>
      <c r="M587" s="460">
        <f t="shared" si="217"/>
        <v>0</v>
      </c>
      <c r="N587" s="461">
        <f t="shared" si="217"/>
        <v>0</v>
      </c>
      <c r="O587" s="462">
        <f t="shared" si="217"/>
        <v>0</v>
      </c>
      <c r="P587" s="463">
        <f t="shared" si="218"/>
        <v>0</v>
      </c>
      <c r="Q587" s="475"/>
      <c r="R587" s="476"/>
      <c r="S587" s="477"/>
      <c r="T587" s="478"/>
      <c r="U587" s="479"/>
      <c r="V587" s="480"/>
      <c r="W587" s="481">
        <v>11416.9</v>
      </c>
      <c r="X587" s="549"/>
      <c r="Y587" s="479"/>
      <c r="Z587" s="550"/>
      <c r="AA587" s="477"/>
      <c r="AB587" s="478"/>
      <c r="AC587" s="479"/>
      <c r="AD587" s="480"/>
      <c r="AE587" s="475"/>
      <c r="AF587" s="478"/>
      <c r="AG587" s="479"/>
      <c r="AH587" s="482"/>
      <c r="AI587" s="475"/>
      <c r="AJ587" s="478"/>
      <c r="AK587" s="479"/>
      <c r="AL587" s="482"/>
    </row>
    <row r="588" spans="1:38" ht="18.75">
      <c r="A588" s="449"/>
      <c r="B588" s="541">
        <v>244060</v>
      </c>
      <c r="C588" s="543" t="s">
        <v>751</v>
      </c>
      <c r="D588" s="542"/>
      <c r="E588" s="542"/>
      <c r="F588" s="470"/>
      <c r="G588" s="471"/>
      <c r="H588" s="547">
        <v>7062</v>
      </c>
      <c r="I588" s="472"/>
      <c r="J588" s="473"/>
      <c r="K588" s="474"/>
      <c r="L588" s="459">
        <f t="shared" si="216"/>
        <v>7062</v>
      </c>
      <c r="M588" s="460">
        <f t="shared" si="217"/>
        <v>0</v>
      </c>
      <c r="N588" s="461">
        <f t="shared" si="217"/>
        <v>0</v>
      </c>
      <c r="O588" s="462">
        <f t="shared" si="217"/>
        <v>0</v>
      </c>
      <c r="P588" s="463">
        <f t="shared" si="218"/>
        <v>0</v>
      </c>
      <c r="Q588" s="475"/>
      <c r="R588" s="476"/>
      <c r="S588" s="477"/>
      <c r="T588" s="478"/>
      <c r="U588" s="479"/>
      <c r="V588" s="480"/>
      <c r="W588" s="481">
        <v>7062</v>
      </c>
      <c r="X588" s="478"/>
      <c r="Y588" s="479"/>
      <c r="Z588" s="482"/>
      <c r="AA588" s="477"/>
      <c r="AB588" s="478"/>
      <c r="AC588" s="479"/>
      <c r="AD588" s="480"/>
      <c r="AE588" s="475"/>
      <c r="AF588" s="478"/>
      <c r="AG588" s="479"/>
      <c r="AH588" s="482"/>
      <c r="AI588" s="475"/>
      <c r="AJ588" s="478"/>
      <c r="AK588" s="479"/>
      <c r="AL588" s="482"/>
    </row>
    <row r="589" spans="1:38" ht="18.75">
      <c r="A589" s="449"/>
      <c r="B589" s="541">
        <v>244063</v>
      </c>
      <c r="C589" s="543" t="s">
        <v>752</v>
      </c>
      <c r="D589" s="542"/>
      <c r="E589" s="542"/>
      <c r="F589" s="470"/>
      <c r="G589" s="471"/>
      <c r="H589" s="547">
        <v>25348.3</v>
      </c>
      <c r="I589" s="472"/>
      <c r="J589" s="473"/>
      <c r="K589" s="474"/>
      <c r="L589" s="459">
        <f t="shared" si="216"/>
        <v>25348.3</v>
      </c>
      <c r="M589" s="460">
        <f t="shared" si="217"/>
        <v>0</v>
      </c>
      <c r="N589" s="461">
        <f t="shared" si="217"/>
        <v>0</v>
      </c>
      <c r="O589" s="462">
        <f t="shared" si="217"/>
        <v>0</v>
      </c>
      <c r="P589" s="463">
        <f t="shared" si="218"/>
        <v>0</v>
      </c>
      <c r="Q589" s="475"/>
      <c r="R589" s="607"/>
      <c r="S589" s="608"/>
      <c r="T589" s="549"/>
      <c r="U589" s="551"/>
      <c r="V589" s="546"/>
      <c r="W589" s="481">
        <v>25348.3</v>
      </c>
      <c r="X589" s="549"/>
      <c r="Y589" s="479"/>
      <c r="Z589" s="482"/>
      <c r="AA589" s="477"/>
      <c r="AB589" s="478"/>
      <c r="AC589" s="479"/>
      <c r="AD589" s="480"/>
      <c r="AE589" s="475"/>
      <c r="AF589" s="478"/>
      <c r="AG589" s="479"/>
      <c r="AH589" s="482"/>
      <c r="AI589" s="475"/>
      <c r="AJ589" s="478"/>
      <c r="AK589" s="479"/>
      <c r="AL589" s="482"/>
    </row>
    <row r="590" spans="1:38" ht="18.75">
      <c r="A590" s="449"/>
      <c r="B590" s="541">
        <v>244068</v>
      </c>
      <c r="C590" s="543" t="s">
        <v>753</v>
      </c>
      <c r="D590" s="542"/>
      <c r="E590" s="542"/>
      <c r="F590" s="470"/>
      <c r="G590" s="471"/>
      <c r="H590" s="544"/>
      <c r="I590" s="472"/>
      <c r="J590" s="548">
        <v>7490</v>
      </c>
      <c r="K590" s="474"/>
      <c r="L590" s="459">
        <f t="shared" si="216"/>
        <v>7490</v>
      </c>
      <c r="M590" s="460">
        <f t="shared" si="217"/>
        <v>0</v>
      </c>
      <c r="N590" s="461">
        <f t="shared" si="217"/>
        <v>0</v>
      </c>
      <c r="O590" s="462">
        <f t="shared" si="217"/>
        <v>0</v>
      </c>
      <c r="P590" s="463">
        <f t="shared" si="218"/>
        <v>0</v>
      </c>
      <c r="Q590" s="475"/>
      <c r="R590" s="607"/>
      <c r="S590" s="608"/>
      <c r="T590" s="549"/>
      <c r="U590" s="551"/>
      <c r="V590" s="546"/>
      <c r="W590" s="481"/>
      <c r="X590" s="549"/>
      <c r="Y590" s="479"/>
      <c r="Z590" s="482"/>
      <c r="AA590" s="477"/>
      <c r="AB590" s="478"/>
      <c r="AC590" s="479"/>
      <c r="AD590" s="480"/>
      <c r="AE590" s="481">
        <v>7490</v>
      </c>
      <c r="AF590" s="549"/>
      <c r="AG590" s="479"/>
      <c r="AH590" s="482"/>
      <c r="AI590" s="475"/>
      <c r="AJ590" s="478"/>
      <c r="AK590" s="479"/>
      <c r="AL590" s="482"/>
    </row>
    <row r="591" spans="1:38" ht="18" customHeight="1">
      <c r="A591" s="449"/>
      <c r="B591" s="541">
        <v>244099</v>
      </c>
      <c r="C591" s="543" t="s">
        <v>754</v>
      </c>
      <c r="D591" s="542"/>
      <c r="E591" s="542"/>
      <c r="F591" s="470"/>
      <c r="G591" s="471"/>
      <c r="H591" s="547">
        <v>2200</v>
      </c>
      <c r="I591" s="472"/>
      <c r="J591" s="473"/>
      <c r="K591" s="474"/>
      <c r="L591" s="459">
        <f t="shared" si="216"/>
        <v>2200</v>
      </c>
      <c r="M591" s="460">
        <f t="shared" si="217"/>
        <v>0</v>
      </c>
      <c r="N591" s="461">
        <f t="shared" si="217"/>
        <v>0</v>
      </c>
      <c r="O591" s="462">
        <f t="shared" si="217"/>
        <v>0</v>
      </c>
      <c r="P591" s="463">
        <f t="shared" si="218"/>
        <v>0</v>
      </c>
      <c r="Q591" s="475"/>
      <c r="R591" s="607"/>
      <c r="S591" s="608"/>
      <c r="T591" s="549"/>
      <c r="U591" s="551"/>
      <c r="V591" s="546"/>
      <c r="W591" s="481">
        <v>2200</v>
      </c>
      <c r="X591" s="549"/>
      <c r="Y591" s="479"/>
      <c r="Z591" s="482"/>
      <c r="AA591" s="477"/>
      <c r="AB591" s="478"/>
      <c r="AC591" s="479"/>
      <c r="AD591" s="480"/>
      <c r="AE591" s="475"/>
      <c r="AF591" s="478"/>
      <c r="AG591" s="479"/>
      <c r="AH591" s="482"/>
      <c r="AI591" s="475"/>
      <c r="AJ591" s="478"/>
      <c r="AK591" s="479"/>
      <c r="AL591" s="482"/>
    </row>
    <row r="592" spans="1:38" ht="18.75">
      <c r="A592" s="449"/>
      <c r="B592" s="541">
        <v>244112</v>
      </c>
      <c r="C592" s="543" t="s">
        <v>755</v>
      </c>
      <c r="D592" s="542"/>
      <c r="E592" s="542"/>
      <c r="F592" s="470"/>
      <c r="G592" s="518">
        <v>3610</v>
      </c>
      <c r="H592" s="547"/>
      <c r="I592" s="472"/>
      <c r="J592" s="473"/>
      <c r="K592" s="474"/>
      <c r="L592" s="459">
        <f t="shared" si="216"/>
        <v>3610</v>
      </c>
      <c r="M592" s="460">
        <f t="shared" si="217"/>
        <v>0</v>
      </c>
      <c r="N592" s="461">
        <f t="shared" si="217"/>
        <v>0</v>
      </c>
      <c r="O592" s="462">
        <f t="shared" si="217"/>
        <v>0</v>
      </c>
      <c r="P592" s="463">
        <f t="shared" si="218"/>
        <v>0</v>
      </c>
      <c r="Q592" s="475"/>
      <c r="R592" s="607"/>
      <c r="S592" s="608">
        <v>3610</v>
      </c>
      <c r="T592" s="549"/>
      <c r="U592" s="551"/>
      <c r="V592" s="546"/>
      <c r="W592" s="481"/>
      <c r="X592" s="549"/>
      <c r="Y592" s="479"/>
      <c r="Z592" s="482"/>
      <c r="AA592" s="477"/>
      <c r="AB592" s="478"/>
      <c r="AC592" s="479"/>
      <c r="AD592" s="480"/>
      <c r="AE592" s="475"/>
      <c r="AF592" s="478"/>
      <c r="AG592" s="479"/>
      <c r="AH592" s="482"/>
      <c r="AI592" s="475"/>
      <c r="AJ592" s="478"/>
      <c r="AK592" s="479"/>
      <c r="AL592" s="482"/>
    </row>
    <row r="593" spans="1:38" ht="18.75">
      <c r="A593" s="449"/>
      <c r="B593" s="541">
        <v>244112</v>
      </c>
      <c r="C593" s="543" t="s">
        <v>756</v>
      </c>
      <c r="D593" s="542"/>
      <c r="E593" s="542"/>
      <c r="F593" s="470"/>
      <c r="G593" s="471"/>
      <c r="H593" s="547">
        <v>2694.26</v>
      </c>
      <c r="I593" s="472"/>
      <c r="J593" s="473"/>
      <c r="K593" s="474"/>
      <c r="L593" s="459">
        <f t="shared" si="216"/>
        <v>2694.26</v>
      </c>
      <c r="M593" s="460">
        <f t="shared" si="217"/>
        <v>0</v>
      </c>
      <c r="N593" s="461">
        <f t="shared" si="217"/>
        <v>0</v>
      </c>
      <c r="O593" s="462">
        <f t="shared" si="217"/>
        <v>0</v>
      </c>
      <c r="P593" s="463">
        <f t="shared" si="218"/>
        <v>0</v>
      </c>
      <c r="Q593" s="475"/>
      <c r="R593" s="607"/>
      <c r="S593" s="608"/>
      <c r="T593" s="549"/>
      <c r="U593" s="551"/>
      <c r="V593" s="546"/>
      <c r="W593" s="481">
        <v>2694.26</v>
      </c>
      <c r="X593" s="549"/>
      <c r="Y593" s="479"/>
      <c r="Z593" s="550"/>
      <c r="AA593" s="477"/>
      <c r="AB593" s="478"/>
      <c r="AC593" s="479"/>
      <c r="AD593" s="480"/>
      <c r="AE593" s="475"/>
      <c r="AF593" s="478"/>
      <c r="AG593" s="479"/>
      <c r="AH593" s="482"/>
      <c r="AI593" s="475"/>
      <c r="AJ593" s="478"/>
      <c r="AK593" s="479"/>
      <c r="AL593" s="482"/>
    </row>
    <row r="594" spans="1:38" ht="18.75">
      <c r="A594" s="449"/>
      <c r="B594" s="541">
        <v>244112</v>
      </c>
      <c r="C594" s="543" t="s">
        <v>757</v>
      </c>
      <c r="D594" s="542"/>
      <c r="E594" s="542"/>
      <c r="F594" s="470"/>
      <c r="G594" s="518">
        <v>3745</v>
      </c>
      <c r="H594" s="547"/>
      <c r="I594" s="472"/>
      <c r="J594" s="473"/>
      <c r="K594" s="474"/>
      <c r="L594" s="459">
        <f t="shared" si="216"/>
        <v>3745</v>
      </c>
      <c r="M594" s="460">
        <f t="shared" si="217"/>
        <v>0</v>
      </c>
      <c r="N594" s="461">
        <f t="shared" si="217"/>
        <v>0</v>
      </c>
      <c r="O594" s="462">
        <f t="shared" si="217"/>
        <v>0</v>
      </c>
      <c r="P594" s="463">
        <f t="shared" si="218"/>
        <v>0</v>
      </c>
      <c r="Q594" s="475"/>
      <c r="R594" s="607"/>
      <c r="S594" s="608">
        <v>3745</v>
      </c>
      <c r="T594" s="549"/>
      <c r="U594" s="551"/>
      <c r="V594" s="546"/>
      <c r="W594" s="481"/>
      <c r="X594" s="549"/>
      <c r="Y594" s="479"/>
      <c r="Z594" s="550"/>
      <c r="AA594" s="477"/>
      <c r="AB594" s="478"/>
      <c r="AC594" s="479"/>
      <c r="AD594" s="480"/>
      <c r="AE594" s="475"/>
      <c r="AF594" s="478"/>
      <c r="AG594" s="479"/>
      <c r="AH594" s="482"/>
      <c r="AI594" s="475"/>
      <c r="AJ594" s="478"/>
      <c r="AK594" s="479"/>
      <c r="AL594" s="482"/>
    </row>
    <row r="595" spans="1:38" ht="18.75">
      <c r="A595" s="449"/>
      <c r="B595" s="541">
        <v>244126</v>
      </c>
      <c r="C595" s="543" t="s">
        <v>758</v>
      </c>
      <c r="D595" s="542"/>
      <c r="E595" s="542"/>
      <c r="F595" s="470"/>
      <c r="G595" s="471"/>
      <c r="H595" s="547">
        <v>2675</v>
      </c>
      <c r="I595" s="472"/>
      <c r="J595" s="473"/>
      <c r="K595" s="474"/>
      <c r="L595" s="459">
        <f t="shared" si="216"/>
        <v>2675</v>
      </c>
      <c r="M595" s="460">
        <f t="shared" si="217"/>
        <v>0</v>
      </c>
      <c r="N595" s="461">
        <f t="shared" si="217"/>
        <v>0</v>
      </c>
      <c r="O595" s="462">
        <f t="shared" si="217"/>
        <v>0</v>
      </c>
      <c r="P595" s="463">
        <f t="shared" si="218"/>
        <v>0</v>
      </c>
      <c r="Q595" s="475"/>
      <c r="R595" s="607"/>
      <c r="S595" s="608"/>
      <c r="T595" s="549"/>
      <c r="U595" s="551"/>
      <c r="V595" s="546"/>
      <c r="W595" s="481">
        <v>2675</v>
      </c>
      <c r="X595" s="549"/>
      <c r="Y595" s="551"/>
      <c r="Z595" s="550"/>
      <c r="AA595" s="477"/>
      <c r="AB595" s="478"/>
      <c r="AC595" s="479"/>
      <c r="AD595" s="480"/>
      <c r="AE595" s="475"/>
      <c r="AF595" s="478"/>
      <c r="AG595" s="479"/>
      <c r="AH595" s="482"/>
      <c r="AI595" s="475"/>
      <c r="AJ595" s="478"/>
      <c r="AK595" s="479"/>
      <c r="AL595" s="482"/>
    </row>
    <row r="596" spans="1:38" ht="18.75">
      <c r="A596" s="449"/>
      <c r="B596" s="541">
        <v>244151</v>
      </c>
      <c r="C596" s="1211" t="s">
        <v>759</v>
      </c>
      <c r="D596" s="1212"/>
      <c r="E596" s="1213"/>
      <c r="F596" s="470"/>
      <c r="G596" s="471"/>
      <c r="H596" s="547">
        <v>6420</v>
      </c>
      <c r="I596" s="472"/>
      <c r="J596" s="473"/>
      <c r="K596" s="474"/>
      <c r="L596" s="459">
        <f t="shared" si="216"/>
        <v>6420</v>
      </c>
      <c r="M596" s="460">
        <f t="shared" si="217"/>
        <v>0</v>
      </c>
      <c r="N596" s="461">
        <f t="shared" si="217"/>
        <v>0</v>
      </c>
      <c r="O596" s="462">
        <f t="shared" si="217"/>
        <v>0</v>
      </c>
      <c r="P596" s="463">
        <f t="shared" si="218"/>
        <v>0</v>
      </c>
      <c r="Q596" s="475"/>
      <c r="R596" s="607"/>
      <c r="S596" s="608"/>
      <c r="T596" s="549"/>
      <c r="U596" s="551"/>
      <c r="V596" s="546"/>
      <c r="W596" s="481">
        <v>6420</v>
      </c>
      <c r="X596" s="549"/>
      <c r="Y596" s="479"/>
      <c r="Z596" s="550"/>
      <c r="AA596" s="477"/>
      <c r="AB596" s="478"/>
      <c r="AC596" s="479"/>
      <c r="AD596" s="480"/>
      <c r="AE596" s="475"/>
      <c r="AF596" s="478"/>
      <c r="AG596" s="479"/>
      <c r="AH596" s="482"/>
      <c r="AI596" s="475"/>
      <c r="AJ596" s="478"/>
      <c r="AK596" s="479"/>
      <c r="AL596" s="482"/>
    </row>
    <row r="597" spans="1:38" ht="18.75">
      <c r="A597" s="449"/>
      <c r="B597" s="541">
        <v>244154</v>
      </c>
      <c r="C597" s="1211" t="s">
        <v>760</v>
      </c>
      <c r="D597" s="1212"/>
      <c r="E597" s="1213"/>
      <c r="F597" s="470"/>
      <c r="G597" s="518">
        <v>26750</v>
      </c>
      <c r="H597" s="544"/>
      <c r="I597" s="472"/>
      <c r="J597" s="473"/>
      <c r="K597" s="474"/>
      <c r="L597" s="459">
        <f t="shared" si="216"/>
        <v>26750</v>
      </c>
      <c r="M597" s="460">
        <f t="shared" si="217"/>
        <v>0</v>
      </c>
      <c r="N597" s="461">
        <f t="shared" si="217"/>
        <v>0</v>
      </c>
      <c r="O597" s="462">
        <f t="shared" si="217"/>
        <v>0</v>
      </c>
      <c r="P597" s="463">
        <f t="shared" si="218"/>
        <v>0</v>
      </c>
      <c r="Q597" s="475"/>
      <c r="R597" s="607"/>
      <c r="S597" s="608">
        <v>26750</v>
      </c>
      <c r="T597" s="549"/>
      <c r="U597" s="551"/>
      <c r="V597" s="546"/>
      <c r="W597" s="481"/>
      <c r="X597" s="549"/>
      <c r="Y597" s="479"/>
      <c r="Z597" s="482"/>
      <c r="AA597" s="477"/>
      <c r="AB597" s="478"/>
      <c r="AC597" s="479"/>
      <c r="AD597" s="480"/>
      <c r="AE597" s="475"/>
      <c r="AF597" s="478"/>
      <c r="AG597" s="479"/>
      <c r="AH597" s="482"/>
      <c r="AI597" s="475"/>
      <c r="AJ597" s="478"/>
      <c r="AK597" s="479"/>
      <c r="AL597" s="482"/>
    </row>
    <row r="598" spans="1:38" ht="21.75">
      <c r="A598" s="449"/>
      <c r="B598" s="672">
        <v>244158</v>
      </c>
      <c r="C598" s="1211" t="s">
        <v>761</v>
      </c>
      <c r="D598" s="1212"/>
      <c r="E598" s="1213"/>
      <c r="F598" s="470"/>
      <c r="G598" s="471"/>
      <c r="H598" s="547">
        <v>8667</v>
      </c>
      <c r="I598" s="472"/>
      <c r="J598" s="473"/>
      <c r="K598" s="474"/>
      <c r="L598" s="459">
        <f t="shared" si="216"/>
        <v>8667</v>
      </c>
      <c r="M598" s="460">
        <f t="shared" si="217"/>
        <v>0</v>
      </c>
      <c r="N598" s="461">
        <f t="shared" si="217"/>
        <v>0</v>
      </c>
      <c r="O598" s="462">
        <f t="shared" si="217"/>
        <v>0</v>
      </c>
      <c r="P598" s="463">
        <f t="shared" si="218"/>
        <v>0</v>
      </c>
      <c r="Q598" s="475"/>
      <c r="R598" s="607"/>
      <c r="S598" s="608"/>
      <c r="T598" s="549"/>
      <c r="U598" s="551"/>
      <c r="V598" s="546"/>
      <c r="W598" s="481">
        <v>8667</v>
      </c>
      <c r="X598" s="549"/>
      <c r="Y598" s="551"/>
      <c r="Z598" s="550"/>
      <c r="AA598" s="477"/>
      <c r="AB598" s="478"/>
      <c r="AC598" s="479"/>
      <c r="AD598" s="480"/>
      <c r="AE598" s="475"/>
      <c r="AF598" s="478"/>
      <c r="AG598" s="479"/>
      <c r="AH598" s="482"/>
      <c r="AI598" s="475"/>
      <c r="AJ598" s="478"/>
      <c r="AK598" s="479"/>
      <c r="AL598" s="482"/>
    </row>
    <row r="599" spans="1:38" ht="18.75">
      <c r="A599" s="449"/>
      <c r="B599" s="672">
        <v>244162</v>
      </c>
      <c r="C599" s="1214" t="s">
        <v>762</v>
      </c>
      <c r="D599" s="1215"/>
      <c r="E599" s="1216"/>
      <c r="F599" s="470"/>
      <c r="G599" s="471"/>
      <c r="H599" s="547">
        <v>11770</v>
      </c>
      <c r="I599" s="472"/>
      <c r="J599" s="473"/>
      <c r="K599" s="474"/>
      <c r="L599" s="459">
        <f t="shared" si="216"/>
        <v>11770</v>
      </c>
      <c r="M599" s="460">
        <f t="shared" si="217"/>
        <v>0</v>
      </c>
      <c r="N599" s="461">
        <f t="shared" si="217"/>
        <v>0</v>
      </c>
      <c r="O599" s="462">
        <f t="shared" si="217"/>
        <v>0</v>
      </c>
      <c r="P599" s="463">
        <f t="shared" si="218"/>
        <v>0</v>
      </c>
      <c r="Q599" s="475"/>
      <c r="R599" s="607"/>
      <c r="S599" s="608"/>
      <c r="T599" s="549"/>
      <c r="U599" s="551"/>
      <c r="V599" s="546"/>
      <c r="W599" s="481">
        <v>11770</v>
      </c>
      <c r="X599" s="549"/>
      <c r="Y599" s="551"/>
      <c r="Z599" s="550"/>
      <c r="AA599" s="477"/>
      <c r="AB599" s="478"/>
      <c r="AC599" s="479"/>
      <c r="AD599" s="480"/>
      <c r="AE599" s="475"/>
      <c r="AF599" s="478"/>
      <c r="AG599" s="479"/>
      <c r="AH599" s="482"/>
      <c r="AI599" s="475"/>
      <c r="AJ599" s="478"/>
      <c r="AK599" s="479"/>
      <c r="AL599" s="482"/>
    </row>
    <row r="600" spans="1:38" ht="18.75">
      <c r="A600" s="449"/>
      <c r="B600" s="889">
        <v>244179</v>
      </c>
      <c r="C600" s="1208" t="s">
        <v>1385</v>
      </c>
      <c r="D600" s="1209"/>
      <c r="E600" s="1210"/>
      <c r="F600" s="470"/>
      <c r="G600" s="518">
        <v>3610</v>
      </c>
      <c r="H600" s="544"/>
      <c r="I600" s="472"/>
      <c r="J600" s="473"/>
      <c r="K600" s="474"/>
      <c r="L600" s="459">
        <f t="shared" si="216"/>
        <v>3610</v>
      </c>
      <c r="M600" s="460">
        <f t="shared" si="217"/>
        <v>0</v>
      </c>
      <c r="N600" s="461">
        <f t="shared" si="217"/>
        <v>0</v>
      </c>
      <c r="O600" s="462">
        <f t="shared" si="217"/>
        <v>0</v>
      </c>
      <c r="P600" s="463">
        <f t="shared" si="218"/>
        <v>0</v>
      </c>
      <c r="Q600" s="475"/>
      <c r="R600" s="607"/>
      <c r="S600" s="608">
        <v>3610</v>
      </c>
      <c r="T600" s="549"/>
      <c r="U600" s="551"/>
      <c r="V600" s="546"/>
      <c r="W600" s="481"/>
      <c r="X600" s="549"/>
      <c r="Y600" s="479"/>
      <c r="Z600" s="482"/>
      <c r="AA600" s="477"/>
      <c r="AB600" s="478"/>
      <c r="AC600" s="479"/>
      <c r="AD600" s="480"/>
      <c r="AE600" s="475"/>
      <c r="AF600" s="478"/>
      <c r="AG600" s="479"/>
      <c r="AH600" s="482"/>
      <c r="AI600" s="475"/>
      <c r="AJ600" s="478"/>
      <c r="AK600" s="479"/>
      <c r="AL600" s="482"/>
    </row>
    <row r="601" spans="1:38" ht="18.75">
      <c r="A601" s="449"/>
      <c r="B601" s="889">
        <v>244189</v>
      </c>
      <c r="C601" s="1208" t="s">
        <v>1386</v>
      </c>
      <c r="D601" s="1209"/>
      <c r="E601" s="1210"/>
      <c r="F601" s="470"/>
      <c r="G601" s="471"/>
      <c r="H601" s="547">
        <v>16756.2</v>
      </c>
      <c r="I601" s="472"/>
      <c r="J601" s="473"/>
      <c r="K601" s="474"/>
      <c r="L601" s="459">
        <f t="shared" si="216"/>
        <v>16756.2</v>
      </c>
      <c r="M601" s="460">
        <f t="shared" si="217"/>
        <v>0</v>
      </c>
      <c r="N601" s="461">
        <f t="shared" si="217"/>
        <v>0</v>
      </c>
      <c r="O601" s="462">
        <f t="shared" si="217"/>
        <v>0</v>
      </c>
      <c r="P601" s="463">
        <f t="shared" si="218"/>
        <v>0</v>
      </c>
      <c r="Q601" s="475"/>
      <c r="R601" s="607"/>
      <c r="S601" s="608"/>
      <c r="T601" s="549"/>
      <c r="U601" s="551"/>
      <c r="V601" s="546"/>
      <c r="W601" s="481">
        <v>16756.2</v>
      </c>
      <c r="X601" s="549"/>
      <c r="Y601" s="479"/>
      <c r="Z601" s="550"/>
      <c r="AA601" s="477"/>
      <c r="AB601" s="478"/>
      <c r="AC601" s="479"/>
      <c r="AD601" s="480"/>
      <c r="AE601" s="475"/>
      <c r="AF601" s="478"/>
      <c r="AG601" s="479"/>
      <c r="AH601" s="482"/>
      <c r="AI601" s="475"/>
      <c r="AJ601" s="478"/>
      <c r="AK601" s="479"/>
      <c r="AL601" s="482"/>
    </row>
    <row r="602" spans="1:38" ht="18.75">
      <c r="A602" s="449"/>
      <c r="B602" s="889">
        <v>244203</v>
      </c>
      <c r="C602" s="543" t="s">
        <v>1482</v>
      </c>
      <c r="D602" s="901"/>
      <c r="E602" s="901"/>
      <c r="F602" s="470"/>
      <c r="G602" s="471"/>
      <c r="H602" s="547">
        <v>99991.5</v>
      </c>
      <c r="I602" s="472"/>
      <c r="J602" s="473"/>
      <c r="K602" s="474"/>
      <c r="L602" s="459">
        <f t="shared" si="216"/>
        <v>99991.5</v>
      </c>
      <c r="M602" s="460">
        <f t="shared" si="217"/>
        <v>0</v>
      </c>
      <c r="N602" s="461">
        <f t="shared" si="217"/>
        <v>0</v>
      </c>
      <c r="O602" s="462">
        <f t="shared" si="217"/>
        <v>0</v>
      </c>
      <c r="P602" s="463">
        <f t="shared" si="218"/>
        <v>0</v>
      </c>
      <c r="Q602" s="475"/>
      <c r="R602" s="607"/>
      <c r="S602" s="608"/>
      <c r="T602" s="549"/>
      <c r="U602" s="551"/>
      <c r="V602" s="546"/>
      <c r="W602" s="481">
        <v>99991.5</v>
      </c>
      <c r="X602" s="549"/>
      <c r="Y602" s="479"/>
      <c r="Z602" s="550"/>
      <c r="AA602" s="477"/>
      <c r="AB602" s="478"/>
      <c r="AC602" s="479"/>
      <c r="AD602" s="480"/>
      <c r="AE602" s="475"/>
      <c r="AF602" s="478"/>
      <c r="AG602" s="479"/>
      <c r="AH602" s="482"/>
      <c r="AI602" s="475"/>
      <c r="AJ602" s="478"/>
      <c r="AK602" s="479"/>
      <c r="AL602" s="482"/>
    </row>
    <row r="603" spans="1:38" ht="18.75">
      <c r="A603" s="449"/>
      <c r="B603" s="889">
        <v>244210</v>
      </c>
      <c r="C603" s="543" t="s">
        <v>1483</v>
      </c>
      <c r="D603" s="901"/>
      <c r="E603" s="901"/>
      <c r="F603" s="470"/>
      <c r="G603" s="471"/>
      <c r="H603" s="547">
        <v>19602.400000000001</v>
      </c>
      <c r="I603" s="472"/>
      <c r="J603" s="473"/>
      <c r="K603" s="474"/>
      <c r="L603" s="459">
        <f t="shared" si="216"/>
        <v>19602.400000000001</v>
      </c>
      <c r="M603" s="460">
        <f t="shared" si="217"/>
        <v>0</v>
      </c>
      <c r="N603" s="461">
        <f t="shared" si="217"/>
        <v>0</v>
      </c>
      <c r="O603" s="462">
        <f t="shared" si="217"/>
        <v>0</v>
      </c>
      <c r="P603" s="463">
        <f t="shared" si="218"/>
        <v>0</v>
      </c>
      <c r="Q603" s="475"/>
      <c r="R603" s="607"/>
      <c r="S603" s="608"/>
      <c r="T603" s="549"/>
      <c r="U603" s="551"/>
      <c r="V603" s="546"/>
      <c r="W603" s="481">
        <v>19602.400000000001</v>
      </c>
      <c r="X603" s="549"/>
      <c r="Y603" s="479"/>
      <c r="Z603" s="550"/>
      <c r="AA603" s="477"/>
      <c r="AB603" s="478"/>
      <c r="AC603" s="479"/>
      <c r="AD603" s="480"/>
      <c r="AE603" s="475"/>
      <c r="AF603" s="478"/>
      <c r="AG603" s="479"/>
      <c r="AH603" s="482"/>
      <c r="AI603" s="475"/>
      <c r="AJ603" s="478"/>
      <c r="AK603" s="479"/>
      <c r="AL603" s="482"/>
    </row>
    <row r="604" spans="1:38" ht="18.75">
      <c r="A604" s="449"/>
      <c r="B604" s="889">
        <v>244216</v>
      </c>
      <c r="C604" s="543" t="s">
        <v>1484</v>
      </c>
      <c r="D604" s="901"/>
      <c r="E604" s="901"/>
      <c r="F604" s="470"/>
      <c r="G604" s="471"/>
      <c r="H604" s="547">
        <v>7885.9</v>
      </c>
      <c r="I604" s="472"/>
      <c r="J604" s="473"/>
      <c r="K604" s="474"/>
      <c r="L604" s="459">
        <f t="shared" si="216"/>
        <v>0</v>
      </c>
      <c r="M604" s="460">
        <f t="shared" si="217"/>
        <v>0</v>
      </c>
      <c r="N604" s="461">
        <f t="shared" si="217"/>
        <v>0</v>
      </c>
      <c r="O604" s="462">
        <f t="shared" si="217"/>
        <v>7885.9</v>
      </c>
      <c r="P604" s="463">
        <f t="shared" si="218"/>
        <v>0</v>
      </c>
      <c r="Q604" s="475"/>
      <c r="R604" s="607"/>
      <c r="S604" s="608"/>
      <c r="T604" s="549"/>
      <c r="U604" s="551"/>
      <c r="V604" s="546"/>
      <c r="W604" s="481"/>
      <c r="X604" s="549"/>
      <c r="Y604" s="479"/>
      <c r="Z604" s="550">
        <v>7885.9</v>
      </c>
      <c r="AA604" s="477"/>
      <c r="AB604" s="478"/>
      <c r="AC604" s="479"/>
      <c r="AD604" s="480"/>
      <c r="AE604" s="475"/>
      <c r="AF604" s="478"/>
      <c r="AG604" s="479"/>
      <c r="AH604" s="482"/>
      <c r="AI604" s="475"/>
      <c r="AJ604" s="478"/>
      <c r="AK604" s="479"/>
      <c r="AL604" s="482"/>
    </row>
    <row r="605" spans="1:38" ht="18.75">
      <c r="A605" s="449"/>
      <c r="B605" s="889">
        <v>244216</v>
      </c>
      <c r="C605" s="543" t="s">
        <v>1485</v>
      </c>
      <c r="D605" s="901"/>
      <c r="E605" s="901"/>
      <c r="F605" s="470"/>
      <c r="G605" s="471"/>
      <c r="H605" s="547">
        <v>51360</v>
      </c>
      <c r="I605" s="472"/>
      <c r="J605" s="473"/>
      <c r="K605" s="474"/>
      <c r="L605" s="459">
        <f t="shared" si="216"/>
        <v>0</v>
      </c>
      <c r="M605" s="460">
        <f t="shared" si="217"/>
        <v>0</v>
      </c>
      <c r="N605" s="461">
        <f t="shared" si="217"/>
        <v>0</v>
      </c>
      <c r="O605" s="462">
        <f t="shared" si="217"/>
        <v>51360</v>
      </c>
      <c r="P605" s="463">
        <f t="shared" si="218"/>
        <v>0</v>
      </c>
      <c r="Q605" s="475"/>
      <c r="R605" s="607"/>
      <c r="S605" s="608"/>
      <c r="T605" s="549"/>
      <c r="U605" s="551"/>
      <c r="V605" s="546"/>
      <c r="W605" s="481"/>
      <c r="X605" s="549"/>
      <c r="Y605" s="479"/>
      <c r="Z605" s="550">
        <v>51360</v>
      </c>
      <c r="AA605" s="477"/>
      <c r="AB605" s="478"/>
      <c r="AC605" s="479"/>
      <c r="AD605" s="480"/>
      <c r="AE605" s="475"/>
      <c r="AF605" s="478"/>
      <c r="AG605" s="479"/>
      <c r="AH605" s="482"/>
      <c r="AI605" s="475"/>
      <c r="AJ605" s="478"/>
      <c r="AK605" s="479"/>
      <c r="AL605" s="482"/>
    </row>
    <row r="606" spans="1:38" ht="18.75">
      <c r="A606" s="449"/>
      <c r="B606" s="889">
        <v>244218</v>
      </c>
      <c r="C606" s="543" t="s">
        <v>1486</v>
      </c>
      <c r="D606" s="901"/>
      <c r="E606" s="901"/>
      <c r="F606" s="470"/>
      <c r="G606" s="471"/>
      <c r="H606" s="547">
        <v>6204.93</v>
      </c>
      <c r="I606" s="472"/>
      <c r="J606" s="473"/>
      <c r="K606" s="474"/>
      <c r="L606" s="459">
        <f t="shared" si="216"/>
        <v>0</v>
      </c>
      <c r="M606" s="460">
        <f t="shared" si="217"/>
        <v>0</v>
      </c>
      <c r="N606" s="461">
        <f t="shared" si="217"/>
        <v>0</v>
      </c>
      <c r="O606" s="462">
        <f t="shared" si="217"/>
        <v>6204.93</v>
      </c>
      <c r="P606" s="463">
        <f t="shared" si="218"/>
        <v>0</v>
      </c>
      <c r="Q606" s="475"/>
      <c r="R606" s="607"/>
      <c r="S606" s="608"/>
      <c r="T606" s="549"/>
      <c r="U606" s="551"/>
      <c r="V606" s="546"/>
      <c r="W606" s="481"/>
      <c r="X606" s="549"/>
      <c r="Y606" s="479"/>
      <c r="Z606" s="550">
        <v>6204.93</v>
      </c>
      <c r="AA606" s="477"/>
      <c r="AB606" s="478"/>
      <c r="AC606" s="479"/>
      <c r="AD606" s="480"/>
      <c r="AE606" s="475"/>
      <c r="AF606" s="478"/>
      <c r="AG606" s="479"/>
      <c r="AH606" s="482"/>
      <c r="AI606" s="475"/>
      <c r="AJ606" s="478"/>
      <c r="AK606" s="479"/>
      <c r="AL606" s="482"/>
    </row>
    <row r="607" spans="1:38" ht="18.75">
      <c r="A607" s="449"/>
      <c r="B607" s="889">
        <v>244228</v>
      </c>
      <c r="C607" s="543" t="s">
        <v>1633</v>
      </c>
      <c r="D607" s="901"/>
      <c r="E607" s="901"/>
      <c r="F607" s="470"/>
      <c r="G607" s="471"/>
      <c r="H607" s="547"/>
      <c r="I607" s="472"/>
      <c r="J607" s="548">
        <v>10165</v>
      </c>
      <c r="K607" s="474"/>
      <c r="L607" s="459">
        <f t="shared" ref="L607:L611" si="219">SUM(Q607,S607,W607,AA607,AE607,AI607)</f>
        <v>0</v>
      </c>
      <c r="M607" s="460">
        <f t="shared" ref="M607:M611" si="220">SUM(T607,X607,AB607,AF607,AJ607)</f>
        <v>0</v>
      </c>
      <c r="N607" s="461">
        <f t="shared" ref="N607:N611" si="221">SUM(U607,Y607,AC607,AG607,AK607)</f>
        <v>0</v>
      </c>
      <c r="O607" s="462">
        <f t="shared" ref="O607:O611" si="222">SUM(V607,Z607,AD607,AH607,AL607)</f>
        <v>10165</v>
      </c>
      <c r="P607" s="463">
        <f t="shared" ref="P607:P611" si="223">SUM(R607)</f>
        <v>0</v>
      </c>
      <c r="Q607" s="475"/>
      <c r="R607" s="607"/>
      <c r="S607" s="608"/>
      <c r="T607" s="549"/>
      <c r="U607" s="551"/>
      <c r="V607" s="546"/>
      <c r="W607" s="481"/>
      <c r="X607" s="549"/>
      <c r="Y607" s="479"/>
      <c r="Z607" s="550"/>
      <c r="AA607" s="477"/>
      <c r="AB607" s="478"/>
      <c r="AC607" s="479"/>
      <c r="AD607" s="480"/>
      <c r="AE607" s="475"/>
      <c r="AF607" s="478"/>
      <c r="AG607" s="479"/>
      <c r="AH607" s="482">
        <v>10165</v>
      </c>
      <c r="AI607" s="475"/>
      <c r="AJ607" s="478"/>
      <c r="AK607" s="479"/>
      <c r="AL607" s="482"/>
    </row>
    <row r="608" spans="1:38" ht="18.75">
      <c r="A608" s="449"/>
      <c r="B608" s="889"/>
      <c r="C608" s="543" t="s">
        <v>1666</v>
      </c>
      <c r="D608" s="901"/>
      <c r="E608" s="901"/>
      <c r="F608" s="470"/>
      <c r="G608" s="471"/>
      <c r="H608" s="547">
        <v>63269.1</v>
      </c>
      <c r="I608" s="472"/>
      <c r="J608" s="473"/>
      <c r="K608" s="474"/>
      <c r="L608" s="459">
        <f t="shared" si="219"/>
        <v>0</v>
      </c>
      <c r="M608" s="460">
        <f t="shared" si="220"/>
        <v>0</v>
      </c>
      <c r="N608" s="461">
        <f t="shared" si="221"/>
        <v>0</v>
      </c>
      <c r="O608" s="462">
        <f t="shared" si="222"/>
        <v>63269.1</v>
      </c>
      <c r="P608" s="463">
        <f t="shared" si="223"/>
        <v>0</v>
      </c>
      <c r="Q608" s="475"/>
      <c r="R608" s="607"/>
      <c r="S608" s="608"/>
      <c r="T608" s="549"/>
      <c r="U608" s="551"/>
      <c r="V608" s="546"/>
      <c r="W608" s="481"/>
      <c r="X608" s="549"/>
      <c r="Y608" s="479"/>
      <c r="Z608" s="550">
        <v>63269.1</v>
      </c>
      <c r="AA608" s="477"/>
      <c r="AB608" s="478"/>
      <c r="AC608" s="479"/>
      <c r="AD608" s="480"/>
      <c r="AE608" s="475"/>
      <c r="AF608" s="478"/>
      <c r="AG608" s="479"/>
      <c r="AH608" s="482"/>
      <c r="AI608" s="475"/>
      <c r="AJ608" s="478"/>
      <c r="AK608" s="479"/>
      <c r="AL608" s="482"/>
    </row>
    <row r="609" spans="1:38" ht="18.75">
      <c r="A609" s="449"/>
      <c r="B609" s="450"/>
      <c r="C609" s="552"/>
      <c r="D609" s="542"/>
      <c r="E609" s="542"/>
      <c r="F609" s="470"/>
      <c r="G609" s="471"/>
      <c r="H609" s="544"/>
      <c r="I609" s="472"/>
      <c r="J609" s="473"/>
      <c r="K609" s="474"/>
      <c r="L609" s="459">
        <f t="shared" si="219"/>
        <v>0</v>
      </c>
      <c r="M609" s="460">
        <f t="shared" si="220"/>
        <v>0</v>
      </c>
      <c r="N609" s="461">
        <f t="shared" si="221"/>
        <v>0</v>
      </c>
      <c r="O609" s="462">
        <f t="shared" si="222"/>
        <v>0</v>
      </c>
      <c r="P609" s="463">
        <f t="shared" si="223"/>
        <v>0</v>
      </c>
      <c r="Q609" s="475"/>
      <c r="R609" s="476"/>
      <c r="S609" s="477"/>
      <c r="T609" s="478"/>
      <c r="U609" s="479"/>
      <c r="V609" s="480"/>
      <c r="W609" s="475"/>
      <c r="X609" s="478"/>
      <c r="Y609" s="479"/>
      <c r="Z609" s="550"/>
      <c r="AA609" s="477"/>
      <c r="AB609" s="478"/>
      <c r="AC609" s="479"/>
      <c r="AD609" s="480"/>
      <c r="AE609" s="475"/>
      <c r="AF609" s="478"/>
      <c r="AG609" s="479"/>
      <c r="AH609" s="482"/>
      <c r="AI609" s="475"/>
      <c r="AJ609" s="478"/>
      <c r="AK609" s="479"/>
      <c r="AL609" s="482"/>
    </row>
    <row r="610" spans="1:38" ht="18.75">
      <c r="A610" s="449"/>
      <c r="B610" s="450"/>
      <c r="C610" s="552"/>
      <c r="D610" s="542"/>
      <c r="E610" s="542"/>
      <c r="F610" s="470"/>
      <c r="G610" s="471"/>
      <c r="H610" s="544"/>
      <c r="I610" s="472"/>
      <c r="J610" s="473"/>
      <c r="K610" s="474"/>
      <c r="L610" s="459">
        <f t="shared" si="219"/>
        <v>0</v>
      </c>
      <c r="M610" s="460">
        <f t="shared" si="220"/>
        <v>0</v>
      </c>
      <c r="N610" s="461">
        <f t="shared" si="221"/>
        <v>0</v>
      </c>
      <c r="O610" s="462">
        <f t="shared" si="222"/>
        <v>0</v>
      </c>
      <c r="P610" s="463">
        <f t="shared" si="223"/>
        <v>0</v>
      </c>
      <c r="Q610" s="475"/>
      <c r="R610" s="476"/>
      <c r="S610" s="477"/>
      <c r="T610" s="478"/>
      <c r="U610" s="479"/>
      <c r="V610" s="480"/>
      <c r="W610" s="475"/>
      <c r="X610" s="478"/>
      <c r="Y610" s="479"/>
      <c r="Z610" s="482"/>
      <c r="AA610" s="477"/>
      <c r="AB610" s="478"/>
      <c r="AC610" s="479"/>
      <c r="AD610" s="480"/>
      <c r="AE610" s="475"/>
      <c r="AF610" s="478"/>
      <c r="AG610" s="479"/>
      <c r="AH610" s="482"/>
      <c r="AI610" s="475"/>
      <c r="AJ610" s="478"/>
      <c r="AK610" s="479"/>
      <c r="AL610" s="482"/>
    </row>
    <row r="611" spans="1:38" ht="18.75">
      <c r="A611" s="449"/>
      <c r="B611" s="450"/>
      <c r="C611" s="552"/>
      <c r="D611" s="542"/>
      <c r="E611" s="542"/>
      <c r="F611" s="453"/>
      <c r="G611" s="454"/>
      <c r="H611" s="455"/>
      <c r="I611" s="456"/>
      <c r="J611" s="457"/>
      <c r="K611" s="469"/>
      <c r="L611" s="459">
        <f t="shared" si="219"/>
        <v>0</v>
      </c>
      <c r="M611" s="460">
        <f t="shared" si="220"/>
        <v>0</v>
      </c>
      <c r="N611" s="461">
        <f t="shared" si="221"/>
        <v>0</v>
      </c>
      <c r="O611" s="462">
        <f t="shared" si="222"/>
        <v>0</v>
      </c>
      <c r="P611" s="463">
        <f t="shared" si="223"/>
        <v>0</v>
      </c>
      <c r="Q611" s="459"/>
      <c r="R611" s="463"/>
      <c r="S611" s="464"/>
      <c r="T611" s="460"/>
      <c r="U611" s="461"/>
      <c r="V611" s="465"/>
      <c r="W611" s="459"/>
      <c r="X611" s="460"/>
      <c r="Y611" s="461"/>
      <c r="Z611" s="466"/>
      <c r="AA611" s="464"/>
      <c r="AB611" s="460"/>
      <c r="AC611" s="461"/>
      <c r="AD611" s="465"/>
      <c r="AE611" s="459"/>
      <c r="AF611" s="460"/>
      <c r="AG611" s="461"/>
      <c r="AH611" s="466"/>
      <c r="AI611" s="459"/>
      <c r="AJ611" s="460"/>
      <c r="AK611" s="461"/>
      <c r="AL611" s="466"/>
    </row>
    <row r="612" spans="1:38" ht="19.5" thickBot="1">
      <c r="A612" s="501"/>
      <c r="B612" s="601"/>
      <c r="C612" s="503"/>
      <c r="D612" s="602"/>
      <c r="E612" s="602"/>
      <c r="F612" s="505"/>
      <c r="G612" s="506"/>
      <c r="H612" s="507"/>
      <c r="I612" s="508"/>
      <c r="J612" s="509"/>
      <c r="K612" s="510"/>
      <c r="L612" s="459">
        <f t="shared" si="214"/>
        <v>0</v>
      </c>
      <c r="M612" s="460">
        <f t="shared" ref="M612" si="224">SUM(T612,X612,AB612,AF612,AJ612)</f>
        <v>0</v>
      </c>
      <c r="N612" s="461">
        <f t="shared" si="215"/>
        <v>0</v>
      </c>
      <c r="O612" s="462">
        <f t="shared" si="215"/>
        <v>0</v>
      </c>
      <c r="P612" s="463">
        <f t="shared" ref="P612" si="225">SUM(R612)</f>
        <v>0</v>
      </c>
      <c r="Q612" s="511"/>
      <c r="R612" s="512"/>
      <c r="S612" s="513"/>
      <c r="T612" s="514"/>
      <c r="U612" s="515"/>
      <c r="V612" s="516"/>
      <c r="W612" s="511"/>
      <c r="X612" s="514"/>
      <c r="Y612" s="515"/>
      <c r="Z612" s="517"/>
      <c r="AA612" s="513"/>
      <c r="AB612" s="514"/>
      <c r="AC612" s="515"/>
      <c r="AD612" s="516"/>
      <c r="AE612" s="511"/>
      <c r="AF612" s="514"/>
      <c r="AG612" s="515"/>
      <c r="AH612" s="517"/>
      <c r="AI612" s="511"/>
      <c r="AJ612" s="514"/>
      <c r="AK612" s="515"/>
      <c r="AL612" s="517"/>
    </row>
    <row r="613" spans="1:38" ht="37.5">
      <c r="A613" s="383" t="s">
        <v>142</v>
      </c>
      <c r="B613" s="603" t="s">
        <v>143</v>
      </c>
      <c r="C613" s="604" t="s">
        <v>144</v>
      </c>
      <c r="D613" s="605" t="s">
        <v>145</v>
      </c>
      <c r="E613" s="527" t="s">
        <v>521</v>
      </c>
      <c r="F613" s="528" t="s">
        <v>522</v>
      </c>
      <c r="G613" s="524" t="s">
        <v>508</v>
      </c>
      <c r="H613" s="524" t="s">
        <v>509</v>
      </c>
      <c r="I613" s="524" t="s">
        <v>510</v>
      </c>
      <c r="J613" s="526" t="s">
        <v>511</v>
      </c>
      <c r="K613" s="529" t="s">
        <v>64</v>
      </c>
      <c r="L613" s="590"/>
      <c r="M613" s="591"/>
      <c r="N613" s="591"/>
      <c r="O613" s="591"/>
      <c r="P613" s="592"/>
      <c r="Q613" s="590"/>
      <c r="R613" s="592"/>
      <c r="S613" s="523">
        <f>SUM(S619:V619)</f>
        <v>23660</v>
      </c>
      <c r="T613" s="897">
        <f>S613+G620</f>
        <v>23660</v>
      </c>
      <c r="U613" s="591"/>
      <c r="V613" s="593"/>
      <c r="W613" s="523">
        <f>SUM(W619:Z619)</f>
        <v>703226</v>
      </c>
      <c r="X613" s="897">
        <f>W613+H621</f>
        <v>903226</v>
      </c>
      <c r="Y613" s="591"/>
      <c r="Z613" s="592"/>
      <c r="AA613" s="594"/>
      <c r="AB613" s="591"/>
      <c r="AC613" s="591"/>
      <c r="AD613" s="593"/>
      <c r="AE613" s="590"/>
      <c r="AF613" s="591"/>
      <c r="AG613" s="591"/>
      <c r="AH613" s="592"/>
      <c r="AI613" s="590"/>
      <c r="AJ613" s="591"/>
      <c r="AK613" s="591"/>
      <c r="AL613" s="592"/>
    </row>
    <row r="614" spans="1:38" ht="26.25">
      <c r="A614" s="397" t="s">
        <v>513</v>
      </c>
      <c r="B614" s="420" t="str">
        <f>$B$4</f>
        <v>90</v>
      </c>
      <c r="C614" s="421" t="s">
        <v>32</v>
      </c>
      <c r="D614" s="386">
        <f>SUM(F614:K614)</f>
        <v>2260000</v>
      </c>
      <c r="E614" s="400" t="s">
        <v>514</v>
      </c>
      <c r="F614" s="422">
        <v>180000</v>
      </c>
      <c r="G614" s="423">
        <v>66000</v>
      </c>
      <c r="H614" s="424">
        <v>1504000</v>
      </c>
      <c r="I614" s="425">
        <v>0</v>
      </c>
      <c r="J614" s="426">
        <v>110000</v>
      </c>
      <c r="K614" s="427">
        <v>400000</v>
      </c>
      <c r="L614" s="428"/>
      <c r="M614" s="429"/>
      <c r="N614" s="430"/>
      <c r="O614" s="431"/>
      <c r="P614" s="432"/>
      <c r="Q614" s="428"/>
      <c r="R614" s="432"/>
      <c r="S614" s="433"/>
      <c r="T614" s="429"/>
      <c r="U614" s="430"/>
      <c r="V614" s="434"/>
      <c r="W614" s="428"/>
      <c r="X614" s="429"/>
      <c r="Y614" s="430"/>
      <c r="Z614" s="435"/>
      <c r="AA614" s="433"/>
      <c r="AB614" s="429"/>
      <c r="AC614" s="430"/>
      <c r="AD614" s="434"/>
      <c r="AE614" s="428"/>
      <c r="AF614" s="429"/>
      <c r="AG614" s="430"/>
      <c r="AH614" s="435"/>
      <c r="AI614" s="428"/>
      <c r="AJ614" s="429"/>
      <c r="AK614" s="430"/>
      <c r="AL614" s="435"/>
    </row>
    <row r="615" spans="1:38" ht="18.75" hidden="1">
      <c r="A615" s="536" t="str">
        <f>$A$5</f>
        <v>พ.ค.</v>
      </c>
      <c r="B615" s="398"/>
      <c r="C615" s="421"/>
      <c r="D615" s="386">
        <f t="shared" ref="D615" si="226">SUM(F615:K615)</f>
        <v>1840000</v>
      </c>
      <c r="E615" s="400" t="s">
        <v>516</v>
      </c>
      <c r="F615" s="422">
        <v>180000</v>
      </c>
      <c r="G615" s="423">
        <v>49500</v>
      </c>
      <c r="H615" s="424">
        <v>1128000</v>
      </c>
      <c r="I615" s="425">
        <v>0</v>
      </c>
      <c r="J615" s="426">
        <v>82500</v>
      </c>
      <c r="K615" s="427">
        <v>400000</v>
      </c>
      <c r="L615" s="428"/>
      <c r="M615" s="429"/>
      <c r="N615" s="430"/>
      <c r="O615" s="431"/>
      <c r="P615" s="432"/>
      <c r="Q615" s="428"/>
      <c r="R615" s="432"/>
      <c r="S615" s="433"/>
      <c r="T615" s="429"/>
      <c r="U615" s="430"/>
      <c r="V615" s="434"/>
      <c r="W615" s="428"/>
      <c r="X615" s="429"/>
      <c r="Y615" s="430"/>
      <c r="Z615" s="435"/>
      <c r="AA615" s="433"/>
      <c r="AB615" s="429"/>
      <c r="AC615" s="430"/>
      <c r="AD615" s="434"/>
      <c r="AE615" s="428"/>
      <c r="AF615" s="429"/>
      <c r="AG615" s="430"/>
      <c r="AH615" s="435"/>
      <c r="AI615" s="428"/>
      <c r="AJ615" s="429"/>
      <c r="AK615" s="430"/>
      <c r="AL615" s="435"/>
    </row>
    <row r="616" spans="1:38" ht="26.25">
      <c r="A616" s="397" t="s">
        <v>517</v>
      </c>
      <c r="B616" s="401">
        <f>D616*100/D614</f>
        <v>71.454955752212385</v>
      </c>
      <c r="C616" s="421" t="s">
        <v>32</v>
      </c>
      <c r="D616" s="386">
        <f>SUM(F616:K616)</f>
        <v>1614882</v>
      </c>
      <c r="E616" s="400" t="s">
        <v>518</v>
      </c>
      <c r="F616" s="422">
        <f t="shared" ref="F616:K616" si="227">SUM(F620:F648)</f>
        <v>180000</v>
      </c>
      <c r="G616" s="423">
        <f t="shared" si="227"/>
        <v>23660</v>
      </c>
      <c r="H616" s="424">
        <f t="shared" si="227"/>
        <v>903226</v>
      </c>
      <c r="I616" s="425">
        <f t="shared" si="227"/>
        <v>0</v>
      </c>
      <c r="J616" s="426">
        <f t="shared" si="227"/>
        <v>109996</v>
      </c>
      <c r="K616" s="427">
        <f t="shared" si="227"/>
        <v>398000</v>
      </c>
      <c r="L616" s="475"/>
      <c r="M616" s="478"/>
      <c r="N616" s="479"/>
      <c r="O616" s="538"/>
      <c r="P616" s="476"/>
      <c r="Q616" s="475"/>
      <c r="R616" s="476"/>
      <c r="S616" s="477"/>
      <c r="T616" s="478"/>
      <c r="U616" s="479"/>
      <c r="V616" s="480"/>
      <c r="W616" s="475"/>
      <c r="X616" s="478"/>
      <c r="Y616" s="479"/>
      <c r="Z616" s="482"/>
      <c r="AA616" s="477"/>
      <c r="AB616" s="478"/>
      <c r="AC616" s="479"/>
      <c r="AD616" s="480"/>
      <c r="AE616" s="475"/>
      <c r="AF616" s="478"/>
      <c r="AG616" s="479"/>
      <c r="AH616" s="482"/>
      <c r="AI616" s="475"/>
      <c r="AJ616" s="478"/>
      <c r="AK616" s="479"/>
      <c r="AL616" s="482"/>
    </row>
    <row r="617" spans="1:38" ht="26.25" hidden="1">
      <c r="A617" s="402" t="s">
        <v>519</v>
      </c>
      <c r="B617" s="403">
        <f>L619*100/D614</f>
        <v>40.168449115044247</v>
      </c>
      <c r="C617" s="421" t="s">
        <v>32</v>
      </c>
      <c r="D617" s="386">
        <f>SUM(F617:K617)</f>
        <v>225118</v>
      </c>
      <c r="E617" s="400" t="s">
        <v>520</v>
      </c>
      <c r="F617" s="422">
        <f>F615-F616</f>
        <v>0</v>
      </c>
      <c r="G617" s="423">
        <f t="shared" ref="G617:K617" si="228">G615-G616</f>
        <v>25840</v>
      </c>
      <c r="H617" s="424">
        <f t="shared" si="228"/>
        <v>224774</v>
      </c>
      <c r="I617" s="425">
        <f t="shared" si="228"/>
        <v>0</v>
      </c>
      <c r="J617" s="426">
        <f t="shared" si="228"/>
        <v>-27496</v>
      </c>
      <c r="K617" s="427">
        <f t="shared" si="228"/>
        <v>2000</v>
      </c>
      <c r="L617" s="570"/>
      <c r="M617" s="460"/>
      <c r="N617" s="461"/>
      <c r="O617" s="462"/>
      <c r="P617" s="571"/>
      <c r="Q617" s="570"/>
      <c r="R617" s="571"/>
      <c r="S617" s="572"/>
      <c r="T617" s="460"/>
      <c r="U617" s="461"/>
      <c r="V617" s="465"/>
      <c r="W617" s="570"/>
      <c r="X617" s="460"/>
      <c r="Y617" s="461"/>
      <c r="Z617" s="466"/>
      <c r="AA617" s="572"/>
      <c r="AB617" s="460"/>
      <c r="AC617" s="461"/>
      <c r="AD617" s="465"/>
      <c r="AE617" s="570"/>
      <c r="AF617" s="460"/>
      <c r="AG617" s="461"/>
      <c r="AH617" s="466"/>
      <c r="AI617" s="570"/>
      <c r="AJ617" s="460"/>
      <c r="AK617" s="461"/>
      <c r="AL617" s="466"/>
    </row>
    <row r="618" spans="1:38" ht="18.75">
      <c r="A618" s="537"/>
      <c r="B618" s="438"/>
      <c r="C618" s="421"/>
      <c r="D618" s="386">
        <f t="shared" ref="D618" si="229">SUM(F618:K618)</f>
        <v>645118</v>
      </c>
      <c r="E618" s="400" t="s">
        <v>453</v>
      </c>
      <c r="F618" s="422">
        <f>F614-F616</f>
        <v>0</v>
      </c>
      <c r="G618" s="423">
        <f t="shared" ref="G618:K618" si="230">G614-G616</f>
        <v>42340</v>
      </c>
      <c r="H618" s="424">
        <f t="shared" si="230"/>
        <v>600774</v>
      </c>
      <c r="I618" s="425">
        <f t="shared" si="230"/>
        <v>0</v>
      </c>
      <c r="J618" s="426">
        <f t="shared" si="230"/>
        <v>4</v>
      </c>
      <c r="K618" s="439">
        <f t="shared" si="230"/>
        <v>2000</v>
      </c>
      <c r="L618" s="459"/>
      <c r="M618" s="460"/>
      <c r="N618" s="461"/>
      <c r="O618" s="462"/>
      <c r="P618" s="463"/>
      <c r="Q618" s="459"/>
      <c r="R618" s="463"/>
      <c r="S618" s="464"/>
      <c r="T618" s="460"/>
      <c r="U618" s="461"/>
      <c r="V618" s="465"/>
      <c r="W618" s="459"/>
      <c r="X618" s="460"/>
      <c r="Y618" s="461"/>
      <c r="Z618" s="466"/>
      <c r="AA618" s="464"/>
      <c r="AB618" s="460"/>
      <c r="AC618" s="461"/>
      <c r="AD618" s="465"/>
      <c r="AE618" s="459"/>
      <c r="AF618" s="460"/>
      <c r="AG618" s="461"/>
      <c r="AH618" s="466"/>
      <c r="AI618" s="459"/>
      <c r="AJ618" s="460"/>
      <c r="AK618" s="461"/>
      <c r="AL618" s="466"/>
    </row>
    <row r="619" spans="1:38" ht="18.75">
      <c r="A619" s="539" t="s">
        <v>523</v>
      </c>
      <c r="B619" s="440" t="s">
        <v>524</v>
      </c>
      <c r="C619" s="1162" t="s">
        <v>525</v>
      </c>
      <c r="D619" s="1163"/>
      <c r="E619" s="1164"/>
      <c r="F619" s="442" t="s">
        <v>526</v>
      </c>
      <c r="G619" s="440" t="s">
        <v>508</v>
      </c>
      <c r="H619" s="440" t="s">
        <v>509</v>
      </c>
      <c r="I619" s="440" t="s">
        <v>510</v>
      </c>
      <c r="J619" s="440" t="s">
        <v>511</v>
      </c>
      <c r="K619" s="443" t="s">
        <v>64</v>
      </c>
      <c r="L619" s="444">
        <f t="shared" ref="L619:AL619" si="231">SUM(L620:L648)</f>
        <v>907806.95000000007</v>
      </c>
      <c r="M619" s="445">
        <f t="shared" si="231"/>
        <v>14560</v>
      </c>
      <c r="N619" s="445">
        <f t="shared" si="231"/>
        <v>0</v>
      </c>
      <c r="O619" s="445">
        <f t="shared" si="231"/>
        <v>462769.05000000005</v>
      </c>
      <c r="P619" s="445">
        <f t="shared" si="231"/>
        <v>0</v>
      </c>
      <c r="Q619" s="444">
        <f t="shared" si="231"/>
        <v>180000</v>
      </c>
      <c r="R619" s="446">
        <f t="shared" si="231"/>
        <v>0</v>
      </c>
      <c r="S619" s="447">
        <f t="shared" si="231"/>
        <v>9100</v>
      </c>
      <c r="T619" s="445">
        <f t="shared" si="231"/>
        <v>14560</v>
      </c>
      <c r="U619" s="445">
        <f t="shared" si="231"/>
        <v>0</v>
      </c>
      <c r="V619" s="448">
        <f t="shared" si="231"/>
        <v>0</v>
      </c>
      <c r="W619" s="444">
        <f t="shared" si="231"/>
        <v>278334.95</v>
      </c>
      <c r="X619" s="445">
        <f t="shared" si="231"/>
        <v>0</v>
      </c>
      <c r="Y619" s="445">
        <f t="shared" si="231"/>
        <v>0</v>
      </c>
      <c r="Z619" s="446">
        <f t="shared" si="231"/>
        <v>424891.05000000005</v>
      </c>
      <c r="AA619" s="447">
        <f t="shared" si="231"/>
        <v>0</v>
      </c>
      <c r="AB619" s="445">
        <f t="shared" si="231"/>
        <v>0</v>
      </c>
      <c r="AC619" s="445">
        <f t="shared" si="231"/>
        <v>0</v>
      </c>
      <c r="AD619" s="448">
        <f t="shared" si="231"/>
        <v>0</v>
      </c>
      <c r="AE619" s="444">
        <f t="shared" si="231"/>
        <v>42372</v>
      </c>
      <c r="AF619" s="445">
        <f t="shared" si="231"/>
        <v>0</v>
      </c>
      <c r="AG619" s="445">
        <f t="shared" si="231"/>
        <v>0</v>
      </c>
      <c r="AH619" s="446">
        <f t="shared" si="231"/>
        <v>67624</v>
      </c>
      <c r="AI619" s="444">
        <f t="shared" si="231"/>
        <v>398000</v>
      </c>
      <c r="AJ619" s="445">
        <f t="shared" si="231"/>
        <v>0</v>
      </c>
      <c r="AK619" s="445">
        <f t="shared" si="231"/>
        <v>0</v>
      </c>
      <c r="AL619" s="446">
        <f t="shared" si="231"/>
        <v>0</v>
      </c>
    </row>
    <row r="620" spans="1:38" ht="18.75">
      <c r="A620" s="539"/>
      <c r="B620" s="450"/>
      <c r="C620" s="853" t="s">
        <v>1303</v>
      </c>
      <c r="D620" s="540"/>
      <c r="E620" s="540"/>
      <c r="F620" s="453"/>
      <c r="G620" s="454"/>
      <c r="H620" s="455"/>
      <c r="I620" s="456"/>
      <c r="J620" s="457"/>
      <c r="K620" s="469"/>
      <c r="L620" s="459">
        <f t="shared" ref="L620:L648" si="232">SUM(Q620,S620,W620,AA620,AE620,AI620)</f>
        <v>0</v>
      </c>
      <c r="M620" s="460">
        <f>SUM(T620,X620,AB620,AF620,AJ620)</f>
        <v>0</v>
      </c>
      <c r="N620" s="461">
        <f t="shared" ref="N620:O648" si="233">SUM(U620,Y620,AC620,AG620,AK620)</f>
        <v>0</v>
      </c>
      <c r="O620" s="462">
        <f>SUM(V620,Z620,AD620,AH620,AL620)</f>
        <v>0</v>
      </c>
      <c r="P620" s="463">
        <f>SUM(R620)</f>
        <v>0</v>
      </c>
      <c r="Q620" s="459"/>
      <c r="R620" s="463"/>
      <c r="S620" s="464"/>
      <c r="T620" s="460"/>
      <c r="U620" s="461"/>
      <c r="V620" s="465"/>
      <c r="W620" s="459"/>
      <c r="X620" s="460"/>
      <c r="Y620" s="461"/>
      <c r="Z620" s="466"/>
      <c r="AA620" s="464"/>
      <c r="AB620" s="460"/>
      <c r="AC620" s="461"/>
      <c r="AD620" s="465"/>
      <c r="AE620" s="459"/>
      <c r="AF620" s="460"/>
      <c r="AG620" s="461"/>
      <c r="AH620" s="466"/>
      <c r="AI620" s="459"/>
      <c r="AJ620" s="460"/>
      <c r="AK620" s="461"/>
      <c r="AL620" s="466"/>
    </row>
    <row r="621" spans="1:38" ht="18.75">
      <c r="A621" s="539"/>
      <c r="B621" s="450"/>
      <c r="C621" s="853" t="s">
        <v>1433</v>
      </c>
      <c r="D621" s="540"/>
      <c r="E621" s="540"/>
      <c r="F621" s="453"/>
      <c r="G621" s="454"/>
      <c r="H621" s="455">
        <v>200000</v>
      </c>
      <c r="I621" s="456"/>
      <c r="J621" s="457"/>
      <c r="K621" s="469"/>
      <c r="L621" s="459"/>
      <c r="M621" s="460"/>
      <c r="N621" s="461"/>
      <c r="O621" s="462"/>
      <c r="P621" s="463"/>
      <c r="Q621" s="459"/>
      <c r="R621" s="463"/>
      <c r="S621" s="464"/>
      <c r="T621" s="460"/>
      <c r="U621" s="461"/>
      <c r="V621" s="465"/>
      <c r="W621" s="459"/>
      <c r="X621" s="460"/>
      <c r="Y621" s="461"/>
      <c r="Z621" s="466"/>
      <c r="AA621" s="464"/>
      <c r="AB621" s="460"/>
      <c r="AC621" s="461"/>
      <c r="AD621" s="465"/>
      <c r="AE621" s="459"/>
      <c r="AF621" s="460"/>
      <c r="AG621" s="461"/>
      <c r="AH621" s="466"/>
      <c r="AI621" s="459"/>
      <c r="AJ621" s="460"/>
      <c r="AK621" s="461"/>
      <c r="AL621" s="466"/>
    </row>
    <row r="622" spans="1:38" ht="18.75">
      <c r="A622" s="539"/>
      <c r="B622" s="541">
        <v>244038</v>
      </c>
      <c r="C622" s="451" t="s">
        <v>763</v>
      </c>
      <c r="D622" s="540"/>
      <c r="E622" s="540"/>
      <c r="F622" s="453"/>
      <c r="G622" s="454"/>
      <c r="H622" s="455"/>
      <c r="I622" s="456"/>
      <c r="J622" s="457"/>
      <c r="K622" s="469">
        <v>398000</v>
      </c>
      <c r="L622" s="459">
        <f t="shared" ref="L622:L636" si="234">SUM(Q622,S622,W622,AA622,AE622,AI622)</f>
        <v>398000</v>
      </c>
      <c r="M622" s="460">
        <f t="shared" ref="M622:O636" si="235">SUM(T622,X622,AB622,AF622,AJ622)</f>
        <v>0</v>
      </c>
      <c r="N622" s="461">
        <f t="shared" si="235"/>
        <v>0</v>
      </c>
      <c r="O622" s="462">
        <f t="shared" si="235"/>
        <v>0</v>
      </c>
      <c r="P622" s="463">
        <f t="shared" ref="P622:P626" si="236">SUM(R622)</f>
        <v>0</v>
      </c>
      <c r="Q622" s="459"/>
      <c r="R622" s="463"/>
      <c r="S622" s="464"/>
      <c r="T622" s="460"/>
      <c r="U622" s="461"/>
      <c r="V622" s="465"/>
      <c r="W622" s="481"/>
      <c r="X622" s="549"/>
      <c r="Y622" s="551"/>
      <c r="Z622" s="550"/>
      <c r="AA622" s="464"/>
      <c r="AB622" s="460"/>
      <c r="AC622" s="461"/>
      <c r="AD622" s="465"/>
      <c r="AE622" s="459"/>
      <c r="AF622" s="460"/>
      <c r="AG622" s="461"/>
      <c r="AH622" s="466"/>
      <c r="AI622" s="459">
        <v>398000</v>
      </c>
      <c r="AJ622" s="460"/>
      <c r="AK622" s="461"/>
      <c r="AL622" s="466"/>
    </row>
    <row r="623" spans="1:38" ht="18.75">
      <c r="A623" s="539"/>
      <c r="B623" s="541">
        <v>244135</v>
      </c>
      <c r="C623" s="543" t="s">
        <v>764</v>
      </c>
      <c r="D623" s="542"/>
      <c r="E623" s="542"/>
      <c r="F623" s="606">
        <f>15000*8</f>
        <v>120000</v>
      </c>
      <c r="G623" s="471"/>
      <c r="H623" s="544"/>
      <c r="I623" s="472"/>
      <c r="J623" s="473"/>
      <c r="K623" s="474"/>
      <c r="L623" s="459">
        <f t="shared" si="234"/>
        <v>120000</v>
      </c>
      <c r="M623" s="460">
        <f t="shared" si="235"/>
        <v>0</v>
      </c>
      <c r="N623" s="461">
        <f t="shared" si="235"/>
        <v>0</v>
      </c>
      <c r="O623" s="462">
        <f t="shared" si="235"/>
        <v>0</v>
      </c>
      <c r="P623" s="463">
        <f t="shared" si="236"/>
        <v>0</v>
      </c>
      <c r="Q623" s="481">
        <f>F623</f>
        <v>120000</v>
      </c>
      <c r="R623" s="607"/>
      <c r="S623" s="477"/>
      <c r="T623" s="478"/>
      <c r="U623" s="479"/>
      <c r="V623" s="480"/>
      <c r="W623" s="481"/>
      <c r="X623" s="549"/>
      <c r="Y623" s="551"/>
      <c r="Z623" s="550"/>
      <c r="AA623" s="477"/>
      <c r="AB623" s="478"/>
      <c r="AC623" s="479"/>
      <c r="AD623" s="480"/>
      <c r="AE623" s="475"/>
      <c r="AF623" s="478"/>
      <c r="AG623" s="479"/>
      <c r="AH623" s="482"/>
      <c r="AI623" s="475"/>
      <c r="AJ623" s="478"/>
      <c r="AK623" s="479"/>
      <c r="AL623" s="482"/>
    </row>
    <row r="624" spans="1:38" ht="18.75">
      <c r="A624" s="539"/>
      <c r="B624" s="541">
        <v>244196</v>
      </c>
      <c r="C624" s="543" t="s">
        <v>765</v>
      </c>
      <c r="D624" s="542"/>
      <c r="E624" s="542"/>
      <c r="F624" s="606">
        <f>15000*4</f>
        <v>60000</v>
      </c>
      <c r="G624" s="471"/>
      <c r="H624" s="544"/>
      <c r="I624" s="472"/>
      <c r="J624" s="473"/>
      <c r="K624" s="474"/>
      <c r="L624" s="459">
        <f t="shared" si="234"/>
        <v>60000</v>
      </c>
      <c r="M624" s="460">
        <f t="shared" si="235"/>
        <v>0</v>
      </c>
      <c r="N624" s="461">
        <f t="shared" si="235"/>
        <v>0</v>
      </c>
      <c r="O624" s="462">
        <f t="shared" si="235"/>
        <v>0</v>
      </c>
      <c r="P624" s="463">
        <f t="shared" si="236"/>
        <v>0</v>
      </c>
      <c r="Q624" s="481">
        <f>F624</f>
        <v>60000</v>
      </c>
      <c r="R624" s="607">
        <f>60000-Q624</f>
        <v>0</v>
      </c>
      <c r="S624" s="477"/>
      <c r="T624" s="478"/>
      <c r="U624" s="479"/>
      <c r="V624" s="480"/>
      <c r="W624" s="481"/>
      <c r="X624" s="549"/>
      <c r="Y624" s="551"/>
      <c r="Z624" s="550"/>
      <c r="AA624" s="477"/>
      <c r="AB624" s="478"/>
      <c r="AC624" s="479"/>
      <c r="AD624" s="480"/>
      <c r="AE624" s="475"/>
      <c r="AF624" s="478"/>
      <c r="AG624" s="479"/>
      <c r="AH624" s="482"/>
      <c r="AI624" s="475"/>
      <c r="AJ624" s="478"/>
      <c r="AK624" s="479"/>
      <c r="AL624" s="482"/>
    </row>
    <row r="625" spans="1:38" ht="18.75">
      <c r="A625" s="539"/>
      <c r="B625" s="541">
        <v>244056</v>
      </c>
      <c r="C625" s="543" t="s">
        <v>766</v>
      </c>
      <c r="D625" s="542"/>
      <c r="E625" s="542"/>
      <c r="F625" s="606"/>
      <c r="G625" s="471"/>
      <c r="H625" s="547">
        <v>121113</v>
      </c>
      <c r="I625" s="472"/>
      <c r="J625" s="473"/>
      <c r="K625" s="474"/>
      <c r="L625" s="459">
        <f t="shared" si="234"/>
        <v>121113</v>
      </c>
      <c r="M625" s="460">
        <f t="shared" si="235"/>
        <v>0</v>
      </c>
      <c r="N625" s="461">
        <f t="shared" si="235"/>
        <v>0</v>
      </c>
      <c r="O625" s="462">
        <f t="shared" si="235"/>
        <v>0</v>
      </c>
      <c r="P625" s="463">
        <f t="shared" si="236"/>
        <v>0</v>
      </c>
      <c r="Q625" s="481"/>
      <c r="R625" s="607"/>
      <c r="S625" s="477"/>
      <c r="T625" s="478"/>
      <c r="U625" s="479"/>
      <c r="V625" s="480"/>
      <c r="W625" s="481">
        <v>121113</v>
      </c>
      <c r="X625" s="549"/>
      <c r="Y625" s="551"/>
      <c r="Z625" s="550"/>
      <c r="AA625" s="477"/>
      <c r="AB625" s="478"/>
      <c r="AC625" s="479"/>
      <c r="AD625" s="480"/>
      <c r="AE625" s="475"/>
      <c r="AF625" s="478"/>
      <c r="AG625" s="479"/>
      <c r="AH625" s="482"/>
      <c r="AI625" s="475"/>
      <c r="AJ625" s="478"/>
      <c r="AK625" s="479"/>
      <c r="AL625" s="482"/>
    </row>
    <row r="626" spans="1:38" ht="18.75">
      <c r="A626" s="539"/>
      <c r="B626" s="541">
        <v>244084</v>
      </c>
      <c r="C626" s="543" t="s">
        <v>767</v>
      </c>
      <c r="D626" s="542"/>
      <c r="E626" s="542"/>
      <c r="F626" s="606"/>
      <c r="G626" s="471"/>
      <c r="H626" s="547">
        <v>5970.6</v>
      </c>
      <c r="I626" s="472"/>
      <c r="J626" s="473"/>
      <c r="K626" s="474"/>
      <c r="L626" s="459">
        <f t="shared" si="234"/>
        <v>5970.6</v>
      </c>
      <c r="M626" s="460">
        <f t="shared" si="235"/>
        <v>0</v>
      </c>
      <c r="N626" s="461">
        <f t="shared" si="235"/>
        <v>0</v>
      </c>
      <c r="O626" s="462">
        <f t="shared" si="235"/>
        <v>0</v>
      </c>
      <c r="P626" s="463">
        <f t="shared" si="236"/>
        <v>0</v>
      </c>
      <c r="Q626" s="481"/>
      <c r="R626" s="607"/>
      <c r="S626" s="477"/>
      <c r="T626" s="478"/>
      <c r="U626" s="479"/>
      <c r="V626" s="480"/>
      <c r="W626" s="481">
        <v>5970.6</v>
      </c>
      <c r="X626" s="549"/>
      <c r="Y626" s="551"/>
      <c r="Z626" s="550"/>
      <c r="AA626" s="477"/>
      <c r="AB626" s="478"/>
      <c r="AC626" s="479"/>
      <c r="AD626" s="480"/>
      <c r="AE626" s="475"/>
      <c r="AF626" s="478"/>
      <c r="AG626" s="479"/>
      <c r="AH626" s="482"/>
      <c r="AI626" s="475"/>
      <c r="AJ626" s="478"/>
      <c r="AK626" s="479"/>
      <c r="AL626" s="482"/>
    </row>
    <row r="627" spans="1:38" ht="18.75">
      <c r="A627" s="539"/>
      <c r="B627" s="541">
        <v>244103</v>
      </c>
      <c r="C627" s="543" t="s">
        <v>768</v>
      </c>
      <c r="D627" s="542"/>
      <c r="E627" s="542"/>
      <c r="F627" s="606"/>
      <c r="G627" s="471"/>
      <c r="H627" s="547">
        <v>45368</v>
      </c>
      <c r="I627" s="472"/>
      <c r="J627" s="473"/>
      <c r="K627" s="474"/>
      <c r="L627" s="459">
        <f t="shared" si="234"/>
        <v>45368</v>
      </c>
      <c r="M627" s="460">
        <f>SUM(T627,X627,AB627,AF627,AJ627)</f>
        <v>0</v>
      </c>
      <c r="N627" s="461">
        <f t="shared" si="235"/>
        <v>0</v>
      </c>
      <c r="O627" s="462">
        <f>SUM(V627,Z627,AD627,AH627,AL627)</f>
        <v>0</v>
      </c>
      <c r="P627" s="463">
        <f>SUM(R627)</f>
        <v>0</v>
      </c>
      <c r="Q627" s="481"/>
      <c r="R627" s="607"/>
      <c r="S627" s="477"/>
      <c r="T627" s="478"/>
      <c r="U627" s="479"/>
      <c r="V627" s="480"/>
      <c r="W627" s="481">
        <v>45368</v>
      </c>
      <c r="X627" s="549"/>
      <c r="Y627" s="551"/>
      <c r="Z627" s="550"/>
      <c r="AA627" s="477"/>
      <c r="AB627" s="478"/>
      <c r="AC627" s="479"/>
      <c r="AD627" s="480"/>
      <c r="AE627" s="475"/>
      <c r="AF627" s="478"/>
      <c r="AG627" s="479"/>
      <c r="AH627" s="482"/>
      <c r="AI627" s="475"/>
      <c r="AJ627" s="478"/>
      <c r="AK627" s="479"/>
      <c r="AL627" s="482"/>
    </row>
    <row r="628" spans="1:38" ht="18.75">
      <c r="A628" s="539"/>
      <c r="B628" s="541">
        <v>244095</v>
      </c>
      <c r="C628" s="543" t="s">
        <v>769</v>
      </c>
      <c r="D628" s="542"/>
      <c r="E628" s="542"/>
      <c r="F628" s="606"/>
      <c r="G628" s="518">
        <v>9100</v>
      </c>
      <c r="H628" s="547"/>
      <c r="I628" s="472"/>
      <c r="J628" s="473"/>
      <c r="K628" s="474"/>
      <c r="L628" s="459">
        <f t="shared" si="234"/>
        <v>9100</v>
      </c>
      <c r="M628" s="460">
        <f t="shared" ref="M628:M636" si="237">SUM(T628,X628,AB628,AF628,AJ628)</f>
        <v>0</v>
      </c>
      <c r="N628" s="461">
        <f t="shared" si="235"/>
        <v>0</v>
      </c>
      <c r="O628" s="462">
        <f t="shared" si="235"/>
        <v>0</v>
      </c>
      <c r="P628" s="463">
        <f t="shared" ref="P628:P636" si="238">SUM(R628)</f>
        <v>0</v>
      </c>
      <c r="Q628" s="481"/>
      <c r="R628" s="607"/>
      <c r="S628" s="608">
        <v>9100</v>
      </c>
      <c r="T628" s="549"/>
      <c r="U628" s="479"/>
      <c r="V628" s="480"/>
      <c r="W628" s="481"/>
      <c r="X628" s="549"/>
      <c r="Y628" s="551"/>
      <c r="Z628" s="550"/>
      <c r="AA628" s="477"/>
      <c r="AB628" s="478"/>
      <c r="AC628" s="479"/>
      <c r="AD628" s="480"/>
      <c r="AE628" s="475"/>
      <c r="AF628" s="478"/>
      <c r="AG628" s="479"/>
      <c r="AH628" s="482"/>
      <c r="AI628" s="475"/>
      <c r="AJ628" s="478"/>
      <c r="AK628" s="479"/>
      <c r="AL628" s="482"/>
    </row>
    <row r="629" spans="1:38" ht="18.75">
      <c r="A629" s="539"/>
      <c r="B629" s="541">
        <v>45800</v>
      </c>
      <c r="C629" s="543" t="s">
        <v>770</v>
      </c>
      <c r="D629" s="542"/>
      <c r="E629" s="542"/>
      <c r="F629" s="606"/>
      <c r="G629" s="471"/>
      <c r="H629" s="547"/>
      <c r="I629" s="472"/>
      <c r="J629" s="548">
        <v>42372</v>
      </c>
      <c r="K629" s="474"/>
      <c r="L629" s="459">
        <f t="shared" si="234"/>
        <v>42372</v>
      </c>
      <c r="M629" s="460">
        <f t="shared" si="237"/>
        <v>0</v>
      </c>
      <c r="N629" s="461">
        <f t="shared" si="235"/>
        <v>0</v>
      </c>
      <c r="O629" s="462">
        <f t="shared" si="235"/>
        <v>0</v>
      </c>
      <c r="P629" s="463">
        <f t="shared" si="238"/>
        <v>0</v>
      </c>
      <c r="Q629" s="481"/>
      <c r="R629" s="607"/>
      <c r="S629" s="477"/>
      <c r="T629" s="478"/>
      <c r="U629" s="479"/>
      <c r="V629" s="480"/>
      <c r="W629" s="481"/>
      <c r="X629" s="549"/>
      <c r="Y629" s="551"/>
      <c r="Z629" s="550"/>
      <c r="AA629" s="477"/>
      <c r="AB629" s="478"/>
      <c r="AC629" s="479"/>
      <c r="AD629" s="480"/>
      <c r="AE629" s="475">
        <v>42372</v>
      </c>
      <c r="AF629" s="549"/>
      <c r="AG629" s="479"/>
      <c r="AH629" s="550"/>
      <c r="AI629" s="475"/>
      <c r="AJ629" s="478"/>
      <c r="AK629" s="479"/>
      <c r="AL629" s="482"/>
    </row>
    <row r="630" spans="1:38" ht="18.75">
      <c r="A630" s="539"/>
      <c r="B630" s="541">
        <v>244140</v>
      </c>
      <c r="C630" s="543" t="s">
        <v>771</v>
      </c>
      <c r="D630" s="542"/>
      <c r="E630" s="542"/>
      <c r="F630" s="606"/>
      <c r="G630" s="471"/>
      <c r="H630" s="547">
        <v>38627</v>
      </c>
      <c r="I630" s="472"/>
      <c r="J630" s="473"/>
      <c r="K630" s="474"/>
      <c r="L630" s="459">
        <f t="shared" si="234"/>
        <v>38627</v>
      </c>
      <c r="M630" s="460">
        <f t="shared" si="237"/>
        <v>0</v>
      </c>
      <c r="N630" s="461">
        <f t="shared" si="235"/>
        <v>0</v>
      </c>
      <c r="O630" s="462">
        <f t="shared" si="235"/>
        <v>0</v>
      </c>
      <c r="P630" s="463">
        <f t="shared" si="238"/>
        <v>0</v>
      </c>
      <c r="Q630" s="481"/>
      <c r="R630" s="607"/>
      <c r="S630" s="477"/>
      <c r="T630" s="478"/>
      <c r="U630" s="479"/>
      <c r="V630" s="480"/>
      <c r="W630" s="481">
        <v>38627</v>
      </c>
      <c r="X630" s="549"/>
      <c r="Y630" s="551"/>
      <c r="Z630" s="550"/>
      <c r="AA630" s="477"/>
      <c r="AB630" s="478"/>
      <c r="AC630" s="479"/>
      <c r="AD630" s="480"/>
      <c r="AE630" s="475"/>
      <c r="AF630" s="478"/>
      <c r="AG630" s="479"/>
      <c r="AH630" s="482"/>
      <c r="AI630" s="475"/>
      <c r="AJ630" s="478"/>
      <c r="AK630" s="479"/>
      <c r="AL630" s="482"/>
    </row>
    <row r="631" spans="1:38" ht="18.75">
      <c r="A631" s="539"/>
      <c r="B631" s="541">
        <v>244144</v>
      </c>
      <c r="C631" s="543" t="s">
        <v>772</v>
      </c>
      <c r="D631" s="542"/>
      <c r="E631" s="542"/>
      <c r="F631" s="606"/>
      <c r="G631" s="471"/>
      <c r="H631" s="547">
        <v>3548.55</v>
      </c>
      <c r="I631" s="472"/>
      <c r="J631" s="473"/>
      <c r="K631" s="474"/>
      <c r="L631" s="459">
        <f t="shared" si="234"/>
        <v>3548.55</v>
      </c>
      <c r="M631" s="460">
        <f t="shared" si="237"/>
        <v>0</v>
      </c>
      <c r="N631" s="461">
        <f t="shared" si="235"/>
        <v>0</v>
      </c>
      <c r="O631" s="462">
        <f t="shared" si="235"/>
        <v>0</v>
      </c>
      <c r="P631" s="463">
        <f t="shared" si="238"/>
        <v>0</v>
      </c>
      <c r="Q631" s="481"/>
      <c r="R631" s="607"/>
      <c r="S631" s="477"/>
      <c r="T631" s="478"/>
      <c r="U631" s="479"/>
      <c r="V631" s="480"/>
      <c r="W631" s="481">
        <v>3548.55</v>
      </c>
      <c r="X631" s="549"/>
      <c r="Y631" s="551"/>
      <c r="Z631" s="550"/>
      <c r="AA631" s="477"/>
      <c r="AB631" s="478"/>
      <c r="AC631" s="479"/>
      <c r="AD631" s="480"/>
      <c r="AE631" s="475"/>
      <c r="AF631" s="478"/>
      <c r="AG631" s="479"/>
      <c r="AH631" s="482"/>
      <c r="AI631" s="475"/>
      <c r="AJ631" s="478"/>
      <c r="AK631" s="479"/>
      <c r="AL631" s="482"/>
    </row>
    <row r="632" spans="1:38" ht="18.75">
      <c r="A632" s="539"/>
      <c r="B632" s="541">
        <v>244181</v>
      </c>
      <c r="C632" s="543" t="s">
        <v>1331</v>
      </c>
      <c r="D632" s="542"/>
      <c r="E632" s="542"/>
      <c r="F632" s="606"/>
      <c r="G632" s="471"/>
      <c r="H632" s="547">
        <v>10694.05</v>
      </c>
      <c r="I632" s="472"/>
      <c r="J632" s="473"/>
      <c r="K632" s="474"/>
      <c r="L632" s="459">
        <f t="shared" si="234"/>
        <v>0</v>
      </c>
      <c r="M632" s="460">
        <f t="shared" si="237"/>
        <v>0</v>
      </c>
      <c r="N632" s="461">
        <f t="shared" si="235"/>
        <v>0</v>
      </c>
      <c r="O632" s="462">
        <f t="shared" si="235"/>
        <v>10694.05</v>
      </c>
      <c r="P632" s="463">
        <f t="shared" si="238"/>
        <v>0</v>
      </c>
      <c r="Q632" s="481"/>
      <c r="R632" s="607"/>
      <c r="S632" s="477"/>
      <c r="T632" s="478"/>
      <c r="U632" s="479"/>
      <c r="V632" s="480"/>
      <c r="W632" s="481"/>
      <c r="X632" s="549"/>
      <c r="Y632" s="551"/>
      <c r="Z632" s="550">
        <v>10694.05</v>
      </c>
      <c r="AA632" s="477"/>
      <c r="AB632" s="478"/>
      <c r="AC632" s="479"/>
      <c r="AD632" s="480"/>
      <c r="AE632" s="475"/>
      <c r="AF632" s="478"/>
      <c r="AG632" s="479"/>
      <c r="AH632" s="482"/>
      <c r="AI632" s="475"/>
      <c r="AJ632" s="478"/>
      <c r="AK632" s="479"/>
      <c r="AL632" s="482"/>
    </row>
    <row r="633" spans="1:38" ht="18.75">
      <c r="A633" s="539"/>
      <c r="B633" s="541">
        <v>244182</v>
      </c>
      <c r="C633" s="543" t="s">
        <v>1332</v>
      </c>
      <c r="D633" s="542"/>
      <c r="E633" s="542"/>
      <c r="F633" s="606"/>
      <c r="G633" s="471"/>
      <c r="H633" s="547">
        <v>63707.8</v>
      </c>
      <c r="I633" s="472"/>
      <c r="J633" s="473"/>
      <c r="K633" s="474"/>
      <c r="L633" s="459">
        <f t="shared" si="234"/>
        <v>63707.8</v>
      </c>
      <c r="M633" s="460">
        <f t="shared" si="237"/>
        <v>0</v>
      </c>
      <c r="N633" s="461">
        <f t="shared" si="235"/>
        <v>0</v>
      </c>
      <c r="O633" s="462">
        <f t="shared" si="235"/>
        <v>0</v>
      </c>
      <c r="P633" s="463">
        <f t="shared" si="238"/>
        <v>0</v>
      </c>
      <c r="Q633" s="481"/>
      <c r="R633" s="607"/>
      <c r="S633" s="477"/>
      <c r="T633" s="478"/>
      <c r="U633" s="479"/>
      <c r="V633" s="480"/>
      <c r="W633" s="481">
        <v>63707.8</v>
      </c>
      <c r="X633" s="549"/>
      <c r="Y633" s="551"/>
      <c r="Z633" s="550"/>
      <c r="AA633" s="477"/>
      <c r="AB633" s="478"/>
      <c r="AC633" s="479"/>
      <c r="AD633" s="480"/>
      <c r="AE633" s="475"/>
      <c r="AF633" s="478"/>
      <c r="AG633" s="479"/>
      <c r="AH633" s="482"/>
      <c r="AI633" s="475"/>
      <c r="AJ633" s="478"/>
      <c r="AK633" s="479"/>
      <c r="AL633" s="482"/>
    </row>
    <row r="634" spans="1:38" ht="18.75">
      <c r="A634" s="539"/>
      <c r="B634" s="541">
        <v>244215</v>
      </c>
      <c r="C634" s="543" t="s">
        <v>1487</v>
      </c>
      <c r="D634" s="542"/>
      <c r="E634" s="542"/>
      <c r="F634" s="606"/>
      <c r="G634" s="471"/>
      <c r="H634" s="547">
        <v>78570.100000000006</v>
      </c>
      <c r="I634" s="472"/>
      <c r="J634" s="473"/>
      <c r="K634" s="474"/>
      <c r="L634" s="459">
        <f t="shared" si="234"/>
        <v>0</v>
      </c>
      <c r="M634" s="460">
        <f t="shared" si="237"/>
        <v>0</v>
      </c>
      <c r="N634" s="461">
        <f t="shared" si="235"/>
        <v>0</v>
      </c>
      <c r="O634" s="462">
        <f t="shared" si="235"/>
        <v>78570.100000000006</v>
      </c>
      <c r="P634" s="463">
        <f t="shared" si="238"/>
        <v>0</v>
      </c>
      <c r="Q634" s="481"/>
      <c r="R634" s="607"/>
      <c r="S634" s="477"/>
      <c r="T634" s="478"/>
      <c r="U634" s="479"/>
      <c r="V634" s="480"/>
      <c r="W634" s="481"/>
      <c r="X634" s="549"/>
      <c r="Y634" s="551"/>
      <c r="Z634" s="550">
        <v>78570.100000000006</v>
      </c>
      <c r="AA634" s="477"/>
      <c r="AB634" s="478"/>
      <c r="AC634" s="479"/>
      <c r="AD634" s="480"/>
      <c r="AE634" s="475"/>
      <c r="AF634" s="478"/>
      <c r="AG634" s="479"/>
      <c r="AH634" s="482"/>
      <c r="AI634" s="475"/>
      <c r="AJ634" s="478"/>
      <c r="AK634" s="479"/>
      <c r="AL634" s="482"/>
    </row>
    <row r="635" spans="1:38" ht="18.75">
      <c r="A635" s="539"/>
      <c r="B635" s="541">
        <v>244217</v>
      </c>
      <c r="C635" s="543" t="s">
        <v>1488</v>
      </c>
      <c r="D635" s="542"/>
      <c r="E635" s="542"/>
      <c r="F635" s="606"/>
      <c r="G635" s="471"/>
      <c r="H635" s="547">
        <v>4526.1000000000004</v>
      </c>
      <c r="I635" s="472"/>
      <c r="J635" s="473"/>
      <c r="K635" s="474"/>
      <c r="L635" s="459">
        <f t="shared" si="234"/>
        <v>0</v>
      </c>
      <c r="M635" s="460">
        <f t="shared" si="237"/>
        <v>0</v>
      </c>
      <c r="N635" s="461">
        <f t="shared" si="235"/>
        <v>0</v>
      </c>
      <c r="O635" s="462">
        <f t="shared" si="235"/>
        <v>4526.1000000000004</v>
      </c>
      <c r="P635" s="463">
        <f t="shared" si="238"/>
        <v>0</v>
      </c>
      <c r="Q635" s="481"/>
      <c r="R635" s="607"/>
      <c r="S635" s="477"/>
      <c r="T635" s="478"/>
      <c r="U635" s="479"/>
      <c r="V635" s="480"/>
      <c r="W635" s="481"/>
      <c r="X635" s="549"/>
      <c r="Y635" s="551"/>
      <c r="Z635" s="550">
        <v>4526.1000000000004</v>
      </c>
      <c r="AA635" s="477"/>
      <c r="AB635" s="478"/>
      <c r="AC635" s="479"/>
      <c r="AD635" s="480"/>
      <c r="AE635" s="475"/>
      <c r="AF635" s="478"/>
      <c r="AG635" s="479"/>
      <c r="AH635" s="482"/>
      <c r="AI635" s="475"/>
      <c r="AJ635" s="478"/>
      <c r="AK635" s="479"/>
      <c r="AL635" s="482"/>
    </row>
    <row r="636" spans="1:38" ht="18.75">
      <c r="A636" s="539"/>
      <c r="B636" s="1019">
        <v>244222</v>
      </c>
      <c r="C636" s="1020" t="s">
        <v>1634</v>
      </c>
      <c r="D636" s="542"/>
      <c r="E636" s="542"/>
      <c r="F636" s="606"/>
      <c r="G636" s="471"/>
      <c r="H636" s="547">
        <v>38241.800000000003</v>
      </c>
      <c r="I636" s="472"/>
      <c r="J636" s="473"/>
      <c r="K636" s="474"/>
      <c r="L636" s="459">
        <f t="shared" si="234"/>
        <v>0</v>
      </c>
      <c r="M636" s="460">
        <f t="shared" si="237"/>
        <v>0</v>
      </c>
      <c r="N636" s="461">
        <f t="shared" si="235"/>
        <v>0</v>
      </c>
      <c r="O636" s="462">
        <f t="shared" si="235"/>
        <v>38241.800000000003</v>
      </c>
      <c r="P636" s="463">
        <f t="shared" si="238"/>
        <v>0</v>
      </c>
      <c r="Q636" s="481"/>
      <c r="R636" s="607"/>
      <c r="S636" s="477"/>
      <c r="T636" s="478"/>
      <c r="U636" s="479"/>
      <c r="V636" s="480"/>
      <c r="W636" s="481"/>
      <c r="X636" s="549"/>
      <c r="Y636" s="551"/>
      <c r="Z636" s="550">
        <v>38241.800000000003</v>
      </c>
      <c r="AA636" s="477"/>
      <c r="AB636" s="478"/>
      <c r="AC636" s="479"/>
      <c r="AD636" s="480"/>
      <c r="AE636" s="475"/>
      <c r="AF636" s="478"/>
      <c r="AG636" s="479"/>
      <c r="AH636" s="482"/>
      <c r="AI636" s="475"/>
      <c r="AJ636" s="478"/>
      <c r="AK636" s="479"/>
      <c r="AL636" s="482"/>
    </row>
    <row r="637" spans="1:38" ht="18.75">
      <c r="A637" s="539"/>
      <c r="B637" s="1019">
        <v>244222</v>
      </c>
      <c r="C637" s="1018" t="s">
        <v>1635</v>
      </c>
      <c r="D637" s="542"/>
      <c r="E637" s="542"/>
      <c r="F637" s="606"/>
      <c r="G637" s="471"/>
      <c r="H637" s="547">
        <v>198913</v>
      </c>
      <c r="I637" s="472"/>
      <c r="J637" s="473"/>
      <c r="K637" s="474"/>
      <c r="L637" s="459">
        <f t="shared" ref="L637:L646" si="239">SUM(Q637,S637,W637,AA637,AE637,AI637)</f>
        <v>0</v>
      </c>
      <c r="M637" s="460">
        <f t="shared" ref="M637:M646" si="240">SUM(T637,X637,AB637,AF637,AJ637)</f>
        <v>0</v>
      </c>
      <c r="N637" s="461">
        <f t="shared" ref="N637:N646" si="241">SUM(U637,Y637,AC637,AG637,AK637)</f>
        <v>0</v>
      </c>
      <c r="O637" s="462">
        <f t="shared" ref="O637:O646" si="242">SUM(V637,Z637,AD637,AH637,AL637)</f>
        <v>198913</v>
      </c>
      <c r="P637" s="463">
        <f t="shared" ref="P637:P646" si="243">SUM(R637)</f>
        <v>0</v>
      </c>
      <c r="Q637" s="481"/>
      <c r="R637" s="607"/>
      <c r="S637" s="477"/>
      <c r="T637" s="478"/>
      <c r="U637" s="479"/>
      <c r="V637" s="480"/>
      <c r="W637" s="481"/>
      <c r="X637" s="549"/>
      <c r="Y637" s="551"/>
      <c r="Z637" s="550">
        <v>198913</v>
      </c>
      <c r="AA637" s="477"/>
      <c r="AB637" s="478"/>
      <c r="AC637" s="479"/>
      <c r="AD637" s="480"/>
      <c r="AE637" s="475"/>
      <c r="AF637" s="478"/>
      <c r="AG637" s="479"/>
      <c r="AH637" s="482"/>
      <c r="AI637" s="475"/>
      <c r="AJ637" s="478"/>
      <c r="AK637" s="479"/>
      <c r="AL637" s="482"/>
    </row>
    <row r="638" spans="1:38" ht="18.75">
      <c r="A638" s="539"/>
      <c r="B638" s="541">
        <v>244249</v>
      </c>
      <c r="C638" s="543" t="s">
        <v>1667</v>
      </c>
      <c r="D638" s="542"/>
      <c r="E638" s="542"/>
      <c r="F638" s="606"/>
      <c r="G638" s="471"/>
      <c r="H638" s="547">
        <v>64200</v>
      </c>
      <c r="I638" s="472"/>
      <c r="J638" s="473"/>
      <c r="K638" s="474"/>
      <c r="L638" s="459">
        <f t="shared" si="239"/>
        <v>0</v>
      </c>
      <c r="M638" s="460">
        <f t="shared" si="240"/>
        <v>0</v>
      </c>
      <c r="N638" s="461">
        <f t="shared" si="241"/>
        <v>0</v>
      </c>
      <c r="O638" s="462">
        <f t="shared" si="242"/>
        <v>64200</v>
      </c>
      <c r="P638" s="463">
        <f t="shared" si="243"/>
        <v>0</v>
      </c>
      <c r="Q638" s="481"/>
      <c r="R638" s="607"/>
      <c r="S638" s="477"/>
      <c r="T638" s="478"/>
      <c r="U638" s="479"/>
      <c r="V638" s="480"/>
      <c r="W638" s="481"/>
      <c r="X638" s="549"/>
      <c r="Y638" s="551"/>
      <c r="Z638" s="550">
        <v>64200</v>
      </c>
      <c r="AA638" s="477"/>
      <c r="AB638" s="478"/>
      <c r="AC638" s="479"/>
      <c r="AD638" s="480"/>
      <c r="AE638" s="475"/>
      <c r="AF638" s="478"/>
      <c r="AG638" s="479"/>
      <c r="AH638" s="482"/>
      <c r="AI638" s="475"/>
      <c r="AJ638" s="478"/>
      <c r="AK638" s="479"/>
      <c r="AL638" s="482"/>
    </row>
    <row r="639" spans="1:38" ht="18.75">
      <c r="A639" s="539"/>
      <c r="B639" s="541">
        <v>244251</v>
      </c>
      <c r="C639" s="543" t="s">
        <v>1668</v>
      </c>
      <c r="D639" s="542"/>
      <c r="E639" s="542"/>
      <c r="F639" s="606"/>
      <c r="G639" s="518">
        <v>14560</v>
      </c>
      <c r="H639" s="547"/>
      <c r="I639" s="472"/>
      <c r="J639" s="473"/>
      <c r="K639" s="474"/>
      <c r="L639" s="459">
        <f t="shared" si="239"/>
        <v>0</v>
      </c>
      <c r="M639" s="460">
        <f t="shared" si="240"/>
        <v>14560</v>
      </c>
      <c r="N639" s="461">
        <f t="shared" si="241"/>
        <v>0</v>
      </c>
      <c r="O639" s="462">
        <f t="shared" si="242"/>
        <v>0</v>
      </c>
      <c r="P639" s="463">
        <f t="shared" si="243"/>
        <v>0</v>
      </c>
      <c r="Q639" s="481"/>
      <c r="R639" s="607"/>
      <c r="S639" s="477"/>
      <c r="T639" s="478">
        <v>14560</v>
      </c>
      <c r="U639" s="479"/>
      <c r="V639" s="480"/>
      <c r="W639" s="481"/>
      <c r="X639" s="549"/>
      <c r="Y639" s="551"/>
      <c r="Z639" s="550"/>
      <c r="AA639" s="477"/>
      <c r="AB639" s="478"/>
      <c r="AC639" s="479"/>
      <c r="AD639" s="480"/>
      <c r="AE639" s="475"/>
      <c r="AF639" s="478"/>
      <c r="AG639" s="479"/>
      <c r="AH639" s="482"/>
      <c r="AI639" s="475"/>
      <c r="AJ639" s="478"/>
      <c r="AK639" s="479"/>
      <c r="AL639" s="482"/>
    </row>
    <row r="640" spans="1:38" ht="18.75">
      <c r="A640" s="539"/>
      <c r="B640" s="541">
        <v>244251</v>
      </c>
      <c r="C640" s="543" t="s">
        <v>1669</v>
      </c>
      <c r="D640" s="542"/>
      <c r="E640" s="542"/>
      <c r="F640" s="606"/>
      <c r="G640" s="471"/>
      <c r="H640" s="547"/>
      <c r="I640" s="472"/>
      <c r="J640" s="473">
        <v>25252</v>
      </c>
      <c r="K640" s="474"/>
      <c r="L640" s="459">
        <f t="shared" si="239"/>
        <v>0</v>
      </c>
      <c r="M640" s="460">
        <f t="shared" si="240"/>
        <v>0</v>
      </c>
      <c r="N640" s="461">
        <f t="shared" si="241"/>
        <v>0</v>
      </c>
      <c r="O640" s="462">
        <f t="shared" si="242"/>
        <v>25252</v>
      </c>
      <c r="P640" s="463">
        <f t="shared" si="243"/>
        <v>0</v>
      </c>
      <c r="Q640" s="481"/>
      <c r="R640" s="607"/>
      <c r="S640" s="477"/>
      <c r="T640" s="478"/>
      <c r="U640" s="479"/>
      <c r="V640" s="480"/>
      <c r="W640" s="481"/>
      <c r="X640" s="549"/>
      <c r="Y640" s="551"/>
      <c r="Z640" s="550"/>
      <c r="AA640" s="477"/>
      <c r="AB640" s="478"/>
      <c r="AC640" s="479"/>
      <c r="AD640" s="480"/>
      <c r="AE640" s="475"/>
      <c r="AF640" s="478"/>
      <c r="AG640" s="479"/>
      <c r="AH640" s="482">
        <v>25252</v>
      </c>
      <c r="AI640" s="475"/>
      <c r="AJ640" s="478"/>
      <c r="AK640" s="479"/>
      <c r="AL640" s="482"/>
    </row>
    <row r="641" spans="1:38" ht="18.75">
      <c r="A641" s="539"/>
      <c r="B641" s="541">
        <v>244251</v>
      </c>
      <c r="C641" s="543" t="s">
        <v>1670</v>
      </c>
      <c r="D641" s="542"/>
      <c r="E641" s="542"/>
      <c r="F641" s="606"/>
      <c r="G641" s="471"/>
      <c r="H641" s="547"/>
      <c r="I641" s="472"/>
      <c r="J641" s="473">
        <v>42372</v>
      </c>
      <c r="K641" s="474"/>
      <c r="L641" s="459">
        <f t="shared" si="239"/>
        <v>0</v>
      </c>
      <c r="M641" s="460">
        <f t="shared" si="240"/>
        <v>0</v>
      </c>
      <c r="N641" s="461">
        <f t="shared" si="241"/>
        <v>0</v>
      </c>
      <c r="O641" s="462">
        <f t="shared" si="242"/>
        <v>42372</v>
      </c>
      <c r="P641" s="463">
        <f t="shared" si="243"/>
        <v>0</v>
      </c>
      <c r="Q641" s="481"/>
      <c r="R641" s="607"/>
      <c r="S641" s="477"/>
      <c r="T641" s="478"/>
      <c r="U641" s="479"/>
      <c r="V641" s="480"/>
      <c r="W641" s="481"/>
      <c r="X641" s="549"/>
      <c r="Y641" s="551"/>
      <c r="Z641" s="550"/>
      <c r="AA641" s="477"/>
      <c r="AB641" s="478"/>
      <c r="AC641" s="479"/>
      <c r="AD641" s="480"/>
      <c r="AE641" s="475"/>
      <c r="AF641" s="478"/>
      <c r="AG641" s="479"/>
      <c r="AH641" s="482">
        <v>42372</v>
      </c>
      <c r="AI641" s="475"/>
      <c r="AJ641" s="478"/>
      <c r="AK641" s="479"/>
      <c r="AL641" s="482"/>
    </row>
    <row r="642" spans="1:38" ht="18.75">
      <c r="A642" s="539"/>
      <c r="B642" s="541"/>
      <c r="C642" s="543" t="s">
        <v>1671</v>
      </c>
      <c r="D642" s="542"/>
      <c r="E642" s="542"/>
      <c r="F642" s="606"/>
      <c r="G642" s="471"/>
      <c r="H642" s="547">
        <v>29746</v>
      </c>
      <c r="I642" s="472"/>
      <c r="J642" s="473"/>
      <c r="K642" s="474"/>
      <c r="L642" s="459"/>
      <c r="M642" s="460"/>
      <c r="N642" s="461"/>
      <c r="O642" s="462"/>
      <c r="P642" s="463"/>
      <c r="Q642" s="481"/>
      <c r="R642" s="607"/>
      <c r="S642" s="477"/>
      <c r="T642" s="478"/>
      <c r="U642" s="479"/>
      <c r="V642" s="480"/>
      <c r="W642" s="481"/>
      <c r="X642" s="549"/>
      <c r="Y642" s="551"/>
      <c r="Z642" s="550">
        <v>29746</v>
      </c>
      <c r="AA642" s="477"/>
      <c r="AB642" s="478"/>
      <c r="AC642" s="479"/>
      <c r="AD642" s="480"/>
      <c r="AE642" s="475"/>
      <c r="AF642" s="478"/>
      <c r="AG642" s="479"/>
      <c r="AH642" s="482"/>
      <c r="AI642" s="475"/>
      <c r="AJ642" s="478"/>
      <c r="AK642" s="479"/>
      <c r="AL642" s="482"/>
    </row>
    <row r="643" spans="1:38" ht="18.75">
      <c r="A643" s="539"/>
      <c r="B643" s="541"/>
      <c r="C643" s="543"/>
      <c r="D643" s="542"/>
      <c r="E643" s="542"/>
      <c r="F643" s="606"/>
      <c r="G643" s="471"/>
      <c r="H643" s="547"/>
      <c r="I643" s="472"/>
      <c r="J643" s="473"/>
      <c r="K643" s="474"/>
      <c r="L643" s="459"/>
      <c r="M643" s="460"/>
      <c r="N643" s="461"/>
      <c r="O643" s="462"/>
      <c r="P643" s="463"/>
      <c r="Q643" s="481"/>
      <c r="R643" s="607"/>
      <c r="S643" s="477"/>
      <c r="T643" s="478"/>
      <c r="U643" s="479"/>
      <c r="V643" s="480"/>
      <c r="W643" s="481"/>
      <c r="X643" s="549"/>
      <c r="Y643" s="551"/>
      <c r="Z643" s="550"/>
      <c r="AA643" s="477"/>
      <c r="AB643" s="478"/>
      <c r="AC643" s="479"/>
      <c r="AD643" s="480"/>
      <c r="AE643" s="475"/>
      <c r="AF643" s="478"/>
      <c r="AG643" s="479"/>
      <c r="AH643" s="482"/>
      <c r="AI643" s="475"/>
      <c r="AJ643" s="478"/>
      <c r="AK643" s="479"/>
      <c r="AL643" s="482"/>
    </row>
    <row r="644" spans="1:38" ht="18.75">
      <c r="A644" s="539"/>
      <c r="B644" s="541"/>
      <c r="C644" s="543"/>
      <c r="D644" s="542"/>
      <c r="E644" s="542"/>
      <c r="F644" s="606"/>
      <c r="G644" s="471"/>
      <c r="H644" s="547"/>
      <c r="I644" s="472"/>
      <c r="J644" s="473"/>
      <c r="K644" s="474"/>
      <c r="L644" s="459"/>
      <c r="M644" s="460"/>
      <c r="N644" s="461"/>
      <c r="O644" s="462"/>
      <c r="P644" s="463"/>
      <c r="Q644" s="481"/>
      <c r="R644" s="607"/>
      <c r="S644" s="477"/>
      <c r="T644" s="478"/>
      <c r="U644" s="479"/>
      <c r="V644" s="480"/>
      <c r="W644" s="481"/>
      <c r="X644" s="549"/>
      <c r="Y644" s="551"/>
      <c r="Z644" s="550"/>
      <c r="AA644" s="477"/>
      <c r="AB644" s="478"/>
      <c r="AC644" s="479"/>
      <c r="AD644" s="480"/>
      <c r="AE644" s="475"/>
      <c r="AF644" s="478"/>
      <c r="AG644" s="479"/>
      <c r="AH644" s="482"/>
      <c r="AI644" s="475"/>
      <c r="AJ644" s="478"/>
      <c r="AK644" s="479"/>
      <c r="AL644" s="482"/>
    </row>
    <row r="645" spans="1:38" ht="18.75">
      <c r="A645" s="539"/>
      <c r="B645" s="541"/>
      <c r="C645" s="543"/>
      <c r="D645" s="542"/>
      <c r="E645" s="542"/>
      <c r="F645" s="606"/>
      <c r="G645" s="471"/>
      <c r="H645" s="547"/>
      <c r="I645" s="472"/>
      <c r="J645" s="473"/>
      <c r="K645" s="474"/>
      <c r="L645" s="459"/>
      <c r="M645" s="460"/>
      <c r="N645" s="461"/>
      <c r="O645" s="462"/>
      <c r="P645" s="463"/>
      <c r="Q645" s="481"/>
      <c r="R645" s="607"/>
      <c r="S645" s="477"/>
      <c r="T645" s="478"/>
      <c r="U645" s="479"/>
      <c r="V645" s="480"/>
      <c r="W645" s="481"/>
      <c r="X645" s="549"/>
      <c r="Y645" s="551"/>
      <c r="Z645" s="550"/>
      <c r="AA645" s="477"/>
      <c r="AB645" s="478"/>
      <c r="AC645" s="479"/>
      <c r="AD645" s="480"/>
      <c r="AE645" s="475"/>
      <c r="AF645" s="478"/>
      <c r="AG645" s="479"/>
      <c r="AH645" s="482"/>
      <c r="AI645" s="475"/>
      <c r="AJ645" s="478"/>
      <c r="AK645" s="479"/>
      <c r="AL645" s="482"/>
    </row>
    <row r="646" spans="1:38" ht="18.75">
      <c r="A646" s="539"/>
      <c r="B646" s="541"/>
      <c r="C646" s="543"/>
      <c r="D646" s="542"/>
      <c r="E646" s="542"/>
      <c r="F646" s="606"/>
      <c r="G646" s="471"/>
      <c r="H646" s="547"/>
      <c r="I646" s="472"/>
      <c r="J646" s="473"/>
      <c r="K646" s="474"/>
      <c r="L646" s="459">
        <f t="shared" si="239"/>
        <v>0</v>
      </c>
      <c r="M646" s="460">
        <f t="shared" si="240"/>
        <v>0</v>
      </c>
      <c r="N646" s="461">
        <f t="shared" si="241"/>
        <v>0</v>
      </c>
      <c r="O646" s="462">
        <f t="shared" si="242"/>
        <v>0</v>
      </c>
      <c r="P646" s="463">
        <f t="shared" si="243"/>
        <v>0</v>
      </c>
      <c r="Q646" s="481"/>
      <c r="R646" s="607"/>
      <c r="S646" s="477"/>
      <c r="T646" s="478"/>
      <c r="U646" s="479"/>
      <c r="V646" s="480"/>
      <c r="W646" s="481"/>
      <c r="X646" s="549"/>
      <c r="Y646" s="551"/>
      <c r="Z646" s="550"/>
      <c r="AA646" s="477"/>
      <c r="AB646" s="478"/>
      <c r="AC646" s="479"/>
      <c r="AD646" s="480"/>
      <c r="AE646" s="475"/>
      <c r="AF646" s="478"/>
      <c r="AG646" s="479"/>
      <c r="AH646" s="482"/>
      <c r="AI646" s="475"/>
      <c r="AJ646" s="478"/>
      <c r="AK646" s="479"/>
      <c r="AL646" s="482"/>
    </row>
    <row r="647" spans="1:38" ht="18.75">
      <c r="A647" s="539"/>
      <c r="B647" s="450"/>
      <c r="C647" s="552"/>
      <c r="D647" s="542"/>
      <c r="E647" s="542"/>
      <c r="F647" s="453"/>
      <c r="G647" s="454"/>
      <c r="H647" s="455"/>
      <c r="I647" s="456"/>
      <c r="J647" s="457"/>
      <c r="K647" s="469"/>
      <c r="L647" s="459">
        <f t="shared" si="232"/>
        <v>0</v>
      </c>
      <c r="M647" s="460">
        <f t="shared" ref="M647:M648" si="244">SUM(T647,X647,AB647,AF647,AJ647)</f>
        <v>0</v>
      </c>
      <c r="N647" s="461">
        <f t="shared" si="233"/>
        <v>0</v>
      </c>
      <c r="O647" s="462">
        <f t="shared" si="233"/>
        <v>0</v>
      </c>
      <c r="P647" s="463">
        <f t="shared" ref="P647:P648" si="245">SUM(R647)</f>
        <v>0</v>
      </c>
      <c r="Q647" s="459"/>
      <c r="R647" s="463"/>
      <c r="S647" s="464"/>
      <c r="T647" s="460"/>
      <c r="U647" s="461"/>
      <c r="V647" s="465"/>
      <c r="W647" s="481"/>
      <c r="X647" s="549"/>
      <c r="Y647" s="551"/>
      <c r="Z647" s="550"/>
      <c r="AA647" s="464"/>
      <c r="AB647" s="460"/>
      <c r="AC647" s="461"/>
      <c r="AD647" s="465"/>
      <c r="AE647" s="459"/>
      <c r="AF647" s="460"/>
      <c r="AG647" s="461"/>
      <c r="AH647" s="466"/>
      <c r="AI647" s="459"/>
      <c r="AJ647" s="460"/>
      <c r="AK647" s="461"/>
      <c r="AL647" s="466"/>
    </row>
    <row r="648" spans="1:38" ht="19.5" thickBot="1">
      <c r="A648" s="553"/>
      <c r="B648" s="553"/>
      <c r="C648" s="554"/>
      <c r="D648" s="555"/>
      <c r="E648" s="555"/>
      <c r="F648" s="556"/>
      <c r="G648" s="557"/>
      <c r="H648" s="558"/>
      <c r="I648" s="559"/>
      <c r="J648" s="560"/>
      <c r="K648" s="561"/>
      <c r="L648" s="459">
        <f t="shared" si="232"/>
        <v>0</v>
      </c>
      <c r="M648" s="460">
        <f t="shared" si="244"/>
        <v>0</v>
      </c>
      <c r="N648" s="461">
        <f t="shared" si="233"/>
        <v>0</v>
      </c>
      <c r="O648" s="462">
        <f t="shared" si="233"/>
        <v>0</v>
      </c>
      <c r="P648" s="463">
        <f t="shared" si="245"/>
        <v>0</v>
      </c>
      <c r="Q648" s="492"/>
      <c r="R648" s="493"/>
      <c r="S648" s="494"/>
      <c r="T648" s="495"/>
      <c r="U648" s="496"/>
      <c r="V648" s="497"/>
      <c r="W648" s="649"/>
      <c r="X648" s="657"/>
      <c r="Y648" s="667"/>
      <c r="Z648" s="665"/>
      <c r="AA648" s="494"/>
      <c r="AB648" s="495"/>
      <c r="AC648" s="496"/>
      <c r="AD648" s="497"/>
      <c r="AE648" s="492"/>
      <c r="AF648" s="495"/>
      <c r="AG648" s="496"/>
      <c r="AH648" s="498"/>
      <c r="AI648" s="492"/>
      <c r="AJ648" s="495"/>
      <c r="AK648" s="496"/>
      <c r="AL648" s="498"/>
    </row>
    <row r="649" spans="1:38" ht="75">
      <c r="A649" s="966" t="s">
        <v>146</v>
      </c>
      <c r="B649" s="562" t="s">
        <v>147</v>
      </c>
      <c r="C649" s="563" t="s">
        <v>148</v>
      </c>
      <c r="D649" s="564" t="s">
        <v>149</v>
      </c>
      <c r="E649" s="410" t="s">
        <v>521</v>
      </c>
      <c r="F649" s="411" t="s">
        <v>522</v>
      </c>
      <c r="G649" s="409" t="s">
        <v>508</v>
      </c>
      <c r="H649" s="409" t="s">
        <v>509</v>
      </c>
      <c r="I649" s="409" t="s">
        <v>510</v>
      </c>
      <c r="J649" s="412" t="s">
        <v>511</v>
      </c>
      <c r="K649" s="413" t="s">
        <v>64</v>
      </c>
      <c r="L649" s="565"/>
      <c r="M649" s="566"/>
      <c r="N649" s="566"/>
      <c r="O649" s="566"/>
      <c r="P649" s="567"/>
      <c r="Q649" s="565"/>
      <c r="R649" s="567"/>
      <c r="S649" s="523">
        <f>SUM(S655:V655)</f>
        <v>22040</v>
      </c>
      <c r="T649" s="897">
        <f>S649+G656</f>
        <v>22040</v>
      </c>
      <c r="U649" s="591"/>
      <c r="V649" s="593"/>
      <c r="W649" s="523">
        <f>SUM(W655:Z655)</f>
        <v>274684.75</v>
      </c>
      <c r="X649" s="897">
        <f>W649+H656</f>
        <v>274684.75</v>
      </c>
      <c r="Y649" s="566"/>
      <c r="Z649" s="567"/>
      <c r="AA649" s="569"/>
      <c r="AB649" s="566"/>
      <c r="AC649" s="566"/>
      <c r="AD649" s="568"/>
      <c r="AE649" s="523">
        <f>SUM(AE655:AH655)</f>
        <v>46988.520000000004</v>
      </c>
      <c r="AF649" s="566"/>
      <c r="AG649" s="566"/>
      <c r="AH649" s="567"/>
      <c r="AI649" s="565"/>
      <c r="AJ649" s="566"/>
      <c r="AK649" s="566"/>
      <c r="AL649" s="567"/>
    </row>
    <row r="650" spans="1:38" ht="26.25">
      <c r="A650" s="402" t="s">
        <v>513</v>
      </c>
      <c r="B650" s="420" t="str">
        <f>$B$4</f>
        <v>90</v>
      </c>
      <c r="C650" s="421" t="s">
        <v>32</v>
      </c>
      <c r="D650" s="386">
        <f>SUM(F650:K650)</f>
        <v>796000</v>
      </c>
      <c r="E650" s="400" t="s">
        <v>514</v>
      </c>
      <c r="F650" s="422">
        <v>216000</v>
      </c>
      <c r="G650" s="423">
        <v>99760</v>
      </c>
      <c r="H650" s="424">
        <v>324240</v>
      </c>
      <c r="I650" s="425">
        <v>0</v>
      </c>
      <c r="J650" s="426">
        <v>31000</v>
      </c>
      <c r="K650" s="427">
        <v>125000</v>
      </c>
      <c r="L650" s="428"/>
      <c r="M650" s="429"/>
      <c r="N650" s="430"/>
      <c r="O650" s="431"/>
      <c r="P650" s="432"/>
      <c r="Q650" s="428"/>
      <c r="R650" s="432"/>
      <c r="S650" s="433"/>
      <c r="T650" s="429"/>
      <c r="U650" s="430"/>
      <c r="V650" s="434"/>
      <c r="W650" s="428"/>
      <c r="X650" s="429"/>
      <c r="Y650" s="430"/>
      <c r="Z650" s="435"/>
      <c r="AA650" s="433"/>
      <c r="AB650" s="429"/>
      <c r="AC650" s="430"/>
      <c r="AD650" s="434"/>
      <c r="AE650" s="428"/>
      <c r="AF650" s="429"/>
      <c r="AG650" s="430"/>
      <c r="AH650" s="435"/>
      <c r="AI650" s="428"/>
      <c r="AJ650" s="429"/>
      <c r="AK650" s="430"/>
      <c r="AL650" s="435"/>
    </row>
    <row r="651" spans="1:38" ht="18.75" hidden="1">
      <c r="A651" s="436" t="str">
        <f>$A$5</f>
        <v>พ.ค.</v>
      </c>
      <c r="B651" s="398"/>
      <c r="C651" s="421"/>
      <c r="D651" s="386">
        <f t="shared" ref="D651" si="246">SUM(F651:K651)</f>
        <v>682250</v>
      </c>
      <c r="E651" s="400" t="s">
        <v>516</v>
      </c>
      <c r="F651" s="422">
        <v>216000</v>
      </c>
      <c r="G651" s="423">
        <v>74820</v>
      </c>
      <c r="H651" s="424">
        <v>243180</v>
      </c>
      <c r="I651" s="425">
        <v>0</v>
      </c>
      <c r="J651" s="426">
        <v>23250</v>
      </c>
      <c r="K651" s="427">
        <v>125000</v>
      </c>
      <c r="L651" s="428"/>
      <c r="M651" s="429"/>
      <c r="N651" s="430"/>
      <c r="O651" s="431"/>
      <c r="P651" s="432"/>
      <c r="Q651" s="428"/>
      <c r="R651" s="432"/>
      <c r="S651" s="433"/>
      <c r="T651" s="429"/>
      <c r="U651" s="430"/>
      <c r="V651" s="434"/>
      <c r="W651" s="428"/>
      <c r="X651" s="429"/>
      <c r="Y651" s="430"/>
      <c r="Z651" s="435"/>
      <c r="AA651" s="433"/>
      <c r="AB651" s="429"/>
      <c r="AC651" s="430"/>
      <c r="AD651" s="434"/>
      <c r="AE651" s="428"/>
      <c r="AF651" s="429"/>
      <c r="AG651" s="430"/>
      <c r="AH651" s="435"/>
      <c r="AI651" s="428"/>
      <c r="AJ651" s="429"/>
      <c r="AK651" s="430"/>
      <c r="AL651" s="435"/>
    </row>
    <row r="652" spans="1:38" ht="26.25">
      <c r="A652" s="402" t="s">
        <v>517</v>
      </c>
      <c r="B652" s="401">
        <f>D652*100/D650</f>
        <v>86.019255025125631</v>
      </c>
      <c r="C652" s="421" t="s">
        <v>32</v>
      </c>
      <c r="D652" s="386">
        <f>SUM(F652:K652)</f>
        <v>684713.27</v>
      </c>
      <c r="E652" s="400" t="s">
        <v>518</v>
      </c>
      <c r="F652" s="422">
        <f t="shared" ref="F652:K652" si="247">SUM(F656:F683)</f>
        <v>216000</v>
      </c>
      <c r="G652" s="423">
        <f t="shared" si="247"/>
        <v>22040</v>
      </c>
      <c r="H652" s="424">
        <f t="shared" si="247"/>
        <v>274684.75</v>
      </c>
      <c r="I652" s="425">
        <f t="shared" si="247"/>
        <v>0</v>
      </c>
      <c r="J652" s="426">
        <f t="shared" si="247"/>
        <v>46988.520000000004</v>
      </c>
      <c r="K652" s="427">
        <f t="shared" si="247"/>
        <v>125000</v>
      </c>
      <c r="L652" s="475"/>
      <c r="M652" s="478"/>
      <c r="N652" s="479"/>
      <c r="O652" s="538"/>
      <c r="P652" s="476"/>
      <c r="Q652" s="475"/>
      <c r="R652" s="476"/>
      <c r="S652" s="477"/>
      <c r="T652" s="478"/>
      <c r="U652" s="479"/>
      <c r="V652" s="480"/>
      <c r="W652" s="475"/>
      <c r="X652" s="478"/>
      <c r="Y652" s="479"/>
      <c r="Z652" s="482"/>
      <c r="AA652" s="477"/>
      <c r="AB652" s="478"/>
      <c r="AC652" s="479"/>
      <c r="AD652" s="480"/>
      <c r="AE652" s="475"/>
      <c r="AF652" s="478"/>
      <c r="AG652" s="479"/>
      <c r="AH652" s="482"/>
      <c r="AI652" s="475"/>
      <c r="AJ652" s="478"/>
      <c r="AK652" s="479"/>
      <c r="AL652" s="482"/>
    </row>
    <row r="653" spans="1:38" ht="26.25" hidden="1">
      <c r="A653" s="402" t="s">
        <v>519</v>
      </c>
      <c r="B653" s="403">
        <f>L655*100/D650</f>
        <v>64.96563693467337</v>
      </c>
      <c r="C653" s="421" t="s">
        <v>32</v>
      </c>
      <c r="D653" s="386">
        <f>SUM(F653:K653)</f>
        <v>-2463.2700000000041</v>
      </c>
      <c r="E653" s="400" t="s">
        <v>520</v>
      </c>
      <c r="F653" s="422">
        <f>F651-F652</f>
        <v>0</v>
      </c>
      <c r="G653" s="423">
        <f t="shared" ref="G653:K653" si="248">G651-G652</f>
        <v>52780</v>
      </c>
      <c r="H653" s="424">
        <f t="shared" si="248"/>
        <v>-31504.75</v>
      </c>
      <c r="I653" s="425">
        <f t="shared" si="248"/>
        <v>0</v>
      </c>
      <c r="J653" s="426">
        <f t="shared" si="248"/>
        <v>-23738.520000000004</v>
      </c>
      <c r="K653" s="427">
        <f t="shared" si="248"/>
        <v>0</v>
      </c>
      <c r="L653" s="570"/>
      <c r="M653" s="460"/>
      <c r="N653" s="461"/>
      <c r="O653" s="462"/>
      <c r="P653" s="571"/>
      <c r="Q653" s="570"/>
      <c r="R653" s="571"/>
      <c r="S653" s="572"/>
      <c r="T653" s="460"/>
      <c r="U653" s="461"/>
      <c r="V653" s="465"/>
      <c r="W653" s="570"/>
      <c r="X653" s="460"/>
      <c r="Y653" s="461"/>
      <c r="Z653" s="466"/>
      <c r="AA653" s="572"/>
      <c r="AB653" s="460"/>
      <c r="AC653" s="461"/>
      <c r="AD653" s="465"/>
      <c r="AE653" s="570"/>
      <c r="AF653" s="460"/>
      <c r="AG653" s="461"/>
      <c r="AH653" s="466"/>
      <c r="AI653" s="570"/>
      <c r="AJ653" s="460"/>
      <c r="AK653" s="461"/>
      <c r="AL653" s="466"/>
    </row>
    <row r="654" spans="1:38" ht="18.75">
      <c r="A654" s="437"/>
      <c r="B654" s="438"/>
      <c r="C654" s="421"/>
      <c r="D654" s="386">
        <f t="shared" ref="D654" si="249">SUM(F654:K654)</f>
        <v>111286.73</v>
      </c>
      <c r="E654" s="400" t="s">
        <v>453</v>
      </c>
      <c r="F654" s="422">
        <f>F650-F652</f>
        <v>0</v>
      </c>
      <c r="G654" s="423">
        <f t="shared" ref="G654:K654" si="250">G650-G652</f>
        <v>77720</v>
      </c>
      <c r="H654" s="424">
        <f t="shared" si="250"/>
        <v>49555.25</v>
      </c>
      <c r="I654" s="425">
        <f t="shared" si="250"/>
        <v>0</v>
      </c>
      <c r="J654" s="426">
        <f t="shared" si="250"/>
        <v>-15988.520000000004</v>
      </c>
      <c r="K654" s="439">
        <f t="shared" si="250"/>
        <v>0</v>
      </c>
      <c r="L654" s="459"/>
      <c r="M654" s="460"/>
      <c r="N654" s="461"/>
      <c r="O654" s="462"/>
      <c r="P654" s="463"/>
      <c r="Q654" s="459"/>
      <c r="R654" s="463"/>
      <c r="S654" s="464"/>
      <c r="T654" s="460"/>
      <c r="U654" s="461"/>
      <c r="V654" s="465"/>
      <c r="W654" s="459"/>
      <c r="X654" s="460"/>
      <c r="Y654" s="461"/>
      <c r="Z654" s="466"/>
      <c r="AA654" s="464"/>
      <c r="AB654" s="460"/>
      <c r="AC654" s="461"/>
      <c r="AD654" s="465"/>
      <c r="AE654" s="459"/>
      <c r="AF654" s="460"/>
      <c r="AG654" s="461"/>
      <c r="AH654" s="466"/>
      <c r="AI654" s="459"/>
      <c r="AJ654" s="460"/>
      <c r="AK654" s="461"/>
      <c r="AL654" s="466"/>
    </row>
    <row r="655" spans="1:38" ht="18.75">
      <c r="A655" s="449" t="s">
        <v>523</v>
      </c>
      <c r="B655" s="440" t="s">
        <v>524</v>
      </c>
      <c r="C655" s="1162" t="s">
        <v>525</v>
      </c>
      <c r="D655" s="1163"/>
      <c r="E655" s="1164"/>
      <c r="F655" s="442" t="s">
        <v>526</v>
      </c>
      <c r="G655" s="440" t="s">
        <v>508</v>
      </c>
      <c r="H655" s="440" t="s">
        <v>509</v>
      </c>
      <c r="I655" s="440" t="s">
        <v>510</v>
      </c>
      <c r="J655" s="440" t="s">
        <v>511</v>
      </c>
      <c r="K655" s="443" t="s">
        <v>64</v>
      </c>
      <c r="L655" s="444">
        <f t="shared" ref="L655:AL655" si="251">SUM(L656:L683)</f>
        <v>517126.47000000003</v>
      </c>
      <c r="M655" s="445">
        <f t="shared" si="251"/>
        <v>0</v>
      </c>
      <c r="N655" s="445">
        <f t="shared" si="251"/>
        <v>0</v>
      </c>
      <c r="O655" s="445">
        <f t="shared" si="251"/>
        <v>167586.79999999999</v>
      </c>
      <c r="P655" s="445">
        <f t="shared" si="251"/>
        <v>0</v>
      </c>
      <c r="Q655" s="444">
        <f t="shared" si="251"/>
        <v>216000</v>
      </c>
      <c r="R655" s="446">
        <f t="shared" si="251"/>
        <v>0</v>
      </c>
      <c r="S655" s="447">
        <f t="shared" si="251"/>
        <v>21040</v>
      </c>
      <c r="T655" s="445">
        <f t="shared" si="251"/>
        <v>0</v>
      </c>
      <c r="U655" s="445">
        <f t="shared" si="251"/>
        <v>0</v>
      </c>
      <c r="V655" s="448">
        <f t="shared" si="251"/>
        <v>1000</v>
      </c>
      <c r="W655" s="444">
        <f t="shared" si="251"/>
        <v>108097.95000000001</v>
      </c>
      <c r="X655" s="445">
        <f t="shared" si="251"/>
        <v>0</v>
      </c>
      <c r="Y655" s="445">
        <f t="shared" si="251"/>
        <v>0</v>
      </c>
      <c r="Z655" s="446">
        <f t="shared" si="251"/>
        <v>166586.79999999999</v>
      </c>
      <c r="AA655" s="447">
        <f t="shared" si="251"/>
        <v>0</v>
      </c>
      <c r="AB655" s="445">
        <f t="shared" si="251"/>
        <v>0</v>
      </c>
      <c r="AC655" s="445">
        <f t="shared" si="251"/>
        <v>0</v>
      </c>
      <c r="AD655" s="448">
        <f t="shared" si="251"/>
        <v>0</v>
      </c>
      <c r="AE655" s="444">
        <f t="shared" si="251"/>
        <v>46988.520000000004</v>
      </c>
      <c r="AF655" s="445">
        <f t="shared" si="251"/>
        <v>0</v>
      </c>
      <c r="AG655" s="445">
        <f t="shared" si="251"/>
        <v>0</v>
      </c>
      <c r="AH655" s="446">
        <f t="shared" si="251"/>
        <v>0</v>
      </c>
      <c r="AI655" s="444">
        <f t="shared" si="251"/>
        <v>125000</v>
      </c>
      <c r="AJ655" s="445">
        <f t="shared" si="251"/>
        <v>0</v>
      </c>
      <c r="AK655" s="445">
        <f t="shared" si="251"/>
        <v>0</v>
      </c>
      <c r="AL655" s="446">
        <f t="shared" si="251"/>
        <v>0</v>
      </c>
    </row>
    <row r="656" spans="1:38" ht="18.75">
      <c r="A656" s="449"/>
      <c r="B656" s="450"/>
      <c r="C656" s="853" t="s">
        <v>1303</v>
      </c>
      <c r="D656" s="540"/>
      <c r="E656" s="540"/>
      <c r="F656" s="453"/>
      <c r="G656" s="454"/>
      <c r="H656" s="455"/>
      <c r="I656" s="456"/>
      <c r="J656" s="457"/>
      <c r="K656" s="469"/>
      <c r="L656" s="459">
        <f t="shared" ref="L656:L683" si="252">SUM(Q656,S656,W656,AA656,AE656,AI656)</f>
        <v>0</v>
      </c>
      <c r="M656" s="460">
        <f>SUM(T656,X656,AB656,AF656,AJ656)</f>
        <v>0</v>
      </c>
      <c r="N656" s="461">
        <f t="shared" ref="N656:O683" si="253">SUM(U656,Y656,AC656,AG656,AK656)</f>
        <v>0</v>
      </c>
      <c r="O656" s="462">
        <f>SUM(V656,Z656,AD656,AH656,AL656)</f>
        <v>0</v>
      </c>
      <c r="P656" s="463">
        <f>SUM(R656)</f>
        <v>0</v>
      </c>
      <c r="Q656" s="459"/>
      <c r="R656" s="463"/>
      <c r="S656" s="464"/>
      <c r="T656" s="460"/>
      <c r="U656" s="461"/>
      <c r="V656" s="465"/>
      <c r="W656" s="459"/>
      <c r="X656" s="460"/>
      <c r="Y656" s="461"/>
      <c r="Z656" s="466"/>
      <c r="AA656" s="464"/>
      <c r="AB656" s="460"/>
      <c r="AC656" s="461"/>
      <c r="AD656" s="465"/>
      <c r="AE656" s="459"/>
      <c r="AF656" s="460"/>
      <c r="AG656" s="461"/>
      <c r="AH656" s="466"/>
      <c r="AI656" s="459"/>
      <c r="AJ656" s="460"/>
      <c r="AK656" s="461"/>
      <c r="AL656" s="466"/>
    </row>
    <row r="657" spans="1:38" ht="18.75">
      <c r="A657" s="449"/>
      <c r="B657" s="450"/>
      <c r="C657" s="451" t="s">
        <v>773</v>
      </c>
      <c r="D657" s="540"/>
      <c r="E657" s="540"/>
      <c r="F657" s="453"/>
      <c r="G657" s="454"/>
      <c r="H657" s="455"/>
      <c r="I657" s="456"/>
      <c r="J657" s="457"/>
      <c r="K657" s="469">
        <v>125000</v>
      </c>
      <c r="L657" s="459">
        <f t="shared" si="252"/>
        <v>125000</v>
      </c>
      <c r="M657" s="460">
        <f t="shared" ref="M657:M670" si="254">SUM(T657,X657,AB657,AF657,AJ657)</f>
        <v>0</v>
      </c>
      <c r="N657" s="461">
        <f t="shared" si="253"/>
        <v>0</v>
      </c>
      <c r="O657" s="462">
        <f t="shared" si="253"/>
        <v>0</v>
      </c>
      <c r="P657" s="463">
        <f t="shared" ref="P657:P670" si="255">SUM(R657)</f>
        <v>0</v>
      </c>
      <c r="Q657" s="459"/>
      <c r="R657" s="463"/>
      <c r="S657" s="464"/>
      <c r="T657" s="460"/>
      <c r="U657" s="461"/>
      <c r="V657" s="465"/>
      <c r="W657" s="459"/>
      <c r="X657" s="460"/>
      <c r="Y657" s="461"/>
      <c r="Z657" s="466"/>
      <c r="AA657" s="464"/>
      <c r="AB657" s="460"/>
      <c r="AC657" s="461"/>
      <c r="AD657" s="465"/>
      <c r="AE657" s="459"/>
      <c r="AF657" s="460"/>
      <c r="AG657" s="461"/>
      <c r="AH657" s="466"/>
      <c r="AI657" s="459">
        <v>125000</v>
      </c>
      <c r="AJ657" s="460"/>
      <c r="AK657" s="461"/>
      <c r="AL657" s="466"/>
    </row>
    <row r="658" spans="1:38" ht="18.75">
      <c r="A658" s="539"/>
      <c r="B658" s="574">
        <v>244196</v>
      </c>
      <c r="C658" s="543" t="s">
        <v>774</v>
      </c>
      <c r="D658" s="542"/>
      <c r="E658" s="542"/>
      <c r="F658" s="606">
        <f>18000*12</f>
        <v>216000</v>
      </c>
      <c r="G658" s="471"/>
      <c r="H658" s="544"/>
      <c r="I658" s="472"/>
      <c r="J658" s="473"/>
      <c r="K658" s="474"/>
      <c r="L658" s="459">
        <f t="shared" si="252"/>
        <v>216000</v>
      </c>
      <c r="M658" s="460">
        <f t="shared" si="254"/>
        <v>0</v>
      </c>
      <c r="N658" s="461">
        <f t="shared" si="253"/>
        <v>0</v>
      </c>
      <c r="O658" s="462">
        <f t="shared" si="253"/>
        <v>0</v>
      </c>
      <c r="P658" s="463">
        <f t="shared" si="255"/>
        <v>0</v>
      </c>
      <c r="Q658" s="481">
        <f>F658</f>
        <v>216000</v>
      </c>
      <c r="R658" s="607">
        <f>216000-Q658</f>
        <v>0</v>
      </c>
      <c r="S658" s="477"/>
      <c r="T658" s="478"/>
      <c r="U658" s="479"/>
      <c r="V658" s="480"/>
      <c r="W658" s="481"/>
      <c r="X658" s="549"/>
      <c r="Y658" s="551"/>
      <c r="Z658" s="550"/>
      <c r="AA658" s="477"/>
      <c r="AB658" s="478"/>
      <c r="AC658" s="479"/>
      <c r="AD658" s="480"/>
      <c r="AE658" s="475"/>
      <c r="AF658" s="478"/>
      <c r="AG658" s="479"/>
      <c r="AH658" s="482"/>
      <c r="AI658" s="475"/>
      <c r="AJ658" s="478"/>
      <c r="AK658" s="479"/>
      <c r="AL658" s="482"/>
    </row>
    <row r="659" spans="1:38" ht="18.75">
      <c r="A659" s="673"/>
      <c r="B659" s="541">
        <v>244000</v>
      </c>
      <c r="C659" s="543" t="s">
        <v>775</v>
      </c>
      <c r="D659" s="542"/>
      <c r="E659" s="542"/>
      <c r="F659" s="606"/>
      <c r="G659" s="518">
        <v>18000</v>
      </c>
      <c r="H659" s="544"/>
      <c r="I659" s="472"/>
      <c r="J659" s="473"/>
      <c r="K659" s="474"/>
      <c r="L659" s="459">
        <f t="shared" si="252"/>
        <v>18000</v>
      </c>
      <c r="M659" s="460">
        <f t="shared" si="254"/>
        <v>0</v>
      </c>
      <c r="N659" s="461">
        <f t="shared" si="253"/>
        <v>0</v>
      </c>
      <c r="O659" s="462">
        <f t="shared" si="253"/>
        <v>0</v>
      </c>
      <c r="P659" s="463">
        <f t="shared" si="255"/>
        <v>0</v>
      </c>
      <c r="Q659" s="481"/>
      <c r="R659" s="607"/>
      <c r="S659" s="608">
        <v>18000</v>
      </c>
      <c r="T659" s="478"/>
      <c r="U659" s="479"/>
      <c r="V659" s="480"/>
      <c r="W659" s="481"/>
      <c r="X659" s="549"/>
      <c r="Y659" s="551"/>
      <c r="Z659" s="550"/>
      <c r="AA659" s="477"/>
      <c r="AB659" s="478"/>
      <c r="AC659" s="479"/>
      <c r="AD659" s="480"/>
      <c r="AE659" s="475"/>
      <c r="AF659" s="478"/>
      <c r="AG659" s="479"/>
      <c r="AH659" s="482"/>
      <c r="AI659" s="475"/>
      <c r="AJ659" s="478"/>
      <c r="AK659" s="479"/>
      <c r="AL659" s="482"/>
    </row>
    <row r="660" spans="1:38" ht="18.75">
      <c r="A660" s="673"/>
      <c r="B660" s="541">
        <v>244031</v>
      </c>
      <c r="C660" s="543" t="s">
        <v>776</v>
      </c>
      <c r="D660" s="542"/>
      <c r="E660" s="542"/>
      <c r="F660" s="606"/>
      <c r="G660" s="471"/>
      <c r="H660" s="547">
        <v>365</v>
      </c>
      <c r="I660" s="472"/>
      <c r="J660" s="473"/>
      <c r="K660" s="474"/>
      <c r="L660" s="459">
        <f t="shared" si="252"/>
        <v>365</v>
      </c>
      <c r="M660" s="460">
        <f t="shared" si="254"/>
        <v>0</v>
      </c>
      <c r="N660" s="461">
        <f t="shared" si="253"/>
        <v>0</v>
      </c>
      <c r="O660" s="462">
        <f t="shared" si="253"/>
        <v>0</v>
      </c>
      <c r="P660" s="463">
        <f t="shared" si="255"/>
        <v>0</v>
      </c>
      <c r="Q660" s="481"/>
      <c r="R660" s="607"/>
      <c r="S660" s="477"/>
      <c r="T660" s="478"/>
      <c r="U660" s="479"/>
      <c r="V660" s="480"/>
      <c r="W660" s="481">
        <v>365</v>
      </c>
      <c r="X660" s="549"/>
      <c r="Y660" s="551"/>
      <c r="Z660" s="550"/>
      <c r="AA660" s="477"/>
      <c r="AB660" s="478"/>
      <c r="AC660" s="479"/>
      <c r="AD660" s="480"/>
      <c r="AE660" s="475"/>
      <c r="AF660" s="478"/>
      <c r="AG660" s="479"/>
      <c r="AH660" s="482"/>
      <c r="AI660" s="475"/>
      <c r="AJ660" s="478"/>
      <c r="AK660" s="479"/>
      <c r="AL660" s="482"/>
    </row>
    <row r="661" spans="1:38" ht="18.75">
      <c r="A661" s="673"/>
      <c r="B661" s="541">
        <v>244034</v>
      </c>
      <c r="C661" s="543" t="s">
        <v>777</v>
      </c>
      <c r="D661" s="542"/>
      <c r="E661" s="542"/>
      <c r="F661" s="606"/>
      <c r="G661" s="471"/>
      <c r="H661" s="547">
        <v>16007.2</v>
      </c>
      <c r="I661" s="472"/>
      <c r="J661" s="473"/>
      <c r="K661" s="474"/>
      <c r="L661" s="459">
        <f t="shared" si="252"/>
        <v>16007.2</v>
      </c>
      <c r="M661" s="460">
        <f t="shared" si="254"/>
        <v>0</v>
      </c>
      <c r="N661" s="461">
        <f t="shared" si="253"/>
        <v>0</v>
      </c>
      <c r="O661" s="462">
        <f t="shared" si="253"/>
        <v>0</v>
      </c>
      <c r="P661" s="463">
        <f t="shared" si="255"/>
        <v>0</v>
      </c>
      <c r="Q661" s="481"/>
      <c r="R661" s="607"/>
      <c r="S661" s="477"/>
      <c r="T661" s="478"/>
      <c r="U661" s="479"/>
      <c r="V661" s="480"/>
      <c r="W661" s="481">
        <v>16007.2</v>
      </c>
      <c r="X661" s="549"/>
      <c r="Y661" s="551"/>
      <c r="Z661" s="550"/>
      <c r="AA661" s="477"/>
      <c r="AB661" s="478"/>
      <c r="AC661" s="479"/>
      <c r="AD661" s="480"/>
      <c r="AE661" s="475"/>
      <c r="AF661" s="478"/>
      <c r="AG661" s="479"/>
      <c r="AH661" s="482"/>
      <c r="AI661" s="475"/>
      <c r="AJ661" s="478"/>
      <c r="AK661" s="479"/>
      <c r="AL661" s="482"/>
    </row>
    <row r="662" spans="1:38" ht="18.75">
      <c r="A662" s="673"/>
      <c r="B662" s="541">
        <v>244035</v>
      </c>
      <c r="C662" s="543" t="s">
        <v>778</v>
      </c>
      <c r="D662" s="542"/>
      <c r="E662" s="542"/>
      <c r="F662" s="606"/>
      <c r="G662" s="471"/>
      <c r="H662" s="544"/>
      <c r="I662" s="472"/>
      <c r="J662" s="548">
        <v>11079.32</v>
      </c>
      <c r="K662" s="474"/>
      <c r="L662" s="459">
        <f t="shared" si="252"/>
        <v>11079.32</v>
      </c>
      <c r="M662" s="460">
        <f t="shared" si="254"/>
        <v>0</v>
      </c>
      <c r="N662" s="461">
        <f t="shared" si="253"/>
        <v>0</v>
      </c>
      <c r="O662" s="462">
        <f t="shared" si="253"/>
        <v>0</v>
      </c>
      <c r="P662" s="463">
        <f t="shared" si="255"/>
        <v>0</v>
      </c>
      <c r="Q662" s="481"/>
      <c r="R662" s="607"/>
      <c r="S662" s="477"/>
      <c r="T662" s="478"/>
      <c r="U662" s="479"/>
      <c r="V662" s="480"/>
      <c r="W662" s="481"/>
      <c r="X662" s="549"/>
      <c r="Y662" s="551"/>
      <c r="Z662" s="550"/>
      <c r="AA662" s="477"/>
      <c r="AB662" s="478"/>
      <c r="AC662" s="479"/>
      <c r="AD662" s="480"/>
      <c r="AE662" s="481">
        <v>11079.32</v>
      </c>
      <c r="AF662" s="478"/>
      <c r="AG662" s="479"/>
      <c r="AH662" s="482"/>
      <c r="AI662" s="475"/>
      <c r="AJ662" s="478"/>
      <c r="AK662" s="479"/>
      <c r="AL662" s="482"/>
    </row>
    <row r="663" spans="1:38" ht="18.75">
      <c r="A663" s="673"/>
      <c r="B663" s="541">
        <v>244035</v>
      </c>
      <c r="C663" s="543" t="s">
        <v>779</v>
      </c>
      <c r="D663" s="542"/>
      <c r="E663" s="542"/>
      <c r="F663" s="606"/>
      <c r="G663" s="471"/>
      <c r="H663" s="547">
        <v>14305.9</v>
      </c>
      <c r="I663" s="472"/>
      <c r="J663" s="473"/>
      <c r="K663" s="474"/>
      <c r="L663" s="459">
        <f t="shared" si="252"/>
        <v>14305.9</v>
      </c>
      <c r="M663" s="460">
        <f t="shared" si="254"/>
        <v>0</v>
      </c>
      <c r="N663" s="461">
        <f t="shared" si="253"/>
        <v>0</v>
      </c>
      <c r="O663" s="462">
        <f t="shared" si="253"/>
        <v>0</v>
      </c>
      <c r="P663" s="463">
        <f t="shared" si="255"/>
        <v>0</v>
      </c>
      <c r="Q663" s="481"/>
      <c r="R663" s="607"/>
      <c r="S663" s="477"/>
      <c r="T663" s="478"/>
      <c r="U663" s="479"/>
      <c r="V663" s="480"/>
      <c r="W663" s="481">
        <v>14305.9</v>
      </c>
      <c r="X663" s="549"/>
      <c r="Y663" s="551"/>
      <c r="Z663" s="550"/>
      <c r="AA663" s="477"/>
      <c r="AB663" s="478"/>
      <c r="AC663" s="479"/>
      <c r="AD663" s="480"/>
      <c r="AE663" s="475"/>
      <c r="AF663" s="478"/>
      <c r="AG663" s="479"/>
      <c r="AH663" s="482"/>
      <c r="AI663" s="475"/>
      <c r="AJ663" s="478"/>
      <c r="AK663" s="479"/>
      <c r="AL663" s="482"/>
    </row>
    <row r="664" spans="1:38" ht="18.75">
      <c r="A664" s="673"/>
      <c r="B664" s="541">
        <v>244046</v>
      </c>
      <c r="C664" s="543" t="s">
        <v>780</v>
      </c>
      <c r="D664" s="542"/>
      <c r="E664" s="542"/>
      <c r="F664" s="606"/>
      <c r="G664" s="471"/>
      <c r="H664" s="547">
        <v>42586</v>
      </c>
      <c r="I664" s="472"/>
      <c r="J664" s="473"/>
      <c r="K664" s="474"/>
      <c r="L664" s="459">
        <f t="shared" si="252"/>
        <v>42586</v>
      </c>
      <c r="M664" s="460">
        <f t="shared" si="254"/>
        <v>0</v>
      </c>
      <c r="N664" s="461">
        <f t="shared" si="253"/>
        <v>0</v>
      </c>
      <c r="O664" s="462">
        <f t="shared" si="253"/>
        <v>0</v>
      </c>
      <c r="P664" s="463">
        <f t="shared" si="255"/>
        <v>0</v>
      </c>
      <c r="Q664" s="481"/>
      <c r="R664" s="607"/>
      <c r="S664" s="477"/>
      <c r="T664" s="478"/>
      <c r="U664" s="479"/>
      <c r="V664" s="480"/>
      <c r="W664" s="481">
        <v>42586</v>
      </c>
      <c r="X664" s="549"/>
      <c r="Y664" s="551"/>
      <c r="Z664" s="550"/>
      <c r="AA664" s="477"/>
      <c r="AB664" s="478"/>
      <c r="AC664" s="479"/>
      <c r="AD664" s="480"/>
      <c r="AE664" s="475"/>
      <c r="AF664" s="478"/>
      <c r="AG664" s="479"/>
      <c r="AH664" s="482"/>
      <c r="AI664" s="475"/>
      <c r="AJ664" s="478"/>
      <c r="AK664" s="479"/>
      <c r="AL664" s="482"/>
    </row>
    <row r="665" spans="1:38" ht="18.75">
      <c r="A665" s="673"/>
      <c r="B665" s="541">
        <v>244075</v>
      </c>
      <c r="C665" s="543" t="s">
        <v>781</v>
      </c>
      <c r="D665" s="542"/>
      <c r="E665" s="542"/>
      <c r="F665" s="606"/>
      <c r="G665" s="471"/>
      <c r="H665" s="544"/>
      <c r="I665" s="472"/>
      <c r="J665" s="548">
        <v>7661.2</v>
      </c>
      <c r="K665" s="474"/>
      <c r="L665" s="459">
        <f t="shared" si="252"/>
        <v>7661.2</v>
      </c>
      <c r="M665" s="460">
        <f t="shared" si="254"/>
        <v>0</v>
      </c>
      <c r="N665" s="461">
        <f t="shared" si="253"/>
        <v>0</v>
      </c>
      <c r="O665" s="462">
        <f t="shared" si="253"/>
        <v>0</v>
      </c>
      <c r="P665" s="463">
        <f t="shared" si="255"/>
        <v>0</v>
      </c>
      <c r="Q665" s="481"/>
      <c r="R665" s="607"/>
      <c r="S665" s="477"/>
      <c r="T665" s="478"/>
      <c r="U665" s="479"/>
      <c r="V665" s="480"/>
      <c r="W665" s="481"/>
      <c r="X665" s="549"/>
      <c r="Y665" s="551"/>
      <c r="Z665" s="550"/>
      <c r="AA665" s="477"/>
      <c r="AB665" s="478"/>
      <c r="AC665" s="479"/>
      <c r="AD665" s="480"/>
      <c r="AE665" s="481">
        <v>7661.2</v>
      </c>
      <c r="AF665" s="549"/>
      <c r="AG665" s="479"/>
      <c r="AH665" s="550"/>
      <c r="AI665" s="475"/>
      <c r="AJ665" s="478"/>
      <c r="AK665" s="479"/>
      <c r="AL665" s="482"/>
    </row>
    <row r="666" spans="1:38" ht="18.75">
      <c r="A666" s="673"/>
      <c r="B666" s="541">
        <v>244091</v>
      </c>
      <c r="C666" s="543" t="s">
        <v>782</v>
      </c>
      <c r="D666" s="542"/>
      <c r="E666" s="542"/>
      <c r="F666" s="606"/>
      <c r="G666" s="471"/>
      <c r="H666" s="544"/>
      <c r="I666" s="472"/>
      <c r="J666" s="548">
        <v>28248</v>
      </c>
      <c r="K666" s="474"/>
      <c r="L666" s="459">
        <f t="shared" si="252"/>
        <v>28248</v>
      </c>
      <c r="M666" s="460">
        <f t="shared" si="254"/>
        <v>0</v>
      </c>
      <c r="N666" s="461">
        <f t="shared" si="253"/>
        <v>0</v>
      </c>
      <c r="O666" s="462">
        <f t="shared" si="253"/>
        <v>0</v>
      </c>
      <c r="P666" s="463">
        <f t="shared" si="255"/>
        <v>0</v>
      </c>
      <c r="Q666" s="481"/>
      <c r="R666" s="607"/>
      <c r="S666" s="477"/>
      <c r="T666" s="478"/>
      <c r="U666" s="479"/>
      <c r="V666" s="480"/>
      <c r="W666" s="481"/>
      <c r="X666" s="549"/>
      <c r="Y666" s="551"/>
      <c r="Z666" s="550"/>
      <c r="AA666" s="477"/>
      <c r="AB666" s="478"/>
      <c r="AC666" s="479"/>
      <c r="AD666" s="480"/>
      <c r="AE666" s="481">
        <v>28248</v>
      </c>
      <c r="AF666" s="478"/>
      <c r="AG666" s="479"/>
      <c r="AH666" s="550"/>
      <c r="AI666" s="475"/>
      <c r="AJ666" s="478"/>
      <c r="AK666" s="479"/>
      <c r="AL666" s="482"/>
    </row>
    <row r="667" spans="1:38" ht="18.75">
      <c r="A667" s="673"/>
      <c r="B667" s="541">
        <v>244144</v>
      </c>
      <c r="C667" s="543" t="s">
        <v>783</v>
      </c>
      <c r="D667" s="542"/>
      <c r="E667" s="542"/>
      <c r="F667" s="606"/>
      <c r="G667" s="471"/>
      <c r="H667" s="547">
        <v>12412</v>
      </c>
      <c r="I667" s="472"/>
      <c r="J667" s="473"/>
      <c r="K667" s="474"/>
      <c r="L667" s="459">
        <f t="shared" si="252"/>
        <v>12412</v>
      </c>
      <c r="M667" s="460">
        <f t="shared" si="254"/>
        <v>0</v>
      </c>
      <c r="N667" s="461">
        <f t="shared" si="253"/>
        <v>0</v>
      </c>
      <c r="O667" s="462">
        <f t="shared" si="253"/>
        <v>0</v>
      </c>
      <c r="P667" s="463">
        <f t="shared" si="255"/>
        <v>0</v>
      </c>
      <c r="Q667" s="481"/>
      <c r="R667" s="607"/>
      <c r="S667" s="477"/>
      <c r="T667" s="478"/>
      <c r="U667" s="479"/>
      <c r="V667" s="480"/>
      <c r="W667" s="481">
        <v>12412</v>
      </c>
      <c r="X667" s="549"/>
      <c r="Y667" s="551"/>
      <c r="Z667" s="550"/>
      <c r="AA667" s="477"/>
      <c r="AB667" s="478"/>
      <c r="AC667" s="479"/>
      <c r="AD667" s="480"/>
      <c r="AE667" s="475"/>
      <c r="AF667" s="478"/>
      <c r="AG667" s="479"/>
      <c r="AH667" s="482"/>
      <c r="AI667" s="475"/>
      <c r="AJ667" s="478"/>
      <c r="AK667" s="479"/>
      <c r="AL667" s="482"/>
    </row>
    <row r="668" spans="1:38" ht="18.75">
      <c r="A668" s="673"/>
      <c r="B668" s="541">
        <v>244155</v>
      </c>
      <c r="C668" s="543" t="s">
        <v>784</v>
      </c>
      <c r="D668" s="542"/>
      <c r="E668" s="542"/>
      <c r="F668" s="606"/>
      <c r="G668" s="471"/>
      <c r="H668" s="547">
        <v>22421.85</v>
      </c>
      <c r="I668" s="472"/>
      <c r="J668" s="473"/>
      <c r="K668" s="474"/>
      <c r="L668" s="459">
        <f t="shared" si="252"/>
        <v>22421.85</v>
      </c>
      <c r="M668" s="460">
        <f t="shared" si="254"/>
        <v>0</v>
      </c>
      <c r="N668" s="461">
        <f t="shared" si="253"/>
        <v>0</v>
      </c>
      <c r="O668" s="462">
        <f t="shared" si="253"/>
        <v>0</v>
      </c>
      <c r="P668" s="463">
        <f t="shared" si="255"/>
        <v>0</v>
      </c>
      <c r="Q668" s="481"/>
      <c r="R668" s="607"/>
      <c r="S668" s="477"/>
      <c r="T668" s="478"/>
      <c r="U668" s="479"/>
      <c r="V668" s="480"/>
      <c r="W668" s="481">
        <v>22421.85</v>
      </c>
      <c r="X668" s="549"/>
      <c r="Y668" s="551"/>
      <c r="Z668" s="550"/>
      <c r="AA668" s="477"/>
      <c r="AB668" s="478"/>
      <c r="AC668" s="479"/>
      <c r="AD668" s="480"/>
      <c r="AE668" s="475"/>
      <c r="AF668" s="478"/>
      <c r="AG668" s="479"/>
      <c r="AH668" s="482"/>
      <c r="AI668" s="475"/>
      <c r="AJ668" s="478"/>
      <c r="AK668" s="479"/>
      <c r="AL668" s="482"/>
    </row>
    <row r="669" spans="1:38" ht="18.75">
      <c r="A669" s="673"/>
      <c r="B669" s="541">
        <v>244216</v>
      </c>
      <c r="C669" s="616" t="s">
        <v>1579</v>
      </c>
      <c r="D669" s="542"/>
      <c r="E669" s="542"/>
      <c r="F669" s="606"/>
      <c r="G669" s="518">
        <v>1000</v>
      </c>
      <c r="H669" s="547"/>
      <c r="I669" s="472"/>
      <c r="J669" s="473"/>
      <c r="K669" s="474"/>
      <c r="L669" s="459">
        <f t="shared" si="252"/>
        <v>0</v>
      </c>
      <c r="M669" s="460">
        <f t="shared" si="254"/>
        <v>0</v>
      </c>
      <c r="N669" s="461">
        <f t="shared" si="253"/>
        <v>0</v>
      </c>
      <c r="O669" s="462">
        <f t="shared" si="253"/>
        <v>1000</v>
      </c>
      <c r="P669" s="463">
        <f t="shared" si="255"/>
        <v>0</v>
      </c>
      <c r="Q669" s="481"/>
      <c r="R669" s="607"/>
      <c r="S669" s="477"/>
      <c r="T669" s="478"/>
      <c r="U669" s="479"/>
      <c r="V669" s="480">
        <v>1000</v>
      </c>
      <c r="W669" s="481"/>
      <c r="X669" s="549"/>
      <c r="Y669" s="551"/>
      <c r="Z669" s="550"/>
      <c r="AA669" s="477"/>
      <c r="AB669" s="478"/>
      <c r="AC669" s="479"/>
      <c r="AD669" s="480"/>
      <c r="AE669" s="475"/>
      <c r="AF669" s="478"/>
      <c r="AG669" s="479"/>
      <c r="AH669" s="482"/>
      <c r="AI669" s="475"/>
      <c r="AJ669" s="478"/>
      <c r="AK669" s="479"/>
      <c r="AL669" s="482"/>
    </row>
    <row r="670" spans="1:38" ht="18.75">
      <c r="A670" s="673"/>
      <c r="B670" s="541">
        <v>244216</v>
      </c>
      <c r="C670" s="543" t="s">
        <v>1489</v>
      </c>
      <c r="D670" s="542"/>
      <c r="E670" s="542"/>
      <c r="F670" s="606"/>
      <c r="G670" s="518"/>
      <c r="H670" s="547">
        <v>13567.6</v>
      </c>
      <c r="I670" s="472"/>
      <c r="J670" s="473"/>
      <c r="K670" s="474"/>
      <c r="L670" s="459">
        <f t="shared" si="252"/>
        <v>0</v>
      </c>
      <c r="M670" s="460">
        <f t="shared" si="254"/>
        <v>0</v>
      </c>
      <c r="N670" s="461">
        <f t="shared" si="253"/>
        <v>0</v>
      </c>
      <c r="O670" s="462">
        <f t="shared" si="253"/>
        <v>13567.6</v>
      </c>
      <c r="P670" s="463">
        <f t="shared" si="255"/>
        <v>0</v>
      </c>
      <c r="Q670" s="481"/>
      <c r="R670" s="607"/>
      <c r="S670" s="477"/>
      <c r="T670" s="478"/>
      <c r="U670" s="479"/>
      <c r="V670" s="480"/>
      <c r="W670" s="481"/>
      <c r="X670" s="549"/>
      <c r="Y670" s="551"/>
      <c r="Z670" s="550">
        <v>13567.6</v>
      </c>
      <c r="AA670" s="477"/>
      <c r="AB670" s="478"/>
      <c r="AC670" s="479"/>
      <c r="AD670" s="480"/>
      <c r="AE670" s="475"/>
      <c r="AF670" s="478"/>
      <c r="AG670" s="479"/>
      <c r="AH670" s="482"/>
      <c r="AI670" s="475"/>
      <c r="AJ670" s="478"/>
      <c r="AK670" s="479"/>
      <c r="AL670" s="482"/>
    </row>
    <row r="671" spans="1:38" ht="18.75">
      <c r="A671" s="673"/>
      <c r="B671" s="988">
        <v>244202</v>
      </c>
      <c r="C671" s="987" t="s">
        <v>1580</v>
      </c>
      <c r="D671" s="542"/>
      <c r="E671" s="542"/>
      <c r="F671" s="606"/>
      <c r="G671" s="518">
        <v>3040</v>
      </c>
      <c r="H671" s="547"/>
      <c r="I671" s="472"/>
      <c r="J671" s="473"/>
      <c r="K671" s="474"/>
      <c r="L671" s="459">
        <f t="shared" si="252"/>
        <v>3040</v>
      </c>
      <c r="M671" s="460">
        <f t="shared" ref="M671:M683" si="256">SUM(T671,X671,AB671,AF671,AJ671)</f>
        <v>0</v>
      </c>
      <c r="N671" s="461">
        <f t="shared" si="253"/>
        <v>0</v>
      </c>
      <c r="O671" s="462">
        <f t="shared" si="253"/>
        <v>0</v>
      </c>
      <c r="P671" s="463">
        <f t="shared" ref="P671:P683" si="257">SUM(R671)</f>
        <v>0</v>
      </c>
      <c r="Q671" s="481"/>
      <c r="R671" s="607"/>
      <c r="S671" s="477">
        <v>3040</v>
      </c>
      <c r="T671" s="478"/>
      <c r="U671" s="479"/>
      <c r="V671" s="480"/>
      <c r="W671" s="481"/>
      <c r="X671" s="549"/>
      <c r="Y671" s="551"/>
      <c r="Z671" s="550"/>
      <c r="AA671" s="477"/>
      <c r="AB671" s="478"/>
      <c r="AC671" s="479"/>
      <c r="AD671" s="480"/>
      <c r="AE671" s="475"/>
      <c r="AF671" s="478"/>
      <c r="AG671" s="479"/>
      <c r="AH671" s="482"/>
      <c r="AI671" s="475"/>
      <c r="AJ671" s="478"/>
      <c r="AK671" s="479"/>
      <c r="AL671" s="482"/>
    </row>
    <row r="672" spans="1:38" ht="18.75">
      <c r="A672" s="673"/>
      <c r="B672" s="541">
        <v>244239</v>
      </c>
      <c r="C672" s="543" t="s">
        <v>1672</v>
      </c>
      <c r="D672" s="542"/>
      <c r="E672" s="542"/>
      <c r="F672" s="606"/>
      <c r="G672" s="518"/>
      <c r="H672" s="547">
        <v>50889.2</v>
      </c>
      <c r="I672" s="472"/>
      <c r="J672" s="473"/>
      <c r="K672" s="474"/>
      <c r="L672" s="459">
        <f t="shared" si="252"/>
        <v>0</v>
      </c>
      <c r="M672" s="460">
        <f t="shared" si="256"/>
        <v>0</v>
      </c>
      <c r="N672" s="461">
        <f t="shared" si="253"/>
        <v>0</v>
      </c>
      <c r="O672" s="462">
        <f t="shared" si="253"/>
        <v>50889.2</v>
      </c>
      <c r="P672" s="463">
        <f t="shared" si="257"/>
        <v>0</v>
      </c>
      <c r="Q672" s="481"/>
      <c r="R672" s="607"/>
      <c r="S672" s="477"/>
      <c r="T672" s="478"/>
      <c r="U672" s="479"/>
      <c r="V672" s="480"/>
      <c r="W672" s="481"/>
      <c r="X672" s="549"/>
      <c r="Y672" s="551"/>
      <c r="Z672" s="550">
        <v>50889.2</v>
      </c>
      <c r="AA672" s="477"/>
      <c r="AB672" s="478"/>
      <c r="AC672" s="479"/>
      <c r="AD672" s="480"/>
      <c r="AE672" s="475"/>
      <c r="AF672" s="478"/>
      <c r="AG672" s="479"/>
      <c r="AH672" s="482"/>
      <c r="AI672" s="475"/>
      <c r="AJ672" s="478"/>
      <c r="AK672" s="479"/>
      <c r="AL672" s="482"/>
    </row>
    <row r="673" spans="1:38" ht="18.75">
      <c r="A673" s="673"/>
      <c r="B673" s="541">
        <v>244239</v>
      </c>
      <c r="C673" s="543" t="s">
        <v>1673</v>
      </c>
      <c r="D673" s="542"/>
      <c r="E673" s="542"/>
      <c r="F673" s="606"/>
      <c r="G673" s="518"/>
      <c r="H673" s="547">
        <v>98440</v>
      </c>
      <c r="I673" s="472"/>
      <c r="J673" s="473"/>
      <c r="K673" s="474"/>
      <c r="L673" s="459">
        <f t="shared" ref="L673:L682" si="258">SUM(Q673,S673,W673,AA673,AE673,AI673)</f>
        <v>0</v>
      </c>
      <c r="M673" s="460">
        <f t="shared" ref="M673:M682" si="259">SUM(T673,X673,AB673,AF673,AJ673)</f>
        <v>0</v>
      </c>
      <c r="N673" s="461">
        <f t="shared" ref="N673:N682" si="260">SUM(U673,Y673,AC673,AG673,AK673)</f>
        <v>0</v>
      </c>
      <c r="O673" s="462">
        <f t="shared" ref="O673:O682" si="261">SUM(V673,Z673,AD673,AH673,AL673)</f>
        <v>98440</v>
      </c>
      <c r="P673" s="463">
        <f t="shared" ref="P673:P682" si="262">SUM(R673)</f>
        <v>0</v>
      </c>
      <c r="Q673" s="481"/>
      <c r="R673" s="607"/>
      <c r="S673" s="477"/>
      <c r="T673" s="478"/>
      <c r="U673" s="479"/>
      <c r="V673" s="480"/>
      <c r="W673" s="481"/>
      <c r="X673" s="549"/>
      <c r="Y673" s="551"/>
      <c r="Z673" s="550">
        <v>98440</v>
      </c>
      <c r="AA673" s="477"/>
      <c r="AB673" s="478"/>
      <c r="AC673" s="479"/>
      <c r="AD673" s="480"/>
      <c r="AE673" s="475"/>
      <c r="AF673" s="478"/>
      <c r="AG673" s="479"/>
      <c r="AH673" s="482"/>
      <c r="AI673" s="475"/>
      <c r="AJ673" s="478"/>
      <c r="AK673" s="479"/>
      <c r="AL673" s="482"/>
    </row>
    <row r="674" spans="1:38" ht="18.75">
      <c r="A674" s="673"/>
      <c r="B674" s="541">
        <v>244243</v>
      </c>
      <c r="C674" s="543" t="s">
        <v>1674</v>
      </c>
      <c r="D674" s="542"/>
      <c r="E674" s="542"/>
      <c r="F674" s="606"/>
      <c r="G674" s="518"/>
      <c r="H674" s="547">
        <v>3690</v>
      </c>
      <c r="I674" s="472"/>
      <c r="J674" s="473"/>
      <c r="K674" s="474"/>
      <c r="L674" s="459">
        <f t="shared" si="258"/>
        <v>0</v>
      </c>
      <c r="M674" s="460">
        <f t="shared" si="259"/>
        <v>0</v>
      </c>
      <c r="N674" s="461">
        <f t="shared" si="260"/>
        <v>0</v>
      </c>
      <c r="O674" s="462">
        <f t="shared" si="261"/>
        <v>3690</v>
      </c>
      <c r="P674" s="463">
        <f t="shared" si="262"/>
        <v>0</v>
      </c>
      <c r="Q674" s="481"/>
      <c r="R674" s="607"/>
      <c r="S674" s="477"/>
      <c r="T674" s="478"/>
      <c r="U674" s="479"/>
      <c r="V674" s="480"/>
      <c r="W674" s="481"/>
      <c r="X674" s="549"/>
      <c r="Y674" s="551"/>
      <c r="Z674" s="550">
        <v>3690</v>
      </c>
      <c r="AA674" s="477"/>
      <c r="AB674" s="478"/>
      <c r="AC674" s="479"/>
      <c r="AD674" s="480"/>
      <c r="AE674" s="475"/>
      <c r="AF674" s="478"/>
      <c r="AG674" s="479"/>
      <c r="AH674" s="482"/>
      <c r="AI674" s="475"/>
      <c r="AJ674" s="478"/>
      <c r="AK674" s="479"/>
      <c r="AL674" s="482"/>
    </row>
    <row r="675" spans="1:38" ht="18.75">
      <c r="A675" s="673"/>
      <c r="B675" s="541"/>
      <c r="C675" s="543"/>
      <c r="D675" s="542"/>
      <c r="E675" s="542"/>
      <c r="F675" s="606"/>
      <c r="G675" s="518"/>
      <c r="H675" s="547"/>
      <c r="I675" s="472"/>
      <c r="J675" s="473"/>
      <c r="K675" s="474"/>
      <c r="L675" s="459">
        <f t="shared" si="258"/>
        <v>0</v>
      </c>
      <c r="M675" s="460">
        <f t="shared" si="259"/>
        <v>0</v>
      </c>
      <c r="N675" s="461">
        <f t="shared" si="260"/>
        <v>0</v>
      </c>
      <c r="O675" s="462">
        <f t="shared" si="261"/>
        <v>0</v>
      </c>
      <c r="P675" s="463">
        <f t="shared" si="262"/>
        <v>0</v>
      </c>
      <c r="Q675" s="481"/>
      <c r="R675" s="607"/>
      <c r="S675" s="477"/>
      <c r="T675" s="478"/>
      <c r="U675" s="479"/>
      <c r="V675" s="480"/>
      <c r="W675" s="481"/>
      <c r="X675" s="549"/>
      <c r="Y675" s="551"/>
      <c r="Z675" s="550"/>
      <c r="AA675" s="477"/>
      <c r="AB675" s="478"/>
      <c r="AC675" s="479"/>
      <c r="AD675" s="480"/>
      <c r="AE675" s="475"/>
      <c r="AF675" s="478"/>
      <c r="AG675" s="479"/>
      <c r="AH675" s="482"/>
      <c r="AI675" s="475"/>
      <c r="AJ675" s="478"/>
      <c r="AK675" s="479"/>
      <c r="AL675" s="482"/>
    </row>
    <row r="676" spans="1:38" ht="18.75">
      <c r="A676" s="673"/>
      <c r="B676" s="541"/>
      <c r="C676" s="543"/>
      <c r="D676" s="542"/>
      <c r="E676" s="542"/>
      <c r="F676" s="606"/>
      <c r="G676" s="471"/>
      <c r="H676" s="544"/>
      <c r="I676" s="472"/>
      <c r="J676" s="473"/>
      <c r="K676" s="474"/>
      <c r="L676" s="459">
        <f t="shared" si="258"/>
        <v>0</v>
      </c>
      <c r="M676" s="460">
        <f t="shared" si="259"/>
        <v>0</v>
      </c>
      <c r="N676" s="461">
        <f t="shared" si="260"/>
        <v>0</v>
      </c>
      <c r="O676" s="462">
        <f t="shared" si="261"/>
        <v>0</v>
      </c>
      <c r="P676" s="463">
        <f t="shared" si="262"/>
        <v>0</v>
      </c>
      <c r="Q676" s="481"/>
      <c r="R676" s="607"/>
      <c r="S676" s="477"/>
      <c r="T676" s="478"/>
      <c r="U676" s="479"/>
      <c r="V676" s="480"/>
      <c r="W676" s="481"/>
      <c r="X676" s="549"/>
      <c r="Y676" s="551"/>
      <c r="Z676" s="550"/>
      <c r="AA676" s="477"/>
      <c r="AB676" s="478"/>
      <c r="AC676" s="479"/>
      <c r="AD676" s="480"/>
      <c r="AE676" s="475"/>
      <c r="AF676" s="478"/>
      <c r="AG676" s="479"/>
      <c r="AH676" s="482"/>
      <c r="AI676" s="475"/>
      <c r="AJ676" s="478"/>
      <c r="AK676" s="479"/>
      <c r="AL676" s="482"/>
    </row>
    <row r="677" spans="1:38" ht="18.75">
      <c r="A677" s="673"/>
      <c r="B677" s="541"/>
      <c r="C677" s="543"/>
      <c r="D677" s="542"/>
      <c r="E677" s="542"/>
      <c r="F677" s="606"/>
      <c r="G677" s="471"/>
      <c r="H677" s="544"/>
      <c r="I677" s="472"/>
      <c r="J677" s="473"/>
      <c r="K677" s="474"/>
      <c r="L677" s="459">
        <f t="shared" si="258"/>
        <v>0</v>
      </c>
      <c r="M677" s="460">
        <f t="shared" si="259"/>
        <v>0</v>
      </c>
      <c r="N677" s="461">
        <f t="shared" si="260"/>
        <v>0</v>
      </c>
      <c r="O677" s="462">
        <f t="shared" si="261"/>
        <v>0</v>
      </c>
      <c r="P677" s="463">
        <f t="shared" si="262"/>
        <v>0</v>
      </c>
      <c r="Q677" s="481"/>
      <c r="R677" s="607"/>
      <c r="S677" s="477"/>
      <c r="T677" s="478"/>
      <c r="U677" s="479"/>
      <c r="V677" s="480"/>
      <c r="W677" s="481"/>
      <c r="X677" s="549"/>
      <c r="Y677" s="551"/>
      <c r="Z677" s="550"/>
      <c r="AA677" s="477"/>
      <c r="AB677" s="478"/>
      <c r="AC677" s="479"/>
      <c r="AD677" s="480"/>
      <c r="AE677" s="475"/>
      <c r="AF677" s="478"/>
      <c r="AG677" s="479"/>
      <c r="AH677" s="482"/>
      <c r="AI677" s="475"/>
      <c r="AJ677" s="478"/>
      <c r="AK677" s="479"/>
      <c r="AL677" s="482"/>
    </row>
    <row r="678" spans="1:38" ht="18.75">
      <c r="A678" s="673"/>
      <c r="B678" s="541"/>
      <c r="C678" s="543"/>
      <c r="D678" s="542"/>
      <c r="E678" s="542"/>
      <c r="F678" s="606"/>
      <c r="G678" s="471"/>
      <c r="H678" s="544"/>
      <c r="I678" s="472"/>
      <c r="J678" s="473"/>
      <c r="K678" s="474"/>
      <c r="L678" s="459">
        <f t="shared" si="258"/>
        <v>0</v>
      </c>
      <c r="M678" s="460">
        <f t="shared" si="259"/>
        <v>0</v>
      </c>
      <c r="N678" s="461">
        <f t="shared" si="260"/>
        <v>0</v>
      </c>
      <c r="O678" s="462">
        <f t="shared" si="261"/>
        <v>0</v>
      </c>
      <c r="P678" s="463">
        <f t="shared" si="262"/>
        <v>0</v>
      </c>
      <c r="Q678" s="481"/>
      <c r="R678" s="607"/>
      <c r="S678" s="477"/>
      <c r="T678" s="478"/>
      <c r="U678" s="479"/>
      <c r="V678" s="480"/>
      <c r="W678" s="481"/>
      <c r="X678" s="549"/>
      <c r="Y678" s="551"/>
      <c r="Z678" s="550"/>
      <c r="AA678" s="477"/>
      <c r="AB678" s="478"/>
      <c r="AC678" s="479"/>
      <c r="AD678" s="480"/>
      <c r="AE678" s="475"/>
      <c r="AF678" s="478"/>
      <c r="AG678" s="479"/>
      <c r="AH678" s="482"/>
      <c r="AI678" s="475"/>
      <c r="AJ678" s="478"/>
      <c r="AK678" s="479"/>
      <c r="AL678" s="482"/>
    </row>
    <row r="679" spans="1:38" ht="18.75">
      <c r="A679" s="673"/>
      <c r="B679" s="541"/>
      <c r="C679" s="543"/>
      <c r="D679" s="542"/>
      <c r="E679" s="542"/>
      <c r="F679" s="606"/>
      <c r="G679" s="471"/>
      <c r="H679" s="544"/>
      <c r="I679" s="472"/>
      <c r="J679" s="473"/>
      <c r="K679" s="474"/>
      <c r="L679" s="459">
        <f t="shared" si="258"/>
        <v>0</v>
      </c>
      <c r="M679" s="460">
        <f t="shared" si="259"/>
        <v>0</v>
      </c>
      <c r="N679" s="461">
        <f t="shared" si="260"/>
        <v>0</v>
      </c>
      <c r="O679" s="462">
        <f t="shared" si="261"/>
        <v>0</v>
      </c>
      <c r="P679" s="463">
        <f t="shared" si="262"/>
        <v>0</v>
      </c>
      <c r="Q679" s="481"/>
      <c r="R679" s="607"/>
      <c r="S679" s="477"/>
      <c r="T679" s="478"/>
      <c r="U679" s="479"/>
      <c r="V679" s="480"/>
      <c r="W679" s="481"/>
      <c r="X679" s="549"/>
      <c r="Y679" s="551"/>
      <c r="Z679" s="550"/>
      <c r="AA679" s="477"/>
      <c r="AB679" s="478"/>
      <c r="AC679" s="479"/>
      <c r="AD679" s="480"/>
      <c r="AE679" s="475"/>
      <c r="AF679" s="478"/>
      <c r="AG679" s="479"/>
      <c r="AH679" s="482"/>
      <c r="AI679" s="475"/>
      <c r="AJ679" s="478"/>
      <c r="AK679" s="479"/>
      <c r="AL679" s="482"/>
    </row>
    <row r="680" spans="1:38" ht="18.75">
      <c r="A680" s="673"/>
      <c r="B680" s="541"/>
      <c r="C680" s="543"/>
      <c r="D680" s="542"/>
      <c r="E680" s="542"/>
      <c r="F680" s="606"/>
      <c r="G680" s="471"/>
      <c r="H680" s="544"/>
      <c r="I680" s="472"/>
      <c r="J680" s="473"/>
      <c r="K680" s="474"/>
      <c r="L680" s="459">
        <f t="shared" si="258"/>
        <v>0</v>
      </c>
      <c r="M680" s="460">
        <f t="shared" si="259"/>
        <v>0</v>
      </c>
      <c r="N680" s="461">
        <f t="shared" si="260"/>
        <v>0</v>
      </c>
      <c r="O680" s="462">
        <f t="shared" si="261"/>
        <v>0</v>
      </c>
      <c r="P680" s="463">
        <f t="shared" si="262"/>
        <v>0</v>
      </c>
      <c r="Q680" s="481"/>
      <c r="R680" s="607"/>
      <c r="S680" s="477"/>
      <c r="T680" s="478"/>
      <c r="U680" s="479"/>
      <c r="V680" s="480"/>
      <c r="W680" s="481"/>
      <c r="X680" s="549"/>
      <c r="Y680" s="551"/>
      <c r="Z680" s="550"/>
      <c r="AA680" s="477"/>
      <c r="AB680" s="478"/>
      <c r="AC680" s="479"/>
      <c r="AD680" s="480"/>
      <c r="AE680" s="475"/>
      <c r="AF680" s="478"/>
      <c r="AG680" s="479"/>
      <c r="AH680" s="482"/>
      <c r="AI680" s="475"/>
      <c r="AJ680" s="478"/>
      <c r="AK680" s="479"/>
      <c r="AL680" s="482"/>
    </row>
    <row r="681" spans="1:38" ht="18.75">
      <c r="A681" s="673"/>
      <c r="B681" s="541"/>
      <c r="C681" s="543"/>
      <c r="D681" s="542"/>
      <c r="E681" s="542"/>
      <c r="F681" s="606"/>
      <c r="G681" s="471"/>
      <c r="H681" s="544"/>
      <c r="I681" s="472"/>
      <c r="J681" s="473"/>
      <c r="K681" s="474"/>
      <c r="L681" s="459">
        <f t="shared" si="258"/>
        <v>0</v>
      </c>
      <c r="M681" s="460">
        <f t="shared" si="259"/>
        <v>0</v>
      </c>
      <c r="N681" s="461">
        <f t="shared" si="260"/>
        <v>0</v>
      </c>
      <c r="O681" s="462">
        <f t="shared" si="261"/>
        <v>0</v>
      </c>
      <c r="P681" s="463">
        <f t="shared" si="262"/>
        <v>0</v>
      </c>
      <c r="Q681" s="481"/>
      <c r="R681" s="607"/>
      <c r="S681" s="477"/>
      <c r="T681" s="478"/>
      <c r="U681" s="479"/>
      <c r="V681" s="480"/>
      <c r="W681" s="481"/>
      <c r="X681" s="549"/>
      <c r="Y681" s="551"/>
      <c r="Z681" s="550"/>
      <c r="AA681" s="477"/>
      <c r="AB681" s="478"/>
      <c r="AC681" s="479"/>
      <c r="AD681" s="480"/>
      <c r="AE681" s="475"/>
      <c r="AF681" s="478"/>
      <c r="AG681" s="479"/>
      <c r="AH681" s="482"/>
      <c r="AI681" s="475"/>
      <c r="AJ681" s="478"/>
      <c r="AK681" s="479"/>
      <c r="AL681" s="482"/>
    </row>
    <row r="682" spans="1:38" ht="18.75">
      <c r="A682" s="449"/>
      <c r="B682" s="450"/>
      <c r="C682" s="552"/>
      <c r="D682" s="542"/>
      <c r="E682" s="542"/>
      <c r="F682" s="453"/>
      <c r="G682" s="454"/>
      <c r="H682" s="455"/>
      <c r="I682" s="456"/>
      <c r="J682" s="457"/>
      <c r="K682" s="469"/>
      <c r="L682" s="459">
        <f t="shared" si="258"/>
        <v>0</v>
      </c>
      <c r="M682" s="460">
        <f t="shared" si="259"/>
        <v>0</v>
      </c>
      <c r="N682" s="461">
        <f t="shared" si="260"/>
        <v>0</v>
      </c>
      <c r="O682" s="462">
        <f t="shared" si="261"/>
        <v>0</v>
      </c>
      <c r="P682" s="463">
        <f t="shared" si="262"/>
        <v>0</v>
      </c>
      <c r="Q682" s="459"/>
      <c r="R682" s="463"/>
      <c r="S682" s="464"/>
      <c r="T682" s="460"/>
      <c r="U682" s="461"/>
      <c r="V682" s="465"/>
      <c r="W682" s="459"/>
      <c r="X682" s="460"/>
      <c r="Y682" s="461"/>
      <c r="Z682" s="466"/>
      <c r="AA682" s="464"/>
      <c r="AB682" s="460"/>
      <c r="AC682" s="461"/>
      <c r="AD682" s="465"/>
      <c r="AE682" s="459"/>
      <c r="AF682" s="460"/>
      <c r="AG682" s="461"/>
      <c r="AH682" s="466"/>
      <c r="AI682" s="459"/>
      <c r="AJ682" s="460"/>
      <c r="AK682" s="461"/>
      <c r="AL682" s="466"/>
    </row>
    <row r="683" spans="1:38" ht="19.5" thickBot="1">
      <c r="A683" s="501"/>
      <c r="B683" s="601"/>
      <c r="C683" s="503"/>
      <c r="D683" s="602"/>
      <c r="E683" s="602"/>
      <c r="F683" s="505"/>
      <c r="G683" s="506"/>
      <c r="H683" s="507"/>
      <c r="I683" s="508"/>
      <c r="J683" s="509"/>
      <c r="K683" s="510"/>
      <c r="L683" s="459">
        <f t="shared" si="252"/>
        <v>0</v>
      </c>
      <c r="M683" s="460">
        <f t="shared" si="256"/>
        <v>0</v>
      </c>
      <c r="N683" s="461">
        <f t="shared" si="253"/>
        <v>0</v>
      </c>
      <c r="O683" s="462">
        <f t="shared" si="253"/>
        <v>0</v>
      </c>
      <c r="P683" s="463">
        <f t="shared" si="257"/>
        <v>0</v>
      </c>
      <c r="Q683" s="511"/>
      <c r="R683" s="512"/>
      <c r="S683" s="513"/>
      <c r="T683" s="514"/>
      <c r="U683" s="515"/>
      <c r="V683" s="516"/>
      <c r="W683" s="511"/>
      <c r="X683" s="514"/>
      <c r="Y683" s="515"/>
      <c r="Z683" s="517"/>
      <c r="AA683" s="513"/>
      <c r="AB683" s="514"/>
      <c r="AC683" s="515"/>
      <c r="AD683" s="516"/>
      <c r="AE683" s="511"/>
      <c r="AF683" s="514"/>
      <c r="AG683" s="515"/>
      <c r="AH683" s="517"/>
      <c r="AI683" s="511"/>
      <c r="AJ683" s="514"/>
      <c r="AK683" s="515"/>
      <c r="AL683" s="517"/>
    </row>
    <row r="684" spans="1:38" ht="37.5">
      <c r="A684" s="383" t="s">
        <v>150</v>
      </c>
      <c r="B684" s="524" t="s">
        <v>151</v>
      </c>
      <c r="C684" s="604" t="s">
        <v>152</v>
      </c>
      <c r="D684" s="605" t="s">
        <v>153</v>
      </c>
      <c r="E684" s="527" t="s">
        <v>521</v>
      </c>
      <c r="F684" s="528" t="s">
        <v>522</v>
      </c>
      <c r="G684" s="524" t="s">
        <v>508</v>
      </c>
      <c r="H684" s="524" t="s">
        <v>509</v>
      </c>
      <c r="I684" s="524" t="s">
        <v>510</v>
      </c>
      <c r="J684" s="526" t="s">
        <v>511</v>
      </c>
      <c r="K684" s="529" t="s">
        <v>64</v>
      </c>
      <c r="L684" s="590"/>
      <c r="M684" s="591"/>
      <c r="N684" s="591"/>
      <c r="O684" s="591"/>
      <c r="P684" s="592"/>
      <c r="Q684" s="590"/>
      <c r="R684" s="592"/>
      <c r="S684" s="523">
        <f>SUM(S690:V690)</f>
        <v>0</v>
      </c>
      <c r="T684" s="897">
        <f>S684+G691</f>
        <v>0</v>
      </c>
      <c r="U684" s="591"/>
      <c r="V684" s="593"/>
      <c r="W684" s="523">
        <f>SUM(W690:Z690)</f>
        <v>239679.31999999998</v>
      </c>
      <c r="X684" s="897">
        <f>W684+H691</f>
        <v>239679.31999999998</v>
      </c>
      <c r="Y684" s="566"/>
      <c r="Z684" s="567"/>
      <c r="AA684" s="523">
        <f>SUM(AA690:AD690)</f>
        <v>0</v>
      </c>
      <c r="AB684" s="566"/>
      <c r="AC684" s="566"/>
      <c r="AD684" s="567"/>
      <c r="AE684" s="523">
        <f>SUM(AE690:AH690)</f>
        <v>143968.5</v>
      </c>
      <c r="AF684" s="566"/>
      <c r="AG684" s="566"/>
      <c r="AH684" s="567"/>
      <c r="AI684" s="523">
        <f>SUM(AI690:AL690)</f>
        <v>0</v>
      </c>
      <c r="AJ684" s="566"/>
      <c r="AK684" s="566"/>
      <c r="AL684" s="567"/>
    </row>
    <row r="685" spans="1:38" ht="26.25">
      <c r="A685" s="397" t="s">
        <v>513</v>
      </c>
      <c r="B685" s="420" t="str">
        <f>$B$4</f>
        <v>90</v>
      </c>
      <c r="C685" s="421" t="s">
        <v>32</v>
      </c>
      <c r="D685" s="386">
        <f>SUM(F685:K685)</f>
        <v>796000</v>
      </c>
      <c r="E685" s="400" t="s">
        <v>514</v>
      </c>
      <c r="F685" s="422">
        <v>216000</v>
      </c>
      <c r="G685" s="423">
        <v>0</v>
      </c>
      <c r="H685" s="424">
        <v>421000</v>
      </c>
      <c r="I685" s="425">
        <v>0</v>
      </c>
      <c r="J685" s="426">
        <v>159000</v>
      </c>
      <c r="K685" s="427">
        <v>0</v>
      </c>
      <c r="L685" s="428"/>
      <c r="M685" s="429"/>
      <c r="N685" s="430"/>
      <c r="O685" s="431"/>
      <c r="P685" s="432"/>
      <c r="Q685" s="428"/>
      <c r="R685" s="432"/>
      <c r="S685" s="433"/>
      <c r="T685" s="429"/>
      <c r="U685" s="430"/>
      <c r="V685" s="434"/>
      <c r="W685" s="428"/>
      <c r="X685" s="429"/>
      <c r="Y685" s="430"/>
      <c r="Z685" s="435"/>
      <c r="AA685" s="433"/>
      <c r="AB685" s="429"/>
      <c r="AC685" s="430"/>
      <c r="AD685" s="434"/>
      <c r="AE685" s="428"/>
      <c r="AF685" s="429"/>
      <c r="AG685" s="430"/>
      <c r="AH685" s="435"/>
      <c r="AI685" s="428"/>
      <c r="AJ685" s="429"/>
      <c r="AK685" s="430"/>
      <c r="AL685" s="435"/>
    </row>
    <row r="686" spans="1:38" ht="18.75" hidden="1">
      <c r="A686" s="536" t="str">
        <f>$A$5</f>
        <v>พ.ค.</v>
      </c>
      <c r="B686" s="398"/>
      <c r="C686" s="421"/>
      <c r="D686" s="386">
        <f t="shared" ref="D686" si="263">SUM(F686:K686)</f>
        <v>651000</v>
      </c>
      <c r="E686" s="400" t="s">
        <v>516</v>
      </c>
      <c r="F686" s="422">
        <v>216000</v>
      </c>
      <c r="G686" s="423">
        <v>0</v>
      </c>
      <c r="H686" s="424">
        <v>315750</v>
      </c>
      <c r="I686" s="425">
        <v>0</v>
      </c>
      <c r="J686" s="426">
        <v>119250</v>
      </c>
      <c r="K686" s="427">
        <v>0</v>
      </c>
      <c r="L686" s="428"/>
      <c r="M686" s="429"/>
      <c r="N686" s="430"/>
      <c r="O686" s="431"/>
      <c r="P686" s="432"/>
      <c r="Q686" s="428"/>
      <c r="R686" s="432"/>
      <c r="S686" s="433"/>
      <c r="T686" s="429"/>
      <c r="U686" s="430"/>
      <c r="V686" s="434"/>
      <c r="W686" s="428"/>
      <c r="X686" s="429"/>
      <c r="Y686" s="430"/>
      <c r="Z686" s="435"/>
      <c r="AA686" s="433"/>
      <c r="AB686" s="429"/>
      <c r="AC686" s="430"/>
      <c r="AD686" s="434"/>
      <c r="AE686" s="428"/>
      <c r="AF686" s="429"/>
      <c r="AG686" s="430"/>
      <c r="AH686" s="435"/>
      <c r="AI686" s="428"/>
      <c r="AJ686" s="429"/>
      <c r="AK686" s="430"/>
      <c r="AL686" s="435"/>
    </row>
    <row r="687" spans="1:38" ht="26.25">
      <c r="A687" s="397" t="s">
        <v>517</v>
      </c>
      <c r="B687" s="401">
        <f>D687*100/D685</f>
        <v>66.287414572864307</v>
      </c>
      <c r="C687" s="421" t="s">
        <v>32</v>
      </c>
      <c r="D687" s="386">
        <f>SUM(F687:K687)</f>
        <v>527647.81999999995</v>
      </c>
      <c r="E687" s="400" t="s">
        <v>518</v>
      </c>
      <c r="F687" s="422">
        <f t="shared" ref="F687:K687" si="264">SUM(F691:F723)</f>
        <v>144000</v>
      </c>
      <c r="G687" s="423">
        <f t="shared" si="264"/>
        <v>0</v>
      </c>
      <c r="H687" s="424">
        <f t="shared" si="264"/>
        <v>239679.31999999998</v>
      </c>
      <c r="I687" s="425">
        <f t="shared" si="264"/>
        <v>0</v>
      </c>
      <c r="J687" s="426">
        <f t="shared" si="264"/>
        <v>143968.5</v>
      </c>
      <c r="K687" s="427">
        <f t="shared" si="264"/>
        <v>0</v>
      </c>
      <c r="L687" s="475"/>
      <c r="M687" s="478"/>
      <c r="N687" s="479"/>
      <c r="O687" s="538"/>
      <c r="P687" s="476"/>
      <c r="Q687" s="475"/>
      <c r="R687" s="476"/>
      <c r="S687" s="477"/>
      <c r="T687" s="478"/>
      <c r="U687" s="479"/>
      <c r="V687" s="480"/>
      <c r="W687" s="475"/>
      <c r="X687" s="478"/>
      <c r="Y687" s="479"/>
      <c r="Z687" s="482"/>
      <c r="AA687" s="477"/>
      <c r="AB687" s="478"/>
      <c r="AC687" s="479"/>
      <c r="AD687" s="480"/>
      <c r="AE687" s="475"/>
      <c r="AF687" s="478"/>
      <c r="AG687" s="479"/>
      <c r="AH687" s="482"/>
      <c r="AI687" s="475"/>
      <c r="AJ687" s="478"/>
      <c r="AK687" s="479"/>
      <c r="AL687" s="482"/>
    </row>
    <row r="688" spans="1:38" ht="26.25" hidden="1">
      <c r="A688" s="402" t="s">
        <v>519</v>
      </c>
      <c r="B688" s="403">
        <f>L690*100/D685</f>
        <v>53.556699748743718</v>
      </c>
      <c r="C688" s="421" t="s">
        <v>32</v>
      </c>
      <c r="D688" s="386">
        <f>SUM(F688:K688)</f>
        <v>123352.18000000002</v>
      </c>
      <c r="E688" s="400" t="s">
        <v>520</v>
      </c>
      <c r="F688" s="422">
        <f>F686-F687</f>
        <v>72000</v>
      </c>
      <c r="G688" s="423">
        <f t="shared" ref="G688:K688" si="265">G686-G687</f>
        <v>0</v>
      </c>
      <c r="H688" s="424">
        <f t="shared" si="265"/>
        <v>76070.680000000022</v>
      </c>
      <c r="I688" s="425">
        <f t="shared" si="265"/>
        <v>0</v>
      </c>
      <c r="J688" s="426">
        <f t="shared" si="265"/>
        <v>-24718.5</v>
      </c>
      <c r="K688" s="427">
        <f t="shared" si="265"/>
        <v>0</v>
      </c>
      <c r="L688" s="570"/>
      <c r="M688" s="460"/>
      <c r="N688" s="461"/>
      <c r="O688" s="462"/>
      <c r="P688" s="571"/>
      <c r="Q688" s="570"/>
      <c r="R688" s="571"/>
      <c r="S688" s="572"/>
      <c r="T688" s="460"/>
      <c r="U688" s="461"/>
      <c r="V688" s="465"/>
      <c r="W688" s="570"/>
      <c r="X688" s="460"/>
      <c r="Y688" s="461"/>
      <c r="Z688" s="466"/>
      <c r="AA688" s="572"/>
      <c r="AB688" s="460"/>
      <c r="AC688" s="461"/>
      <c r="AD688" s="465"/>
      <c r="AE688" s="570"/>
      <c r="AF688" s="460"/>
      <c r="AG688" s="461"/>
      <c r="AH688" s="466"/>
      <c r="AI688" s="570"/>
      <c r="AJ688" s="460"/>
      <c r="AK688" s="461"/>
      <c r="AL688" s="466"/>
    </row>
    <row r="689" spans="1:38" ht="18.75">
      <c r="A689" s="537"/>
      <c r="B689" s="438"/>
      <c r="C689" s="421"/>
      <c r="D689" s="386">
        <f t="shared" ref="D689" si="266">SUM(F689:K689)</f>
        <v>268352.18000000005</v>
      </c>
      <c r="E689" s="400" t="s">
        <v>453</v>
      </c>
      <c r="F689" s="422">
        <f>F685-F687</f>
        <v>72000</v>
      </c>
      <c r="G689" s="423">
        <f t="shared" ref="G689:K689" si="267">G685-G687</f>
        <v>0</v>
      </c>
      <c r="H689" s="424">
        <f t="shared" si="267"/>
        <v>181320.68000000002</v>
      </c>
      <c r="I689" s="425">
        <f t="shared" si="267"/>
        <v>0</v>
      </c>
      <c r="J689" s="426">
        <f t="shared" si="267"/>
        <v>15031.5</v>
      </c>
      <c r="K689" s="439">
        <f t="shared" si="267"/>
        <v>0</v>
      </c>
      <c r="L689" s="459"/>
      <c r="M689" s="460"/>
      <c r="N689" s="461"/>
      <c r="O689" s="462"/>
      <c r="P689" s="463"/>
      <c r="Q689" s="459"/>
      <c r="R689" s="463"/>
      <c r="S689" s="464"/>
      <c r="T689" s="460"/>
      <c r="U689" s="461"/>
      <c r="V689" s="465"/>
      <c r="W689" s="459"/>
      <c r="X689" s="460"/>
      <c r="Y689" s="461"/>
      <c r="Z689" s="466"/>
      <c r="AA689" s="464"/>
      <c r="AB689" s="460"/>
      <c r="AC689" s="461"/>
      <c r="AD689" s="465"/>
      <c r="AE689" s="459"/>
      <c r="AF689" s="460"/>
      <c r="AG689" s="461"/>
      <c r="AH689" s="466"/>
      <c r="AI689" s="459"/>
      <c r="AJ689" s="460"/>
      <c r="AK689" s="461"/>
      <c r="AL689" s="466"/>
    </row>
    <row r="690" spans="1:38" ht="18.75">
      <c r="A690" s="539" t="s">
        <v>523</v>
      </c>
      <c r="B690" s="440" t="s">
        <v>524</v>
      </c>
      <c r="C690" s="1162" t="s">
        <v>525</v>
      </c>
      <c r="D690" s="1163"/>
      <c r="E690" s="1164"/>
      <c r="F690" s="442" t="s">
        <v>526</v>
      </c>
      <c r="G690" s="440" t="s">
        <v>508</v>
      </c>
      <c r="H690" s="440" t="s">
        <v>509</v>
      </c>
      <c r="I690" s="440" t="s">
        <v>510</v>
      </c>
      <c r="J690" s="440" t="s">
        <v>511</v>
      </c>
      <c r="K690" s="443" t="s">
        <v>64</v>
      </c>
      <c r="L690" s="444">
        <f t="shared" ref="L690:AL690" si="268">SUM(L691:L723)</f>
        <v>426311.33</v>
      </c>
      <c r="M690" s="445">
        <f t="shared" si="268"/>
        <v>0</v>
      </c>
      <c r="N690" s="445">
        <f t="shared" si="268"/>
        <v>0</v>
      </c>
      <c r="O690" s="445">
        <f t="shared" si="268"/>
        <v>101336.48999999999</v>
      </c>
      <c r="P690" s="445">
        <f t="shared" si="268"/>
        <v>0</v>
      </c>
      <c r="Q690" s="444">
        <f t="shared" si="268"/>
        <v>144000</v>
      </c>
      <c r="R690" s="446">
        <f t="shared" si="268"/>
        <v>0</v>
      </c>
      <c r="S690" s="447">
        <f t="shared" si="268"/>
        <v>0</v>
      </c>
      <c r="T690" s="445">
        <f t="shared" si="268"/>
        <v>0</v>
      </c>
      <c r="U690" s="445">
        <f t="shared" si="268"/>
        <v>0</v>
      </c>
      <c r="V690" s="448">
        <f t="shared" si="268"/>
        <v>0</v>
      </c>
      <c r="W690" s="444">
        <f t="shared" si="268"/>
        <v>155890.82999999999</v>
      </c>
      <c r="X690" s="445">
        <f t="shared" si="268"/>
        <v>0</v>
      </c>
      <c r="Y690" s="445">
        <f t="shared" si="268"/>
        <v>0</v>
      </c>
      <c r="Z690" s="446">
        <f t="shared" si="268"/>
        <v>83788.489999999991</v>
      </c>
      <c r="AA690" s="447">
        <f t="shared" si="268"/>
        <v>0</v>
      </c>
      <c r="AB690" s="445">
        <f t="shared" si="268"/>
        <v>0</v>
      </c>
      <c r="AC690" s="445">
        <f t="shared" si="268"/>
        <v>0</v>
      </c>
      <c r="AD690" s="448">
        <f t="shared" si="268"/>
        <v>0</v>
      </c>
      <c r="AE690" s="444">
        <f t="shared" si="268"/>
        <v>126420.5</v>
      </c>
      <c r="AF690" s="445">
        <f t="shared" si="268"/>
        <v>0</v>
      </c>
      <c r="AG690" s="445">
        <f t="shared" si="268"/>
        <v>0</v>
      </c>
      <c r="AH690" s="446">
        <f t="shared" si="268"/>
        <v>17548</v>
      </c>
      <c r="AI690" s="444">
        <f t="shared" si="268"/>
        <v>0</v>
      </c>
      <c r="AJ690" s="445">
        <f t="shared" si="268"/>
        <v>0</v>
      </c>
      <c r="AK690" s="445">
        <f t="shared" si="268"/>
        <v>0</v>
      </c>
      <c r="AL690" s="446">
        <f t="shared" si="268"/>
        <v>0</v>
      </c>
    </row>
    <row r="691" spans="1:38" ht="18.75">
      <c r="A691" s="539"/>
      <c r="B691" s="450"/>
      <c r="C691" s="853" t="s">
        <v>1303</v>
      </c>
      <c r="D691" s="540"/>
      <c r="E691" s="540"/>
      <c r="F691" s="453"/>
      <c r="G691" s="454"/>
      <c r="H691" s="455"/>
      <c r="I691" s="456"/>
      <c r="J691" s="457"/>
      <c r="K691" s="469"/>
      <c r="L691" s="459">
        <f t="shared" ref="L691:L709" si="269">SUM(Q691,S691,W691,AA691,AE691,AI691)</f>
        <v>0</v>
      </c>
      <c r="M691" s="460">
        <f>SUM(T691,X691,AB691,AF691,AJ691)</f>
        <v>0</v>
      </c>
      <c r="N691" s="461">
        <f t="shared" ref="N691:O705" si="270">SUM(U691,Y691,AC691,AG691,AK691)</f>
        <v>0</v>
      </c>
      <c r="O691" s="462">
        <f>SUM(V691,Z691,AD691,AH691,AL691)</f>
        <v>0</v>
      </c>
      <c r="P691" s="463">
        <f>SUM(R691)</f>
        <v>0</v>
      </c>
      <c r="Q691" s="459"/>
      <c r="R691" s="463"/>
      <c r="S691" s="464"/>
      <c r="T691" s="460"/>
      <c r="U691" s="461"/>
      <c r="V691" s="465"/>
      <c r="W691" s="459"/>
      <c r="X691" s="460"/>
      <c r="Y691" s="461"/>
      <c r="Z691" s="466"/>
      <c r="AA691" s="464"/>
      <c r="AB691" s="460"/>
      <c r="AC691" s="461"/>
      <c r="AD691" s="465"/>
      <c r="AE691" s="459"/>
      <c r="AF691" s="460"/>
      <c r="AG691" s="461"/>
      <c r="AH691" s="466"/>
      <c r="AI691" s="459"/>
      <c r="AJ691" s="460"/>
      <c r="AK691" s="461"/>
      <c r="AL691" s="466"/>
    </row>
    <row r="692" spans="1:38" ht="18.75">
      <c r="A692" s="539"/>
      <c r="B692" s="574">
        <v>244196</v>
      </c>
      <c r="C692" s="543" t="s">
        <v>785</v>
      </c>
      <c r="D692" s="542"/>
      <c r="E692" s="542"/>
      <c r="F692" s="606">
        <f>18000*8</f>
        <v>144000</v>
      </c>
      <c r="G692" s="471"/>
      <c r="H692" s="544"/>
      <c r="I692" s="472"/>
      <c r="J692" s="473"/>
      <c r="K692" s="474"/>
      <c r="L692" s="459">
        <f t="shared" si="269"/>
        <v>144000</v>
      </c>
      <c r="M692" s="460">
        <f t="shared" ref="M692:O706" si="271">SUM(T692,X692,AB692,AF692,AJ692)</f>
        <v>0</v>
      </c>
      <c r="N692" s="461">
        <f t="shared" si="270"/>
        <v>0</v>
      </c>
      <c r="O692" s="462">
        <f t="shared" si="270"/>
        <v>0</v>
      </c>
      <c r="P692" s="463">
        <f t="shared" ref="P692:P709" si="272">SUM(R692)</f>
        <v>0</v>
      </c>
      <c r="Q692" s="481">
        <f>F692</f>
        <v>144000</v>
      </c>
      <c r="R692" s="607">
        <f>144000-Q692</f>
        <v>0</v>
      </c>
      <c r="S692" s="477"/>
      <c r="T692" s="478"/>
      <c r="U692" s="479"/>
      <c r="V692" s="480"/>
      <c r="W692" s="481"/>
      <c r="X692" s="549"/>
      <c r="Y692" s="551"/>
      <c r="Z692" s="550"/>
      <c r="AA692" s="477"/>
      <c r="AB692" s="478"/>
      <c r="AC692" s="479"/>
      <c r="AD692" s="480"/>
      <c r="AE692" s="475"/>
      <c r="AF692" s="478"/>
      <c r="AG692" s="479"/>
      <c r="AH692" s="482"/>
      <c r="AI692" s="475"/>
      <c r="AJ692" s="478"/>
      <c r="AK692" s="479"/>
      <c r="AL692" s="482"/>
    </row>
    <row r="693" spans="1:38" ht="18.75">
      <c r="A693" s="539"/>
      <c r="B693" s="541">
        <v>244031</v>
      </c>
      <c r="C693" s="543" t="s">
        <v>786</v>
      </c>
      <c r="D693" s="542"/>
      <c r="E693" s="542"/>
      <c r="F693" s="606"/>
      <c r="G693" s="471"/>
      <c r="H693" s="547">
        <v>29596.2</v>
      </c>
      <c r="I693" s="472"/>
      <c r="J693" s="473"/>
      <c r="K693" s="474"/>
      <c r="L693" s="459">
        <f t="shared" si="269"/>
        <v>29596.2</v>
      </c>
      <c r="M693" s="460">
        <f t="shared" si="271"/>
        <v>0</v>
      </c>
      <c r="N693" s="461">
        <f t="shared" si="270"/>
        <v>0</v>
      </c>
      <c r="O693" s="462">
        <f t="shared" si="270"/>
        <v>0</v>
      </c>
      <c r="P693" s="463">
        <f t="shared" si="272"/>
        <v>0</v>
      </c>
      <c r="Q693" s="481"/>
      <c r="R693" s="607"/>
      <c r="S693" s="477"/>
      <c r="T693" s="478"/>
      <c r="U693" s="479"/>
      <c r="V693" s="480"/>
      <c r="W693" s="481">
        <v>29596.2</v>
      </c>
      <c r="X693" s="549"/>
      <c r="Y693" s="551"/>
      <c r="Z693" s="550"/>
      <c r="AA693" s="477"/>
      <c r="AB693" s="478"/>
      <c r="AC693" s="479"/>
      <c r="AD693" s="480"/>
      <c r="AE693" s="475"/>
      <c r="AF693" s="478"/>
      <c r="AG693" s="479"/>
      <c r="AH693" s="482"/>
      <c r="AI693" s="475"/>
      <c r="AJ693" s="478"/>
      <c r="AK693" s="479"/>
      <c r="AL693" s="482"/>
    </row>
    <row r="694" spans="1:38" ht="18.75">
      <c r="A694" s="539"/>
      <c r="B694" s="541">
        <v>244031</v>
      </c>
      <c r="C694" s="543" t="s">
        <v>787</v>
      </c>
      <c r="D694" s="542"/>
      <c r="E694" s="542"/>
      <c r="F694" s="606"/>
      <c r="G694" s="471"/>
      <c r="H694" s="547">
        <v>10619.75</v>
      </c>
      <c r="I694" s="472"/>
      <c r="J694" s="473"/>
      <c r="K694" s="474"/>
      <c r="L694" s="459">
        <f t="shared" si="269"/>
        <v>10619.75</v>
      </c>
      <c r="M694" s="460">
        <f t="shared" si="271"/>
        <v>0</v>
      </c>
      <c r="N694" s="461">
        <f t="shared" si="270"/>
        <v>0</v>
      </c>
      <c r="O694" s="462">
        <f t="shared" si="270"/>
        <v>0</v>
      </c>
      <c r="P694" s="463">
        <f t="shared" si="272"/>
        <v>0</v>
      </c>
      <c r="Q694" s="481"/>
      <c r="R694" s="607"/>
      <c r="S694" s="477"/>
      <c r="T694" s="478"/>
      <c r="U694" s="479"/>
      <c r="V694" s="480"/>
      <c r="W694" s="481">
        <v>10619.75</v>
      </c>
      <c r="X694" s="549"/>
      <c r="Y694" s="551"/>
      <c r="Z694" s="550"/>
      <c r="AA694" s="477"/>
      <c r="AB694" s="478"/>
      <c r="AC694" s="479"/>
      <c r="AD694" s="480"/>
      <c r="AE694" s="475"/>
      <c r="AF694" s="478"/>
      <c r="AG694" s="479"/>
      <c r="AH694" s="482"/>
      <c r="AI694" s="475"/>
      <c r="AJ694" s="478"/>
      <c r="AK694" s="479"/>
      <c r="AL694" s="482"/>
    </row>
    <row r="695" spans="1:38" ht="18.75">
      <c r="A695" s="539"/>
      <c r="B695" s="541">
        <v>244035</v>
      </c>
      <c r="C695" s="543" t="s">
        <v>788</v>
      </c>
      <c r="D695" s="542"/>
      <c r="E695" s="542"/>
      <c r="F695" s="606"/>
      <c r="G695" s="471"/>
      <c r="H695" s="544"/>
      <c r="I695" s="472"/>
      <c r="J695" s="548">
        <v>79180</v>
      </c>
      <c r="K695" s="474"/>
      <c r="L695" s="459">
        <f t="shared" si="269"/>
        <v>79180</v>
      </c>
      <c r="M695" s="460">
        <f t="shared" si="271"/>
        <v>0</v>
      </c>
      <c r="N695" s="461">
        <f t="shared" si="270"/>
        <v>0</v>
      </c>
      <c r="O695" s="462">
        <f t="shared" si="270"/>
        <v>0</v>
      </c>
      <c r="P695" s="463">
        <f t="shared" si="272"/>
        <v>0</v>
      </c>
      <c r="Q695" s="481"/>
      <c r="R695" s="607"/>
      <c r="S695" s="477"/>
      <c r="T695" s="478"/>
      <c r="U695" s="479"/>
      <c r="V695" s="480"/>
      <c r="W695" s="481"/>
      <c r="X695" s="549"/>
      <c r="Y695" s="551"/>
      <c r="Z695" s="550"/>
      <c r="AA695" s="477"/>
      <c r="AB695" s="478"/>
      <c r="AC695" s="479"/>
      <c r="AD695" s="480"/>
      <c r="AE695" s="481">
        <v>79180</v>
      </c>
      <c r="AF695" s="549"/>
      <c r="AG695" s="479"/>
      <c r="AH695" s="482"/>
      <c r="AI695" s="475"/>
      <c r="AJ695" s="478"/>
      <c r="AK695" s="479"/>
      <c r="AL695" s="482"/>
    </row>
    <row r="696" spans="1:38" ht="18.75">
      <c r="A696" s="539"/>
      <c r="B696" s="541">
        <v>244046</v>
      </c>
      <c r="C696" s="543" t="s">
        <v>789</v>
      </c>
      <c r="D696" s="542"/>
      <c r="E696" s="542"/>
      <c r="F696" s="606"/>
      <c r="G696" s="471"/>
      <c r="H696" s="547">
        <v>7285</v>
      </c>
      <c r="I696" s="472"/>
      <c r="J696" s="473"/>
      <c r="K696" s="474"/>
      <c r="L696" s="459">
        <f t="shared" si="269"/>
        <v>7285</v>
      </c>
      <c r="M696" s="460">
        <f t="shared" si="271"/>
        <v>0</v>
      </c>
      <c r="N696" s="461">
        <f t="shared" si="270"/>
        <v>0</v>
      </c>
      <c r="O696" s="462">
        <f t="shared" si="270"/>
        <v>0</v>
      </c>
      <c r="P696" s="463">
        <f t="shared" si="272"/>
        <v>0</v>
      </c>
      <c r="Q696" s="481"/>
      <c r="R696" s="607"/>
      <c r="S696" s="477"/>
      <c r="T696" s="478"/>
      <c r="U696" s="479"/>
      <c r="V696" s="480"/>
      <c r="W696" s="481">
        <v>7285</v>
      </c>
      <c r="X696" s="549"/>
      <c r="Y696" s="551"/>
      <c r="Z696" s="550"/>
      <c r="AA696" s="477"/>
      <c r="AB696" s="478"/>
      <c r="AC696" s="479"/>
      <c r="AD696" s="480"/>
      <c r="AE696" s="475"/>
      <c r="AF696" s="478"/>
      <c r="AG696" s="479"/>
      <c r="AH696" s="482"/>
      <c r="AI696" s="475"/>
      <c r="AJ696" s="478"/>
      <c r="AK696" s="479"/>
      <c r="AL696" s="482"/>
    </row>
    <row r="697" spans="1:38" ht="18.75">
      <c r="A697" s="539"/>
      <c r="B697" s="541">
        <v>244047</v>
      </c>
      <c r="C697" s="543" t="s">
        <v>790</v>
      </c>
      <c r="D697" s="542"/>
      <c r="E697" s="542"/>
      <c r="F697" s="606"/>
      <c r="G697" s="471"/>
      <c r="H697" s="547">
        <v>55640</v>
      </c>
      <c r="I697" s="472"/>
      <c r="J697" s="473"/>
      <c r="K697" s="474"/>
      <c r="L697" s="459">
        <f t="shared" si="269"/>
        <v>55640</v>
      </c>
      <c r="M697" s="460">
        <f t="shared" si="271"/>
        <v>0</v>
      </c>
      <c r="N697" s="461">
        <f t="shared" si="270"/>
        <v>0</v>
      </c>
      <c r="O697" s="462">
        <f t="shared" si="270"/>
        <v>0</v>
      </c>
      <c r="P697" s="463">
        <f t="shared" si="272"/>
        <v>0</v>
      </c>
      <c r="Q697" s="481"/>
      <c r="R697" s="607"/>
      <c r="S697" s="477"/>
      <c r="T697" s="478"/>
      <c r="U697" s="479"/>
      <c r="V697" s="480"/>
      <c r="W697" s="481">
        <v>55640</v>
      </c>
      <c r="X697" s="549"/>
      <c r="Y697" s="551"/>
      <c r="Z697" s="550"/>
      <c r="AA697" s="477"/>
      <c r="AB697" s="478"/>
      <c r="AC697" s="479"/>
      <c r="AD697" s="480"/>
      <c r="AE697" s="475"/>
      <c r="AF697" s="478"/>
      <c r="AG697" s="479"/>
      <c r="AH697" s="482"/>
      <c r="AI697" s="475"/>
      <c r="AJ697" s="478"/>
      <c r="AK697" s="479"/>
      <c r="AL697" s="482"/>
    </row>
    <row r="698" spans="1:38" ht="18.75">
      <c r="A698" s="539"/>
      <c r="B698" s="541">
        <v>244047</v>
      </c>
      <c r="C698" s="543" t="s">
        <v>791</v>
      </c>
      <c r="D698" s="542"/>
      <c r="E698" s="542"/>
      <c r="F698" s="606"/>
      <c r="G698" s="471"/>
      <c r="H698" s="547">
        <v>7671.9</v>
      </c>
      <c r="I698" s="472"/>
      <c r="J698" s="473"/>
      <c r="K698" s="474"/>
      <c r="L698" s="459">
        <f t="shared" si="269"/>
        <v>7671.9</v>
      </c>
      <c r="M698" s="460">
        <f t="shared" si="271"/>
        <v>0</v>
      </c>
      <c r="N698" s="461">
        <f t="shared" si="270"/>
        <v>0</v>
      </c>
      <c r="O698" s="462">
        <f t="shared" si="270"/>
        <v>0</v>
      </c>
      <c r="P698" s="463">
        <f t="shared" si="272"/>
        <v>0</v>
      </c>
      <c r="Q698" s="481"/>
      <c r="R698" s="607"/>
      <c r="S698" s="477"/>
      <c r="T698" s="478"/>
      <c r="U698" s="479"/>
      <c r="V698" s="480"/>
      <c r="W698" s="481">
        <v>7671.9</v>
      </c>
      <c r="X698" s="549"/>
      <c r="Y698" s="551"/>
      <c r="Z698" s="550"/>
      <c r="AA698" s="477"/>
      <c r="AB698" s="478"/>
      <c r="AC698" s="479"/>
      <c r="AD698" s="480"/>
      <c r="AE698" s="475"/>
      <c r="AF698" s="478"/>
      <c r="AG698" s="479"/>
      <c r="AH698" s="482"/>
      <c r="AI698" s="475"/>
      <c r="AJ698" s="478"/>
      <c r="AK698" s="479"/>
      <c r="AL698" s="482"/>
    </row>
    <row r="699" spans="1:38" ht="18.75">
      <c r="A699" s="539"/>
      <c r="B699" s="541">
        <v>244053</v>
      </c>
      <c r="C699" s="543" t="s">
        <v>792</v>
      </c>
      <c r="D699" s="542"/>
      <c r="E699" s="542"/>
      <c r="F699" s="606"/>
      <c r="G699" s="471"/>
      <c r="H699" s="547">
        <v>7532.8</v>
      </c>
      <c r="I699" s="472"/>
      <c r="J699" s="473"/>
      <c r="K699" s="474"/>
      <c r="L699" s="459">
        <f t="shared" si="269"/>
        <v>7532.8</v>
      </c>
      <c r="M699" s="460">
        <f t="shared" si="271"/>
        <v>0</v>
      </c>
      <c r="N699" s="461">
        <f t="shared" si="270"/>
        <v>0</v>
      </c>
      <c r="O699" s="462">
        <f t="shared" si="270"/>
        <v>0</v>
      </c>
      <c r="P699" s="463">
        <f t="shared" si="272"/>
        <v>0</v>
      </c>
      <c r="Q699" s="481"/>
      <c r="R699" s="607"/>
      <c r="S699" s="477"/>
      <c r="T699" s="478"/>
      <c r="U699" s="479"/>
      <c r="V699" s="480"/>
      <c r="W699" s="481">
        <v>7532.8</v>
      </c>
      <c r="X699" s="674"/>
      <c r="Y699" s="551"/>
      <c r="Z699" s="550"/>
      <c r="AA699" s="477"/>
      <c r="AB699" s="478"/>
      <c r="AC699" s="479"/>
      <c r="AD699" s="480"/>
      <c r="AE699" s="475"/>
      <c r="AF699" s="478"/>
      <c r="AG699" s="479"/>
      <c r="AH699" s="482"/>
      <c r="AI699" s="475"/>
      <c r="AJ699" s="478"/>
      <c r="AK699" s="479"/>
      <c r="AL699" s="482"/>
    </row>
    <row r="700" spans="1:38" ht="18.75">
      <c r="A700" s="539"/>
      <c r="B700" s="541">
        <v>244069</v>
      </c>
      <c r="C700" s="543" t="s">
        <v>793</v>
      </c>
      <c r="D700" s="542"/>
      <c r="E700" s="542"/>
      <c r="F700" s="470"/>
      <c r="G700" s="471"/>
      <c r="H700" s="547">
        <v>17804.8</v>
      </c>
      <c r="I700" s="472"/>
      <c r="J700" s="473"/>
      <c r="K700" s="474"/>
      <c r="L700" s="459">
        <f>SUM(Q700,S700,W700,AA700,AE700,AI700)</f>
        <v>17804.8</v>
      </c>
      <c r="M700" s="460">
        <f>SUM(T700,X700,AB700,AF700,AJ700)</f>
        <v>0</v>
      </c>
      <c r="N700" s="461">
        <f t="shared" si="270"/>
        <v>0</v>
      </c>
      <c r="O700" s="462">
        <f t="shared" si="270"/>
        <v>0</v>
      </c>
      <c r="P700" s="463">
        <f t="shared" si="272"/>
        <v>0</v>
      </c>
      <c r="Q700" s="475"/>
      <c r="R700" s="476"/>
      <c r="S700" s="477"/>
      <c r="T700" s="478"/>
      <c r="U700" s="479"/>
      <c r="V700" s="480"/>
      <c r="W700" s="475">
        <v>17804.8</v>
      </c>
      <c r="X700" s="549"/>
      <c r="Y700" s="479"/>
      <c r="Z700" s="550"/>
      <c r="AA700" s="477"/>
      <c r="AB700" s="478"/>
      <c r="AC700" s="479"/>
      <c r="AD700" s="480"/>
      <c r="AE700" s="475"/>
      <c r="AF700" s="478"/>
      <c r="AG700" s="479"/>
      <c r="AH700" s="482"/>
      <c r="AI700" s="475"/>
      <c r="AJ700" s="478"/>
      <c r="AK700" s="479"/>
      <c r="AL700" s="482"/>
    </row>
    <row r="701" spans="1:38" ht="18.75">
      <c r="A701" s="968"/>
      <c r="B701" s="467">
        <v>244077</v>
      </c>
      <c r="C701" s="451" t="s">
        <v>794</v>
      </c>
      <c r="D701" s="540"/>
      <c r="E701" s="540"/>
      <c r="F701" s="453"/>
      <c r="G701" s="454"/>
      <c r="H701" s="455"/>
      <c r="I701" s="456"/>
      <c r="J701" s="457">
        <v>5350</v>
      </c>
      <c r="K701" s="469"/>
      <c r="L701" s="459">
        <f t="shared" si="269"/>
        <v>5350</v>
      </c>
      <c r="M701" s="460">
        <f t="shared" si="271"/>
        <v>0</v>
      </c>
      <c r="N701" s="461">
        <f t="shared" si="270"/>
        <v>0</v>
      </c>
      <c r="O701" s="462">
        <f t="shared" si="270"/>
        <v>0</v>
      </c>
      <c r="P701" s="463">
        <f t="shared" si="272"/>
        <v>0</v>
      </c>
      <c r="Q701" s="459"/>
      <c r="R701" s="463"/>
      <c r="S701" s="464"/>
      <c r="T701" s="460"/>
      <c r="U701" s="461"/>
      <c r="V701" s="465"/>
      <c r="W701" s="459"/>
      <c r="X701" s="460"/>
      <c r="Y701" s="461"/>
      <c r="Z701" s="466"/>
      <c r="AA701" s="464"/>
      <c r="AB701" s="460"/>
      <c r="AC701" s="461"/>
      <c r="AD701" s="465"/>
      <c r="AE701" s="459">
        <v>5350</v>
      </c>
      <c r="AF701" s="460"/>
      <c r="AG701" s="461"/>
      <c r="AH701" s="466"/>
      <c r="AI701" s="459"/>
      <c r="AJ701" s="460"/>
      <c r="AK701" s="461"/>
      <c r="AL701" s="466"/>
    </row>
    <row r="702" spans="1:38" ht="18.75">
      <c r="A702" s="539"/>
      <c r="B702" s="541">
        <v>244083</v>
      </c>
      <c r="C702" s="543" t="s">
        <v>795</v>
      </c>
      <c r="D702" s="542"/>
      <c r="E702" s="542"/>
      <c r="F702" s="470"/>
      <c r="G702" s="518"/>
      <c r="H702" s="547"/>
      <c r="I702" s="472"/>
      <c r="J702" s="548">
        <v>40660</v>
      </c>
      <c r="K702" s="474"/>
      <c r="L702" s="459">
        <f t="shared" si="269"/>
        <v>40660</v>
      </c>
      <c r="M702" s="460">
        <f t="shared" si="271"/>
        <v>0</v>
      </c>
      <c r="N702" s="461">
        <f t="shared" si="270"/>
        <v>0</v>
      </c>
      <c r="O702" s="462">
        <f t="shared" si="270"/>
        <v>0</v>
      </c>
      <c r="P702" s="463">
        <f t="shared" si="272"/>
        <v>0</v>
      </c>
      <c r="Q702" s="475"/>
      <c r="R702" s="476"/>
      <c r="S702" s="477"/>
      <c r="T702" s="478"/>
      <c r="U702" s="479"/>
      <c r="V702" s="546"/>
      <c r="W702" s="475"/>
      <c r="X702" s="478"/>
      <c r="Y702" s="479"/>
      <c r="Z702" s="550"/>
      <c r="AA702" s="477"/>
      <c r="AB702" s="478"/>
      <c r="AC702" s="479"/>
      <c r="AD702" s="480"/>
      <c r="AE702" s="475">
        <v>40660</v>
      </c>
      <c r="AF702" s="478"/>
      <c r="AG702" s="479"/>
      <c r="AH702" s="550"/>
      <c r="AI702" s="475"/>
      <c r="AJ702" s="478"/>
      <c r="AK702" s="479"/>
      <c r="AL702" s="482"/>
    </row>
    <row r="703" spans="1:38" ht="18.75">
      <c r="A703" s="539"/>
      <c r="B703" s="541">
        <v>244106</v>
      </c>
      <c r="C703" s="543" t="s">
        <v>796</v>
      </c>
      <c r="D703" s="542"/>
      <c r="E703" s="542"/>
      <c r="F703" s="470"/>
      <c r="G703" s="471"/>
      <c r="H703" s="547">
        <v>12198</v>
      </c>
      <c r="I703" s="472"/>
      <c r="J703" s="473"/>
      <c r="K703" s="474"/>
      <c r="L703" s="459">
        <f t="shared" si="269"/>
        <v>12198</v>
      </c>
      <c r="M703" s="460">
        <f t="shared" si="271"/>
        <v>0</v>
      </c>
      <c r="N703" s="461">
        <f t="shared" si="270"/>
        <v>0</v>
      </c>
      <c r="O703" s="462">
        <f t="shared" si="270"/>
        <v>0</v>
      </c>
      <c r="P703" s="463">
        <f t="shared" si="272"/>
        <v>0</v>
      </c>
      <c r="Q703" s="475"/>
      <c r="R703" s="476"/>
      <c r="S703" s="477"/>
      <c r="T703" s="478"/>
      <c r="U703" s="479"/>
      <c r="V703" s="480"/>
      <c r="W703" s="475">
        <v>12198</v>
      </c>
      <c r="X703" s="478"/>
      <c r="Y703" s="479"/>
      <c r="Z703" s="550"/>
      <c r="AA703" s="477"/>
      <c r="AB703" s="478"/>
      <c r="AC703" s="479"/>
      <c r="AD703" s="480"/>
      <c r="AE703" s="475"/>
      <c r="AF703" s="478"/>
      <c r="AG703" s="479"/>
      <c r="AH703" s="482"/>
      <c r="AI703" s="475"/>
      <c r="AJ703" s="478"/>
      <c r="AK703" s="479"/>
      <c r="AL703" s="482"/>
    </row>
    <row r="704" spans="1:38" ht="18.75">
      <c r="A704" s="539"/>
      <c r="B704" s="541">
        <v>244127</v>
      </c>
      <c r="C704" s="543" t="s">
        <v>797</v>
      </c>
      <c r="D704" s="542"/>
      <c r="E704" s="542"/>
      <c r="F704" s="470"/>
      <c r="G704" s="471"/>
      <c r="H704" s="547">
        <v>1300</v>
      </c>
      <c r="I704" s="472"/>
      <c r="J704" s="473"/>
      <c r="K704" s="474"/>
      <c r="L704" s="459">
        <f t="shared" si="269"/>
        <v>1300</v>
      </c>
      <c r="M704" s="460">
        <f t="shared" si="271"/>
        <v>0</v>
      </c>
      <c r="N704" s="461">
        <f t="shared" si="270"/>
        <v>0</v>
      </c>
      <c r="O704" s="462">
        <f t="shared" si="270"/>
        <v>0</v>
      </c>
      <c r="P704" s="463">
        <f t="shared" si="272"/>
        <v>0</v>
      </c>
      <c r="Q704" s="475"/>
      <c r="R704" s="476"/>
      <c r="S704" s="477"/>
      <c r="T704" s="478"/>
      <c r="U704" s="479"/>
      <c r="V704" s="480"/>
      <c r="W704" s="481">
        <v>1300</v>
      </c>
      <c r="X704" s="478"/>
      <c r="Y704" s="479"/>
      <c r="Z704" s="550"/>
      <c r="AA704" s="477"/>
      <c r="AB704" s="478"/>
      <c r="AC704" s="479"/>
      <c r="AD704" s="480"/>
      <c r="AE704" s="475"/>
      <c r="AF704" s="478"/>
      <c r="AG704" s="479"/>
      <c r="AH704" s="482"/>
      <c r="AI704" s="475"/>
      <c r="AJ704" s="478"/>
      <c r="AK704" s="479"/>
      <c r="AL704" s="482"/>
    </row>
    <row r="705" spans="1:38" ht="18.75">
      <c r="A705" s="539"/>
      <c r="B705" s="541">
        <v>244158</v>
      </c>
      <c r="C705" s="615" t="s">
        <v>1677</v>
      </c>
      <c r="D705" s="542"/>
      <c r="E705" s="542"/>
      <c r="F705" s="470"/>
      <c r="G705" s="471"/>
      <c r="H705" s="547"/>
      <c r="I705" s="472"/>
      <c r="J705" s="548">
        <v>13375</v>
      </c>
      <c r="K705" s="474"/>
      <c r="L705" s="459">
        <f t="shared" si="269"/>
        <v>0</v>
      </c>
      <c r="M705" s="460">
        <f t="shared" si="271"/>
        <v>0</v>
      </c>
      <c r="N705" s="461">
        <f t="shared" si="270"/>
        <v>0</v>
      </c>
      <c r="O705" s="462">
        <f t="shared" si="270"/>
        <v>13375</v>
      </c>
      <c r="P705" s="463">
        <f t="shared" si="272"/>
        <v>0</v>
      </c>
      <c r="Q705" s="475"/>
      <c r="R705" s="476"/>
      <c r="S705" s="477"/>
      <c r="T705" s="478"/>
      <c r="U705" s="479"/>
      <c r="V705" s="480"/>
      <c r="W705" s="475"/>
      <c r="X705" s="478"/>
      <c r="Y705" s="479"/>
      <c r="Z705" s="550"/>
      <c r="AA705" s="477"/>
      <c r="AB705" s="478"/>
      <c r="AC705" s="479"/>
      <c r="AD705" s="480"/>
      <c r="AE705" s="475"/>
      <c r="AF705" s="478"/>
      <c r="AG705" s="551"/>
      <c r="AH705" s="550">
        <v>13375</v>
      </c>
      <c r="AI705" s="475"/>
      <c r="AJ705" s="478"/>
      <c r="AK705" s="479"/>
      <c r="AL705" s="482"/>
    </row>
    <row r="706" spans="1:38" ht="18.75">
      <c r="A706" s="539"/>
      <c r="B706" s="541">
        <v>244181</v>
      </c>
      <c r="C706" s="543" t="s">
        <v>1333</v>
      </c>
      <c r="D706" s="542"/>
      <c r="E706" s="542"/>
      <c r="F706" s="470"/>
      <c r="G706" s="471"/>
      <c r="H706" s="547">
        <v>6242.38</v>
      </c>
      <c r="I706" s="472"/>
      <c r="J706" s="548"/>
      <c r="K706" s="474"/>
      <c r="L706" s="459">
        <f t="shared" si="269"/>
        <v>6242.38</v>
      </c>
      <c r="M706" s="460">
        <f t="shared" si="271"/>
        <v>0</v>
      </c>
      <c r="N706" s="461">
        <f t="shared" si="271"/>
        <v>0</v>
      </c>
      <c r="O706" s="462">
        <f t="shared" si="271"/>
        <v>0</v>
      </c>
      <c r="P706" s="463">
        <f t="shared" si="272"/>
        <v>0</v>
      </c>
      <c r="Q706" s="475"/>
      <c r="R706" s="476"/>
      <c r="S706" s="477"/>
      <c r="T706" s="478"/>
      <c r="U706" s="479"/>
      <c r="V706" s="480"/>
      <c r="W706" s="475">
        <v>6242.38</v>
      </c>
      <c r="X706" s="478"/>
      <c r="Y706" s="479"/>
      <c r="Z706" s="550"/>
      <c r="AA706" s="477"/>
      <c r="AB706" s="478"/>
      <c r="AC706" s="479"/>
      <c r="AD706" s="480"/>
      <c r="AE706" s="475"/>
      <c r="AF706" s="478"/>
      <c r="AG706" s="551"/>
      <c r="AH706" s="550"/>
      <c r="AI706" s="475"/>
      <c r="AJ706" s="478"/>
      <c r="AK706" s="479"/>
      <c r="AL706" s="482"/>
    </row>
    <row r="707" spans="1:38" ht="18.75">
      <c r="A707" s="539"/>
      <c r="B707" s="541">
        <v>244194</v>
      </c>
      <c r="C707" s="543" t="s">
        <v>1334</v>
      </c>
      <c r="D707" s="542"/>
      <c r="E707" s="542"/>
      <c r="F707" s="470"/>
      <c r="G707" s="471"/>
      <c r="H707" s="547">
        <v>10100.799999999999</v>
      </c>
      <c r="I707" s="472"/>
      <c r="J707" s="548"/>
      <c r="K707" s="474"/>
      <c r="L707" s="459">
        <f t="shared" si="269"/>
        <v>0</v>
      </c>
      <c r="M707" s="460">
        <f t="shared" ref="M707:O709" si="273">SUM(T707,X707,AB707,AF707,AJ707)</f>
        <v>0</v>
      </c>
      <c r="N707" s="461">
        <f t="shared" si="273"/>
        <v>0</v>
      </c>
      <c r="O707" s="462">
        <f t="shared" si="273"/>
        <v>10100.799999999999</v>
      </c>
      <c r="P707" s="463">
        <f t="shared" si="272"/>
        <v>0</v>
      </c>
      <c r="Q707" s="475"/>
      <c r="R707" s="476"/>
      <c r="S707" s="477"/>
      <c r="T707" s="478"/>
      <c r="U707" s="479"/>
      <c r="V707" s="480"/>
      <c r="W707" s="475"/>
      <c r="X707" s="478"/>
      <c r="Y707" s="479"/>
      <c r="Z707" s="550">
        <v>10100.799999999999</v>
      </c>
      <c r="AA707" s="477"/>
      <c r="AB707" s="478"/>
      <c r="AC707" s="479"/>
      <c r="AD707" s="480"/>
      <c r="AE707" s="475"/>
      <c r="AF707" s="478"/>
      <c r="AG707" s="551"/>
      <c r="AH707" s="550"/>
      <c r="AI707" s="475"/>
      <c r="AJ707" s="478"/>
      <c r="AK707" s="479"/>
      <c r="AL707" s="482"/>
    </row>
    <row r="708" spans="1:38" ht="18.75">
      <c r="A708" s="539"/>
      <c r="B708" s="541">
        <v>244195</v>
      </c>
      <c r="C708" s="543" t="s">
        <v>1366</v>
      </c>
      <c r="D708" s="542"/>
      <c r="E708" s="542"/>
      <c r="F708" s="470"/>
      <c r="G708" s="471"/>
      <c r="H708" s="547"/>
      <c r="I708" s="472"/>
      <c r="J708" s="548">
        <v>1230.5</v>
      </c>
      <c r="K708" s="474"/>
      <c r="L708" s="459">
        <f t="shared" si="269"/>
        <v>1230.5</v>
      </c>
      <c r="M708" s="460">
        <f t="shared" si="273"/>
        <v>0</v>
      </c>
      <c r="N708" s="461">
        <f t="shared" si="273"/>
        <v>0</v>
      </c>
      <c r="O708" s="462">
        <f t="shared" si="273"/>
        <v>0</v>
      </c>
      <c r="P708" s="463">
        <f t="shared" si="272"/>
        <v>0</v>
      </c>
      <c r="Q708" s="475"/>
      <c r="R708" s="476"/>
      <c r="S708" s="477"/>
      <c r="T708" s="478"/>
      <c r="U708" s="479"/>
      <c r="V708" s="480"/>
      <c r="W708" s="475"/>
      <c r="X708" s="478"/>
      <c r="Y708" s="479"/>
      <c r="Z708" s="550"/>
      <c r="AA708" s="477"/>
      <c r="AB708" s="478"/>
      <c r="AC708" s="479"/>
      <c r="AD708" s="480"/>
      <c r="AE708" s="475">
        <v>1230.5</v>
      </c>
      <c r="AF708" s="478"/>
      <c r="AG708" s="551"/>
      <c r="AH708" s="550"/>
      <c r="AI708" s="475"/>
      <c r="AJ708" s="478"/>
      <c r="AK708" s="479"/>
      <c r="AL708" s="482"/>
    </row>
    <row r="709" spans="1:38" ht="18.75">
      <c r="A709" s="539"/>
      <c r="B709" s="541">
        <v>244196</v>
      </c>
      <c r="C709" s="543" t="s">
        <v>1418</v>
      </c>
      <c r="D709" s="542"/>
      <c r="E709" s="542"/>
      <c r="F709" s="470"/>
      <c r="G709" s="471"/>
      <c r="H709" s="547">
        <v>8717.2900000000009</v>
      </c>
      <c r="I709" s="472"/>
      <c r="J709" s="548"/>
      <c r="K709" s="474"/>
      <c r="L709" s="459">
        <f t="shared" si="269"/>
        <v>0</v>
      </c>
      <c r="M709" s="460">
        <f t="shared" si="273"/>
        <v>0</v>
      </c>
      <c r="N709" s="461">
        <f t="shared" si="273"/>
        <v>0</v>
      </c>
      <c r="O709" s="462">
        <f t="shared" si="273"/>
        <v>8717.2900000000009</v>
      </c>
      <c r="P709" s="463">
        <f t="shared" si="272"/>
        <v>0</v>
      </c>
      <c r="Q709" s="475"/>
      <c r="R709" s="476"/>
      <c r="S709" s="477"/>
      <c r="T709" s="478"/>
      <c r="U709" s="479"/>
      <c r="V709" s="480"/>
      <c r="W709" s="475"/>
      <c r="X709" s="478"/>
      <c r="Y709" s="479"/>
      <c r="Z709" s="550">
        <v>8717.2900000000009</v>
      </c>
      <c r="AA709" s="477"/>
      <c r="AB709" s="478"/>
      <c r="AC709" s="479"/>
      <c r="AD709" s="480"/>
      <c r="AE709" s="475"/>
      <c r="AF709" s="478"/>
      <c r="AG709" s="551"/>
      <c r="AH709" s="550"/>
      <c r="AI709" s="475"/>
      <c r="AJ709" s="478"/>
      <c r="AK709" s="479"/>
      <c r="AL709" s="482"/>
    </row>
    <row r="710" spans="1:38" ht="18.75">
      <c r="A710" s="539"/>
      <c r="B710" s="541">
        <v>244216</v>
      </c>
      <c r="C710" s="616" t="s">
        <v>1582</v>
      </c>
      <c r="D710" s="542"/>
      <c r="E710" s="542"/>
      <c r="F710" s="470"/>
      <c r="G710" s="471"/>
      <c r="H710" s="547"/>
      <c r="I710" s="472"/>
      <c r="J710" s="548">
        <v>4173</v>
      </c>
      <c r="K710" s="474"/>
      <c r="L710" s="459">
        <f>SUM(Q710,S710,W710,AA710,AE710,AI710)</f>
        <v>0</v>
      </c>
      <c r="M710" s="460">
        <f>SUM(T710,X710,AB710,AF710,AJ710)</f>
        <v>0</v>
      </c>
      <c r="N710" s="461">
        <f>SUM(U710,Y710,AC710,AG710,AK710)</f>
        <v>0</v>
      </c>
      <c r="O710" s="462">
        <f>SUM(V710,Z710,AD710,AH710,AL710)</f>
        <v>4173</v>
      </c>
      <c r="P710" s="463">
        <f>SUM(R710)</f>
        <v>0</v>
      </c>
      <c r="Q710" s="475"/>
      <c r="R710" s="476"/>
      <c r="S710" s="477"/>
      <c r="T710" s="478"/>
      <c r="U710" s="479"/>
      <c r="V710" s="480"/>
      <c r="W710" s="475"/>
      <c r="X710" s="478"/>
      <c r="Y710" s="479"/>
      <c r="Z710" s="550"/>
      <c r="AA710" s="477"/>
      <c r="AB710" s="478"/>
      <c r="AC710" s="479"/>
      <c r="AD710" s="480"/>
      <c r="AE710" s="475"/>
      <c r="AF710" s="478"/>
      <c r="AG710" s="551"/>
      <c r="AH710" s="550">
        <v>4173</v>
      </c>
      <c r="AI710" s="475"/>
      <c r="AJ710" s="478"/>
      <c r="AK710" s="479"/>
      <c r="AL710" s="482"/>
    </row>
    <row r="711" spans="1:38" ht="18.75">
      <c r="A711" s="539"/>
      <c r="B711" s="541">
        <v>244215</v>
      </c>
      <c r="C711" s="543" t="s">
        <v>1583</v>
      </c>
      <c r="D711" s="542"/>
      <c r="E711" s="542"/>
      <c r="F711" s="470"/>
      <c r="G711" s="471"/>
      <c r="H711" s="547">
        <v>42800</v>
      </c>
      <c r="I711" s="472"/>
      <c r="J711" s="548"/>
      <c r="K711" s="474"/>
      <c r="L711" s="459">
        <f t="shared" ref="L711:L720" si="274">SUM(Q711,S711,W711,AA711,AE711,AI711)</f>
        <v>0</v>
      </c>
      <c r="M711" s="460">
        <f t="shared" ref="M711:M720" si="275">SUM(T711,X711,AB711,AF711,AJ711)</f>
        <v>0</v>
      </c>
      <c r="N711" s="461">
        <f t="shared" ref="N711:N720" si="276">SUM(U711,Y711,AC711,AG711,AK711)</f>
        <v>0</v>
      </c>
      <c r="O711" s="462">
        <f t="shared" ref="O711:O720" si="277">SUM(V711,Z711,AD711,AH711,AL711)</f>
        <v>42800</v>
      </c>
      <c r="P711" s="463">
        <f t="shared" ref="P711:P720" si="278">SUM(R711)</f>
        <v>0</v>
      </c>
      <c r="Q711" s="475"/>
      <c r="R711" s="476"/>
      <c r="S711" s="477"/>
      <c r="T711" s="478"/>
      <c r="U711" s="479"/>
      <c r="V711" s="480"/>
      <c r="W711" s="475"/>
      <c r="X711" s="478"/>
      <c r="Y711" s="479"/>
      <c r="Z711" s="550">
        <v>42800</v>
      </c>
      <c r="AA711" s="477"/>
      <c r="AB711" s="478"/>
      <c r="AC711" s="479"/>
      <c r="AD711" s="480"/>
      <c r="AE711" s="475"/>
      <c r="AF711" s="478"/>
      <c r="AG711" s="551"/>
      <c r="AH711" s="550"/>
      <c r="AI711" s="475"/>
      <c r="AJ711" s="478"/>
      <c r="AK711" s="479"/>
      <c r="AL711" s="482"/>
    </row>
    <row r="712" spans="1:38" ht="18.75">
      <c r="A712" s="539"/>
      <c r="B712" s="541"/>
      <c r="C712" s="616" t="s">
        <v>1675</v>
      </c>
      <c r="D712" s="542"/>
      <c r="E712" s="542"/>
      <c r="F712" s="470"/>
      <c r="G712" s="471"/>
      <c r="H712" s="547">
        <v>5585.4</v>
      </c>
      <c r="I712" s="472"/>
      <c r="J712" s="548"/>
      <c r="K712" s="474"/>
      <c r="L712" s="459">
        <f t="shared" si="274"/>
        <v>0</v>
      </c>
      <c r="M712" s="460">
        <f t="shared" si="275"/>
        <v>0</v>
      </c>
      <c r="N712" s="461">
        <f t="shared" si="276"/>
        <v>0</v>
      </c>
      <c r="O712" s="462">
        <f t="shared" si="277"/>
        <v>5585.4</v>
      </c>
      <c r="P712" s="463">
        <f t="shared" si="278"/>
        <v>0</v>
      </c>
      <c r="Q712" s="475"/>
      <c r="R712" s="476"/>
      <c r="S712" s="477"/>
      <c r="T712" s="478"/>
      <c r="U712" s="479"/>
      <c r="V712" s="480"/>
      <c r="W712" s="475"/>
      <c r="X712" s="478"/>
      <c r="Y712" s="479"/>
      <c r="Z712" s="550">
        <v>5585.4</v>
      </c>
      <c r="AA712" s="477"/>
      <c r="AB712" s="478"/>
      <c r="AC712" s="479"/>
      <c r="AD712" s="480"/>
      <c r="AE712" s="475"/>
      <c r="AF712" s="478"/>
      <c r="AG712" s="551"/>
      <c r="AH712" s="550"/>
      <c r="AI712" s="475"/>
      <c r="AJ712" s="478"/>
      <c r="AK712" s="479"/>
      <c r="AL712" s="482"/>
    </row>
    <row r="713" spans="1:38" ht="18.75">
      <c r="A713" s="539"/>
      <c r="B713" s="541"/>
      <c r="C713" s="616" t="s">
        <v>1676</v>
      </c>
      <c r="D713" s="542"/>
      <c r="E713" s="542"/>
      <c r="F713" s="470"/>
      <c r="G713" s="471"/>
      <c r="H713" s="547">
        <v>16585</v>
      </c>
      <c r="I713" s="472"/>
      <c r="J713" s="548"/>
      <c r="K713" s="474"/>
      <c r="L713" s="459">
        <f t="shared" si="274"/>
        <v>0</v>
      </c>
      <c r="M713" s="460">
        <f t="shared" si="275"/>
        <v>0</v>
      </c>
      <c r="N713" s="461">
        <f t="shared" si="276"/>
        <v>0</v>
      </c>
      <c r="O713" s="462">
        <f t="shared" si="277"/>
        <v>16585</v>
      </c>
      <c r="P713" s="463">
        <f t="shared" si="278"/>
        <v>0</v>
      </c>
      <c r="Q713" s="475"/>
      <c r="R713" s="476"/>
      <c r="S713" s="477"/>
      <c r="T713" s="478"/>
      <c r="U713" s="479"/>
      <c r="V713" s="480"/>
      <c r="W713" s="475"/>
      <c r="X713" s="478"/>
      <c r="Y713" s="479"/>
      <c r="Z713" s="550">
        <v>16585</v>
      </c>
      <c r="AA713" s="477"/>
      <c r="AB713" s="478"/>
      <c r="AC713" s="479"/>
      <c r="AD713" s="480"/>
      <c r="AE713" s="475"/>
      <c r="AF713" s="478"/>
      <c r="AG713" s="551"/>
      <c r="AH713" s="550"/>
      <c r="AI713" s="475"/>
      <c r="AJ713" s="478"/>
      <c r="AK713" s="479"/>
      <c r="AL713" s="482"/>
    </row>
    <row r="714" spans="1:38" ht="18.75">
      <c r="A714" s="539"/>
      <c r="B714" s="541"/>
      <c r="C714" s="616"/>
      <c r="D714" s="542"/>
      <c r="E714" s="542"/>
      <c r="F714" s="470"/>
      <c r="G714" s="471"/>
      <c r="H714" s="547"/>
      <c r="I714" s="472"/>
      <c r="J714" s="548"/>
      <c r="K714" s="474"/>
      <c r="L714" s="459">
        <f t="shared" si="274"/>
        <v>0</v>
      </c>
      <c r="M714" s="460">
        <f t="shared" si="275"/>
        <v>0</v>
      </c>
      <c r="N714" s="461">
        <f t="shared" si="276"/>
        <v>0</v>
      </c>
      <c r="O714" s="462">
        <f t="shared" si="277"/>
        <v>0</v>
      </c>
      <c r="P714" s="463">
        <f t="shared" si="278"/>
        <v>0</v>
      </c>
      <c r="Q714" s="475"/>
      <c r="R714" s="476"/>
      <c r="S714" s="477"/>
      <c r="T714" s="478"/>
      <c r="U714" s="479"/>
      <c r="V714" s="480"/>
      <c r="W714" s="475"/>
      <c r="X714" s="478"/>
      <c r="Y714" s="479"/>
      <c r="Z714" s="550"/>
      <c r="AA714" s="477"/>
      <c r="AB714" s="478"/>
      <c r="AC714" s="479"/>
      <c r="AD714" s="480"/>
      <c r="AE714" s="475"/>
      <c r="AF714" s="478"/>
      <c r="AG714" s="551"/>
      <c r="AH714" s="550"/>
      <c r="AI714" s="475"/>
      <c r="AJ714" s="478"/>
      <c r="AK714" s="479"/>
      <c r="AL714" s="482"/>
    </row>
    <row r="715" spans="1:38" ht="18.75">
      <c r="A715" s="539"/>
      <c r="B715" s="541"/>
      <c r="C715" s="616"/>
      <c r="D715" s="542"/>
      <c r="E715" s="542"/>
      <c r="F715" s="470"/>
      <c r="G715" s="471"/>
      <c r="H715" s="547"/>
      <c r="I715" s="472"/>
      <c r="J715" s="548"/>
      <c r="K715" s="474"/>
      <c r="L715" s="459">
        <f t="shared" si="274"/>
        <v>0</v>
      </c>
      <c r="M715" s="460">
        <f t="shared" si="275"/>
        <v>0</v>
      </c>
      <c r="N715" s="461">
        <f t="shared" si="276"/>
        <v>0</v>
      </c>
      <c r="O715" s="462">
        <f t="shared" si="277"/>
        <v>0</v>
      </c>
      <c r="P715" s="463">
        <f t="shared" si="278"/>
        <v>0</v>
      </c>
      <c r="Q715" s="475"/>
      <c r="R715" s="476"/>
      <c r="S715" s="477"/>
      <c r="T715" s="478"/>
      <c r="U715" s="479"/>
      <c r="V715" s="480"/>
      <c r="W715" s="475"/>
      <c r="X715" s="478"/>
      <c r="Y715" s="479"/>
      <c r="Z715" s="550"/>
      <c r="AA715" s="477"/>
      <c r="AB715" s="478"/>
      <c r="AC715" s="479"/>
      <c r="AD715" s="480"/>
      <c r="AE715" s="475"/>
      <c r="AF715" s="478"/>
      <c r="AG715" s="551"/>
      <c r="AH715" s="550"/>
      <c r="AI715" s="475"/>
      <c r="AJ715" s="478"/>
      <c r="AK715" s="479"/>
      <c r="AL715" s="482"/>
    </row>
    <row r="716" spans="1:38" ht="18.75">
      <c r="A716" s="539"/>
      <c r="B716" s="541"/>
      <c r="C716" s="615"/>
      <c r="D716" s="542"/>
      <c r="E716" s="542"/>
      <c r="F716" s="470"/>
      <c r="G716" s="471"/>
      <c r="H716" s="547"/>
      <c r="I716" s="472"/>
      <c r="J716" s="548"/>
      <c r="K716" s="474"/>
      <c r="L716" s="459">
        <f t="shared" si="274"/>
        <v>0</v>
      </c>
      <c r="M716" s="460">
        <f t="shared" si="275"/>
        <v>0</v>
      </c>
      <c r="N716" s="461">
        <f t="shared" si="276"/>
        <v>0</v>
      </c>
      <c r="O716" s="462">
        <f t="shared" si="277"/>
        <v>0</v>
      </c>
      <c r="P716" s="463">
        <f t="shared" si="278"/>
        <v>0</v>
      </c>
      <c r="Q716" s="475"/>
      <c r="R716" s="476"/>
      <c r="S716" s="477"/>
      <c r="T716" s="478"/>
      <c r="U716" s="479"/>
      <c r="V716" s="480"/>
      <c r="W716" s="475"/>
      <c r="X716" s="478"/>
      <c r="Y716" s="479"/>
      <c r="Z716" s="550"/>
      <c r="AA716" s="477"/>
      <c r="AB716" s="478"/>
      <c r="AC716" s="479"/>
      <c r="AD716" s="480"/>
      <c r="AE716" s="475"/>
      <c r="AF716" s="478"/>
      <c r="AG716" s="551"/>
      <c r="AH716" s="550"/>
      <c r="AI716" s="475"/>
      <c r="AJ716" s="478"/>
      <c r="AK716" s="479"/>
      <c r="AL716" s="482"/>
    </row>
    <row r="717" spans="1:38" ht="18.75">
      <c r="A717" s="539"/>
      <c r="B717" s="541"/>
      <c r="C717" s="615"/>
      <c r="D717" s="542"/>
      <c r="E717" s="542"/>
      <c r="F717" s="470"/>
      <c r="G717" s="471"/>
      <c r="H717" s="547"/>
      <c r="I717" s="472"/>
      <c r="J717" s="548"/>
      <c r="K717" s="474"/>
      <c r="L717" s="459">
        <f t="shared" si="274"/>
        <v>0</v>
      </c>
      <c r="M717" s="460">
        <f t="shared" si="275"/>
        <v>0</v>
      </c>
      <c r="N717" s="461">
        <f t="shared" si="276"/>
        <v>0</v>
      </c>
      <c r="O717" s="462">
        <f t="shared" si="277"/>
        <v>0</v>
      </c>
      <c r="P717" s="463">
        <f t="shared" si="278"/>
        <v>0</v>
      </c>
      <c r="Q717" s="475"/>
      <c r="R717" s="476"/>
      <c r="S717" s="477"/>
      <c r="T717" s="478"/>
      <c r="U717" s="479"/>
      <c r="V717" s="480"/>
      <c r="W717" s="475"/>
      <c r="X717" s="478"/>
      <c r="Y717" s="479"/>
      <c r="Z717" s="550"/>
      <c r="AA717" s="477"/>
      <c r="AB717" s="478"/>
      <c r="AC717" s="479"/>
      <c r="AD717" s="480"/>
      <c r="AE717" s="475"/>
      <c r="AF717" s="478"/>
      <c r="AG717" s="551"/>
      <c r="AH717" s="550"/>
      <c r="AI717" s="475"/>
      <c r="AJ717" s="478"/>
      <c r="AK717" s="479"/>
      <c r="AL717" s="482"/>
    </row>
    <row r="718" spans="1:38" ht="18.75">
      <c r="A718" s="539"/>
      <c r="B718" s="541"/>
      <c r="C718" s="615"/>
      <c r="D718" s="542"/>
      <c r="E718" s="542"/>
      <c r="F718" s="470"/>
      <c r="G718" s="471"/>
      <c r="H718" s="547"/>
      <c r="I718" s="472"/>
      <c r="J718" s="548"/>
      <c r="K718" s="474"/>
      <c r="L718" s="459">
        <f t="shared" si="274"/>
        <v>0</v>
      </c>
      <c r="M718" s="460">
        <f t="shared" si="275"/>
        <v>0</v>
      </c>
      <c r="N718" s="461">
        <f t="shared" si="276"/>
        <v>0</v>
      </c>
      <c r="O718" s="462">
        <f t="shared" si="277"/>
        <v>0</v>
      </c>
      <c r="P718" s="463">
        <f t="shared" si="278"/>
        <v>0</v>
      </c>
      <c r="Q718" s="475"/>
      <c r="R718" s="476"/>
      <c r="S718" s="477"/>
      <c r="T718" s="478"/>
      <c r="U718" s="479"/>
      <c r="V718" s="480"/>
      <c r="W718" s="475"/>
      <c r="X718" s="478"/>
      <c r="Y718" s="479"/>
      <c r="Z718" s="550"/>
      <c r="AA718" s="477"/>
      <c r="AB718" s="478"/>
      <c r="AC718" s="479"/>
      <c r="AD718" s="480"/>
      <c r="AE718" s="475"/>
      <c r="AF718" s="478"/>
      <c r="AG718" s="551"/>
      <c r="AH718" s="550"/>
      <c r="AI718" s="475"/>
      <c r="AJ718" s="478"/>
      <c r="AK718" s="479"/>
      <c r="AL718" s="482"/>
    </row>
    <row r="719" spans="1:38" ht="18.75">
      <c r="A719" s="539"/>
      <c r="B719" s="541"/>
      <c r="C719" s="615"/>
      <c r="D719" s="542"/>
      <c r="E719" s="542"/>
      <c r="F719" s="470"/>
      <c r="G719" s="471"/>
      <c r="H719" s="547"/>
      <c r="I719" s="472"/>
      <c r="J719" s="548"/>
      <c r="K719" s="474"/>
      <c r="L719" s="459">
        <f t="shared" si="274"/>
        <v>0</v>
      </c>
      <c r="M719" s="460">
        <f t="shared" si="275"/>
        <v>0</v>
      </c>
      <c r="N719" s="461">
        <f t="shared" si="276"/>
        <v>0</v>
      </c>
      <c r="O719" s="462">
        <f t="shared" si="277"/>
        <v>0</v>
      </c>
      <c r="P719" s="463">
        <f t="shared" si="278"/>
        <v>0</v>
      </c>
      <c r="Q719" s="475"/>
      <c r="R719" s="476"/>
      <c r="S719" s="477"/>
      <c r="T719" s="478"/>
      <c r="U719" s="479"/>
      <c r="V719" s="480"/>
      <c r="W719" s="475"/>
      <c r="X719" s="478"/>
      <c r="Y719" s="479"/>
      <c r="Z719" s="550"/>
      <c r="AA719" s="477"/>
      <c r="AB719" s="478"/>
      <c r="AC719" s="479"/>
      <c r="AD719" s="480"/>
      <c r="AE719" s="475"/>
      <c r="AF719" s="478"/>
      <c r="AG719" s="551"/>
      <c r="AH719" s="550"/>
      <c r="AI719" s="475"/>
      <c r="AJ719" s="478"/>
      <c r="AK719" s="479"/>
      <c r="AL719" s="482"/>
    </row>
    <row r="720" spans="1:38" ht="18.75">
      <c r="A720" s="539"/>
      <c r="B720" s="541"/>
      <c r="C720" s="615"/>
      <c r="D720" s="542"/>
      <c r="E720" s="542"/>
      <c r="F720" s="470"/>
      <c r="G720" s="471"/>
      <c r="H720" s="547"/>
      <c r="I720" s="472"/>
      <c r="J720" s="548"/>
      <c r="K720" s="474"/>
      <c r="L720" s="459">
        <f t="shared" si="274"/>
        <v>0</v>
      </c>
      <c r="M720" s="460">
        <f t="shared" si="275"/>
        <v>0</v>
      </c>
      <c r="N720" s="461">
        <f t="shared" si="276"/>
        <v>0</v>
      </c>
      <c r="O720" s="462">
        <f t="shared" si="277"/>
        <v>0</v>
      </c>
      <c r="P720" s="463">
        <f t="shared" si="278"/>
        <v>0</v>
      </c>
      <c r="Q720" s="475"/>
      <c r="R720" s="476"/>
      <c r="S720" s="477"/>
      <c r="T720" s="478"/>
      <c r="U720" s="479"/>
      <c r="V720" s="480"/>
      <c r="W720" s="475"/>
      <c r="X720" s="478"/>
      <c r="Y720" s="479"/>
      <c r="Z720" s="550"/>
      <c r="AA720" s="477"/>
      <c r="AB720" s="478"/>
      <c r="AC720" s="479"/>
      <c r="AD720" s="480"/>
      <c r="AE720" s="475"/>
      <c r="AF720" s="478"/>
      <c r="AG720" s="551"/>
      <c r="AH720" s="550"/>
      <c r="AI720" s="475"/>
      <c r="AJ720" s="478"/>
      <c r="AK720" s="479"/>
      <c r="AL720" s="482"/>
    </row>
    <row r="721" spans="1:38" ht="18.75">
      <c r="A721" s="539"/>
      <c r="B721" s="541"/>
      <c r="C721" s="543"/>
      <c r="D721" s="542"/>
      <c r="E721" s="542"/>
      <c r="F721" s="470"/>
      <c r="G721" s="471"/>
      <c r="H721" s="547"/>
      <c r="I721" s="472"/>
      <c r="J721" s="548"/>
      <c r="K721" s="474"/>
      <c r="L721" s="459">
        <f t="shared" ref="L721:L723" si="279">SUM(Q721,S721,W721,AA721,AE721,AI721)</f>
        <v>0</v>
      </c>
      <c r="M721" s="460">
        <f t="shared" ref="M721:M723" si="280">SUM(T721,X721,AB721,AF721,AJ721)</f>
        <v>0</v>
      </c>
      <c r="N721" s="461">
        <f t="shared" ref="N721:N723" si="281">SUM(U721,Y721,AC721,AG721,AK721)</f>
        <v>0</v>
      </c>
      <c r="O721" s="462">
        <f t="shared" ref="O721:O723" si="282">SUM(V721,Z721,AD721,AH721,AL721)</f>
        <v>0</v>
      </c>
      <c r="P721" s="463">
        <f t="shared" ref="P721:P723" si="283">SUM(R721)</f>
        <v>0</v>
      </c>
      <c r="Q721" s="475"/>
      <c r="R721" s="476"/>
      <c r="S721" s="477"/>
      <c r="T721" s="478"/>
      <c r="U721" s="479"/>
      <c r="V721" s="480"/>
      <c r="W721" s="475"/>
      <c r="X721" s="478"/>
      <c r="Y721" s="479"/>
      <c r="Z721" s="550"/>
      <c r="AA721" s="477"/>
      <c r="AB721" s="478"/>
      <c r="AC721" s="479"/>
      <c r="AD721" s="480"/>
      <c r="AE721" s="475"/>
      <c r="AF721" s="478"/>
      <c r="AG721" s="551"/>
      <c r="AH721" s="550"/>
      <c r="AI721" s="475"/>
      <c r="AJ721" s="478"/>
      <c r="AK721" s="479"/>
      <c r="AL721" s="482"/>
    </row>
    <row r="722" spans="1:38" ht="18.75">
      <c r="A722" s="539"/>
      <c r="B722" s="450"/>
      <c r="C722" s="552"/>
      <c r="D722" s="542"/>
      <c r="E722" s="542"/>
      <c r="F722" s="453"/>
      <c r="G722" s="454"/>
      <c r="H722" s="455"/>
      <c r="I722" s="456"/>
      <c r="J722" s="457"/>
      <c r="K722" s="469"/>
      <c r="L722" s="459">
        <f t="shared" si="279"/>
        <v>0</v>
      </c>
      <c r="M722" s="460">
        <f t="shared" si="280"/>
        <v>0</v>
      </c>
      <c r="N722" s="461">
        <f t="shared" si="281"/>
        <v>0</v>
      </c>
      <c r="O722" s="462">
        <f t="shared" si="282"/>
        <v>0</v>
      </c>
      <c r="P722" s="463">
        <f t="shared" si="283"/>
        <v>0</v>
      </c>
      <c r="Q722" s="459"/>
      <c r="R722" s="463"/>
      <c r="S722" s="464"/>
      <c r="T722" s="460"/>
      <c r="U722" s="461"/>
      <c r="V722" s="465"/>
      <c r="W722" s="459"/>
      <c r="X722" s="460"/>
      <c r="Y722" s="461"/>
      <c r="Z722" s="466"/>
      <c r="AA722" s="464"/>
      <c r="AB722" s="460"/>
      <c r="AC722" s="461"/>
      <c r="AD722" s="465"/>
      <c r="AE722" s="459"/>
      <c r="AF722" s="460"/>
      <c r="AG722" s="461"/>
      <c r="AH722" s="466"/>
      <c r="AI722" s="459"/>
      <c r="AJ722" s="460"/>
      <c r="AK722" s="461"/>
      <c r="AL722" s="466"/>
    </row>
    <row r="723" spans="1:38" ht="19.5" thickBot="1">
      <c r="A723" s="553"/>
      <c r="B723" s="553"/>
      <c r="C723" s="554"/>
      <c r="D723" s="555"/>
      <c r="E723" s="555"/>
      <c r="F723" s="556"/>
      <c r="G723" s="557"/>
      <c r="H723" s="558"/>
      <c r="I723" s="559"/>
      <c r="J723" s="560"/>
      <c r="K723" s="561"/>
      <c r="L723" s="459">
        <f t="shared" si="279"/>
        <v>0</v>
      </c>
      <c r="M723" s="460">
        <f t="shared" si="280"/>
        <v>0</v>
      </c>
      <c r="N723" s="461">
        <f t="shared" si="281"/>
        <v>0</v>
      </c>
      <c r="O723" s="462">
        <f t="shared" si="282"/>
        <v>0</v>
      </c>
      <c r="P723" s="463">
        <f t="shared" si="283"/>
        <v>0</v>
      </c>
      <c r="Q723" s="492"/>
      <c r="R723" s="493"/>
      <c r="S723" s="494"/>
      <c r="T723" s="495"/>
      <c r="U723" s="496"/>
      <c r="V723" s="497"/>
      <c r="W723" s="492"/>
      <c r="X723" s="495"/>
      <c r="Y723" s="496"/>
      <c r="Z723" s="498"/>
      <c r="AA723" s="494"/>
      <c r="AB723" s="495"/>
      <c r="AC723" s="496"/>
      <c r="AD723" s="497"/>
      <c r="AE723" s="492"/>
      <c r="AF723" s="495"/>
      <c r="AG723" s="496"/>
      <c r="AH723" s="498"/>
      <c r="AI723" s="492"/>
      <c r="AJ723" s="495"/>
      <c r="AK723" s="496"/>
      <c r="AL723" s="498"/>
    </row>
    <row r="724" spans="1:38" ht="37.5">
      <c r="A724" s="966" t="s">
        <v>154</v>
      </c>
      <c r="B724" s="409" t="s">
        <v>155</v>
      </c>
      <c r="C724" s="563" t="s">
        <v>156</v>
      </c>
      <c r="D724" s="564" t="s">
        <v>157</v>
      </c>
      <c r="E724" s="410" t="s">
        <v>521</v>
      </c>
      <c r="F724" s="411" t="s">
        <v>522</v>
      </c>
      <c r="G724" s="409" t="s">
        <v>508</v>
      </c>
      <c r="H724" s="409" t="s">
        <v>509</v>
      </c>
      <c r="I724" s="409" t="s">
        <v>510</v>
      </c>
      <c r="J724" s="412" t="s">
        <v>511</v>
      </c>
      <c r="K724" s="413" t="s">
        <v>64</v>
      </c>
      <c r="L724" s="565"/>
      <c r="M724" s="566"/>
      <c r="N724" s="566"/>
      <c r="O724" s="566"/>
      <c r="P724" s="567"/>
      <c r="Q724" s="565"/>
      <c r="R724" s="567"/>
      <c r="S724" s="523">
        <f>SUM(S730:V730)</f>
        <v>229309</v>
      </c>
      <c r="T724" s="897">
        <f>S724+G732</f>
        <v>229309</v>
      </c>
      <c r="U724" s="591"/>
      <c r="V724" s="593"/>
      <c r="W724" s="523">
        <f>SUM(W730:Z730)</f>
        <v>88419.45</v>
      </c>
      <c r="X724" s="897">
        <f>W724+H731</f>
        <v>88419.45</v>
      </c>
      <c r="Y724" s="566"/>
      <c r="Z724" s="567"/>
      <c r="AA724" s="523">
        <f>SUM(AA730:AD730)</f>
        <v>0</v>
      </c>
      <c r="AB724" s="566"/>
      <c r="AC724" s="566"/>
      <c r="AD724" s="568"/>
      <c r="AE724" s="523">
        <f>SUM(AE730:AH730)</f>
        <v>313734.7</v>
      </c>
      <c r="AF724" s="566"/>
      <c r="AG724" s="566"/>
      <c r="AH724" s="567"/>
      <c r="AI724" s="523">
        <f>SUM(AI730:AL730)</f>
        <v>249845</v>
      </c>
      <c r="AJ724" s="566"/>
      <c r="AK724" s="566"/>
      <c r="AL724" s="567"/>
    </row>
    <row r="725" spans="1:38" ht="26.25">
      <c r="A725" s="402" t="s">
        <v>513</v>
      </c>
      <c r="B725" s="420" t="str">
        <f>$B$4</f>
        <v>90</v>
      </c>
      <c r="C725" s="421" t="s">
        <v>32</v>
      </c>
      <c r="D725" s="386">
        <f>SUM(F725:K725)</f>
        <v>1433000</v>
      </c>
      <c r="E725" s="400" t="s">
        <v>514</v>
      </c>
      <c r="F725" s="422">
        <v>432000</v>
      </c>
      <c r="G725" s="423">
        <v>115200</v>
      </c>
      <c r="H725" s="424">
        <v>600800</v>
      </c>
      <c r="I725" s="425">
        <v>0</v>
      </c>
      <c r="J725" s="426">
        <v>35000</v>
      </c>
      <c r="K725" s="427">
        <v>250000</v>
      </c>
      <c r="L725" s="428"/>
      <c r="M725" s="429"/>
      <c r="N725" s="430"/>
      <c r="O725" s="431"/>
      <c r="P725" s="432"/>
      <c r="Q725" s="428"/>
      <c r="R725" s="432"/>
      <c r="S725" s="433"/>
      <c r="T725" s="429"/>
      <c r="U725" s="430"/>
      <c r="V725" s="434"/>
      <c r="W725" s="428"/>
      <c r="X725" s="429"/>
      <c r="Y725" s="430"/>
      <c r="Z725" s="435"/>
      <c r="AA725" s="433"/>
      <c r="AB725" s="429"/>
      <c r="AC725" s="430"/>
      <c r="AD725" s="434"/>
      <c r="AE725" s="428"/>
      <c r="AF725" s="429"/>
      <c r="AG725" s="430"/>
      <c r="AH725" s="435"/>
      <c r="AI725" s="428"/>
      <c r="AJ725" s="429"/>
      <c r="AK725" s="430"/>
      <c r="AL725" s="435"/>
    </row>
    <row r="726" spans="1:38" ht="18.75" hidden="1">
      <c r="A726" s="436" t="str">
        <f>$A$5</f>
        <v>พ.ค.</v>
      </c>
      <c r="B726" s="398"/>
      <c r="C726" s="421"/>
      <c r="D726" s="386">
        <f t="shared" ref="D726" si="284">SUM(F726:K726)</f>
        <v>1245250</v>
      </c>
      <c r="E726" s="400" t="s">
        <v>516</v>
      </c>
      <c r="F726" s="422">
        <v>432000</v>
      </c>
      <c r="G726" s="423">
        <v>86400</v>
      </c>
      <c r="H726" s="424">
        <v>450600</v>
      </c>
      <c r="I726" s="425">
        <v>0</v>
      </c>
      <c r="J726" s="426">
        <v>26250</v>
      </c>
      <c r="K726" s="427">
        <v>250000</v>
      </c>
      <c r="L726" s="428"/>
      <c r="M726" s="429"/>
      <c r="N726" s="430"/>
      <c r="O726" s="431"/>
      <c r="P726" s="432"/>
      <c r="Q726" s="428"/>
      <c r="R726" s="432"/>
      <c r="S726" s="433"/>
      <c r="T726" s="429"/>
      <c r="U726" s="430"/>
      <c r="V726" s="434"/>
      <c r="W726" s="428"/>
      <c r="X726" s="429"/>
      <c r="Y726" s="430"/>
      <c r="Z726" s="435"/>
      <c r="AA726" s="433"/>
      <c r="AB726" s="429"/>
      <c r="AC726" s="430"/>
      <c r="AD726" s="434"/>
      <c r="AE726" s="428"/>
      <c r="AF726" s="429"/>
      <c r="AG726" s="430"/>
      <c r="AH726" s="435"/>
      <c r="AI726" s="428"/>
      <c r="AJ726" s="429"/>
      <c r="AK726" s="430"/>
      <c r="AL726" s="435"/>
    </row>
    <row r="727" spans="1:38" ht="26.25">
      <c r="A727" s="402" t="s">
        <v>517</v>
      </c>
      <c r="B727" s="401">
        <f>D727*100/D725</f>
        <v>91.647463363572911</v>
      </c>
      <c r="C727" s="421" t="s">
        <v>32</v>
      </c>
      <c r="D727" s="386">
        <f>SUM(F727:K727)</f>
        <v>1313308.1499999999</v>
      </c>
      <c r="E727" s="400" t="s">
        <v>518</v>
      </c>
      <c r="F727" s="422">
        <f t="shared" ref="F727:K727" si="285">SUM(F731:F770)</f>
        <v>432000</v>
      </c>
      <c r="G727" s="423">
        <f t="shared" si="285"/>
        <v>229309</v>
      </c>
      <c r="H727" s="424">
        <f t="shared" si="285"/>
        <v>88419.45</v>
      </c>
      <c r="I727" s="425">
        <f t="shared" si="285"/>
        <v>0</v>
      </c>
      <c r="J727" s="426">
        <f t="shared" si="285"/>
        <v>313734.7</v>
      </c>
      <c r="K727" s="427">
        <f t="shared" si="285"/>
        <v>249845</v>
      </c>
      <c r="L727" s="475"/>
      <c r="M727" s="478"/>
      <c r="N727" s="479"/>
      <c r="O727" s="538"/>
      <c r="P727" s="476"/>
      <c r="Q727" s="475"/>
      <c r="R727" s="476"/>
      <c r="S727" s="477"/>
      <c r="T727" s="478"/>
      <c r="U727" s="479"/>
      <c r="V727" s="480"/>
      <c r="W727" s="475"/>
      <c r="X727" s="478"/>
      <c r="Y727" s="479"/>
      <c r="Z727" s="482"/>
      <c r="AA727" s="477"/>
      <c r="AB727" s="478"/>
      <c r="AC727" s="479"/>
      <c r="AD727" s="480"/>
      <c r="AE727" s="475"/>
      <c r="AF727" s="478"/>
      <c r="AG727" s="479"/>
      <c r="AH727" s="482"/>
      <c r="AI727" s="475"/>
      <c r="AJ727" s="478"/>
      <c r="AK727" s="479"/>
      <c r="AL727" s="482"/>
    </row>
    <row r="728" spans="1:38" ht="26.25" hidden="1">
      <c r="A728" s="402" t="s">
        <v>519</v>
      </c>
      <c r="B728" s="403">
        <f>L730*100/D725</f>
        <v>75.501427076064203</v>
      </c>
      <c r="C728" s="421" t="s">
        <v>32</v>
      </c>
      <c r="D728" s="386">
        <f>SUM(F728:K728)</f>
        <v>-68058.150000000023</v>
      </c>
      <c r="E728" s="400" t="s">
        <v>520</v>
      </c>
      <c r="F728" s="422">
        <f>F726-F727</f>
        <v>0</v>
      </c>
      <c r="G728" s="423">
        <f t="shared" ref="G728:K728" si="286">G726-G727</f>
        <v>-142909</v>
      </c>
      <c r="H728" s="424">
        <f t="shared" si="286"/>
        <v>362180.55</v>
      </c>
      <c r="I728" s="425">
        <f t="shared" si="286"/>
        <v>0</v>
      </c>
      <c r="J728" s="426">
        <f t="shared" si="286"/>
        <v>-287484.7</v>
      </c>
      <c r="K728" s="427">
        <f t="shared" si="286"/>
        <v>155</v>
      </c>
      <c r="L728" s="570"/>
      <c r="M728" s="460"/>
      <c r="N728" s="461"/>
      <c r="O728" s="462"/>
      <c r="P728" s="571"/>
      <c r="Q728" s="570"/>
      <c r="R728" s="571"/>
      <c r="S728" s="572"/>
      <c r="T728" s="460"/>
      <c r="U728" s="461"/>
      <c r="V728" s="465"/>
      <c r="W728" s="570"/>
      <c r="X728" s="460"/>
      <c r="Y728" s="461"/>
      <c r="Z728" s="466"/>
      <c r="AA728" s="572"/>
      <c r="AB728" s="460"/>
      <c r="AC728" s="461"/>
      <c r="AD728" s="465"/>
      <c r="AE728" s="570"/>
      <c r="AF728" s="460"/>
      <c r="AG728" s="461"/>
      <c r="AH728" s="466"/>
      <c r="AI728" s="570"/>
      <c r="AJ728" s="460"/>
      <c r="AK728" s="461"/>
      <c r="AL728" s="466"/>
    </row>
    <row r="729" spans="1:38" ht="18.75">
      <c r="A729" s="437"/>
      <c r="B729" s="438"/>
      <c r="C729" s="421"/>
      <c r="D729" s="386">
        <f t="shared" ref="D729" si="287">SUM(F729:K729)</f>
        <v>119691.84999999998</v>
      </c>
      <c r="E729" s="400" t="s">
        <v>453</v>
      </c>
      <c r="F729" s="422">
        <f>F725-F727</f>
        <v>0</v>
      </c>
      <c r="G729" s="423">
        <f t="shared" ref="G729:K729" si="288">G725-G727</f>
        <v>-114109</v>
      </c>
      <c r="H729" s="424">
        <f t="shared" si="288"/>
        <v>512380.55</v>
      </c>
      <c r="I729" s="425">
        <f t="shared" si="288"/>
        <v>0</v>
      </c>
      <c r="J729" s="426">
        <f t="shared" si="288"/>
        <v>-278734.7</v>
      </c>
      <c r="K729" s="439">
        <f t="shared" si="288"/>
        <v>155</v>
      </c>
      <c r="L729" s="459"/>
      <c r="M729" s="460"/>
      <c r="N729" s="461"/>
      <c r="O729" s="462"/>
      <c r="P729" s="463"/>
      <c r="Q729" s="459"/>
      <c r="R729" s="463"/>
      <c r="S729" s="464"/>
      <c r="T729" s="460"/>
      <c r="U729" s="461"/>
      <c r="V729" s="465"/>
      <c r="W729" s="459"/>
      <c r="X729" s="460"/>
      <c r="Y729" s="461"/>
      <c r="Z729" s="466"/>
      <c r="AA729" s="464"/>
      <c r="AB729" s="460"/>
      <c r="AC729" s="461"/>
      <c r="AD729" s="465"/>
      <c r="AE729" s="459"/>
      <c r="AF729" s="460"/>
      <c r="AG729" s="461"/>
      <c r="AH729" s="466"/>
      <c r="AI729" s="459"/>
      <c r="AJ729" s="460"/>
      <c r="AK729" s="461"/>
      <c r="AL729" s="466"/>
    </row>
    <row r="730" spans="1:38" ht="18.75">
      <c r="A730" s="449" t="s">
        <v>523</v>
      </c>
      <c r="B730" s="440" t="s">
        <v>524</v>
      </c>
      <c r="C730" s="1162" t="s">
        <v>525</v>
      </c>
      <c r="D730" s="1163"/>
      <c r="E730" s="1164"/>
      <c r="F730" s="442" t="s">
        <v>526</v>
      </c>
      <c r="G730" s="440" t="s">
        <v>508</v>
      </c>
      <c r="H730" s="440" t="s">
        <v>509</v>
      </c>
      <c r="I730" s="440" t="s">
        <v>510</v>
      </c>
      <c r="J730" s="440" t="s">
        <v>511</v>
      </c>
      <c r="K730" s="443" t="s">
        <v>64</v>
      </c>
      <c r="L730" s="444">
        <f t="shared" ref="L730:AL730" si="289">SUM(L731:L770)</f>
        <v>1081935.45</v>
      </c>
      <c r="M730" s="445">
        <f t="shared" si="289"/>
        <v>0</v>
      </c>
      <c r="N730" s="445">
        <f t="shared" si="289"/>
        <v>0</v>
      </c>
      <c r="O730" s="445">
        <f t="shared" si="289"/>
        <v>231372.7</v>
      </c>
      <c r="P730" s="445">
        <f t="shared" si="289"/>
        <v>0</v>
      </c>
      <c r="Q730" s="444">
        <f t="shared" si="289"/>
        <v>432000</v>
      </c>
      <c r="R730" s="446">
        <f t="shared" si="289"/>
        <v>0</v>
      </c>
      <c r="S730" s="447">
        <f t="shared" si="289"/>
        <v>224359</v>
      </c>
      <c r="T730" s="445">
        <f t="shared" si="289"/>
        <v>0</v>
      </c>
      <c r="U730" s="445">
        <f t="shared" si="289"/>
        <v>0</v>
      </c>
      <c r="V730" s="448">
        <f t="shared" si="289"/>
        <v>4950</v>
      </c>
      <c r="W730" s="444">
        <f t="shared" si="289"/>
        <v>0</v>
      </c>
      <c r="X730" s="445">
        <f t="shared" si="289"/>
        <v>0</v>
      </c>
      <c r="Y730" s="445">
        <f t="shared" si="289"/>
        <v>0</v>
      </c>
      <c r="Z730" s="446">
        <f t="shared" si="289"/>
        <v>88419.45</v>
      </c>
      <c r="AA730" s="447">
        <f t="shared" si="289"/>
        <v>0</v>
      </c>
      <c r="AB730" s="445">
        <f t="shared" si="289"/>
        <v>0</v>
      </c>
      <c r="AC730" s="445">
        <f t="shared" si="289"/>
        <v>0</v>
      </c>
      <c r="AD730" s="448">
        <f t="shared" si="289"/>
        <v>0</v>
      </c>
      <c r="AE730" s="444">
        <f t="shared" si="289"/>
        <v>175731.45</v>
      </c>
      <c r="AF730" s="445">
        <f t="shared" si="289"/>
        <v>0</v>
      </c>
      <c r="AG730" s="445">
        <f t="shared" si="289"/>
        <v>0</v>
      </c>
      <c r="AH730" s="446">
        <f t="shared" si="289"/>
        <v>138003.25</v>
      </c>
      <c r="AI730" s="444">
        <f t="shared" si="289"/>
        <v>249845</v>
      </c>
      <c r="AJ730" s="445">
        <f t="shared" si="289"/>
        <v>0</v>
      </c>
      <c r="AK730" s="445">
        <f t="shared" si="289"/>
        <v>0</v>
      </c>
      <c r="AL730" s="446">
        <f t="shared" si="289"/>
        <v>0</v>
      </c>
    </row>
    <row r="731" spans="1:38" ht="18.75" hidden="1">
      <c r="A731" s="449"/>
      <c r="B731" s="450"/>
      <c r="C731" s="451" t="s">
        <v>527</v>
      </c>
      <c r="D731" s="540"/>
      <c r="E731" s="540"/>
      <c r="F731" s="453"/>
      <c r="G731" s="454"/>
      <c r="H731" s="455"/>
      <c r="I731" s="456"/>
      <c r="J731" s="457"/>
      <c r="K731" s="469"/>
      <c r="L731" s="459">
        <f t="shared" ref="L731:L770" si="290">SUM(Q731,S731,W731,AA731,AE731,AI731)</f>
        <v>0</v>
      </c>
      <c r="M731" s="460">
        <f>SUM(T731,X731,AB731,AF731,AJ731)</f>
        <v>0</v>
      </c>
      <c r="N731" s="461">
        <f t="shared" ref="N731:O747" si="291">SUM(U731,Y731,AC731,AG731,AK731)</f>
        <v>0</v>
      </c>
      <c r="O731" s="462">
        <f>SUM(V731,Z731,AD731,AH731,AL731)</f>
        <v>0</v>
      </c>
      <c r="P731" s="463">
        <f>SUM(R731)</f>
        <v>0</v>
      </c>
      <c r="Q731" s="459"/>
      <c r="R731" s="463"/>
      <c r="S731" s="464"/>
      <c r="T731" s="460"/>
      <c r="U731" s="461"/>
      <c r="V731" s="465"/>
      <c r="W731" s="459"/>
      <c r="X731" s="460"/>
      <c r="Y731" s="461"/>
      <c r="Z731" s="466"/>
      <c r="AA731" s="464"/>
      <c r="AB731" s="460"/>
      <c r="AC731" s="461"/>
      <c r="AD731" s="465"/>
      <c r="AE731" s="459"/>
      <c r="AF731" s="460"/>
      <c r="AG731" s="461"/>
      <c r="AH731" s="466"/>
      <c r="AI731" s="459"/>
      <c r="AJ731" s="460"/>
      <c r="AK731" s="461"/>
      <c r="AL731" s="466"/>
    </row>
    <row r="732" spans="1:38" ht="18.75">
      <c r="A732" s="449"/>
      <c r="B732" s="450"/>
      <c r="C732" s="853" t="s">
        <v>1303</v>
      </c>
      <c r="D732" s="540"/>
      <c r="E732" s="540"/>
      <c r="F732" s="453"/>
      <c r="G732" s="454"/>
      <c r="H732" s="455"/>
      <c r="I732" s="456"/>
      <c r="J732" s="457"/>
      <c r="K732" s="469"/>
      <c r="L732" s="459">
        <f t="shared" si="290"/>
        <v>0</v>
      </c>
      <c r="M732" s="460">
        <f t="shared" ref="M732:O748" si="292">SUM(T732,X732,AB732,AF732,AJ732)</f>
        <v>0</v>
      </c>
      <c r="N732" s="461">
        <f t="shared" si="291"/>
        <v>0</v>
      </c>
      <c r="O732" s="462">
        <f t="shared" si="291"/>
        <v>0</v>
      </c>
      <c r="P732" s="463">
        <f t="shared" ref="P732:P770" si="293">SUM(R732)</f>
        <v>0</v>
      </c>
      <c r="Q732" s="459"/>
      <c r="R732" s="463"/>
      <c r="S732" s="464"/>
      <c r="T732" s="460"/>
      <c r="U732" s="461"/>
      <c r="V732" s="465"/>
      <c r="W732" s="459"/>
      <c r="X732" s="460"/>
      <c r="Y732" s="461"/>
      <c r="Z732" s="466"/>
      <c r="AA732" s="464"/>
      <c r="AB732" s="460"/>
      <c r="AC732" s="461"/>
      <c r="AD732" s="465"/>
      <c r="AE732" s="459"/>
      <c r="AF732" s="460"/>
      <c r="AG732" s="461"/>
      <c r="AH732" s="466"/>
      <c r="AI732" s="459"/>
      <c r="AJ732" s="460"/>
      <c r="AK732" s="461"/>
      <c r="AL732" s="466"/>
    </row>
    <row r="733" spans="1:38" ht="18.75">
      <c r="A733" s="449"/>
      <c r="B733" s="574">
        <v>244076</v>
      </c>
      <c r="C733" s="854" t="s">
        <v>798</v>
      </c>
      <c r="D733" s="542"/>
      <c r="E733" s="542"/>
      <c r="F733" s="470"/>
      <c r="G733" s="518">
        <v>2600</v>
      </c>
      <c r="H733" s="544"/>
      <c r="I733" s="472"/>
      <c r="J733" s="473"/>
      <c r="K733" s="474"/>
      <c r="L733" s="459">
        <f t="shared" si="290"/>
        <v>2600</v>
      </c>
      <c r="M733" s="460">
        <f t="shared" si="292"/>
        <v>0</v>
      </c>
      <c r="N733" s="461">
        <f t="shared" si="291"/>
        <v>0</v>
      </c>
      <c r="O733" s="462">
        <f t="shared" si="291"/>
        <v>0</v>
      </c>
      <c r="P733" s="463">
        <f t="shared" si="293"/>
        <v>0</v>
      </c>
      <c r="Q733" s="475"/>
      <c r="R733" s="476"/>
      <c r="S733" s="608">
        <v>2600</v>
      </c>
      <c r="T733" s="478"/>
      <c r="U733" s="479"/>
      <c r="V733" s="480"/>
      <c r="W733" s="475"/>
      <c r="X733" s="478"/>
      <c r="Y733" s="479"/>
      <c r="Z733" s="482"/>
      <c r="AA733" s="477"/>
      <c r="AB733" s="478"/>
      <c r="AC733" s="479"/>
      <c r="AD733" s="480"/>
      <c r="AE733" s="475"/>
      <c r="AF733" s="478"/>
      <c r="AG733" s="479"/>
      <c r="AH733" s="482"/>
      <c r="AI733" s="475"/>
      <c r="AJ733" s="478"/>
      <c r="AK733" s="479"/>
      <c r="AL733" s="482"/>
    </row>
    <row r="734" spans="1:38" ht="18.75">
      <c r="A734" s="449"/>
      <c r="B734" s="574">
        <v>244082</v>
      </c>
      <c r="C734" s="854" t="s">
        <v>799</v>
      </c>
      <c r="D734" s="542"/>
      <c r="E734" s="542"/>
      <c r="F734" s="470"/>
      <c r="G734" s="518">
        <v>2600</v>
      </c>
      <c r="H734" s="544"/>
      <c r="I734" s="472"/>
      <c r="J734" s="473"/>
      <c r="K734" s="474"/>
      <c r="L734" s="459">
        <f>SUM(Q734,S734,W734,AA734,AE734,AI734)</f>
        <v>2600</v>
      </c>
      <c r="M734" s="460">
        <f t="shared" si="292"/>
        <v>0</v>
      </c>
      <c r="N734" s="461">
        <f t="shared" si="292"/>
        <v>0</v>
      </c>
      <c r="O734" s="462">
        <f t="shared" si="292"/>
        <v>0</v>
      </c>
      <c r="P734" s="463">
        <f>SUM(R734)</f>
        <v>0</v>
      </c>
      <c r="Q734" s="475"/>
      <c r="R734" s="476"/>
      <c r="S734" s="608">
        <v>2600</v>
      </c>
      <c r="T734" s="478"/>
      <c r="U734" s="479"/>
      <c r="V734" s="480"/>
      <c r="W734" s="475"/>
      <c r="X734" s="478"/>
      <c r="Y734" s="479"/>
      <c r="Z734" s="482"/>
      <c r="AA734" s="477"/>
      <c r="AB734" s="478"/>
      <c r="AC734" s="479"/>
      <c r="AD734" s="480"/>
      <c r="AE734" s="475"/>
      <c r="AF734" s="478"/>
      <c r="AG734" s="479"/>
      <c r="AH734" s="482"/>
      <c r="AI734" s="475"/>
      <c r="AJ734" s="478"/>
      <c r="AK734" s="479"/>
      <c r="AL734" s="482"/>
    </row>
    <row r="735" spans="1:38" ht="18.75">
      <c r="A735" s="449"/>
      <c r="B735" s="574">
        <v>244147</v>
      </c>
      <c r="C735" s="854" t="s">
        <v>1335</v>
      </c>
      <c r="D735" s="542"/>
      <c r="E735" s="542"/>
      <c r="F735" s="470"/>
      <c r="G735" s="518">
        <v>2400</v>
      </c>
      <c r="H735" s="544"/>
      <c r="I735" s="472"/>
      <c r="J735" s="473"/>
      <c r="K735" s="474"/>
      <c r="L735" s="459">
        <f>SUM(Q735,S735,W735,AA735,AE735,AI735)</f>
        <v>2400</v>
      </c>
      <c r="M735" s="460">
        <f t="shared" si="292"/>
        <v>0</v>
      </c>
      <c r="N735" s="461">
        <f t="shared" si="292"/>
        <v>0</v>
      </c>
      <c r="O735" s="462">
        <f t="shared" si="292"/>
        <v>0</v>
      </c>
      <c r="P735" s="463">
        <f>SUM(R735)</f>
        <v>0</v>
      </c>
      <c r="Q735" s="475"/>
      <c r="R735" s="476"/>
      <c r="S735" s="608">
        <v>2400</v>
      </c>
      <c r="T735" s="549"/>
      <c r="U735" s="551"/>
      <c r="V735" s="480"/>
      <c r="W735" s="475"/>
      <c r="X735" s="478"/>
      <c r="Y735" s="479"/>
      <c r="Z735" s="482"/>
      <c r="AA735" s="477"/>
      <c r="AB735" s="478"/>
      <c r="AC735" s="479"/>
      <c r="AD735" s="480"/>
      <c r="AE735" s="475"/>
      <c r="AF735" s="478"/>
      <c r="AG735" s="479"/>
      <c r="AH735" s="482"/>
      <c r="AI735" s="475"/>
      <c r="AJ735" s="478"/>
      <c r="AK735" s="479"/>
      <c r="AL735" s="482"/>
    </row>
    <row r="736" spans="1:38" ht="18.75">
      <c r="A736" s="449"/>
      <c r="B736" s="574"/>
      <c r="C736" s="854" t="s">
        <v>1434</v>
      </c>
      <c r="D736" s="542"/>
      <c r="E736" s="542"/>
      <c r="F736" s="470"/>
      <c r="G736" s="518"/>
      <c r="H736" s="544">
        <v>88419.45</v>
      </c>
      <c r="I736" s="472"/>
      <c r="J736" s="473"/>
      <c r="K736" s="474"/>
      <c r="L736" s="459">
        <f>SUM(Q736,S736,W736,AA736,AE736,AI736)</f>
        <v>0</v>
      </c>
      <c r="M736" s="460">
        <f t="shared" ref="M736" si="294">SUM(T736,X736,AB736,AF736,AJ736)</f>
        <v>0</v>
      </c>
      <c r="N736" s="461">
        <f t="shared" ref="N736" si="295">SUM(U736,Y736,AC736,AG736,AK736)</f>
        <v>0</v>
      </c>
      <c r="O736" s="462">
        <f t="shared" ref="O736" si="296">SUM(V736,Z736,AD736,AH736,AL736)</f>
        <v>88419.45</v>
      </c>
      <c r="P736" s="463">
        <f>SUM(R736)</f>
        <v>0</v>
      </c>
      <c r="Q736" s="475"/>
      <c r="R736" s="476"/>
      <c r="S736" s="608"/>
      <c r="T736" s="549"/>
      <c r="U736" s="551"/>
      <c r="V736" s="480"/>
      <c r="W736" s="475"/>
      <c r="X736" s="478"/>
      <c r="Y736" s="479"/>
      <c r="Z736" s="482">
        <v>88419.45</v>
      </c>
      <c r="AA736" s="477"/>
      <c r="AB736" s="478"/>
      <c r="AC736" s="479"/>
      <c r="AD736" s="480"/>
      <c r="AE736" s="475"/>
      <c r="AF736" s="478"/>
      <c r="AG736" s="479"/>
      <c r="AH736" s="482"/>
      <c r="AI736" s="475"/>
      <c r="AJ736" s="478"/>
      <c r="AK736" s="479"/>
      <c r="AL736" s="482"/>
    </row>
    <row r="737" spans="1:38" ht="18.75">
      <c r="A737" s="449"/>
      <c r="B737" s="450"/>
      <c r="C737" s="543" t="s">
        <v>800</v>
      </c>
      <c r="D737" s="542"/>
      <c r="E737" s="542"/>
      <c r="F737" s="470"/>
      <c r="G737" s="471"/>
      <c r="H737" s="544"/>
      <c r="I737" s="472"/>
      <c r="J737" s="473"/>
      <c r="K737" s="609">
        <v>249845</v>
      </c>
      <c r="L737" s="459">
        <f t="shared" si="290"/>
        <v>249845</v>
      </c>
      <c r="M737" s="460">
        <f t="shared" si="292"/>
        <v>0</v>
      </c>
      <c r="N737" s="461">
        <f t="shared" si="291"/>
        <v>0</v>
      </c>
      <c r="O737" s="462">
        <f t="shared" si="291"/>
        <v>0</v>
      </c>
      <c r="P737" s="463">
        <f t="shared" si="293"/>
        <v>0</v>
      </c>
      <c r="Q737" s="475"/>
      <c r="R737" s="476"/>
      <c r="S737" s="608"/>
      <c r="T737" s="478"/>
      <c r="U737" s="479"/>
      <c r="V737" s="480"/>
      <c r="W737" s="475"/>
      <c r="X737" s="478"/>
      <c r="Y737" s="479"/>
      <c r="Z737" s="482"/>
      <c r="AA737" s="477"/>
      <c r="AB737" s="478"/>
      <c r="AC737" s="479"/>
      <c r="AD737" s="480"/>
      <c r="AE737" s="475"/>
      <c r="AF737" s="478"/>
      <c r="AG737" s="479"/>
      <c r="AH737" s="482"/>
      <c r="AI737" s="481">
        <v>249845</v>
      </c>
      <c r="AJ737" s="549"/>
      <c r="AK737" s="479"/>
      <c r="AL737" s="482"/>
    </row>
    <row r="738" spans="1:38" ht="18.75">
      <c r="A738" s="483"/>
      <c r="B738" s="574">
        <v>244196</v>
      </c>
      <c r="C738" s="599" t="s">
        <v>801</v>
      </c>
      <c r="D738" s="575"/>
      <c r="E738" s="575"/>
      <c r="F738" s="648">
        <f>18000*12</f>
        <v>216000</v>
      </c>
      <c r="G738" s="557"/>
      <c r="H738" s="558"/>
      <c r="I738" s="559"/>
      <c r="J738" s="560"/>
      <c r="K738" s="675"/>
      <c r="L738" s="459">
        <f t="shared" si="290"/>
        <v>216000</v>
      </c>
      <c r="M738" s="460">
        <f t="shared" si="292"/>
        <v>0</v>
      </c>
      <c r="N738" s="461">
        <f t="shared" si="291"/>
        <v>0</v>
      </c>
      <c r="O738" s="462">
        <f t="shared" si="291"/>
        <v>0</v>
      </c>
      <c r="P738" s="463">
        <f t="shared" si="293"/>
        <v>0</v>
      </c>
      <c r="Q738" s="649">
        <f>F738</f>
        <v>216000</v>
      </c>
      <c r="R738" s="650">
        <f>216000-Q738</f>
        <v>0</v>
      </c>
      <c r="S738" s="651"/>
      <c r="T738" s="652"/>
      <c r="U738" s="653"/>
      <c r="V738" s="654"/>
      <c r="W738" s="655"/>
      <c r="X738" s="652"/>
      <c r="Y738" s="653"/>
      <c r="Z738" s="656"/>
      <c r="AA738" s="651"/>
      <c r="AB738" s="652"/>
      <c r="AC738" s="653"/>
      <c r="AD738" s="654"/>
      <c r="AE738" s="655"/>
      <c r="AF738" s="652"/>
      <c r="AG738" s="653"/>
      <c r="AH738" s="656"/>
      <c r="AI738" s="655"/>
      <c r="AJ738" s="652"/>
      <c r="AK738" s="653"/>
      <c r="AL738" s="656"/>
    </row>
    <row r="739" spans="1:38" ht="18.75">
      <c r="A739" s="483"/>
      <c r="B739" s="574">
        <v>244196</v>
      </c>
      <c r="C739" s="599" t="s">
        <v>802</v>
      </c>
      <c r="D739" s="575"/>
      <c r="E739" s="575"/>
      <c r="F739" s="648">
        <f>18000*12</f>
        <v>216000</v>
      </c>
      <c r="G739" s="557"/>
      <c r="H739" s="558"/>
      <c r="I739" s="559"/>
      <c r="J739" s="560"/>
      <c r="K739" s="675"/>
      <c r="L739" s="459">
        <f t="shared" si="290"/>
        <v>216000</v>
      </c>
      <c r="M739" s="460">
        <f t="shared" si="292"/>
        <v>0</v>
      </c>
      <c r="N739" s="461">
        <f t="shared" si="291"/>
        <v>0</v>
      </c>
      <c r="O739" s="462">
        <f t="shared" si="291"/>
        <v>0</v>
      </c>
      <c r="P739" s="463">
        <f t="shared" si="293"/>
        <v>0</v>
      </c>
      <c r="Q739" s="649">
        <f>F739</f>
        <v>216000</v>
      </c>
      <c r="R739" s="650">
        <f>216000-Q739</f>
        <v>0</v>
      </c>
      <c r="S739" s="651"/>
      <c r="T739" s="652"/>
      <c r="U739" s="653"/>
      <c r="V739" s="654"/>
      <c r="W739" s="655"/>
      <c r="X739" s="652"/>
      <c r="Y739" s="653"/>
      <c r="Z739" s="656"/>
      <c r="AA739" s="651"/>
      <c r="AB739" s="652"/>
      <c r="AC739" s="653"/>
      <c r="AD739" s="654"/>
      <c r="AE739" s="655"/>
      <c r="AF739" s="652"/>
      <c r="AG739" s="653"/>
      <c r="AH739" s="656"/>
      <c r="AI739" s="655"/>
      <c r="AJ739" s="652"/>
      <c r="AK739" s="653"/>
      <c r="AL739" s="656"/>
    </row>
    <row r="740" spans="1:38" ht="18.75">
      <c r="A740" s="483"/>
      <c r="B740" s="574">
        <v>244019</v>
      </c>
      <c r="C740" s="599" t="s">
        <v>803</v>
      </c>
      <c r="D740" s="575"/>
      <c r="E740" s="575"/>
      <c r="F740" s="556"/>
      <c r="G740" s="659">
        <v>960</v>
      </c>
      <c r="H740" s="558"/>
      <c r="I740" s="559"/>
      <c r="J740" s="560"/>
      <c r="K740" s="675"/>
      <c r="L740" s="459">
        <f t="shared" si="290"/>
        <v>960</v>
      </c>
      <c r="M740" s="460">
        <f t="shared" si="292"/>
        <v>0</v>
      </c>
      <c r="N740" s="461">
        <f t="shared" si="291"/>
        <v>0</v>
      </c>
      <c r="O740" s="462">
        <f t="shared" si="291"/>
        <v>0</v>
      </c>
      <c r="P740" s="463">
        <f t="shared" si="293"/>
        <v>0</v>
      </c>
      <c r="Q740" s="655"/>
      <c r="R740" s="660"/>
      <c r="S740" s="661">
        <v>960</v>
      </c>
      <c r="T740" s="652"/>
      <c r="U740" s="653"/>
      <c r="V740" s="654"/>
      <c r="W740" s="655"/>
      <c r="X740" s="652"/>
      <c r="Y740" s="653"/>
      <c r="Z740" s="656"/>
      <c r="AA740" s="651"/>
      <c r="AB740" s="652"/>
      <c r="AC740" s="653"/>
      <c r="AD740" s="654"/>
      <c r="AE740" s="655"/>
      <c r="AF740" s="652"/>
      <c r="AG740" s="653"/>
      <c r="AH740" s="656"/>
      <c r="AI740" s="655"/>
      <c r="AJ740" s="652"/>
      <c r="AK740" s="653"/>
      <c r="AL740" s="656"/>
    </row>
    <row r="741" spans="1:38" ht="18.75">
      <c r="A741" s="483"/>
      <c r="B741" s="574">
        <v>244033</v>
      </c>
      <c r="C741" s="599" t="s">
        <v>804</v>
      </c>
      <c r="D741" s="575"/>
      <c r="E741" s="575"/>
      <c r="F741" s="556"/>
      <c r="G741" s="659">
        <v>36000</v>
      </c>
      <c r="H741" s="558"/>
      <c r="I741" s="559"/>
      <c r="J741" s="560"/>
      <c r="K741" s="675"/>
      <c r="L741" s="459">
        <f t="shared" si="290"/>
        <v>36000</v>
      </c>
      <c r="M741" s="460">
        <f t="shared" si="292"/>
        <v>0</v>
      </c>
      <c r="N741" s="461">
        <f t="shared" si="291"/>
        <v>0</v>
      </c>
      <c r="O741" s="462">
        <f t="shared" si="291"/>
        <v>0</v>
      </c>
      <c r="P741" s="463">
        <f t="shared" si="293"/>
        <v>0</v>
      </c>
      <c r="Q741" s="655"/>
      <c r="R741" s="660"/>
      <c r="S741" s="661">
        <v>36000</v>
      </c>
      <c r="T741" s="652"/>
      <c r="U741" s="653"/>
      <c r="V741" s="654"/>
      <c r="W741" s="655"/>
      <c r="X741" s="652"/>
      <c r="Y741" s="653"/>
      <c r="Z741" s="656"/>
      <c r="AA741" s="651"/>
      <c r="AB741" s="652"/>
      <c r="AC741" s="653"/>
      <c r="AD741" s="654"/>
      <c r="AE741" s="655"/>
      <c r="AF741" s="652"/>
      <c r="AG741" s="653"/>
      <c r="AH741" s="656"/>
      <c r="AI741" s="655"/>
      <c r="AJ741" s="652"/>
      <c r="AK741" s="653"/>
      <c r="AL741" s="656"/>
    </row>
    <row r="742" spans="1:38" ht="18.75">
      <c r="A742" s="483"/>
      <c r="B742" s="574">
        <v>244033</v>
      </c>
      <c r="C742" s="599" t="s">
        <v>804</v>
      </c>
      <c r="D742" s="575"/>
      <c r="E742" s="575"/>
      <c r="F742" s="556"/>
      <c r="G742" s="659">
        <v>36000</v>
      </c>
      <c r="H742" s="558"/>
      <c r="I742" s="559"/>
      <c r="J742" s="560"/>
      <c r="K742" s="675"/>
      <c r="L742" s="459">
        <f t="shared" si="290"/>
        <v>36000</v>
      </c>
      <c r="M742" s="460">
        <f t="shared" si="292"/>
        <v>0</v>
      </c>
      <c r="N742" s="461">
        <f t="shared" si="291"/>
        <v>0</v>
      </c>
      <c r="O742" s="462">
        <f t="shared" si="291"/>
        <v>0</v>
      </c>
      <c r="P742" s="463">
        <f t="shared" si="293"/>
        <v>0</v>
      </c>
      <c r="Q742" s="655"/>
      <c r="R742" s="660"/>
      <c r="S742" s="661">
        <v>36000</v>
      </c>
      <c r="T742" s="652"/>
      <c r="U742" s="653"/>
      <c r="V742" s="654"/>
      <c r="W742" s="655"/>
      <c r="X742" s="652"/>
      <c r="Y742" s="653"/>
      <c r="Z742" s="656"/>
      <c r="AA742" s="651"/>
      <c r="AB742" s="652"/>
      <c r="AC742" s="653"/>
      <c r="AD742" s="654"/>
      <c r="AE742" s="655"/>
      <c r="AF742" s="652"/>
      <c r="AG742" s="653"/>
      <c r="AH742" s="656"/>
      <c r="AI742" s="655"/>
      <c r="AJ742" s="652"/>
      <c r="AK742" s="653"/>
      <c r="AL742" s="656"/>
    </row>
    <row r="743" spans="1:38" s="702" customFormat="1" ht="18.75">
      <c r="A743" s="969"/>
      <c r="B743" s="910">
        <v>244042</v>
      </c>
      <c r="C743" s="663" t="s">
        <v>1490</v>
      </c>
      <c r="D743" s="867"/>
      <c r="E743" s="867"/>
      <c r="F743" s="868"/>
      <c r="G743" s="911">
        <v>64200</v>
      </c>
      <c r="H743" s="870"/>
      <c r="I743" s="871"/>
      <c r="J743" s="872"/>
      <c r="K743" s="873"/>
      <c r="L743" s="570">
        <f t="shared" si="290"/>
        <v>64200</v>
      </c>
      <c r="M743" s="698">
        <f t="shared" si="292"/>
        <v>0</v>
      </c>
      <c r="N743" s="699">
        <f t="shared" si="291"/>
        <v>0</v>
      </c>
      <c r="O743" s="874">
        <f t="shared" si="291"/>
        <v>0</v>
      </c>
      <c r="P743" s="571">
        <f t="shared" si="293"/>
        <v>0</v>
      </c>
      <c r="Q743" s="875"/>
      <c r="R743" s="876"/>
      <c r="S743" s="877">
        <v>64200</v>
      </c>
      <c r="T743" s="878"/>
      <c r="U743" s="879"/>
      <c r="V743" s="880"/>
      <c r="W743" s="875"/>
      <c r="X743" s="878"/>
      <c r="Y743" s="879"/>
      <c r="Z743" s="881"/>
      <c r="AA743" s="882"/>
      <c r="AB743" s="878"/>
      <c r="AC743" s="879"/>
      <c r="AD743" s="880"/>
      <c r="AE743" s="875"/>
      <c r="AF743" s="878"/>
      <c r="AG743" s="879"/>
      <c r="AH743" s="881"/>
      <c r="AI743" s="875"/>
      <c r="AJ743" s="878"/>
      <c r="AK743" s="879"/>
      <c r="AL743" s="881"/>
    </row>
    <row r="744" spans="1:38" ht="18.75">
      <c r="A744" s="483"/>
      <c r="B744" s="574">
        <v>244077</v>
      </c>
      <c r="C744" s="599" t="s">
        <v>805</v>
      </c>
      <c r="D744" s="575"/>
      <c r="E744" s="575"/>
      <c r="F744" s="556"/>
      <c r="G744" s="659"/>
      <c r="H744" s="558"/>
      <c r="I744" s="559"/>
      <c r="J744" s="666">
        <v>4601</v>
      </c>
      <c r="K744" s="675"/>
      <c r="L744" s="459">
        <f t="shared" si="290"/>
        <v>4601</v>
      </c>
      <c r="M744" s="460">
        <f t="shared" si="292"/>
        <v>0</v>
      </c>
      <c r="N744" s="461">
        <f t="shared" si="291"/>
        <v>0</v>
      </c>
      <c r="O744" s="462">
        <f t="shared" si="291"/>
        <v>0</v>
      </c>
      <c r="P744" s="463">
        <f t="shared" si="293"/>
        <v>0</v>
      </c>
      <c r="Q744" s="655"/>
      <c r="R744" s="660"/>
      <c r="S744" s="661"/>
      <c r="T744" s="652"/>
      <c r="U744" s="653"/>
      <c r="V744" s="654"/>
      <c r="W744" s="655"/>
      <c r="X744" s="652"/>
      <c r="Y744" s="653"/>
      <c r="Z744" s="656"/>
      <c r="AA744" s="651"/>
      <c r="AB744" s="652"/>
      <c r="AC744" s="653"/>
      <c r="AD744" s="654"/>
      <c r="AE744" s="649">
        <v>4601</v>
      </c>
      <c r="AF744" s="652"/>
      <c r="AG744" s="653"/>
      <c r="AH744" s="656"/>
      <c r="AI744" s="655"/>
      <c r="AJ744" s="652"/>
      <c r="AK744" s="653"/>
      <c r="AL744" s="656"/>
    </row>
    <row r="745" spans="1:38" ht="18.75">
      <c r="A745" s="483"/>
      <c r="B745" s="574">
        <v>244085</v>
      </c>
      <c r="C745" s="599" t="s">
        <v>806</v>
      </c>
      <c r="D745" s="575"/>
      <c r="E745" s="575"/>
      <c r="F745" s="556"/>
      <c r="G745" s="659"/>
      <c r="H745" s="558"/>
      <c r="I745" s="559"/>
      <c r="J745" s="666">
        <v>23679.1</v>
      </c>
      <c r="K745" s="675"/>
      <c r="L745" s="459">
        <f t="shared" si="290"/>
        <v>23679.1</v>
      </c>
      <c r="M745" s="460">
        <f t="shared" si="292"/>
        <v>0</v>
      </c>
      <c r="N745" s="461">
        <f t="shared" si="291"/>
        <v>0</v>
      </c>
      <c r="O745" s="462">
        <f t="shared" si="291"/>
        <v>0</v>
      </c>
      <c r="P745" s="463">
        <f t="shared" si="293"/>
        <v>0</v>
      </c>
      <c r="Q745" s="655"/>
      <c r="R745" s="660"/>
      <c r="S745" s="651"/>
      <c r="T745" s="652"/>
      <c r="U745" s="653"/>
      <c r="V745" s="664"/>
      <c r="W745" s="655"/>
      <c r="X745" s="652"/>
      <c r="Y745" s="653"/>
      <c r="Z745" s="656"/>
      <c r="AA745" s="651"/>
      <c r="AB745" s="652"/>
      <c r="AC745" s="653"/>
      <c r="AD745" s="654"/>
      <c r="AE745" s="649">
        <v>23679.1</v>
      </c>
      <c r="AF745" s="652"/>
      <c r="AG745" s="653"/>
      <c r="AH745" s="665"/>
      <c r="AI745" s="655"/>
      <c r="AJ745" s="652"/>
      <c r="AK745" s="653"/>
      <c r="AL745" s="656"/>
    </row>
    <row r="746" spans="1:38" ht="18.75">
      <c r="A746" s="483"/>
      <c r="B746" s="574">
        <v>244105</v>
      </c>
      <c r="C746" s="500" t="s">
        <v>1623</v>
      </c>
      <c r="D746" s="575"/>
      <c r="E746" s="575"/>
      <c r="F746" s="556"/>
      <c r="G746" s="659"/>
      <c r="H746" s="558"/>
      <c r="I746" s="559"/>
      <c r="J746" s="666">
        <v>9630</v>
      </c>
      <c r="K746" s="675"/>
      <c r="L746" s="459">
        <f t="shared" si="290"/>
        <v>0</v>
      </c>
      <c r="M746" s="460">
        <f t="shared" si="292"/>
        <v>0</v>
      </c>
      <c r="N746" s="461">
        <f t="shared" si="291"/>
        <v>0</v>
      </c>
      <c r="O746" s="462">
        <f t="shared" si="291"/>
        <v>9630</v>
      </c>
      <c r="P746" s="463">
        <f t="shared" si="293"/>
        <v>0</v>
      </c>
      <c r="Q746" s="655"/>
      <c r="R746" s="660"/>
      <c r="S746" s="651"/>
      <c r="T746" s="652"/>
      <c r="U746" s="653"/>
      <c r="V746" s="664"/>
      <c r="W746" s="655"/>
      <c r="X746" s="652"/>
      <c r="Y746" s="653"/>
      <c r="Z746" s="656"/>
      <c r="AA746" s="651"/>
      <c r="AB746" s="652"/>
      <c r="AC746" s="653"/>
      <c r="AD746" s="654"/>
      <c r="AE746" s="655"/>
      <c r="AF746" s="652"/>
      <c r="AG746" s="653"/>
      <c r="AH746" s="665">
        <v>9630</v>
      </c>
      <c r="AI746" s="655"/>
      <c r="AJ746" s="652"/>
      <c r="AK746" s="653"/>
      <c r="AL746" s="656"/>
    </row>
    <row r="747" spans="1:38" ht="18.75">
      <c r="A747" s="483"/>
      <c r="B747" s="574">
        <v>244105</v>
      </c>
      <c r="C747" s="599" t="s">
        <v>807</v>
      </c>
      <c r="D747" s="575"/>
      <c r="E747" s="575"/>
      <c r="F747" s="556"/>
      <c r="G747" s="659"/>
      <c r="H747" s="558"/>
      <c r="I747" s="559"/>
      <c r="J747" s="666">
        <v>7222.5</v>
      </c>
      <c r="K747" s="675"/>
      <c r="L747" s="459">
        <f t="shared" si="290"/>
        <v>7222.5</v>
      </c>
      <c r="M747" s="460">
        <f t="shared" si="292"/>
        <v>0</v>
      </c>
      <c r="N747" s="461">
        <f t="shared" si="291"/>
        <v>0</v>
      </c>
      <c r="O747" s="462">
        <f t="shared" si="291"/>
        <v>0</v>
      </c>
      <c r="P747" s="463">
        <f t="shared" si="293"/>
        <v>0</v>
      </c>
      <c r="Q747" s="655"/>
      <c r="R747" s="660"/>
      <c r="S747" s="651"/>
      <c r="T747" s="652"/>
      <c r="U747" s="653"/>
      <c r="V747" s="664"/>
      <c r="W747" s="655"/>
      <c r="X747" s="652"/>
      <c r="Y747" s="653"/>
      <c r="Z747" s="656"/>
      <c r="AA747" s="651"/>
      <c r="AB747" s="652"/>
      <c r="AC747" s="653"/>
      <c r="AD747" s="654"/>
      <c r="AE747" s="655">
        <v>7222.5</v>
      </c>
      <c r="AF747" s="652"/>
      <c r="AG747" s="653"/>
      <c r="AH747" s="665"/>
      <c r="AI747" s="655"/>
      <c r="AJ747" s="652"/>
      <c r="AK747" s="653"/>
      <c r="AL747" s="656"/>
    </row>
    <row r="748" spans="1:38" ht="18.75">
      <c r="A748" s="483"/>
      <c r="B748" s="574">
        <v>244131</v>
      </c>
      <c r="C748" s="599" t="s">
        <v>808</v>
      </c>
      <c r="D748" s="575"/>
      <c r="E748" s="575"/>
      <c r="F748" s="556"/>
      <c r="G748" s="659">
        <v>18832</v>
      </c>
      <c r="H748" s="558"/>
      <c r="I748" s="559"/>
      <c r="J748" s="666"/>
      <c r="K748" s="675"/>
      <c r="L748" s="459">
        <f t="shared" si="290"/>
        <v>18832</v>
      </c>
      <c r="M748" s="460">
        <f t="shared" si="292"/>
        <v>0</v>
      </c>
      <c r="N748" s="461">
        <f t="shared" si="292"/>
        <v>0</v>
      </c>
      <c r="O748" s="462">
        <f t="shared" si="292"/>
        <v>0</v>
      </c>
      <c r="P748" s="463">
        <f t="shared" si="293"/>
        <v>0</v>
      </c>
      <c r="Q748" s="655"/>
      <c r="R748" s="660"/>
      <c r="S748" s="651">
        <v>18832</v>
      </c>
      <c r="T748" s="652"/>
      <c r="U748" s="653"/>
      <c r="V748" s="664"/>
      <c r="W748" s="655"/>
      <c r="X748" s="652"/>
      <c r="Y748" s="653"/>
      <c r="Z748" s="656"/>
      <c r="AA748" s="651"/>
      <c r="AB748" s="652"/>
      <c r="AC748" s="653"/>
      <c r="AD748" s="654"/>
      <c r="AE748" s="655"/>
      <c r="AF748" s="652"/>
      <c r="AG748" s="653"/>
      <c r="AH748" s="656"/>
      <c r="AI748" s="655"/>
      <c r="AJ748" s="652"/>
      <c r="AK748" s="653"/>
      <c r="AL748" s="656"/>
    </row>
    <row r="749" spans="1:38" ht="18.75">
      <c r="A749" s="483"/>
      <c r="B749" s="574">
        <v>244139</v>
      </c>
      <c r="C749" s="599" t="s">
        <v>809</v>
      </c>
      <c r="D749" s="575"/>
      <c r="E749" s="575"/>
      <c r="F749" s="556"/>
      <c r="G749" s="659"/>
      <c r="H749" s="558"/>
      <c r="I749" s="559"/>
      <c r="J749" s="666">
        <v>29917.200000000001</v>
      </c>
      <c r="K749" s="675"/>
      <c r="L749" s="459">
        <f t="shared" si="290"/>
        <v>29917.200000000001</v>
      </c>
      <c r="M749" s="460">
        <f t="shared" ref="M749:O764" si="297">SUM(T749,X749,AB749,AF749,AJ749)</f>
        <v>0</v>
      </c>
      <c r="N749" s="461">
        <f t="shared" si="297"/>
        <v>0</v>
      </c>
      <c r="O749" s="462">
        <f t="shared" si="297"/>
        <v>0</v>
      </c>
      <c r="P749" s="463">
        <f t="shared" si="293"/>
        <v>0</v>
      </c>
      <c r="Q749" s="655"/>
      <c r="R749" s="660"/>
      <c r="S749" s="651"/>
      <c r="T749" s="652"/>
      <c r="U749" s="653"/>
      <c r="V749" s="664"/>
      <c r="W749" s="655"/>
      <c r="X749" s="652"/>
      <c r="Y749" s="653"/>
      <c r="Z749" s="656"/>
      <c r="AA749" s="651"/>
      <c r="AB749" s="652"/>
      <c r="AC749" s="653"/>
      <c r="AD749" s="654"/>
      <c r="AE749" s="655">
        <v>29917.200000000001</v>
      </c>
      <c r="AF749" s="652"/>
      <c r="AG749" s="653"/>
      <c r="AH749" s="665"/>
      <c r="AI749" s="655"/>
      <c r="AJ749" s="652"/>
      <c r="AK749" s="653"/>
      <c r="AL749" s="656"/>
    </row>
    <row r="750" spans="1:38" ht="18.75">
      <c r="A750" s="483"/>
      <c r="B750" s="574">
        <v>244145</v>
      </c>
      <c r="C750" s="599" t="s">
        <v>810</v>
      </c>
      <c r="D750" s="575"/>
      <c r="E750" s="575"/>
      <c r="F750" s="556"/>
      <c r="G750" s="659"/>
      <c r="H750" s="558"/>
      <c r="I750" s="559"/>
      <c r="J750" s="666">
        <v>67511.649999999994</v>
      </c>
      <c r="K750" s="675"/>
      <c r="L750" s="459">
        <f t="shared" si="290"/>
        <v>67511.649999999994</v>
      </c>
      <c r="M750" s="460">
        <f t="shared" si="297"/>
        <v>0</v>
      </c>
      <c r="N750" s="461">
        <f t="shared" si="297"/>
        <v>0</v>
      </c>
      <c r="O750" s="462">
        <f t="shared" si="297"/>
        <v>0</v>
      </c>
      <c r="P750" s="463">
        <f t="shared" si="293"/>
        <v>0</v>
      </c>
      <c r="Q750" s="655"/>
      <c r="R750" s="660"/>
      <c r="S750" s="651"/>
      <c r="T750" s="652"/>
      <c r="U750" s="653"/>
      <c r="V750" s="654"/>
      <c r="W750" s="655"/>
      <c r="X750" s="652"/>
      <c r="Y750" s="653"/>
      <c r="Z750" s="656"/>
      <c r="AA750" s="651"/>
      <c r="AB750" s="652"/>
      <c r="AC750" s="653"/>
      <c r="AD750" s="654"/>
      <c r="AE750" s="655">
        <v>67511.649999999994</v>
      </c>
      <c r="AF750" s="652"/>
      <c r="AG750" s="653"/>
      <c r="AH750" s="665"/>
      <c r="AI750" s="655"/>
      <c r="AJ750" s="652"/>
      <c r="AK750" s="653"/>
      <c r="AL750" s="656"/>
    </row>
    <row r="751" spans="1:38" ht="18.75">
      <c r="A751" s="483"/>
      <c r="B751" s="574">
        <v>244145</v>
      </c>
      <c r="C751" s="599" t="s">
        <v>811</v>
      </c>
      <c r="D751" s="575"/>
      <c r="E751" s="575"/>
      <c r="F751" s="556"/>
      <c r="G751" s="659">
        <v>14017</v>
      </c>
      <c r="H751" s="558"/>
      <c r="I751" s="559"/>
      <c r="J751" s="560"/>
      <c r="K751" s="675"/>
      <c r="L751" s="459">
        <f t="shared" si="290"/>
        <v>14017</v>
      </c>
      <c r="M751" s="460">
        <f t="shared" si="297"/>
        <v>0</v>
      </c>
      <c r="N751" s="461">
        <f t="shared" si="297"/>
        <v>0</v>
      </c>
      <c r="O751" s="462">
        <f t="shared" si="297"/>
        <v>0</v>
      </c>
      <c r="P751" s="463">
        <f t="shared" si="293"/>
        <v>0</v>
      </c>
      <c r="Q751" s="655"/>
      <c r="R751" s="660"/>
      <c r="S751" s="651">
        <v>14017</v>
      </c>
      <c r="T751" s="652"/>
      <c r="U751" s="653"/>
      <c r="V751" s="654"/>
      <c r="W751" s="655"/>
      <c r="X751" s="652"/>
      <c r="Y751" s="653"/>
      <c r="Z751" s="656"/>
      <c r="AA751" s="651"/>
      <c r="AB751" s="652"/>
      <c r="AC751" s="653"/>
      <c r="AD751" s="654"/>
      <c r="AE751" s="655"/>
      <c r="AF751" s="652"/>
      <c r="AG751" s="653"/>
      <c r="AH751" s="656"/>
      <c r="AI751" s="655"/>
      <c r="AJ751" s="652"/>
      <c r="AK751" s="653"/>
      <c r="AL751" s="656"/>
    </row>
    <row r="752" spans="1:38" ht="18.75">
      <c r="A752" s="483"/>
      <c r="B752" s="574">
        <v>244148</v>
      </c>
      <c r="C752" s="599" t="s">
        <v>812</v>
      </c>
      <c r="D752" s="575"/>
      <c r="E752" s="575"/>
      <c r="F752" s="556"/>
      <c r="G752" s="659">
        <f>17650-810</f>
        <v>16840</v>
      </c>
      <c r="H752" s="558"/>
      <c r="I752" s="559"/>
      <c r="J752" s="560"/>
      <c r="K752" s="675"/>
      <c r="L752" s="459">
        <f t="shared" si="290"/>
        <v>16840</v>
      </c>
      <c r="M752" s="460">
        <f t="shared" si="297"/>
        <v>0</v>
      </c>
      <c r="N752" s="461">
        <f t="shared" si="297"/>
        <v>0</v>
      </c>
      <c r="O752" s="462">
        <f t="shared" si="297"/>
        <v>0</v>
      </c>
      <c r="P752" s="463">
        <f t="shared" si="293"/>
        <v>0</v>
      </c>
      <c r="Q752" s="655"/>
      <c r="R752" s="660"/>
      <c r="S752" s="661">
        <f>17650-810</f>
        <v>16840</v>
      </c>
      <c r="T752" s="652"/>
      <c r="U752" s="653"/>
      <c r="V752" s="654"/>
      <c r="W752" s="655"/>
      <c r="X752" s="652"/>
      <c r="Y752" s="653"/>
      <c r="Z752" s="656"/>
      <c r="AA752" s="651"/>
      <c r="AB752" s="652"/>
      <c r="AC752" s="653"/>
      <c r="AD752" s="654"/>
      <c r="AE752" s="655"/>
      <c r="AF752" s="652"/>
      <c r="AG752" s="653"/>
      <c r="AH752" s="656"/>
      <c r="AI752" s="655"/>
      <c r="AJ752" s="652"/>
      <c r="AK752" s="653"/>
      <c r="AL752" s="656"/>
    </row>
    <row r="753" spans="1:38" ht="18.75">
      <c r="A753" s="483"/>
      <c r="B753" s="574">
        <v>244155</v>
      </c>
      <c r="C753" s="599" t="s">
        <v>813</v>
      </c>
      <c r="D753" s="575"/>
      <c r="E753" s="575"/>
      <c r="F753" s="556"/>
      <c r="G753" s="659">
        <v>1710</v>
      </c>
      <c r="H753" s="558"/>
      <c r="I753" s="559"/>
      <c r="J753" s="560"/>
      <c r="K753" s="675"/>
      <c r="L753" s="459">
        <f t="shared" si="290"/>
        <v>1710</v>
      </c>
      <c r="M753" s="460">
        <f t="shared" si="297"/>
        <v>0</v>
      </c>
      <c r="N753" s="461">
        <f t="shared" si="297"/>
        <v>0</v>
      </c>
      <c r="O753" s="462">
        <f t="shared" si="297"/>
        <v>0</v>
      </c>
      <c r="P753" s="463">
        <f t="shared" si="293"/>
        <v>0</v>
      </c>
      <c r="Q753" s="655"/>
      <c r="R753" s="660"/>
      <c r="S753" s="661">
        <v>1710</v>
      </c>
      <c r="T753" s="652"/>
      <c r="U753" s="653"/>
      <c r="V753" s="654"/>
      <c r="W753" s="655"/>
      <c r="X753" s="652"/>
      <c r="Y753" s="653"/>
      <c r="Z753" s="656"/>
      <c r="AA753" s="651"/>
      <c r="AB753" s="652"/>
      <c r="AC753" s="653"/>
      <c r="AD753" s="654"/>
      <c r="AE753" s="655"/>
      <c r="AF753" s="652"/>
      <c r="AG753" s="653"/>
      <c r="AH753" s="656"/>
      <c r="AI753" s="655"/>
      <c r="AJ753" s="652"/>
      <c r="AK753" s="653"/>
      <c r="AL753" s="656"/>
    </row>
    <row r="754" spans="1:38" ht="18.75">
      <c r="A754" s="483"/>
      <c r="B754" s="574">
        <v>244158</v>
      </c>
      <c r="C754" s="599" t="s">
        <v>814</v>
      </c>
      <c r="D754" s="575"/>
      <c r="E754" s="575"/>
      <c r="F754" s="556"/>
      <c r="G754" s="659"/>
      <c r="H754" s="558"/>
      <c r="I754" s="559"/>
      <c r="J754" s="666">
        <v>42800</v>
      </c>
      <c r="K754" s="675"/>
      <c r="L754" s="492">
        <f t="shared" si="290"/>
        <v>42800</v>
      </c>
      <c r="M754" s="495">
        <f t="shared" si="297"/>
        <v>0</v>
      </c>
      <c r="N754" s="496">
        <f t="shared" si="297"/>
        <v>0</v>
      </c>
      <c r="O754" s="600">
        <f t="shared" si="297"/>
        <v>0</v>
      </c>
      <c r="P754" s="493">
        <f t="shared" si="293"/>
        <v>0</v>
      </c>
      <c r="Q754" s="655"/>
      <c r="R754" s="660"/>
      <c r="S754" s="651"/>
      <c r="T754" s="652"/>
      <c r="U754" s="653"/>
      <c r="V754" s="654"/>
      <c r="W754" s="655"/>
      <c r="X754" s="652"/>
      <c r="Y754" s="653"/>
      <c r="Z754" s="656"/>
      <c r="AA754" s="651"/>
      <c r="AB754" s="652"/>
      <c r="AC754" s="653"/>
      <c r="AD754" s="654"/>
      <c r="AE754" s="655">
        <v>42800</v>
      </c>
      <c r="AF754" s="652"/>
      <c r="AG754" s="653"/>
      <c r="AH754" s="665"/>
      <c r="AI754" s="655"/>
      <c r="AJ754" s="652"/>
      <c r="AK754" s="653"/>
      <c r="AL754" s="656"/>
    </row>
    <row r="755" spans="1:38" ht="18.75">
      <c r="A755" s="483"/>
      <c r="B755" s="574">
        <v>244168</v>
      </c>
      <c r="C755" s="599" t="s">
        <v>1337</v>
      </c>
      <c r="D755" s="575"/>
      <c r="E755" s="575"/>
      <c r="F755" s="556"/>
      <c r="G755" s="659">
        <v>1950</v>
      </c>
      <c r="H755" s="558"/>
      <c r="I755" s="559"/>
      <c r="J755" s="666"/>
      <c r="K755" s="675"/>
      <c r="L755" s="492">
        <f t="shared" si="290"/>
        <v>1950</v>
      </c>
      <c r="M755" s="495">
        <f t="shared" si="297"/>
        <v>0</v>
      </c>
      <c r="N755" s="496">
        <f t="shared" si="297"/>
        <v>0</v>
      </c>
      <c r="O755" s="600">
        <f t="shared" si="297"/>
        <v>0</v>
      </c>
      <c r="P755" s="493">
        <f t="shared" si="293"/>
        <v>0</v>
      </c>
      <c r="Q755" s="655"/>
      <c r="R755" s="660"/>
      <c r="S755" s="661">
        <v>1950</v>
      </c>
      <c r="T755" s="652"/>
      <c r="U755" s="653"/>
      <c r="V755" s="654"/>
      <c r="W755" s="655"/>
      <c r="X755" s="652"/>
      <c r="Y755" s="653"/>
      <c r="Z755" s="656"/>
      <c r="AA755" s="651"/>
      <c r="AB755" s="652"/>
      <c r="AC755" s="653"/>
      <c r="AD755" s="654"/>
      <c r="AE755" s="655"/>
      <c r="AF755" s="652"/>
      <c r="AG755" s="653"/>
      <c r="AH755" s="665"/>
      <c r="AI755" s="655"/>
      <c r="AJ755" s="652"/>
      <c r="AK755" s="653"/>
      <c r="AL755" s="656"/>
    </row>
    <row r="756" spans="1:38" ht="18.75">
      <c r="A756" s="483"/>
      <c r="B756" s="910">
        <v>244169</v>
      </c>
      <c r="C756" s="663" t="s">
        <v>1395</v>
      </c>
      <c r="D756" s="575"/>
      <c r="E756" s="575"/>
      <c r="F756" s="556"/>
      <c r="G756" s="659">
        <f>17380-540</f>
        <v>16840</v>
      </c>
      <c r="H756" s="558"/>
      <c r="I756" s="559"/>
      <c r="J756" s="666"/>
      <c r="K756" s="675"/>
      <c r="L756" s="492">
        <f t="shared" si="290"/>
        <v>16840</v>
      </c>
      <c r="M756" s="495">
        <f t="shared" si="297"/>
        <v>0</v>
      </c>
      <c r="N756" s="496">
        <f t="shared" si="297"/>
        <v>0</v>
      </c>
      <c r="O756" s="600">
        <f t="shared" si="297"/>
        <v>0</v>
      </c>
      <c r="P756" s="493">
        <f t="shared" si="293"/>
        <v>0</v>
      </c>
      <c r="Q756" s="655"/>
      <c r="R756" s="660"/>
      <c r="S756" s="661">
        <v>16840</v>
      </c>
      <c r="T756" s="652"/>
      <c r="U756" s="653"/>
      <c r="V756" s="654"/>
      <c r="W756" s="655"/>
      <c r="X756" s="652"/>
      <c r="Y756" s="653"/>
      <c r="Z756" s="656"/>
      <c r="AA756" s="651"/>
      <c r="AB756" s="652"/>
      <c r="AC756" s="653"/>
      <c r="AD756" s="654"/>
      <c r="AE756" s="655"/>
      <c r="AF756" s="652"/>
      <c r="AG756" s="653"/>
      <c r="AH756" s="665"/>
      <c r="AI756" s="655"/>
      <c r="AJ756" s="652"/>
      <c r="AK756" s="653"/>
      <c r="AL756" s="656"/>
    </row>
    <row r="757" spans="1:38" ht="18.75">
      <c r="A757" s="483"/>
      <c r="B757" s="574">
        <v>244168</v>
      </c>
      <c r="C757" s="599" t="s">
        <v>1338</v>
      </c>
      <c r="D757" s="575"/>
      <c r="E757" s="575"/>
      <c r="F757" s="556"/>
      <c r="G757" s="659">
        <v>4950</v>
      </c>
      <c r="H757" s="558"/>
      <c r="I757" s="559"/>
      <c r="J757" s="666"/>
      <c r="K757" s="675"/>
      <c r="L757" s="492">
        <f t="shared" si="290"/>
        <v>4950</v>
      </c>
      <c r="M757" s="495">
        <f t="shared" si="297"/>
        <v>0</v>
      </c>
      <c r="N757" s="496">
        <f t="shared" si="297"/>
        <v>0</v>
      </c>
      <c r="O757" s="600">
        <f t="shared" si="297"/>
        <v>0</v>
      </c>
      <c r="P757" s="493">
        <f t="shared" si="293"/>
        <v>0</v>
      </c>
      <c r="Q757" s="655"/>
      <c r="R757" s="660"/>
      <c r="S757" s="661">
        <v>4950</v>
      </c>
      <c r="T757" s="652"/>
      <c r="U757" s="653"/>
      <c r="V757" s="664"/>
      <c r="W757" s="655"/>
      <c r="X757" s="652"/>
      <c r="Y757" s="653"/>
      <c r="Z757" s="656"/>
      <c r="AA757" s="651"/>
      <c r="AB757" s="652"/>
      <c r="AC757" s="653"/>
      <c r="AD757" s="654"/>
      <c r="AE757" s="655"/>
      <c r="AF757" s="652"/>
      <c r="AG757" s="653"/>
      <c r="AH757" s="665"/>
      <c r="AI757" s="655"/>
      <c r="AJ757" s="652"/>
      <c r="AK757" s="653"/>
      <c r="AL757" s="656"/>
    </row>
    <row r="758" spans="1:38" ht="18.75">
      <c r="A758" s="483"/>
      <c r="B758" s="574">
        <v>244168</v>
      </c>
      <c r="C758" s="500" t="s">
        <v>1491</v>
      </c>
      <c r="D758" s="575"/>
      <c r="E758" s="575"/>
      <c r="F758" s="556"/>
      <c r="G758" s="659">
        <v>4950</v>
      </c>
      <c r="H758" s="558"/>
      <c r="I758" s="559"/>
      <c r="J758" s="666"/>
      <c r="K758" s="675"/>
      <c r="L758" s="492">
        <f t="shared" si="290"/>
        <v>0</v>
      </c>
      <c r="M758" s="495">
        <f t="shared" si="297"/>
        <v>0</v>
      </c>
      <c r="N758" s="496">
        <f t="shared" si="297"/>
        <v>0</v>
      </c>
      <c r="O758" s="600">
        <f t="shared" si="297"/>
        <v>4950</v>
      </c>
      <c r="P758" s="493">
        <f t="shared" si="293"/>
        <v>0</v>
      </c>
      <c r="Q758" s="655"/>
      <c r="R758" s="660"/>
      <c r="S758" s="661"/>
      <c r="T758" s="652"/>
      <c r="U758" s="653"/>
      <c r="V758" s="664">
        <v>4950</v>
      </c>
      <c r="W758" s="655"/>
      <c r="X758" s="652"/>
      <c r="Y758" s="653"/>
      <c r="Z758" s="656"/>
      <c r="AA758" s="651"/>
      <c r="AB758" s="652"/>
      <c r="AC758" s="653"/>
      <c r="AD758" s="654"/>
      <c r="AE758" s="655"/>
      <c r="AF758" s="652"/>
      <c r="AG758" s="653"/>
      <c r="AH758" s="665"/>
      <c r="AI758" s="655"/>
      <c r="AJ758" s="652"/>
      <c r="AK758" s="653"/>
      <c r="AL758" s="656"/>
    </row>
    <row r="759" spans="1:38" ht="18.75">
      <c r="A759" s="483"/>
      <c r="B759" s="574">
        <v>244180</v>
      </c>
      <c r="C759" s="599" t="s">
        <v>1339</v>
      </c>
      <c r="D759" s="575"/>
      <c r="E759" s="575"/>
      <c r="F759" s="556"/>
      <c r="G759" s="659">
        <v>1500</v>
      </c>
      <c r="H759" s="558"/>
      <c r="I759" s="559"/>
      <c r="J759" s="666"/>
      <c r="K759" s="675"/>
      <c r="L759" s="492">
        <f t="shared" si="290"/>
        <v>1500</v>
      </c>
      <c r="M759" s="495">
        <f t="shared" si="297"/>
        <v>0</v>
      </c>
      <c r="N759" s="496">
        <f t="shared" si="297"/>
        <v>0</v>
      </c>
      <c r="O759" s="600">
        <f t="shared" si="297"/>
        <v>0</v>
      </c>
      <c r="P759" s="493">
        <f t="shared" si="293"/>
        <v>0</v>
      </c>
      <c r="Q759" s="655"/>
      <c r="R759" s="660"/>
      <c r="S759" s="661">
        <v>1500</v>
      </c>
      <c r="T759" s="652"/>
      <c r="U759" s="653"/>
      <c r="V759" s="664"/>
      <c r="W759" s="655"/>
      <c r="X759" s="652"/>
      <c r="Y759" s="653"/>
      <c r="Z759" s="656"/>
      <c r="AA759" s="651"/>
      <c r="AB759" s="652"/>
      <c r="AC759" s="653"/>
      <c r="AD759" s="654"/>
      <c r="AE759" s="655"/>
      <c r="AF759" s="652"/>
      <c r="AG759" s="653"/>
      <c r="AH759" s="665"/>
      <c r="AI759" s="655"/>
      <c r="AJ759" s="652"/>
      <c r="AK759" s="653"/>
      <c r="AL759" s="656"/>
    </row>
    <row r="760" spans="1:38" ht="19.5" customHeight="1">
      <c r="A760" s="483"/>
      <c r="B760" s="574">
        <v>244187</v>
      </c>
      <c r="C760" s="599" t="s">
        <v>1336</v>
      </c>
      <c r="D760" s="575"/>
      <c r="E760" s="575"/>
      <c r="F760" s="556"/>
      <c r="G760" s="659">
        <v>2960</v>
      </c>
      <c r="H760" s="558"/>
      <c r="I760" s="559"/>
      <c r="J760" s="666"/>
      <c r="K760" s="675"/>
      <c r="L760" s="492">
        <f t="shared" si="290"/>
        <v>2960</v>
      </c>
      <c r="M760" s="495">
        <f t="shared" si="297"/>
        <v>0</v>
      </c>
      <c r="N760" s="496">
        <f t="shared" si="297"/>
        <v>0</v>
      </c>
      <c r="O760" s="600">
        <f t="shared" si="297"/>
        <v>0</v>
      </c>
      <c r="P760" s="493">
        <f t="shared" si="293"/>
        <v>0</v>
      </c>
      <c r="Q760" s="655"/>
      <c r="R760" s="660"/>
      <c r="S760" s="661">
        <v>2960</v>
      </c>
      <c r="T760" s="652"/>
      <c r="U760" s="653"/>
      <c r="V760" s="654"/>
      <c r="W760" s="655"/>
      <c r="X760" s="652"/>
      <c r="Y760" s="653"/>
      <c r="Z760" s="656"/>
      <c r="AA760" s="651"/>
      <c r="AB760" s="652"/>
      <c r="AC760" s="653"/>
      <c r="AD760" s="654"/>
      <c r="AE760" s="655"/>
      <c r="AF760" s="652"/>
      <c r="AG760" s="653"/>
      <c r="AH760" s="656"/>
      <c r="AI760" s="655"/>
      <c r="AJ760" s="652"/>
      <c r="AK760" s="653"/>
      <c r="AL760" s="656"/>
    </row>
    <row r="761" spans="1:38" ht="18.75">
      <c r="A761" s="483"/>
      <c r="B761" s="574">
        <v>244190</v>
      </c>
      <c r="C761" s="663" t="s">
        <v>1394</v>
      </c>
      <c r="D761" s="575"/>
      <c r="E761" s="575"/>
      <c r="F761" s="556"/>
      <c r="G761" s="557"/>
      <c r="H761" s="558"/>
      <c r="I761" s="559"/>
      <c r="J761" s="666">
        <v>53500</v>
      </c>
      <c r="K761" s="675"/>
      <c r="L761" s="492">
        <f t="shared" si="290"/>
        <v>0</v>
      </c>
      <c r="M761" s="495">
        <f t="shared" si="297"/>
        <v>0</v>
      </c>
      <c r="N761" s="496">
        <f t="shared" si="297"/>
        <v>0</v>
      </c>
      <c r="O761" s="600">
        <f t="shared" si="297"/>
        <v>53500</v>
      </c>
      <c r="P761" s="493">
        <f t="shared" si="293"/>
        <v>0</v>
      </c>
      <c r="Q761" s="655"/>
      <c r="R761" s="660"/>
      <c r="S761" s="651"/>
      <c r="T761" s="652"/>
      <c r="U761" s="653"/>
      <c r="V761" s="664"/>
      <c r="W761" s="655"/>
      <c r="X761" s="652"/>
      <c r="Y761" s="653"/>
      <c r="Z761" s="656"/>
      <c r="AA761" s="651"/>
      <c r="AB761" s="652"/>
      <c r="AC761" s="653"/>
      <c r="AD761" s="654"/>
      <c r="AE761" s="655"/>
      <c r="AF761" s="652"/>
      <c r="AG761" s="653"/>
      <c r="AH761" s="656">
        <v>53500</v>
      </c>
      <c r="AI761" s="655"/>
      <c r="AJ761" s="652"/>
      <c r="AK761" s="653"/>
      <c r="AL761" s="656"/>
    </row>
    <row r="762" spans="1:38" ht="18.75">
      <c r="A762" s="483"/>
      <c r="B762" s="574">
        <v>244195</v>
      </c>
      <c r="C762" s="663" t="s">
        <v>1391</v>
      </c>
      <c r="D762" s="575"/>
      <c r="E762" s="575"/>
      <c r="F762" s="556"/>
      <c r="G762" s="557"/>
      <c r="H762" s="558"/>
      <c r="I762" s="559"/>
      <c r="J762" s="666">
        <v>24957.75</v>
      </c>
      <c r="K762" s="675"/>
      <c r="L762" s="492">
        <f t="shared" si="290"/>
        <v>0</v>
      </c>
      <c r="M762" s="495">
        <f t="shared" si="297"/>
        <v>0</v>
      </c>
      <c r="N762" s="496">
        <f t="shared" si="297"/>
        <v>0</v>
      </c>
      <c r="O762" s="600">
        <f t="shared" si="297"/>
        <v>24957.75</v>
      </c>
      <c r="P762" s="493">
        <f t="shared" si="293"/>
        <v>0</v>
      </c>
      <c r="Q762" s="655"/>
      <c r="R762" s="660"/>
      <c r="S762" s="651"/>
      <c r="T762" s="652"/>
      <c r="U762" s="653"/>
      <c r="V762" s="654"/>
      <c r="W762" s="655"/>
      <c r="X762" s="652"/>
      <c r="Y762" s="653"/>
      <c r="Z762" s="656"/>
      <c r="AA762" s="651"/>
      <c r="AB762" s="652"/>
      <c r="AC762" s="653"/>
      <c r="AD762" s="654"/>
      <c r="AE762" s="655"/>
      <c r="AF762" s="652"/>
      <c r="AG762" s="653"/>
      <c r="AH762" s="656">
        <v>24957.75</v>
      </c>
      <c r="AI762" s="655"/>
      <c r="AJ762" s="652"/>
      <c r="AK762" s="653"/>
      <c r="AL762" s="656"/>
    </row>
    <row r="763" spans="1:38" ht="18.75">
      <c r="A763" s="483"/>
      <c r="B763" s="574">
        <v>244195</v>
      </c>
      <c r="C763" s="663" t="s">
        <v>1392</v>
      </c>
      <c r="D763" s="575"/>
      <c r="E763" s="575"/>
      <c r="F763" s="556"/>
      <c r="G763" s="557"/>
      <c r="H763" s="558"/>
      <c r="I763" s="559"/>
      <c r="J763" s="666">
        <v>24957.75</v>
      </c>
      <c r="K763" s="675"/>
      <c r="L763" s="492">
        <f t="shared" si="290"/>
        <v>0</v>
      </c>
      <c r="M763" s="495">
        <f t="shared" si="297"/>
        <v>0</v>
      </c>
      <c r="N763" s="496">
        <f t="shared" si="297"/>
        <v>0</v>
      </c>
      <c r="O763" s="600">
        <f t="shared" si="297"/>
        <v>24957.75</v>
      </c>
      <c r="P763" s="493">
        <f t="shared" si="293"/>
        <v>0</v>
      </c>
      <c r="Q763" s="655"/>
      <c r="R763" s="660"/>
      <c r="S763" s="651"/>
      <c r="T763" s="652"/>
      <c r="U763" s="653"/>
      <c r="V763" s="654"/>
      <c r="W763" s="655"/>
      <c r="X763" s="652"/>
      <c r="Y763" s="653"/>
      <c r="Z763" s="656"/>
      <c r="AA763" s="651"/>
      <c r="AB763" s="652"/>
      <c r="AC763" s="653"/>
      <c r="AD763" s="654"/>
      <c r="AE763" s="655"/>
      <c r="AF763" s="652"/>
      <c r="AG763" s="653"/>
      <c r="AH763" s="656">
        <v>24957.75</v>
      </c>
      <c r="AI763" s="655"/>
      <c r="AJ763" s="652"/>
      <c r="AK763" s="653"/>
      <c r="AL763" s="656"/>
    </row>
    <row r="764" spans="1:38" ht="18.75">
      <c r="A764" s="483"/>
      <c r="B764" s="574">
        <v>244195</v>
      </c>
      <c r="C764" s="663" t="s">
        <v>1393</v>
      </c>
      <c r="D764" s="575"/>
      <c r="E764" s="575"/>
      <c r="F764" s="556"/>
      <c r="G764" s="557"/>
      <c r="H764" s="558"/>
      <c r="I764" s="559"/>
      <c r="J764" s="666">
        <v>24957.75</v>
      </c>
      <c r="K764" s="675"/>
      <c r="L764" s="492">
        <f t="shared" si="290"/>
        <v>0</v>
      </c>
      <c r="M764" s="495">
        <f t="shared" si="297"/>
        <v>0</v>
      </c>
      <c r="N764" s="496">
        <f t="shared" si="297"/>
        <v>0</v>
      </c>
      <c r="O764" s="600">
        <f t="shared" si="297"/>
        <v>24957.75</v>
      </c>
      <c r="P764" s="493">
        <f t="shared" si="293"/>
        <v>0</v>
      </c>
      <c r="Q764" s="655"/>
      <c r="R764" s="660"/>
      <c r="S764" s="651"/>
      <c r="T764" s="652"/>
      <c r="U764" s="653"/>
      <c r="V764" s="654"/>
      <c r="W764" s="655"/>
      <c r="X764" s="652"/>
      <c r="Y764" s="653"/>
      <c r="Z764" s="656"/>
      <c r="AA764" s="651"/>
      <c r="AB764" s="652"/>
      <c r="AC764" s="653"/>
      <c r="AD764" s="654"/>
      <c r="AE764" s="655"/>
      <c r="AF764" s="652"/>
      <c r="AG764" s="653"/>
      <c r="AH764" s="656">
        <v>24957.75</v>
      </c>
      <c r="AI764" s="655"/>
      <c r="AJ764" s="652"/>
      <c r="AK764" s="653"/>
      <c r="AL764" s="656"/>
    </row>
    <row r="765" spans="1:38" ht="18.75">
      <c r="A765" s="483"/>
      <c r="B765" s="574"/>
      <c r="C765" s="663"/>
      <c r="D765" s="575"/>
      <c r="E765" s="575"/>
      <c r="F765" s="556"/>
      <c r="G765" s="557"/>
      <c r="H765" s="558"/>
      <c r="I765" s="559"/>
      <c r="J765" s="666"/>
      <c r="K765" s="675"/>
      <c r="L765" s="492">
        <f t="shared" ref="L765:L767" si="298">SUM(Q765,S765,W765,AA765,AE765,AI765)</f>
        <v>0</v>
      </c>
      <c r="M765" s="495">
        <f t="shared" ref="M765:M767" si="299">SUM(T765,X765,AB765,AF765,AJ765)</f>
        <v>0</v>
      </c>
      <c r="N765" s="496">
        <f t="shared" ref="N765:N767" si="300">SUM(U765,Y765,AC765,AG765,AK765)</f>
        <v>0</v>
      </c>
      <c r="O765" s="600">
        <f t="shared" ref="O765:O767" si="301">SUM(V765,Z765,AD765,AH765,AL765)</f>
        <v>0</v>
      </c>
      <c r="P765" s="493">
        <f t="shared" ref="P765:P767" si="302">SUM(R765)</f>
        <v>0</v>
      </c>
      <c r="Q765" s="655"/>
      <c r="R765" s="660"/>
      <c r="S765" s="651"/>
      <c r="T765" s="652"/>
      <c r="U765" s="653"/>
      <c r="V765" s="654"/>
      <c r="W765" s="655"/>
      <c r="X765" s="652"/>
      <c r="Y765" s="653"/>
      <c r="Z765" s="656"/>
      <c r="AA765" s="651"/>
      <c r="AB765" s="652"/>
      <c r="AC765" s="653"/>
      <c r="AD765" s="654"/>
      <c r="AE765" s="655"/>
      <c r="AF765" s="652"/>
      <c r="AG765" s="653"/>
      <c r="AH765" s="656"/>
      <c r="AI765" s="655"/>
      <c r="AJ765" s="652"/>
      <c r="AK765" s="653"/>
      <c r="AL765" s="656"/>
    </row>
    <row r="766" spans="1:38" ht="18.75">
      <c r="A766" s="483"/>
      <c r="B766" s="574"/>
      <c r="C766" s="663"/>
      <c r="D766" s="575"/>
      <c r="E766" s="575"/>
      <c r="F766" s="556"/>
      <c r="G766" s="557"/>
      <c r="H766" s="558"/>
      <c r="I766" s="559"/>
      <c r="J766" s="666"/>
      <c r="K766" s="675"/>
      <c r="L766" s="492">
        <f t="shared" si="298"/>
        <v>0</v>
      </c>
      <c r="M766" s="495">
        <f t="shared" si="299"/>
        <v>0</v>
      </c>
      <c r="N766" s="496">
        <f t="shared" si="300"/>
        <v>0</v>
      </c>
      <c r="O766" s="600">
        <f t="shared" si="301"/>
        <v>0</v>
      </c>
      <c r="P766" s="493">
        <f t="shared" si="302"/>
        <v>0</v>
      </c>
      <c r="Q766" s="655"/>
      <c r="R766" s="660"/>
      <c r="S766" s="651"/>
      <c r="T766" s="652"/>
      <c r="U766" s="653"/>
      <c r="V766" s="654"/>
      <c r="W766" s="655"/>
      <c r="X766" s="652"/>
      <c r="Y766" s="653"/>
      <c r="Z766" s="656"/>
      <c r="AA766" s="651"/>
      <c r="AB766" s="652"/>
      <c r="AC766" s="653"/>
      <c r="AD766" s="654"/>
      <c r="AE766" s="655"/>
      <c r="AF766" s="652"/>
      <c r="AG766" s="653"/>
      <c r="AH766" s="656"/>
      <c r="AI766" s="655"/>
      <c r="AJ766" s="652"/>
      <c r="AK766" s="653"/>
      <c r="AL766" s="656"/>
    </row>
    <row r="767" spans="1:38" ht="18.75">
      <c r="A767" s="483"/>
      <c r="B767" s="574"/>
      <c r="C767" s="663"/>
      <c r="D767" s="575"/>
      <c r="E767" s="575"/>
      <c r="F767" s="556"/>
      <c r="G767" s="557"/>
      <c r="H767" s="558"/>
      <c r="I767" s="559"/>
      <c r="J767" s="666"/>
      <c r="K767" s="675"/>
      <c r="L767" s="492">
        <f t="shared" si="298"/>
        <v>0</v>
      </c>
      <c r="M767" s="495">
        <f t="shared" si="299"/>
        <v>0</v>
      </c>
      <c r="N767" s="496">
        <f t="shared" si="300"/>
        <v>0</v>
      </c>
      <c r="O767" s="600">
        <f t="shared" si="301"/>
        <v>0</v>
      </c>
      <c r="P767" s="493">
        <f t="shared" si="302"/>
        <v>0</v>
      </c>
      <c r="Q767" s="655"/>
      <c r="R767" s="660"/>
      <c r="S767" s="651"/>
      <c r="T767" s="652"/>
      <c r="U767" s="653"/>
      <c r="V767" s="654"/>
      <c r="W767" s="655"/>
      <c r="X767" s="652"/>
      <c r="Y767" s="653"/>
      <c r="Z767" s="656"/>
      <c r="AA767" s="651"/>
      <c r="AB767" s="652"/>
      <c r="AC767" s="653"/>
      <c r="AD767" s="654"/>
      <c r="AE767" s="655"/>
      <c r="AF767" s="652"/>
      <c r="AG767" s="653"/>
      <c r="AH767" s="656"/>
      <c r="AI767" s="655"/>
      <c r="AJ767" s="652"/>
      <c r="AK767" s="653"/>
      <c r="AL767" s="656"/>
    </row>
    <row r="768" spans="1:38" ht="19.5" customHeight="1">
      <c r="A768" s="483"/>
      <c r="B768" s="574"/>
      <c r="C768" s="663"/>
      <c r="D768" s="575"/>
      <c r="E768" s="575"/>
      <c r="F768" s="556"/>
      <c r="G768" s="557"/>
      <c r="H768" s="558"/>
      <c r="I768" s="559"/>
      <c r="J768" s="666"/>
      <c r="K768" s="675"/>
      <c r="L768" s="492">
        <f t="shared" ref="L768:L769" si="303">SUM(Q768,S768,W768,AA768,AE768,AI768)</f>
        <v>0</v>
      </c>
      <c r="M768" s="495">
        <f t="shared" ref="M768:M769" si="304">SUM(T768,X768,AB768,AF768,AJ768)</f>
        <v>0</v>
      </c>
      <c r="N768" s="496">
        <f t="shared" ref="N768:N769" si="305">SUM(U768,Y768,AC768,AG768,AK768)</f>
        <v>0</v>
      </c>
      <c r="O768" s="600">
        <f t="shared" ref="O768:O769" si="306">SUM(V768,Z768,AD768,AH768,AL768)</f>
        <v>0</v>
      </c>
      <c r="P768" s="493">
        <f t="shared" ref="P768:P769" si="307">SUM(R768)</f>
        <v>0</v>
      </c>
      <c r="Q768" s="655"/>
      <c r="R768" s="660"/>
      <c r="S768" s="651"/>
      <c r="T768" s="652"/>
      <c r="U768" s="653"/>
      <c r="V768" s="654"/>
      <c r="W768" s="655"/>
      <c r="X768" s="652"/>
      <c r="Y768" s="653"/>
      <c r="Z768" s="656"/>
      <c r="AA768" s="651"/>
      <c r="AB768" s="652"/>
      <c r="AC768" s="653"/>
      <c r="AD768" s="654"/>
      <c r="AE768" s="655"/>
      <c r="AF768" s="652"/>
      <c r="AG768" s="653"/>
      <c r="AH768" s="656"/>
      <c r="AI768" s="655"/>
      <c r="AJ768" s="652"/>
      <c r="AK768" s="653"/>
      <c r="AL768" s="656"/>
    </row>
    <row r="769" spans="1:38" ht="18.75">
      <c r="A769" s="483"/>
      <c r="B769" s="574"/>
      <c r="C769" s="663"/>
      <c r="D769" s="575"/>
      <c r="E769" s="575"/>
      <c r="F769" s="556"/>
      <c r="G769" s="557"/>
      <c r="H769" s="558"/>
      <c r="I769" s="559"/>
      <c r="J769" s="560"/>
      <c r="K769" s="675"/>
      <c r="L769" s="492">
        <f t="shared" si="303"/>
        <v>0</v>
      </c>
      <c r="M769" s="495">
        <f t="shared" si="304"/>
        <v>0</v>
      </c>
      <c r="N769" s="496">
        <f t="shared" si="305"/>
        <v>0</v>
      </c>
      <c r="O769" s="600">
        <f t="shared" si="306"/>
        <v>0</v>
      </c>
      <c r="P769" s="493">
        <f t="shared" si="307"/>
        <v>0</v>
      </c>
      <c r="Q769" s="655"/>
      <c r="R769" s="660"/>
      <c r="S769" s="651"/>
      <c r="T769" s="652"/>
      <c r="U769" s="653"/>
      <c r="V769" s="654"/>
      <c r="W769" s="655"/>
      <c r="X769" s="652"/>
      <c r="Y769" s="653"/>
      <c r="Z769" s="656"/>
      <c r="AA769" s="651"/>
      <c r="AB769" s="652"/>
      <c r="AC769" s="653"/>
      <c r="AD769" s="654"/>
      <c r="AE769" s="655"/>
      <c r="AF769" s="652"/>
      <c r="AG769" s="653"/>
      <c r="AH769" s="656"/>
      <c r="AI769" s="655"/>
      <c r="AJ769" s="652"/>
      <c r="AK769" s="653"/>
      <c r="AL769" s="656"/>
    </row>
    <row r="770" spans="1:38" ht="19.5" thickBot="1">
      <c r="A770" s="501"/>
      <c r="B770" s="574"/>
      <c r="C770" s="503"/>
      <c r="D770" s="602"/>
      <c r="E770" s="602"/>
      <c r="F770" s="505"/>
      <c r="G770" s="506"/>
      <c r="H770" s="507"/>
      <c r="I770" s="508"/>
      <c r="J770" s="509"/>
      <c r="K770" s="510"/>
      <c r="L770" s="511">
        <f t="shared" si="290"/>
        <v>0</v>
      </c>
      <c r="M770" s="514">
        <f t="shared" ref="M770:O770" si="308">SUM(T770,X770,AB770,AF770,AJ770)</f>
        <v>0</v>
      </c>
      <c r="N770" s="515">
        <f t="shared" si="308"/>
        <v>0</v>
      </c>
      <c r="O770" s="619">
        <f t="shared" si="308"/>
        <v>0</v>
      </c>
      <c r="P770" s="512">
        <f t="shared" si="293"/>
        <v>0</v>
      </c>
      <c r="Q770" s="511"/>
      <c r="R770" s="512"/>
      <c r="S770" s="513"/>
      <c r="T770" s="514"/>
      <c r="U770" s="515"/>
      <c r="V770" s="516"/>
      <c r="W770" s="511"/>
      <c r="X770" s="514"/>
      <c r="Y770" s="515"/>
      <c r="Z770" s="517"/>
      <c r="AA770" s="513"/>
      <c r="AB770" s="514"/>
      <c r="AC770" s="515"/>
      <c r="AD770" s="516"/>
      <c r="AE770" s="511"/>
      <c r="AF770" s="514"/>
      <c r="AG770" s="515"/>
      <c r="AH770" s="517"/>
      <c r="AI770" s="511"/>
      <c r="AJ770" s="514"/>
      <c r="AK770" s="515"/>
      <c r="AL770" s="517"/>
    </row>
    <row r="771" spans="1:38" ht="56.25">
      <c r="A771" s="383" t="s">
        <v>158</v>
      </c>
      <c r="B771" s="562" t="s">
        <v>159</v>
      </c>
      <c r="C771" s="604" t="s">
        <v>160</v>
      </c>
      <c r="D771" s="605" t="s">
        <v>133</v>
      </c>
      <c r="E771" s="527" t="s">
        <v>521</v>
      </c>
      <c r="F771" s="528" t="s">
        <v>522</v>
      </c>
      <c r="G771" s="524" t="s">
        <v>508</v>
      </c>
      <c r="H771" s="524" t="s">
        <v>509</v>
      </c>
      <c r="I771" s="524" t="s">
        <v>510</v>
      </c>
      <c r="J771" s="526" t="s">
        <v>511</v>
      </c>
      <c r="K771" s="529" t="s">
        <v>64</v>
      </c>
      <c r="L771" s="590"/>
      <c r="M771" s="591"/>
      <c r="N771" s="591"/>
      <c r="O771" s="591"/>
      <c r="P771" s="592"/>
      <c r="Q771" s="590"/>
      <c r="R771" s="592"/>
      <c r="S771" s="523">
        <f>SUM(S777:V777)</f>
        <v>253221.4</v>
      </c>
      <c r="T771" s="897">
        <f>S771+G778</f>
        <v>253221.4</v>
      </c>
      <c r="U771" s="591"/>
      <c r="V771" s="593"/>
      <c r="W771" s="523">
        <f>SUM(W777:Z777)</f>
        <v>662847.85</v>
      </c>
      <c r="X771" s="897">
        <f>W771+H779</f>
        <v>803574.25</v>
      </c>
      <c r="Y771" s="591"/>
      <c r="Z771" s="592"/>
      <c r="AA771" s="523">
        <f>SUM(AA777:AD777)</f>
        <v>0</v>
      </c>
      <c r="AB771" s="591"/>
      <c r="AC771" s="591"/>
      <c r="AD771" s="593"/>
      <c r="AE771" s="523">
        <f>SUM(AE777:AH777)</f>
        <v>118342</v>
      </c>
      <c r="AF771" s="591"/>
      <c r="AG771" s="591"/>
      <c r="AH771" s="592"/>
      <c r="AI771" s="590"/>
      <c r="AJ771" s="591"/>
      <c r="AK771" s="591"/>
      <c r="AL771" s="592"/>
    </row>
    <row r="772" spans="1:38" ht="26.25">
      <c r="A772" s="397" t="s">
        <v>513</v>
      </c>
      <c r="B772" s="420" t="str">
        <f>$B$4</f>
        <v>90</v>
      </c>
      <c r="C772" s="421" t="s">
        <v>32</v>
      </c>
      <c r="D772" s="386">
        <f>SUM(F772:K772)</f>
        <v>1831000</v>
      </c>
      <c r="E772" s="400" t="s">
        <v>514</v>
      </c>
      <c r="F772" s="422">
        <v>0</v>
      </c>
      <c r="G772" s="423">
        <v>419200</v>
      </c>
      <c r="H772" s="424">
        <v>1045800</v>
      </c>
      <c r="I772" s="425">
        <v>0</v>
      </c>
      <c r="J772" s="426">
        <v>136000</v>
      </c>
      <c r="K772" s="427">
        <v>230000</v>
      </c>
      <c r="L772" s="428"/>
      <c r="M772" s="429"/>
      <c r="N772" s="430"/>
      <c r="O772" s="431"/>
      <c r="P772" s="432"/>
      <c r="Q772" s="428"/>
      <c r="R772" s="432"/>
      <c r="S772" s="433"/>
      <c r="T772" s="429"/>
      <c r="U772" s="430"/>
      <c r="V772" s="434"/>
      <c r="W772" s="428"/>
      <c r="X772" s="429"/>
      <c r="Y772" s="430"/>
      <c r="Z772" s="435"/>
      <c r="AA772" s="433"/>
      <c r="AB772" s="429"/>
      <c r="AC772" s="430"/>
      <c r="AD772" s="434"/>
      <c r="AE772" s="428"/>
      <c r="AF772" s="429"/>
      <c r="AG772" s="430"/>
      <c r="AH772" s="435"/>
      <c r="AI772" s="428"/>
      <c r="AJ772" s="429"/>
      <c r="AK772" s="430"/>
      <c r="AL772" s="435"/>
    </row>
    <row r="773" spans="1:38" ht="18.75" hidden="1">
      <c r="A773" s="536" t="str">
        <f>$A$5</f>
        <v>พ.ค.</v>
      </c>
      <c r="B773" s="398"/>
      <c r="C773" s="421"/>
      <c r="D773" s="386">
        <f t="shared" ref="D773" si="309">SUM(F773:K773)</f>
        <v>1430750</v>
      </c>
      <c r="E773" s="400" t="s">
        <v>516</v>
      </c>
      <c r="F773" s="422">
        <v>0</v>
      </c>
      <c r="G773" s="423">
        <v>314400</v>
      </c>
      <c r="H773" s="424">
        <v>784350</v>
      </c>
      <c r="I773" s="425">
        <v>0</v>
      </c>
      <c r="J773" s="426">
        <v>102000</v>
      </c>
      <c r="K773" s="427">
        <v>230000</v>
      </c>
      <c r="L773" s="428"/>
      <c r="M773" s="429"/>
      <c r="N773" s="430"/>
      <c r="O773" s="431"/>
      <c r="P773" s="432"/>
      <c r="Q773" s="428"/>
      <c r="R773" s="432"/>
      <c r="S773" s="433"/>
      <c r="T773" s="429"/>
      <c r="U773" s="430"/>
      <c r="V773" s="434"/>
      <c r="W773" s="428"/>
      <c r="X773" s="429"/>
      <c r="Y773" s="430"/>
      <c r="Z773" s="435"/>
      <c r="AA773" s="433"/>
      <c r="AB773" s="429"/>
      <c r="AC773" s="430"/>
      <c r="AD773" s="434"/>
      <c r="AE773" s="428"/>
      <c r="AF773" s="429"/>
      <c r="AG773" s="430"/>
      <c r="AH773" s="435"/>
      <c r="AI773" s="428"/>
      <c r="AJ773" s="429"/>
      <c r="AK773" s="430"/>
      <c r="AL773" s="435"/>
    </row>
    <row r="774" spans="1:38" ht="26.25">
      <c r="A774" s="397" t="s">
        <v>517</v>
      </c>
      <c r="B774" s="401">
        <f>D774*100/D772</f>
        <v>76.741542872747132</v>
      </c>
      <c r="C774" s="421" t="s">
        <v>32</v>
      </c>
      <c r="D774" s="386">
        <f>SUM(F774:K774)</f>
        <v>1405137.6500000001</v>
      </c>
      <c r="E774" s="400" t="s">
        <v>518</v>
      </c>
      <c r="F774" s="422">
        <f t="shared" ref="F774:K774" si="310">SUM(F778:F820)</f>
        <v>0</v>
      </c>
      <c r="G774" s="423">
        <f t="shared" si="310"/>
        <v>253221.4</v>
      </c>
      <c r="H774" s="424">
        <f t="shared" si="310"/>
        <v>803574.25000000012</v>
      </c>
      <c r="I774" s="425">
        <f t="shared" si="310"/>
        <v>0</v>
      </c>
      <c r="J774" s="426">
        <f t="shared" si="310"/>
        <v>118342</v>
      </c>
      <c r="K774" s="427">
        <f t="shared" si="310"/>
        <v>230000</v>
      </c>
      <c r="L774" s="475"/>
      <c r="M774" s="478"/>
      <c r="N774" s="479"/>
      <c r="O774" s="538"/>
      <c r="P774" s="476"/>
      <c r="Q774" s="475"/>
      <c r="R774" s="476"/>
      <c r="S774" s="477"/>
      <c r="T774" s="478"/>
      <c r="U774" s="479"/>
      <c r="V774" s="480"/>
      <c r="W774" s="475"/>
      <c r="X774" s="478"/>
      <c r="Y774" s="479"/>
      <c r="Z774" s="482"/>
      <c r="AA774" s="477"/>
      <c r="AB774" s="478"/>
      <c r="AC774" s="479"/>
      <c r="AD774" s="480"/>
      <c r="AE774" s="475"/>
      <c r="AF774" s="478"/>
      <c r="AG774" s="479"/>
      <c r="AH774" s="482"/>
      <c r="AI774" s="475"/>
      <c r="AJ774" s="478"/>
      <c r="AK774" s="479"/>
      <c r="AL774" s="482"/>
    </row>
    <row r="775" spans="1:38" ht="26.25" hidden="1">
      <c r="A775" s="402" t="s">
        <v>519</v>
      </c>
      <c r="B775" s="403">
        <f>L777*100/D772</f>
        <v>42.473489896231577</v>
      </c>
      <c r="C775" s="421" t="s">
        <v>32</v>
      </c>
      <c r="D775" s="386">
        <f>SUM(F775:K775)</f>
        <v>25612.349999999889</v>
      </c>
      <c r="E775" s="400" t="s">
        <v>520</v>
      </c>
      <c r="F775" s="422">
        <f>F773-F774</f>
        <v>0</v>
      </c>
      <c r="G775" s="423">
        <f t="shared" ref="G775:K775" si="311">G773-G774</f>
        <v>61178.600000000006</v>
      </c>
      <c r="H775" s="424">
        <f t="shared" si="311"/>
        <v>-19224.250000000116</v>
      </c>
      <c r="I775" s="425">
        <f t="shared" si="311"/>
        <v>0</v>
      </c>
      <c r="J775" s="426">
        <f t="shared" si="311"/>
        <v>-16342</v>
      </c>
      <c r="K775" s="427">
        <f t="shared" si="311"/>
        <v>0</v>
      </c>
      <c r="L775" s="570"/>
      <c r="M775" s="460"/>
      <c r="N775" s="461"/>
      <c r="O775" s="462"/>
      <c r="P775" s="571"/>
      <c r="Q775" s="570"/>
      <c r="R775" s="571"/>
      <c r="S775" s="572"/>
      <c r="T775" s="460"/>
      <c r="U775" s="461"/>
      <c r="V775" s="465"/>
      <c r="W775" s="570"/>
      <c r="X775" s="460"/>
      <c r="Y775" s="461"/>
      <c r="Z775" s="466"/>
      <c r="AA775" s="572"/>
      <c r="AB775" s="460"/>
      <c r="AC775" s="461"/>
      <c r="AD775" s="465"/>
      <c r="AE775" s="570"/>
      <c r="AF775" s="460"/>
      <c r="AG775" s="461"/>
      <c r="AH775" s="466"/>
      <c r="AI775" s="570"/>
      <c r="AJ775" s="460"/>
      <c r="AK775" s="461"/>
      <c r="AL775" s="466"/>
    </row>
    <row r="776" spans="1:38" ht="18.75">
      <c r="A776" s="537"/>
      <c r="B776" s="438"/>
      <c r="C776" s="421"/>
      <c r="D776" s="386">
        <f t="shared" ref="D776" si="312">SUM(F776:K776)</f>
        <v>425862.34999999986</v>
      </c>
      <c r="E776" s="400" t="s">
        <v>453</v>
      </c>
      <c r="F776" s="422">
        <f>F772-F774</f>
        <v>0</v>
      </c>
      <c r="G776" s="423">
        <f t="shared" ref="G776:K776" si="313">G772-G774</f>
        <v>165978.6</v>
      </c>
      <c r="H776" s="424">
        <f t="shared" si="313"/>
        <v>242225.74999999988</v>
      </c>
      <c r="I776" s="425">
        <f t="shared" si="313"/>
        <v>0</v>
      </c>
      <c r="J776" s="426">
        <f t="shared" si="313"/>
        <v>17658</v>
      </c>
      <c r="K776" s="439">
        <f t="shared" si="313"/>
        <v>0</v>
      </c>
      <c r="L776" s="459"/>
      <c r="M776" s="460"/>
      <c r="N776" s="461"/>
      <c r="O776" s="462"/>
      <c r="P776" s="463"/>
      <c r="Q776" s="459"/>
      <c r="R776" s="463"/>
      <c r="S776" s="464"/>
      <c r="T776" s="460"/>
      <c r="U776" s="461"/>
      <c r="V776" s="465"/>
      <c r="W776" s="459"/>
      <c r="X776" s="460"/>
      <c r="Y776" s="461"/>
      <c r="Z776" s="466"/>
      <c r="AA776" s="464"/>
      <c r="AB776" s="460"/>
      <c r="AC776" s="461"/>
      <c r="AD776" s="465"/>
      <c r="AE776" s="459"/>
      <c r="AF776" s="460"/>
      <c r="AG776" s="461"/>
      <c r="AH776" s="466"/>
      <c r="AI776" s="459"/>
      <c r="AJ776" s="460"/>
      <c r="AK776" s="461"/>
      <c r="AL776" s="466"/>
    </row>
    <row r="777" spans="1:38" ht="18.75">
      <c r="A777" s="539" t="s">
        <v>523</v>
      </c>
      <c r="B777" s="440" t="s">
        <v>524</v>
      </c>
      <c r="C777" s="1162" t="s">
        <v>525</v>
      </c>
      <c r="D777" s="1163"/>
      <c r="E777" s="1164"/>
      <c r="F777" s="442" t="s">
        <v>526</v>
      </c>
      <c r="G777" s="440" t="s">
        <v>508</v>
      </c>
      <c r="H777" s="440" t="s">
        <v>509</v>
      </c>
      <c r="I777" s="440" t="s">
        <v>510</v>
      </c>
      <c r="J777" s="440" t="s">
        <v>511</v>
      </c>
      <c r="K777" s="443" t="s">
        <v>64</v>
      </c>
      <c r="L777" s="444">
        <f t="shared" ref="L777:AL777" si="314">SUM(L778:L820)</f>
        <v>777689.60000000009</v>
      </c>
      <c r="M777" s="445">
        <f t="shared" si="314"/>
        <v>0</v>
      </c>
      <c r="N777" s="445">
        <f t="shared" si="314"/>
        <v>256313.55</v>
      </c>
      <c r="O777" s="445">
        <f t="shared" si="314"/>
        <v>230408.09999999998</v>
      </c>
      <c r="P777" s="445">
        <f t="shared" si="314"/>
        <v>0</v>
      </c>
      <c r="Q777" s="444">
        <f t="shared" si="314"/>
        <v>0</v>
      </c>
      <c r="R777" s="446">
        <f t="shared" si="314"/>
        <v>0</v>
      </c>
      <c r="S777" s="447">
        <f t="shared" si="314"/>
        <v>205986.4</v>
      </c>
      <c r="T777" s="445">
        <f t="shared" si="314"/>
        <v>0</v>
      </c>
      <c r="U777" s="445">
        <f t="shared" si="314"/>
        <v>0</v>
      </c>
      <c r="V777" s="448">
        <f t="shared" si="314"/>
        <v>47235</v>
      </c>
      <c r="W777" s="444">
        <f t="shared" si="314"/>
        <v>248399.19999999998</v>
      </c>
      <c r="X777" s="445">
        <f t="shared" si="314"/>
        <v>0</v>
      </c>
      <c r="Y777" s="445">
        <f t="shared" si="314"/>
        <v>256313.55</v>
      </c>
      <c r="Z777" s="446">
        <f t="shared" si="314"/>
        <v>158135.09999999998</v>
      </c>
      <c r="AA777" s="447">
        <f t="shared" si="314"/>
        <v>0</v>
      </c>
      <c r="AB777" s="445">
        <f t="shared" si="314"/>
        <v>0</v>
      </c>
      <c r="AC777" s="445">
        <f t="shared" si="314"/>
        <v>0</v>
      </c>
      <c r="AD777" s="448">
        <f t="shared" si="314"/>
        <v>0</v>
      </c>
      <c r="AE777" s="444">
        <f t="shared" si="314"/>
        <v>93304</v>
      </c>
      <c r="AF777" s="445">
        <f t="shared" si="314"/>
        <v>0</v>
      </c>
      <c r="AG777" s="445">
        <f t="shared" si="314"/>
        <v>0</v>
      </c>
      <c r="AH777" s="446">
        <f t="shared" si="314"/>
        <v>25038</v>
      </c>
      <c r="AI777" s="444">
        <f t="shared" si="314"/>
        <v>230000</v>
      </c>
      <c r="AJ777" s="445">
        <f t="shared" si="314"/>
        <v>0</v>
      </c>
      <c r="AK777" s="445">
        <f t="shared" si="314"/>
        <v>0</v>
      </c>
      <c r="AL777" s="446">
        <f t="shared" si="314"/>
        <v>0</v>
      </c>
    </row>
    <row r="778" spans="1:38" ht="18.75">
      <c r="A778" s="539"/>
      <c r="B778" s="450"/>
      <c r="C778" s="853" t="s">
        <v>1303</v>
      </c>
      <c r="D778" s="540"/>
      <c r="E778" s="540"/>
      <c r="F778" s="453"/>
      <c r="G778" s="454"/>
      <c r="H778" s="455"/>
      <c r="I778" s="456"/>
      <c r="J778" s="457"/>
      <c r="K778" s="469"/>
      <c r="L778" s="459">
        <f t="shared" ref="L778" si="315">SUM(Q778,S778,W778,AA778,AE778,AI778)</f>
        <v>0</v>
      </c>
      <c r="M778" s="460">
        <f>SUM(T778,X778,AB778,AF778,AJ778)</f>
        <v>0</v>
      </c>
      <c r="N778" s="461">
        <f t="shared" ref="N778" si="316">SUM(U778,Y778,AC778,AG778,AK778)</f>
        <v>0</v>
      </c>
      <c r="O778" s="462">
        <f>SUM(V778,Z778,AD778,AH778,AL778)</f>
        <v>0</v>
      </c>
      <c r="P778" s="463">
        <f>SUM(R778)</f>
        <v>0</v>
      </c>
      <c r="Q778" s="459"/>
      <c r="R778" s="463"/>
      <c r="S778" s="464"/>
      <c r="T778" s="460"/>
      <c r="U778" s="461"/>
      <c r="V778" s="465"/>
      <c r="W778" s="459"/>
      <c r="X778" s="460"/>
      <c r="Y778" s="461"/>
      <c r="Z778" s="466"/>
      <c r="AA778" s="464"/>
      <c r="AB778" s="460"/>
      <c r="AC778" s="461"/>
      <c r="AD778" s="465"/>
      <c r="AE778" s="459"/>
      <c r="AF778" s="460"/>
      <c r="AG778" s="461"/>
      <c r="AH778" s="466"/>
      <c r="AI778" s="459"/>
      <c r="AJ778" s="460"/>
      <c r="AK778" s="461"/>
      <c r="AL778" s="466"/>
    </row>
    <row r="779" spans="1:38" ht="18.75">
      <c r="A779" s="539"/>
      <c r="B779" s="993"/>
      <c r="C779" s="854" t="s">
        <v>1429</v>
      </c>
      <c r="D779" s="901"/>
      <c r="E779" s="901"/>
      <c r="F779" s="453"/>
      <c r="G779" s="454"/>
      <c r="H779" s="455">
        <v>140726.39999999999</v>
      </c>
      <c r="I779" s="456"/>
      <c r="J779" s="457"/>
      <c r="K779" s="469"/>
      <c r="L779" s="459"/>
      <c r="M779" s="460"/>
      <c r="N779" s="461"/>
      <c r="O779" s="462"/>
      <c r="P779" s="463"/>
      <c r="Q779" s="459"/>
      <c r="R779" s="463"/>
      <c r="S779" s="464"/>
      <c r="T779" s="460"/>
      <c r="U779" s="461"/>
      <c r="V779" s="465"/>
      <c r="W779" s="459"/>
      <c r="X779" s="460"/>
      <c r="Y779" s="461"/>
      <c r="Z779" s="466"/>
      <c r="AA779" s="464"/>
      <c r="AB779" s="460"/>
      <c r="AC779" s="461"/>
      <c r="AD779" s="465"/>
      <c r="AE779" s="459"/>
      <c r="AF779" s="460"/>
      <c r="AG779" s="461"/>
      <c r="AH779" s="466"/>
      <c r="AI779" s="459"/>
      <c r="AJ779" s="460"/>
      <c r="AK779" s="461"/>
      <c r="AL779" s="466"/>
    </row>
    <row r="780" spans="1:38" ht="18.75">
      <c r="A780" s="539"/>
      <c r="B780" s="993"/>
      <c r="C780" s="854" t="s">
        <v>1592</v>
      </c>
      <c r="D780" s="901"/>
      <c r="E780" s="901"/>
      <c r="F780" s="453"/>
      <c r="G780" s="454"/>
      <c r="H780" s="455"/>
      <c r="I780" s="456"/>
      <c r="J780" s="457"/>
      <c r="K780" s="469"/>
      <c r="L780" s="459"/>
      <c r="M780" s="460"/>
      <c r="N780" s="461"/>
      <c r="O780" s="462"/>
      <c r="P780" s="463"/>
      <c r="Q780" s="459"/>
      <c r="R780" s="463"/>
      <c r="S780" s="464"/>
      <c r="T780" s="460"/>
      <c r="U780" s="461"/>
      <c r="V780" s="465"/>
      <c r="W780" s="459"/>
      <c r="X780" s="460"/>
      <c r="Y780" s="461"/>
      <c r="Z780" s="466"/>
      <c r="AA780" s="464"/>
      <c r="AB780" s="460"/>
      <c r="AC780" s="461"/>
      <c r="AD780" s="465"/>
      <c r="AE780" s="459"/>
      <c r="AF780" s="460"/>
      <c r="AG780" s="461"/>
      <c r="AH780" s="466"/>
      <c r="AI780" s="459"/>
      <c r="AJ780" s="460"/>
      <c r="AK780" s="461"/>
      <c r="AL780" s="466"/>
    </row>
    <row r="781" spans="1:38" ht="18.75">
      <c r="A781" s="539"/>
      <c r="B781" s="993"/>
      <c r="C781" s="543" t="s">
        <v>815</v>
      </c>
      <c r="D781" s="901"/>
      <c r="E781" s="901"/>
      <c r="F781" s="453"/>
      <c r="G781" s="454"/>
      <c r="H781" s="455"/>
      <c r="I781" s="456"/>
      <c r="J781" s="457"/>
      <c r="K781" s="469">
        <v>230000</v>
      </c>
      <c r="L781" s="459">
        <f t="shared" ref="L781:L810" si="317">SUM(Q781,S781,W781,AA781,AE781,AI781)</f>
        <v>230000</v>
      </c>
      <c r="M781" s="460">
        <f t="shared" ref="M781:O796" si="318">SUM(T781,X781,AB781,AF781,AJ781)</f>
        <v>0</v>
      </c>
      <c r="N781" s="461">
        <f t="shared" si="318"/>
        <v>0</v>
      </c>
      <c r="O781" s="462">
        <f t="shared" si="318"/>
        <v>0</v>
      </c>
      <c r="P781" s="463">
        <f t="shared" ref="P781:P810" si="319">SUM(R781)</f>
        <v>0</v>
      </c>
      <c r="Q781" s="459"/>
      <c r="R781" s="463"/>
      <c r="S781" s="464"/>
      <c r="T781" s="460"/>
      <c r="U781" s="461"/>
      <c r="V781" s="465"/>
      <c r="W781" s="459"/>
      <c r="X781" s="460"/>
      <c r="Y781" s="461"/>
      <c r="Z781" s="466"/>
      <c r="AA781" s="464"/>
      <c r="AB781" s="460"/>
      <c r="AC781" s="461"/>
      <c r="AD781" s="465"/>
      <c r="AE781" s="459"/>
      <c r="AF781" s="460"/>
      <c r="AG781" s="461"/>
      <c r="AH781" s="466"/>
      <c r="AI781" s="459">
        <v>230000</v>
      </c>
      <c r="AJ781" s="460"/>
      <c r="AK781" s="461"/>
      <c r="AL781" s="466"/>
    </row>
    <row r="782" spans="1:38" ht="18.75">
      <c r="A782" s="539"/>
      <c r="B782" s="541">
        <v>244019</v>
      </c>
      <c r="C782" s="543" t="s">
        <v>816</v>
      </c>
      <c r="D782" s="901"/>
      <c r="E782" s="901"/>
      <c r="F782" s="453"/>
      <c r="G782" s="454">
        <v>72000</v>
      </c>
      <c r="H782" s="455"/>
      <c r="I782" s="456"/>
      <c r="J782" s="457"/>
      <c r="K782" s="469"/>
      <c r="L782" s="459">
        <f t="shared" si="317"/>
        <v>72000</v>
      </c>
      <c r="M782" s="460">
        <f t="shared" si="318"/>
        <v>0</v>
      </c>
      <c r="N782" s="461">
        <f t="shared" si="318"/>
        <v>0</v>
      </c>
      <c r="O782" s="462">
        <f t="shared" si="318"/>
        <v>0</v>
      </c>
      <c r="P782" s="463">
        <f t="shared" si="319"/>
        <v>0</v>
      </c>
      <c r="Q782" s="459"/>
      <c r="R782" s="463"/>
      <c r="S782" s="464">
        <v>72000</v>
      </c>
      <c r="T782" s="460"/>
      <c r="U782" s="461"/>
      <c r="V782" s="465"/>
      <c r="W782" s="459"/>
      <c r="X782" s="460"/>
      <c r="Y782" s="461"/>
      <c r="Z782" s="466"/>
      <c r="AA782" s="464"/>
      <c r="AB782" s="460"/>
      <c r="AC782" s="461"/>
      <c r="AD782" s="465"/>
      <c r="AE782" s="459"/>
      <c r="AF782" s="460"/>
      <c r="AG782" s="461"/>
      <c r="AH782" s="466"/>
      <c r="AI782" s="459"/>
      <c r="AJ782" s="460"/>
      <c r="AK782" s="461"/>
      <c r="AL782" s="466"/>
    </row>
    <row r="783" spans="1:38" ht="18.75">
      <c r="A783" s="539"/>
      <c r="B783" s="541">
        <v>244021</v>
      </c>
      <c r="C783" s="543" t="s">
        <v>817</v>
      </c>
      <c r="D783" s="901"/>
      <c r="E783" s="901"/>
      <c r="F783" s="453"/>
      <c r="G783" s="454">
        <v>72000</v>
      </c>
      <c r="H783" s="455"/>
      <c r="I783" s="456"/>
      <c r="J783" s="457"/>
      <c r="K783" s="469"/>
      <c r="L783" s="459">
        <f t="shared" si="317"/>
        <v>72000</v>
      </c>
      <c r="M783" s="460">
        <f t="shared" si="318"/>
        <v>0</v>
      </c>
      <c r="N783" s="461">
        <f t="shared" si="318"/>
        <v>0</v>
      </c>
      <c r="O783" s="462">
        <f t="shared" si="318"/>
        <v>0</v>
      </c>
      <c r="P783" s="463">
        <f t="shared" si="319"/>
        <v>0</v>
      </c>
      <c r="Q783" s="459"/>
      <c r="R783" s="463"/>
      <c r="S783" s="464">
        <v>72000</v>
      </c>
      <c r="T783" s="460"/>
      <c r="U783" s="461"/>
      <c r="V783" s="465"/>
      <c r="W783" s="459"/>
      <c r="X783" s="460"/>
      <c r="Y783" s="461"/>
      <c r="Z783" s="466"/>
      <c r="AA783" s="464"/>
      <c r="AB783" s="460"/>
      <c r="AC783" s="461"/>
      <c r="AD783" s="465"/>
      <c r="AE783" s="459"/>
      <c r="AF783" s="460"/>
      <c r="AG783" s="461"/>
      <c r="AH783" s="466"/>
      <c r="AI783" s="459"/>
      <c r="AJ783" s="460"/>
      <c r="AK783" s="461"/>
      <c r="AL783" s="466"/>
    </row>
    <row r="784" spans="1:38" ht="18.75">
      <c r="A784" s="539"/>
      <c r="B784" s="541">
        <v>244056</v>
      </c>
      <c r="C784" s="543" t="s">
        <v>818</v>
      </c>
      <c r="D784" s="612"/>
      <c r="E784" s="612"/>
      <c r="F784" s="470"/>
      <c r="G784" s="471"/>
      <c r="H784" s="547">
        <v>31886</v>
      </c>
      <c r="I784" s="472"/>
      <c r="J784" s="473"/>
      <c r="K784" s="474"/>
      <c r="L784" s="459">
        <f t="shared" si="317"/>
        <v>31886</v>
      </c>
      <c r="M784" s="460">
        <f t="shared" si="318"/>
        <v>0</v>
      </c>
      <c r="N784" s="461">
        <f t="shared" si="318"/>
        <v>0</v>
      </c>
      <c r="O784" s="462">
        <f t="shared" si="318"/>
        <v>0</v>
      </c>
      <c r="P784" s="463">
        <f t="shared" si="319"/>
        <v>0</v>
      </c>
      <c r="Q784" s="475"/>
      <c r="R784" s="476"/>
      <c r="S784" s="477"/>
      <c r="T784" s="478"/>
      <c r="U784" s="479"/>
      <c r="V784" s="480"/>
      <c r="W784" s="475">
        <v>31886</v>
      </c>
      <c r="X784" s="549"/>
      <c r="Y784" s="479"/>
      <c r="Z784" s="550"/>
      <c r="AA784" s="477"/>
      <c r="AB784" s="478"/>
      <c r="AC784" s="479"/>
      <c r="AD784" s="480"/>
      <c r="AE784" s="475"/>
      <c r="AF784" s="478"/>
      <c r="AG784" s="479"/>
      <c r="AH784" s="482"/>
      <c r="AI784" s="475"/>
      <c r="AJ784" s="478"/>
      <c r="AK784" s="479"/>
      <c r="AL784" s="482"/>
    </row>
    <row r="785" spans="1:38" ht="18.75">
      <c r="A785" s="539"/>
      <c r="B785" s="541">
        <v>244060</v>
      </c>
      <c r="C785" s="543" t="s">
        <v>819</v>
      </c>
      <c r="D785" s="612"/>
      <c r="E785" s="612"/>
      <c r="F785" s="470"/>
      <c r="G785" s="471"/>
      <c r="H785" s="544"/>
      <c r="I785" s="472"/>
      <c r="J785" s="548">
        <v>6420</v>
      </c>
      <c r="K785" s="474"/>
      <c r="L785" s="459">
        <f t="shared" si="317"/>
        <v>6420</v>
      </c>
      <c r="M785" s="460">
        <f t="shared" si="318"/>
        <v>0</v>
      </c>
      <c r="N785" s="461">
        <f t="shared" si="318"/>
        <v>0</v>
      </c>
      <c r="O785" s="462">
        <f t="shared" si="318"/>
        <v>0</v>
      </c>
      <c r="P785" s="463">
        <f t="shared" si="319"/>
        <v>0</v>
      </c>
      <c r="Q785" s="475"/>
      <c r="R785" s="476"/>
      <c r="S785" s="477"/>
      <c r="T785" s="478"/>
      <c r="U785" s="479"/>
      <c r="V785" s="480"/>
      <c r="W785" s="475"/>
      <c r="X785" s="478"/>
      <c r="Y785" s="479"/>
      <c r="Z785" s="482"/>
      <c r="AA785" s="477"/>
      <c r="AB785" s="478"/>
      <c r="AC785" s="479"/>
      <c r="AD785" s="480"/>
      <c r="AE785" s="481">
        <v>6420</v>
      </c>
      <c r="AF785" s="549"/>
      <c r="AG785" s="479"/>
      <c r="AH785" s="550"/>
      <c r="AI785" s="475"/>
      <c r="AJ785" s="478"/>
      <c r="AK785" s="479"/>
      <c r="AL785" s="482"/>
    </row>
    <row r="786" spans="1:38" ht="18.75">
      <c r="A786" s="539"/>
      <c r="B786" s="541">
        <v>244063</v>
      </c>
      <c r="C786" s="543" t="s">
        <v>820</v>
      </c>
      <c r="D786" s="612"/>
      <c r="E786" s="612"/>
      <c r="F786" s="470"/>
      <c r="G786" s="471"/>
      <c r="H786" s="547">
        <v>91880.9</v>
      </c>
      <c r="I786" s="472"/>
      <c r="J786" s="473"/>
      <c r="K786" s="474"/>
      <c r="L786" s="459">
        <f t="shared" si="317"/>
        <v>91880.9</v>
      </c>
      <c r="M786" s="460">
        <f t="shared" si="318"/>
        <v>0</v>
      </c>
      <c r="N786" s="461">
        <f t="shared" si="318"/>
        <v>0</v>
      </c>
      <c r="O786" s="462">
        <f t="shared" si="318"/>
        <v>0</v>
      </c>
      <c r="P786" s="463">
        <f t="shared" si="319"/>
        <v>0</v>
      </c>
      <c r="Q786" s="475"/>
      <c r="R786" s="476"/>
      <c r="S786" s="477"/>
      <c r="T786" s="478"/>
      <c r="U786" s="479"/>
      <c r="V786" s="480"/>
      <c r="W786" s="481">
        <v>91880.9</v>
      </c>
      <c r="X786" s="478"/>
      <c r="Y786" s="479"/>
      <c r="Z786" s="482"/>
      <c r="AA786" s="477"/>
      <c r="AB786" s="478"/>
      <c r="AC786" s="479"/>
      <c r="AD786" s="480"/>
      <c r="AE786" s="475"/>
      <c r="AF786" s="478"/>
      <c r="AG786" s="479"/>
      <c r="AH786" s="482"/>
      <c r="AI786" s="475"/>
      <c r="AJ786" s="478"/>
      <c r="AK786" s="479"/>
      <c r="AL786" s="482"/>
    </row>
    <row r="787" spans="1:38" ht="18.75">
      <c r="A787" s="539"/>
      <c r="B787" s="541">
        <v>244063</v>
      </c>
      <c r="C787" s="543" t="s">
        <v>821</v>
      </c>
      <c r="D787" s="612"/>
      <c r="E787" s="612"/>
      <c r="F787" s="470"/>
      <c r="G787" s="471"/>
      <c r="H787" s="547">
        <v>56603</v>
      </c>
      <c r="I787" s="472"/>
      <c r="J787" s="473"/>
      <c r="K787" s="474"/>
      <c r="L787" s="459">
        <f t="shared" si="317"/>
        <v>56603</v>
      </c>
      <c r="M787" s="460">
        <f t="shared" si="318"/>
        <v>0</v>
      </c>
      <c r="N787" s="461">
        <f t="shared" si="318"/>
        <v>0</v>
      </c>
      <c r="O787" s="462">
        <f t="shared" si="318"/>
        <v>0</v>
      </c>
      <c r="P787" s="463">
        <f t="shared" si="319"/>
        <v>0</v>
      </c>
      <c r="Q787" s="475"/>
      <c r="R787" s="476"/>
      <c r="S787" s="477"/>
      <c r="T787" s="478"/>
      <c r="U787" s="479"/>
      <c r="V787" s="480"/>
      <c r="W787" s="481">
        <v>56603</v>
      </c>
      <c r="X787" s="549"/>
      <c r="Y787" s="479"/>
      <c r="Z787" s="482"/>
      <c r="AA787" s="477"/>
      <c r="AB787" s="478"/>
      <c r="AC787" s="479"/>
      <c r="AD787" s="480"/>
      <c r="AE787" s="475"/>
      <c r="AF787" s="478"/>
      <c r="AG787" s="479"/>
      <c r="AH787" s="482"/>
      <c r="AI787" s="475"/>
      <c r="AJ787" s="478"/>
      <c r="AK787" s="479"/>
      <c r="AL787" s="482"/>
    </row>
    <row r="788" spans="1:38" ht="18.75">
      <c r="A788" s="539"/>
      <c r="B788" s="541">
        <v>244085</v>
      </c>
      <c r="C788" s="543" t="s">
        <v>822</v>
      </c>
      <c r="D788" s="612"/>
      <c r="E788" s="612"/>
      <c r="F788" s="470"/>
      <c r="G788" s="471"/>
      <c r="H788" s="547">
        <v>10700</v>
      </c>
      <c r="I788" s="472"/>
      <c r="J788" s="473"/>
      <c r="K788" s="474"/>
      <c r="L788" s="459">
        <f t="shared" si="317"/>
        <v>10700</v>
      </c>
      <c r="M788" s="460">
        <f t="shared" si="318"/>
        <v>0</v>
      </c>
      <c r="N788" s="461">
        <f t="shared" si="318"/>
        <v>0</v>
      </c>
      <c r="O788" s="462">
        <f t="shared" si="318"/>
        <v>0</v>
      </c>
      <c r="P788" s="463">
        <f t="shared" si="319"/>
        <v>0</v>
      </c>
      <c r="Q788" s="475"/>
      <c r="R788" s="476"/>
      <c r="S788" s="477"/>
      <c r="T788" s="478"/>
      <c r="U788" s="479"/>
      <c r="V788" s="480"/>
      <c r="W788" s="481">
        <v>10700</v>
      </c>
      <c r="X788" s="549"/>
      <c r="Y788" s="479"/>
      <c r="Z788" s="550"/>
      <c r="AA788" s="477"/>
      <c r="AB788" s="478"/>
      <c r="AC788" s="479"/>
      <c r="AD788" s="480"/>
      <c r="AE788" s="475"/>
      <c r="AF788" s="478"/>
      <c r="AG788" s="479"/>
      <c r="AH788" s="482"/>
      <c r="AI788" s="475"/>
      <c r="AJ788" s="478"/>
      <c r="AK788" s="479"/>
      <c r="AL788" s="482"/>
    </row>
    <row r="789" spans="1:38" ht="18" customHeight="1">
      <c r="A789" s="539"/>
      <c r="B789" s="541">
        <v>244091</v>
      </c>
      <c r="C789" s="543" t="s">
        <v>823</v>
      </c>
      <c r="D789" s="612"/>
      <c r="E789" s="612"/>
      <c r="F789" s="470"/>
      <c r="G789" s="518">
        <v>11580</v>
      </c>
      <c r="H789" s="544"/>
      <c r="I789" s="472"/>
      <c r="J789" s="473"/>
      <c r="K789" s="474"/>
      <c r="L789" s="459">
        <f t="shared" si="317"/>
        <v>11580</v>
      </c>
      <c r="M789" s="460">
        <f t="shared" si="318"/>
        <v>0</v>
      </c>
      <c r="N789" s="461">
        <f t="shared" si="318"/>
        <v>0</v>
      </c>
      <c r="O789" s="462">
        <f t="shared" si="318"/>
        <v>0</v>
      </c>
      <c r="P789" s="463">
        <f t="shared" si="319"/>
        <v>0</v>
      </c>
      <c r="Q789" s="475"/>
      <c r="R789" s="476"/>
      <c r="S789" s="608">
        <v>11580</v>
      </c>
      <c r="T789" s="478"/>
      <c r="U789" s="479"/>
      <c r="V789" s="480"/>
      <c r="W789" s="475"/>
      <c r="X789" s="478"/>
      <c r="Y789" s="479"/>
      <c r="Z789" s="482"/>
      <c r="AA789" s="477"/>
      <c r="AB789" s="478"/>
      <c r="AC789" s="479"/>
      <c r="AD789" s="480"/>
      <c r="AE789" s="475"/>
      <c r="AF789" s="478"/>
      <c r="AG789" s="479"/>
      <c r="AH789" s="482"/>
      <c r="AI789" s="475"/>
      <c r="AJ789" s="478"/>
      <c r="AK789" s="479"/>
      <c r="AL789" s="482"/>
    </row>
    <row r="790" spans="1:38" ht="18.75">
      <c r="A790" s="539"/>
      <c r="B790" s="541">
        <v>244091</v>
      </c>
      <c r="C790" s="543" t="s">
        <v>824</v>
      </c>
      <c r="D790" s="612"/>
      <c r="E790" s="612"/>
      <c r="F790" s="470"/>
      <c r="G790" s="471"/>
      <c r="H790" s="547">
        <v>1016.5</v>
      </c>
      <c r="I790" s="472"/>
      <c r="J790" s="473"/>
      <c r="K790" s="474"/>
      <c r="L790" s="459">
        <f t="shared" si="317"/>
        <v>1016.5</v>
      </c>
      <c r="M790" s="460">
        <f t="shared" si="318"/>
        <v>0</v>
      </c>
      <c r="N790" s="461">
        <f t="shared" si="318"/>
        <v>0</v>
      </c>
      <c r="O790" s="462">
        <f t="shared" si="318"/>
        <v>0</v>
      </c>
      <c r="P790" s="463">
        <f t="shared" si="319"/>
        <v>0</v>
      </c>
      <c r="Q790" s="475"/>
      <c r="R790" s="476"/>
      <c r="S790" s="477"/>
      <c r="T790" s="478"/>
      <c r="U790" s="479"/>
      <c r="V790" s="480"/>
      <c r="W790" s="481">
        <v>1016.5</v>
      </c>
      <c r="X790" s="478"/>
      <c r="Y790" s="479"/>
      <c r="Z790" s="550"/>
      <c r="AA790" s="477"/>
      <c r="AB790" s="478"/>
      <c r="AC790" s="479"/>
      <c r="AD790" s="480"/>
      <c r="AE790" s="475"/>
      <c r="AF790" s="478"/>
      <c r="AG790" s="479"/>
      <c r="AH790" s="482"/>
      <c r="AI790" s="475"/>
      <c r="AJ790" s="478"/>
      <c r="AK790" s="479"/>
      <c r="AL790" s="482"/>
    </row>
    <row r="791" spans="1:38" ht="18.75">
      <c r="A791" s="539"/>
      <c r="B791" s="541">
        <v>244091</v>
      </c>
      <c r="C791" s="543" t="s">
        <v>825</v>
      </c>
      <c r="D791" s="612"/>
      <c r="E791" s="612"/>
      <c r="F791" s="470"/>
      <c r="G791" s="518">
        <v>12326.4</v>
      </c>
      <c r="H791" s="544"/>
      <c r="I791" s="472"/>
      <c r="J791" s="473"/>
      <c r="K791" s="474"/>
      <c r="L791" s="459">
        <f t="shared" si="317"/>
        <v>12326.4</v>
      </c>
      <c r="M791" s="460">
        <f t="shared" si="318"/>
        <v>0</v>
      </c>
      <c r="N791" s="461">
        <f t="shared" si="318"/>
        <v>0</v>
      </c>
      <c r="O791" s="462">
        <f t="shared" si="318"/>
        <v>0</v>
      </c>
      <c r="P791" s="463">
        <f t="shared" si="319"/>
        <v>0</v>
      </c>
      <c r="Q791" s="475"/>
      <c r="R791" s="476"/>
      <c r="S791" s="608">
        <v>12326.4</v>
      </c>
      <c r="T791" s="549"/>
      <c r="U791" s="479"/>
      <c r="V791" s="546"/>
      <c r="W791" s="475"/>
      <c r="X791" s="478"/>
      <c r="Y791" s="479"/>
      <c r="Z791" s="550"/>
      <c r="AA791" s="477"/>
      <c r="AB791" s="478"/>
      <c r="AC791" s="479"/>
      <c r="AD791" s="480"/>
      <c r="AE791" s="475"/>
      <c r="AF791" s="549"/>
      <c r="AG791" s="479"/>
      <c r="AH791" s="482"/>
      <c r="AI791" s="475"/>
      <c r="AJ791" s="478"/>
      <c r="AK791" s="479"/>
      <c r="AL791" s="482"/>
    </row>
    <row r="792" spans="1:38" ht="18.75">
      <c r="A792" s="539"/>
      <c r="B792" s="541">
        <v>244091</v>
      </c>
      <c r="C792" s="543" t="s">
        <v>826</v>
      </c>
      <c r="D792" s="612"/>
      <c r="E792" s="612"/>
      <c r="F792" s="470"/>
      <c r="G792" s="471"/>
      <c r="H792" s="547">
        <v>9972.4</v>
      </c>
      <c r="I792" s="472"/>
      <c r="J792" s="473"/>
      <c r="K792" s="474"/>
      <c r="L792" s="459">
        <f t="shared" si="317"/>
        <v>9972.4</v>
      </c>
      <c r="M792" s="460">
        <f t="shared" si="318"/>
        <v>0</v>
      </c>
      <c r="N792" s="461">
        <f t="shared" si="318"/>
        <v>0</v>
      </c>
      <c r="O792" s="462">
        <f t="shared" si="318"/>
        <v>0</v>
      </c>
      <c r="P792" s="463">
        <f t="shared" si="319"/>
        <v>0</v>
      </c>
      <c r="Q792" s="475"/>
      <c r="R792" s="476"/>
      <c r="S792" s="477"/>
      <c r="T792" s="478"/>
      <c r="U792" s="479"/>
      <c r="V792" s="480"/>
      <c r="W792" s="481">
        <v>9972.4</v>
      </c>
      <c r="X792" s="478"/>
      <c r="Y792" s="479"/>
      <c r="Z792" s="550"/>
      <c r="AA792" s="477"/>
      <c r="AB792" s="478"/>
      <c r="AC792" s="479"/>
      <c r="AD792" s="480"/>
      <c r="AE792" s="475"/>
      <c r="AF792" s="478"/>
      <c r="AG792" s="479"/>
      <c r="AH792" s="482"/>
      <c r="AI792" s="475"/>
      <c r="AJ792" s="478"/>
      <c r="AK792" s="479"/>
      <c r="AL792" s="482"/>
    </row>
    <row r="793" spans="1:38" ht="18.75">
      <c r="A793" s="539"/>
      <c r="B793" s="541">
        <v>244098</v>
      </c>
      <c r="C793" s="543" t="s">
        <v>827</v>
      </c>
      <c r="D793" s="612"/>
      <c r="E793" s="612"/>
      <c r="F793" s="470"/>
      <c r="G793" s="624">
        <v>14800</v>
      </c>
      <c r="H793" s="913"/>
      <c r="I793" s="914"/>
      <c r="J793" s="915"/>
      <c r="K793" s="474"/>
      <c r="L793" s="459">
        <f t="shared" si="317"/>
        <v>14800</v>
      </c>
      <c r="M793" s="460">
        <f t="shared" si="318"/>
        <v>0</v>
      </c>
      <c r="N793" s="461">
        <f t="shared" si="318"/>
        <v>0</v>
      </c>
      <c r="O793" s="462">
        <f t="shared" si="318"/>
        <v>0</v>
      </c>
      <c r="P793" s="463">
        <f t="shared" si="319"/>
        <v>0</v>
      </c>
      <c r="Q793" s="475"/>
      <c r="R793" s="476"/>
      <c r="S793" s="608">
        <v>14800</v>
      </c>
      <c r="T793" s="478"/>
      <c r="U793" s="479"/>
      <c r="V793" s="546"/>
      <c r="W793" s="475"/>
      <c r="X793" s="478"/>
      <c r="Y793" s="479"/>
      <c r="Z793" s="482"/>
      <c r="AA793" s="477"/>
      <c r="AB793" s="478"/>
      <c r="AC793" s="479"/>
      <c r="AD793" s="480"/>
      <c r="AE793" s="475"/>
      <c r="AF793" s="478"/>
      <c r="AG793" s="479"/>
      <c r="AH793" s="482"/>
      <c r="AI793" s="475"/>
      <c r="AJ793" s="478"/>
      <c r="AK793" s="479"/>
      <c r="AL793" s="482"/>
    </row>
    <row r="794" spans="1:38" ht="18.75">
      <c r="A794" s="539"/>
      <c r="B794" s="541">
        <v>244118</v>
      </c>
      <c r="C794" s="543" t="s">
        <v>828</v>
      </c>
      <c r="D794" s="612"/>
      <c r="E794" s="612"/>
      <c r="F794" s="470"/>
      <c r="G794" s="624">
        <v>1200</v>
      </c>
      <c r="H794" s="913"/>
      <c r="I794" s="914"/>
      <c r="J794" s="915"/>
      <c r="K794" s="474"/>
      <c r="L794" s="459">
        <f t="shared" si="317"/>
        <v>1200</v>
      </c>
      <c r="M794" s="460">
        <f t="shared" si="318"/>
        <v>0</v>
      </c>
      <c r="N794" s="461">
        <f t="shared" si="318"/>
        <v>0</v>
      </c>
      <c r="O794" s="462">
        <f t="shared" si="318"/>
        <v>0</v>
      </c>
      <c r="P794" s="463">
        <f t="shared" si="319"/>
        <v>0</v>
      </c>
      <c r="Q794" s="475"/>
      <c r="R794" s="476"/>
      <c r="S794" s="608">
        <v>1200</v>
      </c>
      <c r="T794" s="549"/>
      <c r="U794" s="479"/>
      <c r="V794" s="480"/>
      <c r="W794" s="475"/>
      <c r="X794" s="478"/>
      <c r="Y794" s="479"/>
      <c r="Z794" s="482"/>
      <c r="AA794" s="477"/>
      <c r="AB794" s="478"/>
      <c r="AC794" s="479"/>
      <c r="AD794" s="480"/>
      <c r="AE794" s="475"/>
      <c r="AF794" s="478"/>
      <c r="AG794" s="479"/>
      <c r="AH794" s="482"/>
      <c r="AI794" s="475"/>
      <c r="AJ794" s="478"/>
      <c r="AK794" s="479"/>
      <c r="AL794" s="482"/>
    </row>
    <row r="795" spans="1:38" ht="18.75">
      <c r="A795" s="539"/>
      <c r="B795" s="541">
        <v>244120</v>
      </c>
      <c r="C795" s="543" t="s">
        <v>829</v>
      </c>
      <c r="D795" s="612"/>
      <c r="E795" s="612"/>
      <c r="F795" s="470"/>
      <c r="G795" s="916"/>
      <c r="H795" s="625">
        <v>29425</v>
      </c>
      <c r="I795" s="914"/>
      <c r="J795" s="915"/>
      <c r="K795" s="474"/>
      <c r="L795" s="459">
        <f t="shared" si="317"/>
        <v>29425</v>
      </c>
      <c r="M795" s="460">
        <f t="shared" si="318"/>
        <v>0</v>
      </c>
      <c r="N795" s="461">
        <f t="shared" si="318"/>
        <v>0</v>
      </c>
      <c r="O795" s="462">
        <f t="shared" si="318"/>
        <v>0</v>
      </c>
      <c r="P795" s="463">
        <f t="shared" si="319"/>
        <v>0</v>
      </c>
      <c r="Q795" s="475"/>
      <c r="R795" s="476"/>
      <c r="S795" s="477"/>
      <c r="T795" s="478"/>
      <c r="U795" s="479"/>
      <c r="V795" s="480"/>
      <c r="W795" s="475">
        <v>29425</v>
      </c>
      <c r="X795" s="478"/>
      <c r="Y795" s="479"/>
      <c r="Z795" s="550"/>
      <c r="AA795" s="477"/>
      <c r="AB795" s="478"/>
      <c r="AC795" s="479"/>
      <c r="AD795" s="480"/>
      <c r="AE795" s="475"/>
      <c r="AF795" s="478"/>
      <c r="AG795" s="479"/>
      <c r="AH795" s="482"/>
      <c r="AI795" s="475"/>
      <c r="AJ795" s="478"/>
      <c r="AK795" s="479"/>
      <c r="AL795" s="482"/>
    </row>
    <row r="796" spans="1:38" ht="18.75">
      <c r="A796" s="539"/>
      <c r="B796" s="541">
        <v>244124</v>
      </c>
      <c r="C796" s="543" t="s">
        <v>830</v>
      </c>
      <c r="D796" s="612"/>
      <c r="E796" s="612"/>
      <c r="F796" s="470"/>
      <c r="G796" s="624"/>
      <c r="H796" s="913"/>
      <c r="I796" s="914"/>
      <c r="J796" s="627">
        <v>64200</v>
      </c>
      <c r="K796" s="474"/>
      <c r="L796" s="459">
        <f t="shared" si="317"/>
        <v>64200</v>
      </c>
      <c r="M796" s="460">
        <f t="shared" si="318"/>
        <v>0</v>
      </c>
      <c r="N796" s="461">
        <f t="shared" si="318"/>
        <v>0</v>
      </c>
      <c r="O796" s="462">
        <f t="shared" si="318"/>
        <v>0</v>
      </c>
      <c r="P796" s="463">
        <f t="shared" si="319"/>
        <v>0</v>
      </c>
      <c r="Q796" s="475"/>
      <c r="R796" s="476"/>
      <c r="S796" s="477"/>
      <c r="T796" s="478"/>
      <c r="U796" s="479"/>
      <c r="V796" s="546"/>
      <c r="W796" s="475"/>
      <c r="X796" s="478"/>
      <c r="Y796" s="479"/>
      <c r="Z796" s="482"/>
      <c r="AA796" s="477"/>
      <c r="AB796" s="478"/>
      <c r="AC796" s="479"/>
      <c r="AD796" s="480"/>
      <c r="AE796" s="475">
        <v>64200</v>
      </c>
      <c r="AF796" s="478"/>
      <c r="AG796" s="479"/>
      <c r="AH796" s="550"/>
      <c r="AI796" s="475"/>
      <c r="AJ796" s="478"/>
      <c r="AK796" s="479"/>
      <c r="AL796" s="482"/>
    </row>
    <row r="797" spans="1:38" ht="18.75">
      <c r="A797" s="539"/>
      <c r="B797" s="541">
        <v>25002</v>
      </c>
      <c r="C797" s="543" t="s">
        <v>831</v>
      </c>
      <c r="D797" s="612"/>
      <c r="E797" s="612"/>
      <c r="F797" s="470"/>
      <c r="G797" s="624">
        <v>11280</v>
      </c>
      <c r="H797" s="913"/>
      <c r="I797" s="914"/>
      <c r="J797" s="915"/>
      <c r="K797" s="474"/>
      <c r="L797" s="459">
        <f t="shared" si="317"/>
        <v>11280</v>
      </c>
      <c r="M797" s="460">
        <f t="shared" ref="M797:O810" si="320">SUM(T797,X797,AB797,AF797,AJ797)</f>
        <v>0</v>
      </c>
      <c r="N797" s="461">
        <f t="shared" si="320"/>
        <v>0</v>
      </c>
      <c r="O797" s="462">
        <f t="shared" si="320"/>
        <v>0</v>
      </c>
      <c r="P797" s="463">
        <f t="shared" si="319"/>
        <v>0</v>
      </c>
      <c r="Q797" s="475"/>
      <c r="R797" s="476"/>
      <c r="S797" s="477">
        <v>11280</v>
      </c>
      <c r="T797" s="478"/>
      <c r="U797" s="479"/>
      <c r="V797" s="546"/>
      <c r="W797" s="475"/>
      <c r="X797" s="478"/>
      <c r="Y797" s="479"/>
      <c r="Z797" s="482"/>
      <c r="AA797" s="477"/>
      <c r="AB797" s="478"/>
      <c r="AC797" s="479"/>
      <c r="AD797" s="480"/>
      <c r="AE797" s="475"/>
      <c r="AF797" s="478"/>
      <c r="AG797" s="479"/>
      <c r="AH797" s="482"/>
      <c r="AI797" s="475"/>
      <c r="AJ797" s="478"/>
      <c r="AK797" s="479"/>
      <c r="AL797" s="482"/>
    </row>
    <row r="798" spans="1:38" ht="18.75">
      <c r="A798" s="539"/>
      <c r="B798" s="541">
        <v>25002</v>
      </c>
      <c r="C798" s="543" t="s">
        <v>832</v>
      </c>
      <c r="D798" s="612"/>
      <c r="E798" s="612"/>
      <c r="F798" s="470"/>
      <c r="G798" s="624"/>
      <c r="H798" s="625">
        <v>5189.5</v>
      </c>
      <c r="I798" s="626"/>
      <c r="J798" s="627"/>
      <c r="K798" s="474"/>
      <c r="L798" s="459">
        <f t="shared" si="317"/>
        <v>5189.5</v>
      </c>
      <c r="M798" s="460">
        <f t="shared" si="320"/>
        <v>0</v>
      </c>
      <c r="N798" s="461">
        <f t="shared" si="320"/>
        <v>0</v>
      </c>
      <c r="O798" s="462">
        <f t="shared" si="320"/>
        <v>0</v>
      </c>
      <c r="P798" s="463">
        <f t="shared" si="319"/>
        <v>0</v>
      </c>
      <c r="Q798" s="475"/>
      <c r="R798" s="476"/>
      <c r="S798" s="477"/>
      <c r="T798" s="478"/>
      <c r="U798" s="479"/>
      <c r="V798" s="546"/>
      <c r="W798" s="475">
        <v>5189.5</v>
      </c>
      <c r="X798" s="478"/>
      <c r="Y798" s="479"/>
      <c r="Z798" s="550"/>
      <c r="AA798" s="477"/>
      <c r="AB798" s="478"/>
      <c r="AC798" s="479"/>
      <c r="AD798" s="480"/>
      <c r="AE798" s="475"/>
      <c r="AF798" s="478"/>
      <c r="AG798" s="479"/>
      <c r="AH798" s="482"/>
      <c r="AI798" s="475"/>
      <c r="AJ798" s="478"/>
      <c r="AK798" s="479"/>
      <c r="AL798" s="482"/>
    </row>
    <row r="799" spans="1:38" ht="18.75">
      <c r="A799" s="539"/>
      <c r="B799" s="541">
        <v>25012</v>
      </c>
      <c r="C799" s="543" t="s">
        <v>833</v>
      </c>
      <c r="D799" s="612"/>
      <c r="E799" s="612"/>
      <c r="F799" s="470"/>
      <c r="G799" s="624">
        <v>10800</v>
      </c>
      <c r="H799" s="625"/>
      <c r="I799" s="626"/>
      <c r="J799" s="627"/>
      <c r="K799" s="474"/>
      <c r="L799" s="459">
        <f t="shared" si="317"/>
        <v>10800</v>
      </c>
      <c r="M799" s="460">
        <f t="shared" si="320"/>
        <v>0</v>
      </c>
      <c r="N799" s="461">
        <f t="shared" si="320"/>
        <v>0</v>
      </c>
      <c r="O799" s="462">
        <f t="shared" si="320"/>
        <v>0</v>
      </c>
      <c r="P799" s="463">
        <f t="shared" si="319"/>
        <v>0</v>
      </c>
      <c r="Q799" s="475"/>
      <c r="R799" s="476"/>
      <c r="S799" s="477">
        <v>10800</v>
      </c>
      <c r="T799" s="478"/>
      <c r="U799" s="479"/>
      <c r="V799" s="480"/>
      <c r="W799" s="475"/>
      <c r="X799" s="478"/>
      <c r="Y799" s="479"/>
      <c r="Z799" s="482"/>
      <c r="AA799" s="477"/>
      <c r="AB799" s="478"/>
      <c r="AC799" s="479"/>
      <c r="AD799" s="480"/>
      <c r="AE799" s="475"/>
      <c r="AF799" s="478"/>
      <c r="AG799" s="479"/>
      <c r="AH799" s="482"/>
      <c r="AI799" s="475"/>
      <c r="AJ799" s="478"/>
      <c r="AK799" s="479"/>
      <c r="AL799" s="482"/>
    </row>
    <row r="800" spans="1:38" ht="19.5" customHeight="1">
      <c r="A800" s="539"/>
      <c r="B800" s="541">
        <v>244153</v>
      </c>
      <c r="C800" s="543" t="s">
        <v>834</v>
      </c>
      <c r="D800" s="612"/>
      <c r="E800" s="612"/>
      <c r="F800" s="470"/>
      <c r="G800" s="916"/>
      <c r="H800" s="625">
        <v>1979.5</v>
      </c>
      <c r="I800" s="626"/>
      <c r="J800" s="627"/>
      <c r="K800" s="474"/>
      <c r="L800" s="459">
        <f t="shared" si="317"/>
        <v>1979.5</v>
      </c>
      <c r="M800" s="460">
        <f t="shared" si="320"/>
        <v>0</v>
      </c>
      <c r="N800" s="461">
        <f t="shared" si="320"/>
        <v>0</v>
      </c>
      <c r="O800" s="462">
        <f t="shared" si="320"/>
        <v>0</v>
      </c>
      <c r="P800" s="463">
        <f t="shared" si="319"/>
        <v>0</v>
      </c>
      <c r="Q800" s="475"/>
      <c r="R800" s="476"/>
      <c r="S800" s="477"/>
      <c r="T800" s="478"/>
      <c r="U800" s="479"/>
      <c r="V800" s="480"/>
      <c r="W800" s="475">
        <v>1979.5</v>
      </c>
      <c r="X800" s="478"/>
      <c r="Y800" s="479"/>
      <c r="Z800" s="550"/>
      <c r="AA800" s="477"/>
      <c r="AB800" s="478"/>
      <c r="AC800" s="479"/>
      <c r="AD800" s="480"/>
      <c r="AE800" s="475"/>
      <c r="AF800" s="478"/>
      <c r="AG800" s="479"/>
      <c r="AH800" s="482"/>
      <c r="AI800" s="475"/>
      <c r="AJ800" s="478"/>
      <c r="AK800" s="479"/>
      <c r="AL800" s="482"/>
    </row>
    <row r="801" spans="1:38" ht="18.75">
      <c r="A801" s="539"/>
      <c r="B801" s="541">
        <v>244154</v>
      </c>
      <c r="C801" s="543" t="s">
        <v>835</v>
      </c>
      <c r="D801" s="612"/>
      <c r="E801" s="612"/>
      <c r="F801" s="470"/>
      <c r="G801" s="916"/>
      <c r="H801" s="625">
        <v>8046.4</v>
      </c>
      <c r="I801" s="626"/>
      <c r="J801" s="627"/>
      <c r="K801" s="474"/>
      <c r="L801" s="459">
        <f t="shared" si="317"/>
        <v>8046.4</v>
      </c>
      <c r="M801" s="460">
        <f t="shared" si="320"/>
        <v>0</v>
      </c>
      <c r="N801" s="461">
        <f t="shared" si="320"/>
        <v>0</v>
      </c>
      <c r="O801" s="462">
        <f t="shared" si="320"/>
        <v>0</v>
      </c>
      <c r="P801" s="463">
        <f t="shared" si="319"/>
        <v>0</v>
      </c>
      <c r="Q801" s="475"/>
      <c r="R801" s="476"/>
      <c r="S801" s="477"/>
      <c r="T801" s="478"/>
      <c r="U801" s="479"/>
      <c r="V801" s="480"/>
      <c r="W801" s="475">
        <v>8046.4</v>
      </c>
      <c r="X801" s="478"/>
      <c r="Y801" s="551"/>
      <c r="Z801" s="550"/>
      <c r="AA801" s="477"/>
      <c r="AB801" s="478"/>
      <c r="AC801" s="479"/>
      <c r="AD801" s="480"/>
      <c r="AE801" s="475"/>
      <c r="AF801" s="478"/>
      <c r="AG801" s="479"/>
      <c r="AH801" s="482"/>
      <c r="AI801" s="475"/>
      <c r="AJ801" s="478"/>
      <c r="AK801" s="479"/>
      <c r="AL801" s="482"/>
    </row>
    <row r="802" spans="1:38" ht="18.75">
      <c r="A802" s="539"/>
      <c r="B802" s="541">
        <v>244194</v>
      </c>
      <c r="C802" s="543" t="s">
        <v>704</v>
      </c>
      <c r="D802" s="612"/>
      <c r="E802" s="612"/>
      <c r="F802" s="470"/>
      <c r="G802" s="916"/>
      <c r="H802" s="625"/>
      <c r="I802" s="626"/>
      <c r="J802" s="627">
        <v>19581</v>
      </c>
      <c r="K802" s="474"/>
      <c r="L802" s="459">
        <f t="shared" si="317"/>
        <v>19581</v>
      </c>
      <c r="M802" s="460">
        <f t="shared" si="320"/>
        <v>0</v>
      </c>
      <c r="N802" s="461">
        <f t="shared" si="320"/>
        <v>0</v>
      </c>
      <c r="O802" s="462">
        <f t="shared" si="320"/>
        <v>0</v>
      </c>
      <c r="P802" s="463">
        <f t="shared" si="319"/>
        <v>0</v>
      </c>
      <c r="Q802" s="475"/>
      <c r="R802" s="476"/>
      <c r="S802" s="477"/>
      <c r="T802" s="478"/>
      <c r="U802" s="479"/>
      <c r="V802" s="480"/>
      <c r="W802" s="475"/>
      <c r="X802" s="478"/>
      <c r="Y802" s="479"/>
      <c r="Z802" s="482"/>
      <c r="AA802" s="477"/>
      <c r="AB802" s="478"/>
      <c r="AC802" s="479"/>
      <c r="AD802" s="480"/>
      <c r="AE802" s="481">
        <v>19581</v>
      </c>
      <c r="AF802" s="478"/>
      <c r="AG802" s="479"/>
      <c r="AH802" s="550"/>
      <c r="AI802" s="475"/>
      <c r="AJ802" s="478"/>
      <c r="AK802" s="479"/>
      <c r="AL802" s="482"/>
    </row>
    <row r="803" spans="1:38" ht="18.75">
      <c r="A803" s="539"/>
      <c r="B803" s="890">
        <v>244168</v>
      </c>
      <c r="C803" s="891" t="s">
        <v>1492</v>
      </c>
      <c r="D803" s="612"/>
      <c r="E803" s="612"/>
      <c r="F803" s="470"/>
      <c r="G803" s="916"/>
      <c r="H803" s="625">
        <v>118449</v>
      </c>
      <c r="I803" s="626"/>
      <c r="J803" s="627"/>
      <c r="K803" s="474"/>
      <c r="L803" s="459">
        <f t="shared" si="317"/>
        <v>0</v>
      </c>
      <c r="M803" s="460">
        <f t="shared" si="320"/>
        <v>0</v>
      </c>
      <c r="N803" s="461">
        <f t="shared" si="320"/>
        <v>118449</v>
      </c>
      <c r="O803" s="462">
        <f t="shared" si="320"/>
        <v>0</v>
      </c>
      <c r="P803" s="463">
        <f t="shared" si="319"/>
        <v>0</v>
      </c>
      <c r="Q803" s="475"/>
      <c r="R803" s="476"/>
      <c r="S803" s="477"/>
      <c r="T803" s="478"/>
      <c r="U803" s="479"/>
      <c r="V803" s="480"/>
      <c r="W803" s="475"/>
      <c r="X803" s="478"/>
      <c r="Y803" s="479">
        <v>118449</v>
      </c>
      <c r="Z803" s="482"/>
      <c r="AA803" s="477"/>
      <c r="AB803" s="478"/>
      <c r="AC803" s="479"/>
      <c r="AD803" s="480"/>
      <c r="AE803" s="475"/>
      <c r="AF803" s="478"/>
      <c r="AG803" s="479"/>
      <c r="AH803" s="550"/>
      <c r="AI803" s="475"/>
      <c r="AJ803" s="478"/>
      <c r="AK803" s="479"/>
      <c r="AL803" s="482"/>
    </row>
    <row r="804" spans="1:38" ht="18.75">
      <c r="A804" s="539"/>
      <c r="B804" s="917">
        <v>244190</v>
      </c>
      <c r="C804" s="918" t="s">
        <v>1411</v>
      </c>
      <c r="D804" s="612"/>
      <c r="E804" s="612"/>
      <c r="F804" s="470"/>
      <c r="G804" s="916"/>
      <c r="H804" s="625">
        <v>22427</v>
      </c>
      <c r="I804" s="626"/>
      <c r="J804" s="627"/>
      <c r="K804" s="474"/>
      <c r="L804" s="459">
        <f t="shared" si="317"/>
        <v>0</v>
      </c>
      <c r="M804" s="460">
        <f t="shared" si="320"/>
        <v>0</v>
      </c>
      <c r="N804" s="461">
        <f t="shared" si="320"/>
        <v>0</v>
      </c>
      <c r="O804" s="462">
        <f t="shared" si="320"/>
        <v>22427</v>
      </c>
      <c r="P804" s="463">
        <f t="shared" si="319"/>
        <v>0</v>
      </c>
      <c r="Q804" s="475"/>
      <c r="R804" s="476"/>
      <c r="S804" s="477"/>
      <c r="T804" s="478"/>
      <c r="U804" s="479"/>
      <c r="V804" s="480"/>
      <c r="W804" s="475"/>
      <c r="X804" s="478"/>
      <c r="Y804" s="479"/>
      <c r="Z804" s="482">
        <v>22427</v>
      </c>
      <c r="AA804" s="477"/>
      <c r="AB804" s="478"/>
      <c r="AC804" s="479"/>
      <c r="AD804" s="480"/>
      <c r="AE804" s="475"/>
      <c r="AF804" s="478"/>
      <c r="AG804" s="479"/>
      <c r="AH804" s="550"/>
      <c r="AI804" s="475"/>
      <c r="AJ804" s="478"/>
      <c r="AK804" s="479"/>
      <c r="AL804" s="482"/>
    </row>
    <row r="805" spans="1:38" ht="18.75">
      <c r="A805" s="539"/>
      <c r="B805" s="919">
        <v>244195</v>
      </c>
      <c r="C805" s="994" t="s">
        <v>1412</v>
      </c>
      <c r="D805" s="612"/>
      <c r="E805" s="612"/>
      <c r="F805" s="470"/>
      <c r="G805" s="916"/>
      <c r="H805" s="625"/>
      <c r="I805" s="626"/>
      <c r="J805" s="627">
        <v>3103</v>
      </c>
      <c r="K805" s="474"/>
      <c r="L805" s="459">
        <f t="shared" si="317"/>
        <v>3103</v>
      </c>
      <c r="M805" s="460">
        <f t="shared" si="320"/>
        <v>0</v>
      </c>
      <c r="N805" s="461">
        <f t="shared" si="320"/>
        <v>0</v>
      </c>
      <c r="O805" s="462">
        <f t="shared" si="320"/>
        <v>0</v>
      </c>
      <c r="P805" s="463">
        <f t="shared" si="319"/>
        <v>0</v>
      </c>
      <c r="Q805" s="475"/>
      <c r="R805" s="476"/>
      <c r="S805" s="477"/>
      <c r="T805" s="478"/>
      <c r="U805" s="479"/>
      <c r="V805" s="480"/>
      <c r="W805" s="475"/>
      <c r="X805" s="478"/>
      <c r="Y805" s="479"/>
      <c r="Z805" s="482"/>
      <c r="AA805" s="477"/>
      <c r="AB805" s="478"/>
      <c r="AC805" s="479"/>
      <c r="AD805" s="480"/>
      <c r="AE805" s="475">
        <v>3103</v>
      </c>
      <c r="AF805" s="478"/>
      <c r="AG805" s="479"/>
      <c r="AH805" s="482"/>
      <c r="AI805" s="475"/>
      <c r="AJ805" s="478"/>
      <c r="AK805" s="479"/>
      <c r="AL805" s="482"/>
    </row>
    <row r="806" spans="1:38" ht="18.75">
      <c r="A806" s="539"/>
      <c r="B806" s="919">
        <v>244195</v>
      </c>
      <c r="C806" s="994" t="s">
        <v>1413</v>
      </c>
      <c r="D806" s="612"/>
      <c r="E806" s="612"/>
      <c r="F806" s="470"/>
      <c r="G806" s="916"/>
      <c r="H806" s="625"/>
      <c r="I806" s="626"/>
      <c r="J806" s="627">
        <v>18190</v>
      </c>
      <c r="K806" s="474"/>
      <c r="L806" s="459">
        <f t="shared" si="317"/>
        <v>0</v>
      </c>
      <c r="M806" s="460">
        <f t="shared" si="320"/>
        <v>0</v>
      </c>
      <c r="N806" s="461">
        <f t="shared" si="320"/>
        <v>0</v>
      </c>
      <c r="O806" s="462">
        <f t="shared" si="320"/>
        <v>18190</v>
      </c>
      <c r="P806" s="463">
        <f t="shared" si="319"/>
        <v>0</v>
      </c>
      <c r="Q806" s="475"/>
      <c r="R806" s="476"/>
      <c r="S806" s="477"/>
      <c r="T806" s="478"/>
      <c r="U806" s="479"/>
      <c r="V806" s="480"/>
      <c r="W806" s="475"/>
      <c r="X806" s="478"/>
      <c r="Y806" s="479"/>
      <c r="Z806" s="482"/>
      <c r="AA806" s="477"/>
      <c r="AB806" s="478"/>
      <c r="AC806" s="479"/>
      <c r="AD806" s="480"/>
      <c r="AE806" s="475"/>
      <c r="AF806" s="478"/>
      <c r="AG806" s="479"/>
      <c r="AH806" s="482">
        <v>18190</v>
      </c>
      <c r="AI806" s="475"/>
      <c r="AJ806" s="478"/>
      <c r="AK806" s="479"/>
      <c r="AL806" s="482"/>
    </row>
    <row r="807" spans="1:38" ht="18.75">
      <c r="A807" s="539"/>
      <c r="B807" s="919">
        <v>244218</v>
      </c>
      <c r="C807" s="995" t="s">
        <v>1493</v>
      </c>
      <c r="D807" s="612"/>
      <c r="E807" s="612"/>
      <c r="F807" s="470"/>
      <c r="G807" s="916"/>
      <c r="H807" s="625">
        <v>1700</v>
      </c>
      <c r="I807" s="626"/>
      <c r="J807" s="627"/>
      <c r="K807" s="474"/>
      <c r="L807" s="459">
        <f t="shared" si="317"/>
        <v>1700</v>
      </c>
      <c r="M807" s="460">
        <f t="shared" si="320"/>
        <v>0</v>
      </c>
      <c r="N807" s="461">
        <f t="shared" si="320"/>
        <v>0</v>
      </c>
      <c r="O807" s="462">
        <f t="shared" si="320"/>
        <v>0</v>
      </c>
      <c r="P807" s="463">
        <f t="shared" si="319"/>
        <v>0</v>
      </c>
      <c r="Q807" s="475"/>
      <c r="R807" s="476"/>
      <c r="S807" s="477"/>
      <c r="T807" s="478"/>
      <c r="U807" s="479"/>
      <c r="V807" s="480"/>
      <c r="W807" s="475">
        <v>1700</v>
      </c>
      <c r="X807" s="478"/>
      <c r="Y807" s="479"/>
      <c r="Z807" s="482"/>
      <c r="AA807" s="477"/>
      <c r="AB807" s="478"/>
      <c r="AC807" s="479"/>
      <c r="AD807" s="480"/>
      <c r="AE807" s="475"/>
      <c r="AF807" s="478"/>
      <c r="AG807" s="479"/>
      <c r="AH807" s="482"/>
      <c r="AI807" s="475"/>
      <c r="AJ807" s="478"/>
      <c r="AK807" s="479"/>
      <c r="AL807" s="482"/>
    </row>
    <row r="808" spans="1:38" ht="18.75">
      <c r="A808" s="539"/>
      <c r="B808" s="919">
        <v>244221</v>
      </c>
      <c r="C808" s="995" t="s">
        <v>1494</v>
      </c>
      <c r="D808" s="612"/>
      <c r="E808" s="612"/>
      <c r="F808" s="470"/>
      <c r="G808" s="916"/>
      <c r="H808" s="625"/>
      <c r="I808" s="626"/>
      <c r="J808" s="627">
        <v>6848</v>
      </c>
      <c r="K808" s="474"/>
      <c r="L808" s="459">
        <f t="shared" si="317"/>
        <v>0</v>
      </c>
      <c r="M808" s="460">
        <f t="shared" si="320"/>
        <v>0</v>
      </c>
      <c r="N808" s="461">
        <f t="shared" si="320"/>
        <v>0</v>
      </c>
      <c r="O808" s="462">
        <f t="shared" si="320"/>
        <v>6848</v>
      </c>
      <c r="P808" s="463">
        <f t="shared" si="319"/>
        <v>0</v>
      </c>
      <c r="Q808" s="475"/>
      <c r="R808" s="476"/>
      <c r="S808" s="477"/>
      <c r="T808" s="478"/>
      <c r="U808" s="479"/>
      <c r="V808" s="480"/>
      <c r="W808" s="475"/>
      <c r="X808" s="478"/>
      <c r="Y808" s="479"/>
      <c r="Z808" s="482"/>
      <c r="AA808" s="477"/>
      <c r="AB808" s="478"/>
      <c r="AC808" s="479"/>
      <c r="AD808" s="480"/>
      <c r="AE808" s="475"/>
      <c r="AF808" s="478"/>
      <c r="AG808" s="479"/>
      <c r="AH808" s="482">
        <v>6848</v>
      </c>
      <c r="AI808" s="475"/>
      <c r="AJ808" s="478"/>
      <c r="AK808" s="479"/>
      <c r="AL808" s="482"/>
    </row>
    <row r="809" spans="1:38" s="637" customFormat="1" ht="18.75">
      <c r="A809" s="967"/>
      <c r="B809" s="919">
        <v>244221</v>
      </c>
      <c r="C809" s="995" t="s">
        <v>1495</v>
      </c>
      <c r="D809" s="996"/>
      <c r="E809" s="996"/>
      <c r="F809" s="920"/>
      <c r="G809" s="916"/>
      <c r="H809" s="625">
        <v>63515.199999999997</v>
      </c>
      <c r="I809" s="626"/>
      <c r="J809" s="627"/>
      <c r="K809" s="921"/>
      <c r="L809" s="629">
        <f t="shared" si="317"/>
        <v>0</v>
      </c>
      <c r="M809" s="630">
        <f t="shared" si="320"/>
        <v>0</v>
      </c>
      <c r="N809" s="631">
        <f t="shared" si="320"/>
        <v>0</v>
      </c>
      <c r="O809" s="632">
        <f t="shared" si="320"/>
        <v>63515.199999999997</v>
      </c>
      <c r="P809" s="633">
        <f t="shared" si="319"/>
        <v>0</v>
      </c>
      <c r="Q809" s="922"/>
      <c r="R809" s="923"/>
      <c r="S809" s="924"/>
      <c r="T809" s="925"/>
      <c r="U809" s="926"/>
      <c r="V809" s="927"/>
      <c r="W809" s="922"/>
      <c r="X809" s="925"/>
      <c r="Y809" s="926"/>
      <c r="Z809" s="928">
        <v>63515.199999999997</v>
      </c>
      <c r="AA809" s="924"/>
      <c r="AB809" s="925"/>
      <c r="AC809" s="926"/>
      <c r="AD809" s="927"/>
      <c r="AE809" s="922"/>
      <c r="AF809" s="925"/>
      <c r="AG809" s="926"/>
      <c r="AH809" s="928"/>
      <c r="AI809" s="922"/>
      <c r="AJ809" s="925"/>
      <c r="AK809" s="926"/>
      <c r="AL809" s="928"/>
    </row>
    <row r="810" spans="1:38" s="637" customFormat="1" ht="18.75">
      <c r="A810" s="967"/>
      <c r="B810" s="919">
        <v>244221</v>
      </c>
      <c r="C810" s="995" t="s">
        <v>1496</v>
      </c>
      <c r="D810" s="996"/>
      <c r="E810" s="996"/>
      <c r="F810" s="920"/>
      <c r="G810" s="929"/>
      <c r="H810" s="930">
        <v>72192.899999999994</v>
      </c>
      <c r="I810" s="931"/>
      <c r="J810" s="932"/>
      <c r="K810" s="921"/>
      <c r="L810" s="629">
        <f t="shared" si="317"/>
        <v>0</v>
      </c>
      <c r="M810" s="630">
        <f t="shared" si="320"/>
        <v>0</v>
      </c>
      <c r="N810" s="631">
        <f t="shared" si="320"/>
        <v>0</v>
      </c>
      <c r="O810" s="632">
        <f t="shared" si="320"/>
        <v>72192.899999999994</v>
      </c>
      <c r="P810" s="633">
        <f t="shared" si="319"/>
        <v>0</v>
      </c>
      <c r="Q810" s="922"/>
      <c r="R810" s="923"/>
      <c r="S810" s="924"/>
      <c r="T810" s="925"/>
      <c r="U810" s="926"/>
      <c r="V810" s="927"/>
      <c r="W810" s="922"/>
      <c r="X810" s="925"/>
      <c r="Y810" s="926"/>
      <c r="Z810" s="928">
        <v>72192.899999999994</v>
      </c>
      <c r="AA810" s="924"/>
      <c r="AB810" s="925"/>
      <c r="AC810" s="926"/>
      <c r="AD810" s="927"/>
      <c r="AE810" s="922"/>
      <c r="AF810" s="925"/>
      <c r="AG810" s="926"/>
      <c r="AH810" s="928"/>
      <c r="AI810" s="922"/>
      <c r="AJ810" s="925"/>
      <c r="AK810" s="926"/>
      <c r="AL810" s="928"/>
    </row>
    <row r="811" spans="1:38" s="637" customFormat="1" ht="18.75">
      <c r="A811" s="967"/>
      <c r="B811" s="919">
        <v>244221</v>
      </c>
      <c r="C811" s="995" t="s">
        <v>1678</v>
      </c>
      <c r="D811" s="996"/>
      <c r="E811" s="996"/>
      <c r="F811" s="920"/>
      <c r="G811" s="929">
        <v>24075</v>
      </c>
      <c r="H811" s="930"/>
      <c r="I811" s="931"/>
      <c r="J811" s="932"/>
      <c r="K811" s="921"/>
      <c r="L811" s="629">
        <f t="shared" ref="L811:L820" si="321">SUM(Q811,S811,W811,AA811,AE811,AI811)</f>
        <v>0</v>
      </c>
      <c r="M811" s="630">
        <f t="shared" ref="M811:M820" si="322">SUM(T811,X811,AB811,AF811,AJ811)</f>
        <v>0</v>
      </c>
      <c r="N811" s="631">
        <f t="shared" ref="N811:N820" si="323">SUM(U811,Y811,AC811,AG811,AK811)</f>
        <v>0</v>
      </c>
      <c r="O811" s="632">
        <f t="shared" ref="O811:O820" si="324">SUM(V811,Z811,AD811,AH811,AL811)</f>
        <v>24075</v>
      </c>
      <c r="P811" s="633">
        <f t="shared" ref="P811:P820" si="325">SUM(R811)</f>
        <v>0</v>
      </c>
      <c r="Q811" s="922"/>
      <c r="R811" s="923"/>
      <c r="S811" s="924"/>
      <c r="T811" s="925"/>
      <c r="U811" s="926"/>
      <c r="V811" s="927">
        <v>24075</v>
      </c>
      <c r="W811" s="922"/>
      <c r="X811" s="925"/>
      <c r="Y811" s="926"/>
      <c r="Z811" s="928"/>
      <c r="AA811" s="924"/>
      <c r="AB811" s="925"/>
      <c r="AC811" s="926"/>
      <c r="AD811" s="927"/>
      <c r="AE811" s="922"/>
      <c r="AF811" s="925"/>
      <c r="AG811" s="926"/>
      <c r="AH811" s="928"/>
      <c r="AI811" s="922"/>
      <c r="AJ811" s="925"/>
      <c r="AK811" s="926"/>
      <c r="AL811" s="928"/>
    </row>
    <row r="812" spans="1:38" s="637" customFormat="1" ht="18.75">
      <c r="A812" s="967"/>
      <c r="B812" s="919">
        <v>244223</v>
      </c>
      <c r="C812" s="995" t="s">
        <v>1679</v>
      </c>
      <c r="D812" s="998"/>
      <c r="E812" s="998"/>
      <c r="F812" s="920"/>
      <c r="G812" s="929">
        <v>23160</v>
      </c>
      <c r="H812" s="930"/>
      <c r="I812" s="931"/>
      <c r="J812" s="932"/>
      <c r="K812" s="921"/>
      <c r="L812" s="629">
        <f t="shared" si="321"/>
        <v>0</v>
      </c>
      <c r="M812" s="630">
        <f t="shared" si="322"/>
        <v>0</v>
      </c>
      <c r="N812" s="631">
        <f t="shared" si="323"/>
        <v>0</v>
      </c>
      <c r="O812" s="632">
        <f t="shared" si="324"/>
        <v>23160</v>
      </c>
      <c r="P812" s="633">
        <f t="shared" si="325"/>
        <v>0</v>
      </c>
      <c r="Q812" s="922"/>
      <c r="R812" s="923"/>
      <c r="S812" s="924"/>
      <c r="T812" s="925"/>
      <c r="U812" s="926"/>
      <c r="V812" s="927">
        <v>23160</v>
      </c>
      <c r="W812" s="922"/>
      <c r="X812" s="925"/>
      <c r="Y812" s="926"/>
      <c r="Z812" s="928"/>
      <c r="AA812" s="924"/>
      <c r="AB812" s="925"/>
      <c r="AC812" s="926"/>
      <c r="AD812" s="927"/>
      <c r="AE812" s="922"/>
      <c r="AF812" s="925"/>
      <c r="AG812" s="926"/>
      <c r="AH812" s="928"/>
      <c r="AI812" s="922"/>
      <c r="AJ812" s="925"/>
      <c r="AK812" s="926"/>
      <c r="AL812" s="928"/>
    </row>
    <row r="813" spans="1:38" s="637" customFormat="1" ht="18.75">
      <c r="A813" s="967"/>
      <c r="B813" s="919">
        <v>244224</v>
      </c>
      <c r="C813" s="997" t="s">
        <v>1593</v>
      </c>
      <c r="D813" s="996"/>
      <c r="E813" s="996"/>
      <c r="F813" s="920"/>
      <c r="G813" s="929"/>
      <c r="H813" s="930">
        <v>104876.05</v>
      </c>
      <c r="I813" s="931"/>
      <c r="J813" s="932"/>
      <c r="K813" s="921"/>
      <c r="L813" s="629">
        <f t="shared" si="321"/>
        <v>0</v>
      </c>
      <c r="M813" s="630">
        <f t="shared" si="322"/>
        <v>0</v>
      </c>
      <c r="N813" s="631">
        <f t="shared" si="323"/>
        <v>104876.05</v>
      </c>
      <c r="O813" s="632">
        <f t="shared" si="324"/>
        <v>0</v>
      </c>
      <c r="P813" s="633">
        <f t="shared" si="325"/>
        <v>0</v>
      </c>
      <c r="Q813" s="922"/>
      <c r="R813" s="923"/>
      <c r="S813" s="924"/>
      <c r="T813" s="925"/>
      <c r="U813" s="926"/>
      <c r="V813" s="927"/>
      <c r="W813" s="922"/>
      <c r="X813" s="925"/>
      <c r="Y813" s="926">
        <v>104876.05</v>
      </c>
      <c r="Z813" s="928"/>
      <c r="AA813" s="924"/>
      <c r="AB813" s="925"/>
      <c r="AC813" s="926"/>
      <c r="AD813" s="927"/>
      <c r="AE813" s="922"/>
      <c r="AF813" s="925"/>
      <c r="AG813" s="926"/>
      <c r="AH813" s="928"/>
      <c r="AI813" s="922"/>
      <c r="AJ813" s="925"/>
      <c r="AK813" s="926"/>
      <c r="AL813" s="928"/>
    </row>
    <row r="814" spans="1:38" s="637" customFormat="1" ht="18.75">
      <c r="A814" s="967"/>
      <c r="B814" s="919">
        <v>244217</v>
      </c>
      <c r="C814" s="997" t="s">
        <v>1594</v>
      </c>
      <c r="D814" s="996"/>
      <c r="E814" s="996"/>
      <c r="F814" s="920"/>
      <c r="G814" s="929"/>
      <c r="H814" s="930">
        <v>32988.5</v>
      </c>
      <c r="I814" s="931"/>
      <c r="J814" s="932"/>
      <c r="K814" s="921"/>
      <c r="L814" s="629">
        <f t="shared" si="321"/>
        <v>0</v>
      </c>
      <c r="M814" s="630">
        <f t="shared" si="322"/>
        <v>0</v>
      </c>
      <c r="N814" s="631">
        <f t="shared" si="323"/>
        <v>32988.5</v>
      </c>
      <c r="O814" s="632">
        <f t="shared" si="324"/>
        <v>0</v>
      </c>
      <c r="P814" s="633">
        <f t="shared" si="325"/>
        <v>0</v>
      </c>
      <c r="Q814" s="922"/>
      <c r="R814" s="923"/>
      <c r="S814" s="924"/>
      <c r="T814" s="925"/>
      <c r="U814" s="926"/>
      <c r="V814" s="927"/>
      <c r="W814" s="922"/>
      <c r="X814" s="925"/>
      <c r="Y814" s="926">
        <v>32988.5</v>
      </c>
      <c r="Z814" s="928"/>
      <c r="AA814" s="924"/>
      <c r="AB814" s="925"/>
      <c r="AC814" s="926"/>
      <c r="AD814" s="927"/>
      <c r="AE814" s="922"/>
      <c r="AF814" s="925"/>
      <c r="AG814" s="926"/>
      <c r="AH814" s="928"/>
      <c r="AI814" s="922"/>
      <c r="AJ814" s="925"/>
      <c r="AK814" s="926"/>
      <c r="AL814" s="928"/>
    </row>
    <row r="815" spans="1:38" ht="18.75">
      <c r="A815" s="539"/>
      <c r="B815" s="892"/>
      <c r="C815" s="997"/>
      <c r="D815" s="612"/>
      <c r="E815" s="612"/>
      <c r="F815" s="470"/>
      <c r="G815" s="471"/>
      <c r="H815" s="544"/>
      <c r="I815" s="472"/>
      <c r="J815" s="473"/>
      <c r="K815" s="474"/>
      <c r="L815" s="459">
        <f t="shared" si="321"/>
        <v>0</v>
      </c>
      <c r="M815" s="460">
        <f t="shared" si="322"/>
        <v>0</v>
      </c>
      <c r="N815" s="461">
        <f t="shared" si="323"/>
        <v>0</v>
      </c>
      <c r="O815" s="462">
        <f t="shared" si="324"/>
        <v>0</v>
      </c>
      <c r="P815" s="463">
        <f t="shared" si="325"/>
        <v>0</v>
      </c>
      <c r="Q815" s="475"/>
      <c r="R815" s="476"/>
      <c r="S815" s="477"/>
      <c r="T815" s="478"/>
      <c r="U815" s="479"/>
      <c r="V815" s="480"/>
      <c r="W815" s="475"/>
      <c r="X815" s="478"/>
      <c r="Y815" s="479"/>
      <c r="Z815" s="482"/>
      <c r="AA815" s="477"/>
      <c r="AB815" s="478"/>
      <c r="AC815" s="479"/>
      <c r="AD815" s="480"/>
      <c r="AE815" s="475"/>
      <c r="AF815" s="478"/>
      <c r="AG815" s="479"/>
      <c r="AH815" s="482"/>
      <c r="AI815" s="475"/>
      <c r="AJ815" s="478"/>
      <c r="AK815" s="479"/>
      <c r="AL815" s="482"/>
    </row>
    <row r="816" spans="1:38" ht="18.75">
      <c r="A816" s="539"/>
      <c r="B816" s="892"/>
      <c r="C816" s="997"/>
      <c r="D816" s="612"/>
      <c r="E816" s="612"/>
      <c r="F816" s="470"/>
      <c r="G816" s="471"/>
      <c r="H816" s="544"/>
      <c r="I816" s="472"/>
      <c r="J816" s="473"/>
      <c r="K816" s="474"/>
      <c r="L816" s="459">
        <f t="shared" si="321"/>
        <v>0</v>
      </c>
      <c r="M816" s="460">
        <f t="shared" si="322"/>
        <v>0</v>
      </c>
      <c r="N816" s="461">
        <f t="shared" si="323"/>
        <v>0</v>
      </c>
      <c r="O816" s="462">
        <f t="shared" si="324"/>
        <v>0</v>
      </c>
      <c r="P816" s="463">
        <f t="shared" si="325"/>
        <v>0</v>
      </c>
      <c r="Q816" s="475"/>
      <c r="R816" s="476"/>
      <c r="S816" s="477"/>
      <c r="T816" s="478"/>
      <c r="U816" s="479"/>
      <c r="V816" s="480"/>
      <c r="W816" s="475"/>
      <c r="X816" s="478"/>
      <c r="Y816" s="479"/>
      <c r="Z816" s="482"/>
      <c r="AA816" s="477"/>
      <c r="AB816" s="478"/>
      <c r="AC816" s="479"/>
      <c r="AD816" s="480"/>
      <c r="AE816" s="475"/>
      <c r="AF816" s="478"/>
      <c r="AG816" s="479"/>
      <c r="AH816" s="482"/>
      <c r="AI816" s="475"/>
      <c r="AJ816" s="478"/>
      <c r="AK816" s="479"/>
      <c r="AL816" s="482"/>
    </row>
    <row r="817" spans="1:38" ht="21">
      <c r="A817" s="539"/>
      <c r="B817" s="892"/>
      <c r="C817" s="912"/>
      <c r="D817" s="542"/>
      <c r="E817" s="542"/>
      <c r="F817" s="470"/>
      <c r="G817" s="471"/>
      <c r="H817" s="544"/>
      <c r="I817" s="472"/>
      <c r="J817" s="473"/>
      <c r="K817" s="474"/>
      <c r="L817" s="459">
        <f t="shared" si="321"/>
        <v>0</v>
      </c>
      <c r="M817" s="460">
        <f t="shared" si="322"/>
        <v>0</v>
      </c>
      <c r="N817" s="461">
        <f t="shared" si="323"/>
        <v>0</v>
      </c>
      <c r="O817" s="462">
        <f t="shared" si="324"/>
        <v>0</v>
      </c>
      <c r="P817" s="463">
        <f t="shared" si="325"/>
        <v>0</v>
      </c>
      <c r="Q817" s="475"/>
      <c r="R817" s="476"/>
      <c r="S817" s="477"/>
      <c r="T817" s="478"/>
      <c r="U817" s="479"/>
      <c r="V817" s="480"/>
      <c r="W817" s="475"/>
      <c r="X817" s="478"/>
      <c r="Y817" s="479"/>
      <c r="Z817" s="482"/>
      <c r="AA817" s="477"/>
      <c r="AB817" s="478"/>
      <c r="AC817" s="479"/>
      <c r="AD817" s="480"/>
      <c r="AE817" s="475"/>
      <c r="AF817" s="478"/>
      <c r="AG817" s="479"/>
      <c r="AH817" s="482"/>
      <c r="AI817" s="475"/>
      <c r="AJ817" s="478"/>
      <c r="AK817" s="479"/>
      <c r="AL817" s="482"/>
    </row>
    <row r="818" spans="1:38" ht="21">
      <c r="A818" s="539"/>
      <c r="B818" s="892"/>
      <c r="C818" s="912"/>
      <c r="D818" s="542"/>
      <c r="E818" s="542"/>
      <c r="F818" s="470"/>
      <c r="G818" s="471"/>
      <c r="H818" s="544"/>
      <c r="I818" s="472"/>
      <c r="J818" s="473"/>
      <c r="K818" s="474"/>
      <c r="L818" s="459">
        <f t="shared" si="321"/>
        <v>0</v>
      </c>
      <c r="M818" s="460">
        <f t="shared" si="322"/>
        <v>0</v>
      </c>
      <c r="N818" s="461">
        <f t="shared" si="323"/>
        <v>0</v>
      </c>
      <c r="O818" s="462">
        <f t="shared" si="324"/>
        <v>0</v>
      </c>
      <c r="P818" s="463">
        <f t="shared" si="325"/>
        <v>0</v>
      </c>
      <c r="Q818" s="475"/>
      <c r="R818" s="476"/>
      <c r="S818" s="477"/>
      <c r="T818" s="478"/>
      <c r="U818" s="479"/>
      <c r="V818" s="480"/>
      <c r="W818" s="475"/>
      <c r="X818" s="478"/>
      <c r="Y818" s="479"/>
      <c r="Z818" s="482"/>
      <c r="AA818" s="477"/>
      <c r="AB818" s="478"/>
      <c r="AC818" s="479"/>
      <c r="AD818" s="480"/>
      <c r="AE818" s="475"/>
      <c r="AF818" s="478"/>
      <c r="AG818" s="479"/>
      <c r="AH818" s="482"/>
      <c r="AI818" s="475"/>
      <c r="AJ818" s="478"/>
      <c r="AK818" s="479"/>
      <c r="AL818" s="482"/>
    </row>
    <row r="819" spans="1:38" ht="18.75">
      <c r="A819" s="539"/>
      <c r="B819" s="450"/>
      <c r="C819" s="552"/>
      <c r="D819" s="542"/>
      <c r="E819" s="542"/>
      <c r="F819" s="453"/>
      <c r="G819" s="454"/>
      <c r="H819" s="455"/>
      <c r="I819" s="456"/>
      <c r="J819" s="457"/>
      <c r="K819" s="469"/>
      <c r="L819" s="459">
        <f t="shared" si="321"/>
        <v>0</v>
      </c>
      <c r="M819" s="460">
        <f t="shared" si="322"/>
        <v>0</v>
      </c>
      <c r="N819" s="461">
        <f t="shared" si="323"/>
        <v>0</v>
      </c>
      <c r="O819" s="462">
        <f t="shared" si="324"/>
        <v>0</v>
      </c>
      <c r="P819" s="463">
        <f t="shared" si="325"/>
        <v>0</v>
      </c>
      <c r="Q819" s="459"/>
      <c r="R819" s="463"/>
      <c r="S819" s="464"/>
      <c r="T819" s="460"/>
      <c r="U819" s="461"/>
      <c r="V819" s="465"/>
      <c r="W819" s="459"/>
      <c r="X819" s="460"/>
      <c r="Y819" s="461"/>
      <c r="Z819" s="466"/>
      <c r="AA819" s="464"/>
      <c r="AB819" s="460"/>
      <c r="AC819" s="461"/>
      <c r="AD819" s="465"/>
      <c r="AE819" s="459"/>
      <c r="AF819" s="460"/>
      <c r="AG819" s="461"/>
      <c r="AH819" s="466"/>
      <c r="AI819" s="459"/>
      <c r="AJ819" s="460"/>
      <c r="AK819" s="461"/>
      <c r="AL819" s="466"/>
    </row>
    <row r="820" spans="1:38" ht="19.5" thickBot="1">
      <c r="A820" s="553"/>
      <c r="B820" s="553"/>
      <c r="C820" s="554"/>
      <c r="D820" s="555"/>
      <c r="E820" s="555"/>
      <c r="F820" s="556"/>
      <c r="G820" s="557"/>
      <c r="H820" s="558"/>
      <c r="I820" s="559"/>
      <c r="J820" s="560"/>
      <c r="K820" s="561"/>
      <c r="L820" s="459">
        <f t="shared" si="321"/>
        <v>0</v>
      </c>
      <c r="M820" s="460">
        <f t="shared" si="322"/>
        <v>0</v>
      </c>
      <c r="N820" s="461">
        <f t="shared" si="323"/>
        <v>0</v>
      </c>
      <c r="O820" s="462">
        <f t="shared" si="324"/>
        <v>0</v>
      </c>
      <c r="P820" s="463">
        <f t="shared" si="325"/>
        <v>0</v>
      </c>
      <c r="Q820" s="492"/>
      <c r="R820" s="493"/>
      <c r="S820" s="494"/>
      <c r="T820" s="495"/>
      <c r="U820" s="496"/>
      <c r="V820" s="497"/>
      <c r="W820" s="492"/>
      <c r="X820" s="495"/>
      <c r="Y820" s="496"/>
      <c r="Z820" s="498"/>
      <c r="AA820" s="494"/>
      <c r="AB820" s="495"/>
      <c r="AC820" s="496"/>
      <c r="AD820" s="497"/>
      <c r="AE820" s="492"/>
      <c r="AF820" s="495"/>
      <c r="AG820" s="496"/>
      <c r="AH820" s="498"/>
      <c r="AI820" s="492"/>
      <c r="AJ820" s="495"/>
      <c r="AK820" s="496"/>
      <c r="AL820" s="498"/>
    </row>
    <row r="821" spans="1:38" ht="37.5">
      <c r="A821" s="966" t="s">
        <v>161</v>
      </c>
      <c r="B821" s="562" t="s">
        <v>162</v>
      </c>
      <c r="C821" s="563" t="s">
        <v>163</v>
      </c>
      <c r="D821" s="564" t="s">
        <v>164</v>
      </c>
      <c r="E821" s="410" t="s">
        <v>521</v>
      </c>
      <c r="F821" s="411" t="s">
        <v>522</v>
      </c>
      <c r="G821" s="409" t="s">
        <v>508</v>
      </c>
      <c r="H821" s="409" t="s">
        <v>509</v>
      </c>
      <c r="I821" s="409" t="s">
        <v>510</v>
      </c>
      <c r="J821" s="412" t="s">
        <v>511</v>
      </c>
      <c r="K821" s="413" t="s">
        <v>64</v>
      </c>
      <c r="L821" s="565"/>
      <c r="M821" s="566"/>
      <c r="N821" s="566"/>
      <c r="O821" s="566"/>
      <c r="P821" s="567"/>
      <c r="Q821" s="565"/>
      <c r="R821" s="567"/>
      <c r="S821" s="523">
        <f>SUM(S827:V827)</f>
        <v>0</v>
      </c>
      <c r="T821" s="897">
        <f>S821+G828</f>
        <v>0</v>
      </c>
      <c r="U821" s="591"/>
      <c r="V821" s="593"/>
      <c r="W821" s="523">
        <f>SUM(W827:Z827)</f>
        <v>882562.8</v>
      </c>
      <c r="X821" s="897">
        <f>W821+H829</f>
        <v>1021662.8</v>
      </c>
      <c r="Y821" s="566"/>
      <c r="Z821" s="567"/>
      <c r="AA821" s="523">
        <f>SUM(AA827:AD827)</f>
        <v>0</v>
      </c>
      <c r="AB821" s="566"/>
      <c r="AC821" s="566"/>
      <c r="AD821" s="568"/>
      <c r="AE821" s="523">
        <f>SUM(AE827:AH827)</f>
        <v>478948.91000000003</v>
      </c>
      <c r="AF821" s="566"/>
      <c r="AG821" s="566"/>
      <c r="AH821" s="567"/>
      <c r="AI821" s="565"/>
      <c r="AJ821" s="566"/>
      <c r="AK821" s="566"/>
      <c r="AL821" s="567"/>
    </row>
    <row r="822" spans="1:38" ht="26.25">
      <c r="A822" s="402" t="s">
        <v>513</v>
      </c>
      <c r="B822" s="420" t="str">
        <f>$B$4</f>
        <v>90</v>
      </c>
      <c r="C822" s="421" t="s">
        <v>32</v>
      </c>
      <c r="D822" s="386">
        <f>SUM(F822:K822)</f>
        <v>1719000</v>
      </c>
      <c r="E822" s="400" t="s">
        <v>514</v>
      </c>
      <c r="F822" s="991">
        <v>288000</v>
      </c>
      <c r="G822" s="423">
        <v>0</v>
      </c>
      <c r="H822" s="424">
        <v>943200</v>
      </c>
      <c r="I822" s="425">
        <v>0</v>
      </c>
      <c r="J822" s="992">
        <v>487800</v>
      </c>
      <c r="K822" s="427">
        <v>0</v>
      </c>
      <c r="L822" s="428"/>
      <c r="M822" s="429"/>
      <c r="N822" s="430"/>
      <c r="O822" s="431"/>
      <c r="P822" s="432"/>
      <c r="Q822" s="428"/>
      <c r="R822" s="432"/>
      <c r="S822" s="433"/>
      <c r="T822" s="429"/>
      <c r="U822" s="430"/>
      <c r="V822" s="434"/>
      <c r="W822" s="428"/>
      <c r="X822" s="429"/>
      <c r="Y822" s="430"/>
      <c r="Z822" s="435"/>
      <c r="AA822" s="433"/>
      <c r="AB822" s="429"/>
      <c r="AC822" s="430"/>
      <c r="AD822" s="434"/>
      <c r="AE822" s="428"/>
      <c r="AF822" s="429"/>
      <c r="AG822" s="430"/>
      <c r="AH822" s="435"/>
      <c r="AI822" s="428"/>
      <c r="AJ822" s="429"/>
      <c r="AK822" s="430"/>
      <c r="AL822" s="435"/>
    </row>
    <row r="823" spans="1:38" ht="18.75" hidden="1">
      <c r="A823" s="436" t="str">
        <f>$A$5</f>
        <v>พ.ค.</v>
      </c>
      <c r="B823" s="398"/>
      <c r="C823" s="421"/>
      <c r="D823" s="386">
        <f t="shared" ref="D823" si="326">SUM(F823:K823)</f>
        <v>1397250</v>
      </c>
      <c r="E823" s="400" t="s">
        <v>516</v>
      </c>
      <c r="F823" s="422">
        <v>432000</v>
      </c>
      <c r="G823" s="423">
        <v>0</v>
      </c>
      <c r="H823" s="424">
        <v>707400</v>
      </c>
      <c r="I823" s="425">
        <v>0</v>
      </c>
      <c r="J823" s="426">
        <v>257850</v>
      </c>
      <c r="K823" s="427">
        <v>0</v>
      </c>
      <c r="L823" s="428"/>
      <c r="M823" s="429"/>
      <c r="N823" s="430"/>
      <c r="O823" s="431"/>
      <c r="P823" s="432"/>
      <c r="Q823" s="428"/>
      <c r="R823" s="432"/>
      <c r="S823" s="433"/>
      <c r="T823" s="429"/>
      <c r="U823" s="430"/>
      <c r="V823" s="434"/>
      <c r="W823" s="428"/>
      <c r="X823" s="429"/>
      <c r="Y823" s="430"/>
      <c r="Z823" s="435"/>
      <c r="AA823" s="433"/>
      <c r="AB823" s="429"/>
      <c r="AC823" s="430"/>
      <c r="AD823" s="434"/>
      <c r="AE823" s="428"/>
      <c r="AF823" s="429"/>
      <c r="AG823" s="430"/>
      <c r="AH823" s="435"/>
      <c r="AI823" s="428"/>
      <c r="AJ823" s="429"/>
      <c r="AK823" s="430"/>
      <c r="AL823" s="435"/>
    </row>
    <row r="824" spans="1:38" ht="26.25">
      <c r="A824" s="402" t="s">
        <v>517</v>
      </c>
      <c r="B824" s="401">
        <f>D824*100/D822</f>
        <v>92.816271669575329</v>
      </c>
      <c r="C824" s="421" t="s">
        <v>32</v>
      </c>
      <c r="D824" s="386">
        <f>SUM(F824:K824)</f>
        <v>1595511.71</v>
      </c>
      <c r="E824" s="400" t="s">
        <v>518</v>
      </c>
      <c r="F824" s="422">
        <f t="shared" ref="F824:K824" si="327">SUM(F828:F858)</f>
        <v>234000</v>
      </c>
      <c r="G824" s="423">
        <f t="shared" si="327"/>
        <v>0</v>
      </c>
      <c r="H824" s="424">
        <f t="shared" si="327"/>
        <v>882562.8</v>
      </c>
      <c r="I824" s="425">
        <f t="shared" si="327"/>
        <v>0</v>
      </c>
      <c r="J824" s="426">
        <f t="shared" si="327"/>
        <v>478948.91000000003</v>
      </c>
      <c r="K824" s="427">
        <f t="shared" si="327"/>
        <v>0</v>
      </c>
      <c r="L824" s="475"/>
      <c r="M824" s="478"/>
      <c r="N824" s="479"/>
      <c r="O824" s="538"/>
      <c r="P824" s="476"/>
      <c r="Q824" s="475"/>
      <c r="R824" s="476"/>
      <c r="S824" s="477"/>
      <c r="T824" s="478"/>
      <c r="U824" s="479"/>
      <c r="V824" s="480"/>
      <c r="W824" s="475"/>
      <c r="X824" s="478"/>
      <c r="Y824" s="479"/>
      <c r="Z824" s="482"/>
      <c r="AA824" s="477"/>
      <c r="AB824" s="478"/>
      <c r="AC824" s="479"/>
      <c r="AD824" s="480"/>
      <c r="AE824" s="475"/>
      <c r="AF824" s="478"/>
      <c r="AG824" s="479"/>
      <c r="AH824" s="482"/>
      <c r="AI824" s="475"/>
      <c r="AJ824" s="478"/>
      <c r="AK824" s="479"/>
      <c r="AL824" s="482"/>
    </row>
    <row r="825" spans="1:38" ht="26.25" hidden="1">
      <c r="A825" s="402" t="s">
        <v>519</v>
      </c>
      <c r="B825" s="403">
        <f>L827*100/D822</f>
        <v>72.269657358929621</v>
      </c>
      <c r="C825" s="421" t="s">
        <v>32</v>
      </c>
      <c r="D825" s="386">
        <f>SUM(F825:K825)</f>
        <v>-198261.71000000008</v>
      </c>
      <c r="E825" s="400" t="s">
        <v>520</v>
      </c>
      <c r="F825" s="422">
        <f>F823-F824</f>
        <v>198000</v>
      </c>
      <c r="G825" s="423">
        <f t="shared" ref="G825:K825" si="328">G823-G824</f>
        <v>0</v>
      </c>
      <c r="H825" s="424">
        <f t="shared" si="328"/>
        <v>-175162.80000000005</v>
      </c>
      <c r="I825" s="425">
        <f t="shared" si="328"/>
        <v>0</v>
      </c>
      <c r="J825" s="426">
        <f t="shared" si="328"/>
        <v>-221098.91000000003</v>
      </c>
      <c r="K825" s="427">
        <f t="shared" si="328"/>
        <v>0</v>
      </c>
      <c r="L825" s="570"/>
      <c r="M825" s="460"/>
      <c r="N825" s="461"/>
      <c r="O825" s="462"/>
      <c r="P825" s="571"/>
      <c r="Q825" s="570"/>
      <c r="R825" s="571"/>
      <c r="S825" s="572"/>
      <c r="T825" s="460"/>
      <c r="U825" s="461"/>
      <c r="V825" s="465"/>
      <c r="W825" s="570"/>
      <c r="X825" s="460"/>
      <c r="Y825" s="461"/>
      <c r="Z825" s="466"/>
      <c r="AA825" s="572"/>
      <c r="AB825" s="460"/>
      <c r="AC825" s="461"/>
      <c r="AD825" s="465"/>
      <c r="AE825" s="570"/>
      <c r="AF825" s="460"/>
      <c r="AG825" s="461"/>
      <c r="AH825" s="466"/>
      <c r="AI825" s="570"/>
      <c r="AJ825" s="460"/>
      <c r="AK825" s="461"/>
      <c r="AL825" s="466"/>
    </row>
    <row r="826" spans="1:38" ht="18.75">
      <c r="A826" s="437"/>
      <c r="B826" s="438"/>
      <c r="C826" s="421"/>
      <c r="D826" s="386">
        <f t="shared" ref="D826" si="329">SUM(F826:K826)</f>
        <v>123488.28999999992</v>
      </c>
      <c r="E826" s="400" t="s">
        <v>453</v>
      </c>
      <c r="F826" s="422">
        <f>F822-F824</f>
        <v>54000</v>
      </c>
      <c r="G826" s="423">
        <f t="shared" ref="G826:K826" si="330">G822-G824</f>
        <v>0</v>
      </c>
      <c r="H826" s="424">
        <f t="shared" si="330"/>
        <v>60637.199999999953</v>
      </c>
      <c r="I826" s="425">
        <f t="shared" si="330"/>
        <v>0</v>
      </c>
      <c r="J826" s="426">
        <f t="shared" si="330"/>
        <v>8851.0899999999674</v>
      </c>
      <c r="K826" s="439">
        <f t="shared" si="330"/>
        <v>0</v>
      </c>
      <c r="L826" s="459"/>
      <c r="M826" s="460"/>
      <c r="N826" s="461"/>
      <c r="O826" s="462"/>
      <c r="P826" s="463"/>
      <c r="Q826" s="459"/>
      <c r="R826" s="463"/>
      <c r="S826" s="464"/>
      <c r="T826" s="460"/>
      <c r="U826" s="461"/>
      <c r="V826" s="465"/>
      <c r="W826" s="459"/>
      <c r="X826" s="460"/>
      <c r="Y826" s="461"/>
      <c r="Z826" s="466"/>
      <c r="AA826" s="464"/>
      <c r="AB826" s="460"/>
      <c r="AC826" s="461"/>
      <c r="AD826" s="465"/>
      <c r="AE826" s="459"/>
      <c r="AF826" s="460"/>
      <c r="AG826" s="461"/>
      <c r="AH826" s="466"/>
      <c r="AI826" s="459"/>
      <c r="AJ826" s="460"/>
      <c r="AK826" s="461"/>
      <c r="AL826" s="466"/>
    </row>
    <row r="827" spans="1:38" ht="18.75">
      <c r="A827" s="449" t="s">
        <v>523</v>
      </c>
      <c r="B827" s="440" t="s">
        <v>524</v>
      </c>
      <c r="C827" s="1162" t="s">
        <v>525</v>
      </c>
      <c r="D827" s="1163"/>
      <c r="E827" s="1164"/>
      <c r="F827" s="442" t="s">
        <v>526</v>
      </c>
      <c r="G827" s="440" t="s">
        <v>508</v>
      </c>
      <c r="H827" s="440" t="s">
        <v>509</v>
      </c>
      <c r="I827" s="440" t="s">
        <v>510</v>
      </c>
      <c r="J827" s="440" t="s">
        <v>511</v>
      </c>
      <c r="K827" s="443" t="s">
        <v>64</v>
      </c>
      <c r="L827" s="444">
        <f t="shared" ref="L827:AL827" si="331">SUM(L828:L858)</f>
        <v>1242315.4100000001</v>
      </c>
      <c r="M827" s="445">
        <f t="shared" si="331"/>
        <v>0</v>
      </c>
      <c r="N827" s="445">
        <f t="shared" si="331"/>
        <v>207890.3</v>
      </c>
      <c r="O827" s="445">
        <f t="shared" si="331"/>
        <v>145306</v>
      </c>
      <c r="P827" s="445">
        <f t="shared" si="331"/>
        <v>0</v>
      </c>
      <c r="Q827" s="444">
        <f t="shared" si="331"/>
        <v>234000</v>
      </c>
      <c r="R827" s="446">
        <f t="shared" si="331"/>
        <v>0</v>
      </c>
      <c r="S827" s="447">
        <f t="shared" si="331"/>
        <v>0</v>
      </c>
      <c r="T827" s="445">
        <f t="shared" si="331"/>
        <v>0</v>
      </c>
      <c r="U827" s="445">
        <f t="shared" si="331"/>
        <v>0</v>
      </c>
      <c r="V827" s="448">
        <f t="shared" si="331"/>
        <v>0</v>
      </c>
      <c r="W827" s="444">
        <f t="shared" si="331"/>
        <v>693718.5</v>
      </c>
      <c r="X827" s="445">
        <f t="shared" si="331"/>
        <v>0</v>
      </c>
      <c r="Y827" s="445">
        <f t="shared" si="331"/>
        <v>49744.3</v>
      </c>
      <c r="Z827" s="446">
        <f t="shared" si="331"/>
        <v>139100</v>
      </c>
      <c r="AA827" s="447">
        <f t="shared" si="331"/>
        <v>0</v>
      </c>
      <c r="AB827" s="445">
        <f t="shared" si="331"/>
        <v>0</v>
      </c>
      <c r="AC827" s="445">
        <f t="shared" si="331"/>
        <v>0</v>
      </c>
      <c r="AD827" s="448">
        <f t="shared" si="331"/>
        <v>0</v>
      </c>
      <c r="AE827" s="444">
        <f t="shared" si="331"/>
        <v>314596.91000000003</v>
      </c>
      <c r="AF827" s="445">
        <f t="shared" si="331"/>
        <v>0</v>
      </c>
      <c r="AG827" s="445">
        <f t="shared" si="331"/>
        <v>158146</v>
      </c>
      <c r="AH827" s="446">
        <f t="shared" si="331"/>
        <v>6206</v>
      </c>
      <c r="AI827" s="444">
        <f t="shared" si="331"/>
        <v>0</v>
      </c>
      <c r="AJ827" s="445">
        <f t="shared" si="331"/>
        <v>0</v>
      </c>
      <c r="AK827" s="445">
        <f t="shared" si="331"/>
        <v>0</v>
      </c>
      <c r="AL827" s="446">
        <f t="shared" si="331"/>
        <v>0</v>
      </c>
    </row>
    <row r="828" spans="1:38" ht="18.75">
      <c r="A828" s="449"/>
      <c r="B828" s="450"/>
      <c r="C828" s="853" t="s">
        <v>1303</v>
      </c>
      <c r="D828" s="540"/>
      <c r="E828" s="540"/>
      <c r="F828" s="453"/>
      <c r="G828" s="454"/>
      <c r="H828" s="455"/>
      <c r="I828" s="456"/>
      <c r="J828" s="457"/>
      <c r="K828" s="469"/>
      <c r="L828" s="459">
        <f t="shared" ref="L828" si="332">SUM(Q828,S828,W828,AA828,AE828,AI828)</f>
        <v>0</v>
      </c>
      <c r="M828" s="460">
        <f>SUM(T828,X828,AB828,AF828,AJ828)</f>
        <v>0</v>
      </c>
      <c r="N828" s="461">
        <f t="shared" ref="N828" si="333">SUM(U828,Y828,AC828,AG828,AK828)</f>
        <v>0</v>
      </c>
      <c r="O828" s="462">
        <f>SUM(V828,Z828,AD828,AH828,AL828)</f>
        <v>0</v>
      </c>
      <c r="P828" s="463">
        <f>SUM(R828)</f>
        <v>0</v>
      </c>
      <c r="Q828" s="459"/>
      <c r="R828" s="463"/>
      <c r="S828" s="464"/>
      <c r="T828" s="460"/>
      <c r="U828" s="461"/>
      <c r="V828" s="465"/>
      <c r="W828" s="459"/>
      <c r="X828" s="460"/>
      <c r="Y828" s="461"/>
      <c r="Z828" s="466"/>
      <c r="AA828" s="464"/>
      <c r="AB828" s="460"/>
      <c r="AC828" s="461"/>
      <c r="AD828" s="465"/>
      <c r="AE828" s="459"/>
      <c r="AF828" s="460"/>
      <c r="AG828" s="461"/>
      <c r="AH828" s="466"/>
      <c r="AI828" s="459"/>
      <c r="AJ828" s="460"/>
      <c r="AK828" s="461"/>
      <c r="AL828" s="466"/>
    </row>
    <row r="829" spans="1:38" ht="18.75">
      <c r="A829" s="449"/>
      <c r="B829" s="450"/>
      <c r="C829" s="853" t="s">
        <v>1435</v>
      </c>
      <c r="D829" s="540"/>
      <c r="E829" s="540"/>
      <c r="F829" s="453"/>
      <c r="G829" s="454"/>
      <c r="H829" s="455">
        <v>139100</v>
      </c>
      <c r="I829" s="456"/>
      <c r="J829" s="457"/>
      <c r="K829" s="469"/>
      <c r="L829" s="459">
        <f t="shared" ref="L829" si="334">SUM(Q829,S829,W829,AA829,AE829,AI829)</f>
        <v>0</v>
      </c>
      <c r="M829" s="460">
        <f>SUM(T829,X829,AB829,AF829,AJ829)</f>
        <v>0</v>
      </c>
      <c r="N829" s="461">
        <f t="shared" ref="N829" si="335">SUM(U829,Y829,AC829,AG829,AK829)</f>
        <v>0</v>
      </c>
      <c r="O829" s="462">
        <f>SUM(V829,Z829,AD829,AH829,AL829)</f>
        <v>139100</v>
      </c>
      <c r="P829" s="463">
        <f>SUM(R829)</f>
        <v>0</v>
      </c>
      <c r="Q829" s="459"/>
      <c r="R829" s="463"/>
      <c r="S829" s="464"/>
      <c r="T829" s="460"/>
      <c r="U829" s="461"/>
      <c r="V829" s="465"/>
      <c r="W829" s="459"/>
      <c r="X829" s="460"/>
      <c r="Y829" s="461"/>
      <c r="Z829" s="466">
        <v>139100</v>
      </c>
      <c r="AA829" s="464"/>
      <c r="AB829" s="460"/>
      <c r="AC829" s="461"/>
      <c r="AD829" s="465"/>
      <c r="AE829" s="459"/>
      <c r="AF829" s="460"/>
      <c r="AG829" s="461"/>
      <c r="AH829" s="466"/>
      <c r="AI829" s="459"/>
      <c r="AJ829" s="460"/>
      <c r="AK829" s="461"/>
      <c r="AL829" s="466"/>
    </row>
    <row r="830" spans="1:38" ht="18.75">
      <c r="A830" s="449"/>
      <c r="B830" s="541">
        <v>244196</v>
      </c>
      <c r="C830" s="451" t="s">
        <v>1340</v>
      </c>
      <c r="D830" s="540"/>
      <c r="E830" s="540"/>
      <c r="F830" s="453">
        <f>18000*5</f>
        <v>90000</v>
      </c>
      <c r="G830" s="454"/>
      <c r="H830" s="455"/>
      <c r="I830" s="456"/>
      <c r="J830" s="457"/>
      <c r="K830" s="469"/>
      <c r="L830" s="459">
        <f t="shared" ref="L830:L848" si="336">SUM(Q830,S830,W830,AA830,AE830,AI830)</f>
        <v>90000</v>
      </c>
      <c r="M830" s="460">
        <f t="shared" ref="M830:O845" si="337">SUM(T830,X830,AB830,AF830,AJ830)</f>
        <v>0</v>
      </c>
      <c r="N830" s="461">
        <f t="shared" si="337"/>
        <v>0</v>
      </c>
      <c r="O830" s="462">
        <f t="shared" si="337"/>
        <v>0</v>
      </c>
      <c r="P830" s="463">
        <f t="shared" ref="P830:P848" si="338">SUM(R830)</f>
        <v>0</v>
      </c>
      <c r="Q830" s="459">
        <f>F830</f>
        <v>90000</v>
      </c>
      <c r="R830" s="463"/>
      <c r="S830" s="464"/>
      <c r="T830" s="460"/>
      <c r="U830" s="461"/>
      <c r="V830" s="465"/>
      <c r="W830" s="459"/>
      <c r="X830" s="460"/>
      <c r="Y830" s="461"/>
      <c r="Z830" s="466"/>
      <c r="AA830" s="464"/>
      <c r="AB830" s="460"/>
      <c r="AC830" s="461"/>
      <c r="AD830" s="465"/>
      <c r="AE830" s="459"/>
      <c r="AF830" s="460"/>
      <c r="AG830" s="461"/>
      <c r="AH830" s="466"/>
      <c r="AI830" s="459"/>
      <c r="AJ830" s="460"/>
      <c r="AK830" s="461"/>
      <c r="AL830" s="466"/>
    </row>
    <row r="831" spans="1:38" ht="18.75">
      <c r="A831" s="449"/>
      <c r="B831" s="541">
        <v>244196</v>
      </c>
      <c r="C831" s="451" t="s">
        <v>836</v>
      </c>
      <c r="D831" s="540"/>
      <c r="E831" s="540"/>
      <c r="F831" s="453">
        <f>18000*8</f>
        <v>144000</v>
      </c>
      <c r="G831" s="454"/>
      <c r="H831" s="455"/>
      <c r="I831" s="456"/>
      <c r="J831" s="457"/>
      <c r="K831" s="469"/>
      <c r="L831" s="459">
        <f t="shared" si="336"/>
        <v>144000</v>
      </c>
      <c r="M831" s="460">
        <f t="shared" si="337"/>
        <v>0</v>
      </c>
      <c r="N831" s="461">
        <f t="shared" si="337"/>
        <v>0</v>
      </c>
      <c r="O831" s="462">
        <f t="shared" si="337"/>
        <v>0</v>
      </c>
      <c r="P831" s="463">
        <f t="shared" si="338"/>
        <v>0</v>
      </c>
      <c r="Q831" s="459">
        <f>F831</f>
        <v>144000</v>
      </c>
      <c r="R831" s="463">
        <f>144000-Q831</f>
        <v>0</v>
      </c>
      <c r="S831" s="464"/>
      <c r="T831" s="460"/>
      <c r="U831" s="461"/>
      <c r="V831" s="465"/>
      <c r="W831" s="459"/>
      <c r="X831" s="460"/>
      <c r="Y831" s="461"/>
      <c r="Z831" s="466"/>
      <c r="AA831" s="464"/>
      <c r="AB831" s="460"/>
      <c r="AC831" s="461"/>
      <c r="AD831" s="465"/>
      <c r="AE831" s="459"/>
      <c r="AF831" s="460"/>
      <c r="AG831" s="461"/>
      <c r="AH831" s="466"/>
      <c r="AI831" s="459"/>
      <c r="AJ831" s="460"/>
      <c r="AK831" s="461"/>
      <c r="AL831" s="466"/>
    </row>
    <row r="832" spans="1:38" ht="18.75">
      <c r="A832" s="449"/>
      <c r="B832" s="541">
        <v>244034</v>
      </c>
      <c r="C832" s="451" t="s">
        <v>837</v>
      </c>
      <c r="D832" s="540"/>
      <c r="E832" s="540"/>
      <c r="F832" s="453"/>
      <c r="G832" s="454"/>
      <c r="H832" s="455">
        <v>89880</v>
      </c>
      <c r="I832" s="456"/>
      <c r="J832" s="457"/>
      <c r="K832" s="469"/>
      <c r="L832" s="459">
        <f t="shared" si="336"/>
        <v>89880</v>
      </c>
      <c r="M832" s="460">
        <f t="shared" si="337"/>
        <v>0</v>
      </c>
      <c r="N832" s="461">
        <f t="shared" si="337"/>
        <v>0</v>
      </c>
      <c r="O832" s="462">
        <f t="shared" si="337"/>
        <v>0</v>
      </c>
      <c r="P832" s="463">
        <f t="shared" si="338"/>
        <v>0</v>
      </c>
      <c r="Q832" s="459"/>
      <c r="R832" s="463"/>
      <c r="S832" s="464"/>
      <c r="T832" s="460"/>
      <c r="U832" s="461"/>
      <c r="V832" s="465"/>
      <c r="W832" s="459">
        <v>89880</v>
      </c>
      <c r="X832" s="460"/>
      <c r="Y832" s="461"/>
      <c r="Z832" s="466"/>
      <c r="AA832" s="464"/>
      <c r="AB832" s="460"/>
      <c r="AC832" s="461"/>
      <c r="AD832" s="465"/>
      <c r="AE832" s="459"/>
      <c r="AF832" s="460"/>
      <c r="AG832" s="461"/>
      <c r="AH832" s="466"/>
      <c r="AI832" s="459"/>
      <c r="AJ832" s="460"/>
      <c r="AK832" s="461"/>
      <c r="AL832" s="466"/>
    </row>
    <row r="833" spans="1:38" ht="18.75">
      <c r="A833" s="449"/>
      <c r="B833" s="541">
        <v>244034</v>
      </c>
      <c r="C833" s="451" t="s">
        <v>838</v>
      </c>
      <c r="D833" s="540"/>
      <c r="E833" s="540"/>
      <c r="F833" s="453"/>
      <c r="G833" s="454"/>
      <c r="H833" s="455">
        <v>36808</v>
      </c>
      <c r="I833" s="456"/>
      <c r="J833" s="457"/>
      <c r="K833" s="469"/>
      <c r="L833" s="459">
        <f t="shared" si="336"/>
        <v>36808</v>
      </c>
      <c r="M833" s="460">
        <f t="shared" si="337"/>
        <v>0</v>
      </c>
      <c r="N833" s="461">
        <f t="shared" si="337"/>
        <v>0</v>
      </c>
      <c r="O833" s="462">
        <f t="shared" si="337"/>
        <v>0</v>
      </c>
      <c r="P833" s="463">
        <f t="shared" si="338"/>
        <v>0</v>
      </c>
      <c r="Q833" s="459"/>
      <c r="R833" s="463"/>
      <c r="S833" s="464"/>
      <c r="T833" s="460"/>
      <c r="U833" s="461"/>
      <c r="V833" s="465"/>
      <c r="W833" s="459">
        <v>36808</v>
      </c>
      <c r="X833" s="460"/>
      <c r="Y833" s="461"/>
      <c r="Z833" s="466"/>
      <c r="AA833" s="464"/>
      <c r="AB833" s="460"/>
      <c r="AC833" s="461"/>
      <c r="AD833" s="465"/>
      <c r="AE833" s="459"/>
      <c r="AF833" s="460"/>
      <c r="AG833" s="461"/>
      <c r="AH833" s="466"/>
      <c r="AI833" s="459"/>
      <c r="AJ833" s="460"/>
      <c r="AK833" s="461"/>
      <c r="AL833" s="466"/>
    </row>
    <row r="834" spans="1:38" ht="18.75">
      <c r="A834" s="449"/>
      <c r="B834" s="541">
        <v>244057</v>
      </c>
      <c r="C834" s="451" t="s">
        <v>839</v>
      </c>
      <c r="D834" s="540"/>
      <c r="E834" s="540"/>
      <c r="F834" s="453"/>
      <c r="G834" s="454"/>
      <c r="H834" s="455">
        <v>35524</v>
      </c>
      <c r="I834" s="456"/>
      <c r="J834" s="457"/>
      <c r="K834" s="469"/>
      <c r="L834" s="459">
        <f t="shared" si="336"/>
        <v>35524</v>
      </c>
      <c r="M834" s="460">
        <f t="shared" si="337"/>
        <v>0</v>
      </c>
      <c r="N834" s="461">
        <f t="shared" si="337"/>
        <v>0</v>
      </c>
      <c r="O834" s="462">
        <f t="shared" si="337"/>
        <v>0</v>
      </c>
      <c r="P834" s="463">
        <f t="shared" si="338"/>
        <v>0</v>
      </c>
      <c r="Q834" s="459"/>
      <c r="R834" s="463"/>
      <c r="S834" s="464"/>
      <c r="T834" s="460"/>
      <c r="U834" s="461"/>
      <c r="V834" s="465"/>
      <c r="W834" s="459">
        <v>35524</v>
      </c>
      <c r="X834" s="460"/>
      <c r="Y834" s="461"/>
      <c r="Z834" s="466"/>
      <c r="AA834" s="464"/>
      <c r="AB834" s="460"/>
      <c r="AC834" s="461"/>
      <c r="AD834" s="465"/>
      <c r="AE834" s="459"/>
      <c r="AF834" s="460"/>
      <c r="AG834" s="461"/>
      <c r="AH834" s="466"/>
      <c r="AI834" s="459"/>
      <c r="AJ834" s="460"/>
      <c r="AK834" s="461"/>
      <c r="AL834" s="466"/>
    </row>
    <row r="835" spans="1:38" ht="18.75">
      <c r="A835" s="449"/>
      <c r="B835" s="541">
        <v>244057</v>
      </c>
      <c r="C835" s="451" t="s">
        <v>840</v>
      </c>
      <c r="D835" s="540"/>
      <c r="E835" s="540"/>
      <c r="F835" s="453"/>
      <c r="G835" s="454"/>
      <c r="H835" s="455">
        <v>34486.1</v>
      </c>
      <c r="I835" s="456"/>
      <c r="J835" s="457"/>
      <c r="K835" s="469"/>
      <c r="L835" s="459">
        <f t="shared" si="336"/>
        <v>34486.1</v>
      </c>
      <c r="M835" s="460">
        <f t="shared" si="337"/>
        <v>0</v>
      </c>
      <c r="N835" s="461">
        <f t="shared" si="337"/>
        <v>0</v>
      </c>
      <c r="O835" s="462">
        <f t="shared" si="337"/>
        <v>0</v>
      </c>
      <c r="P835" s="463">
        <f t="shared" si="338"/>
        <v>0</v>
      </c>
      <c r="Q835" s="459"/>
      <c r="R835" s="463"/>
      <c r="S835" s="464"/>
      <c r="T835" s="460"/>
      <c r="U835" s="461"/>
      <c r="V835" s="465"/>
      <c r="W835" s="459">
        <v>34486.1</v>
      </c>
      <c r="X835" s="460"/>
      <c r="Y835" s="461"/>
      <c r="Z835" s="466"/>
      <c r="AA835" s="464"/>
      <c r="AB835" s="460"/>
      <c r="AC835" s="461"/>
      <c r="AD835" s="465"/>
      <c r="AE835" s="459"/>
      <c r="AF835" s="460"/>
      <c r="AG835" s="461"/>
      <c r="AH835" s="466"/>
      <c r="AI835" s="459"/>
      <c r="AJ835" s="460"/>
      <c r="AK835" s="461"/>
      <c r="AL835" s="466"/>
    </row>
    <row r="836" spans="1:38" ht="18.75">
      <c r="A836" s="449"/>
      <c r="B836" s="541">
        <v>244057</v>
      </c>
      <c r="C836" s="451" t="s">
        <v>841</v>
      </c>
      <c r="D836" s="540"/>
      <c r="E836" s="540"/>
      <c r="F836" s="453"/>
      <c r="G836" s="454"/>
      <c r="H836" s="455"/>
      <c r="I836" s="456"/>
      <c r="J836" s="457">
        <v>72011</v>
      </c>
      <c r="K836" s="469"/>
      <c r="L836" s="459">
        <f t="shared" si="336"/>
        <v>72011</v>
      </c>
      <c r="M836" s="460">
        <f t="shared" si="337"/>
        <v>0</v>
      </c>
      <c r="N836" s="461">
        <f t="shared" si="337"/>
        <v>0</v>
      </c>
      <c r="O836" s="462">
        <f t="shared" si="337"/>
        <v>0</v>
      </c>
      <c r="P836" s="463">
        <f t="shared" si="338"/>
        <v>0</v>
      </c>
      <c r="Q836" s="459"/>
      <c r="R836" s="463"/>
      <c r="S836" s="464"/>
      <c r="T836" s="460"/>
      <c r="U836" s="461"/>
      <c r="V836" s="465"/>
      <c r="W836" s="459"/>
      <c r="X836" s="460"/>
      <c r="Y836" s="461"/>
      <c r="Z836" s="466"/>
      <c r="AA836" s="464"/>
      <c r="AB836" s="460"/>
      <c r="AC836" s="461"/>
      <c r="AD836" s="465"/>
      <c r="AE836" s="459">
        <v>72011</v>
      </c>
      <c r="AF836" s="460"/>
      <c r="AG836" s="461"/>
      <c r="AH836" s="466"/>
      <c r="AI836" s="459"/>
      <c r="AJ836" s="460"/>
      <c r="AK836" s="461"/>
      <c r="AL836" s="466"/>
    </row>
    <row r="837" spans="1:38" ht="18.75">
      <c r="A837" s="449"/>
      <c r="B837" s="541">
        <v>244060</v>
      </c>
      <c r="C837" s="451" t="s">
        <v>842</v>
      </c>
      <c r="D837" s="540"/>
      <c r="E837" s="540"/>
      <c r="F837" s="453"/>
      <c r="G837" s="454"/>
      <c r="H837" s="455">
        <v>50504</v>
      </c>
      <c r="I837" s="456"/>
      <c r="J837" s="457"/>
      <c r="K837" s="469"/>
      <c r="L837" s="459">
        <f t="shared" si="336"/>
        <v>50504</v>
      </c>
      <c r="M837" s="460">
        <f t="shared" si="337"/>
        <v>0</v>
      </c>
      <c r="N837" s="461">
        <f t="shared" si="337"/>
        <v>0</v>
      </c>
      <c r="O837" s="462">
        <f t="shared" si="337"/>
        <v>0</v>
      </c>
      <c r="P837" s="463">
        <f t="shared" si="338"/>
        <v>0</v>
      </c>
      <c r="Q837" s="459"/>
      <c r="R837" s="463"/>
      <c r="S837" s="464"/>
      <c r="T837" s="460"/>
      <c r="U837" s="461"/>
      <c r="V837" s="465"/>
      <c r="W837" s="459">
        <v>50504</v>
      </c>
      <c r="X837" s="460"/>
      <c r="Y837" s="461"/>
      <c r="Z837" s="466"/>
      <c r="AA837" s="464"/>
      <c r="AB837" s="460"/>
      <c r="AC837" s="461"/>
      <c r="AD837" s="465"/>
      <c r="AE837" s="459"/>
      <c r="AF837" s="460"/>
      <c r="AG837" s="461"/>
      <c r="AH837" s="466"/>
      <c r="AI837" s="459"/>
      <c r="AJ837" s="460"/>
      <c r="AK837" s="461"/>
      <c r="AL837" s="466"/>
    </row>
    <row r="838" spans="1:38" ht="18.75">
      <c r="A838" s="449"/>
      <c r="B838" s="541">
        <v>244060</v>
      </c>
      <c r="C838" s="451" t="s">
        <v>843</v>
      </c>
      <c r="D838" s="540"/>
      <c r="E838" s="540"/>
      <c r="F838" s="453"/>
      <c r="G838" s="454"/>
      <c r="H838" s="455">
        <v>82518.399999999994</v>
      </c>
      <c r="I838" s="456"/>
      <c r="J838" s="457"/>
      <c r="K838" s="469"/>
      <c r="L838" s="459">
        <f t="shared" si="336"/>
        <v>82518.399999999994</v>
      </c>
      <c r="M838" s="460">
        <f t="shared" si="337"/>
        <v>0</v>
      </c>
      <c r="N838" s="461">
        <f t="shared" si="337"/>
        <v>0</v>
      </c>
      <c r="O838" s="462">
        <f t="shared" si="337"/>
        <v>0</v>
      </c>
      <c r="P838" s="463">
        <f t="shared" si="338"/>
        <v>0</v>
      </c>
      <c r="Q838" s="459"/>
      <c r="R838" s="463"/>
      <c r="S838" s="464"/>
      <c r="T838" s="460"/>
      <c r="U838" s="461"/>
      <c r="V838" s="465"/>
      <c r="W838" s="459">
        <v>82518.399999999994</v>
      </c>
      <c r="X838" s="460"/>
      <c r="Y838" s="461"/>
      <c r="Z838" s="466"/>
      <c r="AA838" s="464"/>
      <c r="AB838" s="460"/>
      <c r="AC838" s="461"/>
      <c r="AD838" s="465"/>
      <c r="AE838" s="459"/>
      <c r="AF838" s="460"/>
      <c r="AG838" s="461"/>
      <c r="AH838" s="466"/>
      <c r="AI838" s="459"/>
      <c r="AJ838" s="460"/>
      <c r="AK838" s="461"/>
      <c r="AL838" s="466"/>
    </row>
    <row r="839" spans="1:38" ht="18.75">
      <c r="A839" s="449"/>
      <c r="B839" s="541">
        <v>244060</v>
      </c>
      <c r="C839" s="451" t="s">
        <v>844</v>
      </c>
      <c r="D839" s="540"/>
      <c r="E839" s="540"/>
      <c r="F839" s="453"/>
      <c r="G839" s="454"/>
      <c r="H839" s="455"/>
      <c r="I839" s="456"/>
      <c r="J839" s="457">
        <v>233490.91</v>
      </c>
      <c r="K839" s="469"/>
      <c r="L839" s="459">
        <f t="shared" si="336"/>
        <v>233490.91</v>
      </c>
      <c r="M839" s="460">
        <f t="shared" si="337"/>
        <v>0</v>
      </c>
      <c r="N839" s="461">
        <f t="shared" si="337"/>
        <v>0</v>
      </c>
      <c r="O839" s="462">
        <f t="shared" si="337"/>
        <v>0</v>
      </c>
      <c r="P839" s="463">
        <f t="shared" si="338"/>
        <v>0</v>
      </c>
      <c r="Q839" s="459"/>
      <c r="R839" s="463"/>
      <c r="S839" s="464"/>
      <c r="T839" s="460"/>
      <c r="U839" s="461"/>
      <c r="V839" s="465"/>
      <c r="W839" s="459"/>
      <c r="X839" s="460"/>
      <c r="Y839" s="461"/>
      <c r="Z839" s="466"/>
      <c r="AA839" s="464"/>
      <c r="AB839" s="460"/>
      <c r="AC839" s="461"/>
      <c r="AD839" s="465"/>
      <c r="AE839" s="459">
        <v>233490.91</v>
      </c>
      <c r="AF839" s="460"/>
      <c r="AG839" s="461"/>
      <c r="AH839" s="466"/>
      <c r="AI839" s="459"/>
      <c r="AJ839" s="460"/>
      <c r="AK839" s="461"/>
      <c r="AL839" s="466"/>
    </row>
    <row r="840" spans="1:38" ht="18.75">
      <c r="A840" s="449"/>
      <c r="B840" s="541">
        <v>244063</v>
      </c>
      <c r="C840" s="451" t="s">
        <v>845</v>
      </c>
      <c r="D840" s="540"/>
      <c r="E840" s="540"/>
      <c r="F840" s="453"/>
      <c r="G840" s="454"/>
      <c r="H840" s="455">
        <v>60990</v>
      </c>
      <c r="I840" s="456"/>
      <c r="J840" s="457"/>
      <c r="K840" s="469"/>
      <c r="L840" s="459">
        <f t="shared" si="336"/>
        <v>60990</v>
      </c>
      <c r="M840" s="460">
        <f t="shared" si="337"/>
        <v>0</v>
      </c>
      <c r="N840" s="461">
        <f t="shared" si="337"/>
        <v>0</v>
      </c>
      <c r="O840" s="462">
        <f t="shared" si="337"/>
        <v>0</v>
      </c>
      <c r="P840" s="463">
        <f t="shared" si="338"/>
        <v>0</v>
      </c>
      <c r="Q840" s="459"/>
      <c r="R840" s="463"/>
      <c r="S840" s="464"/>
      <c r="T840" s="460"/>
      <c r="U840" s="461"/>
      <c r="V840" s="465"/>
      <c r="W840" s="459">
        <v>60990</v>
      </c>
      <c r="X840" s="460"/>
      <c r="Y840" s="461"/>
      <c r="Z840" s="466"/>
      <c r="AA840" s="464"/>
      <c r="AB840" s="460"/>
      <c r="AC840" s="461"/>
      <c r="AD840" s="465"/>
      <c r="AE840" s="459"/>
      <c r="AF840" s="460"/>
      <c r="AG840" s="461"/>
      <c r="AH840" s="466"/>
      <c r="AI840" s="459"/>
      <c r="AJ840" s="460"/>
      <c r="AK840" s="461"/>
      <c r="AL840" s="466"/>
    </row>
    <row r="841" spans="1:38" ht="18.75">
      <c r="A841" s="449"/>
      <c r="B841" s="541">
        <v>244085</v>
      </c>
      <c r="C841" s="451" t="s">
        <v>846</v>
      </c>
      <c r="D841" s="540"/>
      <c r="E841" s="540"/>
      <c r="F841" s="453"/>
      <c r="G841" s="454"/>
      <c r="H841" s="455">
        <v>71690</v>
      </c>
      <c r="I841" s="456"/>
      <c r="J841" s="457"/>
      <c r="K841" s="469"/>
      <c r="L841" s="459">
        <f t="shared" si="336"/>
        <v>71690</v>
      </c>
      <c r="M841" s="460">
        <f t="shared" si="337"/>
        <v>0</v>
      </c>
      <c r="N841" s="461">
        <f t="shared" si="337"/>
        <v>0</v>
      </c>
      <c r="O841" s="462">
        <f t="shared" si="337"/>
        <v>0</v>
      </c>
      <c r="P841" s="463">
        <f t="shared" si="338"/>
        <v>0</v>
      </c>
      <c r="Q841" s="459"/>
      <c r="R841" s="463"/>
      <c r="S841" s="464"/>
      <c r="T841" s="460"/>
      <c r="U841" s="461"/>
      <c r="V841" s="465"/>
      <c r="W841" s="459">
        <v>71690</v>
      </c>
      <c r="X841" s="460"/>
      <c r="Y841" s="461"/>
      <c r="Z841" s="466"/>
      <c r="AA841" s="464"/>
      <c r="AB841" s="460"/>
      <c r="AC841" s="461"/>
      <c r="AD841" s="465"/>
      <c r="AE841" s="459"/>
      <c r="AF841" s="460"/>
      <c r="AG841" s="461"/>
      <c r="AH841" s="466"/>
      <c r="AI841" s="459"/>
      <c r="AJ841" s="460"/>
      <c r="AK841" s="461"/>
      <c r="AL841" s="466"/>
    </row>
    <row r="842" spans="1:38" s="611" customFormat="1" ht="18.75">
      <c r="A842" s="970"/>
      <c r="B842" s="467">
        <v>244131</v>
      </c>
      <c r="C842" s="451" t="s">
        <v>847</v>
      </c>
      <c r="D842" s="540"/>
      <c r="E842" s="540"/>
      <c r="F842" s="453"/>
      <c r="G842" s="454"/>
      <c r="H842" s="455">
        <v>1500</v>
      </c>
      <c r="I842" s="456"/>
      <c r="J842" s="457"/>
      <c r="K842" s="469"/>
      <c r="L842" s="459">
        <f t="shared" si="336"/>
        <v>1500</v>
      </c>
      <c r="M842" s="460">
        <f t="shared" si="337"/>
        <v>0</v>
      </c>
      <c r="N842" s="461">
        <f t="shared" si="337"/>
        <v>0</v>
      </c>
      <c r="O842" s="462">
        <f t="shared" si="337"/>
        <v>0</v>
      </c>
      <c r="P842" s="463">
        <f t="shared" si="338"/>
        <v>0</v>
      </c>
      <c r="Q842" s="459"/>
      <c r="R842" s="463"/>
      <c r="S842" s="464"/>
      <c r="T842" s="460"/>
      <c r="U842" s="461"/>
      <c r="V842" s="465"/>
      <c r="W842" s="459">
        <v>1500</v>
      </c>
      <c r="X842" s="460"/>
      <c r="Y842" s="461"/>
      <c r="Z842" s="466"/>
      <c r="AA842" s="464"/>
      <c r="AB842" s="460"/>
      <c r="AC842" s="461"/>
      <c r="AD842" s="465"/>
      <c r="AE842" s="459"/>
      <c r="AF842" s="460"/>
      <c r="AG842" s="461"/>
      <c r="AH842" s="466"/>
      <c r="AI842" s="459"/>
      <c r="AJ842" s="460"/>
      <c r="AK842" s="461"/>
      <c r="AL842" s="466"/>
    </row>
    <row r="843" spans="1:38" s="611" customFormat="1" ht="18.75">
      <c r="A843" s="970"/>
      <c r="B843" s="467">
        <v>244131</v>
      </c>
      <c r="C843" s="451" t="s">
        <v>848</v>
      </c>
      <c r="D843" s="540"/>
      <c r="E843" s="540"/>
      <c r="F843" s="453"/>
      <c r="G843" s="454"/>
      <c r="H843" s="455">
        <v>410</v>
      </c>
      <c r="I843" s="456"/>
      <c r="J843" s="457"/>
      <c r="K843" s="469"/>
      <c r="L843" s="459">
        <f t="shared" si="336"/>
        <v>410</v>
      </c>
      <c r="M843" s="460">
        <f t="shared" si="337"/>
        <v>0</v>
      </c>
      <c r="N843" s="461">
        <f t="shared" si="337"/>
        <v>0</v>
      </c>
      <c r="O843" s="462">
        <f t="shared" si="337"/>
        <v>0</v>
      </c>
      <c r="P843" s="463">
        <f t="shared" si="338"/>
        <v>0</v>
      </c>
      <c r="Q843" s="459"/>
      <c r="R843" s="463"/>
      <c r="S843" s="464"/>
      <c r="T843" s="460"/>
      <c r="U843" s="461"/>
      <c r="V843" s="465"/>
      <c r="W843" s="459">
        <v>410</v>
      </c>
      <c r="X843" s="460"/>
      <c r="Y843" s="461"/>
      <c r="Z843" s="466"/>
      <c r="AA843" s="464"/>
      <c r="AB843" s="460"/>
      <c r="AC843" s="461"/>
      <c r="AD843" s="465"/>
      <c r="AE843" s="459"/>
      <c r="AF843" s="460"/>
      <c r="AG843" s="461"/>
      <c r="AH843" s="466"/>
      <c r="AI843" s="459"/>
      <c r="AJ843" s="460"/>
      <c r="AK843" s="461"/>
      <c r="AL843" s="466"/>
    </row>
    <row r="844" spans="1:38" s="611" customFormat="1" ht="18.75">
      <c r="A844" s="970"/>
      <c r="B844" s="467">
        <v>244131</v>
      </c>
      <c r="C844" s="451" t="s">
        <v>849</v>
      </c>
      <c r="D844" s="540"/>
      <c r="E844" s="540"/>
      <c r="F844" s="453"/>
      <c r="G844" s="454"/>
      <c r="H844" s="455">
        <v>42800</v>
      </c>
      <c r="I844" s="456"/>
      <c r="J844" s="457"/>
      <c r="K844" s="469"/>
      <c r="L844" s="459">
        <f t="shared" si="336"/>
        <v>42800</v>
      </c>
      <c r="M844" s="460">
        <f t="shared" si="337"/>
        <v>0</v>
      </c>
      <c r="N844" s="461">
        <f t="shared" si="337"/>
        <v>0</v>
      </c>
      <c r="O844" s="462">
        <f t="shared" si="337"/>
        <v>0</v>
      </c>
      <c r="P844" s="463">
        <f t="shared" si="338"/>
        <v>0</v>
      </c>
      <c r="Q844" s="459"/>
      <c r="R844" s="463"/>
      <c r="S844" s="464"/>
      <c r="T844" s="460"/>
      <c r="U844" s="461"/>
      <c r="V844" s="465"/>
      <c r="W844" s="459">
        <v>42800</v>
      </c>
      <c r="X844" s="460"/>
      <c r="Y844" s="461"/>
      <c r="Z844" s="466"/>
      <c r="AA844" s="464"/>
      <c r="AB844" s="460"/>
      <c r="AC844" s="461"/>
      <c r="AD844" s="465"/>
      <c r="AE844" s="459"/>
      <c r="AF844" s="460"/>
      <c r="AG844" s="461"/>
      <c r="AH844" s="466"/>
      <c r="AI844" s="459"/>
      <c r="AJ844" s="460"/>
      <c r="AK844" s="461"/>
      <c r="AL844" s="466"/>
    </row>
    <row r="845" spans="1:38" s="611" customFormat="1" ht="18.75">
      <c r="A845" s="970"/>
      <c r="B845" s="467">
        <v>244132</v>
      </c>
      <c r="C845" s="451" t="s">
        <v>850</v>
      </c>
      <c r="D845" s="540"/>
      <c r="E845" s="540"/>
      <c r="F845" s="453"/>
      <c r="G845" s="454"/>
      <c r="H845" s="455">
        <v>33170</v>
      </c>
      <c r="I845" s="456"/>
      <c r="J845" s="457"/>
      <c r="K845" s="469"/>
      <c r="L845" s="459">
        <f t="shared" si="336"/>
        <v>33170</v>
      </c>
      <c r="M845" s="460">
        <f t="shared" si="337"/>
        <v>0</v>
      </c>
      <c r="N845" s="461">
        <f t="shared" si="337"/>
        <v>0</v>
      </c>
      <c r="O845" s="462">
        <f t="shared" si="337"/>
        <v>0</v>
      </c>
      <c r="P845" s="463">
        <f t="shared" si="338"/>
        <v>0</v>
      </c>
      <c r="Q845" s="459"/>
      <c r="R845" s="463"/>
      <c r="S845" s="464"/>
      <c r="T845" s="460"/>
      <c r="U845" s="461"/>
      <c r="V845" s="465"/>
      <c r="W845" s="459">
        <v>33170</v>
      </c>
      <c r="X845" s="460"/>
      <c r="Y845" s="461"/>
      <c r="Z845" s="466"/>
      <c r="AA845" s="464"/>
      <c r="AB845" s="460"/>
      <c r="AC845" s="461"/>
      <c r="AD845" s="465"/>
      <c r="AE845" s="459"/>
      <c r="AF845" s="460"/>
      <c r="AG845" s="461"/>
      <c r="AH845" s="466"/>
      <c r="AI845" s="459"/>
      <c r="AJ845" s="460"/>
      <c r="AK845" s="461"/>
      <c r="AL845" s="466"/>
    </row>
    <row r="846" spans="1:38" s="611" customFormat="1" ht="18.75">
      <c r="A846" s="970"/>
      <c r="B846" s="467">
        <v>244132</v>
      </c>
      <c r="C846" s="451" t="s">
        <v>851</v>
      </c>
      <c r="D846" s="540"/>
      <c r="E846" s="540"/>
      <c r="F846" s="453"/>
      <c r="G846" s="454"/>
      <c r="H846" s="455"/>
      <c r="I846" s="456"/>
      <c r="J846" s="457">
        <v>9095</v>
      </c>
      <c r="K846" s="469"/>
      <c r="L846" s="459">
        <f t="shared" si="336"/>
        <v>9095</v>
      </c>
      <c r="M846" s="460">
        <f t="shared" ref="M846:O848" si="339">SUM(T846,X846,AB846,AF846,AJ846)</f>
        <v>0</v>
      </c>
      <c r="N846" s="461">
        <f t="shared" si="339"/>
        <v>0</v>
      </c>
      <c r="O846" s="462">
        <f t="shared" si="339"/>
        <v>0</v>
      </c>
      <c r="P846" s="463">
        <f t="shared" si="338"/>
        <v>0</v>
      </c>
      <c r="Q846" s="459"/>
      <c r="R846" s="463"/>
      <c r="S846" s="464"/>
      <c r="T846" s="460"/>
      <c r="U846" s="461"/>
      <c r="V846" s="465"/>
      <c r="W846" s="459"/>
      <c r="X846" s="460"/>
      <c r="Y846" s="461"/>
      <c r="Z846" s="466"/>
      <c r="AA846" s="464"/>
      <c r="AB846" s="460"/>
      <c r="AC846" s="461"/>
      <c r="AD846" s="465"/>
      <c r="AE846" s="459">
        <v>9095</v>
      </c>
      <c r="AF846" s="460"/>
      <c r="AG846" s="461"/>
      <c r="AH846" s="466"/>
      <c r="AI846" s="459"/>
      <c r="AJ846" s="460"/>
      <c r="AK846" s="461"/>
      <c r="AL846" s="466"/>
    </row>
    <row r="847" spans="1:38" ht="18.75">
      <c r="A847" s="449"/>
      <c r="B847" s="677">
        <v>244155</v>
      </c>
      <c r="C847" s="678" t="s">
        <v>852</v>
      </c>
      <c r="D847" s="542"/>
      <c r="E847" s="542"/>
      <c r="F847" s="470"/>
      <c r="G847" s="471"/>
      <c r="H847" s="547">
        <v>93518</v>
      </c>
      <c r="I847" s="676"/>
      <c r="J847" s="548"/>
      <c r="K847" s="474"/>
      <c r="L847" s="459">
        <f t="shared" si="336"/>
        <v>93518</v>
      </c>
      <c r="M847" s="460">
        <f t="shared" si="339"/>
        <v>0</v>
      </c>
      <c r="N847" s="461">
        <f t="shared" si="339"/>
        <v>0</v>
      </c>
      <c r="O847" s="462">
        <f t="shared" si="339"/>
        <v>0</v>
      </c>
      <c r="P847" s="463">
        <f t="shared" si="338"/>
        <v>0</v>
      </c>
      <c r="Q847" s="475"/>
      <c r="R847" s="476"/>
      <c r="S847" s="477"/>
      <c r="T847" s="478"/>
      <c r="U847" s="479"/>
      <c r="V847" s="480"/>
      <c r="W847" s="475">
        <v>93518</v>
      </c>
      <c r="X847" s="478"/>
      <c r="Y847" s="551"/>
      <c r="Z847" s="550"/>
      <c r="AA847" s="477"/>
      <c r="AB847" s="478"/>
      <c r="AC847" s="479"/>
      <c r="AD847" s="480"/>
      <c r="AE847" s="475"/>
      <c r="AF847" s="478"/>
      <c r="AG847" s="479"/>
      <c r="AH847" s="482"/>
      <c r="AI847" s="475"/>
      <c r="AJ847" s="478"/>
      <c r="AK847" s="479"/>
      <c r="AL847" s="482"/>
    </row>
    <row r="848" spans="1:38" ht="19.5" customHeight="1">
      <c r="A848" s="449"/>
      <c r="B848" s="621">
        <v>244195</v>
      </c>
      <c r="C848" s="616" t="s">
        <v>1414</v>
      </c>
      <c r="D848" s="542"/>
      <c r="E848" s="542"/>
      <c r="F848" s="470"/>
      <c r="G848" s="471"/>
      <c r="H848" s="544">
        <v>59920</v>
      </c>
      <c r="I848" s="472"/>
      <c r="J848" s="473"/>
      <c r="K848" s="474"/>
      <c r="L848" s="459">
        <f t="shared" si="336"/>
        <v>59920</v>
      </c>
      <c r="M848" s="460">
        <f t="shared" si="339"/>
        <v>0</v>
      </c>
      <c r="N848" s="461">
        <f t="shared" si="339"/>
        <v>0</v>
      </c>
      <c r="O848" s="462">
        <f t="shared" si="339"/>
        <v>0</v>
      </c>
      <c r="P848" s="463">
        <f t="shared" si="338"/>
        <v>0</v>
      </c>
      <c r="Q848" s="475"/>
      <c r="R848" s="476"/>
      <c r="S848" s="477"/>
      <c r="T848" s="478"/>
      <c r="U848" s="479"/>
      <c r="V848" s="480"/>
      <c r="W848" s="475">
        <v>59920</v>
      </c>
      <c r="X848" s="478"/>
      <c r="Y848" s="479"/>
      <c r="Z848" s="550"/>
      <c r="AA848" s="477"/>
      <c r="AB848" s="478"/>
      <c r="AC848" s="479"/>
      <c r="AD848" s="480"/>
      <c r="AE848" s="475"/>
      <c r="AF848" s="478"/>
      <c r="AG848" s="479"/>
      <c r="AH848" s="482"/>
      <c r="AI848" s="475"/>
      <c r="AJ848" s="478"/>
      <c r="AK848" s="479"/>
      <c r="AL848" s="482"/>
    </row>
    <row r="849" spans="1:38" ht="19.5" customHeight="1">
      <c r="A849" s="449"/>
      <c r="B849" s="541">
        <v>243858</v>
      </c>
      <c r="C849" s="543" t="s">
        <v>1608</v>
      </c>
      <c r="D849" s="542"/>
      <c r="E849" s="542"/>
      <c r="F849" s="470"/>
      <c r="G849" s="471"/>
      <c r="H849" s="544"/>
      <c r="I849" s="472"/>
      <c r="J849" s="473">
        <v>158146</v>
      </c>
      <c r="K849" s="474"/>
      <c r="L849" s="459">
        <f t="shared" ref="L849:L858" si="340">SUM(Q849,S849,W849,AA849,AE849,AI849)</f>
        <v>0</v>
      </c>
      <c r="M849" s="460">
        <f t="shared" ref="M849:M858" si="341">SUM(T849,X849,AB849,AF849,AJ849)</f>
        <v>0</v>
      </c>
      <c r="N849" s="461">
        <f t="shared" ref="N849:N858" si="342">SUM(U849,Y849,AC849,AG849,AK849)</f>
        <v>158146</v>
      </c>
      <c r="O849" s="462">
        <f t="shared" ref="O849:O858" si="343">SUM(V849,Z849,AD849,AH849,AL849)</f>
        <v>0</v>
      </c>
      <c r="P849" s="463">
        <f t="shared" ref="P849:P858" si="344">SUM(R849)</f>
        <v>0</v>
      </c>
      <c r="Q849" s="475"/>
      <c r="R849" s="476"/>
      <c r="S849" s="477"/>
      <c r="T849" s="478"/>
      <c r="U849" s="479"/>
      <c r="V849" s="480"/>
      <c r="W849" s="475"/>
      <c r="X849" s="478"/>
      <c r="Y849" s="479"/>
      <c r="Z849" s="482"/>
      <c r="AA849" s="477"/>
      <c r="AB849" s="478"/>
      <c r="AC849" s="479"/>
      <c r="AD849" s="480"/>
      <c r="AE849" s="475"/>
      <c r="AF849" s="478"/>
      <c r="AG849" s="479">
        <v>158146</v>
      </c>
      <c r="AH849" s="482"/>
      <c r="AI849" s="475"/>
      <c r="AJ849" s="478"/>
      <c r="AK849" s="479"/>
      <c r="AL849" s="482"/>
    </row>
    <row r="850" spans="1:38" ht="19.5" customHeight="1">
      <c r="A850" s="449"/>
      <c r="B850" s="541">
        <v>243858</v>
      </c>
      <c r="C850" s="543" t="s">
        <v>1609</v>
      </c>
      <c r="D850" s="542"/>
      <c r="E850" s="542"/>
      <c r="F850" s="470"/>
      <c r="G850" s="471"/>
      <c r="H850" s="544">
        <v>49744.3</v>
      </c>
      <c r="I850" s="472"/>
      <c r="J850" s="473"/>
      <c r="K850" s="474"/>
      <c r="L850" s="459">
        <f t="shared" si="340"/>
        <v>0</v>
      </c>
      <c r="M850" s="460">
        <f t="shared" si="341"/>
        <v>0</v>
      </c>
      <c r="N850" s="461">
        <f t="shared" si="342"/>
        <v>49744.3</v>
      </c>
      <c r="O850" s="462">
        <f t="shared" si="343"/>
        <v>0</v>
      </c>
      <c r="P850" s="463">
        <f t="shared" si="344"/>
        <v>0</v>
      </c>
      <c r="Q850" s="475"/>
      <c r="R850" s="476"/>
      <c r="S850" s="477"/>
      <c r="T850" s="478"/>
      <c r="U850" s="479"/>
      <c r="V850" s="480"/>
      <c r="W850" s="475"/>
      <c r="X850" s="478"/>
      <c r="Y850" s="479">
        <v>49744.3</v>
      </c>
      <c r="Z850" s="482"/>
      <c r="AA850" s="477"/>
      <c r="AB850" s="478"/>
      <c r="AC850" s="479"/>
      <c r="AD850" s="480"/>
      <c r="AE850" s="475"/>
      <c r="AF850" s="478"/>
      <c r="AG850" s="479"/>
      <c r="AH850" s="482"/>
      <c r="AI850" s="475"/>
      <c r="AJ850" s="478"/>
      <c r="AK850" s="479"/>
      <c r="AL850" s="482"/>
    </row>
    <row r="851" spans="1:38" ht="19.5" customHeight="1">
      <c r="A851" s="449"/>
      <c r="B851" s="541">
        <v>243852</v>
      </c>
      <c r="C851" s="543" t="s">
        <v>1610</v>
      </c>
      <c r="D851" s="542"/>
      <c r="E851" s="542"/>
      <c r="F851" s="470"/>
      <c r="G851" s="471"/>
      <c r="H851" s="544"/>
      <c r="I851" s="472"/>
      <c r="J851" s="473">
        <v>6206</v>
      </c>
      <c r="K851" s="474"/>
      <c r="L851" s="459">
        <f t="shared" si="340"/>
        <v>0</v>
      </c>
      <c r="M851" s="460">
        <f t="shared" si="341"/>
        <v>0</v>
      </c>
      <c r="N851" s="461">
        <f t="shared" si="342"/>
        <v>0</v>
      </c>
      <c r="O851" s="462">
        <f t="shared" si="343"/>
        <v>6206</v>
      </c>
      <c r="P851" s="463">
        <f t="shared" si="344"/>
        <v>0</v>
      </c>
      <c r="Q851" s="475"/>
      <c r="R851" s="476"/>
      <c r="S851" s="477"/>
      <c r="T851" s="478"/>
      <c r="U851" s="479"/>
      <c r="V851" s="480"/>
      <c r="W851" s="475"/>
      <c r="X851" s="478"/>
      <c r="Y851" s="479"/>
      <c r="Z851" s="482"/>
      <c r="AA851" s="477"/>
      <c r="AB851" s="478"/>
      <c r="AC851" s="479"/>
      <c r="AD851" s="480"/>
      <c r="AE851" s="475"/>
      <c r="AF851" s="478"/>
      <c r="AG851" s="479"/>
      <c r="AH851" s="482">
        <v>6206</v>
      </c>
      <c r="AI851" s="475"/>
      <c r="AJ851" s="478"/>
      <c r="AK851" s="479"/>
      <c r="AL851" s="482"/>
    </row>
    <row r="852" spans="1:38" ht="19.5" customHeight="1">
      <c r="A852" s="449"/>
      <c r="B852" s="887"/>
      <c r="C852" s="615"/>
      <c r="D852" s="542"/>
      <c r="E852" s="542"/>
      <c r="F852" s="470"/>
      <c r="G852" s="471"/>
      <c r="H852" s="544"/>
      <c r="I852" s="472"/>
      <c r="J852" s="473"/>
      <c r="K852" s="474"/>
      <c r="L852" s="459">
        <f t="shared" si="340"/>
        <v>0</v>
      </c>
      <c r="M852" s="460">
        <f t="shared" si="341"/>
        <v>0</v>
      </c>
      <c r="N852" s="461">
        <f t="shared" si="342"/>
        <v>0</v>
      </c>
      <c r="O852" s="462">
        <f t="shared" si="343"/>
        <v>0</v>
      </c>
      <c r="P852" s="463">
        <f t="shared" si="344"/>
        <v>0</v>
      </c>
      <c r="Q852" s="475"/>
      <c r="R852" s="476"/>
      <c r="S852" s="477"/>
      <c r="T852" s="478"/>
      <c r="U852" s="479"/>
      <c r="V852" s="480"/>
      <c r="W852" s="475"/>
      <c r="X852" s="478"/>
      <c r="Y852" s="479"/>
      <c r="Z852" s="482"/>
      <c r="AA852" s="477"/>
      <c r="AB852" s="478"/>
      <c r="AC852" s="479"/>
      <c r="AD852" s="480"/>
      <c r="AE852" s="475"/>
      <c r="AF852" s="478"/>
      <c r="AG852" s="479"/>
      <c r="AH852" s="482"/>
      <c r="AI852" s="475"/>
      <c r="AJ852" s="478"/>
      <c r="AK852" s="479"/>
      <c r="AL852" s="482"/>
    </row>
    <row r="853" spans="1:38" ht="19.5" customHeight="1">
      <c r="A853" s="449"/>
      <c r="B853" s="887"/>
      <c r="C853" s="615"/>
      <c r="D853" s="542"/>
      <c r="E853" s="542"/>
      <c r="F853" s="470"/>
      <c r="G853" s="471"/>
      <c r="H853" s="544"/>
      <c r="I853" s="472"/>
      <c r="J853" s="473"/>
      <c r="K853" s="474"/>
      <c r="L853" s="459">
        <f t="shared" si="340"/>
        <v>0</v>
      </c>
      <c r="M853" s="460">
        <f t="shared" si="341"/>
        <v>0</v>
      </c>
      <c r="N853" s="461">
        <f t="shared" si="342"/>
        <v>0</v>
      </c>
      <c r="O853" s="462">
        <f t="shared" si="343"/>
        <v>0</v>
      </c>
      <c r="P853" s="463">
        <f t="shared" si="344"/>
        <v>0</v>
      </c>
      <c r="Q853" s="475"/>
      <c r="R853" s="476"/>
      <c r="S853" s="477"/>
      <c r="T853" s="478"/>
      <c r="U853" s="479"/>
      <c r="V853" s="480"/>
      <c r="W853" s="475"/>
      <c r="X853" s="478"/>
      <c r="Y853" s="479"/>
      <c r="Z853" s="482"/>
      <c r="AA853" s="477"/>
      <c r="AB853" s="478"/>
      <c r="AC853" s="479"/>
      <c r="AD853" s="480"/>
      <c r="AE853" s="475"/>
      <c r="AF853" s="478"/>
      <c r="AG853" s="479"/>
      <c r="AH853" s="482"/>
      <c r="AI853" s="475"/>
      <c r="AJ853" s="478"/>
      <c r="AK853" s="479"/>
      <c r="AL853" s="482"/>
    </row>
    <row r="854" spans="1:38" ht="18.75">
      <c r="A854" s="449"/>
      <c r="B854" s="541"/>
      <c r="C854" s="543"/>
      <c r="D854" s="542"/>
      <c r="E854" s="542"/>
      <c r="F854" s="470"/>
      <c r="G854" s="471"/>
      <c r="H854" s="544"/>
      <c r="I854" s="472"/>
      <c r="J854" s="473"/>
      <c r="K854" s="474"/>
      <c r="L854" s="459">
        <f t="shared" si="340"/>
        <v>0</v>
      </c>
      <c r="M854" s="460">
        <f t="shared" si="341"/>
        <v>0</v>
      </c>
      <c r="N854" s="461">
        <f t="shared" si="342"/>
        <v>0</v>
      </c>
      <c r="O854" s="462">
        <f t="shared" si="343"/>
        <v>0</v>
      </c>
      <c r="P854" s="463">
        <f t="shared" si="344"/>
        <v>0</v>
      </c>
      <c r="Q854" s="475"/>
      <c r="R854" s="476"/>
      <c r="S854" s="477"/>
      <c r="T854" s="478"/>
      <c r="U854" s="479"/>
      <c r="V854" s="480"/>
      <c r="W854" s="475"/>
      <c r="X854" s="478"/>
      <c r="Y854" s="479"/>
      <c r="Z854" s="482"/>
      <c r="AA854" s="477"/>
      <c r="AB854" s="478"/>
      <c r="AC854" s="479"/>
      <c r="AD854" s="480"/>
      <c r="AE854" s="475"/>
      <c r="AF854" s="478"/>
      <c r="AG854" s="479"/>
      <c r="AH854" s="482"/>
      <c r="AI854" s="475"/>
      <c r="AJ854" s="478"/>
      <c r="AK854" s="479"/>
      <c r="AL854" s="482"/>
    </row>
    <row r="855" spans="1:38" ht="18.75">
      <c r="A855" s="449"/>
      <c r="B855" s="541"/>
      <c r="C855" s="543"/>
      <c r="D855" s="542"/>
      <c r="E855" s="542"/>
      <c r="F855" s="470"/>
      <c r="G855" s="471"/>
      <c r="H855" s="544"/>
      <c r="I855" s="472"/>
      <c r="J855" s="473"/>
      <c r="K855" s="474"/>
      <c r="L855" s="459">
        <f t="shared" si="340"/>
        <v>0</v>
      </c>
      <c r="M855" s="460">
        <f t="shared" si="341"/>
        <v>0</v>
      </c>
      <c r="N855" s="461">
        <f t="shared" si="342"/>
        <v>0</v>
      </c>
      <c r="O855" s="462">
        <f t="shared" si="343"/>
        <v>0</v>
      </c>
      <c r="P855" s="463">
        <f t="shared" si="344"/>
        <v>0</v>
      </c>
      <c r="Q855" s="475"/>
      <c r="R855" s="476"/>
      <c r="S855" s="477"/>
      <c r="T855" s="478"/>
      <c r="U855" s="479"/>
      <c r="V855" s="480"/>
      <c r="W855" s="475"/>
      <c r="X855" s="478"/>
      <c r="Y855" s="479"/>
      <c r="Z855" s="482"/>
      <c r="AA855" s="477"/>
      <c r="AB855" s="478"/>
      <c r="AC855" s="479"/>
      <c r="AD855" s="480"/>
      <c r="AE855" s="475"/>
      <c r="AF855" s="478"/>
      <c r="AG855" s="479"/>
      <c r="AH855" s="482"/>
      <c r="AI855" s="475"/>
      <c r="AJ855" s="478"/>
      <c r="AK855" s="479"/>
      <c r="AL855" s="482"/>
    </row>
    <row r="856" spans="1:38" ht="18.75">
      <c r="A856" s="449"/>
      <c r="B856" s="541"/>
      <c r="C856" s="543"/>
      <c r="D856" s="542"/>
      <c r="E856" s="542"/>
      <c r="F856" s="470"/>
      <c r="G856" s="471"/>
      <c r="H856" s="544"/>
      <c r="I856" s="472"/>
      <c r="J856" s="473"/>
      <c r="K856" s="474"/>
      <c r="L856" s="459">
        <f t="shared" si="340"/>
        <v>0</v>
      </c>
      <c r="M856" s="460">
        <f t="shared" si="341"/>
        <v>0</v>
      </c>
      <c r="N856" s="461">
        <f t="shared" si="342"/>
        <v>0</v>
      </c>
      <c r="O856" s="462">
        <f t="shared" si="343"/>
        <v>0</v>
      </c>
      <c r="P856" s="463">
        <f t="shared" si="344"/>
        <v>0</v>
      </c>
      <c r="Q856" s="475"/>
      <c r="R856" s="476"/>
      <c r="S856" s="477"/>
      <c r="T856" s="478"/>
      <c r="U856" s="479"/>
      <c r="V856" s="480"/>
      <c r="W856" s="475"/>
      <c r="X856" s="478"/>
      <c r="Y856" s="479"/>
      <c r="Z856" s="482"/>
      <c r="AA856" s="477"/>
      <c r="AB856" s="478"/>
      <c r="AC856" s="479"/>
      <c r="AD856" s="480"/>
      <c r="AE856" s="475"/>
      <c r="AF856" s="478"/>
      <c r="AG856" s="479"/>
      <c r="AH856" s="482"/>
      <c r="AI856" s="475"/>
      <c r="AJ856" s="478"/>
      <c r="AK856" s="479"/>
      <c r="AL856" s="482"/>
    </row>
    <row r="857" spans="1:38" ht="18.75">
      <c r="A857" s="449"/>
      <c r="B857" s="450"/>
      <c r="C857" s="552"/>
      <c r="D857" s="542"/>
      <c r="E857" s="542"/>
      <c r="F857" s="453"/>
      <c r="G857" s="454"/>
      <c r="H857" s="455"/>
      <c r="I857" s="456"/>
      <c r="J857" s="457"/>
      <c r="K857" s="469"/>
      <c r="L857" s="459">
        <f t="shared" si="340"/>
        <v>0</v>
      </c>
      <c r="M857" s="460">
        <f t="shared" si="341"/>
        <v>0</v>
      </c>
      <c r="N857" s="461">
        <f t="shared" si="342"/>
        <v>0</v>
      </c>
      <c r="O857" s="462">
        <f t="shared" si="343"/>
        <v>0</v>
      </c>
      <c r="P857" s="463">
        <f t="shared" si="344"/>
        <v>0</v>
      </c>
      <c r="Q857" s="459"/>
      <c r="R857" s="463"/>
      <c r="S857" s="464"/>
      <c r="T857" s="460"/>
      <c r="U857" s="461"/>
      <c r="V857" s="465"/>
      <c r="W857" s="459"/>
      <c r="X857" s="460"/>
      <c r="Y857" s="461"/>
      <c r="Z857" s="466"/>
      <c r="AA857" s="464"/>
      <c r="AB857" s="460"/>
      <c r="AC857" s="461"/>
      <c r="AD857" s="465"/>
      <c r="AE857" s="459"/>
      <c r="AF857" s="460"/>
      <c r="AG857" s="461"/>
      <c r="AH857" s="466"/>
      <c r="AI857" s="459"/>
      <c r="AJ857" s="460"/>
      <c r="AK857" s="461"/>
      <c r="AL857" s="466"/>
    </row>
    <row r="858" spans="1:38" ht="19.5" thickBot="1">
      <c r="A858" s="501"/>
      <c r="B858" s="601"/>
      <c r="C858" s="503"/>
      <c r="D858" s="602"/>
      <c r="E858" s="602"/>
      <c r="F858" s="505"/>
      <c r="G858" s="506"/>
      <c r="H858" s="507"/>
      <c r="I858" s="508"/>
      <c r="J858" s="509"/>
      <c r="K858" s="510"/>
      <c r="L858" s="511">
        <f t="shared" si="340"/>
        <v>0</v>
      </c>
      <c r="M858" s="514">
        <f t="shared" si="341"/>
        <v>0</v>
      </c>
      <c r="N858" s="515">
        <f t="shared" si="342"/>
        <v>0</v>
      </c>
      <c r="O858" s="619">
        <f t="shared" si="343"/>
        <v>0</v>
      </c>
      <c r="P858" s="512">
        <f t="shared" si="344"/>
        <v>0</v>
      </c>
      <c r="Q858" s="511"/>
      <c r="R858" s="512"/>
      <c r="S858" s="513"/>
      <c r="T858" s="514"/>
      <c r="U858" s="515"/>
      <c r="V858" s="516"/>
      <c r="W858" s="511"/>
      <c r="X858" s="514"/>
      <c r="Y858" s="515"/>
      <c r="Z858" s="517"/>
      <c r="AA858" s="513"/>
      <c r="AB858" s="514"/>
      <c r="AC858" s="515"/>
      <c r="AD858" s="516"/>
      <c r="AE858" s="511"/>
      <c r="AF858" s="514"/>
      <c r="AG858" s="515"/>
      <c r="AH858" s="517"/>
      <c r="AI858" s="511"/>
      <c r="AJ858" s="514"/>
      <c r="AK858" s="515"/>
      <c r="AL858" s="517"/>
    </row>
    <row r="859" spans="1:38" ht="56.25">
      <c r="A859" s="383" t="s">
        <v>165</v>
      </c>
      <c r="B859" s="603" t="s">
        <v>166</v>
      </c>
      <c r="C859" s="604" t="s">
        <v>167</v>
      </c>
      <c r="D859" s="605" t="s">
        <v>168</v>
      </c>
      <c r="E859" s="527" t="s">
        <v>521</v>
      </c>
      <c r="F859" s="528" t="s">
        <v>522</v>
      </c>
      <c r="G859" s="524" t="s">
        <v>508</v>
      </c>
      <c r="H859" s="524" t="s">
        <v>509</v>
      </c>
      <c r="I859" s="524" t="s">
        <v>510</v>
      </c>
      <c r="J859" s="526" t="s">
        <v>511</v>
      </c>
      <c r="K859" s="529" t="s">
        <v>64</v>
      </c>
      <c r="L859" s="590"/>
      <c r="M859" s="591"/>
      <c r="N859" s="591"/>
      <c r="O859" s="591"/>
      <c r="P859" s="592"/>
      <c r="Q859" s="590"/>
      <c r="R859" s="592"/>
      <c r="S859" s="523">
        <f>SUM(S865:V865)</f>
        <v>342670</v>
      </c>
      <c r="T859" s="897">
        <f>S859+G867</f>
        <v>342670</v>
      </c>
      <c r="U859" s="591"/>
      <c r="V859" s="593"/>
      <c r="W859" s="523">
        <f>SUM(W865:Z865)</f>
        <v>410707.80000000005</v>
      </c>
      <c r="X859" s="897">
        <f>W859+H867</f>
        <v>410707.80000000005</v>
      </c>
      <c r="Y859" s="591"/>
      <c r="Z859" s="592"/>
      <c r="AA859" s="523">
        <f>SUM(AA865:AD865)</f>
        <v>0</v>
      </c>
      <c r="AB859" s="591"/>
      <c r="AC859" s="591"/>
      <c r="AD859" s="593"/>
      <c r="AE859" s="523">
        <f>SUM(AE865:AH865)</f>
        <v>63815</v>
      </c>
      <c r="AF859" s="591"/>
      <c r="AG859" s="591"/>
      <c r="AH859" s="592"/>
      <c r="AI859" s="523">
        <f>SUM(AI865:AL865)</f>
        <v>0</v>
      </c>
      <c r="AJ859" s="591"/>
      <c r="AK859" s="591"/>
      <c r="AL859" s="592"/>
    </row>
    <row r="860" spans="1:38" ht="26.25">
      <c r="A860" s="397" t="s">
        <v>513</v>
      </c>
      <c r="B860" s="420" t="str">
        <f>$B$4</f>
        <v>90</v>
      </c>
      <c r="C860" s="421" t="s">
        <v>32</v>
      </c>
      <c r="D860" s="386">
        <f>SUM(F860:K860)</f>
        <v>1194000</v>
      </c>
      <c r="E860" s="400" t="s">
        <v>514</v>
      </c>
      <c r="F860" s="422">
        <v>216000</v>
      </c>
      <c r="G860" s="423">
        <v>350000</v>
      </c>
      <c r="H860" s="424">
        <v>478000</v>
      </c>
      <c r="I860" s="425">
        <v>0</v>
      </c>
      <c r="J860" s="426">
        <v>150000</v>
      </c>
      <c r="K860" s="427">
        <v>0</v>
      </c>
      <c r="L860" s="428"/>
      <c r="M860" s="429"/>
      <c r="N860" s="430"/>
      <c r="O860" s="431"/>
      <c r="P860" s="432"/>
      <c r="Q860" s="428"/>
      <c r="R860" s="432"/>
      <c r="S860" s="433"/>
      <c r="T860" s="429"/>
      <c r="U860" s="430"/>
      <c r="V860" s="434"/>
      <c r="W860" s="428"/>
      <c r="X860" s="429"/>
      <c r="Y860" s="430"/>
      <c r="Z860" s="435"/>
      <c r="AA860" s="433"/>
      <c r="AB860" s="429"/>
      <c r="AC860" s="430"/>
      <c r="AD860" s="434"/>
      <c r="AE860" s="428"/>
      <c r="AF860" s="429"/>
      <c r="AG860" s="430"/>
      <c r="AH860" s="435"/>
      <c r="AI860" s="428"/>
      <c r="AJ860" s="429"/>
      <c r="AK860" s="430"/>
      <c r="AL860" s="435"/>
    </row>
    <row r="861" spans="1:38" ht="18.75" hidden="1">
      <c r="A861" s="536" t="str">
        <f>$A$5</f>
        <v>พ.ค.</v>
      </c>
      <c r="B861" s="398"/>
      <c r="C861" s="421"/>
      <c r="D861" s="386">
        <f t="shared" ref="D861" si="345">SUM(F861:K861)</f>
        <v>949500</v>
      </c>
      <c r="E861" s="400" t="s">
        <v>516</v>
      </c>
      <c r="F861" s="422">
        <v>216000</v>
      </c>
      <c r="G861" s="423">
        <v>262500</v>
      </c>
      <c r="H861" s="424">
        <v>358500</v>
      </c>
      <c r="I861" s="425">
        <v>0</v>
      </c>
      <c r="J861" s="426">
        <v>112500</v>
      </c>
      <c r="K861" s="427">
        <v>0</v>
      </c>
      <c r="L861" s="428"/>
      <c r="M861" s="429"/>
      <c r="N861" s="430"/>
      <c r="O861" s="431"/>
      <c r="P861" s="432"/>
      <c r="Q861" s="428"/>
      <c r="R861" s="432"/>
      <c r="S861" s="433"/>
      <c r="T861" s="429"/>
      <c r="U861" s="430"/>
      <c r="V861" s="434"/>
      <c r="W861" s="428"/>
      <c r="X861" s="429"/>
      <c r="Y861" s="430"/>
      <c r="Z861" s="435"/>
      <c r="AA861" s="433"/>
      <c r="AB861" s="429"/>
      <c r="AC861" s="430"/>
      <c r="AD861" s="434"/>
      <c r="AE861" s="428"/>
      <c r="AF861" s="429"/>
      <c r="AG861" s="430"/>
      <c r="AH861" s="435"/>
      <c r="AI861" s="428"/>
      <c r="AJ861" s="429"/>
      <c r="AK861" s="430"/>
      <c r="AL861" s="435"/>
    </row>
    <row r="862" spans="1:38" ht="26.25">
      <c r="A862" s="397" t="s">
        <v>517</v>
      </c>
      <c r="B862" s="401">
        <f>D862*100/D860</f>
        <v>86.532060301507542</v>
      </c>
      <c r="C862" s="421" t="s">
        <v>32</v>
      </c>
      <c r="D862" s="386">
        <f>SUM(F862:K862)</f>
        <v>1033192.8</v>
      </c>
      <c r="E862" s="400" t="s">
        <v>518</v>
      </c>
      <c r="F862" s="422">
        <f t="shared" ref="F862:K862" si="346">SUM(F866:F926)</f>
        <v>216000</v>
      </c>
      <c r="G862" s="423">
        <f t="shared" si="346"/>
        <v>342670</v>
      </c>
      <c r="H862" s="424">
        <f t="shared" si="346"/>
        <v>410707.8</v>
      </c>
      <c r="I862" s="425">
        <f t="shared" si="346"/>
        <v>0</v>
      </c>
      <c r="J862" s="426">
        <f t="shared" si="346"/>
        <v>63815</v>
      </c>
      <c r="K862" s="427">
        <f t="shared" si="346"/>
        <v>0</v>
      </c>
      <c r="L862" s="475"/>
      <c r="M862" s="478"/>
      <c r="N862" s="479"/>
      <c r="O862" s="538"/>
      <c r="P862" s="476"/>
      <c r="Q862" s="475"/>
      <c r="R862" s="476"/>
      <c r="S862" s="477"/>
      <c r="T862" s="478"/>
      <c r="U862" s="479"/>
      <c r="V862" s="480"/>
      <c r="W862" s="475"/>
      <c r="X862" s="478"/>
      <c r="Y862" s="479"/>
      <c r="Z862" s="482"/>
      <c r="AA862" s="477"/>
      <c r="AB862" s="478"/>
      <c r="AC862" s="479"/>
      <c r="AD862" s="480"/>
      <c r="AE862" s="475"/>
      <c r="AF862" s="478"/>
      <c r="AG862" s="479"/>
      <c r="AH862" s="482"/>
      <c r="AI862" s="475"/>
      <c r="AJ862" s="478"/>
      <c r="AK862" s="479"/>
      <c r="AL862" s="482"/>
    </row>
    <row r="863" spans="1:38" ht="26.25" hidden="1">
      <c r="A863" s="402" t="s">
        <v>519</v>
      </c>
      <c r="B863" s="403">
        <f>L865*100/D860</f>
        <v>54.365050251256278</v>
      </c>
      <c r="C863" s="421" t="s">
        <v>32</v>
      </c>
      <c r="D863" s="386">
        <f>SUM(F863:K863)</f>
        <v>-83692.799999999988</v>
      </c>
      <c r="E863" s="400" t="s">
        <v>520</v>
      </c>
      <c r="F863" s="422">
        <f>F861-F862</f>
        <v>0</v>
      </c>
      <c r="G863" s="423">
        <f t="shared" ref="G863:K863" si="347">G861-G862</f>
        <v>-80170</v>
      </c>
      <c r="H863" s="424">
        <f t="shared" si="347"/>
        <v>-52207.799999999988</v>
      </c>
      <c r="I863" s="425">
        <f t="shared" si="347"/>
        <v>0</v>
      </c>
      <c r="J863" s="426">
        <f t="shared" si="347"/>
        <v>48685</v>
      </c>
      <c r="K863" s="427">
        <f t="shared" si="347"/>
        <v>0</v>
      </c>
      <c r="L863" s="570"/>
      <c r="M863" s="460"/>
      <c r="N863" s="461"/>
      <c r="O863" s="462"/>
      <c r="P863" s="571"/>
      <c r="Q863" s="570"/>
      <c r="R863" s="571"/>
      <c r="S863" s="572"/>
      <c r="T863" s="460"/>
      <c r="U863" s="461"/>
      <c r="V863" s="465"/>
      <c r="W863" s="570"/>
      <c r="X863" s="460"/>
      <c r="Y863" s="461"/>
      <c r="Z863" s="466"/>
      <c r="AA863" s="572"/>
      <c r="AB863" s="460"/>
      <c r="AC863" s="461"/>
      <c r="AD863" s="465"/>
      <c r="AE863" s="570"/>
      <c r="AF863" s="460"/>
      <c r="AG863" s="461"/>
      <c r="AH863" s="466"/>
      <c r="AI863" s="570"/>
      <c r="AJ863" s="460"/>
      <c r="AK863" s="461"/>
      <c r="AL863" s="466"/>
    </row>
    <row r="864" spans="1:38" ht="18.75">
      <c r="A864" s="537"/>
      <c r="B864" s="438"/>
      <c r="C864" s="421"/>
      <c r="D864" s="386">
        <f t="shared" ref="D864" si="348">SUM(F864:K864)</f>
        <v>160807.20000000001</v>
      </c>
      <c r="E864" s="400" t="s">
        <v>453</v>
      </c>
      <c r="F864" s="422">
        <f>F860-F862</f>
        <v>0</v>
      </c>
      <c r="G864" s="423">
        <f t="shared" ref="G864:K864" si="349">G860-G862</f>
        <v>7330</v>
      </c>
      <c r="H864" s="424">
        <f t="shared" si="349"/>
        <v>67292.200000000012</v>
      </c>
      <c r="I864" s="425">
        <f t="shared" si="349"/>
        <v>0</v>
      </c>
      <c r="J864" s="426">
        <f t="shared" si="349"/>
        <v>86185</v>
      </c>
      <c r="K864" s="439">
        <f t="shared" si="349"/>
        <v>0</v>
      </c>
      <c r="L864" s="459"/>
      <c r="M864" s="460"/>
      <c r="N864" s="461"/>
      <c r="O864" s="462"/>
      <c r="P864" s="463"/>
      <c r="Q864" s="459"/>
      <c r="R864" s="463"/>
      <c r="S864" s="464"/>
      <c r="T864" s="460"/>
      <c r="U864" s="461"/>
      <c r="V864" s="465"/>
      <c r="W864" s="459"/>
      <c r="X864" s="460"/>
      <c r="Y864" s="461"/>
      <c r="Z864" s="466"/>
      <c r="AA864" s="464"/>
      <c r="AB864" s="460"/>
      <c r="AC864" s="461"/>
      <c r="AD864" s="465"/>
      <c r="AE864" s="459"/>
      <c r="AF864" s="460"/>
      <c r="AG864" s="461"/>
      <c r="AH864" s="466"/>
      <c r="AI864" s="459"/>
      <c r="AJ864" s="460"/>
      <c r="AK864" s="461"/>
      <c r="AL864" s="466"/>
    </row>
    <row r="865" spans="1:38" ht="18.75">
      <c r="A865" s="539" t="s">
        <v>523</v>
      </c>
      <c r="B865" s="440" t="s">
        <v>524</v>
      </c>
      <c r="C865" s="1162" t="s">
        <v>525</v>
      </c>
      <c r="D865" s="1163"/>
      <c r="E865" s="1164"/>
      <c r="F865" s="442" t="s">
        <v>526</v>
      </c>
      <c r="G865" s="440" t="s">
        <v>508</v>
      </c>
      <c r="H865" s="440" t="s">
        <v>509</v>
      </c>
      <c r="I865" s="440" t="s">
        <v>510</v>
      </c>
      <c r="J865" s="440" t="s">
        <v>511</v>
      </c>
      <c r="K865" s="443" t="s">
        <v>64</v>
      </c>
      <c r="L865" s="444">
        <f t="shared" ref="L865:AL865" si="350">SUM(L866:L926)</f>
        <v>649118.69999999995</v>
      </c>
      <c r="M865" s="445">
        <f t="shared" si="350"/>
        <v>0</v>
      </c>
      <c r="N865" s="445">
        <f t="shared" si="350"/>
        <v>0</v>
      </c>
      <c r="O865" s="445">
        <f t="shared" si="350"/>
        <v>384074.1</v>
      </c>
      <c r="P865" s="445">
        <f t="shared" si="350"/>
        <v>0</v>
      </c>
      <c r="Q865" s="444">
        <f t="shared" si="350"/>
        <v>216000</v>
      </c>
      <c r="R865" s="446">
        <f t="shared" si="350"/>
        <v>0</v>
      </c>
      <c r="S865" s="447">
        <f t="shared" si="350"/>
        <v>193790</v>
      </c>
      <c r="T865" s="445">
        <f t="shared" si="350"/>
        <v>0</v>
      </c>
      <c r="U865" s="445">
        <f t="shared" si="350"/>
        <v>0</v>
      </c>
      <c r="V865" s="448">
        <f t="shared" si="350"/>
        <v>148880</v>
      </c>
      <c r="W865" s="444">
        <f t="shared" si="350"/>
        <v>239328.7</v>
      </c>
      <c r="X865" s="445">
        <f t="shared" si="350"/>
        <v>0</v>
      </c>
      <c r="Y865" s="445">
        <f t="shared" si="350"/>
        <v>0</v>
      </c>
      <c r="Z865" s="446">
        <f t="shared" si="350"/>
        <v>171379.1</v>
      </c>
      <c r="AA865" s="447">
        <f t="shared" si="350"/>
        <v>0</v>
      </c>
      <c r="AB865" s="445">
        <f t="shared" si="350"/>
        <v>0</v>
      </c>
      <c r="AC865" s="445">
        <f t="shared" si="350"/>
        <v>0</v>
      </c>
      <c r="AD865" s="448">
        <f t="shared" si="350"/>
        <v>0</v>
      </c>
      <c r="AE865" s="444">
        <f t="shared" si="350"/>
        <v>0</v>
      </c>
      <c r="AF865" s="445">
        <f t="shared" si="350"/>
        <v>0</v>
      </c>
      <c r="AG865" s="445">
        <f t="shared" si="350"/>
        <v>0</v>
      </c>
      <c r="AH865" s="446">
        <f t="shared" si="350"/>
        <v>63815</v>
      </c>
      <c r="AI865" s="444">
        <f t="shared" si="350"/>
        <v>0</v>
      </c>
      <c r="AJ865" s="445">
        <f t="shared" si="350"/>
        <v>0</v>
      </c>
      <c r="AK865" s="445">
        <f t="shared" si="350"/>
        <v>0</v>
      </c>
      <c r="AL865" s="446">
        <f t="shared" si="350"/>
        <v>0</v>
      </c>
    </row>
    <row r="866" spans="1:38" ht="18.75" hidden="1">
      <c r="A866" s="539"/>
      <c r="B866" s="450"/>
      <c r="C866" s="451" t="s">
        <v>527</v>
      </c>
      <c r="D866" s="540"/>
      <c r="E866" s="540"/>
      <c r="F866" s="453"/>
      <c r="G866" s="454"/>
      <c r="H866" s="455"/>
      <c r="I866" s="456"/>
      <c r="J866" s="457"/>
      <c r="K866" s="469"/>
      <c r="L866" s="459">
        <f t="shared" ref="L866:L910" si="351">SUM(Q866,S866,W866,AA866,AE866,AI866)</f>
        <v>0</v>
      </c>
      <c r="M866" s="460">
        <f>SUM(T866,X866,AB866,AF866,AJ866)</f>
        <v>0</v>
      </c>
      <c r="N866" s="461">
        <f t="shared" ref="N866:O881" si="352">SUM(U866,Y866,AC866,AG866,AK866)</f>
        <v>0</v>
      </c>
      <c r="O866" s="462">
        <f>SUM(V866,Z866,AD866,AH866,AL866)</f>
        <v>0</v>
      </c>
      <c r="P866" s="463">
        <f>SUM(R866)</f>
        <v>0</v>
      </c>
      <c r="Q866" s="459"/>
      <c r="R866" s="463"/>
      <c r="S866" s="464"/>
      <c r="T866" s="460"/>
      <c r="U866" s="461"/>
      <c r="V866" s="465"/>
      <c r="W866" s="459"/>
      <c r="X866" s="460"/>
      <c r="Y866" s="461"/>
      <c r="Z866" s="466"/>
      <c r="AA866" s="464"/>
      <c r="AB866" s="460"/>
      <c r="AC866" s="461"/>
      <c r="AD866" s="465"/>
      <c r="AE866" s="459"/>
      <c r="AF866" s="460"/>
      <c r="AG866" s="461"/>
      <c r="AH866" s="466"/>
      <c r="AI866" s="459"/>
      <c r="AJ866" s="460"/>
      <c r="AK866" s="461"/>
      <c r="AL866" s="466"/>
    </row>
    <row r="867" spans="1:38" ht="18.75">
      <c r="A867" s="539"/>
      <c r="B867" s="450"/>
      <c r="C867" s="853" t="s">
        <v>612</v>
      </c>
      <c r="D867" s="540"/>
      <c r="E867" s="540"/>
      <c r="F867" s="453"/>
      <c r="G867" s="454"/>
      <c r="H867" s="455"/>
      <c r="I867" s="456"/>
      <c r="J867" s="457"/>
      <c r="K867" s="469"/>
      <c r="L867" s="459">
        <f t="shared" si="351"/>
        <v>0</v>
      </c>
      <c r="M867" s="460">
        <f t="shared" ref="M867:O882" si="353">SUM(T867,X867,AB867,AF867,AJ867)</f>
        <v>0</v>
      </c>
      <c r="N867" s="461">
        <f t="shared" si="352"/>
        <v>0</v>
      </c>
      <c r="O867" s="462">
        <f t="shared" si="352"/>
        <v>0</v>
      </c>
      <c r="P867" s="463">
        <f t="shared" ref="P867:P910" si="354">SUM(R867)</f>
        <v>0</v>
      </c>
      <c r="Q867" s="459"/>
      <c r="R867" s="463"/>
      <c r="S867" s="464"/>
      <c r="T867" s="460"/>
      <c r="U867" s="461"/>
      <c r="V867" s="465"/>
      <c r="W867" s="459"/>
      <c r="X867" s="460"/>
      <c r="Y867" s="461"/>
      <c r="Z867" s="466"/>
      <c r="AA867" s="464"/>
      <c r="AB867" s="460"/>
      <c r="AC867" s="461"/>
      <c r="AD867" s="465"/>
      <c r="AE867" s="459"/>
      <c r="AF867" s="460"/>
      <c r="AG867" s="461"/>
      <c r="AH867" s="466"/>
      <c r="AI867" s="459"/>
      <c r="AJ867" s="460"/>
      <c r="AK867" s="461"/>
      <c r="AL867" s="466"/>
    </row>
    <row r="868" spans="1:38" ht="18.75">
      <c r="A868" s="539"/>
      <c r="B868" s="541">
        <v>243996</v>
      </c>
      <c r="C868" s="853" t="s">
        <v>853</v>
      </c>
      <c r="D868" s="540"/>
      <c r="E868" s="540"/>
      <c r="F868" s="453"/>
      <c r="G868" s="454">
        <v>10840</v>
      </c>
      <c r="H868" s="455"/>
      <c r="I868" s="456"/>
      <c r="J868" s="457"/>
      <c r="K868" s="469"/>
      <c r="L868" s="459">
        <f t="shared" si="351"/>
        <v>10840</v>
      </c>
      <c r="M868" s="460">
        <f t="shared" si="353"/>
        <v>0</v>
      </c>
      <c r="N868" s="461">
        <f t="shared" si="352"/>
        <v>0</v>
      </c>
      <c r="O868" s="462">
        <f t="shared" si="352"/>
        <v>0</v>
      </c>
      <c r="P868" s="463">
        <f t="shared" si="354"/>
        <v>0</v>
      </c>
      <c r="Q868" s="459"/>
      <c r="R868" s="463"/>
      <c r="S868" s="464">
        <v>10840</v>
      </c>
      <c r="T868" s="460"/>
      <c r="U868" s="461"/>
      <c r="V868" s="465"/>
      <c r="W868" s="459"/>
      <c r="X868" s="460"/>
      <c r="Y868" s="461"/>
      <c r="Z868" s="466"/>
      <c r="AA868" s="464"/>
      <c r="AB868" s="460"/>
      <c r="AC868" s="461"/>
      <c r="AD868" s="465"/>
      <c r="AE868" s="459"/>
      <c r="AF868" s="460"/>
      <c r="AG868" s="461"/>
      <c r="AH868" s="466"/>
      <c r="AI868" s="459"/>
      <c r="AJ868" s="460"/>
      <c r="AK868" s="461"/>
      <c r="AL868" s="466"/>
    </row>
    <row r="869" spans="1:38" ht="18.75">
      <c r="A869" s="539"/>
      <c r="B869" s="541">
        <v>244003</v>
      </c>
      <c r="C869" s="854" t="s">
        <v>854</v>
      </c>
      <c r="D869" s="542"/>
      <c r="E869" s="542"/>
      <c r="F869" s="470"/>
      <c r="G869" s="518">
        <v>13370</v>
      </c>
      <c r="H869" s="544"/>
      <c r="I869" s="472"/>
      <c r="J869" s="473"/>
      <c r="K869" s="474"/>
      <c r="L869" s="459">
        <f t="shared" si="351"/>
        <v>13370</v>
      </c>
      <c r="M869" s="460">
        <f t="shared" si="353"/>
        <v>0</v>
      </c>
      <c r="N869" s="461">
        <f t="shared" si="352"/>
        <v>0</v>
      </c>
      <c r="O869" s="462">
        <f t="shared" si="352"/>
        <v>0</v>
      </c>
      <c r="P869" s="463">
        <f t="shared" si="354"/>
        <v>0</v>
      </c>
      <c r="Q869" s="475"/>
      <c r="R869" s="476"/>
      <c r="S869" s="608">
        <v>13370</v>
      </c>
      <c r="T869" s="478"/>
      <c r="U869" s="479"/>
      <c r="V869" s="480"/>
      <c r="W869" s="475"/>
      <c r="X869" s="478"/>
      <c r="Y869" s="479"/>
      <c r="Z869" s="482"/>
      <c r="AA869" s="477"/>
      <c r="AB869" s="478"/>
      <c r="AC869" s="479"/>
      <c r="AD869" s="480"/>
      <c r="AE869" s="475"/>
      <c r="AF869" s="478"/>
      <c r="AG869" s="479"/>
      <c r="AH869" s="482"/>
      <c r="AI869" s="475"/>
      <c r="AJ869" s="478"/>
      <c r="AK869" s="479"/>
      <c r="AL869" s="482"/>
    </row>
    <row r="870" spans="1:38" ht="18.75">
      <c r="A870" s="539"/>
      <c r="B870" s="541">
        <v>244104</v>
      </c>
      <c r="C870" s="856" t="s">
        <v>1341</v>
      </c>
      <c r="D870" s="542"/>
      <c r="E870" s="542"/>
      <c r="F870" s="470"/>
      <c r="G870" s="518">
        <v>3000</v>
      </c>
      <c r="H870" s="544"/>
      <c r="I870" s="472"/>
      <c r="J870" s="473"/>
      <c r="K870" s="474"/>
      <c r="L870" s="459">
        <f t="shared" si="351"/>
        <v>3000</v>
      </c>
      <c r="M870" s="460">
        <f t="shared" si="353"/>
        <v>0</v>
      </c>
      <c r="N870" s="461">
        <f t="shared" si="352"/>
        <v>0</v>
      </c>
      <c r="O870" s="462">
        <f t="shared" si="352"/>
        <v>0</v>
      </c>
      <c r="P870" s="463">
        <f t="shared" si="354"/>
        <v>0</v>
      </c>
      <c r="Q870" s="475"/>
      <c r="R870" s="476"/>
      <c r="S870" s="608">
        <v>3000</v>
      </c>
      <c r="T870" s="478"/>
      <c r="U870" s="479"/>
      <c r="V870" s="480"/>
      <c r="W870" s="475"/>
      <c r="X870" s="478"/>
      <c r="Y870" s="479"/>
      <c r="Z870" s="482"/>
      <c r="AA870" s="477"/>
      <c r="AB870" s="478"/>
      <c r="AC870" s="479"/>
      <c r="AD870" s="480"/>
      <c r="AE870" s="475"/>
      <c r="AF870" s="478"/>
      <c r="AG870" s="479"/>
      <c r="AH870" s="482"/>
      <c r="AI870" s="475"/>
      <c r="AJ870" s="478"/>
      <c r="AK870" s="479"/>
      <c r="AL870" s="482"/>
    </row>
    <row r="871" spans="1:38" ht="18.75">
      <c r="A871" s="539"/>
      <c r="B871" s="541">
        <v>244125</v>
      </c>
      <c r="C871" s="855" t="s">
        <v>855</v>
      </c>
      <c r="D871" s="542"/>
      <c r="E871" s="542"/>
      <c r="F871" s="470"/>
      <c r="G871" s="518">
        <v>7000</v>
      </c>
      <c r="H871" s="544"/>
      <c r="I871" s="472"/>
      <c r="J871" s="473"/>
      <c r="K871" s="474"/>
      <c r="L871" s="459">
        <f t="shared" si="351"/>
        <v>7000</v>
      </c>
      <c r="M871" s="460">
        <f t="shared" si="353"/>
        <v>0</v>
      </c>
      <c r="N871" s="461">
        <f t="shared" si="352"/>
        <v>0</v>
      </c>
      <c r="O871" s="462">
        <f t="shared" si="352"/>
        <v>0</v>
      </c>
      <c r="P871" s="463">
        <f t="shared" si="354"/>
        <v>0</v>
      </c>
      <c r="Q871" s="475"/>
      <c r="R871" s="476"/>
      <c r="S871" s="608">
        <v>7000</v>
      </c>
      <c r="T871" s="478"/>
      <c r="U871" s="479"/>
      <c r="V871" s="480"/>
      <c r="W871" s="475"/>
      <c r="X871" s="478"/>
      <c r="Y871" s="479"/>
      <c r="Z871" s="482"/>
      <c r="AA871" s="477"/>
      <c r="AB871" s="478"/>
      <c r="AC871" s="479"/>
      <c r="AD871" s="480"/>
      <c r="AE871" s="475"/>
      <c r="AF871" s="478"/>
      <c r="AG871" s="479"/>
      <c r="AH871" s="482"/>
      <c r="AI871" s="475"/>
      <c r="AJ871" s="478"/>
      <c r="AK871" s="479"/>
      <c r="AL871" s="482"/>
    </row>
    <row r="872" spans="1:38" ht="19.5" customHeight="1">
      <c r="A872" s="539"/>
      <c r="B872" s="541">
        <v>244188</v>
      </c>
      <c r="C872" s="855" t="s">
        <v>1308</v>
      </c>
      <c r="D872" s="542"/>
      <c r="E872" s="542"/>
      <c r="F872" s="470"/>
      <c r="G872" s="518">
        <v>23700</v>
      </c>
      <c r="H872" s="544"/>
      <c r="I872" s="472"/>
      <c r="J872" s="473"/>
      <c r="K872" s="474"/>
      <c r="L872" s="459">
        <f t="shared" si="351"/>
        <v>23700</v>
      </c>
      <c r="M872" s="460">
        <f t="shared" si="353"/>
        <v>0</v>
      </c>
      <c r="N872" s="461">
        <f t="shared" si="352"/>
        <v>0</v>
      </c>
      <c r="O872" s="462">
        <f t="shared" si="352"/>
        <v>0</v>
      </c>
      <c r="P872" s="463">
        <f t="shared" si="354"/>
        <v>0</v>
      </c>
      <c r="Q872" s="475"/>
      <c r="R872" s="476"/>
      <c r="S872" s="608">
        <v>23700</v>
      </c>
      <c r="T872" s="478"/>
      <c r="U872" s="551"/>
      <c r="V872" s="480"/>
      <c r="W872" s="475"/>
      <c r="X872" s="478"/>
      <c r="Y872" s="479"/>
      <c r="Z872" s="482"/>
      <c r="AA872" s="477"/>
      <c r="AB872" s="478"/>
      <c r="AC872" s="479"/>
      <c r="AD872" s="480"/>
      <c r="AE872" s="475"/>
      <c r="AF872" s="478"/>
      <c r="AG872" s="479"/>
      <c r="AH872" s="482"/>
      <c r="AI872" s="475"/>
      <c r="AJ872" s="478"/>
      <c r="AK872" s="479"/>
      <c r="AL872" s="482"/>
    </row>
    <row r="873" spans="1:38" ht="18.75">
      <c r="A873" s="539"/>
      <c r="B873" s="541">
        <v>244196</v>
      </c>
      <c r="C873" s="647" t="s">
        <v>856</v>
      </c>
      <c r="D873" s="542"/>
      <c r="E873" s="542"/>
      <c r="F873" s="606">
        <f>18000*8</f>
        <v>144000</v>
      </c>
      <c r="G873" s="518"/>
      <c r="H873" s="544"/>
      <c r="I873" s="472"/>
      <c r="J873" s="473"/>
      <c r="K873" s="474"/>
      <c r="L873" s="459">
        <f t="shared" si="351"/>
        <v>144000</v>
      </c>
      <c r="M873" s="460">
        <f t="shared" si="353"/>
        <v>0</v>
      </c>
      <c r="N873" s="461">
        <f t="shared" si="352"/>
        <v>0</v>
      </c>
      <c r="O873" s="462">
        <f t="shared" si="352"/>
        <v>0</v>
      </c>
      <c r="P873" s="463">
        <f t="shared" si="354"/>
        <v>0</v>
      </c>
      <c r="Q873" s="481">
        <f>F873</f>
        <v>144000</v>
      </c>
      <c r="R873" s="607">
        <f>144000-Q873</f>
        <v>0</v>
      </c>
      <c r="S873" s="477"/>
      <c r="T873" s="478"/>
      <c r="U873" s="479"/>
      <c r="V873" s="480"/>
      <c r="W873" s="475"/>
      <c r="X873" s="478"/>
      <c r="Y873" s="479"/>
      <c r="Z873" s="482"/>
      <c r="AA873" s="477"/>
      <c r="AB873" s="478"/>
      <c r="AC873" s="479"/>
      <c r="AD873" s="480"/>
      <c r="AE873" s="475"/>
      <c r="AF873" s="478"/>
      <c r="AG873" s="479"/>
      <c r="AH873" s="482"/>
      <c r="AI873" s="475"/>
      <c r="AJ873" s="478"/>
      <c r="AK873" s="479"/>
      <c r="AL873" s="482"/>
    </row>
    <row r="874" spans="1:38" ht="18.75">
      <c r="A874" s="539"/>
      <c r="B874" s="541">
        <v>244196</v>
      </c>
      <c r="C874" s="647" t="s">
        <v>857</v>
      </c>
      <c r="D874" s="542"/>
      <c r="E874" s="542"/>
      <c r="F874" s="606">
        <f>18000*4</f>
        <v>72000</v>
      </c>
      <c r="G874" s="518"/>
      <c r="H874" s="544"/>
      <c r="I874" s="472"/>
      <c r="J874" s="473"/>
      <c r="K874" s="474"/>
      <c r="L874" s="459">
        <f t="shared" si="351"/>
        <v>72000</v>
      </c>
      <c r="M874" s="460">
        <f t="shared" si="353"/>
        <v>0</v>
      </c>
      <c r="N874" s="461">
        <f t="shared" si="352"/>
        <v>0</v>
      </c>
      <c r="O874" s="462">
        <f t="shared" si="352"/>
        <v>0</v>
      </c>
      <c r="P874" s="463">
        <f t="shared" si="354"/>
        <v>0</v>
      </c>
      <c r="Q874" s="481">
        <f>F874</f>
        <v>72000</v>
      </c>
      <c r="R874" s="607">
        <f>72000-Q874</f>
        <v>0</v>
      </c>
      <c r="S874" s="477"/>
      <c r="T874" s="478"/>
      <c r="U874" s="479"/>
      <c r="V874" s="480"/>
      <c r="W874" s="475"/>
      <c r="X874" s="478"/>
      <c r="Y874" s="479"/>
      <c r="Z874" s="482"/>
      <c r="AA874" s="477"/>
      <c r="AB874" s="478"/>
      <c r="AC874" s="479"/>
      <c r="AD874" s="480"/>
      <c r="AE874" s="475"/>
      <c r="AF874" s="478"/>
      <c r="AG874" s="479"/>
      <c r="AH874" s="482"/>
      <c r="AI874" s="475"/>
      <c r="AJ874" s="478"/>
      <c r="AK874" s="479"/>
      <c r="AL874" s="482"/>
    </row>
    <row r="875" spans="1:38" ht="18.75">
      <c r="A875" s="539"/>
      <c r="B875" s="541">
        <v>244041</v>
      </c>
      <c r="C875" s="647" t="s">
        <v>858</v>
      </c>
      <c r="D875" s="542"/>
      <c r="E875" s="542"/>
      <c r="F875" s="470"/>
      <c r="G875" s="518"/>
      <c r="H875" s="547">
        <v>210000</v>
      </c>
      <c r="I875" s="472"/>
      <c r="J875" s="473"/>
      <c r="K875" s="474"/>
      <c r="L875" s="459">
        <f t="shared" si="351"/>
        <v>210000</v>
      </c>
      <c r="M875" s="460">
        <f t="shared" si="353"/>
        <v>0</v>
      </c>
      <c r="N875" s="461">
        <f t="shared" si="352"/>
        <v>0</v>
      </c>
      <c r="O875" s="462">
        <f t="shared" si="352"/>
        <v>0</v>
      </c>
      <c r="P875" s="463">
        <f t="shared" si="354"/>
        <v>0</v>
      </c>
      <c r="Q875" s="475"/>
      <c r="R875" s="476"/>
      <c r="S875" s="477"/>
      <c r="T875" s="478"/>
      <c r="U875" s="479"/>
      <c r="V875" s="480"/>
      <c r="W875" s="481">
        <v>210000</v>
      </c>
      <c r="X875" s="478"/>
      <c r="Y875" s="479"/>
      <c r="Z875" s="482"/>
      <c r="AA875" s="477"/>
      <c r="AB875" s="478"/>
      <c r="AC875" s="479"/>
      <c r="AD875" s="480"/>
      <c r="AE875" s="475"/>
      <c r="AF875" s="478"/>
      <c r="AG875" s="479"/>
      <c r="AH875" s="482"/>
      <c r="AI875" s="475"/>
      <c r="AJ875" s="478"/>
      <c r="AK875" s="479"/>
      <c r="AL875" s="482"/>
    </row>
    <row r="876" spans="1:38" ht="18.75">
      <c r="A876" s="539"/>
      <c r="B876" s="541">
        <v>244042</v>
      </c>
      <c r="C876" s="647" t="s">
        <v>859</v>
      </c>
      <c r="D876" s="542"/>
      <c r="E876" s="542"/>
      <c r="F876" s="470"/>
      <c r="G876" s="518">
        <v>68560</v>
      </c>
      <c r="H876" s="544"/>
      <c r="I876" s="472"/>
      <c r="J876" s="473"/>
      <c r="K876" s="474"/>
      <c r="L876" s="459">
        <f t="shared" si="351"/>
        <v>68560</v>
      </c>
      <c r="M876" s="460">
        <f t="shared" si="353"/>
        <v>0</v>
      </c>
      <c r="N876" s="461">
        <f t="shared" si="352"/>
        <v>0</v>
      </c>
      <c r="O876" s="462">
        <f t="shared" si="352"/>
        <v>0</v>
      </c>
      <c r="P876" s="463">
        <f t="shared" si="354"/>
        <v>0</v>
      </c>
      <c r="Q876" s="475"/>
      <c r="R876" s="476"/>
      <c r="S876" s="608">
        <v>68560</v>
      </c>
      <c r="T876" s="478"/>
      <c r="U876" s="479"/>
      <c r="V876" s="480"/>
      <c r="W876" s="475"/>
      <c r="X876" s="478"/>
      <c r="Y876" s="479"/>
      <c r="Z876" s="482"/>
      <c r="AA876" s="477"/>
      <c r="AB876" s="478"/>
      <c r="AC876" s="479"/>
      <c r="AD876" s="480"/>
      <c r="AE876" s="475"/>
      <c r="AF876" s="478"/>
      <c r="AG876" s="479"/>
      <c r="AH876" s="482"/>
      <c r="AI876" s="475"/>
      <c r="AJ876" s="478"/>
      <c r="AK876" s="479"/>
      <c r="AL876" s="482"/>
    </row>
    <row r="877" spans="1:38" ht="18.75">
      <c r="A877" s="539"/>
      <c r="B877" s="541">
        <v>244046</v>
      </c>
      <c r="C877" s="647" t="s">
        <v>860</v>
      </c>
      <c r="D877" s="542"/>
      <c r="E877" s="542"/>
      <c r="F877" s="470"/>
      <c r="G877" s="518"/>
      <c r="H877" s="547">
        <v>29328.7</v>
      </c>
      <c r="I877" s="472"/>
      <c r="J877" s="473"/>
      <c r="K877" s="474"/>
      <c r="L877" s="459">
        <f t="shared" si="351"/>
        <v>29328.7</v>
      </c>
      <c r="M877" s="460">
        <f t="shared" si="353"/>
        <v>0</v>
      </c>
      <c r="N877" s="461">
        <f t="shared" si="352"/>
        <v>0</v>
      </c>
      <c r="O877" s="462">
        <f t="shared" si="352"/>
        <v>0</v>
      </c>
      <c r="P877" s="463">
        <f t="shared" si="354"/>
        <v>0</v>
      </c>
      <c r="Q877" s="475"/>
      <c r="R877" s="476"/>
      <c r="S877" s="608"/>
      <c r="T877" s="478"/>
      <c r="U877" s="479"/>
      <c r="V877" s="480"/>
      <c r="W877" s="481">
        <v>29328.7</v>
      </c>
      <c r="X877" s="478"/>
      <c r="Y877" s="479"/>
      <c r="Z877" s="482"/>
      <c r="AA877" s="477"/>
      <c r="AB877" s="478"/>
      <c r="AC877" s="479"/>
      <c r="AD877" s="480"/>
      <c r="AE877" s="475"/>
      <c r="AF877" s="478"/>
      <c r="AG877" s="479"/>
      <c r="AH877" s="482"/>
      <c r="AI877" s="475"/>
      <c r="AJ877" s="478"/>
      <c r="AK877" s="479"/>
      <c r="AL877" s="482"/>
    </row>
    <row r="878" spans="1:38" ht="18.75">
      <c r="A878" s="539"/>
      <c r="B878" s="541">
        <v>244048</v>
      </c>
      <c r="C878" s="647" t="s">
        <v>861</v>
      </c>
      <c r="D878" s="542"/>
      <c r="E878" s="542"/>
      <c r="F878" s="470"/>
      <c r="G878" s="518">
        <v>1460</v>
      </c>
      <c r="H878" s="544"/>
      <c r="I878" s="472"/>
      <c r="J878" s="473"/>
      <c r="K878" s="474"/>
      <c r="L878" s="459">
        <f t="shared" si="351"/>
        <v>1460</v>
      </c>
      <c r="M878" s="460">
        <f t="shared" si="353"/>
        <v>0</v>
      </c>
      <c r="N878" s="461">
        <f t="shared" si="352"/>
        <v>0</v>
      </c>
      <c r="O878" s="462">
        <f t="shared" si="352"/>
        <v>0</v>
      </c>
      <c r="P878" s="463">
        <f t="shared" si="354"/>
        <v>0</v>
      </c>
      <c r="Q878" s="475"/>
      <c r="R878" s="476"/>
      <c r="S878" s="608">
        <v>1460</v>
      </c>
      <c r="T878" s="478"/>
      <c r="U878" s="479"/>
      <c r="V878" s="480"/>
      <c r="W878" s="475"/>
      <c r="X878" s="478"/>
      <c r="Y878" s="479"/>
      <c r="Z878" s="482"/>
      <c r="AA878" s="477"/>
      <c r="AB878" s="478"/>
      <c r="AC878" s="479"/>
      <c r="AD878" s="480"/>
      <c r="AE878" s="475"/>
      <c r="AF878" s="478"/>
      <c r="AG878" s="479"/>
      <c r="AH878" s="482"/>
      <c r="AI878" s="475"/>
      <c r="AJ878" s="478"/>
      <c r="AK878" s="479"/>
      <c r="AL878" s="482"/>
    </row>
    <row r="879" spans="1:38" ht="18.75">
      <c r="A879" s="539"/>
      <c r="B879" s="541">
        <v>244067</v>
      </c>
      <c r="C879" s="647" t="s">
        <v>862</v>
      </c>
      <c r="D879" s="612"/>
      <c r="E879" s="542"/>
      <c r="F879" s="470"/>
      <c r="G879" s="518">
        <v>2680</v>
      </c>
      <c r="H879" s="544"/>
      <c r="I879" s="472"/>
      <c r="J879" s="473"/>
      <c r="K879" s="474"/>
      <c r="L879" s="459">
        <f t="shared" si="351"/>
        <v>2680</v>
      </c>
      <c r="M879" s="460">
        <f t="shared" si="353"/>
        <v>0</v>
      </c>
      <c r="N879" s="461">
        <f t="shared" si="352"/>
        <v>0</v>
      </c>
      <c r="O879" s="462">
        <f t="shared" si="352"/>
        <v>0</v>
      </c>
      <c r="P879" s="463">
        <f t="shared" si="354"/>
        <v>0</v>
      </c>
      <c r="Q879" s="475"/>
      <c r="R879" s="476"/>
      <c r="S879" s="608">
        <v>2680</v>
      </c>
      <c r="T879" s="478"/>
      <c r="U879" s="479"/>
      <c r="V879" s="480"/>
      <c r="W879" s="475"/>
      <c r="X879" s="478"/>
      <c r="Y879" s="479"/>
      <c r="Z879" s="482"/>
      <c r="AA879" s="477"/>
      <c r="AB879" s="478"/>
      <c r="AC879" s="479"/>
      <c r="AD879" s="480"/>
      <c r="AE879" s="475"/>
      <c r="AF879" s="478"/>
      <c r="AG879" s="479"/>
      <c r="AH879" s="482"/>
      <c r="AI879" s="475"/>
      <c r="AJ879" s="478"/>
      <c r="AK879" s="479"/>
      <c r="AL879" s="482"/>
    </row>
    <row r="880" spans="1:38" ht="18.75">
      <c r="A880" s="539"/>
      <c r="B880" s="541">
        <v>244067</v>
      </c>
      <c r="C880" s="647" t="s">
        <v>863</v>
      </c>
      <c r="D880" s="542"/>
      <c r="E880" s="542"/>
      <c r="F880" s="470"/>
      <c r="G880" s="518">
        <v>1460</v>
      </c>
      <c r="H880" s="544"/>
      <c r="I880" s="472"/>
      <c r="J880" s="473"/>
      <c r="K880" s="474"/>
      <c r="L880" s="459">
        <f t="shared" si="351"/>
        <v>1460</v>
      </c>
      <c r="M880" s="460">
        <f t="shared" si="353"/>
        <v>0</v>
      </c>
      <c r="N880" s="461">
        <f t="shared" si="352"/>
        <v>0</v>
      </c>
      <c r="O880" s="462">
        <f t="shared" si="352"/>
        <v>0</v>
      </c>
      <c r="P880" s="463">
        <f t="shared" si="354"/>
        <v>0</v>
      </c>
      <c r="Q880" s="475"/>
      <c r="R880" s="476"/>
      <c r="S880" s="608">
        <v>1460</v>
      </c>
      <c r="T880" s="478"/>
      <c r="U880" s="479"/>
      <c r="V880" s="480"/>
      <c r="W880" s="475"/>
      <c r="X880" s="478"/>
      <c r="Y880" s="479"/>
      <c r="Z880" s="482"/>
      <c r="AA880" s="477"/>
      <c r="AB880" s="478"/>
      <c r="AC880" s="479"/>
      <c r="AD880" s="480"/>
      <c r="AE880" s="475"/>
      <c r="AF880" s="478"/>
      <c r="AG880" s="479"/>
      <c r="AH880" s="482"/>
      <c r="AI880" s="475"/>
      <c r="AJ880" s="478"/>
      <c r="AK880" s="479"/>
      <c r="AL880" s="482"/>
    </row>
    <row r="881" spans="1:38" ht="18.75">
      <c r="A881" s="539"/>
      <c r="B881" s="541">
        <v>244070</v>
      </c>
      <c r="C881" s="647" t="s">
        <v>859</v>
      </c>
      <c r="D881" s="542"/>
      <c r="E881" s="542"/>
      <c r="F881" s="470"/>
      <c r="G881" s="518">
        <v>24600</v>
      </c>
      <c r="H881" s="544"/>
      <c r="I881" s="472"/>
      <c r="J881" s="473"/>
      <c r="K881" s="474"/>
      <c r="L881" s="459">
        <f t="shared" si="351"/>
        <v>24600</v>
      </c>
      <c r="M881" s="460">
        <f t="shared" si="353"/>
        <v>0</v>
      </c>
      <c r="N881" s="461">
        <f t="shared" si="352"/>
        <v>0</v>
      </c>
      <c r="O881" s="462">
        <f t="shared" si="352"/>
        <v>0</v>
      </c>
      <c r="P881" s="463">
        <f t="shared" si="354"/>
        <v>0</v>
      </c>
      <c r="Q881" s="475"/>
      <c r="R881" s="476"/>
      <c r="S881" s="608">
        <v>24600</v>
      </c>
      <c r="T881" s="478"/>
      <c r="U881" s="479"/>
      <c r="V881" s="480"/>
      <c r="W881" s="475"/>
      <c r="X881" s="478"/>
      <c r="Y881" s="479"/>
      <c r="Z881" s="482"/>
      <c r="AA881" s="477"/>
      <c r="AB881" s="478"/>
      <c r="AC881" s="479"/>
      <c r="AD881" s="480"/>
      <c r="AE881" s="475"/>
      <c r="AF881" s="478"/>
      <c r="AG881" s="479"/>
      <c r="AH881" s="482"/>
      <c r="AI881" s="475"/>
      <c r="AJ881" s="478"/>
      <c r="AK881" s="479"/>
      <c r="AL881" s="482"/>
    </row>
    <row r="882" spans="1:38" ht="18.75">
      <c r="A882" s="539"/>
      <c r="B882" s="541">
        <v>244076</v>
      </c>
      <c r="C882" s="647" t="s">
        <v>864</v>
      </c>
      <c r="D882" s="542"/>
      <c r="E882" s="542"/>
      <c r="F882" s="470"/>
      <c r="G882" s="518">
        <v>1960</v>
      </c>
      <c r="H882" s="544"/>
      <c r="I882" s="472"/>
      <c r="J882" s="473"/>
      <c r="K882" s="474"/>
      <c r="L882" s="459">
        <f t="shared" si="351"/>
        <v>1960</v>
      </c>
      <c r="M882" s="460">
        <f t="shared" si="353"/>
        <v>0</v>
      </c>
      <c r="N882" s="461">
        <f t="shared" si="353"/>
        <v>0</v>
      </c>
      <c r="O882" s="462">
        <f t="shared" si="353"/>
        <v>0</v>
      </c>
      <c r="P882" s="463">
        <f t="shared" si="354"/>
        <v>0</v>
      </c>
      <c r="Q882" s="475"/>
      <c r="R882" s="476"/>
      <c r="S882" s="608">
        <v>1960</v>
      </c>
      <c r="T882" s="478"/>
      <c r="U882" s="479"/>
      <c r="V882" s="480"/>
      <c r="W882" s="475"/>
      <c r="X882" s="478"/>
      <c r="Y882" s="479"/>
      <c r="Z882" s="482"/>
      <c r="AA882" s="477"/>
      <c r="AB882" s="478"/>
      <c r="AC882" s="479"/>
      <c r="AD882" s="480"/>
      <c r="AE882" s="475"/>
      <c r="AF882" s="478"/>
      <c r="AG882" s="479"/>
      <c r="AH882" s="482"/>
      <c r="AI882" s="475"/>
      <c r="AJ882" s="478"/>
      <c r="AK882" s="479"/>
      <c r="AL882" s="482"/>
    </row>
    <row r="883" spans="1:38" ht="18.75">
      <c r="A883" s="539"/>
      <c r="B883" s="541">
        <v>244077</v>
      </c>
      <c r="C883" s="647" t="s">
        <v>865</v>
      </c>
      <c r="D883" s="542"/>
      <c r="E883" s="542"/>
      <c r="F883" s="470"/>
      <c r="G883" s="518">
        <v>240</v>
      </c>
      <c r="H883" s="544"/>
      <c r="I883" s="472"/>
      <c r="J883" s="473"/>
      <c r="K883" s="474"/>
      <c r="L883" s="459">
        <f t="shared" si="351"/>
        <v>240</v>
      </c>
      <c r="M883" s="460">
        <f t="shared" ref="M883:O910" si="355">SUM(T883,X883,AB883,AF883,AJ883)</f>
        <v>0</v>
      </c>
      <c r="N883" s="461">
        <f t="shared" si="355"/>
        <v>0</v>
      </c>
      <c r="O883" s="462">
        <f t="shared" si="355"/>
        <v>0</v>
      </c>
      <c r="P883" s="463">
        <f t="shared" si="354"/>
        <v>0</v>
      </c>
      <c r="Q883" s="475"/>
      <c r="R883" s="476"/>
      <c r="S883" s="608">
        <v>240</v>
      </c>
      <c r="T883" s="478"/>
      <c r="U883" s="479"/>
      <c r="V883" s="480"/>
      <c r="W883" s="475"/>
      <c r="X883" s="478"/>
      <c r="Y883" s="479"/>
      <c r="Z883" s="482"/>
      <c r="AA883" s="477"/>
      <c r="AB883" s="478"/>
      <c r="AC883" s="479"/>
      <c r="AD883" s="480"/>
      <c r="AE883" s="475"/>
      <c r="AF883" s="478"/>
      <c r="AG883" s="479"/>
      <c r="AH883" s="482"/>
      <c r="AI883" s="475"/>
      <c r="AJ883" s="478"/>
      <c r="AK883" s="479"/>
      <c r="AL883" s="482"/>
    </row>
    <row r="884" spans="1:38" ht="18.75">
      <c r="A884" s="539"/>
      <c r="B884" s="541">
        <v>244085</v>
      </c>
      <c r="C884" s="647" t="s">
        <v>866</v>
      </c>
      <c r="D884" s="542"/>
      <c r="E884" s="542"/>
      <c r="F884" s="470"/>
      <c r="G884" s="518">
        <v>1960</v>
      </c>
      <c r="H884" s="544"/>
      <c r="I884" s="472"/>
      <c r="J884" s="473"/>
      <c r="K884" s="474"/>
      <c r="L884" s="459">
        <f t="shared" si="351"/>
        <v>1960</v>
      </c>
      <c r="M884" s="460">
        <f t="shared" si="355"/>
        <v>0</v>
      </c>
      <c r="N884" s="461">
        <f t="shared" si="355"/>
        <v>0</v>
      </c>
      <c r="O884" s="462">
        <f t="shared" si="355"/>
        <v>0</v>
      </c>
      <c r="P884" s="463">
        <f t="shared" si="354"/>
        <v>0</v>
      </c>
      <c r="Q884" s="475"/>
      <c r="R884" s="476"/>
      <c r="S884" s="608">
        <v>1960</v>
      </c>
      <c r="T884" s="478"/>
      <c r="U884" s="479"/>
      <c r="V884" s="480"/>
      <c r="W884" s="475"/>
      <c r="X884" s="478"/>
      <c r="Y884" s="479"/>
      <c r="Z884" s="482"/>
      <c r="AA884" s="477"/>
      <c r="AB884" s="478"/>
      <c r="AC884" s="479"/>
      <c r="AD884" s="480"/>
      <c r="AE884" s="475"/>
      <c r="AF884" s="478"/>
      <c r="AG884" s="479"/>
      <c r="AH884" s="482"/>
      <c r="AI884" s="475"/>
      <c r="AJ884" s="478"/>
      <c r="AK884" s="479"/>
      <c r="AL884" s="482"/>
    </row>
    <row r="885" spans="1:38" ht="18.75">
      <c r="A885" s="539"/>
      <c r="B885" s="541">
        <v>244095</v>
      </c>
      <c r="C885" s="647" t="s">
        <v>867</v>
      </c>
      <c r="D885" s="542"/>
      <c r="E885" s="542"/>
      <c r="F885" s="470"/>
      <c r="G885" s="518">
        <v>2440</v>
      </c>
      <c r="H885" s="544"/>
      <c r="I885" s="472"/>
      <c r="J885" s="473"/>
      <c r="K885" s="474"/>
      <c r="L885" s="459">
        <f t="shared" si="351"/>
        <v>2440</v>
      </c>
      <c r="M885" s="460">
        <f t="shared" si="355"/>
        <v>0</v>
      </c>
      <c r="N885" s="461">
        <f t="shared" si="355"/>
        <v>0</v>
      </c>
      <c r="O885" s="462">
        <f t="shared" si="355"/>
        <v>0</v>
      </c>
      <c r="P885" s="463">
        <f t="shared" si="354"/>
        <v>0</v>
      </c>
      <c r="Q885" s="475"/>
      <c r="R885" s="476"/>
      <c r="S885" s="608">
        <v>2440</v>
      </c>
      <c r="T885" s="478"/>
      <c r="U885" s="479"/>
      <c r="V885" s="480"/>
      <c r="W885" s="475"/>
      <c r="X885" s="478"/>
      <c r="Y885" s="479"/>
      <c r="Z885" s="482"/>
      <c r="AA885" s="477"/>
      <c r="AB885" s="478"/>
      <c r="AC885" s="479"/>
      <c r="AD885" s="480"/>
      <c r="AE885" s="475"/>
      <c r="AF885" s="478"/>
      <c r="AG885" s="479"/>
      <c r="AH885" s="482"/>
      <c r="AI885" s="475"/>
      <c r="AJ885" s="478"/>
      <c r="AK885" s="479"/>
      <c r="AL885" s="482"/>
    </row>
    <row r="886" spans="1:38" ht="18.75">
      <c r="A886" s="539"/>
      <c r="B886" s="541">
        <v>244095</v>
      </c>
      <c r="C886" s="647" t="s">
        <v>868</v>
      </c>
      <c r="D886" s="542"/>
      <c r="E886" s="542"/>
      <c r="F886" s="470"/>
      <c r="G886" s="518">
        <v>240</v>
      </c>
      <c r="H886" s="544"/>
      <c r="I886" s="472"/>
      <c r="J886" s="473"/>
      <c r="K886" s="474"/>
      <c r="L886" s="459">
        <f t="shared" si="351"/>
        <v>240</v>
      </c>
      <c r="M886" s="460">
        <f t="shared" si="355"/>
        <v>0</v>
      </c>
      <c r="N886" s="461">
        <f t="shared" si="355"/>
        <v>0</v>
      </c>
      <c r="O886" s="462">
        <f t="shared" si="355"/>
        <v>0</v>
      </c>
      <c r="P886" s="463">
        <f t="shared" si="354"/>
        <v>0</v>
      </c>
      <c r="Q886" s="475"/>
      <c r="R886" s="476"/>
      <c r="S886" s="608">
        <v>240</v>
      </c>
      <c r="T886" s="478"/>
      <c r="U886" s="479"/>
      <c r="V886" s="480"/>
      <c r="W886" s="475"/>
      <c r="X886" s="478"/>
      <c r="Y886" s="479"/>
      <c r="Z886" s="482"/>
      <c r="AA886" s="477"/>
      <c r="AB886" s="478"/>
      <c r="AC886" s="479"/>
      <c r="AD886" s="480"/>
      <c r="AE886" s="475"/>
      <c r="AF886" s="478"/>
      <c r="AG886" s="479"/>
      <c r="AH886" s="482"/>
      <c r="AI886" s="475"/>
      <c r="AJ886" s="478"/>
      <c r="AK886" s="479"/>
      <c r="AL886" s="482"/>
    </row>
    <row r="887" spans="1:38" ht="18.75">
      <c r="A887" s="539"/>
      <c r="B887" s="541">
        <v>244095</v>
      </c>
      <c r="C887" s="647" t="s">
        <v>869</v>
      </c>
      <c r="D887" s="542"/>
      <c r="E887" s="542"/>
      <c r="F887" s="470"/>
      <c r="G887" s="518">
        <v>240</v>
      </c>
      <c r="H887" s="544"/>
      <c r="I887" s="472"/>
      <c r="J887" s="473"/>
      <c r="K887" s="474"/>
      <c r="L887" s="459">
        <f t="shared" si="351"/>
        <v>240</v>
      </c>
      <c r="M887" s="460">
        <f t="shared" si="355"/>
        <v>0</v>
      </c>
      <c r="N887" s="461">
        <f t="shared" si="355"/>
        <v>0</v>
      </c>
      <c r="O887" s="462">
        <f t="shared" si="355"/>
        <v>0</v>
      </c>
      <c r="P887" s="463">
        <f t="shared" si="354"/>
        <v>0</v>
      </c>
      <c r="Q887" s="475"/>
      <c r="R887" s="476"/>
      <c r="S887" s="608">
        <v>240</v>
      </c>
      <c r="T887" s="478"/>
      <c r="U887" s="479"/>
      <c r="V887" s="480"/>
      <c r="W887" s="475"/>
      <c r="X887" s="478"/>
      <c r="Y887" s="479"/>
      <c r="Z887" s="482"/>
      <c r="AA887" s="477"/>
      <c r="AB887" s="478"/>
      <c r="AC887" s="479"/>
      <c r="AD887" s="480"/>
      <c r="AE887" s="475"/>
      <c r="AF887" s="478"/>
      <c r="AG887" s="479"/>
      <c r="AH887" s="482"/>
      <c r="AI887" s="475"/>
      <c r="AJ887" s="478"/>
      <c r="AK887" s="479"/>
      <c r="AL887" s="482"/>
    </row>
    <row r="888" spans="1:38" ht="18.75">
      <c r="A888" s="539"/>
      <c r="B888" s="541">
        <v>244095</v>
      </c>
      <c r="C888" s="647" t="s">
        <v>870</v>
      </c>
      <c r="D888" s="542"/>
      <c r="E888" s="542"/>
      <c r="F888" s="470"/>
      <c r="G888" s="518">
        <v>480</v>
      </c>
      <c r="H888" s="544"/>
      <c r="I888" s="472"/>
      <c r="J888" s="473"/>
      <c r="K888" s="474"/>
      <c r="L888" s="459">
        <f t="shared" si="351"/>
        <v>480</v>
      </c>
      <c r="M888" s="460">
        <f t="shared" si="355"/>
        <v>0</v>
      </c>
      <c r="N888" s="461">
        <f t="shared" si="355"/>
        <v>0</v>
      </c>
      <c r="O888" s="462">
        <f t="shared" si="355"/>
        <v>0</v>
      </c>
      <c r="P888" s="463">
        <f t="shared" si="354"/>
        <v>0</v>
      </c>
      <c r="Q888" s="475"/>
      <c r="R888" s="476"/>
      <c r="S888" s="608">
        <v>480</v>
      </c>
      <c r="T888" s="478"/>
      <c r="U888" s="479"/>
      <c r="V888" s="480"/>
      <c r="W888" s="475"/>
      <c r="X888" s="478"/>
      <c r="Y888" s="479"/>
      <c r="Z888" s="482"/>
      <c r="AA888" s="477"/>
      <c r="AB888" s="478"/>
      <c r="AC888" s="479"/>
      <c r="AD888" s="480"/>
      <c r="AE888" s="475"/>
      <c r="AF888" s="478"/>
      <c r="AG888" s="479"/>
      <c r="AH888" s="482"/>
      <c r="AI888" s="475"/>
      <c r="AJ888" s="478"/>
      <c r="AK888" s="479"/>
      <c r="AL888" s="482"/>
    </row>
    <row r="889" spans="1:38" ht="18.75">
      <c r="A889" s="539"/>
      <c r="B889" s="541">
        <v>244095</v>
      </c>
      <c r="C889" s="647" t="s">
        <v>871</v>
      </c>
      <c r="D889" s="542"/>
      <c r="E889" s="542"/>
      <c r="F889" s="470"/>
      <c r="G889" s="518">
        <v>240</v>
      </c>
      <c r="H889" s="544"/>
      <c r="I889" s="472"/>
      <c r="J889" s="473"/>
      <c r="K889" s="474"/>
      <c r="L889" s="459">
        <f t="shared" si="351"/>
        <v>240</v>
      </c>
      <c r="M889" s="460">
        <f t="shared" si="355"/>
        <v>0</v>
      </c>
      <c r="N889" s="461">
        <f t="shared" si="355"/>
        <v>0</v>
      </c>
      <c r="O889" s="462">
        <f t="shared" si="355"/>
        <v>0</v>
      </c>
      <c r="P889" s="463">
        <f t="shared" si="354"/>
        <v>0</v>
      </c>
      <c r="Q889" s="475"/>
      <c r="R889" s="476"/>
      <c r="S889" s="608">
        <v>240</v>
      </c>
      <c r="T889" s="478"/>
      <c r="U889" s="479"/>
      <c r="V889" s="480"/>
      <c r="W889" s="475"/>
      <c r="X889" s="478"/>
      <c r="Y889" s="479"/>
      <c r="Z889" s="482"/>
      <c r="AA889" s="477"/>
      <c r="AB889" s="478"/>
      <c r="AC889" s="479"/>
      <c r="AD889" s="480"/>
      <c r="AE889" s="475"/>
      <c r="AF889" s="478"/>
      <c r="AG889" s="479"/>
      <c r="AH889" s="482"/>
      <c r="AI889" s="475"/>
      <c r="AJ889" s="478"/>
      <c r="AK889" s="479"/>
      <c r="AL889" s="482"/>
    </row>
    <row r="890" spans="1:38" ht="18.75">
      <c r="A890" s="539"/>
      <c r="B890" s="541">
        <v>244104</v>
      </c>
      <c r="C890" s="647" t="s">
        <v>872</v>
      </c>
      <c r="D890" s="542"/>
      <c r="E890" s="542"/>
      <c r="F890" s="470"/>
      <c r="G890" s="518">
        <v>480</v>
      </c>
      <c r="H890" s="544"/>
      <c r="I890" s="472"/>
      <c r="J890" s="473"/>
      <c r="K890" s="474"/>
      <c r="L890" s="459">
        <f t="shared" si="351"/>
        <v>480</v>
      </c>
      <c r="M890" s="460">
        <f t="shared" si="355"/>
        <v>0</v>
      </c>
      <c r="N890" s="461">
        <f t="shared" si="355"/>
        <v>0</v>
      </c>
      <c r="O890" s="462">
        <f t="shared" si="355"/>
        <v>0</v>
      </c>
      <c r="P890" s="463">
        <f t="shared" si="354"/>
        <v>0</v>
      </c>
      <c r="Q890" s="475"/>
      <c r="R890" s="476"/>
      <c r="S890" s="608">
        <v>480</v>
      </c>
      <c r="T890" s="478"/>
      <c r="U890" s="479"/>
      <c r="V890" s="480"/>
      <c r="W890" s="475"/>
      <c r="X890" s="478"/>
      <c r="Y890" s="479"/>
      <c r="Z890" s="482"/>
      <c r="AA890" s="477"/>
      <c r="AB890" s="478"/>
      <c r="AC890" s="479"/>
      <c r="AD890" s="480"/>
      <c r="AE890" s="475"/>
      <c r="AF890" s="478"/>
      <c r="AG890" s="479"/>
      <c r="AH890" s="482"/>
      <c r="AI890" s="475"/>
      <c r="AJ890" s="478"/>
      <c r="AK890" s="479"/>
      <c r="AL890" s="482"/>
    </row>
    <row r="891" spans="1:38" ht="18.75">
      <c r="A891" s="539"/>
      <c r="B891" s="541">
        <v>244104</v>
      </c>
      <c r="C891" s="647" t="s">
        <v>873</v>
      </c>
      <c r="D891" s="542"/>
      <c r="E891" s="542"/>
      <c r="F891" s="470"/>
      <c r="G891" s="518">
        <v>480</v>
      </c>
      <c r="H891" s="544"/>
      <c r="I891" s="472"/>
      <c r="J891" s="473"/>
      <c r="K891" s="474"/>
      <c r="L891" s="459">
        <f t="shared" si="351"/>
        <v>480</v>
      </c>
      <c r="M891" s="460">
        <f t="shared" si="355"/>
        <v>0</v>
      </c>
      <c r="N891" s="461">
        <f t="shared" si="355"/>
        <v>0</v>
      </c>
      <c r="O891" s="462">
        <f t="shared" si="355"/>
        <v>0</v>
      </c>
      <c r="P891" s="463">
        <f t="shared" si="354"/>
        <v>0</v>
      </c>
      <c r="Q891" s="475"/>
      <c r="R891" s="476"/>
      <c r="S891" s="608">
        <v>480</v>
      </c>
      <c r="T891" s="478"/>
      <c r="U891" s="479"/>
      <c r="V891" s="480"/>
      <c r="W891" s="475"/>
      <c r="X891" s="478"/>
      <c r="Y891" s="479"/>
      <c r="Z891" s="482"/>
      <c r="AA891" s="477"/>
      <c r="AB891" s="478"/>
      <c r="AC891" s="479"/>
      <c r="AD891" s="480"/>
      <c r="AE891" s="475"/>
      <c r="AF891" s="478"/>
      <c r="AG891" s="479"/>
      <c r="AH891" s="482"/>
      <c r="AI891" s="475"/>
      <c r="AJ891" s="478"/>
      <c r="AK891" s="479"/>
      <c r="AL891" s="482"/>
    </row>
    <row r="892" spans="1:38" ht="18.75">
      <c r="A892" s="539"/>
      <c r="B892" s="541">
        <v>244104</v>
      </c>
      <c r="C892" s="647" t="s">
        <v>874</v>
      </c>
      <c r="D892" s="542"/>
      <c r="E892" s="542"/>
      <c r="F892" s="470"/>
      <c r="G892" s="518">
        <v>480</v>
      </c>
      <c r="H892" s="544"/>
      <c r="I892" s="472"/>
      <c r="J892" s="473"/>
      <c r="K892" s="474"/>
      <c r="L892" s="459">
        <f t="shared" si="351"/>
        <v>480</v>
      </c>
      <c r="M892" s="460">
        <f t="shared" si="355"/>
        <v>0</v>
      </c>
      <c r="N892" s="461">
        <f t="shared" si="355"/>
        <v>0</v>
      </c>
      <c r="O892" s="462">
        <f t="shared" si="355"/>
        <v>0</v>
      </c>
      <c r="P892" s="463">
        <f t="shared" si="354"/>
        <v>0</v>
      </c>
      <c r="Q892" s="475"/>
      <c r="R892" s="476"/>
      <c r="S892" s="608">
        <v>480</v>
      </c>
      <c r="T892" s="478"/>
      <c r="U892" s="479"/>
      <c r="V892" s="480"/>
      <c r="W892" s="475"/>
      <c r="X892" s="478"/>
      <c r="Y892" s="479"/>
      <c r="Z892" s="482"/>
      <c r="AA892" s="477"/>
      <c r="AB892" s="478"/>
      <c r="AC892" s="479"/>
      <c r="AD892" s="480"/>
      <c r="AE892" s="475"/>
      <c r="AF892" s="478"/>
      <c r="AG892" s="479"/>
      <c r="AH892" s="482"/>
      <c r="AI892" s="475"/>
      <c r="AJ892" s="478"/>
      <c r="AK892" s="479"/>
      <c r="AL892" s="482"/>
    </row>
    <row r="893" spans="1:38" ht="18.75">
      <c r="A893" s="539"/>
      <c r="B893" s="541">
        <v>244111</v>
      </c>
      <c r="C893" s="933" t="s">
        <v>1602</v>
      </c>
      <c r="D893" s="542"/>
      <c r="E893" s="542"/>
      <c r="F893" s="470"/>
      <c r="G893" s="518"/>
      <c r="H893" s="544"/>
      <c r="I893" s="472"/>
      <c r="J893" s="473">
        <v>9630</v>
      </c>
      <c r="K893" s="474"/>
      <c r="L893" s="459">
        <f t="shared" si="351"/>
        <v>0</v>
      </c>
      <c r="M893" s="460">
        <f t="shared" si="355"/>
        <v>0</v>
      </c>
      <c r="N893" s="461">
        <f t="shared" si="355"/>
        <v>0</v>
      </c>
      <c r="O893" s="462">
        <f t="shared" si="355"/>
        <v>9630</v>
      </c>
      <c r="P893" s="463">
        <f t="shared" si="354"/>
        <v>0</v>
      </c>
      <c r="Q893" s="475"/>
      <c r="R893" s="476"/>
      <c r="S893" s="608"/>
      <c r="T893" s="478"/>
      <c r="U893" s="479"/>
      <c r="V893" s="546"/>
      <c r="W893" s="475"/>
      <c r="X893" s="478"/>
      <c r="Y893" s="479"/>
      <c r="Z893" s="482"/>
      <c r="AA893" s="477"/>
      <c r="AB893" s="478"/>
      <c r="AC893" s="479"/>
      <c r="AD893" s="480"/>
      <c r="AE893" s="475"/>
      <c r="AF893" s="478"/>
      <c r="AG893" s="479"/>
      <c r="AH893" s="482">
        <v>9630</v>
      </c>
      <c r="AI893" s="475"/>
      <c r="AJ893" s="478"/>
      <c r="AK893" s="479"/>
      <c r="AL893" s="482"/>
    </row>
    <row r="894" spans="1:38" ht="18.75">
      <c r="A894" s="539"/>
      <c r="B894" s="541">
        <v>244112</v>
      </c>
      <c r="C894" s="647" t="s">
        <v>875</v>
      </c>
      <c r="D894" s="542"/>
      <c r="E894" s="542"/>
      <c r="F894" s="470"/>
      <c r="G894" s="518">
        <v>1960</v>
      </c>
      <c r="H894" s="544"/>
      <c r="I894" s="472"/>
      <c r="J894" s="473"/>
      <c r="K894" s="474"/>
      <c r="L894" s="459">
        <f t="shared" si="351"/>
        <v>1960</v>
      </c>
      <c r="M894" s="460">
        <f t="shared" si="355"/>
        <v>0</v>
      </c>
      <c r="N894" s="461">
        <f t="shared" si="355"/>
        <v>0</v>
      </c>
      <c r="O894" s="462">
        <f t="shared" si="355"/>
        <v>0</v>
      </c>
      <c r="P894" s="463">
        <f t="shared" si="354"/>
        <v>0</v>
      </c>
      <c r="Q894" s="475"/>
      <c r="R894" s="476"/>
      <c r="S894" s="608">
        <v>1960</v>
      </c>
      <c r="T894" s="478"/>
      <c r="U894" s="479"/>
      <c r="V894" s="480"/>
      <c r="W894" s="475"/>
      <c r="X894" s="478"/>
      <c r="Y894" s="479"/>
      <c r="Z894" s="482"/>
      <c r="AA894" s="477"/>
      <c r="AB894" s="478"/>
      <c r="AC894" s="479"/>
      <c r="AD894" s="480"/>
      <c r="AE894" s="475"/>
      <c r="AF894" s="478"/>
      <c r="AG894" s="479"/>
      <c r="AH894" s="482"/>
      <c r="AI894" s="475"/>
      <c r="AJ894" s="478"/>
      <c r="AK894" s="479"/>
      <c r="AL894" s="482"/>
    </row>
    <row r="895" spans="1:38" ht="18.75">
      <c r="A895" s="539"/>
      <c r="B895" s="541">
        <v>244112</v>
      </c>
      <c r="C895" s="647" t="s">
        <v>876</v>
      </c>
      <c r="D895" s="542"/>
      <c r="E895" s="542"/>
      <c r="F895" s="470"/>
      <c r="G895" s="518">
        <v>480</v>
      </c>
      <c r="H895" s="544"/>
      <c r="I895" s="472"/>
      <c r="J895" s="473"/>
      <c r="K895" s="474"/>
      <c r="L895" s="459">
        <f t="shared" si="351"/>
        <v>480</v>
      </c>
      <c r="M895" s="460">
        <f t="shared" si="355"/>
        <v>0</v>
      </c>
      <c r="N895" s="461">
        <f t="shared" si="355"/>
        <v>0</v>
      </c>
      <c r="O895" s="462">
        <f t="shared" si="355"/>
        <v>0</v>
      </c>
      <c r="P895" s="463">
        <f t="shared" si="354"/>
        <v>0</v>
      </c>
      <c r="Q895" s="475"/>
      <c r="R895" s="476"/>
      <c r="S895" s="608">
        <v>480</v>
      </c>
      <c r="T895" s="478"/>
      <c r="U895" s="479"/>
      <c r="V895" s="480"/>
      <c r="W895" s="475"/>
      <c r="X895" s="478"/>
      <c r="Y895" s="479"/>
      <c r="Z895" s="482"/>
      <c r="AA895" s="477"/>
      <c r="AB895" s="478"/>
      <c r="AC895" s="479"/>
      <c r="AD895" s="480"/>
      <c r="AE895" s="475"/>
      <c r="AF895" s="478"/>
      <c r="AG895" s="479"/>
      <c r="AH895" s="482"/>
      <c r="AI895" s="475"/>
      <c r="AJ895" s="478"/>
      <c r="AK895" s="479"/>
      <c r="AL895" s="482"/>
    </row>
    <row r="896" spans="1:38" ht="18.75">
      <c r="A896" s="539"/>
      <c r="B896" s="541">
        <v>244118</v>
      </c>
      <c r="C896" s="647" t="s">
        <v>877</v>
      </c>
      <c r="D896" s="542"/>
      <c r="E896" s="542"/>
      <c r="F896" s="470"/>
      <c r="G896" s="518">
        <v>4640</v>
      </c>
      <c r="H896" s="544"/>
      <c r="I896" s="472"/>
      <c r="J896" s="473"/>
      <c r="K896" s="474"/>
      <c r="L896" s="459">
        <f t="shared" si="351"/>
        <v>4640</v>
      </c>
      <c r="M896" s="460">
        <f t="shared" si="355"/>
        <v>0</v>
      </c>
      <c r="N896" s="461">
        <f t="shared" si="355"/>
        <v>0</v>
      </c>
      <c r="O896" s="462">
        <f t="shared" si="355"/>
        <v>0</v>
      </c>
      <c r="P896" s="463">
        <f t="shared" si="354"/>
        <v>0</v>
      </c>
      <c r="Q896" s="475"/>
      <c r="R896" s="476"/>
      <c r="S896" s="608">
        <v>4640</v>
      </c>
      <c r="T896" s="478"/>
      <c r="U896" s="479"/>
      <c r="V896" s="480"/>
      <c r="W896" s="475"/>
      <c r="X896" s="478"/>
      <c r="Y896" s="479"/>
      <c r="Z896" s="482"/>
      <c r="AA896" s="477"/>
      <c r="AB896" s="478"/>
      <c r="AC896" s="479"/>
      <c r="AD896" s="480"/>
      <c r="AE896" s="475"/>
      <c r="AF896" s="478"/>
      <c r="AG896" s="479"/>
      <c r="AH896" s="482"/>
      <c r="AI896" s="475"/>
      <c r="AJ896" s="478"/>
      <c r="AK896" s="479"/>
      <c r="AL896" s="482"/>
    </row>
    <row r="897" spans="1:38" ht="18.75">
      <c r="A897" s="539"/>
      <c r="B897" s="541">
        <v>244120</v>
      </c>
      <c r="C897" s="647" t="s">
        <v>878</v>
      </c>
      <c r="D897" s="542"/>
      <c r="E897" s="542"/>
      <c r="F897" s="470"/>
      <c r="G897" s="518">
        <v>240</v>
      </c>
      <c r="H897" s="544"/>
      <c r="I897" s="472"/>
      <c r="J897" s="473"/>
      <c r="K897" s="474"/>
      <c r="L897" s="459">
        <f t="shared" si="351"/>
        <v>240</v>
      </c>
      <c r="M897" s="460">
        <f t="shared" si="355"/>
        <v>0</v>
      </c>
      <c r="N897" s="461">
        <f t="shared" si="355"/>
        <v>0</v>
      </c>
      <c r="O897" s="462">
        <f t="shared" si="355"/>
        <v>0</v>
      </c>
      <c r="P897" s="463">
        <f t="shared" si="354"/>
        <v>0</v>
      </c>
      <c r="Q897" s="475"/>
      <c r="R897" s="476"/>
      <c r="S897" s="608">
        <v>240</v>
      </c>
      <c r="T897" s="478"/>
      <c r="U897" s="479"/>
      <c r="V897" s="480"/>
      <c r="W897" s="475"/>
      <c r="X897" s="478"/>
      <c r="Y897" s="479"/>
      <c r="Z897" s="482"/>
      <c r="AA897" s="477"/>
      <c r="AB897" s="478"/>
      <c r="AC897" s="479"/>
      <c r="AD897" s="480"/>
      <c r="AE897" s="475"/>
      <c r="AF897" s="478"/>
      <c r="AG897" s="479"/>
      <c r="AH897" s="482"/>
      <c r="AI897" s="475"/>
      <c r="AJ897" s="478"/>
      <c r="AK897" s="479"/>
      <c r="AL897" s="482"/>
    </row>
    <row r="898" spans="1:38" ht="18.75">
      <c r="A898" s="539"/>
      <c r="B898" s="541">
        <v>244127</v>
      </c>
      <c r="C898" s="647" t="s">
        <v>879</v>
      </c>
      <c r="D898" s="542"/>
      <c r="E898" s="542"/>
      <c r="F898" s="470"/>
      <c r="G898" s="518">
        <v>1960</v>
      </c>
      <c r="H898" s="544"/>
      <c r="I898" s="472"/>
      <c r="J898" s="473"/>
      <c r="K898" s="474"/>
      <c r="L898" s="459">
        <f t="shared" si="351"/>
        <v>1960</v>
      </c>
      <c r="M898" s="460">
        <f t="shared" si="355"/>
        <v>0</v>
      </c>
      <c r="N898" s="461">
        <f t="shared" si="355"/>
        <v>0</v>
      </c>
      <c r="O898" s="462">
        <f t="shared" si="355"/>
        <v>0</v>
      </c>
      <c r="P898" s="463">
        <f t="shared" si="354"/>
        <v>0</v>
      </c>
      <c r="Q898" s="475"/>
      <c r="R898" s="476"/>
      <c r="S898" s="608">
        <v>1960</v>
      </c>
      <c r="T898" s="549"/>
      <c r="U898" s="479"/>
      <c r="V898" s="480"/>
      <c r="W898" s="475"/>
      <c r="X898" s="478"/>
      <c r="Y898" s="479"/>
      <c r="Z898" s="482"/>
      <c r="AA898" s="477"/>
      <c r="AB898" s="478"/>
      <c r="AC898" s="479"/>
      <c r="AD898" s="480"/>
      <c r="AE898" s="475"/>
      <c r="AF898" s="478"/>
      <c r="AG898" s="479"/>
      <c r="AH898" s="482"/>
      <c r="AI898" s="475"/>
      <c r="AJ898" s="478"/>
      <c r="AK898" s="479"/>
      <c r="AL898" s="482"/>
    </row>
    <row r="899" spans="1:38" ht="18.75">
      <c r="A899" s="539"/>
      <c r="B899" s="541">
        <v>244127</v>
      </c>
      <c r="C899" s="647" t="s">
        <v>880</v>
      </c>
      <c r="D899" s="542"/>
      <c r="E899" s="542"/>
      <c r="F899" s="470"/>
      <c r="G899" s="518">
        <v>2440</v>
      </c>
      <c r="H899" s="544"/>
      <c r="I899" s="472"/>
      <c r="J899" s="473"/>
      <c r="K899" s="474"/>
      <c r="L899" s="459">
        <f t="shared" si="351"/>
        <v>2440</v>
      </c>
      <c r="M899" s="460">
        <f t="shared" si="355"/>
        <v>0</v>
      </c>
      <c r="N899" s="461">
        <f t="shared" si="355"/>
        <v>0</v>
      </c>
      <c r="O899" s="462">
        <f t="shared" si="355"/>
        <v>0</v>
      </c>
      <c r="P899" s="463">
        <f t="shared" si="354"/>
        <v>0</v>
      </c>
      <c r="Q899" s="475"/>
      <c r="R899" s="476"/>
      <c r="S899" s="608">
        <v>2440</v>
      </c>
      <c r="T899" s="549"/>
      <c r="U899" s="479"/>
      <c r="V899" s="480"/>
      <c r="W899" s="475"/>
      <c r="X899" s="478"/>
      <c r="Y899" s="479"/>
      <c r="Z899" s="482"/>
      <c r="AA899" s="477"/>
      <c r="AB899" s="478"/>
      <c r="AC899" s="479"/>
      <c r="AD899" s="480"/>
      <c r="AE899" s="475"/>
      <c r="AF899" s="478"/>
      <c r="AG899" s="479"/>
      <c r="AH899" s="482"/>
      <c r="AI899" s="475"/>
      <c r="AJ899" s="478"/>
      <c r="AK899" s="479"/>
      <c r="AL899" s="482"/>
    </row>
    <row r="900" spans="1:38" ht="18.75">
      <c r="A900" s="539"/>
      <c r="B900" s="541">
        <v>244131</v>
      </c>
      <c r="C900" s="647" t="s">
        <v>881</v>
      </c>
      <c r="D900" s="542"/>
      <c r="E900" s="542"/>
      <c r="F900" s="470"/>
      <c r="G900" s="518">
        <v>480</v>
      </c>
      <c r="H900" s="544"/>
      <c r="I900" s="472"/>
      <c r="J900" s="473"/>
      <c r="K900" s="474"/>
      <c r="L900" s="459">
        <f t="shared" si="351"/>
        <v>480</v>
      </c>
      <c r="M900" s="460">
        <f t="shared" si="355"/>
        <v>0</v>
      </c>
      <c r="N900" s="461">
        <f t="shared" si="355"/>
        <v>0</v>
      </c>
      <c r="O900" s="462">
        <f t="shared" si="355"/>
        <v>0</v>
      </c>
      <c r="P900" s="463">
        <f t="shared" si="354"/>
        <v>0</v>
      </c>
      <c r="Q900" s="475"/>
      <c r="R900" s="476"/>
      <c r="S900" s="608">
        <v>480</v>
      </c>
      <c r="T900" s="549"/>
      <c r="U900" s="479"/>
      <c r="V900" s="480"/>
      <c r="W900" s="475"/>
      <c r="X900" s="478"/>
      <c r="Y900" s="479"/>
      <c r="Z900" s="482"/>
      <c r="AA900" s="477"/>
      <c r="AB900" s="478"/>
      <c r="AC900" s="479"/>
      <c r="AD900" s="480"/>
      <c r="AE900" s="475"/>
      <c r="AF900" s="478"/>
      <c r="AG900" s="479"/>
      <c r="AH900" s="482"/>
      <c r="AI900" s="475"/>
      <c r="AJ900" s="478"/>
      <c r="AK900" s="479"/>
      <c r="AL900" s="482"/>
    </row>
    <row r="901" spans="1:38" ht="18.75">
      <c r="A901" s="539"/>
      <c r="B901" s="541">
        <v>244131</v>
      </c>
      <c r="C901" s="647" t="s">
        <v>882</v>
      </c>
      <c r="D901" s="542"/>
      <c r="E901" s="542"/>
      <c r="F901" s="470"/>
      <c r="G901" s="518">
        <v>480</v>
      </c>
      <c r="H901" s="544"/>
      <c r="I901" s="472"/>
      <c r="J901" s="473"/>
      <c r="K901" s="474"/>
      <c r="L901" s="459">
        <f t="shared" si="351"/>
        <v>480</v>
      </c>
      <c r="M901" s="460">
        <f t="shared" si="355"/>
        <v>0</v>
      </c>
      <c r="N901" s="461">
        <f t="shared" si="355"/>
        <v>0</v>
      </c>
      <c r="O901" s="462">
        <f t="shared" si="355"/>
        <v>0</v>
      </c>
      <c r="P901" s="463">
        <f t="shared" si="354"/>
        <v>0</v>
      </c>
      <c r="Q901" s="475"/>
      <c r="R901" s="476"/>
      <c r="S901" s="608">
        <v>480</v>
      </c>
      <c r="T901" s="549"/>
      <c r="U901" s="479"/>
      <c r="V901" s="480"/>
      <c r="W901" s="475"/>
      <c r="X901" s="478"/>
      <c r="Y901" s="479"/>
      <c r="Z901" s="482"/>
      <c r="AA901" s="477"/>
      <c r="AB901" s="478"/>
      <c r="AC901" s="479"/>
      <c r="AD901" s="480"/>
      <c r="AE901" s="475"/>
      <c r="AF901" s="478"/>
      <c r="AG901" s="479"/>
      <c r="AH901" s="482"/>
      <c r="AI901" s="475"/>
      <c r="AJ901" s="478"/>
      <c r="AK901" s="479"/>
      <c r="AL901" s="482"/>
    </row>
    <row r="902" spans="1:38" ht="18.75">
      <c r="A902" s="539"/>
      <c r="B902" s="541">
        <v>244140</v>
      </c>
      <c r="C902" s="647" t="s">
        <v>883</v>
      </c>
      <c r="D902" s="542"/>
      <c r="E902" s="542"/>
      <c r="F902" s="470"/>
      <c r="G902" s="518">
        <v>1940</v>
      </c>
      <c r="H902" s="544"/>
      <c r="I902" s="472"/>
      <c r="J902" s="473"/>
      <c r="K902" s="474"/>
      <c r="L902" s="459">
        <f t="shared" si="351"/>
        <v>1940</v>
      </c>
      <c r="M902" s="460">
        <f t="shared" si="355"/>
        <v>0</v>
      </c>
      <c r="N902" s="461">
        <f t="shared" si="355"/>
        <v>0</v>
      </c>
      <c r="O902" s="462">
        <f t="shared" si="355"/>
        <v>0</v>
      </c>
      <c r="P902" s="463">
        <f t="shared" si="354"/>
        <v>0</v>
      </c>
      <c r="Q902" s="475"/>
      <c r="R902" s="476"/>
      <c r="S902" s="608">
        <v>1940</v>
      </c>
      <c r="T902" s="549"/>
      <c r="U902" s="479"/>
      <c r="V902" s="546"/>
      <c r="W902" s="475"/>
      <c r="X902" s="478"/>
      <c r="Y902" s="479"/>
      <c r="Z902" s="482"/>
      <c r="AA902" s="477"/>
      <c r="AB902" s="478"/>
      <c r="AC902" s="479"/>
      <c r="AD902" s="480"/>
      <c r="AE902" s="475"/>
      <c r="AF902" s="478"/>
      <c r="AG902" s="479"/>
      <c r="AH902" s="482"/>
      <c r="AI902" s="475"/>
      <c r="AJ902" s="478"/>
      <c r="AK902" s="479"/>
      <c r="AL902" s="482"/>
    </row>
    <row r="903" spans="1:38" ht="18.75">
      <c r="A903" s="553"/>
      <c r="B903" s="541">
        <v>244151</v>
      </c>
      <c r="C903" s="647" t="s">
        <v>885</v>
      </c>
      <c r="D903" s="575"/>
      <c r="E903" s="575"/>
      <c r="F903" s="486"/>
      <c r="G903" s="487">
        <v>1700</v>
      </c>
      <c r="H903" s="488"/>
      <c r="I903" s="489"/>
      <c r="J903" s="490"/>
      <c r="K903" s="491"/>
      <c r="L903" s="459">
        <f t="shared" si="351"/>
        <v>1700</v>
      </c>
      <c r="M903" s="460">
        <f t="shared" si="355"/>
        <v>0</v>
      </c>
      <c r="N903" s="461">
        <f t="shared" si="355"/>
        <v>0</v>
      </c>
      <c r="O903" s="462">
        <f t="shared" si="355"/>
        <v>0</v>
      </c>
      <c r="P903" s="463">
        <f t="shared" si="354"/>
        <v>0</v>
      </c>
      <c r="Q903" s="492"/>
      <c r="R903" s="493"/>
      <c r="S903" s="494">
        <v>1700</v>
      </c>
      <c r="T903" s="495"/>
      <c r="U903" s="496"/>
      <c r="V903" s="497"/>
      <c r="W903" s="492"/>
      <c r="X903" s="495"/>
      <c r="Y903" s="496"/>
      <c r="Z903" s="498"/>
      <c r="AA903" s="494"/>
      <c r="AB903" s="495"/>
      <c r="AC903" s="496"/>
      <c r="AD903" s="497"/>
      <c r="AE903" s="492"/>
      <c r="AF903" s="495"/>
      <c r="AG903" s="496"/>
      <c r="AH903" s="498"/>
      <c r="AI903" s="492"/>
      <c r="AJ903" s="495"/>
      <c r="AK903" s="496"/>
      <c r="AL903" s="498"/>
    </row>
    <row r="904" spans="1:38" ht="18.75">
      <c r="A904" s="553"/>
      <c r="B904" s="541">
        <v>244159</v>
      </c>
      <c r="C904" s="543" t="s">
        <v>884</v>
      </c>
      <c r="D904" s="575"/>
      <c r="E904" s="575"/>
      <c r="F904" s="486"/>
      <c r="G904" s="487">
        <v>2600</v>
      </c>
      <c r="H904" s="488"/>
      <c r="I904" s="489"/>
      <c r="J904" s="490"/>
      <c r="K904" s="491"/>
      <c r="L904" s="459">
        <f t="shared" si="351"/>
        <v>2600</v>
      </c>
      <c r="M904" s="460">
        <f t="shared" si="355"/>
        <v>0</v>
      </c>
      <c r="N904" s="461">
        <f t="shared" si="355"/>
        <v>0</v>
      </c>
      <c r="O904" s="462">
        <f t="shared" si="355"/>
        <v>0</v>
      </c>
      <c r="P904" s="463">
        <f t="shared" si="354"/>
        <v>0</v>
      </c>
      <c r="Q904" s="492"/>
      <c r="R904" s="493"/>
      <c r="S904" s="494">
        <v>2600</v>
      </c>
      <c r="T904" s="495"/>
      <c r="U904" s="496"/>
      <c r="V904" s="497"/>
      <c r="W904" s="492"/>
      <c r="X904" s="495"/>
      <c r="Y904" s="496"/>
      <c r="Z904" s="498"/>
      <c r="AA904" s="494"/>
      <c r="AB904" s="495"/>
      <c r="AC904" s="496"/>
      <c r="AD904" s="497"/>
      <c r="AE904" s="492"/>
      <c r="AF904" s="495"/>
      <c r="AG904" s="496"/>
      <c r="AH904" s="498"/>
      <c r="AI904" s="492"/>
      <c r="AJ904" s="495"/>
      <c r="AK904" s="496"/>
      <c r="AL904" s="498"/>
    </row>
    <row r="905" spans="1:38" ht="18.75">
      <c r="A905" s="553"/>
      <c r="B905" s="541">
        <v>244139</v>
      </c>
      <c r="C905" s="679" t="s">
        <v>886</v>
      </c>
      <c r="D905" s="575"/>
      <c r="E905" s="575"/>
      <c r="F905" s="486"/>
      <c r="G905" s="487"/>
      <c r="H905" s="488">
        <v>48150</v>
      </c>
      <c r="I905" s="489"/>
      <c r="J905" s="490"/>
      <c r="K905" s="491"/>
      <c r="L905" s="459">
        <f t="shared" si="351"/>
        <v>0</v>
      </c>
      <c r="M905" s="460">
        <f t="shared" si="355"/>
        <v>0</v>
      </c>
      <c r="N905" s="461">
        <f t="shared" si="355"/>
        <v>0</v>
      </c>
      <c r="O905" s="462">
        <f t="shared" si="355"/>
        <v>48150</v>
      </c>
      <c r="P905" s="463">
        <f t="shared" si="354"/>
        <v>0</v>
      </c>
      <c r="Q905" s="492"/>
      <c r="R905" s="493"/>
      <c r="S905" s="494"/>
      <c r="T905" s="495"/>
      <c r="U905" s="496"/>
      <c r="V905" s="497"/>
      <c r="W905" s="492"/>
      <c r="X905" s="495"/>
      <c r="Y905" s="496"/>
      <c r="Z905" s="498">
        <v>48150</v>
      </c>
      <c r="AA905" s="494"/>
      <c r="AB905" s="495"/>
      <c r="AC905" s="496"/>
      <c r="AD905" s="497"/>
      <c r="AE905" s="492"/>
      <c r="AF905" s="495"/>
      <c r="AG905" s="496"/>
      <c r="AH905" s="498"/>
      <c r="AI905" s="492"/>
      <c r="AJ905" s="495"/>
      <c r="AK905" s="496"/>
      <c r="AL905" s="498"/>
    </row>
    <row r="906" spans="1:38" ht="18.75">
      <c r="A906" s="553"/>
      <c r="B906" s="541">
        <v>244182</v>
      </c>
      <c r="C906" s="679" t="s">
        <v>1342</v>
      </c>
      <c r="D906" s="575"/>
      <c r="E906" s="575"/>
      <c r="F906" s="486"/>
      <c r="G906" s="487">
        <v>8960</v>
      </c>
      <c r="H906" s="488"/>
      <c r="I906" s="489"/>
      <c r="J906" s="490"/>
      <c r="K906" s="491"/>
      <c r="L906" s="459">
        <f t="shared" si="351"/>
        <v>8960</v>
      </c>
      <c r="M906" s="460">
        <f t="shared" si="355"/>
        <v>0</v>
      </c>
      <c r="N906" s="461">
        <f t="shared" si="355"/>
        <v>0</v>
      </c>
      <c r="O906" s="462">
        <f t="shared" si="355"/>
        <v>0</v>
      </c>
      <c r="P906" s="463">
        <f t="shared" si="354"/>
        <v>0</v>
      </c>
      <c r="Q906" s="492"/>
      <c r="R906" s="493"/>
      <c r="S906" s="494">
        <v>8960</v>
      </c>
      <c r="T906" s="495"/>
      <c r="U906" s="496"/>
      <c r="V906" s="497"/>
      <c r="W906" s="492"/>
      <c r="X906" s="495"/>
      <c r="Y906" s="496"/>
      <c r="Z906" s="498"/>
      <c r="AA906" s="494"/>
      <c r="AB906" s="495"/>
      <c r="AC906" s="496"/>
      <c r="AD906" s="497"/>
      <c r="AE906" s="492"/>
      <c r="AF906" s="495"/>
      <c r="AG906" s="496"/>
      <c r="AH906" s="498"/>
      <c r="AI906" s="492"/>
      <c r="AJ906" s="495"/>
      <c r="AK906" s="496"/>
      <c r="AL906" s="498"/>
    </row>
    <row r="907" spans="1:38" ht="18.75">
      <c r="A907" s="553"/>
      <c r="B907" s="574">
        <v>244210</v>
      </c>
      <c r="C907" s="599" t="s">
        <v>1497</v>
      </c>
      <c r="D907" s="575"/>
      <c r="E907" s="575"/>
      <c r="F907" s="486"/>
      <c r="G907" s="487"/>
      <c r="H907" s="488"/>
      <c r="I907" s="489"/>
      <c r="J907" s="490">
        <v>5885</v>
      </c>
      <c r="K907" s="491"/>
      <c r="L907" s="459">
        <f t="shared" si="351"/>
        <v>0</v>
      </c>
      <c r="M907" s="460">
        <f t="shared" si="355"/>
        <v>0</v>
      </c>
      <c r="N907" s="461">
        <f t="shared" si="355"/>
        <v>0</v>
      </c>
      <c r="O907" s="462">
        <f t="shared" si="355"/>
        <v>5885</v>
      </c>
      <c r="P907" s="463">
        <f t="shared" si="354"/>
        <v>0</v>
      </c>
      <c r="Q907" s="492"/>
      <c r="R907" s="493"/>
      <c r="S907" s="494"/>
      <c r="T907" s="495"/>
      <c r="U907" s="496"/>
      <c r="V907" s="497"/>
      <c r="W907" s="492"/>
      <c r="X907" s="495"/>
      <c r="Y907" s="496"/>
      <c r="Z907" s="498"/>
      <c r="AA907" s="494"/>
      <c r="AB907" s="495"/>
      <c r="AC907" s="496"/>
      <c r="AD907" s="497"/>
      <c r="AE907" s="492"/>
      <c r="AF907" s="495"/>
      <c r="AG907" s="496"/>
      <c r="AH907" s="498">
        <v>5885</v>
      </c>
      <c r="AI907" s="492"/>
      <c r="AJ907" s="495"/>
      <c r="AK907" s="496"/>
      <c r="AL907" s="498"/>
    </row>
    <row r="908" spans="1:38" ht="18.75">
      <c r="A908" s="553"/>
      <c r="B908" s="574">
        <v>244211</v>
      </c>
      <c r="C908" s="599" t="s">
        <v>1498</v>
      </c>
      <c r="D908" s="575"/>
      <c r="E908" s="575"/>
      <c r="F908" s="486"/>
      <c r="G908" s="487"/>
      <c r="H908" s="488"/>
      <c r="I908" s="489"/>
      <c r="J908" s="490">
        <v>5885</v>
      </c>
      <c r="K908" s="491"/>
      <c r="L908" s="459">
        <f t="shared" si="351"/>
        <v>0</v>
      </c>
      <c r="M908" s="460">
        <f t="shared" si="355"/>
        <v>0</v>
      </c>
      <c r="N908" s="461">
        <f t="shared" si="355"/>
        <v>0</v>
      </c>
      <c r="O908" s="462">
        <f t="shared" si="355"/>
        <v>5885</v>
      </c>
      <c r="P908" s="463">
        <f t="shared" si="354"/>
        <v>0</v>
      </c>
      <c r="Q908" s="492"/>
      <c r="R908" s="493"/>
      <c r="S908" s="494"/>
      <c r="T908" s="495"/>
      <c r="U908" s="496"/>
      <c r="V908" s="497"/>
      <c r="W908" s="492"/>
      <c r="X908" s="495"/>
      <c r="Y908" s="496"/>
      <c r="Z908" s="498"/>
      <c r="AA908" s="494"/>
      <c r="AB908" s="495"/>
      <c r="AC908" s="496"/>
      <c r="AD908" s="497"/>
      <c r="AE908" s="492"/>
      <c r="AF908" s="495"/>
      <c r="AG908" s="496"/>
      <c r="AH908" s="498">
        <v>5885</v>
      </c>
      <c r="AI908" s="492"/>
      <c r="AJ908" s="495"/>
      <c r="AK908" s="496"/>
      <c r="AL908" s="498"/>
    </row>
    <row r="909" spans="1:38" ht="18.75">
      <c r="A909" s="553"/>
      <c r="B909" s="574">
        <v>244214</v>
      </c>
      <c r="C909" s="599" t="s">
        <v>1499</v>
      </c>
      <c r="D909" s="575"/>
      <c r="E909" s="575"/>
      <c r="F909" s="486"/>
      <c r="G909" s="487">
        <v>1960</v>
      </c>
      <c r="H909" s="488"/>
      <c r="I909" s="489"/>
      <c r="J909" s="490"/>
      <c r="K909" s="491"/>
      <c r="L909" s="459">
        <f t="shared" si="351"/>
        <v>0</v>
      </c>
      <c r="M909" s="460">
        <f t="shared" si="355"/>
        <v>0</v>
      </c>
      <c r="N909" s="461">
        <f t="shared" si="355"/>
        <v>0</v>
      </c>
      <c r="O909" s="462">
        <f t="shared" si="355"/>
        <v>1960</v>
      </c>
      <c r="P909" s="463">
        <f t="shared" si="354"/>
        <v>0</v>
      </c>
      <c r="Q909" s="492"/>
      <c r="R909" s="493"/>
      <c r="S909" s="494"/>
      <c r="T909" s="495"/>
      <c r="U909" s="496"/>
      <c r="V909" s="497">
        <v>1960</v>
      </c>
      <c r="W909" s="492"/>
      <c r="X909" s="495"/>
      <c r="Y909" s="496"/>
      <c r="Z909" s="498"/>
      <c r="AA909" s="494"/>
      <c r="AB909" s="495"/>
      <c r="AC909" s="496"/>
      <c r="AD909" s="497"/>
      <c r="AE909" s="492"/>
      <c r="AF909" s="495"/>
      <c r="AG909" s="496"/>
      <c r="AH909" s="498"/>
      <c r="AI909" s="492"/>
      <c r="AJ909" s="495"/>
      <c r="AK909" s="496"/>
      <c r="AL909" s="498"/>
    </row>
    <row r="910" spans="1:38" ht="18.75">
      <c r="A910" s="553"/>
      <c r="B910" s="574">
        <v>244222</v>
      </c>
      <c r="C910" s="599" t="s">
        <v>1500</v>
      </c>
      <c r="D910" s="575"/>
      <c r="E910" s="575"/>
      <c r="F910" s="486"/>
      <c r="G910" s="487">
        <v>2920</v>
      </c>
      <c r="H910" s="488"/>
      <c r="I910" s="489"/>
      <c r="J910" s="490"/>
      <c r="K910" s="491"/>
      <c r="L910" s="459">
        <f t="shared" si="351"/>
        <v>0</v>
      </c>
      <c r="M910" s="460">
        <f t="shared" si="355"/>
        <v>0</v>
      </c>
      <c r="N910" s="461">
        <f t="shared" si="355"/>
        <v>0</v>
      </c>
      <c r="O910" s="462">
        <f t="shared" si="355"/>
        <v>2920</v>
      </c>
      <c r="P910" s="463">
        <f t="shared" si="354"/>
        <v>0</v>
      </c>
      <c r="Q910" s="492"/>
      <c r="R910" s="493"/>
      <c r="S910" s="494"/>
      <c r="T910" s="495"/>
      <c r="U910" s="496"/>
      <c r="V910" s="497">
        <v>2920</v>
      </c>
      <c r="W910" s="492"/>
      <c r="X910" s="495"/>
      <c r="Y910" s="496"/>
      <c r="Z910" s="498"/>
      <c r="AA910" s="494"/>
      <c r="AB910" s="495"/>
      <c r="AC910" s="496"/>
      <c r="AD910" s="497"/>
      <c r="AE910" s="492"/>
      <c r="AF910" s="495"/>
      <c r="AG910" s="496"/>
      <c r="AH910" s="498"/>
      <c r="AI910" s="492"/>
      <c r="AJ910" s="495"/>
      <c r="AK910" s="496"/>
      <c r="AL910" s="498"/>
    </row>
    <row r="911" spans="1:38" ht="18.75">
      <c r="A911" s="553"/>
      <c r="B911" s="1008">
        <v>244223</v>
      </c>
      <c r="C911" s="1009" t="s">
        <v>1600</v>
      </c>
      <c r="D911" s="575"/>
      <c r="E911" s="575"/>
      <c r="F911" s="486"/>
      <c r="G911" s="487"/>
      <c r="H911" s="488">
        <v>39707.699999999997</v>
      </c>
      <c r="I911" s="489"/>
      <c r="J911" s="490"/>
      <c r="K911" s="491"/>
      <c r="L911" s="459">
        <f t="shared" ref="L911:L926" si="356">SUM(Q911,S911,W911,AA911,AE911,AI911)</f>
        <v>0</v>
      </c>
      <c r="M911" s="460">
        <f t="shared" ref="M911:M926" si="357">SUM(T911,X911,AB911,AF911,AJ911)</f>
        <v>0</v>
      </c>
      <c r="N911" s="461">
        <f t="shared" ref="N911:N926" si="358">SUM(U911,Y911,AC911,AG911,AK911)</f>
        <v>0</v>
      </c>
      <c r="O911" s="462">
        <f t="shared" ref="O911:O926" si="359">SUM(V911,Z911,AD911,AH911,AL911)</f>
        <v>39707.699999999997</v>
      </c>
      <c r="P911" s="463">
        <f t="shared" ref="P911:P926" si="360">SUM(R911)</f>
        <v>0</v>
      </c>
      <c r="Q911" s="492"/>
      <c r="R911" s="493"/>
      <c r="S911" s="494"/>
      <c r="T911" s="495"/>
      <c r="U911" s="496"/>
      <c r="V911" s="497"/>
      <c r="W911" s="492"/>
      <c r="X911" s="495"/>
      <c r="Y911" s="496"/>
      <c r="Z911" s="498">
        <v>39707.699999999997</v>
      </c>
      <c r="AA911" s="494"/>
      <c r="AB911" s="495"/>
      <c r="AC911" s="496"/>
      <c r="AD911" s="497"/>
      <c r="AE911" s="492"/>
      <c r="AF911" s="495"/>
      <c r="AG911" s="496"/>
      <c r="AH911" s="498"/>
      <c r="AI911" s="492"/>
      <c r="AJ911" s="495"/>
      <c r="AK911" s="496"/>
      <c r="AL911" s="498"/>
    </row>
    <row r="912" spans="1:38" ht="18.75">
      <c r="A912" s="553"/>
      <c r="B912" s="1008">
        <v>244223</v>
      </c>
      <c r="C912" s="1009" t="s">
        <v>1601</v>
      </c>
      <c r="D912" s="575"/>
      <c r="E912" s="575"/>
      <c r="F912" s="486"/>
      <c r="G912" s="487"/>
      <c r="H912" s="488">
        <v>10143.6</v>
      </c>
      <c r="I912" s="489"/>
      <c r="J912" s="490"/>
      <c r="K912" s="491"/>
      <c r="L912" s="459">
        <f t="shared" si="356"/>
        <v>0</v>
      </c>
      <c r="M912" s="460">
        <f t="shared" si="357"/>
        <v>0</v>
      </c>
      <c r="N912" s="461">
        <f t="shared" si="358"/>
        <v>0</v>
      </c>
      <c r="O912" s="462">
        <f t="shared" si="359"/>
        <v>10143.6</v>
      </c>
      <c r="P912" s="463">
        <f t="shared" si="360"/>
        <v>0</v>
      </c>
      <c r="Q912" s="492"/>
      <c r="R912" s="493"/>
      <c r="S912" s="494"/>
      <c r="T912" s="495"/>
      <c r="U912" s="496"/>
      <c r="V912" s="497"/>
      <c r="W912" s="492"/>
      <c r="X912" s="495"/>
      <c r="Y912" s="496"/>
      <c r="Z912" s="498">
        <v>10143.6</v>
      </c>
      <c r="AA912" s="494"/>
      <c r="AB912" s="495"/>
      <c r="AC912" s="496"/>
      <c r="AD912" s="497"/>
      <c r="AE912" s="492"/>
      <c r="AF912" s="495"/>
      <c r="AG912" s="496"/>
      <c r="AH912" s="498"/>
      <c r="AI912" s="492"/>
      <c r="AJ912" s="495"/>
      <c r="AK912" s="496"/>
      <c r="AL912" s="498"/>
    </row>
    <row r="913" spans="1:38" ht="18.75">
      <c r="A913" s="553"/>
      <c r="B913" s="1008">
        <v>244223</v>
      </c>
      <c r="C913" s="1009" t="s">
        <v>1680</v>
      </c>
      <c r="D913" s="575"/>
      <c r="E913" s="575"/>
      <c r="F913" s="486"/>
      <c r="G913" s="487">
        <v>36000</v>
      </c>
      <c r="H913" s="488"/>
      <c r="I913" s="489"/>
      <c r="J913" s="490"/>
      <c r="K913" s="491"/>
      <c r="L913" s="459">
        <f t="shared" ref="L913" si="361">SUM(Q913,S913,W913,AA913,AE913,AI913)</f>
        <v>0</v>
      </c>
      <c r="M913" s="460">
        <f t="shared" ref="M913" si="362">SUM(T913,X913,AB913,AF913,AJ913)</f>
        <v>0</v>
      </c>
      <c r="N913" s="461">
        <f t="shared" ref="N913" si="363">SUM(U913,Y913,AC913,AG913,AK913)</f>
        <v>0</v>
      </c>
      <c r="O913" s="462">
        <f t="shared" ref="O913" si="364">SUM(V913,Z913,AD913,AH913,AL913)</f>
        <v>36000</v>
      </c>
      <c r="P913" s="463">
        <f t="shared" ref="P913" si="365">SUM(R913)</f>
        <v>0</v>
      </c>
      <c r="Q913" s="492"/>
      <c r="R913" s="493"/>
      <c r="S913" s="494"/>
      <c r="T913" s="495"/>
      <c r="U913" s="496"/>
      <c r="V913" s="497">
        <v>36000</v>
      </c>
      <c r="W913" s="492"/>
      <c r="X913" s="495"/>
      <c r="Y913" s="496"/>
      <c r="Z913" s="498"/>
      <c r="AA913" s="494"/>
      <c r="AB913" s="495"/>
      <c r="AC913" s="496"/>
      <c r="AD913" s="497"/>
      <c r="AE913" s="492"/>
      <c r="AF913" s="495"/>
      <c r="AG913" s="496"/>
      <c r="AH913" s="498"/>
      <c r="AI913" s="492"/>
      <c r="AJ913" s="495"/>
      <c r="AK913" s="496"/>
      <c r="AL913" s="498"/>
    </row>
    <row r="914" spans="1:38" ht="18.75">
      <c r="A914" s="553"/>
      <c r="B914" s="1008">
        <v>244223</v>
      </c>
      <c r="C914" s="1009" t="s">
        <v>1680</v>
      </c>
      <c r="D914" s="575"/>
      <c r="E914" s="575"/>
      <c r="F914" s="486"/>
      <c r="G914" s="487">
        <v>36000</v>
      </c>
      <c r="H914" s="488"/>
      <c r="I914" s="489"/>
      <c r="J914" s="490"/>
      <c r="K914" s="491"/>
      <c r="L914" s="459">
        <f t="shared" ref="L914" si="366">SUM(Q914,S914,W914,AA914,AE914,AI914)</f>
        <v>0</v>
      </c>
      <c r="M914" s="460">
        <f t="shared" ref="M914" si="367">SUM(T914,X914,AB914,AF914,AJ914)</f>
        <v>0</v>
      </c>
      <c r="N914" s="461">
        <f t="shared" ref="N914" si="368">SUM(U914,Y914,AC914,AG914,AK914)</f>
        <v>0</v>
      </c>
      <c r="O914" s="462">
        <f t="shared" ref="O914" si="369">SUM(V914,Z914,AD914,AH914,AL914)</f>
        <v>36000</v>
      </c>
      <c r="P914" s="463">
        <f t="shared" ref="P914" si="370">SUM(R914)</f>
        <v>0</v>
      </c>
      <c r="Q914" s="492"/>
      <c r="R914" s="493"/>
      <c r="S914" s="494"/>
      <c r="T914" s="495"/>
      <c r="U914" s="496"/>
      <c r="V914" s="497">
        <v>36000</v>
      </c>
      <c r="W914" s="492"/>
      <c r="X914" s="495"/>
      <c r="Y914" s="496"/>
      <c r="Z914" s="498"/>
      <c r="AA914" s="494"/>
      <c r="AB914" s="495"/>
      <c r="AC914" s="496"/>
      <c r="AD914" s="497"/>
      <c r="AE914" s="492"/>
      <c r="AF914" s="495"/>
      <c r="AG914" s="496"/>
      <c r="AH914" s="498"/>
      <c r="AI914" s="492"/>
      <c r="AJ914" s="495"/>
      <c r="AK914" s="496"/>
      <c r="AL914" s="498"/>
    </row>
    <row r="915" spans="1:38" ht="18.75">
      <c r="A915" s="553"/>
      <c r="B915" s="1008">
        <v>244224</v>
      </c>
      <c r="C915" s="1009" t="s">
        <v>1681</v>
      </c>
      <c r="D915" s="575"/>
      <c r="E915" s="575"/>
      <c r="F915" s="486"/>
      <c r="G915" s="487">
        <v>36000</v>
      </c>
      <c r="H915" s="488"/>
      <c r="I915" s="489"/>
      <c r="J915" s="490"/>
      <c r="K915" s="491"/>
      <c r="L915" s="459">
        <f t="shared" ref="L915" si="371">SUM(Q915,S915,W915,AA915,AE915,AI915)</f>
        <v>0</v>
      </c>
      <c r="M915" s="460">
        <f t="shared" ref="M915" si="372">SUM(T915,X915,AB915,AF915,AJ915)</f>
        <v>0</v>
      </c>
      <c r="N915" s="461">
        <f t="shared" ref="N915" si="373">SUM(U915,Y915,AC915,AG915,AK915)</f>
        <v>0</v>
      </c>
      <c r="O915" s="462">
        <f t="shared" ref="O915" si="374">SUM(V915,Z915,AD915,AH915,AL915)</f>
        <v>36000</v>
      </c>
      <c r="P915" s="463">
        <f t="shared" ref="P915" si="375">SUM(R915)</f>
        <v>0</v>
      </c>
      <c r="Q915" s="492"/>
      <c r="R915" s="493"/>
      <c r="S915" s="494"/>
      <c r="T915" s="495"/>
      <c r="U915" s="496"/>
      <c r="V915" s="497">
        <v>36000</v>
      </c>
      <c r="W915" s="492"/>
      <c r="X915" s="495"/>
      <c r="Y915" s="496"/>
      <c r="Z915" s="498"/>
      <c r="AA915" s="494"/>
      <c r="AB915" s="495"/>
      <c r="AC915" s="496"/>
      <c r="AD915" s="497"/>
      <c r="AE915" s="492"/>
      <c r="AF915" s="495"/>
      <c r="AG915" s="496"/>
      <c r="AH915" s="498"/>
      <c r="AI915" s="492"/>
      <c r="AJ915" s="495"/>
      <c r="AK915" s="496"/>
      <c r="AL915" s="498"/>
    </row>
    <row r="916" spans="1:38" ht="18.75">
      <c r="A916" s="553"/>
      <c r="B916" s="1008">
        <v>244224</v>
      </c>
      <c r="C916" s="1009" t="s">
        <v>1681</v>
      </c>
      <c r="D916" s="575"/>
      <c r="E916" s="575"/>
      <c r="F916" s="486"/>
      <c r="G916" s="487">
        <v>36000</v>
      </c>
      <c r="H916" s="488"/>
      <c r="I916" s="489"/>
      <c r="J916" s="490"/>
      <c r="K916" s="491"/>
      <c r="L916" s="459">
        <f t="shared" si="356"/>
        <v>0</v>
      </c>
      <c r="M916" s="460">
        <f t="shared" si="357"/>
        <v>0</v>
      </c>
      <c r="N916" s="461">
        <f t="shared" si="358"/>
        <v>0</v>
      </c>
      <c r="O916" s="462">
        <f t="shared" si="359"/>
        <v>36000</v>
      </c>
      <c r="P916" s="463">
        <f t="shared" si="360"/>
        <v>0</v>
      </c>
      <c r="Q916" s="492"/>
      <c r="R916" s="493"/>
      <c r="S916" s="494"/>
      <c r="T916" s="495"/>
      <c r="U916" s="496"/>
      <c r="V916" s="497">
        <v>36000</v>
      </c>
      <c r="W916" s="492"/>
      <c r="X916" s="495"/>
      <c r="Y916" s="496"/>
      <c r="Z916" s="498"/>
      <c r="AA916" s="494"/>
      <c r="AB916" s="495"/>
      <c r="AC916" s="496"/>
      <c r="AD916" s="497"/>
      <c r="AE916" s="492"/>
      <c r="AF916" s="495"/>
      <c r="AG916" s="496"/>
      <c r="AH916" s="498"/>
      <c r="AI916" s="492"/>
      <c r="AJ916" s="495"/>
      <c r="AK916" s="496"/>
      <c r="AL916" s="498"/>
    </row>
    <row r="917" spans="1:38" ht="18.75">
      <c r="A917" s="553"/>
      <c r="B917" s="574">
        <v>244243</v>
      </c>
      <c r="C917" s="599" t="s">
        <v>1682</v>
      </c>
      <c r="D917" s="575"/>
      <c r="E917" s="575"/>
      <c r="F917" s="486"/>
      <c r="G917" s="487"/>
      <c r="H917" s="488"/>
      <c r="I917" s="489"/>
      <c r="J917" s="490">
        <v>41195</v>
      </c>
      <c r="K917" s="491"/>
      <c r="L917" s="459">
        <f t="shared" si="356"/>
        <v>0</v>
      </c>
      <c r="M917" s="460">
        <f t="shared" si="357"/>
        <v>0</v>
      </c>
      <c r="N917" s="461">
        <f t="shared" si="358"/>
        <v>0</v>
      </c>
      <c r="O917" s="462">
        <f t="shared" si="359"/>
        <v>41195</v>
      </c>
      <c r="P917" s="463">
        <f t="shared" si="360"/>
        <v>0</v>
      </c>
      <c r="Q917" s="492"/>
      <c r="R917" s="493"/>
      <c r="S917" s="494"/>
      <c r="T917" s="495"/>
      <c r="U917" s="496"/>
      <c r="V917" s="497"/>
      <c r="W917" s="492"/>
      <c r="X917" s="495"/>
      <c r="Y917" s="496"/>
      <c r="Z917" s="498"/>
      <c r="AA917" s="494"/>
      <c r="AB917" s="495"/>
      <c r="AC917" s="496"/>
      <c r="AD917" s="497"/>
      <c r="AE917" s="492"/>
      <c r="AF917" s="495"/>
      <c r="AG917" s="496"/>
      <c r="AH917" s="498">
        <v>41195</v>
      </c>
      <c r="AI917" s="492"/>
      <c r="AJ917" s="495"/>
      <c r="AK917" s="496"/>
      <c r="AL917" s="498"/>
    </row>
    <row r="918" spans="1:38" ht="18.75">
      <c r="A918" s="553"/>
      <c r="B918" s="574">
        <v>244251</v>
      </c>
      <c r="C918" s="599" t="s">
        <v>1376</v>
      </c>
      <c r="D918" s="575"/>
      <c r="E918" s="575"/>
      <c r="F918" s="486"/>
      <c r="G918" s="487"/>
      <c r="H918" s="488">
        <v>57715.8</v>
      </c>
      <c r="I918" s="489"/>
      <c r="J918" s="490"/>
      <c r="K918" s="491"/>
      <c r="L918" s="459">
        <f t="shared" si="356"/>
        <v>0</v>
      </c>
      <c r="M918" s="460">
        <f t="shared" si="357"/>
        <v>0</v>
      </c>
      <c r="N918" s="461">
        <f t="shared" si="358"/>
        <v>0</v>
      </c>
      <c r="O918" s="462">
        <f t="shared" si="359"/>
        <v>57715.8</v>
      </c>
      <c r="P918" s="463">
        <f t="shared" si="360"/>
        <v>0</v>
      </c>
      <c r="Q918" s="492"/>
      <c r="R918" s="493"/>
      <c r="S918" s="494"/>
      <c r="T918" s="495"/>
      <c r="U918" s="496"/>
      <c r="V918" s="497"/>
      <c r="W918" s="492"/>
      <c r="X918" s="495"/>
      <c r="Y918" s="496"/>
      <c r="Z918" s="498">
        <v>57715.8</v>
      </c>
      <c r="AA918" s="494"/>
      <c r="AB918" s="495"/>
      <c r="AC918" s="496"/>
      <c r="AD918" s="497"/>
      <c r="AE918" s="492"/>
      <c r="AF918" s="495"/>
      <c r="AG918" s="496"/>
      <c r="AH918" s="498"/>
      <c r="AI918" s="492"/>
      <c r="AJ918" s="495"/>
      <c r="AK918" s="496"/>
      <c r="AL918" s="498"/>
    </row>
    <row r="919" spans="1:38" ht="18.75">
      <c r="A919" s="553"/>
      <c r="B919" s="574">
        <v>244251</v>
      </c>
      <c r="C919" s="500" t="s">
        <v>1683</v>
      </c>
      <c r="D919" s="575"/>
      <c r="E919" s="575"/>
      <c r="F919" s="486"/>
      <c r="G919" s="487"/>
      <c r="H919" s="488"/>
      <c r="I919" s="489"/>
      <c r="J919" s="490">
        <v>1220</v>
      </c>
      <c r="K919" s="491"/>
      <c r="L919" s="459">
        <f t="shared" si="356"/>
        <v>0</v>
      </c>
      <c r="M919" s="460">
        <f t="shared" si="357"/>
        <v>0</v>
      </c>
      <c r="N919" s="461">
        <f t="shared" si="358"/>
        <v>0</v>
      </c>
      <c r="O919" s="462">
        <f t="shared" si="359"/>
        <v>1220</v>
      </c>
      <c r="P919" s="463">
        <f t="shared" si="360"/>
        <v>0</v>
      </c>
      <c r="Q919" s="492"/>
      <c r="R919" s="493"/>
      <c r="S919" s="494"/>
      <c r="T919" s="495"/>
      <c r="U919" s="496"/>
      <c r="V919" s="497"/>
      <c r="W919" s="492"/>
      <c r="X919" s="495"/>
      <c r="Y919" s="496"/>
      <c r="Z919" s="498"/>
      <c r="AA919" s="494"/>
      <c r="AB919" s="495"/>
      <c r="AC919" s="496"/>
      <c r="AD919" s="497"/>
      <c r="AE919" s="492"/>
      <c r="AF919" s="495"/>
      <c r="AG919" s="496"/>
      <c r="AH919" s="498">
        <v>1220</v>
      </c>
      <c r="AI919" s="492"/>
      <c r="AJ919" s="495"/>
      <c r="AK919" s="496"/>
      <c r="AL919" s="498"/>
    </row>
    <row r="920" spans="1:38" ht="18.75">
      <c r="A920" s="553"/>
      <c r="B920" s="574">
        <v>244251</v>
      </c>
      <c r="C920" s="599" t="s">
        <v>1684</v>
      </c>
      <c r="D920" s="575"/>
      <c r="E920" s="575"/>
      <c r="F920" s="486"/>
      <c r="G920" s="487"/>
      <c r="H920" s="488">
        <v>15662</v>
      </c>
      <c r="I920" s="489"/>
      <c r="J920" s="490"/>
      <c r="K920" s="491"/>
      <c r="L920" s="459">
        <f t="shared" ref="L920:L922" si="376">SUM(Q920,S920,W920,AA920,AE920,AI920)</f>
        <v>0</v>
      </c>
      <c r="M920" s="460">
        <f t="shared" ref="M920:M922" si="377">SUM(T920,X920,AB920,AF920,AJ920)</f>
        <v>0</v>
      </c>
      <c r="N920" s="461">
        <f t="shared" ref="N920:N922" si="378">SUM(U920,Y920,AC920,AG920,AK920)</f>
        <v>0</v>
      </c>
      <c r="O920" s="462">
        <f t="shared" ref="O920:O922" si="379">SUM(V920,Z920,AD920,AH920,AL920)</f>
        <v>15662</v>
      </c>
      <c r="P920" s="463">
        <f t="shared" ref="P920:P922" si="380">SUM(R920)</f>
        <v>0</v>
      </c>
      <c r="Q920" s="492"/>
      <c r="R920" s="493"/>
      <c r="S920" s="494"/>
      <c r="T920" s="495"/>
      <c r="U920" s="496"/>
      <c r="V920" s="497"/>
      <c r="W920" s="492"/>
      <c r="X920" s="495"/>
      <c r="Y920" s="496"/>
      <c r="Z920" s="498">
        <v>15662</v>
      </c>
      <c r="AA920" s="494"/>
      <c r="AB920" s="495"/>
      <c r="AC920" s="496"/>
      <c r="AD920" s="497"/>
      <c r="AE920" s="492"/>
      <c r="AF920" s="495"/>
      <c r="AG920" s="496"/>
      <c r="AH920" s="498"/>
      <c r="AI920" s="492"/>
      <c r="AJ920" s="495"/>
      <c r="AK920" s="496"/>
      <c r="AL920" s="498"/>
    </row>
    <row r="921" spans="1:38" ht="18.75">
      <c r="A921" s="553"/>
      <c r="B921" s="574"/>
      <c r="C921" s="599"/>
      <c r="D921" s="575"/>
      <c r="E921" s="575"/>
      <c r="F921" s="486"/>
      <c r="G921" s="487"/>
      <c r="H921" s="488"/>
      <c r="I921" s="489"/>
      <c r="J921" s="490"/>
      <c r="K921" s="491"/>
      <c r="L921" s="459">
        <f t="shared" si="376"/>
        <v>0</v>
      </c>
      <c r="M921" s="460">
        <f t="shared" si="377"/>
        <v>0</v>
      </c>
      <c r="N921" s="461">
        <f t="shared" si="378"/>
        <v>0</v>
      </c>
      <c r="O921" s="462">
        <f t="shared" si="379"/>
        <v>0</v>
      </c>
      <c r="P921" s="463">
        <f t="shared" si="380"/>
        <v>0</v>
      </c>
      <c r="Q921" s="492"/>
      <c r="R921" s="493"/>
      <c r="S921" s="494"/>
      <c r="T921" s="495"/>
      <c r="U921" s="496"/>
      <c r="V921" s="497"/>
      <c r="W921" s="492"/>
      <c r="X921" s="495"/>
      <c r="Y921" s="496"/>
      <c r="Z921" s="498"/>
      <c r="AA921" s="494"/>
      <c r="AB921" s="495"/>
      <c r="AC921" s="496"/>
      <c r="AD921" s="497"/>
      <c r="AE921" s="492"/>
      <c r="AF921" s="495"/>
      <c r="AG921" s="496"/>
      <c r="AH921" s="498"/>
      <c r="AI921" s="492"/>
      <c r="AJ921" s="495"/>
      <c r="AK921" s="496"/>
      <c r="AL921" s="498"/>
    </row>
    <row r="922" spans="1:38" ht="18.75">
      <c r="A922" s="553"/>
      <c r="B922" s="574"/>
      <c r="C922" s="599"/>
      <c r="D922" s="575"/>
      <c r="E922" s="575"/>
      <c r="F922" s="486"/>
      <c r="G922" s="487"/>
      <c r="H922" s="488"/>
      <c r="I922" s="489"/>
      <c r="J922" s="490"/>
      <c r="K922" s="491"/>
      <c r="L922" s="459">
        <f t="shared" si="376"/>
        <v>0</v>
      </c>
      <c r="M922" s="460">
        <f t="shared" si="377"/>
        <v>0</v>
      </c>
      <c r="N922" s="461">
        <f t="shared" si="378"/>
        <v>0</v>
      </c>
      <c r="O922" s="462">
        <f t="shared" si="379"/>
        <v>0</v>
      </c>
      <c r="P922" s="463">
        <f t="shared" si="380"/>
        <v>0</v>
      </c>
      <c r="Q922" s="492"/>
      <c r="R922" s="493"/>
      <c r="S922" s="494"/>
      <c r="T922" s="495"/>
      <c r="U922" s="496"/>
      <c r="V922" s="497"/>
      <c r="W922" s="492"/>
      <c r="X922" s="495"/>
      <c r="Y922" s="496"/>
      <c r="Z922" s="498"/>
      <c r="AA922" s="494"/>
      <c r="AB922" s="495"/>
      <c r="AC922" s="496"/>
      <c r="AD922" s="497"/>
      <c r="AE922" s="492"/>
      <c r="AF922" s="495"/>
      <c r="AG922" s="496"/>
      <c r="AH922" s="498"/>
      <c r="AI922" s="492"/>
      <c r="AJ922" s="495"/>
      <c r="AK922" s="496"/>
      <c r="AL922" s="498"/>
    </row>
    <row r="923" spans="1:38" ht="18.75">
      <c r="A923" s="553"/>
      <c r="B923" s="574"/>
      <c r="C923" s="599"/>
      <c r="D923" s="575"/>
      <c r="E923" s="575"/>
      <c r="F923" s="486"/>
      <c r="G923" s="487"/>
      <c r="H923" s="488"/>
      <c r="I923" s="489"/>
      <c r="J923" s="490"/>
      <c r="K923" s="491"/>
      <c r="L923" s="459">
        <f t="shared" si="356"/>
        <v>0</v>
      </c>
      <c r="M923" s="460">
        <f t="shared" si="357"/>
        <v>0</v>
      </c>
      <c r="N923" s="461">
        <f t="shared" si="358"/>
        <v>0</v>
      </c>
      <c r="O923" s="462">
        <f t="shared" si="359"/>
        <v>0</v>
      </c>
      <c r="P923" s="463">
        <f t="shared" si="360"/>
        <v>0</v>
      </c>
      <c r="Q923" s="492"/>
      <c r="R923" s="493"/>
      <c r="S923" s="494"/>
      <c r="T923" s="495"/>
      <c r="U923" s="496"/>
      <c r="V923" s="497"/>
      <c r="W923" s="492"/>
      <c r="X923" s="495"/>
      <c r="Y923" s="496"/>
      <c r="Z923" s="498"/>
      <c r="AA923" s="494"/>
      <c r="AB923" s="495"/>
      <c r="AC923" s="496"/>
      <c r="AD923" s="497"/>
      <c r="AE923" s="492"/>
      <c r="AF923" s="495"/>
      <c r="AG923" s="496"/>
      <c r="AH923" s="498"/>
      <c r="AI923" s="492"/>
      <c r="AJ923" s="495"/>
      <c r="AK923" s="496"/>
      <c r="AL923" s="498"/>
    </row>
    <row r="924" spans="1:38" ht="18.75">
      <c r="A924" s="553"/>
      <c r="B924" s="574"/>
      <c r="C924" s="599"/>
      <c r="D924" s="575"/>
      <c r="E924" s="575"/>
      <c r="F924" s="486"/>
      <c r="G924" s="487"/>
      <c r="H924" s="488"/>
      <c r="I924" s="489"/>
      <c r="J924" s="490"/>
      <c r="K924" s="491"/>
      <c r="L924" s="459">
        <f t="shared" si="356"/>
        <v>0</v>
      </c>
      <c r="M924" s="460">
        <f t="shared" si="357"/>
        <v>0</v>
      </c>
      <c r="N924" s="461">
        <f t="shared" si="358"/>
        <v>0</v>
      </c>
      <c r="O924" s="462">
        <f t="shared" si="359"/>
        <v>0</v>
      </c>
      <c r="P924" s="463">
        <f t="shared" si="360"/>
        <v>0</v>
      </c>
      <c r="Q924" s="492"/>
      <c r="R924" s="493"/>
      <c r="S924" s="494"/>
      <c r="T924" s="495"/>
      <c r="U924" s="496"/>
      <c r="V924" s="497"/>
      <c r="W924" s="492"/>
      <c r="X924" s="495"/>
      <c r="Y924" s="496"/>
      <c r="Z924" s="498"/>
      <c r="AA924" s="494"/>
      <c r="AB924" s="495"/>
      <c r="AC924" s="496"/>
      <c r="AD924" s="497"/>
      <c r="AE924" s="492"/>
      <c r="AF924" s="495"/>
      <c r="AG924" s="496"/>
      <c r="AH924" s="498"/>
      <c r="AI924" s="492"/>
      <c r="AJ924" s="495"/>
      <c r="AK924" s="496"/>
      <c r="AL924" s="498"/>
    </row>
    <row r="925" spans="1:38" ht="18.75">
      <c r="A925" s="553"/>
      <c r="B925" s="574"/>
      <c r="C925" s="599"/>
      <c r="D925" s="575"/>
      <c r="E925" s="575"/>
      <c r="F925" s="486"/>
      <c r="G925" s="487"/>
      <c r="H925" s="488"/>
      <c r="I925" s="489"/>
      <c r="J925" s="490"/>
      <c r="K925" s="491"/>
      <c r="L925" s="459">
        <f t="shared" si="356"/>
        <v>0</v>
      </c>
      <c r="M925" s="460">
        <f t="shared" si="357"/>
        <v>0</v>
      </c>
      <c r="N925" s="461">
        <f t="shared" si="358"/>
        <v>0</v>
      </c>
      <c r="O925" s="462">
        <f t="shared" si="359"/>
        <v>0</v>
      </c>
      <c r="P925" s="463">
        <f t="shared" si="360"/>
        <v>0</v>
      </c>
      <c r="Q925" s="492"/>
      <c r="R925" s="493"/>
      <c r="S925" s="494"/>
      <c r="T925" s="495"/>
      <c r="U925" s="496"/>
      <c r="V925" s="497"/>
      <c r="W925" s="492"/>
      <c r="X925" s="495"/>
      <c r="Y925" s="496"/>
      <c r="Z925" s="498"/>
      <c r="AA925" s="494"/>
      <c r="AB925" s="495"/>
      <c r="AC925" s="496"/>
      <c r="AD925" s="497"/>
      <c r="AE925" s="492"/>
      <c r="AF925" s="495"/>
      <c r="AG925" s="496"/>
      <c r="AH925" s="498"/>
      <c r="AI925" s="492"/>
      <c r="AJ925" s="495"/>
      <c r="AK925" s="496"/>
      <c r="AL925" s="498"/>
    </row>
    <row r="926" spans="1:38" ht="19.5" thickBot="1">
      <c r="A926" s="553"/>
      <c r="B926" s="553"/>
      <c r="C926" s="554"/>
      <c r="D926" s="555"/>
      <c r="E926" s="555"/>
      <c r="F926" s="556"/>
      <c r="G926" s="557"/>
      <c r="H926" s="558"/>
      <c r="I926" s="559"/>
      <c r="J926" s="560"/>
      <c r="K926" s="561"/>
      <c r="L926" s="459">
        <f t="shared" si="356"/>
        <v>0</v>
      </c>
      <c r="M926" s="460">
        <f t="shared" si="357"/>
        <v>0</v>
      </c>
      <c r="N926" s="461">
        <f t="shared" si="358"/>
        <v>0</v>
      </c>
      <c r="O926" s="462">
        <f t="shared" si="359"/>
        <v>0</v>
      </c>
      <c r="P926" s="463">
        <f t="shared" si="360"/>
        <v>0</v>
      </c>
      <c r="Q926" s="492"/>
      <c r="R926" s="493"/>
      <c r="S926" s="494"/>
      <c r="T926" s="495"/>
      <c r="U926" s="496"/>
      <c r="V926" s="497"/>
      <c r="W926" s="492"/>
      <c r="X926" s="495"/>
      <c r="Y926" s="496"/>
      <c r="Z926" s="498"/>
      <c r="AA926" s="494"/>
      <c r="AB926" s="495"/>
      <c r="AC926" s="496"/>
      <c r="AD926" s="497"/>
      <c r="AE926" s="492"/>
      <c r="AF926" s="495"/>
      <c r="AG926" s="496"/>
      <c r="AH926" s="498"/>
      <c r="AI926" s="492"/>
      <c r="AJ926" s="495"/>
      <c r="AK926" s="496"/>
      <c r="AL926" s="498"/>
    </row>
    <row r="927" spans="1:38" ht="75">
      <c r="A927" s="966" t="s">
        <v>169</v>
      </c>
      <c r="B927" s="562" t="s">
        <v>170</v>
      </c>
      <c r="C927" s="563" t="s">
        <v>171</v>
      </c>
      <c r="D927" s="564" t="s">
        <v>172</v>
      </c>
      <c r="E927" s="410" t="s">
        <v>521</v>
      </c>
      <c r="F927" s="411" t="s">
        <v>522</v>
      </c>
      <c r="G927" s="409" t="s">
        <v>508</v>
      </c>
      <c r="H927" s="409" t="s">
        <v>509</v>
      </c>
      <c r="I927" s="409" t="s">
        <v>510</v>
      </c>
      <c r="J927" s="412" t="s">
        <v>511</v>
      </c>
      <c r="K927" s="413" t="s">
        <v>64</v>
      </c>
      <c r="L927" s="565"/>
      <c r="M927" s="566"/>
      <c r="N927" s="566"/>
      <c r="O927" s="566"/>
      <c r="P927" s="567"/>
      <c r="Q927" s="565"/>
      <c r="R927" s="567"/>
      <c r="S927" s="523">
        <f>SUM(S933:V933)</f>
        <v>320265</v>
      </c>
      <c r="T927" s="897">
        <f>S927+G934</f>
        <v>320265</v>
      </c>
      <c r="U927" s="591"/>
      <c r="V927" s="593"/>
      <c r="W927" s="523">
        <f>SUM(W933:Z933)</f>
        <v>1189754.3999999999</v>
      </c>
      <c r="X927" s="897">
        <f>W927+H934</f>
        <v>1189754.3999999999</v>
      </c>
      <c r="Y927" s="566"/>
      <c r="Z927" s="567"/>
      <c r="AA927" s="523">
        <f>SUM(AA933:AD933)</f>
        <v>0</v>
      </c>
      <c r="AB927" s="566"/>
      <c r="AC927" s="566"/>
      <c r="AD927" s="568"/>
      <c r="AE927" s="523">
        <f>SUM(AE933:AH933)</f>
        <v>276254.74</v>
      </c>
      <c r="AF927" s="566"/>
      <c r="AG927" s="566"/>
      <c r="AH927" s="567"/>
      <c r="AI927" s="523">
        <f>SUM(AI933:AL933)</f>
        <v>0</v>
      </c>
      <c r="AJ927" s="566"/>
      <c r="AK927" s="566"/>
      <c r="AL927" s="567"/>
    </row>
    <row r="928" spans="1:38" ht="26.25">
      <c r="A928" s="402" t="s">
        <v>513</v>
      </c>
      <c r="B928" s="420" t="str">
        <f>$B$4</f>
        <v>90</v>
      </c>
      <c r="C928" s="421" t="s">
        <v>32</v>
      </c>
      <c r="D928" s="386">
        <f>SUM(F928:K928)</f>
        <v>1989600</v>
      </c>
      <c r="E928" s="400" t="s">
        <v>514</v>
      </c>
      <c r="F928" s="422">
        <v>0</v>
      </c>
      <c r="G928" s="423">
        <v>340200</v>
      </c>
      <c r="H928" s="424">
        <v>1399400</v>
      </c>
      <c r="I928" s="425">
        <v>0</v>
      </c>
      <c r="J928" s="426">
        <v>250000</v>
      </c>
      <c r="K928" s="427">
        <v>0</v>
      </c>
      <c r="L928" s="428"/>
      <c r="M928" s="429"/>
      <c r="N928" s="430"/>
      <c r="O928" s="431"/>
      <c r="P928" s="432"/>
      <c r="Q928" s="428"/>
      <c r="R928" s="432"/>
      <c r="S928" s="433"/>
      <c r="T928" s="429"/>
      <c r="U928" s="430"/>
      <c r="V928" s="434"/>
      <c r="W928" s="428"/>
      <c r="X928" s="429"/>
      <c r="Y928" s="430"/>
      <c r="Z928" s="435"/>
      <c r="AA928" s="433"/>
      <c r="AB928" s="429"/>
      <c r="AC928" s="430"/>
      <c r="AD928" s="434"/>
      <c r="AE928" s="428"/>
      <c r="AF928" s="429"/>
      <c r="AG928" s="430"/>
      <c r="AH928" s="435"/>
      <c r="AI928" s="428"/>
      <c r="AJ928" s="429"/>
      <c r="AK928" s="430"/>
      <c r="AL928" s="435"/>
    </row>
    <row r="929" spans="1:38" ht="18.75" hidden="1">
      <c r="A929" s="436" t="str">
        <f>$A$5</f>
        <v>พ.ค.</v>
      </c>
      <c r="B929" s="398"/>
      <c r="C929" s="421"/>
      <c r="D929" s="386">
        <f t="shared" ref="D929" si="381">SUM(F929:K929)</f>
        <v>1492200</v>
      </c>
      <c r="E929" s="400" t="s">
        <v>516</v>
      </c>
      <c r="F929" s="422">
        <v>0</v>
      </c>
      <c r="G929" s="423">
        <v>255150</v>
      </c>
      <c r="H929" s="424">
        <v>1049550</v>
      </c>
      <c r="I929" s="425">
        <v>0</v>
      </c>
      <c r="J929" s="426">
        <v>187500</v>
      </c>
      <c r="K929" s="427">
        <v>0</v>
      </c>
      <c r="L929" s="428"/>
      <c r="M929" s="429"/>
      <c r="N929" s="430"/>
      <c r="O929" s="431"/>
      <c r="P929" s="432"/>
      <c r="Q929" s="428"/>
      <c r="R929" s="432"/>
      <c r="S929" s="433"/>
      <c r="T929" s="429"/>
      <c r="U929" s="430"/>
      <c r="V929" s="434"/>
      <c r="W929" s="428"/>
      <c r="X929" s="429"/>
      <c r="Y929" s="430"/>
      <c r="Z929" s="435"/>
      <c r="AA929" s="433"/>
      <c r="AB929" s="429"/>
      <c r="AC929" s="430"/>
      <c r="AD929" s="434"/>
      <c r="AE929" s="428"/>
      <c r="AF929" s="429"/>
      <c r="AG929" s="430"/>
      <c r="AH929" s="435"/>
      <c r="AI929" s="428"/>
      <c r="AJ929" s="429"/>
      <c r="AK929" s="430"/>
      <c r="AL929" s="435"/>
    </row>
    <row r="930" spans="1:38" ht="26.25">
      <c r="A930" s="402" t="s">
        <v>517</v>
      </c>
      <c r="B930" s="401">
        <f>D930*100/D928</f>
        <v>89.780565942903095</v>
      </c>
      <c r="C930" s="421" t="s">
        <v>32</v>
      </c>
      <c r="D930" s="386">
        <f>SUM(F930:K930)</f>
        <v>1786274.14</v>
      </c>
      <c r="E930" s="400" t="s">
        <v>518</v>
      </c>
      <c r="F930" s="422">
        <f t="shared" ref="F930:K930" si="382">SUM(F934:F977)</f>
        <v>0</v>
      </c>
      <c r="G930" s="423">
        <f t="shared" si="382"/>
        <v>320265</v>
      </c>
      <c r="H930" s="424">
        <f t="shared" si="382"/>
        <v>1189754.3999999999</v>
      </c>
      <c r="I930" s="425">
        <f t="shared" si="382"/>
        <v>0</v>
      </c>
      <c r="J930" s="426">
        <f t="shared" si="382"/>
        <v>276254.74</v>
      </c>
      <c r="K930" s="427">
        <f t="shared" si="382"/>
        <v>0</v>
      </c>
      <c r="L930" s="475"/>
      <c r="M930" s="478"/>
      <c r="N930" s="479"/>
      <c r="O930" s="538"/>
      <c r="P930" s="476"/>
      <c r="Q930" s="475"/>
      <c r="R930" s="476"/>
      <c r="S930" s="477"/>
      <c r="T930" s="478"/>
      <c r="U930" s="479"/>
      <c r="V930" s="480"/>
      <c r="W930" s="475"/>
      <c r="X930" s="478"/>
      <c r="Y930" s="479"/>
      <c r="Z930" s="482"/>
      <c r="AA930" s="477"/>
      <c r="AB930" s="478"/>
      <c r="AC930" s="479"/>
      <c r="AD930" s="480"/>
      <c r="AE930" s="475"/>
      <c r="AF930" s="478"/>
      <c r="AG930" s="479"/>
      <c r="AH930" s="482"/>
      <c r="AI930" s="475"/>
      <c r="AJ930" s="478"/>
      <c r="AK930" s="479"/>
      <c r="AL930" s="482"/>
    </row>
    <row r="931" spans="1:38" ht="26.25" hidden="1">
      <c r="A931" s="402" t="s">
        <v>519</v>
      </c>
      <c r="B931" s="403">
        <f>L933*100/D928</f>
        <v>70.846900884599918</v>
      </c>
      <c r="C931" s="421" t="s">
        <v>32</v>
      </c>
      <c r="D931" s="386">
        <f>SUM(F931:K931)</f>
        <v>-294074.1399999999</v>
      </c>
      <c r="E931" s="400" t="s">
        <v>520</v>
      </c>
      <c r="F931" s="422">
        <f>F929-F930</f>
        <v>0</v>
      </c>
      <c r="G931" s="423">
        <f t="shared" ref="G931:K931" si="383">G929-G930</f>
        <v>-65115</v>
      </c>
      <c r="H931" s="424">
        <f t="shared" si="383"/>
        <v>-140204.39999999991</v>
      </c>
      <c r="I931" s="425">
        <f t="shared" si="383"/>
        <v>0</v>
      </c>
      <c r="J931" s="426">
        <f t="shared" si="383"/>
        <v>-88754.739999999991</v>
      </c>
      <c r="K931" s="427">
        <f t="shared" si="383"/>
        <v>0</v>
      </c>
      <c r="L931" s="570"/>
      <c r="M931" s="460"/>
      <c r="N931" s="461"/>
      <c r="O931" s="462"/>
      <c r="P931" s="571"/>
      <c r="Q931" s="570"/>
      <c r="R931" s="571"/>
      <c r="S931" s="572"/>
      <c r="T931" s="460"/>
      <c r="U931" s="461"/>
      <c r="V931" s="465"/>
      <c r="W931" s="570"/>
      <c r="X931" s="460"/>
      <c r="Y931" s="461"/>
      <c r="Z931" s="466"/>
      <c r="AA931" s="572"/>
      <c r="AB931" s="460"/>
      <c r="AC931" s="461"/>
      <c r="AD931" s="465"/>
      <c r="AE931" s="570"/>
      <c r="AF931" s="460"/>
      <c r="AG931" s="461"/>
      <c r="AH931" s="466"/>
      <c r="AI931" s="570"/>
      <c r="AJ931" s="460"/>
      <c r="AK931" s="461"/>
      <c r="AL931" s="466"/>
    </row>
    <row r="932" spans="1:38" ht="18.75">
      <c r="A932" s="437"/>
      <c r="B932" s="438"/>
      <c r="C932" s="421"/>
      <c r="D932" s="386">
        <f t="shared" ref="D932" si="384">SUM(F932:K932)</f>
        <v>203325.8600000001</v>
      </c>
      <c r="E932" s="400" t="s">
        <v>453</v>
      </c>
      <c r="F932" s="422">
        <f>F928-F930</f>
        <v>0</v>
      </c>
      <c r="G932" s="423">
        <f t="shared" ref="G932:K932" si="385">G928-G930</f>
        <v>19935</v>
      </c>
      <c r="H932" s="424">
        <f t="shared" si="385"/>
        <v>209645.60000000009</v>
      </c>
      <c r="I932" s="425">
        <f t="shared" si="385"/>
        <v>0</v>
      </c>
      <c r="J932" s="426">
        <f t="shared" si="385"/>
        <v>-26254.739999999991</v>
      </c>
      <c r="K932" s="439">
        <f t="shared" si="385"/>
        <v>0</v>
      </c>
      <c r="L932" s="459"/>
      <c r="M932" s="460"/>
      <c r="N932" s="461"/>
      <c r="O932" s="462"/>
      <c r="P932" s="463"/>
      <c r="Q932" s="459"/>
      <c r="R932" s="463"/>
      <c r="S932" s="464"/>
      <c r="T932" s="460"/>
      <c r="U932" s="461"/>
      <c r="V932" s="465"/>
      <c r="W932" s="459"/>
      <c r="X932" s="460"/>
      <c r="Y932" s="461"/>
      <c r="Z932" s="466"/>
      <c r="AA932" s="464"/>
      <c r="AB932" s="460"/>
      <c r="AC932" s="461"/>
      <c r="AD932" s="465"/>
      <c r="AE932" s="459"/>
      <c r="AF932" s="460"/>
      <c r="AG932" s="461"/>
      <c r="AH932" s="466"/>
      <c r="AI932" s="459"/>
      <c r="AJ932" s="460"/>
      <c r="AK932" s="461"/>
      <c r="AL932" s="466"/>
    </row>
    <row r="933" spans="1:38" ht="18.75">
      <c r="A933" s="449" t="s">
        <v>523</v>
      </c>
      <c r="B933" s="440" t="s">
        <v>524</v>
      </c>
      <c r="C933" s="1162" t="s">
        <v>525</v>
      </c>
      <c r="D933" s="1163"/>
      <c r="E933" s="1164"/>
      <c r="F933" s="442" t="s">
        <v>526</v>
      </c>
      <c r="G933" s="440" t="s">
        <v>508</v>
      </c>
      <c r="H933" s="440" t="s">
        <v>509</v>
      </c>
      <c r="I933" s="440" t="s">
        <v>510</v>
      </c>
      <c r="J933" s="440" t="s">
        <v>511</v>
      </c>
      <c r="K933" s="443" t="s">
        <v>64</v>
      </c>
      <c r="L933" s="444">
        <f t="shared" ref="L933:AL933" si="386">SUM(L934:L977)</f>
        <v>1409569.94</v>
      </c>
      <c r="M933" s="445">
        <f t="shared" si="386"/>
        <v>0</v>
      </c>
      <c r="N933" s="445">
        <f t="shared" si="386"/>
        <v>0</v>
      </c>
      <c r="O933" s="445">
        <f t="shared" si="386"/>
        <v>376704.2</v>
      </c>
      <c r="P933" s="445">
        <f t="shared" si="386"/>
        <v>0</v>
      </c>
      <c r="Q933" s="444">
        <f t="shared" si="386"/>
        <v>0</v>
      </c>
      <c r="R933" s="446">
        <f t="shared" si="386"/>
        <v>0</v>
      </c>
      <c r="S933" s="447">
        <f t="shared" si="386"/>
        <v>320265</v>
      </c>
      <c r="T933" s="445">
        <f t="shared" si="386"/>
        <v>0</v>
      </c>
      <c r="U933" s="445">
        <f t="shared" si="386"/>
        <v>0</v>
      </c>
      <c r="V933" s="448">
        <f t="shared" si="386"/>
        <v>0</v>
      </c>
      <c r="W933" s="444">
        <f t="shared" si="386"/>
        <v>813050.2</v>
      </c>
      <c r="X933" s="445">
        <f t="shared" si="386"/>
        <v>0</v>
      </c>
      <c r="Y933" s="445">
        <f t="shared" si="386"/>
        <v>0</v>
      </c>
      <c r="Z933" s="446">
        <f t="shared" si="386"/>
        <v>376704.2</v>
      </c>
      <c r="AA933" s="447">
        <f t="shared" si="386"/>
        <v>0</v>
      </c>
      <c r="AB933" s="445">
        <f t="shared" si="386"/>
        <v>0</v>
      </c>
      <c r="AC933" s="445">
        <f t="shared" si="386"/>
        <v>0</v>
      </c>
      <c r="AD933" s="448">
        <f t="shared" si="386"/>
        <v>0</v>
      </c>
      <c r="AE933" s="444">
        <f t="shared" si="386"/>
        <v>276254.74</v>
      </c>
      <c r="AF933" s="445">
        <f t="shared" si="386"/>
        <v>0</v>
      </c>
      <c r="AG933" s="445">
        <f t="shared" si="386"/>
        <v>0</v>
      </c>
      <c r="AH933" s="446">
        <f t="shared" si="386"/>
        <v>0</v>
      </c>
      <c r="AI933" s="444">
        <f t="shared" si="386"/>
        <v>0</v>
      </c>
      <c r="AJ933" s="445">
        <f t="shared" si="386"/>
        <v>0</v>
      </c>
      <c r="AK933" s="445">
        <f t="shared" si="386"/>
        <v>0</v>
      </c>
      <c r="AL933" s="446">
        <f t="shared" si="386"/>
        <v>0</v>
      </c>
    </row>
    <row r="934" spans="1:38" ht="18.75">
      <c r="A934" s="449"/>
      <c r="B934" s="450"/>
      <c r="C934" s="853" t="s">
        <v>1303</v>
      </c>
      <c r="D934" s="540"/>
      <c r="E934" s="540"/>
      <c r="F934" s="453"/>
      <c r="G934" s="454"/>
      <c r="H934" s="455"/>
      <c r="I934" s="456"/>
      <c r="J934" s="457"/>
      <c r="K934" s="469"/>
      <c r="L934" s="459">
        <f t="shared" ref="L934" si="387">SUM(Q934,S934,W934,AA934,AE934,AI934)</f>
        <v>0</v>
      </c>
      <c r="M934" s="460">
        <f>SUM(T934,X934,AB934,AF934,AJ934)</f>
        <v>0</v>
      </c>
      <c r="N934" s="461">
        <f t="shared" ref="N934:O949" si="388">SUM(U934,Y934,AC934,AG934,AK934)</f>
        <v>0</v>
      </c>
      <c r="O934" s="462">
        <f>SUM(V934,Z934,AD934,AH934,AL934)</f>
        <v>0</v>
      </c>
      <c r="P934" s="463">
        <f>SUM(R934)</f>
        <v>0</v>
      </c>
      <c r="Q934" s="459"/>
      <c r="R934" s="463"/>
      <c r="S934" s="464"/>
      <c r="T934" s="460"/>
      <c r="U934" s="461"/>
      <c r="V934" s="465"/>
      <c r="W934" s="459"/>
      <c r="X934" s="460"/>
      <c r="Y934" s="461"/>
      <c r="Z934" s="466"/>
      <c r="AA934" s="464"/>
      <c r="AB934" s="460"/>
      <c r="AC934" s="461"/>
      <c r="AD934" s="465"/>
      <c r="AE934" s="459"/>
      <c r="AF934" s="460"/>
      <c r="AG934" s="461"/>
      <c r="AH934" s="466"/>
      <c r="AI934" s="459"/>
      <c r="AJ934" s="460"/>
      <c r="AK934" s="461"/>
      <c r="AL934" s="466"/>
    </row>
    <row r="935" spans="1:38" ht="18.75">
      <c r="A935" s="449"/>
      <c r="B935" s="541">
        <v>244021</v>
      </c>
      <c r="C935" s="451" t="s">
        <v>887</v>
      </c>
      <c r="D935" s="540"/>
      <c r="E935" s="540"/>
      <c r="F935" s="453"/>
      <c r="G935" s="454">
        <f>13400-2000</f>
        <v>11400</v>
      </c>
      <c r="H935" s="455"/>
      <c r="I935" s="456"/>
      <c r="J935" s="457"/>
      <c r="K935" s="469"/>
      <c r="L935" s="459">
        <v>11400</v>
      </c>
      <c r="M935" s="460">
        <f t="shared" ref="M935:O963" si="389">SUM(T935,X935,AB935,AF935,AJ935)</f>
        <v>0</v>
      </c>
      <c r="N935" s="461">
        <f t="shared" si="388"/>
        <v>0</v>
      </c>
      <c r="O935" s="462">
        <f t="shared" si="388"/>
        <v>0</v>
      </c>
      <c r="P935" s="463">
        <f t="shared" ref="P935:P963" si="390">SUM(R935)</f>
        <v>0</v>
      </c>
      <c r="Q935" s="459"/>
      <c r="R935" s="463"/>
      <c r="S935" s="464">
        <v>11400</v>
      </c>
      <c r="T935" s="460"/>
      <c r="U935" s="461"/>
      <c r="V935" s="465"/>
      <c r="W935" s="459"/>
      <c r="X935" s="460"/>
      <c r="Y935" s="461"/>
      <c r="Z935" s="466"/>
      <c r="AA935" s="464"/>
      <c r="AB935" s="460"/>
      <c r="AC935" s="461"/>
      <c r="AD935" s="465"/>
      <c r="AE935" s="459"/>
      <c r="AF935" s="460"/>
      <c r="AG935" s="461"/>
      <c r="AH935" s="466"/>
      <c r="AI935" s="459"/>
      <c r="AJ935" s="460"/>
      <c r="AK935" s="461"/>
      <c r="AL935" s="466"/>
    </row>
    <row r="936" spans="1:38" ht="18.75">
      <c r="A936" s="449"/>
      <c r="B936" s="541">
        <v>244028</v>
      </c>
      <c r="C936" s="451" t="s">
        <v>888</v>
      </c>
      <c r="D936" s="540"/>
      <c r="E936" s="540"/>
      <c r="F936" s="453"/>
      <c r="G936" s="454"/>
      <c r="H936" s="455"/>
      <c r="I936" s="456"/>
      <c r="J936" s="457">
        <v>91485</v>
      </c>
      <c r="K936" s="469"/>
      <c r="L936" s="459">
        <f t="shared" ref="L936:L963" si="391">SUM(Q936,S936,W936,AA936,AE936,AI936)</f>
        <v>91485</v>
      </c>
      <c r="M936" s="460">
        <f t="shared" si="389"/>
        <v>0</v>
      </c>
      <c r="N936" s="461">
        <f t="shared" si="388"/>
        <v>0</v>
      </c>
      <c r="O936" s="462">
        <f t="shared" si="388"/>
        <v>0</v>
      </c>
      <c r="P936" s="463">
        <f t="shared" si="390"/>
        <v>0</v>
      </c>
      <c r="Q936" s="459"/>
      <c r="R936" s="463"/>
      <c r="S936" s="464"/>
      <c r="T936" s="460"/>
      <c r="U936" s="461"/>
      <c r="V936" s="465"/>
      <c r="W936" s="459"/>
      <c r="X936" s="460"/>
      <c r="Y936" s="461"/>
      <c r="Z936" s="466"/>
      <c r="AA936" s="464"/>
      <c r="AB936" s="460"/>
      <c r="AC936" s="461"/>
      <c r="AD936" s="465"/>
      <c r="AE936" s="459">
        <v>91485</v>
      </c>
      <c r="AF936" s="460"/>
      <c r="AG936" s="461"/>
      <c r="AH936" s="466"/>
      <c r="AI936" s="459"/>
      <c r="AJ936" s="460"/>
      <c r="AK936" s="461"/>
      <c r="AL936" s="466"/>
    </row>
    <row r="937" spans="1:38" ht="18.75">
      <c r="A937" s="449"/>
      <c r="B937" s="541">
        <v>244031</v>
      </c>
      <c r="C937" s="451" t="s">
        <v>889</v>
      </c>
      <c r="D937" s="540"/>
      <c r="E937" s="540"/>
      <c r="F937" s="453"/>
      <c r="G937" s="454"/>
      <c r="H937" s="455">
        <v>188320</v>
      </c>
      <c r="I937" s="456"/>
      <c r="J937" s="457"/>
      <c r="K937" s="469"/>
      <c r="L937" s="459">
        <f t="shared" si="391"/>
        <v>188320</v>
      </c>
      <c r="M937" s="460">
        <f t="shared" si="389"/>
        <v>0</v>
      </c>
      <c r="N937" s="461">
        <f t="shared" si="388"/>
        <v>0</v>
      </c>
      <c r="O937" s="462">
        <f t="shared" si="388"/>
        <v>0</v>
      </c>
      <c r="P937" s="463">
        <f t="shared" si="390"/>
        <v>0</v>
      </c>
      <c r="Q937" s="459"/>
      <c r="R937" s="463"/>
      <c r="S937" s="464"/>
      <c r="T937" s="460"/>
      <c r="U937" s="461"/>
      <c r="V937" s="465"/>
      <c r="W937" s="459">
        <v>188320</v>
      </c>
      <c r="X937" s="460"/>
      <c r="Y937" s="461"/>
      <c r="Z937" s="466"/>
      <c r="AA937" s="464"/>
      <c r="AB937" s="460"/>
      <c r="AC937" s="461"/>
      <c r="AD937" s="465"/>
      <c r="AE937" s="459"/>
      <c r="AF937" s="460"/>
      <c r="AG937" s="461"/>
      <c r="AH937" s="466"/>
      <c r="AI937" s="459"/>
      <c r="AJ937" s="460"/>
      <c r="AK937" s="461"/>
      <c r="AL937" s="466"/>
    </row>
    <row r="938" spans="1:38" ht="18.75">
      <c r="A938" s="449"/>
      <c r="B938" s="541">
        <v>244032</v>
      </c>
      <c r="C938" s="451" t="s">
        <v>890</v>
      </c>
      <c r="D938" s="540"/>
      <c r="E938" s="540"/>
      <c r="F938" s="453"/>
      <c r="G938" s="454"/>
      <c r="H938" s="455">
        <v>72995.399999999994</v>
      </c>
      <c r="I938" s="456"/>
      <c r="J938" s="457"/>
      <c r="K938" s="469"/>
      <c r="L938" s="459">
        <f t="shared" si="391"/>
        <v>72995.399999999994</v>
      </c>
      <c r="M938" s="460">
        <f t="shared" si="389"/>
        <v>0</v>
      </c>
      <c r="N938" s="461">
        <f t="shared" si="388"/>
        <v>0</v>
      </c>
      <c r="O938" s="462">
        <f t="shared" si="388"/>
        <v>0</v>
      </c>
      <c r="P938" s="463">
        <f t="shared" si="390"/>
        <v>0</v>
      </c>
      <c r="Q938" s="459"/>
      <c r="R938" s="463"/>
      <c r="S938" s="464"/>
      <c r="T938" s="460"/>
      <c r="U938" s="461"/>
      <c r="V938" s="465"/>
      <c r="W938" s="459">
        <v>72995.399999999994</v>
      </c>
      <c r="X938" s="460"/>
      <c r="Y938" s="461"/>
      <c r="Z938" s="466"/>
      <c r="AA938" s="464"/>
      <c r="AB938" s="460"/>
      <c r="AC938" s="461"/>
      <c r="AD938" s="465"/>
      <c r="AE938" s="459"/>
      <c r="AF938" s="460"/>
      <c r="AG938" s="461"/>
      <c r="AH938" s="466"/>
      <c r="AI938" s="459"/>
      <c r="AJ938" s="460"/>
      <c r="AK938" s="461"/>
      <c r="AL938" s="466"/>
    </row>
    <row r="939" spans="1:38" ht="18.75">
      <c r="A939" s="449"/>
      <c r="B939" s="541">
        <v>244035</v>
      </c>
      <c r="C939" s="451" t="s">
        <v>891</v>
      </c>
      <c r="D939" s="540"/>
      <c r="E939" s="540"/>
      <c r="F939" s="453"/>
      <c r="G939" s="454">
        <v>30000</v>
      </c>
      <c r="H939" s="455"/>
      <c r="I939" s="456"/>
      <c r="J939" s="457"/>
      <c r="K939" s="469"/>
      <c r="L939" s="459">
        <f t="shared" si="391"/>
        <v>30000</v>
      </c>
      <c r="M939" s="460">
        <f t="shared" si="389"/>
        <v>0</v>
      </c>
      <c r="N939" s="461">
        <f t="shared" si="388"/>
        <v>0</v>
      </c>
      <c r="O939" s="462">
        <f t="shared" si="388"/>
        <v>0</v>
      </c>
      <c r="P939" s="463">
        <f t="shared" si="390"/>
        <v>0</v>
      </c>
      <c r="Q939" s="459"/>
      <c r="R939" s="463"/>
      <c r="S939" s="464">
        <v>30000</v>
      </c>
      <c r="T939" s="460"/>
      <c r="U939" s="461"/>
      <c r="V939" s="465"/>
      <c r="W939" s="459"/>
      <c r="X939" s="460"/>
      <c r="Y939" s="461"/>
      <c r="Z939" s="466"/>
      <c r="AA939" s="464"/>
      <c r="AB939" s="460"/>
      <c r="AC939" s="461"/>
      <c r="AD939" s="465"/>
      <c r="AE939" s="459"/>
      <c r="AF939" s="460"/>
      <c r="AG939" s="461"/>
      <c r="AH939" s="466"/>
      <c r="AI939" s="459"/>
      <c r="AJ939" s="460"/>
      <c r="AK939" s="461"/>
      <c r="AL939" s="466"/>
    </row>
    <row r="940" spans="1:38" ht="18.75">
      <c r="A940" s="449"/>
      <c r="B940" s="541">
        <v>244038</v>
      </c>
      <c r="C940" s="451" t="s">
        <v>892</v>
      </c>
      <c r="D940" s="540"/>
      <c r="E940" s="540"/>
      <c r="F940" s="453"/>
      <c r="G940" s="454"/>
      <c r="H940" s="455">
        <v>32314</v>
      </c>
      <c r="I940" s="456"/>
      <c r="J940" s="457"/>
      <c r="K940" s="469"/>
      <c r="L940" s="459">
        <f t="shared" si="391"/>
        <v>32314</v>
      </c>
      <c r="M940" s="460">
        <f t="shared" si="389"/>
        <v>0</v>
      </c>
      <c r="N940" s="461">
        <f t="shared" si="388"/>
        <v>0</v>
      </c>
      <c r="O940" s="462">
        <f t="shared" si="388"/>
        <v>0</v>
      </c>
      <c r="P940" s="463">
        <f t="shared" si="390"/>
        <v>0</v>
      </c>
      <c r="Q940" s="459"/>
      <c r="R940" s="463"/>
      <c r="S940" s="464"/>
      <c r="T940" s="460"/>
      <c r="U940" s="461"/>
      <c r="V940" s="465"/>
      <c r="W940" s="459">
        <v>32314</v>
      </c>
      <c r="X940" s="460"/>
      <c r="Y940" s="461"/>
      <c r="Z940" s="466"/>
      <c r="AA940" s="464"/>
      <c r="AB940" s="460"/>
      <c r="AC940" s="461"/>
      <c r="AD940" s="465"/>
      <c r="AE940" s="459"/>
      <c r="AF940" s="460"/>
      <c r="AG940" s="461"/>
      <c r="AH940" s="466"/>
      <c r="AI940" s="459"/>
      <c r="AJ940" s="460"/>
      <c r="AK940" s="461"/>
      <c r="AL940" s="466"/>
    </row>
    <row r="941" spans="1:38" ht="18.75">
      <c r="A941" s="449"/>
      <c r="B941" s="541">
        <v>244041</v>
      </c>
      <c r="C941" s="451" t="s">
        <v>893</v>
      </c>
      <c r="D941" s="540"/>
      <c r="E941" s="540"/>
      <c r="F941" s="453"/>
      <c r="G941" s="454">
        <v>9480</v>
      </c>
      <c r="H941" s="455"/>
      <c r="I941" s="456"/>
      <c r="J941" s="457"/>
      <c r="K941" s="469"/>
      <c r="L941" s="459">
        <f t="shared" si="391"/>
        <v>9480</v>
      </c>
      <c r="M941" s="460">
        <f t="shared" si="389"/>
        <v>0</v>
      </c>
      <c r="N941" s="461">
        <f t="shared" si="388"/>
        <v>0</v>
      </c>
      <c r="O941" s="462">
        <f t="shared" si="388"/>
        <v>0</v>
      </c>
      <c r="P941" s="463">
        <f t="shared" si="390"/>
        <v>0</v>
      </c>
      <c r="Q941" s="459"/>
      <c r="R941" s="463"/>
      <c r="S941" s="464">
        <v>9480</v>
      </c>
      <c r="T941" s="460"/>
      <c r="U941" s="461"/>
      <c r="V941" s="465"/>
      <c r="W941" s="459"/>
      <c r="X941" s="460"/>
      <c r="Y941" s="461"/>
      <c r="Z941" s="466"/>
      <c r="AA941" s="464"/>
      <c r="AB941" s="460"/>
      <c r="AC941" s="461"/>
      <c r="AD941" s="465"/>
      <c r="AE941" s="459"/>
      <c r="AF941" s="460"/>
      <c r="AG941" s="461"/>
      <c r="AH941" s="466"/>
      <c r="AI941" s="459"/>
      <c r="AJ941" s="460"/>
      <c r="AK941" s="461"/>
      <c r="AL941" s="466"/>
    </row>
    <row r="942" spans="1:38" s="694" customFormat="1" ht="18.75">
      <c r="A942" s="971"/>
      <c r="B942" s="884">
        <v>244041</v>
      </c>
      <c r="C942" s="451" t="s">
        <v>894</v>
      </c>
      <c r="D942" s="883"/>
      <c r="E942" s="680"/>
      <c r="F942" s="681"/>
      <c r="G942" s="979">
        <v>30000</v>
      </c>
      <c r="H942" s="682"/>
      <c r="I942" s="683"/>
      <c r="J942" s="684"/>
      <c r="K942" s="685"/>
      <c r="L942" s="886">
        <f t="shared" si="391"/>
        <v>30000</v>
      </c>
      <c r="M942" s="687">
        <f t="shared" si="389"/>
        <v>0</v>
      </c>
      <c r="N942" s="688">
        <f t="shared" si="388"/>
        <v>0</v>
      </c>
      <c r="O942" s="689">
        <f t="shared" si="388"/>
        <v>0</v>
      </c>
      <c r="P942" s="690">
        <f t="shared" si="390"/>
        <v>0</v>
      </c>
      <c r="Q942" s="686"/>
      <c r="R942" s="690"/>
      <c r="S942" s="885">
        <v>30000</v>
      </c>
      <c r="T942" s="687"/>
      <c r="U942" s="688"/>
      <c r="V942" s="692"/>
      <c r="W942" s="686"/>
      <c r="X942" s="687"/>
      <c r="Y942" s="688"/>
      <c r="Z942" s="693"/>
      <c r="AA942" s="691"/>
      <c r="AB942" s="687"/>
      <c r="AC942" s="688"/>
      <c r="AD942" s="692"/>
      <c r="AE942" s="686"/>
      <c r="AF942" s="687"/>
      <c r="AG942" s="688"/>
      <c r="AH942" s="693"/>
      <c r="AI942" s="686"/>
      <c r="AJ942" s="687"/>
      <c r="AK942" s="688"/>
      <c r="AL942" s="693"/>
    </row>
    <row r="943" spans="1:38" ht="18.75">
      <c r="A943" s="449"/>
      <c r="B943" s="541">
        <v>244046</v>
      </c>
      <c r="C943" s="451" t="s">
        <v>895</v>
      </c>
      <c r="D943" s="540"/>
      <c r="E943" s="540"/>
      <c r="F943" s="453"/>
      <c r="G943" s="454"/>
      <c r="H943" s="455"/>
      <c r="I943" s="456"/>
      <c r="J943" s="457">
        <v>86329.74</v>
      </c>
      <c r="K943" s="469"/>
      <c r="L943" s="459">
        <f t="shared" si="391"/>
        <v>86329.74</v>
      </c>
      <c r="M943" s="460">
        <f t="shared" si="389"/>
        <v>0</v>
      </c>
      <c r="N943" s="461">
        <f t="shared" si="388"/>
        <v>0</v>
      </c>
      <c r="O943" s="462">
        <f t="shared" si="388"/>
        <v>0</v>
      </c>
      <c r="P943" s="463">
        <f t="shared" si="390"/>
        <v>0</v>
      </c>
      <c r="Q943" s="459"/>
      <c r="R943" s="463"/>
      <c r="S943" s="464"/>
      <c r="T943" s="460"/>
      <c r="U943" s="461"/>
      <c r="V943" s="465"/>
      <c r="W943" s="459"/>
      <c r="X943" s="460"/>
      <c r="Y943" s="461"/>
      <c r="Z943" s="466"/>
      <c r="AA943" s="464"/>
      <c r="AB943" s="460"/>
      <c r="AC943" s="461"/>
      <c r="AD943" s="465"/>
      <c r="AE943" s="459">
        <v>86329.74</v>
      </c>
      <c r="AF943" s="460"/>
      <c r="AG943" s="461"/>
      <c r="AH943" s="466"/>
      <c r="AI943" s="459"/>
      <c r="AJ943" s="460"/>
      <c r="AK943" s="461"/>
      <c r="AL943" s="466"/>
    </row>
    <row r="944" spans="1:38" ht="18.75">
      <c r="A944" s="449"/>
      <c r="B944" s="541">
        <v>244056</v>
      </c>
      <c r="C944" s="451" t="s">
        <v>896</v>
      </c>
      <c r="D944" s="540"/>
      <c r="E944" s="540"/>
      <c r="F944" s="453"/>
      <c r="G944" s="454"/>
      <c r="H944" s="455">
        <v>85600</v>
      </c>
      <c r="I944" s="456"/>
      <c r="J944" s="457"/>
      <c r="K944" s="469"/>
      <c r="L944" s="459">
        <f t="shared" si="391"/>
        <v>85600</v>
      </c>
      <c r="M944" s="460">
        <f t="shared" si="389"/>
        <v>0</v>
      </c>
      <c r="N944" s="461">
        <f t="shared" si="388"/>
        <v>0</v>
      </c>
      <c r="O944" s="462">
        <f t="shared" si="388"/>
        <v>0</v>
      </c>
      <c r="P944" s="463">
        <f t="shared" si="390"/>
        <v>0</v>
      </c>
      <c r="Q944" s="459"/>
      <c r="R944" s="463"/>
      <c r="S944" s="464"/>
      <c r="T944" s="460"/>
      <c r="U944" s="461"/>
      <c r="V944" s="465"/>
      <c r="W944" s="459">
        <v>85600</v>
      </c>
      <c r="X944" s="460"/>
      <c r="Y944" s="461"/>
      <c r="Z944" s="466"/>
      <c r="AA944" s="464"/>
      <c r="AB944" s="460"/>
      <c r="AC944" s="461"/>
      <c r="AD944" s="465"/>
      <c r="AE944" s="459"/>
      <c r="AF944" s="460"/>
      <c r="AG944" s="461"/>
      <c r="AH944" s="466"/>
      <c r="AI944" s="459"/>
      <c r="AJ944" s="460"/>
      <c r="AK944" s="461"/>
      <c r="AL944" s="466"/>
    </row>
    <row r="945" spans="1:38" ht="18.75">
      <c r="A945" s="449"/>
      <c r="B945" s="541">
        <v>244057</v>
      </c>
      <c r="C945" s="451" t="s">
        <v>897</v>
      </c>
      <c r="D945" s="540"/>
      <c r="E945" s="540"/>
      <c r="F945" s="453"/>
      <c r="G945" s="454">
        <v>7795</v>
      </c>
      <c r="H945" s="455"/>
      <c r="I945" s="456"/>
      <c r="J945" s="457"/>
      <c r="K945" s="469"/>
      <c r="L945" s="459">
        <f t="shared" si="391"/>
        <v>7795</v>
      </c>
      <c r="M945" s="460">
        <f t="shared" si="389"/>
        <v>0</v>
      </c>
      <c r="N945" s="461">
        <f t="shared" si="388"/>
        <v>0</v>
      </c>
      <c r="O945" s="462">
        <f t="shared" si="388"/>
        <v>0</v>
      </c>
      <c r="P945" s="463">
        <f t="shared" si="390"/>
        <v>0</v>
      </c>
      <c r="Q945" s="459"/>
      <c r="R945" s="463"/>
      <c r="S945" s="464">
        <v>7795</v>
      </c>
      <c r="T945" s="460"/>
      <c r="U945" s="461"/>
      <c r="V945" s="465"/>
      <c r="W945" s="459"/>
      <c r="X945" s="460"/>
      <c r="Y945" s="461"/>
      <c r="Z945" s="466"/>
      <c r="AA945" s="464"/>
      <c r="AB945" s="460"/>
      <c r="AC945" s="461"/>
      <c r="AD945" s="465"/>
      <c r="AE945" s="459"/>
      <c r="AF945" s="460"/>
      <c r="AG945" s="461"/>
      <c r="AH945" s="466"/>
      <c r="AI945" s="459"/>
      <c r="AJ945" s="460"/>
      <c r="AK945" s="461"/>
      <c r="AL945" s="466"/>
    </row>
    <row r="946" spans="1:38" ht="18.75">
      <c r="A946" s="449"/>
      <c r="B946" s="541">
        <v>244060</v>
      </c>
      <c r="C946" s="451" t="s">
        <v>898</v>
      </c>
      <c r="D946" s="540"/>
      <c r="E946" s="540"/>
      <c r="F946" s="453"/>
      <c r="G946" s="454">
        <v>9000</v>
      </c>
      <c r="H946" s="455"/>
      <c r="I946" s="456"/>
      <c r="J946" s="457"/>
      <c r="K946" s="469"/>
      <c r="L946" s="459">
        <f t="shared" si="391"/>
        <v>9000</v>
      </c>
      <c r="M946" s="460">
        <f t="shared" si="389"/>
        <v>0</v>
      </c>
      <c r="N946" s="461">
        <f t="shared" si="388"/>
        <v>0</v>
      </c>
      <c r="O946" s="462">
        <f t="shared" si="388"/>
        <v>0</v>
      </c>
      <c r="P946" s="463">
        <f t="shared" si="390"/>
        <v>0</v>
      </c>
      <c r="Q946" s="459"/>
      <c r="R946" s="463"/>
      <c r="S946" s="464">
        <v>9000</v>
      </c>
      <c r="T946" s="460"/>
      <c r="U946" s="461"/>
      <c r="V946" s="465"/>
      <c r="W946" s="459"/>
      <c r="X946" s="460"/>
      <c r="Y946" s="461"/>
      <c r="Z946" s="466"/>
      <c r="AA946" s="464"/>
      <c r="AB946" s="460"/>
      <c r="AC946" s="461"/>
      <c r="AD946" s="465"/>
      <c r="AE946" s="459"/>
      <c r="AF946" s="460"/>
      <c r="AG946" s="461"/>
      <c r="AH946" s="466"/>
      <c r="AI946" s="459"/>
      <c r="AJ946" s="460"/>
      <c r="AK946" s="461"/>
      <c r="AL946" s="466"/>
    </row>
    <row r="947" spans="1:38" ht="18.75">
      <c r="A947" s="449"/>
      <c r="B947" s="541">
        <v>244069</v>
      </c>
      <c r="C947" s="451" t="s">
        <v>899</v>
      </c>
      <c r="D947" s="540"/>
      <c r="E947" s="540"/>
      <c r="F947" s="453"/>
      <c r="G947" s="454"/>
      <c r="H947" s="455">
        <v>31072.799999999999</v>
      </c>
      <c r="I947" s="456"/>
      <c r="J947" s="457"/>
      <c r="K947" s="469"/>
      <c r="L947" s="459">
        <f t="shared" si="391"/>
        <v>31072.799999999999</v>
      </c>
      <c r="M947" s="460">
        <f t="shared" si="389"/>
        <v>0</v>
      </c>
      <c r="N947" s="461">
        <f t="shared" si="388"/>
        <v>0</v>
      </c>
      <c r="O947" s="462">
        <f t="shared" si="388"/>
        <v>0</v>
      </c>
      <c r="P947" s="463">
        <f t="shared" si="390"/>
        <v>0</v>
      </c>
      <c r="Q947" s="459"/>
      <c r="R947" s="463"/>
      <c r="S947" s="464"/>
      <c r="T947" s="460"/>
      <c r="U947" s="461"/>
      <c r="V947" s="465"/>
      <c r="W947" s="459">
        <v>31072.799999999999</v>
      </c>
      <c r="X947" s="460"/>
      <c r="Y947" s="461"/>
      <c r="Z947" s="466"/>
      <c r="AA947" s="464"/>
      <c r="AB947" s="460"/>
      <c r="AC947" s="461"/>
      <c r="AD947" s="465"/>
      <c r="AE947" s="459"/>
      <c r="AF947" s="460"/>
      <c r="AG947" s="461"/>
      <c r="AH947" s="466"/>
      <c r="AI947" s="459"/>
      <c r="AJ947" s="460"/>
      <c r="AK947" s="461"/>
      <c r="AL947" s="466"/>
    </row>
    <row r="948" spans="1:38" ht="18.75">
      <c r="A948" s="449"/>
      <c r="B948" s="541">
        <v>244069</v>
      </c>
      <c r="C948" s="451" t="s">
        <v>900</v>
      </c>
      <c r="D948" s="540"/>
      <c r="E948" s="540"/>
      <c r="F948" s="453"/>
      <c r="G948" s="454"/>
      <c r="H948" s="455">
        <v>81320</v>
      </c>
      <c r="I948" s="456"/>
      <c r="J948" s="457"/>
      <c r="K948" s="469"/>
      <c r="L948" s="459">
        <f t="shared" si="391"/>
        <v>81320</v>
      </c>
      <c r="M948" s="460">
        <f t="shared" si="389"/>
        <v>0</v>
      </c>
      <c r="N948" s="461">
        <f t="shared" si="388"/>
        <v>0</v>
      </c>
      <c r="O948" s="462">
        <f t="shared" si="388"/>
        <v>0</v>
      </c>
      <c r="P948" s="463">
        <f t="shared" si="390"/>
        <v>0</v>
      </c>
      <c r="Q948" s="459"/>
      <c r="R948" s="463"/>
      <c r="S948" s="464"/>
      <c r="T948" s="460"/>
      <c r="U948" s="461"/>
      <c r="V948" s="465"/>
      <c r="W948" s="459">
        <v>81320</v>
      </c>
      <c r="X948" s="460"/>
      <c r="Y948" s="461"/>
      <c r="Z948" s="466"/>
      <c r="AA948" s="464"/>
      <c r="AB948" s="460"/>
      <c r="AC948" s="461"/>
      <c r="AD948" s="465"/>
      <c r="AE948" s="459"/>
      <c r="AF948" s="460"/>
      <c r="AG948" s="461"/>
      <c r="AH948" s="466"/>
      <c r="AI948" s="459"/>
      <c r="AJ948" s="460"/>
      <c r="AK948" s="461"/>
      <c r="AL948" s="466"/>
    </row>
    <row r="949" spans="1:38" ht="18.75">
      <c r="A949" s="449"/>
      <c r="B949" s="541">
        <v>244082</v>
      </c>
      <c r="C949" s="451" t="s">
        <v>901</v>
      </c>
      <c r="D949" s="540"/>
      <c r="E949" s="540"/>
      <c r="F949" s="453"/>
      <c r="G949" s="454">
        <v>30000</v>
      </c>
      <c r="H949" s="455"/>
      <c r="I949" s="456"/>
      <c r="J949" s="457"/>
      <c r="K949" s="469"/>
      <c r="L949" s="459">
        <f t="shared" si="391"/>
        <v>30000</v>
      </c>
      <c r="M949" s="460">
        <f t="shared" si="389"/>
        <v>0</v>
      </c>
      <c r="N949" s="461">
        <f t="shared" si="388"/>
        <v>0</v>
      </c>
      <c r="O949" s="462">
        <f t="shared" si="388"/>
        <v>0</v>
      </c>
      <c r="P949" s="463">
        <f t="shared" si="390"/>
        <v>0</v>
      </c>
      <c r="Q949" s="459"/>
      <c r="R949" s="463"/>
      <c r="S949" s="464">
        <v>30000</v>
      </c>
      <c r="T949" s="460"/>
      <c r="U949" s="461"/>
      <c r="V949" s="465"/>
      <c r="W949" s="459"/>
      <c r="X949" s="460"/>
      <c r="Y949" s="461"/>
      <c r="Z949" s="466"/>
      <c r="AA949" s="464"/>
      <c r="AB949" s="460"/>
      <c r="AC949" s="461"/>
      <c r="AD949" s="465"/>
      <c r="AE949" s="459"/>
      <c r="AF949" s="460"/>
      <c r="AG949" s="461"/>
      <c r="AH949" s="466"/>
      <c r="AI949" s="459"/>
      <c r="AJ949" s="460"/>
      <c r="AK949" s="461"/>
      <c r="AL949" s="466"/>
    </row>
    <row r="950" spans="1:38" ht="18.75">
      <c r="A950" s="449"/>
      <c r="B950" s="541">
        <v>244082</v>
      </c>
      <c r="C950" s="451" t="s">
        <v>902</v>
      </c>
      <c r="D950" s="540"/>
      <c r="E950" s="540"/>
      <c r="F950" s="453"/>
      <c r="G950" s="454">
        <v>30000</v>
      </c>
      <c r="H950" s="455"/>
      <c r="I950" s="456"/>
      <c r="J950" s="457"/>
      <c r="K950" s="469"/>
      <c r="L950" s="459">
        <f t="shared" si="391"/>
        <v>30000</v>
      </c>
      <c r="M950" s="460">
        <f t="shared" si="389"/>
        <v>0</v>
      </c>
      <c r="N950" s="461">
        <f t="shared" si="389"/>
        <v>0</v>
      </c>
      <c r="O950" s="462">
        <f t="shared" si="389"/>
        <v>0</v>
      </c>
      <c r="P950" s="463">
        <f t="shared" si="390"/>
        <v>0</v>
      </c>
      <c r="Q950" s="459"/>
      <c r="R950" s="463"/>
      <c r="S950" s="464">
        <v>30000</v>
      </c>
      <c r="T950" s="460"/>
      <c r="U950" s="461"/>
      <c r="V950" s="465"/>
      <c r="W950" s="459"/>
      <c r="X950" s="460"/>
      <c r="Y950" s="461"/>
      <c r="Z950" s="466"/>
      <c r="AA950" s="464"/>
      <c r="AB950" s="460"/>
      <c r="AC950" s="461"/>
      <c r="AD950" s="465"/>
      <c r="AE950" s="459"/>
      <c r="AF950" s="460"/>
      <c r="AG950" s="461"/>
      <c r="AH950" s="466"/>
      <c r="AI950" s="459"/>
      <c r="AJ950" s="460"/>
      <c r="AK950" s="461"/>
      <c r="AL950" s="466"/>
    </row>
    <row r="951" spans="1:38" ht="18.75">
      <c r="A951" s="449"/>
      <c r="B951" s="541">
        <v>244092</v>
      </c>
      <c r="C951" s="451" t="s">
        <v>903</v>
      </c>
      <c r="D951" s="540"/>
      <c r="E951" s="540"/>
      <c r="F951" s="453"/>
      <c r="G951" s="454"/>
      <c r="H951" s="455">
        <v>96300</v>
      </c>
      <c r="I951" s="456"/>
      <c r="J951" s="457"/>
      <c r="K951" s="469"/>
      <c r="L951" s="459">
        <f t="shared" si="391"/>
        <v>96300</v>
      </c>
      <c r="M951" s="460">
        <f t="shared" si="389"/>
        <v>0</v>
      </c>
      <c r="N951" s="461">
        <f t="shared" si="389"/>
        <v>0</v>
      </c>
      <c r="O951" s="462">
        <f t="shared" si="389"/>
        <v>0</v>
      </c>
      <c r="P951" s="463">
        <f t="shared" si="390"/>
        <v>0</v>
      </c>
      <c r="Q951" s="459"/>
      <c r="R951" s="463"/>
      <c r="S951" s="464"/>
      <c r="T951" s="460"/>
      <c r="U951" s="461"/>
      <c r="V951" s="465"/>
      <c r="W951" s="459">
        <v>96300</v>
      </c>
      <c r="X951" s="460"/>
      <c r="Y951" s="461"/>
      <c r="Z951" s="466"/>
      <c r="AA951" s="464"/>
      <c r="AB951" s="460"/>
      <c r="AC951" s="461"/>
      <c r="AD951" s="465"/>
      <c r="AE951" s="459"/>
      <c r="AF951" s="460"/>
      <c r="AG951" s="461"/>
      <c r="AH951" s="466"/>
      <c r="AI951" s="459"/>
      <c r="AJ951" s="460"/>
      <c r="AK951" s="461"/>
      <c r="AL951" s="466"/>
    </row>
    <row r="952" spans="1:38" ht="18.75">
      <c r="A952" s="449"/>
      <c r="B952" s="541">
        <v>244095</v>
      </c>
      <c r="C952" s="451" t="s">
        <v>904</v>
      </c>
      <c r="D952" s="540"/>
      <c r="E952" s="540"/>
      <c r="F952" s="453"/>
      <c r="G952" s="454"/>
      <c r="H952" s="455">
        <v>94160</v>
      </c>
      <c r="I952" s="456"/>
      <c r="J952" s="457"/>
      <c r="K952" s="469"/>
      <c r="L952" s="459">
        <f t="shared" si="391"/>
        <v>94160</v>
      </c>
      <c r="M952" s="460">
        <f t="shared" si="389"/>
        <v>0</v>
      </c>
      <c r="N952" s="461">
        <f t="shared" si="389"/>
        <v>0</v>
      </c>
      <c r="O952" s="462">
        <f t="shared" si="389"/>
        <v>0</v>
      </c>
      <c r="P952" s="463">
        <f t="shared" si="390"/>
        <v>0</v>
      </c>
      <c r="Q952" s="459"/>
      <c r="R952" s="463"/>
      <c r="S952" s="464"/>
      <c r="T952" s="460"/>
      <c r="U952" s="461"/>
      <c r="V952" s="465"/>
      <c r="W952" s="459">
        <v>94160</v>
      </c>
      <c r="X952" s="460"/>
      <c r="Y952" s="461"/>
      <c r="Z952" s="466"/>
      <c r="AA952" s="464"/>
      <c r="AB952" s="460"/>
      <c r="AC952" s="461"/>
      <c r="AD952" s="465"/>
      <c r="AE952" s="459"/>
      <c r="AF952" s="460"/>
      <c r="AG952" s="461"/>
      <c r="AH952" s="466"/>
      <c r="AI952" s="459"/>
      <c r="AJ952" s="460"/>
      <c r="AK952" s="461"/>
      <c r="AL952" s="466"/>
    </row>
    <row r="953" spans="1:38" ht="18.75">
      <c r="A953" s="449"/>
      <c r="B953" s="541">
        <v>244096</v>
      </c>
      <c r="C953" s="451" t="s">
        <v>905</v>
      </c>
      <c r="D953" s="540"/>
      <c r="E953" s="540"/>
      <c r="F953" s="453"/>
      <c r="G953" s="454"/>
      <c r="H953" s="455">
        <v>101115</v>
      </c>
      <c r="I953" s="456"/>
      <c r="J953" s="457"/>
      <c r="K953" s="469"/>
      <c r="L953" s="459">
        <f t="shared" si="391"/>
        <v>101115</v>
      </c>
      <c r="M953" s="460">
        <f t="shared" si="389"/>
        <v>0</v>
      </c>
      <c r="N953" s="461">
        <f t="shared" si="389"/>
        <v>0</v>
      </c>
      <c r="O953" s="462">
        <f t="shared" si="389"/>
        <v>0</v>
      </c>
      <c r="P953" s="463">
        <f t="shared" si="390"/>
        <v>0</v>
      </c>
      <c r="Q953" s="459"/>
      <c r="R953" s="463"/>
      <c r="S953" s="464"/>
      <c r="T953" s="460"/>
      <c r="U953" s="461"/>
      <c r="V953" s="465"/>
      <c r="W953" s="459">
        <v>101115</v>
      </c>
      <c r="X953" s="460"/>
      <c r="Y953" s="461"/>
      <c r="Z953" s="466"/>
      <c r="AA953" s="464"/>
      <c r="AB953" s="460"/>
      <c r="AC953" s="461"/>
      <c r="AD953" s="465"/>
      <c r="AE953" s="459"/>
      <c r="AF953" s="460"/>
      <c r="AG953" s="461"/>
      <c r="AH953" s="466"/>
      <c r="AI953" s="459"/>
      <c r="AJ953" s="460"/>
      <c r="AK953" s="461"/>
      <c r="AL953" s="466"/>
    </row>
    <row r="954" spans="1:38" ht="18.75">
      <c r="A954" s="449"/>
      <c r="B954" s="541">
        <v>244102</v>
      </c>
      <c r="C954" s="451" t="s">
        <v>906</v>
      </c>
      <c r="D954" s="540"/>
      <c r="E954" s="540"/>
      <c r="F954" s="453"/>
      <c r="G954" s="454">
        <v>11000</v>
      </c>
      <c r="H954" s="455"/>
      <c r="I954" s="456"/>
      <c r="J954" s="457"/>
      <c r="K954" s="469"/>
      <c r="L954" s="459">
        <f t="shared" si="391"/>
        <v>11000</v>
      </c>
      <c r="M954" s="460">
        <f t="shared" si="389"/>
        <v>0</v>
      </c>
      <c r="N954" s="461">
        <f t="shared" si="389"/>
        <v>0</v>
      </c>
      <c r="O954" s="462">
        <f t="shared" si="389"/>
        <v>0</v>
      </c>
      <c r="P954" s="463">
        <f t="shared" si="390"/>
        <v>0</v>
      </c>
      <c r="Q954" s="459"/>
      <c r="R954" s="463"/>
      <c r="S954" s="464">
        <v>11000</v>
      </c>
      <c r="T954" s="460"/>
      <c r="U954" s="461"/>
      <c r="V954" s="465"/>
      <c r="W954" s="459"/>
      <c r="X954" s="460"/>
      <c r="Y954" s="461"/>
      <c r="Z954" s="466"/>
      <c r="AA954" s="464"/>
      <c r="AB954" s="460"/>
      <c r="AC954" s="461"/>
      <c r="AD954" s="465"/>
      <c r="AE954" s="459"/>
      <c r="AF954" s="460"/>
      <c r="AG954" s="461"/>
      <c r="AH954" s="466"/>
      <c r="AI954" s="459"/>
      <c r="AJ954" s="460"/>
      <c r="AK954" s="461"/>
      <c r="AL954" s="466"/>
    </row>
    <row r="955" spans="1:38" ht="18.75">
      <c r="A955" s="449"/>
      <c r="B955" s="541">
        <v>244102</v>
      </c>
      <c r="C955" s="451" t="s">
        <v>907</v>
      </c>
      <c r="D955" s="540"/>
      <c r="E955" s="540"/>
      <c r="F955" s="453"/>
      <c r="G955" s="454">
        <v>48000</v>
      </c>
      <c r="H955" s="455"/>
      <c r="I955" s="456"/>
      <c r="J955" s="457"/>
      <c r="K955" s="469"/>
      <c r="L955" s="459">
        <f t="shared" si="391"/>
        <v>48000</v>
      </c>
      <c r="M955" s="460">
        <f t="shared" si="389"/>
        <v>0</v>
      </c>
      <c r="N955" s="461">
        <f t="shared" si="389"/>
        <v>0</v>
      </c>
      <c r="O955" s="462">
        <f t="shared" si="389"/>
        <v>0</v>
      </c>
      <c r="P955" s="463">
        <f t="shared" si="390"/>
        <v>0</v>
      </c>
      <c r="Q955" s="459"/>
      <c r="R955" s="463"/>
      <c r="S955" s="464">
        <v>48000</v>
      </c>
      <c r="T955" s="460"/>
      <c r="U955" s="461"/>
      <c r="V955" s="465"/>
      <c r="W955" s="459"/>
      <c r="X955" s="460"/>
      <c r="Y955" s="461"/>
      <c r="Z955" s="466"/>
      <c r="AA955" s="464"/>
      <c r="AB955" s="460"/>
      <c r="AC955" s="461"/>
      <c r="AD955" s="465"/>
      <c r="AE955" s="459"/>
      <c r="AF955" s="460"/>
      <c r="AG955" s="461"/>
      <c r="AH955" s="466"/>
      <c r="AI955" s="459"/>
      <c r="AJ955" s="460"/>
      <c r="AK955" s="461"/>
      <c r="AL955" s="466"/>
    </row>
    <row r="956" spans="1:38" ht="18.75">
      <c r="A956" s="449"/>
      <c r="B956" s="541">
        <v>244120</v>
      </c>
      <c r="C956" s="451" t="s">
        <v>908</v>
      </c>
      <c r="D956" s="540"/>
      <c r="E956" s="540"/>
      <c r="F956" s="453"/>
      <c r="G956" s="454">
        <v>1500</v>
      </c>
      <c r="H956" s="455"/>
      <c r="I956" s="456"/>
      <c r="J956" s="457"/>
      <c r="K956" s="469"/>
      <c r="L956" s="459">
        <f t="shared" si="391"/>
        <v>1500</v>
      </c>
      <c r="M956" s="460">
        <f t="shared" si="389"/>
        <v>0</v>
      </c>
      <c r="N956" s="461">
        <f t="shared" si="389"/>
        <v>0</v>
      </c>
      <c r="O956" s="462">
        <f t="shared" si="389"/>
        <v>0</v>
      </c>
      <c r="P956" s="463">
        <f t="shared" si="390"/>
        <v>0</v>
      </c>
      <c r="Q956" s="459"/>
      <c r="R956" s="463"/>
      <c r="S956" s="464">
        <v>1500</v>
      </c>
      <c r="T956" s="460"/>
      <c r="U956" s="461"/>
      <c r="V956" s="465"/>
      <c r="W956" s="459"/>
      <c r="X956" s="460"/>
      <c r="Y956" s="461"/>
      <c r="Z956" s="466"/>
      <c r="AA956" s="464"/>
      <c r="AB956" s="460"/>
      <c r="AC956" s="461"/>
      <c r="AD956" s="465"/>
      <c r="AE956" s="459"/>
      <c r="AF956" s="460"/>
      <c r="AG956" s="461"/>
      <c r="AH956" s="466"/>
      <c r="AI956" s="459"/>
      <c r="AJ956" s="460"/>
      <c r="AK956" s="461"/>
      <c r="AL956" s="466"/>
    </row>
    <row r="957" spans="1:38" s="702" customFormat="1" ht="18.75">
      <c r="A957" s="972"/>
      <c r="B957" s="541">
        <v>244120</v>
      </c>
      <c r="C957" s="543" t="s">
        <v>909</v>
      </c>
      <c r="D957" s="695"/>
      <c r="E957" s="695"/>
      <c r="F957" s="696"/>
      <c r="G957" s="454">
        <v>8660</v>
      </c>
      <c r="H957" s="455"/>
      <c r="I957" s="456"/>
      <c r="J957" s="457"/>
      <c r="K957" s="697"/>
      <c r="L957" s="459">
        <f t="shared" si="391"/>
        <v>8660</v>
      </c>
      <c r="M957" s="698">
        <f t="shared" si="389"/>
        <v>0</v>
      </c>
      <c r="N957" s="699">
        <f t="shared" si="389"/>
        <v>0</v>
      </c>
      <c r="O957" s="462">
        <f t="shared" si="389"/>
        <v>0</v>
      </c>
      <c r="P957" s="571">
        <f t="shared" si="390"/>
        <v>0</v>
      </c>
      <c r="Q957" s="570"/>
      <c r="R957" s="571"/>
      <c r="S957" s="464">
        <v>8660</v>
      </c>
      <c r="T957" s="698"/>
      <c r="U957" s="699"/>
      <c r="V957" s="465"/>
      <c r="W957" s="570"/>
      <c r="X957" s="698"/>
      <c r="Y957" s="699"/>
      <c r="Z957" s="700"/>
      <c r="AA957" s="572"/>
      <c r="AB957" s="698"/>
      <c r="AC957" s="699"/>
      <c r="AD957" s="701"/>
      <c r="AE957" s="570"/>
      <c r="AF957" s="698"/>
      <c r="AG957" s="699"/>
      <c r="AH957" s="700"/>
      <c r="AI957" s="570"/>
      <c r="AJ957" s="698"/>
      <c r="AK957" s="699"/>
      <c r="AL957" s="700"/>
    </row>
    <row r="958" spans="1:38" s="702" customFormat="1" ht="18.75">
      <c r="A958" s="972"/>
      <c r="B958" s="703" t="s">
        <v>910</v>
      </c>
      <c r="C958" s="543" t="s">
        <v>911</v>
      </c>
      <c r="D958" s="695"/>
      <c r="E958" s="695"/>
      <c r="F958" s="696"/>
      <c r="G958" s="454"/>
      <c r="H958" s="455"/>
      <c r="I958" s="456"/>
      <c r="J958" s="457">
        <v>98440</v>
      </c>
      <c r="K958" s="697"/>
      <c r="L958" s="459">
        <f t="shared" si="391"/>
        <v>98440</v>
      </c>
      <c r="M958" s="698">
        <f t="shared" si="389"/>
        <v>0</v>
      </c>
      <c r="N958" s="699">
        <f t="shared" si="389"/>
        <v>0</v>
      </c>
      <c r="O958" s="462">
        <f t="shared" si="389"/>
        <v>0</v>
      </c>
      <c r="P958" s="571">
        <f t="shared" si="390"/>
        <v>0</v>
      </c>
      <c r="Q958" s="570"/>
      <c r="R958" s="571"/>
      <c r="S958" s="572"/>
      <c r="T958" s="698"/>
      <c r="U958" s="699"/>
      <c r="V958" s="701"/>
      <c r="W958" s="570"/>
      <c r="X958" s="698"/>
      <c r="Y958" s="699"/>
      <c r="Z958" s="700"/>
      <c r="AA958" s="572"/>
      <c r="AB958" s="698"/>
      <c r="AC958" s="699"/>
      <c r="AD958" s="701"/>
      <c r="AE958" s="570">
        <v>98440</v>
      </c>
      <c r="AF958" s="698"/>
      <c r="AG958" s="699"/>
      <c r="AH958" s="550"/>
      <c r="AI958" s="570"/>
      <c r="AJ958" s="698"/>
      <c r="AK958" s="699"/>
      <c r="AL958" s="700"/>
    </row>
    <row r="959" spans="1:38" ht="19.5" customHeight="1">
      <c r="A959" s="449"/>
      <c r="B959" s="541">
        <v>244146</v>
      </c>
      <c r="C959" s="451" t="s">
        <v>912</v>
      </c>
      <c r="D959" s="540"/>
      <c r="E959" s="540"/>
      <c r="F959" s="453"/>
      <c r="G959" s="454">
        <v>12480</v>
      </c>
      <c r="H959" s="455"/>
      <c r="I959" s="456"/>
      <c r="J959" s="457"/>
      <c r="K959" s="469"/>
      <c r="L959" s="459">
        <f t="shared" si="391"/>
        <v>12480</v>
      </c>
      <c r="M959" s="460">
        <f t="shared" si="389"/>
        <v>0</v>
      </c>
      <c r="N959" s="461">
        <f t="shared" si="389"/>
        <v>0</v>
      </c>
      <c r="O959" s="462">
        <f t="shared" si="389"/>
        <v>0</v>
      </c>
      <c r="P959" s="463">
        <f t="shared" si="390"/>
        <v>0</v>
      </c>
      <c r="Q959" s="459"/>
      <c r="R959" s="463"/>
      <c r="S959" s="464">
        <v>12480</v>
      </c>
      <c r="T959" s="460"/>
      <c r="U959" s="461"/>
      <c r="V959" s="465"/>
      <c r="W959" s="459"/>
      <c r="X959" s="460"/>
      <c r="Y959" s="461"/>
      <c r="Z959" s="466"/>
      <c r="AA959" s="464"/>
      <c r="AB959" s="460"/>
      <c r="AC959" s="461"/>
      <c r="AD959" s="465"/>
      <c r="AE959" s="459"/>
      <c r="AF959" s="460"/>
      <c r="AG959" s="461"/>
      <c r="AH959" s="466"/>
      <c r="AI959" s="459"/>
      <c r="AJ959" s="460"/>
      <c r="AK959" s="461"/>
      <c r="AL959" s="466"/>
    </row>
    <row r="960" spans="1:38" ht="18.75">
      <c r="A960" s="449"/>
      <c r="B960" s="541">
        <v>244181</v>
      </c>
      <c r="C960" s="451" t="s">
        <v>1343</v>
      </c>
      <c r="D960" s="540"/>
      <c r="E960" s="540"/>
      <c r="F960" s="453"/>
      <c r="G960" s="454"/>
      <c r="H960" s="455">
        <v>29853</v>
      </c>
      <c r="I960" s="456"/>
      <c r="J960" s="457"/>
      <c r="K960" s="469"/>
      <c r="L960" s="459">
        <f t="shared" si="391"/>
        <v>29853</v>
      </c>
      <c r="M960" s="460">
        <f t="shared" si="389"/>
        <v>0</v>
      </c>
      <c r="N960" s="461">
        <f t="shared" si="389"/>
        <v>0</v>
      </c>
      <c r="O960" s="462">
        <f t="shared" si="389"/>
        <v>0</v>
      </c>
      <c r="P960" s="463">
        <f t="shared" si="390"/>
        <v>0</v>
      </c>
      <c r="Q960" s="459"/>
      <c r="R960" s="463"/>
      <c r="S960" s="464"/>
      <c r="T960" s="460"/>
      <c r="U960" s="461"/>
      <c r="V960" s="465"/>
      <c r="W960" s="459">
        <v>29853</v>
      </c>
      <c r="X960" s="460"/>
      <c r="Y960" s="461"/>
      <c r="Z960" s="466"/>
      <c r="AA960" s="464"/>
      <c r="AB960" s="460"/>
      <c r="AC960" s="461"/>
      <c r="AD960" s="465"/>
      <c r="AE960" s="459"/>
      <c r="AF960" s="460"/>
      <c r="AG960" s="461"/>
      <c r="AH960" s="466"/>
      <c r="AI960" s="459"/>
      <c r="AJ960" s="460"/>
      <c r="AK960" s="461"/>
      <c r="AL960" s="466"/>
    </row>
    <row r="961" spans="1:38" ht="18.75">
      <c r="A961" s="449"/>
      <c r="B961" s="541">
        <v>244189</v>
      </c>
      <c r="C961" s="543" t="s">
        <v>1344</v>
      </c>
      <c r="D961" s="540"/>
      <c r="E961" s="540"/>
      <c r="F961" s="453"/>
      <c r="G961" s="454">
        <v>17600</v>
      </c>
      <c r="H961" s="455"/>
      <c r="I961" s="456"/>
      <c r="J961" s="457"/>
      <c r="K961" s="469"/>
      <c r="L961" s="459">
        <f t="shared" si="391"/>
        <v>17600</v>
      </c>
      <c r="M961" s="460">
        <f t="shared" si="389"/>
        <v>0</v>
      </c>
      <c r="N961" s="461">
        <f t="shared" si="389"/>
        <v>0</v>
      </c>
      <c r="O961" s="462">
        <f t="shared" si="389"/>
        <v>0</v>
      </c>
      <c r="P961" s="463">
        <f t="shared" si="390"/>
        <v>0</v>
      </c>
      <c r="Q961" s="459"/>
      <c r="R961" s="463"/>
      <c r="S961" s="464">
        <v>17600</v>
      </c>
      <c r="T961" s="460"/>
      <c r="U961" s="461"/>
      <c r="V961" s="465"/>
      <c r="W961" s="459"/>
      <c r="X961" s="460"/>
      <c r="Y961" s="461"/>
      <c r="Z961" s="466"/>
      <c r="AA961" s="464"/>
      <c r="AB961" s="460"/>
      <c r="AC961" s="461"/>
      <c r="AD961" s="465"/>
      <c r="AE961" s="459"/>
      <c r="AF961" s="460"/>
      <c r="AG961" s="461"/>
      <c r="AH961" s="466"/>
      <c r="AI961" s="459"/>
      <c r="AJ961" s="460"/>
      <c r="AK961" s="461"/>
      <c r="AL961" s="466"/>
    </row>
    <row r="962" spans="1:38" ht="18.75">
      <c r="A962" s="449"/>
      <c r="B962" s="541">
        <v>244195</v>
      </c>
      <c r="C962" s="543" t="s">
        <v>1383</v>
      </c>
      <c r="D962" s="540"/>
      <c r="E962" s="540"/>
      <c r="F962" s="453"/>
      <c r="G962" s="454">
        <v>48000</v>
      </c>
      <c r="H962" s="455"/>
      <c r="I962" s="456"/>
      <c r="J962" s="457"/>
      <c r="K962" s="469"/>
      <c r="L962" s="459">
        <f t="shared" si="391"/>
        <v>48000</v>
      </c>
      <c r="M962" s="460">
        <f t="shared" si="389"/>
        <v>0</v>
      </c>
      <c r="N962" s="461">
        <f t="shared" si="389"/>
        <v>0</v>
      </c>
      <c r="O962" s="462">
        <f t="shared" si="389"/>
        <v>0</v>
      </c>
      <c r="P962" s="463">
        <f t="shared" si="390"/>
        <v>0</v>
      </c>
      <c r="Q962" s="459"/>
      <c r="R962" s="463"/>
      <c r="S962" s="464">
        <v>48000</v>
      </c>
      <c r="T962" s="460"/>
      <c r="U962" s="461"/>
      <c r="V962" s="465"/>
      <c r="W962" s="459"/>
      <c r="X962" s="460"/>
      <c r="Y962" s="978"/>
      <c r="Z962" s="466"/>
      <c r="AA962" s="464"/>
      <c r="AB962" s="460"/>
      <c r="AC962" s="461"/>
      <c r="AD962" s="465"/>
      <c r="AE962" s="459"/>
      <c r="AF962" s="460"/>
      <c r="AG962" s="461"/>
      <c r="AH962" s="466"/>
      <c r="AI962" s="459"/>
      <c r="AJ962" s="460"/>
      <c r="AK962" s="461"/>
      <c r="AL962" s="466"/>
    </row>
    <row r="963" spans="1:38" ht="18.75">
      <c r="A963" s="449"/>
      <c r="B963" s="541">
        <v>244211</v>
      </c>
      <c r="C963" s="451" t="s">
        <v>1501</v>
      </c>
      <c r="D963" s="540"/>
      <c r="E963" s="540"/>
      <c r="F963" s="453"/>
      <c r="G963" s="454"/>
      <c r="H963" s="455">
        <v>99510</v>
      </c>
      <c r="I963" s="456"/>
      <c r="J963" s="457"/>
      <c r="K963" s="469"/>
      <c r="L963" s="459">
        <f t="shared" si="391"/>
        <v>0</v>
      </c>
      <c r="M963" s="460">
        <f t="shared" si="389"/>
        <v>0</v>
      </c>
      <c r="N963" s="461">
        <f t="shared" si="389"/>
        <v>0</v>
      </c>
      <c r="O963" s="462">
        <f t="shared" si="389"/>
        <v>99510</v>
      </c>
      <c r="P963" s="463">
        <f t="shared" si="390"/>
        <v>0</v>
      </c>
      <c r="Q963" s="459"/>
      <c r="R963" s="463"/>
      <c r="S963" s="464"/>
      <c r="T963" s="460"/>
      <c r="U963" s="461"/>
      <c r="V963" s="465"/>
      <c r="W963" s="459"/>
      <c r="X963" s="460"/>
      <c r="Y963" s="978"/>
      <c r="Z963" s="466">
        <v>99510</v>
      </c>
      <c r="AA963" s="464"/>
      <c r="AB963" s="460"/>
      <c r="AC963" s="461"/>
      <c r="AD963" s="465"/>
      <c r="AE963" s="459"/>
      <c r="AF963" s="460"/>
      <c r="AG963" s="461"/>
      <c r="AH963" s="466"/>
      <c r="AI963" s="459"/>
      <c r="AJ963" s="460"/>
      <c r="AK963" s="461"/>
      <c r="AL963" s="466"/>
    </row>
    <row r="964" spans="1:38" ht="18.75">
      <c r="A964" s="449"/>
      <c r="B964" s="621">
        <v>244203</v>
      </c>
      <c r="C964" s="616" t="s">
        <v>1552</v>
      </c>
      <c r="D964" s="695"/>
      <c r="E964" s="695"/>
      <c r="F964" s="696"/>
      <c r="G964" s="746"/>
      <c r="H964" s="455">
        <v>97370</v>
      </c>
      <c r="I964" s="472"/>
      <c r="J964" s="473"/>
      <c r="K964" s="474"/>
      <c r="L964" s="459">
        <f t="shared" ref="L964:L977" si="392">SUM(Q964,S964,W964,AA964,AE964,AI964)</f>
        <v>0</v>
      </c>
      <c r="M964" s="460">
        <f t="shared" ref="M964:O977" si="393">SUM(T964,X964,AB964,AF964,AJ964)</f>
        <v>0</v>
      </c>
      <c r="N964" s="461">
        <f t="shared" si="393"/>
        <v>0</v>
      </c>
      <c r="O964" s="462">
        <f t="shared" si="393"/>
        <v>97370</v>
      </c>
      <c r="P964" s="463">
        <f t="shared" ref="P964:P977" si="394">SUM(R964)</f>
        <v>0</v>
      </c>
      <c r="Q964" s="475"/>
      <c r="R964" s="476"/>
      <c r="S964" s="477"/>
      <c r="T964" s="478"/>
      <c r="U964" s="479"/>
      <c r="V964" s="480"/>
      <c r="W964" s="475"/>
      <c r="X964" s="478"/>
      <c r="Y964" s="978"/>
      <c r="Z964" s="482">
        <v>97370</v>
      </c>
      <c r="AA964" s="477"/>
      <c r="AB964" s="478"/>
      <c r="AC964" s="479"/>
      <c r="AD964" s="480"/>
      <c r="AE964" s="475"/>
      <c r="AF964" s="478"/>
      <c r="AG964" s="479"/>
      <c r="AH964" s="482"/>
      <c r="AI964" s="475"/>
      <c r="AJ964" s="478"/>
      <c r="AK964" s="479"/>
      <c r="AL964" s="482"/>
    </row>
    <row r="965" spans="1:38" ht="18.75">
      <c r="A965" s="449"/>
      <c r="B965" s="621">
        <v>244214</v>
      </c>
      <c r="C965" s="616" t="s">
        <v>1553</v>
      </c>
      <c r="D965" s="695"/>
      <c r="E965" s="695"/>
      <c r="F965" s="696"/>
      <c r="G965" s="746"/>
      <c r="H965" s="455">
        <v>95230</v>
      </c>
      <c r="I965" s="472"/>
      <c r="J965" s="473"/>
      <c r="K965" s="474"/>
      <c r="L965" s="459">
        <f t="shared" ref="L965:L967" si="395">SUM(Q965,S965,W965,AA965,AE965,AI965)</f>
        <v>0</v>
      </c>
      <c r="M965" s="460">
        <f t="shared" ref="M965:M967" si="396">SUM(T965,X965,AB965,AF965,AJ965)</f>
        <v>0</v>
      </c>
      <c r="N965" s="461">
        <f t="shared" ref="N965:N967" si="397">SUM(U965,Y965,AC965,AG965,AK965)</f>
        <v>0</v>
      </c>
      <c r="O965" s="462">
        <f t="shared" ref="O965:O967" si="398">SUM(V965,Z965,AD965,AH965,AL965)</f>
        <v>95230</v>
      </c>
      <c r="P965" s="463">
        <f t="shared" ref="P965:P967" si="399">SUM(R965)</f>
        <v>0</v>
      </c>
      <c r="Q965" s="475"/>
      <c r="R965" s="476"/>
      <c r="S965" s="477"/>
      <c r="T965" s="478"/>
      <c r="U965" s="479"/>
      <c r="V965" s="480"/>
      <c r="W965" s="475"/>
      <c r="X965" s="478"/>
      <c r="Y965" s="978"/>
      <c r="Z965" s="482">
        <v>95230</v>
      </c>
      <c r="AA965" s="477"/>
      <c r="AB965" s="478"/>
      <c r="AC965" s="479"/>
      <c r="AD965" s="480"/>
      <c r="AE965" s="475"/>
      <c r="AF965" s="478"/>
      <c r="AG965" s="479"/>
      <c r="AH965" s="482"/>
      <c r="AI965" s="475"/>
      <c r="AJ965" s="478"/>
      <c r="AK965" s="479"/>
      <c r="AL965" s="482"/>
    </row>
    <row r="966" spans="1:38" ht="18.75">
      <c r="A966" s="449"/>
      <c r="B966" s="621">
        <v>244218</v>
      </c>
      <c r="C966" s="616" t="s">
        <v>1554</v>
      </c>
      <c r="D966" s="695"/>
      <c r="E966" s="695"/>
      <c r="F966" s="696"/>
      <c r="G966" s="746"/>
      <c r="H966" s="455">
        <v>80250</v>
      </c>
      <c r="I966" s="472"/>
      <c r="J966" s="473"/>
      <c r="K966" s="474"/>
      <c r="L966" s="459">
        <f t="shared" si="395"/>
        <v>0</v>
      </c>
      <c r="M966" s="460">
        <f t="shared" si="396"/>
        <v>0</v>
      </c>
      <c r="N966" s="461">
        <f t="shared" si="397"/>
        <v>0</v>
      </c>
      <c r="O966" s="462">
        <f t="shared" si="398"/>
        <v>80250</v>
      </c>
      <c r="P966" s="463">
        <f t="shared" si="399"/>
        <v>0</v>
      </c>
      <c r="Q966" s="475"/>
      <c r="R966" s="476"/>
      <c r="S966" s="477"/>
      <c r="T966" s="478"/>
      <c r="U966" s="479"/>
      <c r="V966" s="480"/>
      <c r="W966" s="475"/>
      <c r="X966" s="478"/>
      <c r="Y966" s="978"/>
      <c r="Z966" s="482">
        <v>80250</v>
      </c>
      <c r="AA966" s="477"/>
      <c r="AB966" s="478"/>
      <c r="AC966" s="479"/>
      <c r="AD966" s="480"/>
      <c r="AE966" s="475"/>
      <c r="AF966" s="478"/>
      <c r="AG966" s="479"/>
      <c r="AH966" s="482"/>
      <c r="AI966" s="475"/>
      <c r="AJ966" s="478"/>
      <c r="AK966" s="479"/>
      <c r="AL966" s="482"/>
    </row>
    <row r="967" spans="1:38" ht="18.75">
      <c r="A967" s="449"/>
      <c r="B967" s="986">
        <v>244218</v>
      </c>
      <c r="C967" s="663" t="s">
        <v>1555</v>
      </c>
      <c r="D967" s="976"/>
      <c r="E967" s="976"/>
      <c r="F967" s="977"/>
      <c r="G967" s="963"/>
      <c r="H967" s="488">
        <v>4344.2</v>
      </c>
      <c r="I967" s="472"/>
      <c r="J967" s="473"/>
      <c r="K967" s="474"/>
      <c r="L967" s="459">
        <f t="shared" si="395"/>
        <v>0</v>
      </c>
      <c r="M967" s="460">
        <f t="shared" si="396"/>
        <v>0</v>
      </c>
      <c r="N967" s="461">
        <f t="shared" si="397"/>
        <v>0</v>
      </c>
      <c r="O967" s="462">
        <f t="shared" si="398"/>
        <v>4344.2</v>
      </c>
      <c r="P967" s="463">
        <f t="shared" si="399"/>
        <v>0</v>
      </c>
      <c r="Q967" s="475"/>
      <c r="R967" s="476"/>
      <c r="S967" s="477"/>
      <c r="T967" s="478"/>
      <c r="U967" s="479"/>
      <c r="V967" s="480"/>
      <c r="W967" s="475"/>
      <c r="X967" s="478"/>
      <c r="Y967" s="978"/>
      <c r="Z967" s="482">
        <v>4344.2</v>
      </c>
      <c r="AA967" s="477"/>
      <c r="AB967" s="478"/>
      <c r="AC967" s="479"/>
      <c r="AD967" s="480"/>
      <c r="AE967" s="475"/>
      <c r="AF967" s="478"/>
      <c r="AG967" s="479"/>
      <c r="AH967" s="482"/>
      <c r="AI967" s="475"/>
      <c r="AJ967" s="478"/>
      <c r="AK967" s="479"/>
      <c r="AL967" s="482"/>
    </row>
    <row r="968" spans="1:38" ht="18.75">
      <c r="A968" s="449"/>
      <c r="B968" s="986"/>
      <c r="C968" s="663" t="s">
        <v>1685</v>
      </c>
      <c r="D968" s="976"/>
      <c r="E968" s="976"/>
      <c r="F968" s="977"/>
      <c r="G968" s="487">
        <v>15350</v>
      </c>
      <c r="H968" s="488"/>
      <c r="I968" s="472"/>
      <c r="J968" s="473"/>
      <c r="K968" s="474"/>
      <c r="L968" s="459">
        <f t="shared" ref="L968:L974" si="400">SUM(Q968,S968,W968,AA968,AE968,AI968)</f>
        <v>15350</v>
      </c>
      <c r="M968" s="460">
        <f t="shared" ref="M968:M974" si="401">SUM(T968,X968,AB968,AF968,AJ968)</f>
        <v>0</v>
      </c>
      <c r="N968" s="461">
        <f t="shared" ref="N968:N974" si="402">SUM(U968,Y968,AC968,AG968,AK968)</f>
        <v>0</v>
      </c>
      <c r="O968" s="462">
        <f t="shared" ref="O968:O974" si="403">SUM(V968,Z968,AD968,AH968,AL968)</f>
        <v>0</v>
      </c>
      <c r="P968" s="463">
        <f t="shared" ref="P968:P974" si="404">SUM(R968)</f>
        <v>0</v>
      </c>
      <c r="Q968" s="475"/>
      <c r="R968" s="476"/>
      <c r="S968" s="477">
        <v>15350</v>
      </c>
      <c r="T968" s="478"/>
      <c r="U968" s="479"/>
      <c r="V968" s="480"/>
      <c r="W968" s="475"/>
      <c r="X968" s="478"/>
      <c r="Y968" s="978"/>
      <c r="Z968" s="482"/>
      <c r="AA968" s="477"/>
      <c r="AB968" s="478"/>
      <c r="AC968" s="479"/>
      <c r="AD968" s="480"/>
      <c r="AE968" s="475"/>
      <c r="AF968" s="478"/>
      <c r="AG968" s="479"/>
      <c r="AH968" s="482"/>
      <c r="AI968" s="475"/>
      <c r="AJ968" s="478"/>
      <c r="AK968" s="479"/>
      <c r="AL968" s="482"/>
    </row>
    <row r="969" spans="1:38" ht="18.75">
      <c r="A969" s="449"/>
      <c r="B969" s="986"/>
      <c r="C969" s="663"/>
      <c r="D969" s="976"/>
      <c r="E969" s="976"/>
      <c r="F969" s="977"/>
      <c r="G969" s="963"/>
      <c r="H969" s="488"/>
      <c r="I969" s="472"/>
      <c r="J969" s="473"/>
      <c r="K969" s="474"/>
      <c r="L969" s="459">
        <f t="shared" si="400"/>
        <v>0</v>
      </c>
      <c r="M969" s="460">
        <f t="shared" si="401"/>
        <v>0</v>
      </c>
      <c r="N969" s="461">
        <f t="shared" si="402"/>
        <v>0</v>
      </c>
      <c r="O969" s="462">
        <f t="shared" si="403"/>
        <v>0</v>
      </c>
      <c r="P969" s="463">
        <f t="shared" si="404"/>
        <v>0</v>
      </c>
      <c r="Q969" s="475"/>
      <c r="R969" s="476"/>
      <c r="S969" s="477"/>
      <c r="T969" s="478"/>
      <c r="U969" s="479"/>
      <c r="V969" s="480"/>
      <c r="W969" s="475"/>
      <c r="X969" s="478"/>
      <c r="Y969" s="978"/>
      <c r="Z969" s="482"/>
      <c r="AA969" s="477"/>
      <c r="AB969" s="478"/>
      <c r="AC969" s="479"/>
      <c r="AD969" s="480"/>
      <c r="AE969" s="475"/>
      <c r="AF969" s="478"/>
      <c r="AG969" s="479"/>
      <c r="AH969" s="482"/>
      <c r="AI969" s="475"/>
      <c r="AJ969" s="478"/>
      <c r="AK969" s="479"/>
      <c r="AL969" s="482"/>
    </row>
    <row r="970" spans="1:38" ht="18.75">
      <c r="A970" s="449"/>
      <c r="B970" s="986"/>
      <c r="C970" s="663"/>
      <c r="D970" s="976"/>
      <c r="E970" s="976"/>
      <c r="F970" s="977"/>
      <c r="G970" s="963"/>
      <c r="H970" s="488"/>
      <c r="I970" s="472"/>
      <c r="J970" s="473"/>
      <c r="K970" s="474"/>
      <c r="L970" s="459">
        <f t="shared" si="400"/>
        <v>0</v>
      </c>
      <c r="M970" s="460">
        <f t="shared" si="401"/>
        <v>0</v>
      </c>
      <c r="N970" s="461">
        <f t="shared" si="402"/>
        <v>0</v>
      </c>
      <c r="O970" s="462">
        <f t="shared" si="403"/>
        <v>0</v>
      </c>
      <c r="P970" s="463">
        <f t="shared" si="404"/>
        <v>0</v>
      </c>
      <c r="Q970" s="475"/>
      <c r="R970" s="476"/>
      <c r="S970" s="477"/>
      <c r="T970" s="478"/>
      <c r="U970" s="479"/>
      <c r="V970" s="480"/>
      <c r="W970" s="475"/>
      <c r="X970" s="478"/>
      <c r="Y970" s="978"/>
      <c r="Z970" s="482"/>
      <c r="AA970" s="477"/>
      <c r="AB970" s="478"/>
      <c r="AC970" s="479"/>
      <c r="AD970" s="480"/>
      <c r="AE970" s="475"/>
      <c r="AF970" s="478"/>
      <c r="AG970" s="479"/>
      <c r="AH970" s="482"/>
      <c r="AI970" s="475"/>
      <c r="AJ970" s="478"/>
      <c r="AK970" s="479"/>
      <c r="AL970" s="482"/>
    </row>
    <row r="971" spans="1:38" ht="18.75">
      <c r="A971" s="449"/>
      <c r="B971" s="986"/>
      <c r="C971" s="663"/>
      <c r="D971" s="976"/>
      <c r="E971" s="976"/>
      <c r="F971" s="977"/>
      <c r="G971" s="963"/>
      <c r="H971" s="488"/>
      <c r="I971" s="472"/>
      <c r="J971" s="473"/>
      <c r="K971" s="474"/>
      <c r="L971" s="459">
        <f t="shared" si="400"/>
        <v>0</v>
      </c>
      <c r="M971" s="460">
        <f t="shared" si="401"/>
        <v>0</v>
      </c>
      <c r="N971" s="461">
        <f t="shared" si="402"/>
        <v>0</v>
      </c>
      <c r="O971" s="462">
        <f t="shared" si="403"/>
        <v>0</v>
      </c>
      <c r="P971" s="463">
        <f t="shared" si="404"/>
        <v>0</v>
      </c>
      <c r="Q971" s="475"/>
      <c r="R971" s="476"/>
      <c r="S971" s="477"/>
      <c r="T971" s="478"/>
      <c r="U971" s="479"/>
      <c r="V971" s="480"/>
      <c r="W971" s="475"/>
      <c r="X971" s="478"/>
      <c r="Y971" s="978"/>
      <c r="Z971" s="482"/>
      <c r="AA971" s="477"/>
      <c r="AB971" s="478"/>
      <c r="AC971" s="479"/>
      <c r="AD971" s="480"/>
      <c r="AE971" s="475"/>
      <c r="AF971" s="478"/>
      <c r="AG971" s="479"/>
      <c r="AH971" s="482"/>
      <c r="AI971" s="475"/>
      <c r="AJ971" s="478"/>
      <c r="AK971" s="479"/>
      <c r="AL971" s="482"/>
    </row>
    <row r="972" spans="1:38" ht="18.75">
      <c r="A972" s="449"/>
      <c r="B972" s="986"/>
      <c r="C972" s="663"/>
      <c r="D972" s="976"/>
      <c r="E972" s="976"/>
      <c r="F972" s="977"/>
      <c r="G972" s="963"/>
      <c r="H972" s="488"/>
      <c r="I972" s="472"/>
      <c r="J972" s="473"/>
      <c r="K972" s="474"/>
      <c r="L972" s="459">
        <f t="shared" si="400"/>
        <v>0</v>
      </c>
      <c r="M972" s="460">
        <f t="shared" si="401"/>
        <v>0</v>
      </c>
      <c r="N972" s="461">
        <f t="shared" si="402"/>
        <v>0</v>
      </c>
      <c r="O972" s="462">
        <f t="shared" si="403"/>
        <v>0</v>
      </c>
      <c r="P972" s="463">
        <f t="shared" si="404"/>
        <v>0</v>
      </c>
      <c r="Q972" s="475"/>
      <c r="R972" s="476"/>
      <c r="S972" s="477"/>
      <c r="T972" s="478"/>
      <c r="U972" s="479"/>
      <c r="V972" s="480"/>
      <c r="W972" s="475"/>
      <c r="X972" s="478"/>
      <c r="Y972" s="978"/>
      <c r="Z972" s="482"/>
      <c r="AA972" s="477"/>
      <c r="AB972" s="478"/>
      <c r="AC972" s="479"/>
      <c r="AD972" s="480"/>
      <c r="AE972" s="475"/>
      <c r="AF972" s="478"/>
      <c r="AG972" s="479"/>
      <c r="AH972" s="482"/>
      <c r="AI972" s="475"/>
      <c r="AJ972" s="478"/>
      <c r="AK972" s="479"/>
      <c r="AL972" s="482"/>
    </row>
    <row r="973" spans="1:38" ht="18.75">
      <c r="A973" s="449"/>
      <c r="B973" s="986"/>
      <c r="C973" s="663"/>
      <c r="D973" s="976"/>
      <c r="E973" s="976"/>
      <c r="F973" s="977"/>
      <c r="G973" s="963"/>
      <c r="H973" s="488"/>
      <c r="I973" s="472"/>
      <c r="J973" s="473"/>
      <c r="K973" s="474"/>
      <c r="L973" s="459">
        <f t="shared" si="400"/>
        <v>0</v>
      </c>
      <c r="M973" s="460">
        <f t="shared" si="401"/>
        <v>0</v>
      </c>
      <c r="N973" s="461">
        <f t="shared" si="402"/>
        <v>0</v>
      </c>
      <c r="O973" s="462">
        <f t="shared" si="403"/>
        <v>0</v>
      </c>
      <c r="P973" s="463">
        <f t="shared" si="404"/>
        <v>0</v>
      </c>
      <c r="Q973" s="475"/>
      <c r="R973" s="476"/>
      <c r="S973" s="477"/>
      <c r="T973" s="478"/>
      <c r="U973" s="479"/>
      <c r="V973" s="480"/>
      <c r="W973" s="475"/>
      <c r="X973" s="478"/>
      <c r="Y973" s="978"/>
      <c r="Z973" s="482"/>
      <c r="AA973" s="477"/>
      <c r="AB973" s="478"/>
      <c r="AC973" s="479"/>
      <c r="AD973" s="480"/>
      <c r="AE973" s="475"/>
      <c r="AF973" s="478"/>
      <c r="AG973" s="479"/>
      <c r="AH973" s="482"/>
      <c r="AI973" s="475"/>
      <c r="AJ973" s="478"/>
      <c r="AK973" s="479"/>
      <c r="AL973" s="482"/>
    </row>
    <row r="974" spans="1:38" ht="18.75">
      <c r="A974" s="449"/>
      <c r="B974" s="450"/>
      <c r="C974" s="552"/>
      <c r="D974" s="542"/>
      <c r="E974" s="542"/>
      <c r="F974" s="470"/>
      <c r="G974" s="471"/>
      <c r="H974" s="544"/>
      <c r="I974" s="472"/>
      <c r="J974" s="473"/>
      <c r="K974" s="474"/>
      <c r="L974" s="459">
        <f t="shared" si="400"/>
        <v>0</v>
      </c>
      <c r="M974" s="460">
        <f t="shared" si="401"/>
        <v>0</v>
      </c>
      <c r="N974" s="461">
        <f t="shared" si="402"/>
        <v>0</v>
      </c>
      <c r="O974" s="462">
        <f t="shared" si="403"/>
        <v>0</v>
      </c>
      <c r="P974" s="463">
        <f t="shared" si="404"/>
        <v>0</v>
      </c>
      <c r="Q974" s="475"/>
      <c r="R974" s="476"/>
      <c r="S974" s="477"/>
      <c r="T974" s="478"/>
      <c r="U974" s="479"/>
      <c r="V974" s="480"/>
      <c r="W974" s="475"/>
      <c r="X974" s="478"/>
      <c r="Y974" s="479"/>
      <c r="Z974" s="482"/>
      <c r="AA974" s="477"/>
      <c r="AB974" s="478"/>
      <c r="AC974" s="479"/>
      <c r="AD974" s="480"/>
      <c r="AE974" s="475"/>
      <c r="AF974" s="478"/>
      <c r="AG974" s="479"/>
      <c r="AH974" s="482"/>
      <c r="AI974" s="475"/>
      <c r="AJ974" s="478"/>
      <c r="AK974" s="479"/>
      <c r="AL974" s="482"/>
    </row>
    <row r="975" spans="1:38" ht="18.75">
      <c r="A975" s="449"/>
      <c r="B975" s="450"/>
      <c r="C975" s="552"/>
      <c r="D975" s="542"/>
      <c r="E975" s="542"/>
      <c r="F975" s="470"/>
      <c r="G975" s="471"/>
      <c r="H975" s="544"/>
      <c r="I975" s="472"/>
      <c r="J975" s="473"/>
      <c r="K975" s="474"/>
      <c r="L975" s="459">
        <f t="shared" si="392"/>
        <v>0</v>
      </c>
      <c r="M975" s="460">
        <f t="shared" si="393"/>
        <v>0</v>
      </c>
      <c r="N975" s="461">
        <f t="shared" si="393"/>
        <v>0</v>
      </c>
      <c r="O975" s="462">
        <f t="shared" si="393"/>
        <v>0</v>
      </c>
      <c r="P975" s="463">
        <f t="shared" si="394"/>
        <v>0</v>
      </c>
      <c r="Q975" s="475"/>
      <c r="R975" s="476"/>
      <c r="S975" s="477"/>
      <c r="T975" s="478"/>
      <c r="U975" s="479"/>
      <c r="V975" s="480"/>
      <c r="W975" s="475"/>
      <c r="X975" s="478"/>
      <c r="Y975" s="479"/>
      <c r="Z975" s="482"/>
      <c r="AA975" s="477"/>
      <c r="AB975" s="478"/>
      <c r="AC975" s="479"/>
      <c r="AD975" s="480"/>
      <c r="AE975" s="475"/>
      <c r="AF975" s="478"/>
      <c r="AG975" s="479"/>
      <c r="AH975" s="482"/>
      <c r="AI975" s="475"/>
      <c r="AJ975" s="478"/>
      <c r="AK975" s="479"/>
      <c r="AL975" s="482"/>
    </row>
    <row r="976" spans="1:38" ht="18.75">
      <c r="A976" s="449"/>
      <c r="B976" s="450"/>
      <c r="C976" s="552"/>
      <c r="D976" s="542"/>
      <c r="E976" s="542"/>
      <c r="F976" s="453"/>
      <c r="G976" s="454"/>
      <c r="H976" s="455"/>
      <c r="I976" s="456"/>
      <c r="J976" s="457"/>
      <c r="K976" s="469"/>
      <c r="L976" s="459">
        <f t="shared" si="392"/>
        <v>0</v>
      </c>
      <c r="M976" s="460">
        <f t="shared" si="393"/>
        <v>0</v>
      </c>
      <c r="N976" s="461">
        <f t="shared" si="393"/>
        <v>0</v>
      </c>
      <c r="O976" s="462">
        <f t="shared" si="393"/>
        <v>0</v>
      </c>
      <c r="P976" s="463">
        <f t="shared" si="394"/>
        <v>0</v>
      </c>
      <c r="Q976" s="459"/>
      <c r="R976" s="463"/>
      <c r="S976" s="464"/>
      <c r="T976" s="460"/>
      <c r="U976" s="461"/>
      <c r="V976" s="465"/>
      <c r="W976" s="459"/>
      <c r="X976" s="460"/>
      <c r="Y976" s="461"/>
      <c r="Z976" s="466"/>
      <c r="AA976" s="464"/>
      <c r="AB976" s="460"/>
      <c r="AC976" s="461"/>
      <c r="AD976" s="465"/>
      <c r="AE976" s="459"/>
      <c r="AF976" s="460"/>
      <c r="AG976" s="461"/>
      <c r="AH976" s="466"/>
      <c r="AI976" s="459"/>
      <c r="AJ976" s="460"/>
      <c r="AK976" s="461"/>
      <c r="AL976" s="466"/>
    </row>
    <row r="977" spans="1:38" ht="19.5" thickBot="1">
      <c r="A977" s="501"/>
      <c r="B977" s="601"/>
      <c r="C977" s="503"/>
      <c r="D977" s="602"/>
      <c r="E977" s="602"/>
      <c r="F977" s="505"/>
      <c r="G977" s="506"/>
      <c r="H977" s="507"/>
      <c r="I977" s="508"/>
      <c r="J977" s="509"/>
      <c r="K977" s="510"/>
      <c r="L977" s="511">
        <f t="shared" si="392"/>
        <v>0</v>
      </c>
      <c r="M977" s="514">
        <f t="shared" si="393"/>
        <v>0</v>
      </c>
      <c r="N977" s="515">
        <f t="shared" si="393"/>
        <v>0</v>
      </c>
      <c r="O977" s="619">
        <f t="shared" si="393"/>
        <v>0</v>
      </c>
      <c r="P977" s="512">
        <f t="shared" si="394"/>
        <v>0</v>
      </c>
      <c r="Q977" s="511"/>
      <c r="R977" s="512"/>
      <c r="S977" s="513"/>
      <c r="T977" s="514"/>
      <c r="U977" s="515"/>
      <c r="V977" s="516"/>
      <c r="W977" s="511"/>
      <c r="X977" s="514"/>
      <c r="Y977" s="515"/>
      <c r="Z977" s="517"/>
      <c r="AA977" s="513"/>
      <c r="AB977" s="514"/>
      <c r="AC977" s="515"/>
      <c r="AD977" s="516"/>
      <c r="AE977" s="511"/>
      <c r="AF977" s="514"/>
      <c r="AG977" s="515"/>
      <c r="AH977" s="517"/>
      <c r="AI977" s="511"/>
      <c r="AJ977" s="514"/>
      <c r="AK977" s="515"/>
      <c r="AL977" s="517"/>
    </row>
    <row r="978" spans="1:38" ht="75">
      <c r="A978" s="383" t="s">
        <v>173</v>
      </c>
      <c r="B978" s="603" t="s">
        <v>174</v>
      </c>
      <c r="C978" s="604" t="s">
        <v>175</v>
      </c>
      <c r="D978" s="605" t="s">
        <v>176</v>
      </c>
      <c r="E978" s="527" t="s">
        <v>521</v>
      </c>
      <c r="F978" s="528" t="s">
        <v>522</v>
      </c>
      <c r="G978" s="524" t="s">
        <v>508</v>
      </c>
      <c r="H978" s="524" t="s">
        <v>509</v>
      </c>
      <c r="I978" s="524" t="s">
        <v>510</v>
      </c>
      <c r="J978" s="526" t="s">
        <v>511</v>
      </c>
      <c r="K978" s="529" t="s">
        <v>64</v>
      </c>
      <c r="L978" s="590"/>
      <c r="M978" s="591"/>
      <c r="N978" s="591"/>
      <c r="O978" s="591"/>
      <c r="P978" s="592"/>
      <c r="Q978" s="590"/>
      <c r="R978" s="592"/>
      <c r="S978" s="523">
        <f>SUM(S984:V984)</f>
        <v>0</v>
      </c>
      <c r="T978" s="897">
        <f>S978+G985</f>
        <v>0</v>
      </c>
      <c r="U978" s="591"/>
      <c r="V978" s="593"/>
      <c r="W978" s="523">
        <f>SUM(W984:Z984)</f>
        <v>1466619.62</v>
      </c>
      <c r="X978" s="897">
        <f>W978+H986</f>
        <v>1466619.62</v>
      </c>
      <c r="Y978" s="591"/>
      <c r="Z978" s="592"/>
      <c r="AA978" s="594"/>
      <c r="AB978" s="591"/>
      <c r="AC978" s="591"/>
      <c r="AD978" s="593"/>
      <c r="AE978" s="590"/>
      <c r="AF978" s="591"/>
      <c r="AG978" s="591"/>
      <c r="AH978" s="592"/>
      <c r="AI978" s="590"/>
      <c r="AJ978" s="591"/>
      <c r="AK978" s="591"/>
      <c r="AL978" s="592"/>
    </row>
    <row r="979" spans="1:38" ht="26.25">
      <c r="A979" s="397" t="s">
        <v>513</v>
      </c>
      <c r="B979" s="420" t="str">
        <f>$B$4</f>
        <v>90</v>
      </c>
      <c r="C979" s="421" t="s">
        <v>32</v>
      </c>
      <c r="D979" s="386">
        <f>SUM(F979:K979)</f>
        <v>1751000</v>
      </c>
      <c r="E979" s="400" t="s">
        <v>514</v>
      </c>
      <c r="F979" s="422">
        <v>0</v>
      </c>
      <c r="G979" s="423">
        <v>0</v>
      </c>
      <c r="H979" s="424">
        <v>1601000</v>
      </c>
      <c r="I979" s="425">
        <v>0</v>
      </c>
      <c r="J979" s="426">
        <v>150000</v>
      </c>
      <c r="K979" s="427">
        <v>0</v>
      </c>
      <c r="L979" s="428"/>
      <c r="M979" s="429"/>
      <c r="N979" s="430"/>
      <c r="O979" s="431"/>
      <c r="P979" s="432"/>
      <c r="Q979" s="428"/>
      <c r="R979" s="432"/>
      <c r="S979" s="433"/>
      <c r="T979" s="429"/>
      <c r="U979" s="430"/>
      <c r="V979" s="434"/>
      <c r="W979" s="428"/>
      <c r="X979" s="429"/>
      <c r="Y979" s="430"/>
      <c r="Z979" s="435"/>
      <c r="AA979" s="433"/>
      <c r="AB979" s="429"/>
      <c r="AC979" s="430"/>
      <c r="AD979" s="434"/>
      <c r="AE979" s="428"/>
      <c r="AF979" s="429"/>
      <c r="AG979" s="430"/>
      <c r="AH979" s="435"/>
      <c r="AI979" s="428"/>
      <c r="AJ979" s="429"/>
      <c r="AK979" s="430"/>
      <c r="AL979" s="435"/>
    </row>
    <row r="980" spans="1:38" ht="18.75" hidden="1">
      <c r="A980" s="536" t="str">
        <f>$A$5</f>
        <v>พ.ค.</v>
      </c>
      <c r="B980" s="398"/>
      <c r="C980" s="421"/>
      <c r="D980" s="386">
        <f t="shared" ref="D980" si="405">SUM(F980:K980)</f>
        <v>1313250</v>
      </c>
      <c r="E980" s="400" t="s">
        <v>516</v>
      </c>
      <c r="F980" s="422">
        <v>0</v>
      </c>
      <c r="G980" s="423">
        <v>0</v>
      </c>
      <c r="H980" s="424">
        <v>1200750</v>
      </c>
      <c r="I980" s="425">
        <v>0</v>
      </c>
      <c r="J980" s="426">
        <v>112500</v>
      </c>
      <c r="K980" s="427"/>
      <c r="L980" s="428"/>
      <c r="M980" s="429"/>
      <c r="N980" s="430"/>
      <c r="O980" s="431"/>
      <c r="P980" s="432"/>
      <c r="Q980" s="428"/>
      <c r="R980" s="432"/>
      <c r="S980" s="433"/>
      <c r="T980" s="429"/>
      <c r="U980" s="430"/>
      <c r="V980" s="434"/>
      <c r="W980" s="428"/>
      <c r="X980" s="429"/>
      <c r="Y980" s="430"/>
      <c r="Z980" s="435"/>
      <c r="AA980" s="433"/>
      <c r="AB980" s="429"/>
      <c r="AC980" s="430"/>
      <c r="AD980" s="434"/>
      <c r="AE980" s="428"/>
      <c r="AF980" s="429"/>
      <c r="AG980" s="430"/>
      <c r="AH980" s="435"/>
      <c r="AI980" s="428"/>
      <c r="AJ980" s="429"/>
      <c r="AK980" s="430"/>
      <c r="AL980" s="435"/>
    </row>
    <row r="981" spans="1:38" ht="26.25">
      <c r="A981" s="397" t="s">
        <v>517</v>
      </c>
      <c r="B981" s="401">
        <f>D981*100/D979</f>
        <v>84.379218732153049</v>
      </c>
      <c r="C981" s="421" t="s">
        <v>32</v>
      </c>
      <c r="D981" s="386">
        <f>SUM(F981:K981)</f>
        <v>1477480.12</v>
      </c>
      <c r="E981" s="400" t="s">
        <v>518</v>
      </c>
      <c r="F981" s="422">
        <f t="shared" ref="F981:K981" si="406">SUM(F985:F1018)</f>
        <v>0</v>
      </c>
      <c r="G981" s="423">
        <f t="shared" si="406"/>
        <v>0</v>
      </c>
      <c r="H981" s="424">
        <f t="shared" si="406"/>
        <v>1466619.62</v>
      </c>
      <c r="I981" s="425">
        <f t="shared" si="406"/>
        <v>0</v>
      </c>
      <c r="J981" s="426">
        <f t="shared" si="406"/>
        <v>10860.5</v>
      </c>
      <c r="K981" s="427">
        <f t="shared" si="406"/>
        <v>0</v>
      </c>
      <c r="L981" s="475"/>
      <c r="M981" s="478"/>
      <c r="N981" s="479"/>
      <c r="O981" s="538"/>
      <c r="P981" s="476"/>
      <c r="Q981" s="475"/>
      <c r="R981" s="476"/>
      <c r="S981" s="477"/>
      <c r="T981" s="478"/>
      <c r="U981" s="479"/>
      <c r="V981" s="480"/>
      <c r="W981" s="475"/>
      <c r="X981" s="478"/>
      <c r="Y981" s="479"/>
      <c r="Z981" s="482"/>
      <c r="AA981" s="477"/>
      <c r="AB981" s="478"/>
      <c r="AC981" s="479"/>
      <c r="AD981" s="480"/>
      <c r="AE981" s="475"/>
      <c r="AF981" s="478"/>
      <c r="AG981" s="479"/>
      <c r="AH981" s="482"/>
      <c r="AI981" s="475"/>
      <c r="AJ981" s="478"/>
      <c r="AK981" s="479"/>
      <c r="AL981" s="482"/>
    </row>
    <row r="982" spans="1:38" ht="26.25" hidden="1">
      <c r="A982" s="402" t="s">
        <v>519</v>
      </c>
      <c r="B982" s="403">
        <f>L984*100/D979</f>
        <v>74.458956025128501</v>
      </c>
      <c r="C982" s="421" t="s">
        <v>32</v>
      </c>
      <c r="D982" s="386">
        <f>SUM(F982:K982)</f>
        <v>-164230.12000000011</v>
      </c>
      <c r="E982" s="400" t="s">
        <v>520</v>
      </c>
      <c r="F982" s="422">
        <f>F980-F981</f>
        <v>0</v>
      </c>
      <c r="G982" s="423">
        <f t="shared" ref="G982:K982" si="407">G980-G981</f>
        <v>0</v>
      </c>
      <c r="H982" s="424">
        <f t="shared" si="407"/>
        <v>-265869.62000000011</v>
      </c>
      <c r="I982" s="425">
        <f t="shared" si="407"/>
        <v>0</v>
      </c>
      <c r="J982" s="426">
        <f t="shared" si="407"/>
        <v>101639.5</v>
      </c>
      <c r="K982" s="427">
        <f t="shared" si="407"/>
        <v>0</v>
      </c>
      <c r="L982" s="570"/>
      <c r="M982" s="460"/>
      <c r="N982" s="461"/>
      <c r="O982" s="462"/>
      <c r="P982" s="571"/>
      <c r="Q982" s="570"/>
      <c r="R982" s="571"/>
      <c r="S982" s="572"/>
      <c r="T982" s="460"/>
      <c r="U982" s="461"/>
      <c r="V982" s="465"/>
      <c r="W982" s="570"/>
      <c r="X982" s="460"/>
      <c r="Y982" s="461"/>
      <c r="Z982" s="466"/>
      <c r="AA982" s="572"/>
      <c r="AB982" s="460"/>
      <c r="AC982" s="461"/>
      <c r="AD982" s="465"/>
      <c r="AE982" s="570"/>
      <c r="AF982" s="460"/>
      <c r="AG982" s="461"/>
      <c r="AH982" s="466"/>
      <c r="AI982" s="570"/>
      <c r="AJ982" s="460"/>
      <c r="AK982" s="461"/>
      <c r="AL982" s="466"/>
    </row>
    <row r="983" spans="1:38" ht="18.75">
      <c r="A983" s="537"/>
      <c r="B983" s="438"/>
      <c r="C983" s="421"/>
      <c r="D983" s="386">
        <f t="shared" ref="D983" si="408">SUM(F983:K983)</f>
        <v>273519.87999999989</v>
      </c>
      <c r="E983" s="400" t="s">
        <v>453</v>
      </c>
      <c r="F983" s="422">
        <f>F979-F981</f>
        <v>0</v>
      </c>
      <c r="G983" s="423">
        <f>G979-G981</f>
        <v>0</v>
      </c>
      <c r="H983" s="424">
        <f t="shared" ref="H983:K983" si="409">H979-H981</f>
        <v>134380.37999999989</v>
      </c>
      <c r="I983" s="425">
        <f t="shared" si="409"/>
        <v>0</v>
      </c>
      <c r="J983" s="426">
        <f t="shared" si="409"/>
        <v>139139.5</v>
      </c>
      <c r="K983" s="439">
        <f t="shared" si="409"/>
        <v>0</v>
      </c>
      <c r="L983" s="459"/>
      <c r="M983" s="460"/>
      <c r="N983" s="461"/>
      <c r="O983" s="462"/>
      <c r="P983" s="463"/>
      <c r="Q983" s="459"/>
      <c r="R983" s="463"/>
      <c r="S983" s="464"/>
      <c r="T983" s="460"/>
      <c r="U983" s="461"/>
      <c r="V983" s="465"/>
      <c r="W983" s="459"/>
      <c r="X983" s="460"/>
      <c r="Y983" s="461"/>
      <c r="Z983" s="466"/>
      <c r="AA983" s="464"/>
      <c r="AB983" s="460"/>
      <c r="AC983" s="461"/>
      <c r="AD983" s="465"/>
      <c r="AE983" s="459"/>
      <c r="AF983" s="460"/>
      <c r="AG983" s="461"/>
      <c r="AH983" s="466"/>
      <c r="AI983" s="459"/>
      <c r="AJ983" s="460"/>
      <c r="AK983" s="461"/>
      <c r="AL983" s="466"/>
    </row>
    <row r="984" spans="1:38" ht="18.75">
      <c r="A984" s="539" t="s">
        <v>523</v>
      </c>
      <c r="B984" s="440" t="s">
        <v>524</v>
      </c>
      <c r="C984" s="1162" t="s">
        <v>525</v>
      </c>
      <c r="D984" s="1163"/>
      <c r="E984" s="1164"/>
      <c r="F984" s="442" t="s">
        <v>526</v>
      </c>
      <c r="G984" s="440" t="s">
        <v>508</v>
      </c>
      <c r="H984" s="440" t="s">
        <v>509</v>
      </c>
      <c r="I984" s="440" t="s">
        <v>510</v>
      </c>
      <c r="J984" s="440" t="s">
        <v>511</v>
      </c>
      <c r="K984" s="443" t="s">
        <v>64</v>
      </c>
      <c r="L984" s="444">
        <f t="shared" ref="L984:AL984" si="410">SUM(L985:L1018)</f>
        <v>1303776.32</v>
      </c>
      <c r="M984" s="445">
        <f t="shared" si="410"/>
        <v>0</v>
      </c>
      <c r="N984" s="445">
        <f t="shared" si="410"/>
        <v>0</v>
      </c>
      <c r="O984" s="445">
        <f t="shared" si="410"/>
        <v>173703.8</v>
      </c>
      <c r="P984" s="445">
        <f t="shared" si="410"/>
        <v>0</v>
      </c>
      <c r="Q984" s="444">
        <f t="shared" si="410"/>
        <v>0</v>
      </c>
      <c r="R984" s="446">
        <f t="shared" si="410"/>
        <v>0</v>
      </c>
      <c r="S984" s="447">
        <f t="shared" si="410"/>
        <v>0</v>
      </c>
      <c r="T984" s="445">
        <f t="shared" si="410"/>
        <v>0</v>
      </c>
      <c r="U984" s="445">
        <f t="shared" si="410"/>
        <v>0</v>
      </c>
      <c r="V984" s="448">
        <f t="shared" si="410"/>
        <v>0</v>
      </c>
      <c r="W984" s="444">
        <f t="shared" si="410"/>
        <v>1292915.82</v>
      </c>
      <c r="X984" s="445">
        <f t="shared" si="410"/>
        <v>0</v>
      </c>
      <c r="Y984" s="445">
        <f t="shared" si="410"/>
        <v>0</v>
      </c>
      <c r="Z984" s="446">
        <f t="shared" si="410"/>
        <v>173703.8</v>
      </c>
      <c r="AA984" s="447">
        <f t="shared" si="410"/>
        <v>0</v>
      </c>
      <c r="AB984" s="445">
        <f t="shared" si="410"/>
        <v>0</v>
      </c>
      <c r="AC984" s="445">
        <f t="shared" si="410"/>
        <v>0</v>
      </c>
      <c r="AD984" s="448">
        <f t="shared" si="410"/>
        <v>0</v>
      </c>
      <c r="AE984" s="444">
        <f t="shared" si="410"/>
        <v>10860.5</v>
      </c>
      <c r="AF984" s="445">
        <f t="shared" si="410"/>
        <v>0</v>
      </c>
      <c r="AG984" s="445">
        <f t="shared" si="410"/>
        <v>0</v>
      </c>
      <c r="AH984" s="446">
        <f t="shared" si="410"/>
        <v>0</v>
      </c>
      <c r="AI984" s="444">
        <f t="shared" si="410"/>
        <v>0</v>
      </c>
      <c r="AJ984" s="445">
        <f t="shared" si="410"/>
        <v>0</v>
      </c>
      <c r="AK984" s="445">
        <f t="shared" si="410"/>
        <v>0</v>
      </c>
      <c r="AL984" s="446">
        <f t="shared" si="410"/>
        <v>0</v>
      </c>
    </row>
    <row r="985" spans="1:38" ht="18.75" hidden="1">
      <c r="A985" s="539"/>
      <c r="B985" s="450"/>
      <c r="C985" s="451" t="s">
        <v>527</v>
      </c>
      <c r="D985" s="540"/>
      <c r="E985" s="540"/>
      <c r="F985" s="453"/>
      <c r="G985" s="454"/>
      <c r="H985" s="455"/>
      <c r="I985" s="456"/>
      <c r="J985" s="457"/>
      <c r="K985" s="469"/>
      <c r="L985" s="459">
        <f t="shared" ref="L985:L1011" si="411">SUM(Q985,S985,W985,AA985,AE985,AI985)</f>
        <v>0</v>
      </c>
      <c r="M985" s="460">
        <f>SUM(T985,X985,AB985,AF985,AJ985)</f>
        <v>0</v>
      </c>
      <c r="N985" s="461">
        <f t="shared" ref="N985:O1000" si="412">SUM(U985,Y985,AC985,AG985,AK985)</f>
        <v>0</v>
      </c>
      <c r="O985" s="462">
        <f>SUM(V985,Z985,AD985,AH985,AL985)</f>
        <v>0</v>
      </c>
      <c r="P985" s="463">
        <f>SUM(R985)</f>
        <v>0</v>
      </c>
      <c r="Q985" s="459"/>
      <c r="R985" s="463"/>
      <c r="S985" s="464"/>
      <c r="T985" s="460"/>
      <c r="U985" s="461"/>
      <c r="V985" s="465"/>
      <c r="W985" s="459"/>
      <c r="X985" s="460"/>
      <c r="Y985" s="461"/>
      <c r="Z985" s="466"/>
      <c r="AA985" s="464"/>
      <c r="AB985" s="460"/>
      <c r="AC985" s="461"/>
      <c r="AD985" s="465"/>
      <c r="AE985" s="459"/>
      <c r="AF985" s="460"/>
      <c r="AG985" s="461"/>
      <c r="AH985" s="466"/>
      <c r="AI985" s="459"/>
      <c r="AJ985" s="460"/>
      <c r="AK985" s="461"/>
      <c r="AL985" s="466"/>
    </row>
    <row r="986" spans="1:38" ht="18.75">
      <c r="A986" s="539"/>
      <c r="B986" s="450"/>
      <c r="C986" s="853" t="s">
        <v>1303</v>
      </c>
      <c r="D986" s="540"/>
      <c r="E986" s="540"/>
      <c r="F986" s="453"/>
      <c r="G986" s="454"/>
      <c r="H986" s="455"/>
      <c r="I986" s="456"/>
      <c r="J986" s="457"/>
      <c r="K986" s="469"/>
      <c r="L986" s="459">
        <f t="shared" si="411"/>
        <v>0</v>
      </c>
      <c r="M986" s="460">
        <f t="shared" ref="M986:O1011" si="413">SUM(T986,X986,AB986,AF986,AJ986)</f>
        <v>0</v>
      </c>
      <c r="N986" s="461">
        <f t="shared" si="412"/>
        <v>0</v>
      </c>
      <c r="O986" s="462">
        <f t="shared" si="412"/>
        <v>0</v>
      </c>
      <c r="P986" s="463">
        <f t="shared" ref="P986:P1011" si="414">SUM(R986)</f>
        <v>0</v>
      </c>
      <c r="Q986" s="459"/>
      <c r="R986" s="463"/>
      <c r="S986" s="464"/>
      <c r="T986" s="460"/>
      <c r="U986" s="461"/>
      <c r="V986" s="465"/>
      <c r="W986" s="459"/>
      <c r="X986" s="460"/>
      <c r="Y986" s="461"/>
      <c r="Z986" s="466"/>
      <c r="AA986" s="464"/>
      <c r="AB986" s="460"/>
      <c r="AC986" s="461"/>
      <c r="AD986" s="465"/>
      <c r="AE986" s="459"/>
      <c r="AF986" s="460"/>
      <c r="AG986" s="461"/>
      <c r="AH986" s="466"/>
      <c r="AI986" s="459"/>
      <c r="AJ986" s="460"/>
      <c r="AK986" s="461"/>
      <c r="AL986" s="466"/>
    </row>
    <row r="987" spans="1:38" ht="18.75">
      <c r="A987" s="539"/>
      <c r="B987" s="541">
        <v>244067</v>
      </c>
      <c r="C987" s="853" t="s">
        <v>913</v>
      </c>
      <c r="D987" s="540"/>
      <c r="E987" s="540"/>
      <c r="F987" s="453"/>
      <c r="G987" s="454"/>
      <c r="H987" s="455">
        <v>64200</v>
      </c>
      <c r="I987" s="456"/>
      <c r="J987" s="457"/>
      <c r="K987" s="469"/>
      <c r="L987" s="459">
        <f t="shared" si="411"/>
        <v>64200</v>
      </c>
      <c r="M987" s="460">
        <f t="shared" si="413"/>
        <v>0</v>
      </c>
      <c r="N987" s="461">
        <f t="shared" si="412"/>
        <v>0</v>
      </c>
      <c r="O987" s="462">
        <f t="shared" si="412"/>
        <v>0</v>
      </c>
      <c r="P987" s="463">
        <f t="shared" si="414"/>
        <v>0</v>
      </c>
      <c r="Q987" s="459"/>
      <c r="R987" s="463"/>
      <c r="S987" s="464"/>
      <c r="T987" s="460"/>
      <c r="U987" s="461"/>
      <c r="V987" s="465"/>
      <c r="W987" s="459">
        <v>64200</v>
      </c>
      <c r="X987" s="460"/>
      <c r="Y987" s="461"/>
      <c r="Z987" s="466"/>
      <c r="AA987" s="464"/>
      <c r="AB987" s="460"/>
      <c r="AC987" s="461"/>
      <c r="AD987" s="465"/>
      <c r="AE987" s="459"/>
      <c r="AF987" s="460"/>
      <c r="AG987" s="461"/>
      <c r="AH987" s="466"/>
      <c r="AI987" s="459"/>
      <c r="AJ987" s="460"/>
      <c r="AK987" s="461"/>
      <c r="AL987" s="466"/>
    </row>
    <row r="988" spans="1:38" ht="18.75">
      <c r="A988" s="539"/>
      <c r="B988" s="541">
        <v>244098</v>
      </c>
      <c r="C988" s="853" t="s">
        <v>914</v>
      </c>
      <c r="D988" s="540"/>
      <c r="E988" s="540"/>
      <c r="F988" s="453"/>
      <c r="G988" s="454"/>
      <c r="H988" s="455">
        <v>31083.5</v>
      </c>
      <c r="I988" s="456"/>
      <c r="J988" s="457"/>
      <c r="K988" s="469"/>
      <c r="L988" s="459">
        <f t="shared" si="411"/>
        <v>31083.5</v>
      </c>
      <c r="M988" s="460">
        <f t="shared" si="413"/>
        <v>0</v>
      </c>
      <c r="N988" s="461">
        <f t="shared" si="412"/>
        <v>0</v>
      </c>
      <c r="O988" s="462">
        <f t="shared" si="412"/>
        <v>0</v>
      </c>
      <c r="P988" s="463">
        <f t="shared" si="414"/>
        <v>0</v>
      </c>
      <c r="Q988" s="459"/>
      <c r="R988" s="463"/>
      <c r="S988" s="464"/>
      <c r="T988" s="460"/>
      <c r="U988" s="461"/>
      <c r="V988" s="465"/>
      <c r="W988" s="459">
        <v>31083.5</v>
      </c>
      <c r="X988" s="460"/>
      <c r="Y988" s="461"/>
      <c r="Z988" s="466"/>
      <c r="AA988" s="464"/>
      <c r="AB988" s="460"/>
      <c r="AC988" s="461"/>
      <c r="AD988" s="465"/>
      <c r="AE988" s="459"/>
      <c r="AF988" s="460"/>
      <c r="AG988" s="461"/>
      <c r="AH988" s="466"/>
      <c r="AI988" s="459"/>
      <c r="AJ988" s="460"/>
      <c r="AK988" s="461"/>
      <c r="AL988" s="466"/>
    </row>
    <row r="989" spans="1:38" ht="18.75">
      <c r="A989" s="539"/>
      <c r="B989" s="541">
        <v>244075</v>
      </c>
      <c r="C989" s="853" t="s">
        <v>915</v>
      </c>
      <c r="D989" s="540"/>
      <c r="E989" s="540"/>
      <c r="F989" s="453"/>
      <c r="G989" s="454"/>
      <c r="H989" s="455">
        <v>7372.3</v>
      </c>
      <c r="I989" s="456"/>
      <c r="J989" s="457"/>
      <c r="K989" s="469"/>
      <c r="L989" s="459">
        <f t="shared" si="411"/>
        <v>7372.3</v>
      </c>
      <c r="M989" s="460">
        <f t="shared" si="413"/>
        <v>0</v>
      </c>
      <c r="N989" s="461">
        <f t="shared" si="412"/>
        <v>0</v>
      </c>
      <c r="O989" s="462">
        <f t="shared" si="412"/>
        <v>0</v>
      </c>
      <c r="P989" s="463">
        <f t="shared" si="414"/>
        <v>0</v>
      </c>
      <c r="Q989" s="459"/>
      <c r="R989" s="463"/>
      <c r="S989" s="464"/>
      <c r="T989" s="460"/>
      <c r="U989" s="461"/>
      <c r="V989" s="465"/>
      <c r="W989" s="459">
        <v>7372.3</v>
      </c>
      <c r="X989" s="460"/>
      <c r="Y989" s="461"/>
      <c r="Z989" s="466"/>
      <c r="AA989" s="464"/>
      <c r="AB989" s="460"/>
      <c r="AC989" s="461"/>
      <c r="AD989" s="465"/>
      <c r="AE989" s="459"/>
      <c r="AF989" s="460"/>
      <c r="AG989" s="461"/>
      <c r="AH989" s="466"/>
      <c r="AI989" s="459"/>
      <c r="AJ989" s="460"/>
      <c r="AK989" s="461"/>
      <c r="AL989" s="466"/>
    </row>
    <row r="990" spans="1:38" ht="18.75">
      <c r="A990" s="539"/>
      <c r="B990" s="541">
        <v>244075</v>
      </c>
      <c r="C990" s="853" t="s">
        <v>916</v>
      </c>
      <c r="D990" s="540"/>
      <c r="E990" s="540"/>
      <c r="F990" s="453"/>
      <c r="G990" s="454"/>
      <c r="H990" s="455">
        <v>14134.7</v>
      </c>
      <c r="I990" s="456"/>
      <c r="J990" s="457"/>
      <c r="K990" s="469"/>
      <c r="L990" s="459">
        <f t="shared" si="411"/>
        <v>14134.7</v>
      </c>
      <c r="M990" s="460">
        <f t="shared" si="413"/>
        <v>0</v>
      </c>
      <c r="N990" s="461">
        <f t="shared" si="412"/>
        <v>0</v>
      </c>
      <c r="O990" s="462">
        <f t="shared" si="412"/>
        <v>0</v>
      </c>
      <c r="P990" s="463">
        <f t="shared" si="414"/>
        <v>0</v>
      </c>
      <c r="Q990" s="459"/>
      <c r="R990" s="463"/>
      <c r="S990" s="464"/>
      <c r="T990" s="460"/>
      <c r="U990" s="461"/>
      <c r="V990" s="465"/>
      <c r="W990" s="459">
        <v>14134.7</v>
      </c>
      <c r="X990" s="460"/>
      <c r="Y990" s="461"/>
      <c r="Z990" s="466"/>
      <c r="AA990" s="464"/>
      <c r="AB990" s="460"/>
      <c r="AC990" s="461"/>
      <c r="AD990" s="465"/>
      <c r="AE990" s="459"/>
      <c r="AF990" s="460"/>
      <c r="AG990" s="461"/>
      <c r="AH990" s="466"/>
      <c r="AI990" s="459"/>
      <c r="AJ990" s="460"/>
      <c r="AK990" s="461"/>
      <c r="AL990" s="466"/>
    </row>
    <row r="991" spans="1:38" ht="18.75">
      <c r="A991" s="539"/>
      <c r="B991" s="541">
        <v>244096</v>
      </c>
      <c r="C991" s="853" t="s">
        <v>917</v>
      </c>
      <c r="D991" s="540"/>
      <c r="E991" s="540"/>
      <c r="F991" s="453"/>
      <c r="G991" s="454"/>
      <c r="H991" s="455">
        <v>6634</v>
      </c>
      <c r="I991" s="456"/>
      <c r="J991" s="457"/>
      <c r="K991" s="469"/>
      <c r="L991" s="459">
        <f t="shared" si="411"/>
        <v>6634</v>
      </c>
      <c r="M991" s="460">
        <f t="shared" si="413"/>
        <v>0</v>
      </c>
      <c r="N991" s="461">
        <f t="shared" si="412"/>
        <v>0</v>
      </c>
      <c r="O991" s="462">
        <f t="shared" si="412"/>
        <v>0</v>
      </c>
      <c r="P991" s="463">
        <f t="shared" si="414"/>
        <v>0</v>
      </c>
      <c r="Q991" s="459"/>
      <c r="R991" s="463"/>
      <c r="S991" s="464"/>
      <c r="T991" s="460"/>
      <c r="U991" s="461"/>
      <c r="V991" s="465"/>
      <c r="W991" s="459">
        <v>6634</v>
      </c>
      <c r="X991" s="460"/>
      <c r="Y991" s="461"/>
      <c r="Z991" s="466"/>
      <c r="AA991" s="464"/>
      <c r="AB991" s="460"/>
      <c r="AC991" s="461"/>
      <c r="AD991" s="465"/>
      <c r="AE991" s="459"/>
      <c r="AF991" s="460"/>
      <c r="AG991" s="461"/>
      <c r="AH991" s="466"/>
      <c r="AI991" s="459"/>
      <c r="AJ991" s="460"/>
      <c r="AK991" s="461"/>
      <c r="AL991" s="466"/>
    </row>
    <row r="992" spans="1:38" ht="19.5" customHeight="1">
      <c r="A992" s="539"/>
      <c r="B992" s="541">
        <v>244114</v>
      </c>
      <c r="C992" s="853" t="s">
        <v>918</v>
      </c>
      <c r="D992" s="540"/>
      <c r="E992" s="540"/>
      <c r="F992" s="453"/>
      <c r="G992" s="454"/>
      <c r="H992" s="455">
        <v>9972.4</v>
      </c>
      <c r="I992" s="456"/>
      <c r="J992" s="457"/>
      <c r="K992" s="469"/>
      <c r="L992" s="459">
        <f t="shared" si="411"/>
        <v>9972.4</v>
      </c>
      <c r="M992" s="460">
        <f t="shared" si="413"/>
        <v>0</v>
      </c>
      <c r="N992" s="461">
        <f t="shared" si="412"/>
        <v>0</v>
      </c>
      <c r="O992" s="462">
        <f t="shared" si="412"/>
        <v>0</v>
      </c>
      <c r="P992" s="463">
        <f t="shared" si="414"/>
        <v>0</v>
      </c>
      <c r="Q992" s="459"/>
      <c r="R992" s="463"/>
      <c r="S992" s="464"/>
      <c r="T992" s="460"/>
      <c r="U992" s="461"/>
      <c r="V992" s="465"/>
      <c r="W992" s="459">
        <v>9972.4</v>
      </c>
      <c r="X992" s="460"/>
      <c r="Y992" s="461"/>
      <c r="Z992" s="466"/>
      <c r="AA992" s="464"/>
      <c r="AB992" s="460"/>
      <c r="AC992" s="461"/>
      <c r="AD992" s="465"/>
      <c r="AE992" s="459"/>
      <c r="AF992" s="460"/>
      <c r="AG992" s="461"/>
      <c r="AH992" s="466"/>
      <c r="AI992" s="459"/>
      <c r="AJ992" s="460"/>
      <c r="AK992" s="461"/>
      <c r="AL992" s="466"/>
    </row>
    <row r="993" spans="1:38" ht="18.75">
      <c r="A993" s="539"/>
      <c r="B993" s="541">
        <v>244133</v>
      </c>
      <c r="C993" s="853" t="s">
        <v>919</v>
      </c>
      <c r="D993" s="542"/>
      <c r="E993" s="542"/>
      <c r="F993" s="470"/>
      <c r="G993" s="471"/>
      <c r="H993" s="455">
        <v>26700</v>
      </c>
      <c r="I993" s="472"/>
      <c r="J993" s="473"/>
      <c r="K993" s="474"/>
      <c r="L993" s="459">
        <f t="shared" si="411"/>
        <v>26700</v>
      </c>
      <c r="M993" s="460">
        <f t="shared" si="413"/>
        <v>0</v>
      </c>
      <c r="N993" s="461">
        <f t="shared" si="412"/>
        <v>0</v>
      </c>
      <c r="O993" s="462">
        <f t="shared" si="412"/>
        <v>0</v>
      </c>
      <c r="P993" s="463">
        <f t="shared" si="414"/>
        <v>0</v>
      </c>
      <c r="Q993" s="475"/>
      <c r="R993" s="476"/>
      <c r="S993" s="477"/>
      <c r="T993" s="478"/>
      <c r="U993" s="479"/>
      <c r="V993" s="480"/>
      <c r="W993" s="481">
        <v>26700</v>
      </c>
      <c r="X993" s="478"/>
      <c r="Y993" s="551"/>
      <c r="Z993" s="550"/>
      <c r="AA993" s="477"/>
      <c r="AB993" s="478"/>
      <c r="AC993" s="479"/>
      <c r="AD993" s="480"/>
      <c r="AE993" s="475"/>
      <c r="AF993" s="478"/>
      <c r="AG993" s="479"/>
      <c r="AH993" s="482"/>
      <c r="AI993" s="475"/>
      <c r="AJ993" s="478"/>
      <c r="AK993" s="479"/>
      <c r="AL993" s="482"/>
    </row>
    <row r="994" spans="1:38" ht="18.75">
      <c r="A994" s="539"/>
      <c r="B994" s="541">
        <v>244007</v>
      </c>
      <c r="C994" s="543" t="s">
        <v>920</v>
      </c>
      <c r="D994" s="542"/>
      <c r="E994" s="542"/>
      <c r="F994" s="470"/>
      <c r="G994" s="471"/>
      <c r="H994" s="455">
        <v>67303</v>
      </c>
      <c r="I994" s="472"/>
      <c r="J994" s="473"/>
      <c r="K994" s="474"/>
      <c r="L994" s="459">
        <f>SUM(Q994,S994,W994,AA994,AE994,AI994)</f>
        <v>67303</v>
      </c>
      <c r="M994" s="460">
        <f>SUM(T994,X994,AB994,AF994,AJ994)</f>
        <v>0</v>
      </c>
      <c r="N994" s="461">
        <f>SUM(U994,Y994,AC994,AG994,AK994)</f>
        <v>0</v>
      </c>
      <c r="O994" s="462">
        <f>SUM(V994,Z994,AD994,AH994,AL994)</f>
        <v>0</v>
      </c>
      <c r="P994" s="463">
        <f>SUM(R994)</f>
        <v>0</v>
      </c>
      <c r="Q994" s="475"/>
      <c r="R994" s="476"/>
      <c r="S994" s="477"/>
      <c r="T994" s="478"/>
      <c r="U994" s="479"/>
      <c r="V994" s="480"/>
      <c r="W994" s="481">
        <v>67303</v>
      </c>
      <c r="X994" s="478"/>
      <c r="Y994" s="479"/>
      <c r="Z994" s="550"/>
      <c r="AA994" s="477"/>
      <c r="AB994" s="478"/>
      <c r="AC994" s="479"/>
      <c r="AD994" s="480"/>
      <c r="AE994" s="475"/>
      <c r="AF994" s="478"/>
      <c r="AG994" s="479"/>
      <c r="AH994" s="482"/>
      <c r="AI994" s="475"/>
      <c r="AJ994" s="478"/>
      <c r="AK994" s="479"/>
      <c r="AL994" s="482"/>
    </row>
    <row r="995" spans="1:38" ht="18.75">
      <c r="A995" s="539"/>
      <c r="B995" s="541">
        <v>244031</v>
      </c>
      <c r="C995" s="451" t="s">
        <v>921</v>
      </c>
      <c r="D995" s="542"/>
      <c r="E995" s="542"/>
      <c r="F995" s="470"/>
      <c r="G995" s="471"/>
      <c r="H995" s="455">
        <v>117486</v>
      </c>
      <c r="I995" s="472"/>
      <c r="J995" s="473"/>
      <c r="K995" s="474"/>
      <c r="L995" s="459">
        <f t="shared" si="411"/>
        <v>117486</v>
      </c>
      <c r="M995" s="460">
        <f t="shared" si="413"/>
        <v>0</v>
      </c>
      <c r="N995" s="461">
        <f t="shared" si="412"/>
        <v>0</v>
      </c>
      <c r="O995" s="462">
        <f t="shared" si="412"/>
        <v>0</v>
      </c>
      <c r="P995" s="463">
        <f t="shared" si="414"/>
        <v>0</v>
      </c>
      <c r="Q995" s="475"/>
      <c r="R995" s="476"/>
      <c r="S995" s="477"/>
      <c r="T995" s="478"/>
      <c r="U995" s="479"/>
      <c r="V995" s="480"/>
      <c r="W995" s="481">
        <v>117486</v>
      </c>
      <c r="X995" s="478"/>
      <c r="Y995" s="479"/>
      <c r="Z995" s="482"/>
      <c r="AA995" s="477"/>
      <c r="AB995" s="478"/>
      <c r="AC995" s="479"/>
      <c r="AD995" s="480"/>
      <c r="AE995" s="475"/>
      <c r="AF995" s="478"/>
      <c r="AG995" s="479"/>
      <c r="AH995" s="482"/>
      <c r="AI995" s="475"/>
      <c r="AJ995" s="478"/>
      <c r="AK995" s="479"/>
      <c r="AL995" s="482"/>
    </row>
    <row r="996" spans="1:38" ht="18.75">
      <c r="A996" s="539"/>
      <c r="B996" s="541">
        <v>244031</v>
      </c>
      <c r="C996" s="451" t="s">
        <v>922</v>
      </c>
      <c r="D996" s="542"/>
      <c r="E996" s="542"/>
      <c r="F996" s="470"/>
      <c r="G996" s="471"/>
      <c r="H996" s="455">
        <v>214000</v>
      </c>
      <c r="I996" s="472"/>
      <c r="J996" s="473"/>
      <c r="K996" s="474"/>
      <c r="L996" s="459">
        <f t="shared" si="411"/>
        <v>214000</v>
      </c>
      <c r="M996" s="460">
        <f t="shared" si="413"/>
        <v>0</v>
      </c>
      <c r="N996" s="461">
        <f t="shared" si="412"/>
        <v>0</v>
      </c>
      <c r="O996" s="462">
        <f t="shared" si="412"/>
        <v>0</v>
      </c>
      <c r="P996" s="463">
        <f t="shared" si="414"/>
        <v>0</v>
      </c>
      <c r="Q996" s="475"/>
      <c r="R996" s="476"/>
      <c r="S996" s="477"/>
      <c r="T996" s="478"/>
      <c r="U996" s="479"/>
      <c r="V996" s="480"/>
      <c r="W996" s="481">
        <v>214000</v>
      </c>
      <c r="X996" s="478"/>
      <c r="Y996" s="479"/>
      <c r="Z996" s="482"/>
      <c r="AA996" s="477"/>
      <c r="AB996" s="478"/>
      <c r="AC996" s="479"/>
      <c r="AD996" s="480"/>
      <c r="AE996" s="475"/>
      <c r="AF996" s="478"/>
      <c r="AG996" s="479"/>
      <c r="AH996" s="482"/>
      <c r="AI996" s="475"/>
      <c r="AJ996" s="478"/>
      <c r="AK996" s="479"/>
      <c r="AL996" s="482"/>
    </row>
    <row r="997" spans="1:38" ht="18.75">
      <c r="A997" s="539"/>
      <c r="B997" s="541">
        <v>244038</v>
      </c>
      <c r="C997" s="451" t="s">
        <v>923</v>
      </c>
      <c r="D997" s="542"/>
      <c r="E997" s="542"/>
      <c r="F997" s="470"/>
      <c r="G997" s="471"/>
      <c r="H997" s="455">
        <v>45192.52</v>
      </c>
      <c r="I997" s="472"/>
      <c r="J997" s="473"/>
      <c r="K997" s="474"/>
      <c r="L997" s="459">
        <f t="shared" si="411"/>
        <v>45192.52</v>
      </c>
      <c r="M997" s="460">
        <f t="shared" si="413"/>
        <v>0</v>
      </c>
      <c r="N997" s="461">
        <f t="shared" si="412"/>
        <v>0</v>
      </c>
      <c r="O997" s="462">
        <f t="shared" si="412"/>
        <v>0</v>
      </c>
      <c r="P997" s="463">
        <f t="shared" si="414"/>
        <v>0</v>
      </c>
      <c r="Q997" s="475"/>
      <c r="R997" s="476"/>
      <c r="S997" s="477"/>
      <c r="T997" s="478"/>
      <c r="U997" s="479"/>
      <c r="V997" s="480"/>
      <c r="W997" s="481">
        <v>45192.52</v>
      </c>
      <c r="X997" s="478"/>
      <c r="Y997" s="479"/>
      <c r="Z997" s="482"/>
      <c r="AA997" s="477"/>
      <c r="AB997" s="478"/>
      <c r="AC997" s="479"/>
      <c r="AD997" s="480"/>
      <c r="AE997" s="475"/>
      <c r="AF997" s="478"/>
      <c r="AG997" s="479"/>
      <c r="AH997" s="482"/>
      <c r="AI997" s="475"/>
      <c r="AJ997" s="478"/>
      <c r="AK997" s="479"/>
      <c r="AL997" s="482"/>
    </row>
    <row r="998" spans="1:38" ht="18.75">
      <c r="A998" s="539"/>
      <c r="B998" s="541">
        <v>244041</v>
      </c>
      <c r="C998" s="451" t="s">
        <v>924</v>
      </c>
      <c r="D998" s="542"/>
      <c r="E998" s="542"/>
      <c r="F998" s="470"/>
      <c r="G998" s="471"/>
      <c r="H998" s="455"/>
      <c r="I998" s="472"/>
      <c r="J998" s="548">
        <v>10860.5</v>
      </c>
      <c r="K998" s="474"/>
      <c r="L998" s="459">
        <f t="shared" si="411"/>
        <v>10860.5</v>
      </c>
      <c r="M998" s="460">
        <f t="shared" si="413"/>
        <v>0</v>
      </c>
      <c r="N998" s="461">
        <f t="shared" si="412"/>
        <v>0</v>
      </c>
      <c r="O998" s="462">
        <f t="shared" si="412"/>
        <v>0</v>
      </c>
      <c r="P998" s="463">
        <f t="shared" si="414"/>
        <v>0</v>
      </c>
      <c r="Q998" s="475"/>
      <c r="R998" s="476"/>
      <c r="S998" s="477"/>
      <c r="T998" s="478"/>
      <c r="U998" s="479"/>
      <c r="V998" s="480"/>
      <c r="W998" s="475"/>
      <c r="X998" s="478"/>
      <c r="Y998" s="479"/>
      <c r="Z998" s="482"/>
      <c r="AA998" s="477"/>
      <c r="AB998" s="478"/>
      <c r="AC998" s="479"/>
      <c r="AD998" s="480"/>
      <c r="AE998" s="481">
        <v>10860.5</v>
      </c>
      <c r="AF998" s="478"/>
      <c r="AG998" s="479"/>
      <c r="AH998" s="482"/>
      <c r="AI998" s="475"/>
      <c r="AJ998" s="478"/>
      <c r="AK998" s="479"/>
      <c r="AL998" s="482"/>
    </row>
    <row r="999" spans="1:38" ht="18.75">
      <c r="A999" s="539"/>
      <c r="B999" s="541">
        <v>244053</v>
      </c>
      <c r="C999" s="451" t="s">
        <v>925</v>
      </c>
      <c r="D999" s="542"/>
      <c r="E999" s="542"/>
      <c r="F999" s="470"/>
      <c r="G999" s="471"/>
      <c r="H999" s="455">
        <v>81924.55</v>
      </c>
      <c r="I999" s="472"/>
      <c r="J999" s="473"/>
      <c r="K999" s="474"/>
      <c r="L999" s="459">
        <f t="shared" si="411"/>
        <v>81924.55</v>
      </c>
      <c r="M999" s="460">
        <f t="shared" si="413"/>
        <v>0</v>
      </c>
      <c r="N999" s="461">
        <f t="shared" si="412"/>
        <v>0</v>
      </c>
      <c r="O999" s="462">
        <f t="shared" si="412"/>
        <v>0</v>
      </c>
      <c r="P999" s="463">
        <f t="shared" si="414"/>
        <v>0</v>
      </c>
      <c r="Q999" s="475"/>
      <c r="R999" s="476"/>
      <c r="S999" s="477"/>
      <c r="T999" s="478"/>
      <c r="U999" s="479"/>
      <c r="V999" s="480"/>
      <c r="W999" s="481">
        <v>81924.55</v>
      </c>
      <c r="X999" s="478"/>
      <c r="Y999" s="479"/>
      <c r="Z999" s="482"/>
      <c r="AA999" s="477"/>
      <c r="AB999" s="478"/>
      <c r="AC999" s="479"/>
      <c r="AD999" s="480"/>
      <c r="AE999" s="475"/>
      <c r="AF999" s="478"/>
      <c r="AG999" s="479"/>
      <c r="AH999" s="482"/>
      <c r="AI999" s="475"/>
      <c r="AJ999" s="478"/>
      <c r="AK999" s="479"/>
      <c r="AL999" s="482"/>
    </row>
    <row r="1000" spans="1:38" ht="18.75">
      <c r="A1000" s="539"/>
      <c r="B1000" s="541">
        <v>244054</v>
      </c>
      <c r="C1000" s="451" t="s">
        <v>926</v>
      </c>
      <c r="D1000" s="542"/>
      <c r="E1000" s="542"/>
      <c r="F1000" s="470"/>
      <c r="G1000" s="471"/>
      <c r="H1000" s="455">
        <v>99510</v>
      </c>
      <c r="I1000" s="472"/>
      <c r="J1000" s="473"/>
      <c r="K1000" s="474"/>
      <c r="L1000" s="459">
        <f t="shared" si="411"/>
        <v>99510</v>
      </c>
      <c r="M1000" s="460">
        <f t="shared" si="413"/>
        <v>0</v>
      </c>
      <c r="N1000" s="461">
        <f t="shared" si="412"/>
        <v>0</v>
      </c>
      <c r="O1000" s="462">
        <f t="shared" si="412"/>
        <v>0</v>
      </c>
      <c r="P1000" s="463">
        <f t="shared" si="414"/>
        <v>0</v>
      </c>
      <c r="Q1000" s="475"/>
      <c r="R1000" s="476"/>
      <c r="S1000" s="477"/>
      <c r="T1000" s="478"/>
      <c r="U1000" s="479"/>
      <c r="V1000" s="480"/>
      <c r="W1000" s="481">
        <v>99510</v>
      </c>
      <c r="X1000" s="478"/>
      <c r="Y1000" s="479"/>
      <c r="Z1000" s="482"/>
      <c r="AA1000" s="477"/>
      <c r="AB1000" s="478"/>
      <c r="AC1000" s="479"/>
      <c r="AD1000" s="480"/>
      <c r="AE1000" s="475"/>
      <c r="AF1000" s="478"/>
      <c r="AG1000" s="479"/>
      <c r="AH1000" s="482"/>
      <c r="AI1000" s="475"/>
      <c r="AJ1000" s="478"/>
      <c r="AK1000" s="479"/>
      <c r="AL1000" s="482"/>
    </row>
    <row r="1001" spans="1:38" ht="18.75">
      <c r="A1001" s="539"/>
      <c r="B1001" s="541">
        <v>244067</v>
      </c>
      <c r="C1001" s="451" t="s">
        <v>927</v>
      </c>
      <c r="D1001" s="542"/>
      <c r="E1001" s="542"/>
      <c r="F1001" s="470"/>
      <c r="G1001" s="471"/>
      <c r="H1001" s="455">
        <v>83246</v>
      </c>
      <c r="I1001" s="472"/>
      <c r="J1001" s="473"/>
      <c r="K1001" s="474"/>
      <c r="L1001" s="459">
        <f t="shared" si="411"/>
        <v>83246</v>
      </c>
      <c r="M1001" s="460">
        <f t="shared" si="413"/>
        <v>0</v>
      </c>
      <c r="N1001" s="461">
        <f t="shared" si="413"/>
        <v>0</v>
      </c>
      <c r="O1001" s="462">
        <f t="shared" si="413"/>
        <v>0</v>
      </c>
      <c r="P1001" s="463">
        <f t="shared" si="414"/>
        <v>0</v>
      </c>
      <c r="Q1001" s="475"/>
      <c r="R1001" s="476"/>
      <c r="S1001" s="477"/>
      <c r="T1001" s="478"/>
      <c r="U1001" s="479"/>
      <c r="V1001" s="480"/>
      <c r="W1001" s="481">
        <v>83246</v>
      </c>
      <c r="X1001" s="549"/>
      <c r="Y1001" s="479"/>
      <c r="Z1001" s="482"/>
      <c r="AA1001" s="477"/>
      <c r="AB1001" s="478"/>
      <c r="AC1001" s="479"/>
      <c r="AD1001" s="480"/>
      <c r="AE1001" s="475"/>
      <c r="AF1001" s="478"/>
      <c r="AG1001" s="479"/>
      <c r="AH1001" s="482"/>
      <c r="AI1001" s="475"/>
      <c r="AJ1001" s="478"/>
      <c r="AK1001" s="479"/>
      <c r="AL1001" s="482"/>
    </row>
    <row r="1002" spans="1:38" ht="18.75">
      <c r="A1002" s="539"/>
      <c r="B1002" s="541">
        <v>244068</v>
      </c>
      <c r="C1002" s="451" t="s">
        <v>928</v>
      </c>
      <c r="D1002" s="542"/>
      <c r="E1002" s="542"/>
      <c r="F1002" s="470"/>
      <c r="G1002" s="471"/>
      <c r="H1002" s="455">
        <v>128400</v>
      </c>
      <c r="I1002" s="472"/>
      <c r="J1002" s="473"/>
      <c r="K1002" s="474"/>
      <c r="L1002" s="459">
        <f t="shared" si="411"/>
        <v>128400</v>
      </c>
      <c r="M1002" s="460">
        <f t="shared" si="413"/>
        <v>0</v>
      </c>
      <c r="N1002" s="461">
        <f t="shared" si="413"/>
        <v>0</v>
      </c>
      <c r="O1002" s="462">
        <f t="shared" si="413"/>
        <v>0</v>
      </c>
      <c r="P1002" s="463">
        <f t="shared" si="414"/>
        <v>0</v>
      </c>
      <c r="Q1002" s="475"/>
      <c r="R1002" s="476"/>
      <c r="S1002" s="477"/>
      <c r="T1002" s="478"/>
      <c r="U1002" s="479"/>
      <c r="V1002" s="480"/>
      <c r="W1002" s="481">
        <v>128400</v>
      </c>
      <c r="X1002" s="478"/>
      <c r="Y1002" s="479"/>
      <c r="Z1002" s="550"/>
      <c r="AA1002" s="477"/>
      <c r="AB1002" s="478"/>
      <c r="AC1002" s="479"/>
      <c r="AD1002" s="480"/>
      <c r="AE1002" s="475"/>
      <c r="AF1002" s="478"/>
      <c r="AG1002" s="479"/>
      <c r="AH1002" s="482"/>
      <c r="AI1002" s="475"/>
      <c r="AJ1002" s="478"/>
      <c r="AK1002" s="479"/>
      <c r="AL1002" s="482"/>
    </row>
    <row r="1003" spans="1:38" ht="18.75">
      <c r="A1003" s="539"/>
      <c r="B1003" s="541">
        <v>244082</v>
      </c>
      <c r="C1003" s="451" t="s">
        <v>929</v>
      </c>
      <c r="D1003" s="542"/>
      <c r="E1003" s="542"/>
      <c r="F1003" s="470"/>
      <c r="G1003" s="471"/>
      <c r="H1003" s="455">
        <v>51360</v>
      </c>
      <c r="I1003" s="472"/>
      <c r="J1003" s="473"/>
      <c r="K1003" s="474"/>
      <c r="L1003" s="459">
        <f t="shared" si="411"/>
        <v>51360</v>
      </c>
      <c r="M1003" s="460">
        <f t="shared" si="413"/>
        <v>0</v>
      </c>
      <c r="N1003" s="461">
        <f t="shared" si="413"/>
        <v>0</v>
      </c>
      <c r="O1003" s="462">
        <f t="shared" si="413"/>
        <v>0</v>
      </c>
      <c r="P1003" s="463">
        <f t="shared" si="414"/>
        <v>0</v>
      </c>
      <c r="Q1003" s="475"/>
      <c r="R1003" s="476"/>
      <c r="S1003" s="477"/>
      <c r="T1003" s="478"/>
      <c r="U1003" s="479"/>
      <c r="V1003" s="480"/>
      <c r="W1003" s="481">
        <v>51360</v>
      </c>
      <c r="X1003" s="549"/>
      <c r="Y1003" s="479"/>
      <c r="Z1003" s="550"/>
      <c r="AA1003" s="477"/>
      <c r="AB1003" s="478"/>
      <c r="AC1003" s="479"/>
      <c r="AD1003" s="480"/>
      <c r="AE1003" s="475"/>
      <c r="AF1003" s="478"/>
      <c r="AG1003" s="479"/>
      <c r="AH1003" s="482"/>
      <c r="AI1003" s="475"/>
      <c r="AJ1003" s="478"/>
      <c r="AK1003" s="479"/>
      <c r="AL1003" s="482"/>
    </row>
    <row r="1004" spans="1:38" ht="18.75">
      <c r="A1004" s="539"/>
      <c r="B1004" s="541">
        <v>244084</v>
      </c>
      <c r="C1004" s="451" t="s">
        <v>930</v>
      </c>
      <c r="D1004" s="542"/>
      <c r="E1004" s="542"/>
      <c r="F1004" s="470"/>
      <c r="G1004" s="471"/>
      <c r="H1004" s="455">
        <v>139635</v>
      </c>
      <c r="I1004" s="472"/>
      <c r="J1004" s="473"/>
      <c r="K1004" s="474"/>
      <c r="L1004" s="459">
        <f t="shared" si="411"/>
        <v>139635</v>
      </c>
      <c r="M1004" s="460">
        <f t="shared" si="413"/>
        <v>0</v>
      </c>
      <c r="N1004" s="461">
        <f t="shared" si="413"/>
        <v>0</v>
      </c>
      <c r="O1004" s="462">
        <f t="shared" si="413"/>
        <v>0</v>
      </c>
      <c r="P1004" s="463">
        <f t="shared" si="414"/>
        <v>0</v>
      </c>
      <c r="Q1004" s="475"/>
      <c r="R1004" s="476"/>
      <c r="S1004" s="477"/>
      <c r="T1004" s="478"/>
      <c r="U1004" s="479"/>
      <c r="V1004" s="480"/>
      <c r="W1004" s="475">
        <v>139635</v>
      </c>
      <c r="X1004" s="478"/>
      <c r="Y1004" s="479"/>
      <c r="Z1004" s="550"/>
      <c r="AA1004" s="477"/>
      <c r="AB1004" s="478"/>
      <c r="AC1004" s="479"/>
      <c r="AD1004" s="480"/>
      <c r="AE1004" s="475"/>
      <c r="AF1004" s="478"/>
      <c r="AG1004" s="479"/>
      <c r="AH1004" s="482"/>
      <c r="AI1004" s="475"/>
      <c r="AJ1004" s="478"/>
      <c r="AK1004" s="479"/>
      <c r="AL1004" s="482"/>
    </row>
    <row r="1005" spans="1:38" ht="18.75">
      <c r="A1005" s="539"/>
      <c r="B1005" s="541">
        <v>244091</v>
      </c>
      <c r="C1005" s="451" t="s">
        <v>931</v>
      </c>
      <c r="D1005" s="542"/>
      <c r="E1005" s="542"/>
      <c r="F1005" s="470"/>
      <c r="G1005" s="471"/>
      <c r="H1005" s="455">
        <v>13770.9</v>
      </c>
      <c r="I1005" s="472"/>
      <c r="J1005" s="473"/>
      <c r="K1005" s="474"/>
      <c r="L1005" s="459">
        <f t="shared" si="411"/>
        <v>13770.9</v>
      </c>
      <c r="M1005" s="460">
        <f t="shared" si="413"/>
        <v>0</v>
      </c>
      <c r="N1005" s="461">
        <f t="shared" si="413"/>
        <v>0</v>
      </c>
      <c r="O1005" s="462">
        <f t="shared" si="413"/>
        <v>0</v>
      </c>
      <c r="P1005" s="463">
        <f t="shared" si="414"/>
        <v>0</v>
      </c>
      <c r="Q1005" s="475"/>
      <c r="R1005" s="476"/>
      <c r="S1005" s="477"/>
      <c r="T1005" s="478"/>
      <c r="U1005" s="479"/>
      <c r="V1005" s="480"/>
      <c r="W1005" s="481">
        <v>13770.9</v>
      </c>
      <c r="X1005" s="478"/>
      <c r="Y1005" s="479"/>
      <c r="Z1005" s="550"/>
      <c r="AA1005" s="477"/>
      <c r="AB1005" s="478"/>
      <c r="AC1005" s="479"/>
      <c r="AD1005" s="480"/>
      <c r="AE1005" s="475"/>
      <c r="AF1005" s="478"/>
      <c r="AG1005" s="479"/>
      <c r="AH1005" s="482"/>
      <c r="AI1005" s="475"/>
      <c r="AJ1005" s="478"/>
      <c r="AK1005" s="479"/>
      <c r="AL1005" s="482"/>
    </row>
    <row r="1006" spans="1:38" ht="18.75">
      <c r="A1006" s="539"/>
      <c r="B1006" s="541">
        <v>244095</v>
      </c>
      <c r="C1006" s="451" t="s">
        <v>932</v>
      </c>
      <c r="D1006" s="542"/>
      <c r="E1006" s="542"/>
      <c r="F1006" s="470"/>
      <c r="G1006" s="471"/>
      <c r="H1006" s="455">
        <v>57780</v>
      </c>
      <c r="I1006" s="472"/>
      <c r="J1006" s="473"/>
      <c r="K1006" s="474"/>
      <c r="L1006" s="459">
        <f t="shared" si="411"/>
        <v>57780</v>
      </c>
      <c r="M1006" s="460">
        <f t="shared" si="413"/>
        <v>0</v>
      </c>
      <c r="N1006" s="461">
        <f t="shared" si="413"/>
        <v>0</v>
      </c>
      <c r="O1006" s="462">
        <f t="shared" si="413"/>
        <v>0</v>
      </c>
      <c r="P1006" s="463">
        <f t="shared" si="414"/>
        <v>0</v>
      </c>
      <c r="Q1006" s="475"/>
      <c r="R1006" s="476"/>
      <c r="S1006" s="477"/>
      <c r="T1006" s="478"/>
      <c r="U1006" s="479"/>
      <c r="V1006" s="480"/>
      <c r="W1006" s="481">
        <v>57780</v>
      </c>
      <c r="X1006" s="478"/>
      <c r="Y1006" s="479"/>
      <c r="Z1006" s="550"/>
      <c r="AA1006" s="477"/>
      <c r="AB1006" s="478"/>
      <c r="AC1006" s="479"/>
      <c r="AD1006" s="480"/>
      <c r="AE1006" s="475"/>
      <c r="AF1006" s="478"/>
      <c r="AG1006" s="479"/>
      <c r="AH1006" s="482"/>
      <c r="AI1006" s="475"/>
      <c r="AJ1006" s="478"/>
      <c r="AK1006" s="479"/>
      <c r="AL1006" s="482"/>
    </row>
    <row r="1007" spans="1:38" ht="18.75" customHeight="1">
      <c r="A1007" s="539"/>
      <c r="B1007" s="541">
        <v>244133</v>
      </c>
      <c r="C1007" s="451" t="s">
        <v>933</v>
      </c>
      <c r="D1007" s="542"/>
      <c r="E1007" s="542"/>
      <c r="F1007" s="470"/>
      <c r="G1007" s="471"/>
      <c r="H1007" s="455">
        <v>6510.95</v>
      </c>
      <c r="I1007" s="472"/>
      <c r="J1007" s="473"/>
      <c r="K1007" s="474"/>
      <c r="L1007" s="459">
        <f t="shared" si="411"/>
        <v>6510.95</v>
      </c>
      <c r="M1007" s="460">
        <f t="shared" si="413"/>
        <v>0</v>
      </c>
      <c r="N1007" s="461">
        <f t="shared" si="413"/>
        <v>0</v>
      </c>
      <c r="O1007" s="462">
        <f t="shared" si="413"/>
        <v>0</v>
      </c>
      <c r="P1007" s="463">
        <f t="shared" si="414"/>
        <v>0</v>
      </c>
      <c r="Q1007" s="475"/>
      <c r="R1007" s="476"/>
      <c r="S1007" s="477"/>
      <c r="T1007" s="478"/>
      <c r="U1007" s="479"/>
      <c r="V1007" s="480"/>
      <c r="W1007" s="475">
        <v>6510.95</v>
      </c>
      <c r="X1007" s="478"/>
      <c r="Y1007" s="479"/>
      <c r="Z1007" s="550"/>
      <c r="AA1007" s="477"/>
      <c r="AB1007" s="478"/>
      <c r="AC1007" s="479"/>
      <c r="AD1007" s="480"/>
      <c r="AE1007" s="475"/>
      <c r="AF1007" s="478"/>
      <c r="AG1007" s="479"/>
      <c r="AH1007" s="482"/>
      <c r="AI1007" s="475"/>
      <c r="AJ1007" s="478"/>
      <c r="AK1007" s="479"/>
      <c r="AL1007" s="482"/>
    </row>
    <row r="1008" spans="1:38" ht="18.75" customHeight="1">
      <c r="A1008" s="539"/>
      <c r="B1008" s="541">
        <v>244133</v>
      </c>
      <c r="C1008" s="451" t="s">
        <v>1419</v>
      </c>
      <c r="D1008" s="542"/>
      <c r="E1008" s="542"/>
      <c r="F1008" s="470"/>
      <c r="G1008" s="471"/>
      <c r="H1008" s="455">
        <v>26700</v>
      </c>
      <c r="I1008" s="472"/>
      <c r="J1008" s="473"/>
      <c r="K1008" s="474"/>
      <c r="L1008" s="459">
        <f t="shared" si="411"/>
        <v>26700</v>
      </c>
      <c r="M1008" s="460"/>
      <c r="N1008" s="461"/>
      <c r="O1008" s="462"/>
      <c r="P1008" s="463"/>
      <c r="Q1008" s="475"/>
      <c r="R1008" s="476"/>
      <c r="S1008" s="477"/>
      <c r="T1008" s="478"/>
      <c r="U1008" s="479"/>
      <c r="V1008" s="480"/>
      <c r="W1008" s="475">
        <v>26700</v>
      </c>
      <c r="X1008" s="478"/>
      <c r="Y1008" s="479"/>
      <c r="Z1008" s="550"/>
      <c r="AA1008" s="477"/>
      <c r="AB1008" s="478"/>
      <c r="AC1008" s="479"/>
      <c r="AD1008" s="480"/>
      <c r="AE1008" s="475"/>
      <c r="AF1008" s="478"/>
      <c r="AG1008" s="479"/>
      <c r="AH1008" s="482"/>
      <c r="AI1008" s="475"/>
      <c r="AJ1008" s="478"/>
      <c r="AK1008" s="479"/>
      <c r="AL1008" s="482"/>
    </row>
    <row r="1009" spans="1:38" ht="18.75">
      <c r="A1009" s="539"/>
      <c r="B1009" s="541">
        <v>244186</v>
      </c>
      <c r="C1009" s="451" t="s">
        <v>1345</v>
      </c>
      <c r="D1009" s="542"/>
      <c r="E1009" s="542"/>
      <c r="F1009" s="470"/>
      <c r="G1009" s="471"/>
      <c r="H1009" s="455">
        <v>23112</v>
      </c>
      <c r="I1009" s="472"/>
      <c r="J1009" s="473"/>
      <c r="K1009" s="474"/>
      <c r="L1009" s="459">
        <f t="shared" si="411"/>
        <v>0</v>
      </c>
      <c r="M1009" s="460">
        <f t="shared" si="413"/>
        <v>0</v>
      </c>
      <c r="N1009" s="461">
        <f t="shared" si="413"/>
        <v>0</v>
      </c>
      <c r="O1009" s="462">
        <f t="shared" si="413"/>
        <v>23112</v>
      </c>
      <c r="P1009" s="463">
        <f t="shared" si="414"/>
        <v>0</v>
      </c>
      <c r="Q1009" s="475"/>
      <c r="R1009" s="476"/>
      <c r="S1009" s="477"/>
      <c r="T1009" s="478"/>
      <c r="U1009" s="479"/>
      <c r="V1009" s="480"/>
      <c r="W1009" s="475"/>
      <c r="X1009" s="478"/>
      <c r="Y1009" s="479"/>
      <c r="Z1009" s="550">
        <v>23112</v>
      </c>
      <c r="AA1009" s="477"/>
      <c r="AB1009" s="478"/>
      <c r="AC1009" s="479"/>
      <c r="AD1009" s="480"/>
      <c r="AE1009" s="475"/>
      <c r="AF1009" s="478"/>
      <c r="AG1009" s="479"/>
      <c r="AH1009" s="482"/>
      <c r="AI1009" s="475"/>
      <c r="AJ1009" s="478"/>
      <c r="AK1009" s="479"/>
      <c r="AL1009" s="482"/>
    </row>
    <row r="1010" spans="1:38" ht="18.75">
      <c r="A1010" s="539"/>
      <c r="B1010" s="541">
        <v>244194</v>
      </c>
      <c r="C1010" s="451" t="s">
        <v>1346</v>
      </c>
      <c r="D1010" s="542"/>
      <c r="E1010" s="542"/>
      <c r="F1010" s="470"/>
      <c r="G1010" s="471"/>
      <c r="H1010" s="455">
        <v>25091.5</v>
      </c>
      <c r="I1010" s="472"/>
      <c r="J1010" s="473"/>
      <c r="K1010" s="474"/>
      <c r="L1010" s="459">
        <f t="shared" si="411"/>
        <v>0</v>
      </c>
      <c r="M1010" s="460">
        <f t="shared" si="413"/>
        <v>0</v>
      </c>
      <c r="N1010" s="461">
        <f t="shared" si="413"/>
        <v>0</v>
      </c>
      <c r="O1010" s="462">
        <f t="shared" si="413"/>
        <v>25091.5</v>
      </c>
      <c r="P1010" s="463">
        <f t="shared" si="414"/>
        <v>0</v>
      </c>
      <c r="Q1010" s="475"/>
      <c r="R1010" s="476"/>
      <c r="S1010" s="477"/>
      <c r="T1010" s="478"/>
      <c r="U1010" s="479"/>
      <c r="V1010" s="480"/>
      <c r="W1010" s="475"/>
      <c r="X1010" s="478"/>
      <c r="Y1010" s="479"/>
      <c r="Z1010" s="550">
        <v>25091.5</v>
      </c>
      <c r="AA1010" s="477"/>
      <c r="AB1010" s="478"/>
      <c r="AC1010" s="479"/>
      <c r="AD1010" s="480"/>
      <c r="AE1010" s="475"/>
      <c r="AF1010" s="478"/>
      <c r="AG1010" s="479"/>
      <c r="AH1010" s="482"/>
      <c r="AI1010" s="475"/>
      <c r="AJ1010" s="478"/>
      <c r="AK1010" s="479"/>
      <c r="AL1010" s="482"/>
    </row>
    <row r="1011" spans="1:38" s="611" customFormat="1" ht="18.75">
      <c r="A1011" s="539"/>
      <c r="B1011" s="467">
        <v>244195</v>
      </c>
      <c r="C1011" s="451" t="s">
        <v>1382</v>
      </c>
      <c r="D1011" s="542"/>
      <c r="E1011" s="542"/>
      <c r="F1011" s="470"/>
      <c r="G1011" s="471"/>
      <c r="H1011" s="455">
        <v>99510</v>
      </c>
      <c r="I1011" s="472"/>
      <c r="J1011" s="473"/>
      <c r="K1011" s="474"/>
      <c r="L1011" s="459">
        <f t="shared" si="411"/>
        <v>0</v>
      </c>
      <c r="M1011" s="460">
        <f t="shared" si="413"/>
        <v>0</v>
      </c>
      <c r="N1011" s="461">
        <f t="shared" si="413"/>
        <v>0</v>
      </c>
      <c r="O1011" s="462">
        <f t="shared" si="413"/>
        <v>99510</v>
      </c>
      <c r="P1011" s="463">
        <f t="shared" si="414"/>
        <v>0</v>
      </c>
      <c r="Q1011" s="475"/>
      <c r="R1011" s="476"/>
      <c r="S1011" s="477"/>
      <c r="T1011" s="478"/>
      <c r="U1011" s="479"/>
      <c r="V1011" s="480"/>
      <c r="W1011" s="475"/>
      <c r="X1011" s="478"/>
      <c r="Y1011" s="551"/>
      <c r="Z1011" s="550">
        <v>99510</v>
      </c>
      <c r="AA1011" s="477"/>
      <c r="AB1011" s="478"/>
      <c r="AC1011" s="479"/>
      <c r="AD1011" s="480"/>
      <c r="AE1011" s="475"/>
      <c r="AF1011" s="478"/>
      <c r="AG1011" s="479"/>
      <c r="AH1011" s="482"/>
      <c r="AI1011" s="475"/>
      <c r="AJ1011" s="478"/>
      <c r="AK1011" s="479"/>
      <c r="AL1011" s="482"/>
    </row>
    <row r="1012" spans="1:38" ht="18.75">
      <c r="A1012" s="539"/>
      <c r="B1012" s="985">
        <v>244218</v>
      </c>
      <c r="C1012" s="620" t="s">
        <v>1380</v>
      </c>
      <c r="D1012" s="542"/>
      <c r="E1012" s="542"/>
      <c r="F1012" s="470"/>
      <c r="G1012" s="471"/>
      <c r="H1012" s="455">
        <v>25990.3</v>
      </c>
      <c r="I1012" s="472"/>
      <c r="J1012" s="473"/>
      <c r="K1012" s="474"/>
      <c r="L1012" s="459">
        <f t="shared" ref="L1012:L1018" si="415">SUM(Q1012,S1012,W1012,AA1012,AE1012,AI1012)</f>
        <v>0</v>
      </c>
      <c r="M1012" s="460">
        <f t="shared" ref="M1012:M1018" si="416">SUM(T1012,X1012,AB1012,AF1012,AJ1012)</f>
        <v>0</v>
      </c>
      <c r="N1012" s="461">
        <f t="shared" ref="N1012:N1018" si="417">SUM(U1012,Y1012,AC1012,AG1012,AK1012)</f>
        <v>0</v>
      </c>
      <c r="O1012" s="462">
        <f t="shared" ref="O1012:O1018" si="418">SUM(V1012,Z1012,AD1012,AH1012,AL1012)</f>
        <v>25990.3</v>
      </c>
      <c r="P1012" s="463">
        <f t="shared" ref="P1012:P1018" si="419">SUM(R1012)</f>
        <v>0</v>
      </c>
      <c r="Q1012" s="475"/>
      <c r="R1012" s="476"/>
      <c r="S1012" s="477"/>
      <c r="T1012" s="478"/>
      <c r="U1012" s="479"/>
      <c r="V1012" s="480"/>
      <c r="W1012" s="475"/>
      <c r="X1012" s="478"/>
      <c r="Y1012" s="479"/>
      <c r="Z1012" s="550">
        <v>25990.3</v>
      </c>
      <c r="AA1012" s="477"/>
      <c r="AB1012" s="478"/>
      <c r="AC1012" s="479"/>
      <c r="AD1012" s="480"/>
      <c r="AE1012" s="475"/>
      <c r="AF1012" s="478"/>
      <c r="AG1012" s="479"/>
      <c r="AH1012" s="482"/>
      <c r="AI1012" s="475"/>
      <c r="AJ1012" s="478"/>
      <c r="AK1012" s="479"/>
      <c r="AL1012" s="482"/>
    </row>
    <row r="1013" spans="1:38" ht="18.75">
      <c r="A1013" s="539"/>
      <c r="B1013" s="541"/>
      <c r="C1013" s="451"/>
      <c r="D1013" s="542"/>
      <c r="E1013" s="542"/>
      <c r="F1013" s="470"/>
      <c r="G1013" s="471"/>
      <c r="H1013" s="455"/>
      <c r="I1013" s="472"/>
      <c r="J1013" s="473"/>
      <c r="K1013" s="474"/>
      <c r="L1013" s="459">
        <f t="shared" si="415"/>
        <v>0</v>
      </c>
      <c r="M1013" s="460">
        <f t="shared" si="416"/>
        <v>0</v>
      </c>
      <c r="N1013" s="461">
        <f t="shared" si="417"/>
        <v>0</v>
      </c>
      <c r="O1013" s="462">
        <f t="shared" si="418"/>
        <v>0</v>
      </c>
      <c r="P1013" s="463">
        <f t="shared" si="419"/>
        <v>0</v>
      </c>
      <c r="Q1013" s="475"/>
      <c r="R1013" s="476"/>
      <c r="S1013" s="477"/>
      <c r="T1013" s="478"/>
      <c r="U1013" s="479"/>
      <c r="V1013" s="480"/>
      <c r="W1013" s="475"/>
      <c r="X1013" s="478"/>
      <c r="Y1013" s="479"/>
      <c r="Z1013" s="550"/>
      <c r="AA1013" s="477"/>
      <c r="AB1013" s="478"/>
      <c r="AC1013" s="479"/>
      <c r="AD1013" s="480"/>
      <c r="AE1013" s="475"/>
      <c r="AF1013" s="478"/>
      <c r="AG1013" s="479"/>
      <c r="AH1013" s="482"/>
      <c r="AI1013" s="475"/>
      <c r="AJ1013" s="478"/>
      <c r="AK1013" s="479"/>
      <c r="AL1013" s="482"/>
    </row>
    <row r="1014" spans="1:38" ht="18.75">
      <c r="A1014" s="539"/>
      <c r="B1014" s="541"/>
      <c r="C1014" s="451"/>
      <c r="D1014" s="542"/>
      <c r="E1014" s="542"/>
      <c r="F1014" s="470"/>
      <c r="G1014" s="471"/>
      <c r="H1014" s="455"/>
      <c r="I1014" s="472"/>
      <c r="J1014" s="473"/>
      <c r="K1014" s="474"/>
      <c r="L1014" s="459">
        <f t="shared" si="415"/>
        <v>0</v>
      </c>
      <c r="M1014" s="460">
        <f t="shared" si="416"/>
        <v>0</v>
      </c>
      <c r="N1014" s="461">
        <f t="shared" si="417"/>
        <v>0</v>
      </c>
      <c r="O1014" s="462">
        <f t="shared" si="418"/>
        <v>0</v>
      </c>
      <c r="P1014" s="463">
        <f t="shared" si="419"/>
        <v>0</v>
      </c>
      <c r="Q1014" s="475"/>
      <c r="R1014" s="476"/>
      <c r="S1014" s="477"/>
      <c r="T1014" s="478"/>
      <c r="U1014" s="479"/>
      <c r="V1014" s="480"/>
      <c r="W1014" s="475"/>
      <c r="X1014" s="478"/>
      <c r="Y1014" s="479"/>
      <c r="Z1014" s="550"/>
      <c r="AA1014" s="477"/>
      <c r="AB1014" s="478"/>
      <c r="AC1014" s="479"/>
      <c r="AD1014" s="480"/>
      <c r="AE1014" s="475"/>
      <c r="AF1014" s="478"/>
      <c r="AG1014" s="479"/>
      <c r="AH1014" s="482"/>
      <c r="AI1014" s="475"/>
      <c r="AJ1014" s="478"/>
      <c r="AK1014" s="479"/>
      <c r="AL1014" s="482"/>
    </row>
    <row r="1015" spans="1:38" ht="18.75">
      <c r="A1015" s="539"/>
      <c r="B1015" s="541"/>
      <c r="C1015" s="451"/>
      <c r="D1015" s="542"/>
      <c r="E1015" s="542"/>
      <c r="F1015" s="470"/>
      <c r="G1015" s="471"/>
      <c r="H1015" s="455"/>
      <c r="I1015" s="472"/>
      <c r="J1015" s="473"/>
      <c r="K1015" s="474"/>
      <c r="L1015" s="459">
        <f t="shared" si="415"/>
        <v>0</v>
      </c>
      <c r="M1015" s="460">
        <f t="shared" si="416"/>
        <v>0</v>
      </c>
      <c r="N1015" s="461">
        <f t="shared" si="417"/>
        <v>0</v>
      </c>
      <c r="O1015" s="462">
        <f t="shared" si="418"/>
        <v>0</v>
      </c>
      <c r="P1015" s="463">
        <f t="shared" si="419"/>
        <v>0</v>
      </c>
      <c r="Q1015" s="475"/>
      <c r="R1015" s="476"/>
      <c r="S1015" s="477"/>
      <c r="T1015" s="478"/>
      <c r="U1015" s="479"/>
      <c r="V1015" s="480"/>
      <c r="W1015" s="475"/>
      <c r="X1015" s="478"/>
      <c r="Y1015" s="479"/>
      <c r="Z1015" s="482"/>
      <c r="AA1015" s="477"/>
      <c r="AB1015" s="478"/>
      <c r="AC1015" s="479"/>
      <c r="AD1015" s="480"/>
      <c r="AE1015" s="475"/>
      <c r="AF1015" s="478"/>
      <c r="AG1015" s="479"/>
      <c r="AH1015" s="482"/>
      <c r="AI1015" s="475"/>
      <c r="AJ1015" s="478"/>
      <c r="AK1015" s="479"/>
      <c r="AL1015" s="482"/>
    </row>
    <row r="1016" spans="1:38" ht="18.75">
      <c r="A1016" s="539"/>
      <c r="B1016" s="450"/>
      <c r="C1016" s="451"/>
      <c r="D1016" s="542"/>
      <c r="E1016" s="542"/>
      <c r="F1016" s="470"/>
      <c r="G1016" s="471"/>
      <c r="H1016" s="455"/>
      <c r="I1016" s="472"/>
      <c r="J1016" s="473"/>
      <c r="K1016" s="474"/>
      <c r="L1016" s="459">
        <f t="shared" si="415"/>
        <v>0</v>
      </c>
      <c r="M1016" s="460">
        <f t="shared" si="416"/>
        <v>0</v>
      </c>
      <c r="N1016" s="461">
        <f t="shared" si="417"/>
        <v>0</v>
      </c>
      <c r="O1016" s="462">
        <f t="shared" si="418"/>
        <v>0</v>
      </c>
      <c r="P1016" s="463">
        <f t="shared" si="419"/>
        <v>0</v>
      </c>
      <c r="Q1016" s="475"/>
      <c r="R1016" s="476"/>
      <c r="S1016" s="477"/>
      <c r="T1016" s="478"/>
      <c r="U1016" s="479"/>
      <c r="V1016" s="480"/>
      <c r="W1016" s="475"/>
      <c r="X1016" s="478"/>
      <c r="Y1016" s="479"/>
      <c r="Z1016" s="482"/>
      <c r="AA1016" s="477"/>
      <c r="AB1016" s="478"/>
      <c r="AC1016" s="479"/>
      <c r="AD1016" s="480"/>
      <c r="AE1016" s="475"/>
      <c r="AF1016" s="478"/>
      <c r="AG1016" s="479"/>
      <c r="AH1016" s="482"/>
      <c r="AI1016" s="475"/>
      <c r="AJ1016" s="478"/>
      <c r="AK1016" s="479"/>
      <c r="AL1016" s="482"/>
    </row>
    <row r="1017" spans="1:38" ht="18.75">
      <c r="A1017" s="539"/>
      <c r="B1017" s="450"/>
      <c r="C1017" s="552"/>
      <c r="D1017" s="542"/>
      <c r="E1017" s="542"/>
      <c r="F1017" s="453"/>
      <c r="G1017" s="454"/>
      <c r="H1017" s="455"/>
      <c r="I1017" s="456"/>
      <c r="J1017" s="457"/>
      <c r="K1017" s="469"/>
      <c r="L1017" s="459">
        <f t="shared" si="415"/>
        <v>0</v>
      </c>
      <c r="M1017" s="460">
        <f t="shared" si="416"/>
        <v>0</v>
      </c>
      <c r="N1017" s="461">
        <f t="shared" si="417"/>
        <v>0</v>
      </c>
      <c r="O1017" s="462">
        <f t="shared" si="418"/>
        <v>0</v>
      </c>
      <c r="P1017" s="463">
        <f t="shared" si="419"/>
        <v>0</v>
      </c>
      <c r="Q1017" s="459"/>
      <c r="R1017" s="463"/>
      <c r="S1017" s="464"/>
      <c r="T1017" s="460"/>
      <c r="U1017" s="461"/>
      <c r="V1017" s="465"/>
      <c r="W1017" s="459"/>
      <c r="X1017" s="460"/>
      <c r="Y1017" s="461"/>
      <c r="Z1017" s="466"/>
      <c r="AA1017" s="464"/>
      <c r="AB1017" s="460"/>
      <c r="AC1017" s="461"/>
      <c r="AD1017" s="465"/>
      <c r="AE1017" s="459"/>
      <c r="AF1017" s="460"/>
      <c r="AG1017" s="461"/>
      <c r="AH1017" s="466"/>
      <c r="AI1017" s="459"/>
      <c r="AJ1017" s="460"/>
      <c r="AK1017" s="461"/>
      <c r="AL1017" s="466"/>
    </row>
    <row r="1018" spans="1:38" ht="19.5" thickBot="1">
      <c r="A1018" s="553"/>
      <c r="B1018" s="553"/>
      <c r="C1018" s="554"/>
      <c r="D1018" s="555"/>
      <c r="E1018" s="555"/>
      <c r="F1018" s="556"/>
      <c r="G1018" s="557"/>
      <c r="H1018" s="558"/>
      <c r="I1018" s="559"/>
      <c r="J1018" s="560"/>
      <c r="K1018" s="561"/>
      <c r="L1018" s="459">
        <f t="shared" si="415"/>
        <v>0</v>
      </c>
      <c r="M1018" s="460">
        <f t="shared" si="416"/>
        <v>0</v>
      </c>
      <c r="N1018" s="461">
        <f t="shared" si="417"/>
        <v>0</v>
      </c>
      <c r="O1018" s="462">
        <f t="shared" si="418"/>
        <v>0</v>
      </c>
      <c r="P1018" s="463">
        <f t="shared" si="419"/>
        <v>0</v>
      </c>
      <c r="Q1018" s="492"/>
      <c r="R1018" s="493"/>
      <c r="S1018" s="494"/>
      <c r="T1018" s="495"/>
      <c r="U1018" s="496"/>
      <c r="V1018" s="497"/>
      <c r="W1018" s="492"/>
      <c r="X1018" s="495"/>
      <c r="Y1018" s="496"/>
      <c r="Z1018" s="498"/>
      <c r="AA1018" s="494"/>
      <c r="AB1018" s="495"/>
      <c r="AC1018" s="496"/>
      <c r="AD1018" s="497"/>
      <c r="AE1018" s="492"/>
      <c r="AF1018" s="495"/>
      <c r="AG1018" s="496"/>
      <c r="AH1018" s="498"/>
      <c r="AI1018" s="492"/>
      <c r="AJ1018" s="495"/>
      <c r="AK1018" s="496"/>
      <c r="AL1018" s="498"/>
    </row>
    <row r="1019" spans="1:38" ht="37.5">
      <c r="A1019" s="966" t="s">
        <v>177</v>
      </c>
      <c r="B1019" s="562" t="s">
        <v>178</v>
      </c>
      <c r="C1019" s="563" t="s">
        <v>179</v>
      </c>
      <c r="D1019" s="564" t="s">
        <v>180</v>
      </c>
      <c r="E1019" s="410" t="s">
        <v>521</v>
      </c>
      <c r="F1019" s="411" t="s">
        <v>522</v>
      </c>
      <c r="G1019" s="409" t="s">
        <v>508</v>
      </c>
      <c r="H1019" s="409" t="s">
        <v>509</v>
      </c>
      <c r="I1019" s="409" t="s">
        <v>510</v>
      </c>
      <c r="J1019" s="412" t="s">
        <v>511</v>
      </c>
      <c r="K1019" s="413" t="s">
        <v>64</v>
      </c>
      <c r="L1019" s="565"/>
      <c r="M1019" s="566"/>
      <c r="N1019" s="566"/>
      <c r="O1019" s="566"/>
      <c r="P1019" s="567"/>
      <c r="Q1019" s="565"/>
      <c r="R1019" s="567"/>
      <c r="S1019" s="523">
        <f>SUM(S1025:V1025)</f>
        <v>0</v>
      </c>
      <c r="T1019" s="897">
        <f>S1019+G1026</f>
        <v>0</v>
      </c>
      <c r="U1019" s="591"/>
      <c r="V1019" s="593"/>
      <c r="W1019" s="523">
        <f>SUM(W1025:Z1025)</f>
        <v>441491.63</v>
      </c>
      <c r="X1019" s="897">
        <f>W1019+H1027</f>
        <v>495820.88</v>
      </c>
      <c r="Y1019" s="591"/>
      <c r="Z1019" s="592"/>
      <c r="AA1019" s="594"/>
      <c r="AB1019" s="591"/>
      <c r="AC1019" s="591"/>
      <c r="AD1019" s="593"/>
      <c r="AE1019" s="523">
        <f>SUM(AE1025:AH1025)</f>
        <v>99210.4</v>
      </c>
      <c r="AF1019" s="897"/>
      <c r="AG1019" s="591"/>
      <c r="AH1019" s="592"/>
      <c r="AI1019" s="590"/>
      <c r="AJ1019" s="591"/>
      <c r="AK1019" s="591"/>
      <c r="AL1019" s="592"/>
    </row>
    <row r="1020" spans="1:38" ht="26.25">
      <c r="A1020" s="402" t="s">
        <v>513</v>
      </c>
      <c r="B1020" s="420" t="str">
        <f>$B$4</f>
        <v>90</v>
      </c>
      <c r="C1020" s="421" t="s">
        <v>32</v>
      </c>
      <c r="D1020" s="386">
        <f>SUM(F1020:K1020)</f>
        <v>796000</v>
      </c>
      <c r="E1020" s="400" t="s">
        <v>514</v>
      </c>
      <c r="F1020" s="422">
        <v>216000</v>
      </c>
      <c r="G1020" s="423">
        <v>0</v>
      </c>
      <c r="H1020" s="424">
        <v>480000</v>
      </c>
      <c r="I1020" s="425">
        <v>0</v>
      </c>
      <c r="J1020" s="426">
        <v>100000</v>
      </c>
      <c r="K1020" s="427">
        <v>0</v>
      </c>
      <c r="L1020" s="428"/>
      <c r="M1020" s="429"/>
      <c r="N1020" s="430"/>
      <c r="O1020" s="431"/>
      <c r="P1020" s="432"/>
      <c r="Q1020" s="428"/>
      <c r="R1020" s="432"/>
      <c r="S1020" s="433"/>
      <c r="T1020" s="429"/>
      <c r="U1020" s="430"/>
      <c r="V1020" s="434"/>
      <c r="W1020" s="428"/>
      <c r="X1020" s="429"/>
      <c r="Y1020" s="430"/>
      <c r="Z1020" s="435"/>
      <c r="AA1020" s="433"/>
      <c r="AB1020" s="429"/>
      <c r="AC1020" s="430"/>
      <c r="AD1020" s="434"/>
      <c r="AE1020" s="428"/>
      <c r="AF1020" s="429"/>
      <c r="AG1020" s="430"/>
      <c r="AH1020" s="435"/>
      <c r="AI1020" s="428"/>
      <c r="AJ1020" s="429"/>
      <c r="AK1020" s="430"/>
      <c r="AL1020" s="435"/>
    </row>
    <row r="1021" spans="1:38" ht="18.75" hidden="1">
      <c r="A1021" s="436" t="str">
        <f>$A$5</f>
        <v>พ.ค.</v>
      </c>
      <c r="B1021" s="398"/>
      <c r="C1021" s="421"/>
      <c r="D1021" s="386">
        <f t="shared" ref="D1021" si="420">SUM(F1021:K1021)</f>
        <v>651000</v>
      </c>
      <c r="E1021" s="400" t="s">
        <v>516</v>
      </c>
      <c r="F1021" s="422">
        <v>216000</v>
      </c>
      <c r="G1021" s="423">
        <v>0</v>
      </c>
      <c r="H1021" s="424">
        <v>360000</v>
      </c>
      <c r="I1021" s="425">
        <v>0</v>
      </c>
      <c r="J1021" s="426">
        <v>75000</v>
      </c>
      <c r="K1021" s="427">
        <v>0</v>
      </c>
      <c r="L1021" s="428"/>
      <c r="M1021" s="429"/>
      <c r="N1021" s="430"/>
      <c r="O1021" s="431"/>
      <c r="P1021" s="432"/>
      <c r="Q1021" s="428"/>
      <c r="R1021" s="432"/>
      <c r="S1021" s="433"/>
      <c r="T1021" s="429"/>
      <c r="U1021" s="430"/>
      <c r="V1021" s="434"/>
      <c r="W1021" s="428"/>
      <c r="X1021" s="429"/>
      <c r="Y1021" s="430"/>
      <c r="Z1021" s="435"/>
      <c r="AA1021" s="433"/>
      <c r="AB1021" s="429"/>
      <c r="AC1021" s="430"/>
      <c r="AD1021" s="434"/>
      <c r="AE1021" s="428"/>
      <c r="AF1021" s="429"/>
      <c r="AG1021" s="430"/>
      <c r="AH1021" s="435"/>
      <c r="AI1021" s="428"/>
      <c r="AJ1021" s="429"/>
      <c r="AK1021" s="430"/>
      <c r="AL1021" s="435"/>
    </row>
    <row r="1022" spans="1:38" ht="26.25">
      <c r="A1022" s="402" t="s">
        <v>517</v>
      </c>
      <c r="B1022" s="401">
        <f>D1022*100/D1020</f>
        <v>101.88835175879397</v>
      </c>
      <c r="C1022" s="421" t="s">
        <v>32</v>
      </c>
      <c r="D1022" s="386">
        <f>SUM(F1022:K1022)</f>
        <v>811031.28</v>
      </c>
      <c r="E1022" s="400" t="s">
        <v>518</v>
      </c>
      <c r="F1022" s="422">
        <f t="shared" ref="F1022:K1022" si="421">SUM(F1026:F1052)</f>
        <v>216000</v>
      </c>
      <c r="G1022" s="423">
        <f t="shared" si="421"/>
        <v>0</v>
      </c>
      <c r="H1022" s="424">
        <f t="shared" si="421"/>
        <v>495820.88</v>
      </c>
      <c r="I1022" s="425">
        <f t="shared" si="421"/>
        <v>0</v>
      </c>
      <c r="J1022" s="426">
        <f t="shared" si="421"/>
        <v>99210.4</v>
      </c>
      <c r="K1022" s="427">
        <f t="shared" si="421"/>
        <v>0</v>
      </c>
      <c r="L1022" s="475"/>
      <c r="M1022" s="478"/>
      <c r="N1022" s="479"/>
      <c r="O1022" s="538"/>
      <c r="P1022" s="476"/>
      <c r="Q1022" s="475"/>
      <c r="R1022" s="476"/>
      <c r="S1022" s="477"/>
      <c r="T1022" s="478"/>
      <c r="U1022" s="479"/>
      <c r="V1022" s="480"/>
      <c r="W1022" s="475"/>
      <c r="X1022" s="478"/>
      <c r="Y1022" s="479"/>
      <c r="Z1022" s="482"/>
      <c r="AA1022" s="477"/>
      <c r="AB1022" s="478"/>
      <c r="AC1022" s="479"/>
      <c r="AD1022" s="480"/>
      <c r="AE1022" s="475"/>
      <c r="AF1022" s="478"/>
      <c r="AG1022" s="479"/>
      <c r="AH1022" s="482"/>
      <c r="AI1022" s="475"/>
      <c r="AJ1022" s="478"/>
      <c r="AK1022" s="479"/>
      <c r="AL1022" s="482"/>
    </row>
    <row r="1023" spans="1:38" ht="26.25" hidden="1">
      <c r="A1023" s="402" t="s">
        <v>519</v>
      </c>
      <c r="B1023" s="403">
        <f>L1025*100/D1020</f>
        <v>64.574521356783919</v>
      </c>
      <c r="C1023" s="421" t="s">
        <v>32</v>
      </c>
      <c r="D1023" s="386">
        <f>SUM(F1023:K1023)</f>
        <v>-160031.28</v>
      </c>
      <c r="E1023" s="400" t="s">
        <v>520</v>
      </c>
      <c r="F1023" s="422">
        <f>F1021-F1022</f>
        <v>0</v>
      </c>
      <c r="G1023" s="423">
        <f t="shared" ref="G1023:K1023" si="422">G1021-G1022</f>
        <v>0</v>
      </c>
      <c r="H1023" s="424">
        <f t="shared" si="422"/>
        <v>-135820.88</v>
      </c>
      <c r="I1023" s="425">
        <f t="shared" si="422"/>
        <v>0</v>
      </c>
      <c r="J1023" s="426">
        <f t="shared" si="422"/>
        <v>-24210.399999999994</v>
      </c>
      <c r="K1023" s="427">
        <f t="shared" si="422"/>
        <v>0</v>
      </c>
      <c r="L1023" s="570"/>
      <c r="M1023" s="460"/>
      <c r="N1023" s="461"/>
      <c r="O1023" s="462"/>
      <c r="P1023" s="571"/>
      <c r="Q1023" s="570"/>
      <c r="R1023" s="571"/>
      <c r="S1023" s="572"/>
      <c r="T1023" s="460"/>
      <c r="U1023" s="461"/>
      <c r="V1023" s="465"/>
      <c r="W1023" s="570"/>
      <c r="X1023" s="460"/>
      <c r="Y1023" s="461"/>
      <c r="Z1023" s="466"/>
      <c r="AA1023" s="572"/>
      <c r="AB1023" s="460"/>
      <c r="AC1023" s="461"/>
      <c r="AD1023" s="465"/>
      <c r="AE1023" s="570"/>
      <c r="AF1023" s="460"/>
      <c r="AG1023" s="461"/>
      <c r="AH1023" s="466"/>
      <c r="AI1023" s="570"/>
      <c r="AJ1023" s="460"/>
      <c r="AK1023" s="461"/>
      <c r="AL1023" s="466"/>
    </row>
    <row r="1024" spans="1:38" ht="18.75">
      <c r="A1024" s="437"/>
      <c r="B1024" s="438"/>
      <c r="C1024" s="421"/>
      <c r="D1024" s="386">
        <f t="shared" ref="D1024" si="423">SUM(F1024:K1024)</f>
        <v>-15031.279999999999</v>
      </c>
      <c r="E1024" s="400" t="s">
        <v>453</v>
      </c>
      <c r="F1024" s="422">
        <f>F1020-F1022</f>
        <v>0</v>
      </c>
      <c r="G1024" s="423">
        <f t="shared" ref="G1024:K1024" si="424">G1020-G1022</f>
        <v>0</v>
      </c>
      <c r="H1024" s="424">
        <f t="shared" si="424"/>
        <v>-15820.880000000005</v>
      </c>
      <c r="I1024" s="425">
        <f t="shared" si="424"/>
        <v>0</v>
      </c>
      <c r="J1024" s="426">
        <f t="shared" si="424"/>
        <v>789.60000000000582</v>
      </c>
      <c r="K1024" s="439">
        <f t="shared" si="424"/>
        <v>0</v>
      </c>
      <c r="L1024" s="459"/>
      <c r="M1024" s="460"/>
      <c r="N1024" s="461"/>
      <c r="O1024" s="462"/>
      <c r="P1024" s="463"/>
      <c r="Q1024" s="459"/>
      <c r="R1024" s="463"/>
      <c r="S1024" s="464"/>
      <c r="T1024" s="460"/>
      <c r="U1024" s="461"/>
      <c r="V1024" s="465"/>
      <c r="W1024" s="459"/>
      <c r="X1024" s="460"/>
      <c r="Y1024" s="461"/>
      <c r="Z1024" s="466"/>
      <c r="AA1024" s="464"/>
      <c r="AB1024" s="460"/>
      <c r="AC1024" s="461"/>
      <c r="AD1024" s="465"/>
      <c r="AE1024" s="459"/>
      <c r="AF1024" s="460"/>
      <c r="AG1024" s="461"/>
      <c r="AH1024" s="466"/>
      <c r="AI1024" s="459"/>
      <c r="AJ1024" s="460"/>
      <c r="AK1024" s="461"/>
      <c r="AL1024" s="466"/>
    </row>
    <row r="1025" spans="1:38" ht="18.75">
      <c r="A1025" s="449" t="s">
        <v>523</v>
      </c>
      <c r="B1025" s="440" t="s">
        <v>524</v>
      </c>
      <c r="C1025" s="1162" t="s">
        <v>525</v>
      </c>
      <c r="D1025" s="1163"/>
      <c r="E1025" s="1164"/>
      <c r="F1025" s="442" t="s">
        <v>526</v>
      </c>
      <c r="G1025" s="440" t="s">
        <v>508</v>
      </c>
      <c r="H1025" s="440" t="s">
        <v>509</v>
      </c>
      <c r="I1025" s="440" t="s">
        <v>510</v>
      </c>
      <c r="J1025" s="440" t="s">
        <v>511</v>
      </c>
      <c r="K1025" s="443" t="s">
        <v>64</v>
      </c>
      <c r="L1025" s="444">
        <f t="shared" ref="L1025:AL1025" si="425">SUM(L1026:L1052)</f>
        <v>514013.19</v>
      </c>
      <c r="M1025" s="445">
        <f t="shared" si="425"/>
        <v>39483</v>
      </c>
      <c r="N1025" s="445">
        <f t="shared" si="425"/>
        <v>0</v>
      </c>
      <c r="O1025" s="445">
        <f t="shared" si="425"/>
        <v>203205.84</v>
      </c>
      <c r="P1025" s="445">
        <f t="shared" si="425"/>
        <v>0</v>
      </c>
      <c r="Q1025" s="444">
        <f t="shared" si="425"/>
        <v>216000</v>
      </c>
      <c r="R1025" s="446">
        <f t="shared" si="425"/>
        <v>0</v>
      </c>
      <c r="S1025" s="447">
        <f t="shared" si="425"/>
        <v>0</v>
      </c>
      <c r="T1025" s="445">
        <f t="shared" si="425"/>
        <v>0</v>
      </c>
      <c r="U1025" s="445">
        <f t="shared" si="425"/>
        <v>0</v>
      </c>
      <c r="V1025" s="448">
        <f t="shared" si="425"/>
        <v>0</v>
      </c>
      <c r="W1025" s="444">
        <f t="shared" si="425"/>
        <v>278892.28999999998</v>
      </c>
      <c r="X1025" s="445">
        <f t="shared" si="425"/>
        <v>39483</v>
      </c>
      <c r="Y1025" s="445">
        <f t="shared" si="425"/>
        <v>0</v>
      </c>
      <c r="Z1025" s="446">
        <f t="shared" si="425"/>
        <v>123116.34</v>
      </c>
      <c r="AA1025" s="447">
        <f t="shared" si="425"/>
        <v>0</v>
      </c>
      <c r="AB1025" s="445">
        <f t="shared" si="425"/>
        <v>0</v>
      </c>
      <c r="AC1025" s="445">
        <f t="shared" si="425"/>
        <v>0</v>
      </c>
      <c r="AD1025" s="448">
        <f t="shared" si="425"/>
        <v>0</v>
      </c>
      <c r="AE1025" s="444">
        <f t="shared" si="425"/>
        <v>19120.900000000001</v>
      </c>
      <c r="AF1025" s="445">
        <f t="shared" si="425"/>
        <v>0</v>
      </c>
      <c r="AG1025" s="445">
        <f t="shared" si="425"/>
        <v>0</v>
      </c>
      <c r="AH1025" s="446">
        <f t="shared" si="425"/>
        <v>80089.5</v>
      </c>
      <c r="AI1025" s="444">
        <f t="shared" si="425"/>
        <v>0</v>
      </c>
      <c r="AJ1025" s="445">
        <f t="shared" si="425"/>
        <v>0</v>
      </c>
      <c r="AK1025" s="445">
        <f t="shared" si="425"/>
        <v>0</v>
      </c>
      <c r="AL1025" s="446">
        <f t="shared" si="425"/>
        <v>0</v>
      </c>
    </row>
    <row r="1026" spans="1:38" ht="18.75">
      <c r="A1026" s="449"/>
      <c r="B1026" s="450"/>
      <c r="C1026" s="853" t="s">
        <v>1303</v>
      </c>
      <c r="D1026" s="540"/>
      <c r="E1026" s="540"/>
      <c r="F1026" s="453"/>
      <c r="G1026" s="454"/>
      <c r="H1026" s="455"/>
      <c r="I1026" s="456"/>
      <c r="J1026" s="457"/>
      <c r="K1026" s="469"/>
      <c r="L1026" s="459">
        <f t="shared" ref="L1026" si="426">SUM(Q1026,S1026,W1026,AA1026,AE1026,AI1026)</f>
        <v>0</v>
      </c>
      <c r="M1026" s="460">
        <f>SUM(T1026,X1026,AB1026,AF1026,AJ1026)</f>
        <v>0</v>
      </c>
      <c r="N1026" s="461">
        <f t="shared" ref="N1026" si="427">SUM(U1026,Y1026,AC1026,AG1026,AK1026)</f>
        <v>0</v>
      </c>
      <c r="O1026" s="462">
        <f>SUM(V1026,Z1026,AD1026,AH1026,AL1026)</f>
        <v>0</v>
      </c>
      <c r="P1026" s="463">
        <f>SUM(R1026)</f>
        <v>0</v>
      </c>
      <c r="Q1026" s="459"/>
      <c r="R1026" s="463"/>
      <c r="S1026" s="464"/>
      <c r="T1026" s="460"/>
      <c r="U1026" s="461"/>
      <c r="V1026" s="465"/>
      <c r="W1026" s="459"/>
      <c r="X1026" s="460"/>
      <c r="Y1026" s="461"/>
      <c r="Z1026" s="466"/>
      <c r="AA1026" s="464"/>
      <c r="AB1026" s="460"/>
      <c r="AC1026" s="461"/>
      <c r="AD1026" s="465"/>
      <c r="AE1026" s="459"/>
      <c r="AF1026" s="460"/>
      <c r="AG1026" s="461"/>
      <c r="AH1026" s="466"/>
      <c r="AI1026" s="459"/>
      <c r="AJ1026" s="460"/>
      <c r="AK1026" s="461"/>
      <c r="AL1026" s="466"/>
    </row>
    <row r="1027" spans="1:38" ht="18.75">
      <c r="A1027" s="449"/>
      <c r="B1027" s="450"/>
      <c r="C1027" s="853" t="s">
        <v>1437</v>
      </c>
      <c r="D1027" s="540"/>
      <c r="E1027" s="540"/>
      <c r="F1027" s="453"/>
      <c r="G1027" s="454"/>
      <c r="H1027" s="455">
        <v>54329.25</v>
      </c>
      <c r="I1027" s="456"/>
      <c r="J1027" s="457"/>
      <c r="K1027" s="469"/>
      <c r="L1027" s="459"/>
      <c r="M1027" s="460"/>
      <c r="N1027" s="461"/>
      <c r="O1027" s="462"/>
      <c r="P1027" s="463"/>
      <c r="Q1027" s="459"/>
      <c r="R1027" s="463"/>
      <c r="S1027" s="464"/>
      <c r="T1027" s="460"/>
      <c r="U1027" s="461"/>
      <c r="V1027" s="465"/>
      <c r="W1027" s="459"/>
      <c r="X1027" s="460"/>
      <c r="Y1027" s="461"/>
      <c r="Z1027" s="466"/>
      <c r="AA1027" s="464"/>
      <c r="AB1027" s="460"/>
      <c r="AC1027" s="461"/>
      <c r="AD1027" s="465"/>
      <c r="AE1027" s="459"/>
      <c r="AF1027" s="460"/>
      <c r="AG1027" s="461"/>
      <c r="AH1027" s="466"/>
      <c r="AI1027" s="459"/>
      <c r="AJ1027" s="460"/>
      <c r="AK1027" s="461"/>
      <c r="AL1027" s="466"/>
    </row>
    <row r="1028" spans="1:38" ht="18.75">
      <c r="A1028" s="449"/>
      <c r="B1028" s="541">
        <v>244165</v>
      </c>
      <c r="C1028" s="451" t="s">
        <v>934</v>
      </c>
      <c r="D1028" s="540"/>
      <c r="E1028" s="540"/>
      <c r="F1028" s="453">
        <f>18000*12</f>
        <v>216000</v>
      </c>
      <c r="G1028" s="454"/>
      <c r="H1028" s="455"/>
      <c r="I1028" s="456"/>
      <c r="J1028" s="457"/>
      <c r="K1028" s="469"/>
      <c r="L1028" s="459">
        <f t="shared" ref="L1028:L1045" si="428">SUM(Q1028,S1028,W1028,AA1028,AE1028,AI1028)</f>
        <v>216000</v>
      </c>
      <c r="M1028" s="460">
        <f t="shared" ref="M1028:O1042" si="429">SUM(T1028,X1028,AB1028,AF1028,AJ1028)</f>
        <v>0</v>
      </c>
      <c r="N1028" s="461">
        <f t="shared" si="429"/>
        <v>0</v>
      </c>
      <c r="O1028" s="462">
        <f t="shared" si="429"/>
        <v>0</v>
      </c>
      <c r="P1028" s="463">
        <f t="shared" ref="P1028:P1045" si="430">SUM(R1028)</f>
        <v>0</v>
      </c>
      <c r="Q1028" s="459">
        <f>F1028</f>
        <v>216000</v>
      </c>
      <c r="R1028" s="463">
        <f>216000-Q1028</f>
        <v>0</v>
      </c>
      <c r="S1028" s="464"/>
      <c r="T1028" s="460"/>
      <c r="U1028" s="461"/>
      <c r="V1028" s="465"/>
      <c r="W1028" s="459"/>
      <c r="X1028" s="460"/>
      <c r="Y1028" s="461"/>
      <c r="Z1028" s="466"/>
      <c r="AA1028" s="464"/>
      <c r="AB1028" s="460"/>
      <c r="AC1028" s="461"/>
      <c r="AD1028" s="465"/>
      <c r="AE1028" s="459"/>
      <c r="AF1028" s="460"/>
      <c r="AG1028" s="461"/>
      <c r="AH1028" s="466"/>
      <c r="AI1028" s="459"/>
      <c r="AJ1028" s="460"/>
      <c r="AK1028" s="461"/>
      <c r="AL1028" s="466"/>
    </row>
    <row r="1029" spans="1:38" ht="18.75">
      <c r="A1029" s="449"/>
      <c r="B1029" s="541">
        <v>244031</v>
      </c>
      <c r="C1029" s="451" t="s">
        <v>935</v>
      </c>
      <c r="D1029" s="540"/>
      <c r="E1029" s="540"/>
      <c r="F1029" s="453"/>
      <c r="G1029" s="454"/>
      <c r="H1029" s="455">
        <v>14484.59</v>
      </c>
      <c r="I1029" s="456"/>
      <c r="J1029" s="457"/>
      <c r="K1029" s="469"/>
      <c r="L1029" s="459">
        <f t="shared" si="428"/>
        <v>14484.59</v>
      </c>
      <c r="M1029" s="460">
        <f t="shared" si="429"/>
        <v>0</v>
      </c>
      <c r="N1029" s="461">
        <f t="shared" si="429"/>
        <v>0</v>
      </c>
      <c r="O1029" s="462">
        <f t="shared" si="429"/>
        <v>0</v>
      </c>
      <c r="P1029" s="463">
        <f t="shared" si="430"/>
        <v>0</v>
      </c>
      <c r="Q1029" s="459"/>
      <c r="R1029" s="463"/>
      <c r="S1029" s="464"/>
      <c r="T1029" s="460"/>
      <c r="U1029" s="461"/>
      <c r="V1029" s="465"/>
      <c r="W1029" s="459">
        <v>14484.59</v>
      </c>
      <c r="X1029" s="460"/>
      <c r="Y1029" s="461"/>
      <c r="Z1029" s="466"/>
      <c r="AA1029" s="464"/>
      <c r="AB1029" s="460"/>
      <c r="AC1029" s="461"/>
      <c r="AD1029" s="465"/>
      <c r="AE1029" s="459"/>
      <c r="AF1029" s="460"/>
      <c r="AG1029" s="461"/>
      <c r="AH1029" s="466"/>
      <c r="AI1029" s="459"/>
      <c r="AJ1029" s="460"/>
      <c r="AK1029" s="461"/>
      <c r="AL1029" s="466"/>
    </row>
    <row r="1030" spans="1:38" ht="18.75">
      <c r="A1030" s="449"/>
      <c r="B1030" s="541">
        <v>244031</v>
      </c>
      <c r="C1030" s="451" t="s">
        <v>936</v>
      </c>
      <c r="D1030" s="540"/>
      <c r="E1030" s="540"/>
      <c r="F1030" s="453"/>
      <c r="G1030" s="454"/>
      <c r="H1030" s="455">
        <v>71690</v>
      </c>
      <c r="I1030" s="456"/>
      <c r="J1030" s="457"/>
      <c r="K1030" s="469"/>
      <c r="L1030" s="459">
        <f t="shared" si="428"/>
        <v>71690</v>
      </c>
      <c r="M1030" s="460">
        <f t="shared" si="429"/>
        <v>0</v>
      </c>
      <c r="N1030" s="461">
        <f t="shared" si="429"/>
        <v>0</v>
      </c>
      <c r="O1030" s="462">
        <f t="shared" si="429"/>
        <v>0</v>
      </c>
      <c r="P1030" s="463">
        <f t="shared" si="430"/>
        <v>0</v>
      </c>
      <c r="Q1030" s="459"/>
      <c r="R1030" s="463"/>
      <c r="S1030" s="464"/>
      <c r="T1030" s="460"/>
      <c r="U1030" s="461"/>
      <c r="V1030" s="465"/>
      <c r="W1030" s="459">
        <v>71690</v>
      </c>
      <c r="X1030" s="460"/>
      <c r="Y1030" s="461"/>
      <c r="Z1030" s="466"/>
      <c r="AA1030" s="464"/>
      <c r="AB1030" s="460"/>
      <c r="AC1030" s="461"/>
      <c r="AD1030" s="465"/>
      <c r="AE1030" s="459"/>
      <c r="AF1030" s="460"/>
      <c r="AG1030" s="461"/>
      <c r="AH1030" s="466"/>
      <c r="AI1030" s="459"/>
      <c r="AJ1030" s="460"/>
      <c r="AK1030" s="461"/>
      <c r="AL1030" s="466"/>
    </row>
    <row r="1031" spans="1:38" ht="18.75">
      <c r="A1031" s="449"/>
      <c r="B1031" s="541">
        <v>244034</v>
      </c>
      <c r="C1031" s="451" t="s">
        <v>937</v>
      </c>
      <c r="D1031" s="540"/>
      <c r="E1031" s="540"/>
      <c r="F1031" s="453"/>
      <c r="G1031" s="454"/>
      <c r="H1031" s="455">
        <v>34775</v>
      </c>
      <c r="I1031" s="456"/>
      <c r="J1031" s="457"/>
      <c r="K1031" s="469"/>
      <c r="L1031" s="459">
        <f t="shared" si="428"/>
        <v>34775</v>
      </c>
      <c r="M1031" s="460">
        <f t="shared" si="429"/>
        <v>0</v>
      </c>
      <c r="N1031" s="461">
        <f t="shared" si="429"/>
        <v>0</v>
      </c>
      <c r="O1031" s="462">
        <f t="shared" si="429"/>
        <v>0</v>
      </c>
      <c r="P1031" s="463">
        <f t="shared" si="430"/>
        <v>0</v>
      </c>
      <c r="Q1031" s="459"/>
      <c r="R1031" s="463"/>
      <c r="S1031" s="464"/>
      <c r="T1031" s="460"/>
      <c r="U1031" s="461"/>
      <c r="V1031" s="465"/>
      <c r="W1031" s="459">
        <v>34775</v>
      </c>
      <c r="X1031" s="460"/>
      <c r="Y1031" s="461"/>
      <c r="Z1031" s="466"/>
      <c r="AA1031" s="464"/>
      <c r="AB1031" s="460"/>
      <c r="AC1031" s="461"/>
      <c r="AD1031" s="465"/>
      <c r="AE1031" s="459"/>
      <c r="AF1031" s="460"/>
      <c r="AG1031" s="461"/>
      <c r="AH1031" s="466"/>
      <c r="AI1031" s="459"/>
      <c r="AJ1031" s="460"/>
      <c r="AK1031" s="461"/>
      <c r="AL1031" s="466"/>
    </row>
    <row r="1032" spans="1:38" ht="18.75">
      <c r="A1032" s="449"/>
      <c r="B1032" s="541">
        <v>244046</v>
      </c>
      <c r="C1032" s="451" t="s">
        <v>688</v>
      </c>
      <c r="D1032" s="540"/>
      <c r="E1032" s="540"/>
      <c r="F1032" s="453"/>
      <c r="G1032" s="454"/>
      <c r="H1032" s="455">
        <v>60776</v>
      </c>
      <c r="I1032" s="456"/>
      <c r="J1032" s="457"/>
      <c r="K1032" s="469"/>
      <c r="L1032" s="459">
        <f t="shared" si="428"/>
        <v>60776</v>
      </c>
      <c r="M1032" s="460">
        <f t="shared" si="429"/>
        <v>0</v>
      </c>
      <c r="N1032" s="461">
        <f t="shared" si="429"/>
        <v>0</v>
      </c>
      <c r="O1032" s="462">
        <f t="shared" si="429"/>
        <v>0</v>
      </c>
      <c r="P1032" s="463">
        <f t="shared" si="430"/>
        <v>0</v>
      </c>
      <c r="Q1032" s="459"/>
      <c r="R1032" s="463"/>
      <c r="S1032" s="464"/>
      <c r="T1032" s="460"/>
      <c r="U1032" s="461"/>
      <c r="V1032" s="465"/>
      <c r="W1032" s="459">
        <v>60776</v>
      </c>
      <c r="X1032" s="460"/>
      <c r="Y1032" s="461"/>
      <c r="Z1032" s="466"/>
      <c r="AA1032" s="464"/>
      <c r="AB1032" s="460"/>
      <c r="AC1032" s="461"/>
      <c r="AD1032" s="465"/>
      <c r="AE1032" s="459"/>
      <c r="AF1032" s="460"/>
      <c r="AG1032" s="461"/>
      <c r="AH1032" s="466"/>
      <c r="AI1032" s="459"/>
      <c r="AJ1032" s="460"/>
      <c r="AK1032" s="461"/>
      <c r="AL1032" s="466"/>
    </row>
    <row r="1033" spans="1:38" ht="18.75">
      <c r="A1033" s="449"/>
      <c r="B1033" s="541">
        <v>244048</v>
      </c>
      <c r="C1033" s="451" t="s">
        <v>938</v>
      </c>
      <c r="D1033" s="540"/>
      <c r="E1033" s="540"/>
      <c r="F1033" s="453"/>
      <c r="G1033" s="454"/>
      <c r="H1033" s="455">
        <v>32100</v>
      </c>
      <c r="I1033" s="456"/>
      <c r="J1033" s="457"/>
      <c r="K1033" s="469"/>
      <c r="L1033" s="459">
        <f t="shared" si="428"/>
        <v>32100</v>
      </c>
      <c r="M1033" s="460">
        <f t="shared" si="429"/>
        <v>0</v>
      </c>
      <c r="N1033" s="461">
        <f t="shared" si="429"/>
        <v>0</v>
      </c>
      <c r="O1033" s="462">
        <f t="shared" si="429"/>
        <v>0</v>
      </c>
      <c r="P1033" s="463">
        <f t="shared" si="430"/>
        <v>0</v>
      </c>
      <c r="Q1033" s="459"/>
      <c r="R1033" s="463"/>
      <c r="S1033" s="464"/>
      <c r="T1033" s="460"/>
      <c r="U1033" s="461"/>
      <c r="V1033" s="465"/>
      <c r="W1033" s="459">
        <v>32100</v>
      </c>
      <c r="X1033" s="460"/>
      <c r="Y1033" s="461"/>
      <c r="Z1033" s="466"/>
      <c r="AA1033" s="464"/>
      <c r="AB1033" s="460"/>
      <c r="AC1033" s="461"/>
      <c r="AD1033" s="465"/>
      <c r="AE1033" s="459"/>
      <c r="AF1033" s="460"/>
      <c r="AG1033" s="461"/>
      <c r="AH1033" s="466"/>
      <c r="AI1033" s="459"/>
      <c r="AJ1033" s="460"/>
      <c r="AK1033" s="461"/>
      <c r="AL1033" s="466"/>
    </row>
    <row r="1034" spans="1:38" ht="18.75">
      <c r="A1034" s="449"/>
      <c r="B1034" s="541">
        <v>244053</v>
      </c>
      <c r="C1034" s="451" t="s">
        <v>939</v>
      </c>
      <c r="D1034" s="540"/>
      <c r="E1034" s="540"/>
      <c r="F1034" s="453"/>
      <c r="G1034" s="454"/>
      <c r="H1034" s="455">
        <v>24631.4</v>
      </c>
      <c r="I1034" s="456"/>
      <c r="J1034" s="457"/>
      <c r="K1034" s="469"/>
      <c r="L1034" s="459">
        <f t="shared" si="428"/>
        <v>24631.4</v>
      </c>
      <c r="M1034" s="460">
        <f t="shared" si="429"/>
        <v>0</v>
      </c>
      <c r="N1034" s="461">
        <f t="shared" si="429"/>
        <v>0</v>
      </c>
      <c r="O1034" s="462">
        <f t="shared" si="429"/>
        <v>0</v>
      </c>
      <c r="P1034" s="463">
        <f t="shared" si="430"/>
        <v>0</v>
      </c>
      <c r="Q1034" s="459"/>
      <c r="R1034" s="463"/>
      <c r="S1034" s="464"/>
      <c r="T1034" s="460"/>
      <c r="U1034" s="461"/>
      <c r="V1034" s="465"/>
      <c r="W1034" s="459">
        <v>24631.4</v>
      </c>
      <c r="X1034" s="460"/>
      <c r="Y1034" s="461"/>
      <c r="Z1034" s="466"/>
      <c r="AA1034" s="464"/>
      <c r="AB1034" s="460"/>
      <c r="AC1034" s="461"/>
      <c r="AD1034" s="465"/>
      <c r="AE1034" s="459"/>
      <c r="AF1034" s="460"/>
      <c r="AG1034" s="461"/>
      <c r="AH1034" s="466"/>
      <c r="AI1034" s="459"/>
      <c r="AJ1034" s="460"/>
      <c r="AK1034" s="461"/>
      <c r="AL1034" s="466"/>
    </row>
    <row r="1035" spans="1:38" ht="18.75">
      <c r="A1035" s="449"/>
      <c r="B1035" s="541">
        <v>244125</v>
      </c>
      <c r="C1035" s="451" t="s">
        <v>940</v>
      </c>
      <c r="D1035" s="540"/>
      <c r="E1035" s="540"/>
      <c r="F1035" s="453"/>
      <c r="G1035" s="454"/>
      <c r="H1035" s="455"/>
      <c r="I1035" s="456"/>
      <c r="J1035" s="457">
        <v>15782.5</v>
      </c>
      <c r="K1035" s="469"/>
      <c r="L1035" s="459">
        <f t="shared" si="428"/>
        <v>15782.5</v>
      </c>
      <c r="M1035" s="460">
        <f t="shared" si="429"/>
        <v>0</v>
      </c>
      <c r="N1035" s="461">
        <f t="shared" si="429"/>
        <v>0</v>
      </c>
      <c r="O1035" s="462">
        <f t="shared" si="429"/>
        <v>0</v>
      </c>
      <c r="P1035" s="463">
        <f t="shared" si="430"/>
        <v>0</v>
      </c>
      <c r="Q1035" s="459"/>
      <c r="R1035" s="463"/>
      <c r="S1035" s="464"/>
      <c r="T1035" s="460"/>
      <c r="U1035" s="461"/>
      <c r="V1035" s="465"/>
      <c r="W1035" s="459"/>
      <c r="X1035" s="460"/>
      <c r="Y1035" s="461"/>
      <c r="Z1035" s="466"/>
      <c r="AA1035" s="464"/>
      <c r="AB1035" s="460"/>
      <c r="AC1035" s="461"/>
      <c r="AD1035" s="465"/>
      <c r="AE1035" s="459">
        <v>15782.5</v>
      </c>
      <c r="AF1035" s="460"/>
      <c r="AG1035" s="461"/>
      <c r="AH1035" s="466"/>
      <c r="AI1035" s="459"/>
      <c r="AJ1035" s="460"/>
      <c r="AK1035" s="461"/>
      <c r="AL1035" s="466"/>
    </row>
    <row r="1036" spans="1:38" ht="18.75">
      <c r="A1036" s="970"/>
      <c r="B1036" s="467">
        <v>244141</v>
      </c>
      <c r="C1036" s="451" t="s">
        <v>941</v>
      </c>
      <c r="D1036" s="540"/>
      <c r="E1036" s="540"/>
      <c r="F1036" s="453"/>
      <c r="G1036" s="454"/>
      <c r="H1036" s="455"/>
      <c r="I1036" s="456"/>
      <c r="J1036" s="457">
        <v>3338.4</v>
      </c>
      <c r="K1036" s="469"/>
      <c r="L1036" s="459">
        <f t="shared" si="428"/>
        <v>3338.4</v>
      </c>
      <c r="M1036" s="460">
        <f t="shared" si="429"/>
        <v>0</v>
      </c>
      <c r="N1036" s="461">
        <f t="shared" si="429"/>
        <v>0</v>
      </c>
      <c r="O1036" s="462">
        <f t="shared" si="429"/>
        <v>0</v>
      </c>
      <c r="P1036" s="463">
        <f t="shared" si="430"/>
        <v>0</v>
      </c>
      <c r="Q1036" s="459"/>
      <c r="R1036" s="463"/>
      <c r="S1036" s="464"/>
      <c r="T1036" s="460"/>
      <c r="U1036" s="461"/>
      <c r="V1036" s="465"/>
      <c r="W1036" s="459"/>
      <c r="X1036" s="460"/>
      <c r="Y1036" s="461"/>
      <c r="Z1036" s="466"/>
      <c r="AA1036" s="464"/>
      <c r="AB1036" s="460"/>
      <c r="AC1036" s="461"/>
      <c r="AD1036" s="465"/>
      <c r="AE1036" s="459">
        <v>3338.4</v>
      </c>
      <c r="AF1036" s="460"/>
      <c r="AG1036" s="461"/>
      <c r="AH1036" s="466"/>
      <c r="AI1036" s="459"/>
      <c r="AJ1036" s="460"/>
      <c r="AK1036" s="461"/>
      <c r="AL1036" s="466"/>
    </row>
    <row r="1037" spans="1:38" ht="18.75">
      <c r="A1037" s="973"/>
      <c r="B1037" s="541">
        <v>244179</v>
      </c>
      <c r="C1037" s="543" t="s">
        <v>1347</v>
      </c>
      <c r="D1037" s="540"/>
      <c r="E1037" s="540"/>
      <c r="F1037" s="453"/>
      <c r="G1037" s="454"/>
      <c r="H1037" s="455"/>
      <c r="I1037" s="456"/>
      <c r="J1037" s="457">
        <v>52965</v>
      </c>
      <c r="K1037" s="469"/>
      <c r="L1037" s="459">
        <f t="shared" si="428"/>
        <v>0</v>
      </c>
      <c r="M1037" s="460">
        <f t="shared" si="429"/>
        <v>0</v>
      </c>
      <c r="N1037" s="461">
        <f t="shared" si="429"/>
        <v>0</v>
      </c>
      <c r="O1037" s="462">
        <f t="shared" si="429"/>
        <v>52965</v>
      </c>
      <c r="P1037" s="463">
        <f t="shared" si="430"/>
        <v>0</v>
      </c>
      <c r="Q1037" s="459"/>
      <c r="R1037" s="463"/>
      <c r="S1037" s="464"/>
      <c r="T1037" s="460"/>
      <c r="U1037" s="461"/>
      <c r="V1037" s="465"/>
      <c r="W1037" s="459"/>
      <c r="X1037" s="460"/>
      <c r="Y1037" s="461"/>
      <c r="Z1037" s="466"/>
      <c r="AA1037" s="464"/>
      <c r="AB1037" s="460"/>
      <c r="AC1037" s="461"/>
      <c r="AD1037" s="465"/>
      <c r="AE1037" s="459"/>
      <c r="AF1037" s="460"/>
      <c r="AG1037" s="461"/>
      <c r="AH1037" s="466">
        <v>52965</v>
      </c>
      <c r="AI1037" s="459"/>
      <c r="AJ1037" s="460"/>
      <c r="AK1037" s="461"/>
      <c r="AL1037" s="466"/>
    </row>
    <row r="1038" spans="1:38" ht="21">
      <c r="A1038" s="973"/>
      <c r="B1038" s="934">
        <v>244161</v>
      </c>
      <c r="C1038" s="935" t="s">
        <v>1370</v>
      </c>
      <c r="D1038" s="540"/>
      <c r="E1038" s="540"/>
      <c r="F1038" s="453"/>
      <c r="G1038" s="454"/>
      <c r="H1038" s="455">
        <v>22791</v>
      </c>
      <c r="I1038" s="456"/>
      <c r="J1038" s="457"/>
      <c r="K1038" s="469"/>
      <c r="L1038" s="459">
        <f t="shared" si="428"/>
        <v>22791</v>
      </c>
      <c r="M1038" s="460">
        <f t="shared" si="429"/>
        <v>0</v>
      </c>
      <c r="N1038" s="461">
        <f t="shared" si="429"/>
        <v>0</v>
      </c>
      <c r="O1038" s="462">
        <f t="shared" si="429"/>
        <v>0</v>
      </c>
      <c r="P1038" s="463">
        <f t="shared" si="430"/>
        <v>0</v>
      </c>
      <c r="Q1038" s="459"/>
      <c r="R1038" s="463"/>
      <c r="S1038" s="464"/>
      <c r="T1038" s="460"/>
      <c r="U1038" s="461"/>
      <c r="V1038" s="465"/>
      <c r="W1038" s="459">
        <v>22791</v>
      </c>
      <c r="X1038" s="460"/>
      <c r="Y1038" s="461"/>
      <c r="Z1038" s="466"/>
      <c r="AA1038" s="464"/>
      <c r="AB1038" s="460"/>
      <c r="AC1038" s="461"/>
      <c r="AD1038" s="465"/>
      <c r="AE1038" s="459"/>
      <c r="AF1038" s="460"/>
      <c r="AG1038" s="461"/>
      <c r="AH1038" s="466"/>
      <c r="AI1038" s="459"/>
      <c r="AJ1038" s="460"/>
      <c r="AK1038" s="461"/>
      <c r="AL1038" s="466"/>
    </row>
    <row r="1039" spans="1:38" ht="21">
      <c r="A1039" s="973"/>
      <c r="B1039" s="936" t="s">
        <v>1371</v>
      </c>
      <c r="C1039" s="937" t="s">
        <v>1372</v>
      </c>
      <c r="D1039" s="540"/>
      <c r="E1039" s="540"/>
      <c r="F1039" s="453"/>
      <c r="G1039" s="454"/>
      <c r="H1039" s="455">
        <v>39483</v>
      </c>
      <c r="I1039" s="456"/>
      <c r="J1039" s="457"/>
      <c r="K1039" s="469"/>
      <c r="L1039" s="459">
        <f t="shared" si="428"/>
        <v>0</v>
      </c>
      <c r="M1039" s="460">
        <f t="shared" si="429"/>
        <v>39483</v>
      </c>
      <c r="N1039" s="461">
        <f t="shared" si="429"/>
        <v>0</v>
      </c>
      <c r="O1039" s="462">
        <f t="shared" si="429"/>
        <v>0</v>
      </c>
      <c r="P1039" s="463">
        <f t="shared" si="430"/>
        <v>0</v>
      </c>
      <c r="Q1039" s="459"/>
      <c r="R1039" s="463"/>
      <c r="S1039" s="464"/>
      <c r="T1039" s="460"/>
      <c r="U1039" s="461"/>
      <c r="V1039" s="465"/>
      <c r="W1039" s="459"/>
      <c r="X1039" s="460">
        <v>39483</v>
      </c>
      <c r="Y1039" s="461"/>
      <c r="Z1039" s="466"/>
      <c r="AA1039" s="464"/>
      <c r="AB1039" s="460"/>
      <c r="AC1039" s="461"/>
      <c r="AD1039" s="465"/>
      <c r="AE1039" s="459"/>
      <c r="AF1039" s="460"/>
      <c r="AG1039" s="461"/>
      <c r="AH1039" s="466"/>
      <c r="AI1039" s="459"/>
      <c r="AJ1039" s="460"/>
      <c r="AK1039" s="461"/>
      <c r="AL1039" s="466"/>
    </row>
    <row r="1040" spans="1:38" ht="21">
      <c r="A1040" s="973"/>
      <c r="B1040" s="936" t="s">
        <v>1373</v>
      </c>
      <c r="C1040" s="937" t="s">
        <v>1374</v>
      </c>
      <c r="D1040" s="540"/>
      <c r="E1040" s="540"/>
      <c r="F1040" s="453"/>
      <c r="G1040" s="454"/>
      <c r="H1040" s="455">
        <v>5210.8999999999996</v>
      </c>
      <c r="I1040" s="456"/>
      <c r="J1040" s="457"/>
      <c r="K1040" s="469"/>
      <c r="L1040" s="459">
        <f t="shared" si="428"/>
        <v>0</v>
      </c>
      <c r="M1040" s="460">
        <f t="shared" si="429"/>
        <v>0</v>
      </c>
      <c r="N1040" s="461">
        <f t="shared" si="429"/>
        <v>0</v>
      </c>
      <c r="O1040" s="462">
        <f t="shared" si="429"/>
        <v>5210.8999999999996</v>
      </c>
      <c r="P1040" s="463">
        <f t="shared" si="430"/>
        <v>0</v>
      </c>
      <c r="Q1040" s="459"/>
      <c r="R1040" s="463"/>
      <c r="S1040" s="464"/>
      <c r="T1040" s="460"/>
      <c r="U1040" s="461"/>
      <c r="V1040" s="465"/>
      <c r="W1040" s="459"/>
      <c r="X1040" s="460"/>
      <c r="Y1040" s="461"/>
      <c r="Z1040" s="466">
        <v>5210.8999999999996</v>
      </c>
      <c r="AA1040" s="464"/>
      <c r="AB1040" s="460"/>
      <c r="AC1040" s="461"/>
      <c r="AD1040" s="465"/>
      <c r="AE1040" s="459"/>
      <c r="AF1040" s="460"/>
      <c r="AG1040" s="461"/>
      <c r="AH1040" s="466"/>
      <c r="AI1040" s="459"/>
      <c r="AJ1040" s="460"/>
      <c r="AK1040" s="461"/>
      <c r="AL1040" s="466"/>
    </row>
    <row r="1041" spans="1:38" ht="21">
      <c r="A1041" s="973"/>
      <c r="B1041" s="936" t="s">
        <v>1375</v>
      </c>
      <c r="C1041" s="937" t="s">
        <v>1376</v>
      </c>
      <c r="D1041" s="540"/>
      <c r="E1041" s="540"/>
      <c r="F1041" s="453"/>
      <c r="G1041" s="454"/>
      <c r="H1041" s="455">
        <v>40464.19</v>
      </c>
      <c r="I1041" s="456"/>
      <c r="J1041" s="457"/>
      <c r="K1041" s="469"/>
      <c r="L1041" s="459">
        <f t="shared" si="428"/>
        <v>0</v>
      </c>
      <c r="M1041" s="460">
        <f t="shared" si="429"/>
        <v>0</v>
      </c>
      <c r="N1041" s="461">
        <f t="shared" si="429"/>
        <v>0</v>
      </c>
      <c r="O1041" s="462">
        <f t="shared" si="429"/>
        <v>40464.19</v>
      </c>
      <c r="P1041" s="463">
        <f t="shared" si="430"/>
        <v>0</v>
      </c>
      <c r="Q1041" s="459"/>
      <c r="R1041" s="463"/>
      <c r="S1041" s="464"/>
      <c r="T1041" s="460"/>
      <c r="U1041" s="461"/>
      <c r="V1041" s="465"/>
      <c r="W1041" s="459"/>
      <c r="X1041" s="460"/>
      <c r="Y1041" s="461"/>
      <c r="Z1041" s="466">
        <v>40464.19</v>
      </c>
      <c r="AA1041" s="464"/>
      <c r="AB1041" s="460"/>
      <c r="AC1041" s="461"/>
      <c r="AD1041" s="465"/>
      <c r="AE1041" s="459"/>
      <c r="AF1041" s="460"/>
      <c r="AG1041" s="461"/>
      <c r="AH1041" s="466"/>
      <c r="AI1041" s="459"/>
      <c r="AJ1041" s="460"/>
      <c r="AK1041" s="461"/>
      <c r="AL1041" s="466"/>
    </row>
    <row r="1042" spans="1:38" ht="21">
      <c r="A1042" s="973"/>
      <c r="B1042" s="936" t="s">
        <v>1377</v>
      </c>
      <c r="C1042" s="937" t="s">
        <v>1378</v>
      </c>
      <c r="D1042" s="540"/>
      <c r="E1042" s="540"/>
      <c r="F1042" s="453"/>
      <c r="G1042" s="454"/>
      <c r="H1042" s="455"/>
      <c r="I1042" s="456"/>
      <c r="J1042" s="457">
        <v>23112</v>
      </c>
      <c r="K1042" s="469"/>
      <c r="L1042" s="459">
        <f t="shared" si="428"/>
        <v>0</v>
      </c>
      <c r="M1042" s="460">
        <f t="shared" si="429"/>
        <v>0</v>
      </c>
      <c r="N1042" s="461">
        <f t="shared" si="429"/>
        <v>0</v>
      </c>
      <c r="O1042" s="462">
        <f t="shared" si="429"/>
        <v>23112</v>
      </c>
      <c r="P1042" s="463">
        <f t="shared" si="430"/>
        <v>0</v>
      </c>
      <c r="Q1042" s="459"/>
      <c r="R1042" s="463"/>
      <c r="S1042" s="464"/>
      <c r="T1042" s="460"/>
      <c r="U1042" s="461"/>
      <c r="V1042" s="465"/>
      <c r="W1042" s="459"/>
      <c r="X1042" s="460"/>
      <c r="Y1042" s="461"/>
      <c r="Z1042" s="466"/>
      <c r="AA1042" s="464"/>
      <c r="AB1042" s="460"/>
      <c r="AC1042" s="461"/>
      <c r="AD1042" s="465"/>
      <c r="AE1042" s="459"/>
      <c r="AF1042" s="460"/>
      <c r="AG1042" s="461"/>
      <c r="AH1042" s="466">
        <v>23112</v>
      </c>
      <c r="AI1042" s="459"/>
      <c r="AJ1042" s="460"/>
      <c r="AK1042" s="461"/>
      <c r="AL1042" s="466"/>
    </row>
    <row r="1043" spans="1:38" ht="21">
      <c r="A1043" s="973"/>
      <c r="B1043" s="936" t="s">
        <v>1379</v>
      </c>
      <c r="C1043" s="937" t="s">
        <v>1380</v>
      </c>
      <c r="D1043" s="540"/>
      <c r="E1043" s="540"/>
      <c r="F1043" s="453"/>
      <c r="G1043" s="454"/>
      <c r="H1043" s="455">
        <v>17644.3</v>
      </c>
      <c r="I1043" s="456"/>
      <c r="J1043" s="457"/>
      <c r="K1043" s="469"/>
      <c r="L1043" s="459">
        <f t="shared" si="428"/>
        <v>17644.3</v>
      </c>
      <c r="M1043" s="460">
        <f t="shared" ref="M1043:O1045" si="431">SUM(T1043,X1043,AB1043,AF1043,AJ1043)</f>
        <v>0</v>
      </c>
      <c r="N1043" s="461">
        <f t="shared" si="431"/>
        <v>0</v>
      </c>
      <c r="O1043" s="462">
        <f t="shared" si="431"/>
        <v>0</v>
      </c>
      <c r="P1043" s="463">
        <f t="shared" si="430"/>
        <v>0</v>
      </c>
      <c r="Q1043" s="459"/>
      <c r="R1043" s="463"/>
      <c r="S1043" s="464"/>
      <c r="T1043" s="460"/>
      <c r="U1043" s="461"/>
      <c r="V1043" s="465"/>
      <c r="W1043" s="459">
        <v>17644.3</v>
      </c>
      <c r="X1043" s="460"/>
      <c r="Y1043" s="461"/>
      <c r="Z1043" s="466"/>
      <c r="AA1043" s="464"/>
      <c r="AB1043" s="460"/>
      <c r="AC1043" s="461"/>
      <c r="AD1043" s="465"/>
      <c r="AE1043" s="459"/>
      <c r="AF1043" s="460"/>
      <c r="AG1043" s="461"/>
      <c r="AH1043" s="466"/>
      <c r="AI1043" s="459"/>
      <c r="AJ1043" s="460"/>
      <c r="AK1043" s="461"/>
      <c r="AL1043" s="466"/>
    </row>
    <row r="1044" spans="1:38" ht="18.75">
      <c r="A1044" s="973"/>
      <c r="B1044" s="938">
        <v>244196</v>
      </c>
      <c r="C1044" s="543" t="s">
        <v>1420</v>
      </c>
      <c r="D1044" s="540"/>
      <c r="E1044" s="540"/>
      <c r="F1044" s="453"/>
      <c r="G1044" s="454"/>
      <c r="H1044" s="455">
        <v>6955</v>
      </c>
      <c r="I1044" s="456"/>
      <c r="J1044" s="457"/>
      <c r="K1044" s="469"/>
      <c r="L1044" s="459">
        <f t="shared" si="428"/>
        <v>0</v>
      </c>
      <c r="M1044" s="460">
        <f t="shared" si="431"/>
        <v>0</v>
      </c>
      <c r="N1044" s="461">
        <f t="shared" si="431"/>
        <v>0</v>
      </c>
      <c r="O1044" s="462">
        <f t="shared" si="431"/>
        <v>6955</v>
      </c>
      <c r="P1044" s="463">
        <f t="shared" si="430"/>
        <v>0</v>
      </c>
      <c r="Q1044" s="459"/>
      <c r="R1044" s="463"/>
      <c r="S1044" s="464"/>
      <c r="T1044" s="460"/>
      <c r="U1044" s="461"/>
      <c r="V1044" s="465"/>
      <c r="W1044" s="459"/>
      <c r="X1044" s="460"/>
      <c r="Y1044" s="461"/>
      <c r="Z1044" s="466">
        <v>6955</v>
      </c>
      <c r="AA1044" s="464"/>
      <c r="AB1044" s="460"/>
      <c r="AC1044" s="461"/>
      <c r="AD1044" s="465"/>
      <c r="AE1044" s="459"/>
      <c r="AF1044" s="460"/>
      <c r="AG1044" s="461"/>
      <c r="AH1044" s="466"/>
      <c r="AI1044" s="459"/>
      <c r="AJ1044" s="460"/>
      <c r="AK1044" s="461"/>
      <c r="AL1044" s="466"/>
    </row>
    <row r="1045" spans="1:38" ht="18.75">
      <c r="A1045" s="449"/>
      <c r="B1045" s="598">
        <v>244211</v>
      </c>
      <c r="C1045" s="451" t="s">
        <v>1502</v>
      </c>
      <c r="D1045" s="540"/>
      <c r="E1045" s="540"/>
      <c r="F1045" s="453"/>
      <c r="G1045" s="454"/>
      <c r="H1045" s="455">
        <v>5457</v>
      </c>
      <c r="I1045" s="456"/>
      <c r="J1045" s="457"/>
      <c r="K1045" s="469"/>
      <c r="L1045" s="459">
        <f t="shared" si="428"/>
        <v>0</v>
      </c>
      <c r="M1045" s="460">
        <f t="shared" si="431"/>
        <v>0</v>
      </c>
      <c r="N1045" s="461">
        <f t="shared" si="431"/>
        <v>0</v>
      </c>
      <c r="O1045" s="462">
        <f t="shared" si="431"/>
        <v>5457</v>
      </c>
      <c r="P1045" s="463">
        <f t="shared" si="430"/>
        <v>0</v>
      </c>
      <c r="Q1045" s="459"/>
      <c r="R1045" s="463"/>
      <c r="S1045" s="464"/>
      <c r="T1045" s="460"/>
      <c r="U1045" s="461"/>
      <c r="V1045" s="465"/>
      <c r="W1045" s="459"/>
      <c r="X1045" s="460"/>
      <c r="Y1045" s="461"/>
      <c r="Z1045" s="466">
        <v>5457</v>
      </c>
      <c r="AA1045" s="464"/>
      <c r="AB1045" s="460"/>
      <c r="AC1045" s="461"/>
      <c r="AD1045" s="465"/>
      <c r="AE1045" s="459"/>
      <c r="AF1045" s="460"/>
      <c r="AG1045" s="461"/>
      <c r="AH1045" s="466"/>
      <c r="AI1045" s="459"/>
      <c r="AJ1045" s="460"/>
      <c r="AK1045" s="461"/>
      <c r="AL1045" s="466"/>
    </row>
    <row r="1046" spans="1:38" ht="18.75">
      <c r="A1046" s="449"/>
      <c r="B1046" s="598">
        <v>244237</v>
      </c>
      <c r="C1046" s="451" t="s">
        <v>1686</v>
      </c>
      <c r="D1046" s="540"/>
      <c r="E1046" s="540"/>
      <c r="F1046" s="453"/>
      <c r="G1046" s="454"/>
      <c r="H1046" s="455"/>
      <c r="I1046" s="456"/>
      <c r="J1046" s="457">
        <v>4012.5</v>
      </c>
      <c r="K1046" s="469"/>
      <c r="L1046" s="459">
        <f t="shared" ref="L1046:L1052" si="432">SUM(Q1046,S1046,W1046,AA1046,AE1046,AI1046)</f>
        <v>0</v>
      </c>
      <c r="M1046" s="460">
        <f t="shared" ref="M1046:M1052" si="433">SUM(T1046,X1046,AB1046,AF1046,AJ1046)</f>
        <v>0</v>
      </c>
      <c r="N1046" s="461">
        <f t="shared" ref="N1046:N1052" si="434">SUM(U1046,Y1046,AC1046,AG1046,AK1046)</f>
        <v>0</v>
      </c>
      <c r="O1046" s="462">
        <f t="shared" ref="O1046:O1052" si="435">SUM(V1046,Z1046,AD1046,AH1046,AL1046)</f>
        <v>4012.5</v>
      </c>
      <c r="P1046" s="463">
        <f t="shared" ref="P1046:P1052" si="436">SUM(R1046)</f>
        <v>0</v>
      </c>
      <c r="Q1046" s="459"/>
      <c r="R1046" s="463"/>
      <c r="S1046" s="464"/>
      <c r="T1046" s="460"/>
      <c r="U1046" s="461"/>
      <c r="V1046" s="465"/>
      <c r="W1046" s="459"/>
      <c r="X1046" s="460"/>
      <c r="Y1046" s="461"/>
      <c r="Z1046" s="466"/>
      <c r="AA1046" s="464"/>
      <c r="AB1046" s="460"/>
      <c r="AC1046" s="461"/>
      <c r="AD1046" s="465"/>
      <c r="AE1046" s="459"/>
      <c r="AF1046" s="460"/>
      <c r="AG1046" s="461"/>
      <c r="AH1046" s="466">
        <v>4012.5</v>
      </c>
      <c r="AI1046" s="459"/>
      <c r="AJ1046" s="460"/>
      <c r="AK1046" s="461"/>
      <c r="AL1046" s="466"/>
    </row>
    <row r="1047" spans="1:38" ht="18.75">
      <c r="A1047" s="449"/>
      <c r="B1047" s="598">
        <v>244243</v>
      </c>
      <c r="C1047" s="451" t="s">
        <v>1687</v>
      </c>
      <c r="D1047" s="540"/>
      <c r="E1047" s="540"/>
      <c r="F1047" s="453"/>
      <c r="G1047" s="454"/>
      <c r="H1047" s="455">
        <v>54329.25</v>
      </c>
      <c r="I1047" s="456"/>
      <c r="J1047" s="457"/>
      <c r="K1047" s="469"/>
      <c r="L1047" s="459">
        <f t="shared" si="432"/>
        <v>0</v>
      </c>
      <c r="M1047" s="460">
        <f t="shared" si="433"/>
        <v>0</v>
      </c>
      <c r="N1047" s="461">
        <f t="shared" si="434"/>
        <v>0</v>
      </c>
      <c r="O1047" s="462">
        <f t="shared" si="435"/>
        <v>54329.25</v>
      </c>
      <c r="P1047" s="463">
        <f t="shared" si="436"/>
        <v>0</v>
      </c>
      <c r="Q1047" s="459"/>
      <c r="R1047" s="463"/>
      <c r="S1047" s="464"/>
      <c r="T1047" s="460"/>
      <c r="U1047" s="461"/>
      <c r="V1047" s="465"/>
      <c r="W1047" s="459"/>
      <c r="X1047" s="460"/>
      <c r="Y1047" s="461"/>
      <c r="Z1047" s="466">
        <v>54329.25</v>
      </c>
      <c r="AA1047" s="464"/>
      <c r="AB1047" s="460"/>
      <c r="AC1047" s="461"/>
      <c r="AD1047" s="465"/>
      <c r="AE1047" s="459"/>
      <c r="AF1047" s="460"/>
      <c r="AG1047" s="461"/>
      <c r="AH1047" s="466"/>
      <c r="AI1047" s="459"/>
      <c r="AJ1047" s="460"/>
      <c r="AK1047" s="461"/>
      <c r="AL1047" s="466"/>
    </row>
    <row r="1048" spans="1:38" ht="18.75">
      <c r="A1048" s="449"/>
      <c r="B1048" s="598">
        <v>244251</v>
      </c>
      <c r="C1048" s="552" t="s">
        <v>1688</v>
      </c>
      <c r="D1048" s="542"/>
      <c r="E1048" s="542"/>
      <c r="F1048" s="470"/>
      <c r="G1048" s="471"/>
      <c r="H1048" s="544">
        <v>10700</v>
      </c>
      <c r="I1048" s="472"/>
      <c r="J1048" s="473"/>
      <c r="K1048" s="474"/>
      <c r="L1048" s="459">
        <f t="shared" si="432"/>
        <v>0</v>
      </c>
      <c r="M1048" s="460">
        <f t="shared" si="433"/>
        <v>0</v>
      </c>
      <c r="N1048" s="461">
        <f t="shared" si="434"/>
        <v>0</v>
      </c>
      <c r="O1048" s="462">
        <f t="shared" si="435"/>
        <v>10700</v>
      </c>
      <c r="P1048" s="463">
        <f t="shared" si="436"/>
        <v>0</v>
      </c>
      <c r="Q1048" s="475"/>
      <c r="R1048" s="476"/>
      <c r="S1048" s="477"/>
      <c r="T1048" s="478"/>
      <c r="U1048" s="479"/>
      <c r="V1048" s="480"/>
      <c r="W1048" s="475"/>
      <c r="X1048" s="478"/>
      <c r="Y1048" s="479"/>
      <c r="Z1048" s="482">
        <v>10700</v>
      </c>
      <c r="AA1048" s="477"/>
      <c r="AB1048" s="478"/>
      <c r="AC1048" s="479"/>
      <c r="AD1048" s="480"/>
      <c r="AE1048" s="475"/>
      <c r="AF1048" s="478"/>
      <c r="AG1048" s="479"/>
      <c r="AH1048" s="482"/>
      <c r="AI1048" s="475"/>
      <c r="AJ1048" s="478"/>
      <c r="AK1048" s="479"/>
      <c r="AL1048" s="482"/>
    </row>
    <row r="1049" spans="1:38" ht="18.75">
      <c r="A1049" s="449"/>
      <c r="B1049" s="598"/>
      <c r="C1049" s="552"/>
      <c r="D1049" s="542"/>
      <c r="E1049" s="542"/>
      <c r="F1049" s="470"/>
      <c r="G1049" s="471"/>
      <c r="H1049" s="544"/>
      <c r="I1049" s="472"/>
      <c r="J1049" s="473"/>
      <c r="K1049" s="474"/>
      <c r="L1049" s="459"/>
      <c r="M1049" s="460"/>
      <c r="N1049" s="461"/>
      <c r="O1049" s="462"/>
      <c r="P1049" s="463"/>
      <c r="Q1049" s="475"/>
      <c r="R1049" s="476"/>
      <c r="S1049" s="477"/>
      <c r="T1049" s="478"/>
      <c r="U1049" s="479"/>
      <c r="V1049" s="480"/>
      <c r="W1049" s="475"/>
      <c r="X1049" s="478"/>
      <c r="Y1049" s="479"/>
      <c r="Z1049" s="482"/>
      <c r="AA1049" s="477"/>
      <c r="AB1049" s="478"/>
      <c r="AC1049" s="479"/>
      <c r="AD1049" s="480"/>
      <c r="AE1049" s="475"/>
      <c r="AF1049" s="478"/>
      <c r="AG1049" s="479"/>
      <c r="AH1049" s="482"/>
      <c r="AI1049" s="475"/>
      <c r="AJ1049" s="478"/>
      <c r="AK1049" s="479"/>
      <c r="AL1049" s="482"/>
    </row>
    <row r="1050" spans="1:38" ht="18.75">
      <c r="A1050" s="449"/>
      <c r="B1050" s="450"/>
      <c r="C1050" s="552"/>
      <c r="D1050" s="542"/>
      <c r="E1050" s="542"/>
      <c r="F1050" s="470"/>
      <c r="G1050" s="471"/>
      <c r="H1050" s="544"/>
      <c r="I1050" s="472"/>
      <c r="J1050" s="473"/>
      <c r="K1050" s="474"/>
      <c r="L1050" s="459">
        <f t="shared" si="432"/>
        <v>0</v>
      </c>
      <c r="M1050" s="460">
        <f t="shared" si="433"/>
        <v>0</v>
      </c>
      <c r="N1050" s="461">
        <f t="shared" si="434"/>
        <v>0</v>
      </c>
      <c r="O1050" s="462">
        <f t="shared" si="435"/>
        <v>0</v>
      </c>
      <c r="P1050" s="463">
        <f t="shared" si="436"/>
        <v>0</v>
      </c>
      <c r="Q1050" s="475"/>
      <c r="R1050" s="476"/>
      <c r="S1050" s="477"/>
      <c r="T1050" s="478"/>
      <c r="U1050" s="479"/>
      <c r="V1050" s="480"/>
      <c r="W1050" s="475"/>
      <c r="X1050" s="478"/>
      <c r="Y1050" s="479"/>
      <c r="Z1050" s="482"/>
      <c r="AA1050" s="477"/>
      <c r="AB1050" s="478"/>
      <c r="AC1050" s="479"/>
      <c r="AD1050" s="480"/>
      <c r="AE1050" s="475"/>
      <c r="AF1050" s="478"/>
      <c r="AG1050" s="479"/>
      <c r="AH1050" s="482"/>
      <c r="AI1050" s="475"/>
      <c r="AJ1050" s="478"/>
      <c r="AK1050" s="479"/>
      <c r="AL1050" s="482"/>
    </row>
    <row r="1051" spans="1:38" ht="18.75">
      <c r="A1051" s="449"/>
      <c r="B1051" s="450"/>
      <c r="C1051" s="552"/>
      <c r="D1051" s="542"/>
      <c r="E1051" s="542"/>
      <c r="F1051" s="453"/>
      <c r="G1051" s="454"/>
      <c r="H1051" s="455"/>
      <c r="I1051" s="456"/>
      <c r="J1051" s="457"/>
      <c r="K1051" s="469"/>
      <c r="L1051" s="459">
        <f t="shared" si="432"/>
        <v>0</v>
      </c>
      <c r="M1051" s="460">
        <f t="shared" si="433"/>
        <v>0</v>
      </c>
      <c r="N1051" s="461">
        <f t="shared" si="434"/>
        <v>0</v>
      </c>
      <c r="O1051" s="462">
        <f t="shared" si="435"/>
        <v>0</v>
      </c>
      <c r="P1051" s="463">
        <f t="shared" si="436"/>
        <v>0</v>
      </c>
      <c r="Q1051" s="459"/>
      <c r="R1051" s="463"/>
      <c r="S1051" s="464"/>
      <c r="T1051" s="460"/>
      <c r="U1051" s="461"/>
      <c r="V1051" s="465"/>
      <c r="W1051" s="459"/>
      <c r="X1051" s="460"/>
      <c r="Y1051" s="461"/>
      <c r="Z1051" s="466"/>
      <c r="AA1051" s="464"/>
      <c r="AB1051" s="460"/>
      <c r="AC1051" s="461"/>
      <c r="AD1051" s="465"/>
      <c r="AE1051" s="459"/>
      <c r="AF1051" s="460"/>
      <c r="AG1051" s="461"/>
      <c r="AH1051" s="466"/>
      <c r="AI1051" s="459"/>
      <c r="AJ1051" s="460"/>
      <c r="AK1051" s="461"/>
      <c r="AL1051" s="466"/>
    </row>
    <row r="1052" spans="1:38" ht="19.5" thickBot="1">
      <c r="A1052" s="501"/>
      <c r="B1052" s="601"/>
      <c r="C1052" s="503"/>
      <c r="D1052" s="602"/>
      <c r="E1052" s="602"/>
      <c r="F1052" s="505"/>
      <c r="G1052" s="506"/>
      <c r="H1052" s="507"/>
      <c r="I1052" s="508"/>
      <c r="J1052" s="509"/>
      <c r="K1052" s="510"/>
      <c r="L1052" s="511">
        <f t="shared" si="432"/>
        <v>0</v>
      </c>
      <c r="M1052" s="514">
        <f t="shared" si="433"/>
        <v>0</v>
      </c>
      <c r="N1052" s="515">
        <f t="shared" si="434"/>
        <v>0</v>
      </c>
      <c r="O1052" s="619">
        <f t="shared" si="435"/>
        <v>0</v>
      </c>
      <c r="P1052" s="512">
        <f t="shared" si="436"/>
        <v>0</v>
      </c>
      <c r="Q1052" s="511"/>
      <c r="R1052" s="512"/>
      <c r="S1052" s="513"/>
      <c r="T1052" s="514"/>
      <c r="U1052" s="515"/>
      <c r="V1052" s="516"/>
      <c r="W1052" s="511"/>
      <c r="X1052" s="514"/>
      <c r="Y1052" s="515"/>
      <c r="Z1052" s="517"/>
      <c r="AA1052" s="513"/>
      <c r="AB1052" s="514"/>
      <c r="AC1052" s="515"/>
      <c r="AD1052" s="516"/>
      <c r="AE1052" s="511"/>
      <c r="AF1052" s="514"/>
      <c r="AG1052" s="515"/>
      <c r="AH1052" s="517"/>
      <c r="AI1052" s="511"/>
      <c r="AJ1052" s="514"/>
      <c r="AK1052" s="515"/>
      <c r="AL1052" s="517"/>
    </row>
    <row r="1053" spans="1:38" ht="37.5">
      <c r="A1053" s="383" t="s">
        <v>181</v>
      </c>
      <c r="B1053" s="603" t="s">
        <v>182</v>
      </c>
      <c r="C1053" s="604" t="s">
        <v>183</v>
      </c>
      <c r="D1053" s="605" t="s">
        <v>184</v>
      </c>
      <c r="E1053" s="527" t="s">
        <v>521</v>
      </c>
      <c r="F1053" s="528" t="s">
        <v>522</v>
      </c>
      <c r="G1053" s="524" t="s">
        <v>508</v>
      </c>
      <c r="H1053" s="524" t="s">
        <v>509</v>
      </c>
      <c r="I1053" s="524" t="s">
        <v>510</v>
      </c>
      <c r="J1053" s="526" t="s">
        <v>511</v>
      </c>
      <c r="K1053" s="529" t="s">
        <v>64</v>
      </c>
      <c r="L1053" s="590"/>
      <c r="M1053" s="591"/>
      <c r="N1053" s="591"/>
      <c r="O1053" s="591"/>
      <c r="P1053" s="592"/>
      <c r="Q1053" s="590"/>
      <c r="R1053" s="592"/>
      <c r="S1053" s="523">
        <f>SUM(S1059:V1059)</f>
        <v>0</v>
      </c>
      <c r="T1053" s="897">
        <f>S1053+G1060</f>
        <v>0</v>
      </c>
      <c r="U1053" s="591"/>
      <c r="V1053" s="593"/>
      <c r="W1053" s="523">
        <f>SUM(W1059:Z1059)</f>
        <v>412342.69000000006</v>
      </c>
      <c r="X1053" s="897">
        <f>W1053+H1060</f>
        <v>412342.69000000006</v>
      </c>
      <c r="Y1053" s="591"/>
      <c r="Z1053" s="592"/>
      <c r="AA1053" s="594"/>
      <c r="AB1053" s="591"/>
      <c r="AC1053" s="591"/>
      <c r="AD1053" s="593"/>
      <c r="AE1053" s="590"/>
      <c r="AF1053" s="591"/>
      <c r="AG1053" s="591"/>
      <c r="AH1053" s="592"/>
      <c r="AI1053" s="590"/>
      <c r="AJ1053" s="591"/>
      <c r="AK1053" s="591"/>
      <c r="AL1053" s="592"/>
    </row>
    <row r="1054" spans="1:38" ht="26.25">
      <c r="A1054" s="397" t="s">
        <v>513</v>
      </c>
      <c r="B1054" s="420" t="str">
        <f>$B$4</f>
        <v>90</v>
      </c>
      <c r="C1054" s="421" t="s">
        <v>32</v>
      </c>
      <c r="D1054" s="386">
        <f>SUM(F1054:K1054)</f>
        <v>796000</v>
      </c>
      <c r="E1054" s="400" t="s">
        <v>514</v>
      </c>
      <c r="F1054" s="422">
        <v>216000</v>
      </c>
      <c r="G1054" s="423">
        <v>0</v>
      </c>
      <c r="H1054" s="424">
        <v>421000</v>
      </c>
      <c r="I1054" s="425">
        <v>0</v>
      </c>
      <c r="J1054" s="426">
        <v>159000</v>
      </c>
      <c r="K1054" s="427">
        <v>0</v>
      </c>
      <c r="L1054" s="428"/>
      <c r="M1054" s="429"/>
      <c r="N1054" s="430"/>
      <c r="O1054" s="431"/>
      <c r="P1054" s="432"/>
      <c r="Q1054" s="428"/>
      <c r="R1054" s="432"/>
      <c r="S1054" s="433"/>
      <c r="T1054" s="429"/>
      <c r="U1054" s="430"/>
      <c r="V1054" s="434"/>
      <c r="W1054" s="428"/>
      <c r="X1054" s="429"/>
      <c r="Y1054" s="430"/>
      <c r="Z1054" s="435"/>
      <c r="AA1054" s="433"/>
      <c r="AB1054" s="429"/>
      <c r="AC1054" s="430"/>
      <c r="AD1054" s="434"/>
      <c r="AE1054" s="428"/>
      <c r="AF1054" s="429"/>
      <c r="AG1054" s="430"/>
      <c r="AH1054" s="435"/>
      <c r="AI1054" s="428"/>
      <c r="AJ1054" s="429"/>
      <c r="AK1054" s="430"/>
      <c r="AL1054" s="435"/>
    </row>
    <row r="1055" spans="1:38" ht="18.75" hidden="1">
      <c r="A1055" s="536" t="str">
        <f>$A$5</f>
        <v>พ.ค.</v>
      </c>
      <c r="B1055" s="398"/>
      <c r="C1055" s="421"/>
      <c r="D1055" s="386">
        <f t="shared" ref="D1055" si="437">SUM(F1055:K1055)</f>
        <v>651000</v>
      </c>
      <c r="E1055" s="400" t="s">
        <v>516</v>
      </c>
      <c r="F1055" s="422">
        <v>216000</v>
      </c>
      <c r="G1055" s="423">
        <v>0</v>
      </c>
      <c r="H1055" s="424">
        <v>315750</v>
      </c>
      <c r="I1055" s="425">
        <v>0</v>
      </c>
      <c r="J1055" s="426">
        <v>119250</v>
      </c>
      <c r="K1055" s="427">
        <v>0</v>
      </c>
      <c r="L1055" s="428"/>
      <c r="M1055" s="429"/>
      <c r="N1055" s="430"/>
      <c r="O1055" s="431"/>
      <c r="P1055" s="432"/>
      <c r="Q1055" s="428"/>
      <c r="R1055" s="432"/>
      <c r="S1055" s="433"/>
      <c r="T1055" s="429"/>
      <c r="U1055" s="430"/>
      <c r="V1055" s="434"/>
      <c r="W1055" s="428"/>
      <c r="X1055" s="429"/>
      <c r="Y1055" s="430"/>
      <c r="Z1055" s="435"/>
      <c r="AA1055" s="433"/>
      <c r="AB1055" s="429"/>
      <c r="AC1055" s="430"/>
      <c r="AD1055" s="434"/>
      <c r="AE1055" s="428"/>
      <c r="AF1055" s="429"/>
      <c r="AG1055" s="430"/>
      <c r="AH1055" s="435"/>
      <c r="AI1055" s="428"/>
      <c r="AJ1055" s="429"/>
      <c r="AK1055" s="430"/>
      <c r="AL1055" s="435"/>
    </row>
    <row r="1056" spans="1:38" ht="26.25">
      <c r="A1056" s="397" t="s">
        <v>517</v>
      </c>
      <c r="B1056" s="401">
        <f>D1056*100/D1054</f>
        <v>87.605815326633149</v>
      </c>
      <c r="C1056" s="421" t="s">
        <v>32</v>
      </c>
      <c r="D1056" s="386">
        <f>SUM(F1056:K1056)</f>
        <v>697342.28999999992</v>
      </c>
      <c r="E1056" s="400" t="s">
        <v>518</v>
      </c>
      <c r="F1056" s="422">
        <f t="shared" ref="F1056:K1056" si="438">SUM(F1060:F1082)</f>
        <v>126000</v>
      </c>
      <c r="G1056" s="423">
        <f t="shared" si="438"/>
        <v>0</v>
      </c>
      <c r="H1056" s="424">
        <f t="shared" si="438"/>
        <v>412342.69</v>
      </c>
      <c r="I1056" s="425">
        <f t="shared" si="438"/>
        <v>0</v>
      </c>
      <c r="J1056" s="426">
        <f t="shared" si="438"/>
        <v>158999.6</v>
      </c>
      <c r="K1056" s="427">
        <f t="shared" si="438"/>
        <v>0</v>
      </c>
      <c r="L1056" s="475"/>
      <c r="M1056" s="478"/>
      <c r="N1056" s="479"/>
      <c r="O1056" s="538"/>
      <c r="P1056" s="476"/>
      <c r="Q1056" s="475"/>
      <c r="R1056" s="476"/>
      <c r="S1056" s="477"/>
      <c r="T1056" s="478"/>
      <c r="U1056" s="479"/>
      <c r="V1056" s="480"/>
      <c r="W1056" s="475"/>
      <c r="X1056" s="478"/>
      <c r="Y1056" s="479"/>
      <c r="Z1056" s="482"/>
      <c r="AA1056" s="477"/>
      <c r="AB1056" s="478"/>
      <c r="AC1056" s="479"/>
      <c r="AD1056" s="480"/>
      <c r="AE1056" s="475"/>
      <c r="AF1056" s="478"/>
      <c r="AG1056" s="479"/>
      <c r="AH1056" s="482"/>
      <c r="AI1056" s="475"/>
      <c r="AJ1056" s="478"/>
      <c r="AK1056" s="479"/>
      <c r="AL1056" s="482"/>
    </row>
    <row r="1057" spans="1:38" ht="26.25" hidden="1">
      <c r="A1057" s="402" t="s">
        <v>519</v>
      </c>
      <c r="B1057" s="403">
        <f>L1059*100/D1054</f>
        <v>43.403287688442205</v>
      </c>
      <c r="C1057" s="421" t="s">
        <v>32</v>
      </c>
      <c r="D1057" s="386">
        <f>SUM(F1057:K1057)</f>
        <v>-46342.290000000008</v>
      </c>
      <c r="E1057" s="400" t="s">
        <v>520</v>
      </c>
      <c r="F1057" s="422">
        <f>F1055-F1056</f>
        <v>90000</v>
      </c>
      <c r="G1057" s="423">
        <f t="shared" ref="G1057:K1057" si="439">G1055-G1056</f>
        <v>0</v>
      </c>
      <c r="H1057" s="424">
        <f t="shared" si="439"/>
        <v>-96592.69</v>
      </c>
      <c r="I1057" s="425">
        <f t="shared" si="439"/>
        <v>0</v>
      </c>
      <c r="J1057" s="426">
        <f t="shared" si="439"/>
        <v>-39749.600000000006</v>
      </c>
      <c r="K1057" s="427">
        <f t="shared" si="439"/>
        <v>0</v>
      </c>
      <c r="L1057" s="570"/>
      <c r="M1057" s="460"/>
      <c r="N1057" s="461"/>
      <c r="O1057" s="462"/>
      <c r="P1057" s="571"/>
      <c r="Q1057" s="570"/>
      <c r="R1057" s="571"/>
      <c r="S1057" s="572"/>
      <c r="T1057" s="460"/>
      <c r="U1057" s="461"/>
      <c r="V1057" s="465"/>
      <c r="W1057" s="570"/>
      <c r="X1057" s="460"/>
      <c r="Y1057" s="461"/>
      <c r="Z1057" s="466"/>
      <c r="AA1057" s="572"/>
      <c r="AB1057" s="460"/>
      <c r="AC1057" s="461"/>
      <c r="AD1057" s="465"/>
      <c r="AE1057" s="570"/>
      <c r="AF1057" s="460"/>
      <c r="AG1057" s="461"/>
      <c r="AH1057" s="466"/>
      <c r="AI1057" s="570"/>
      <c r="AJ1057" s="460"/>
      <c r="AK1057" s="461"/>
      <c r="AL1057" s="466"/>
    </row>
    <row r="1058" spans="1:38" ht="18.75">
      <c r="A1058" s="537"/>
      <c r="B1058" s="438"/>
      <c r="C1058" s="421"/>
      <c r="D1058" s="386">
        <f t="shared" ref="D1058" si="440">SUM(F1058:K1058)</f>
        <v>98657.709999999992</v>
      </c>
      <c r="E1058" s="400" t="s">
        <v>453</v>
      </c>
      <c r="F1058" s="422">
        <f>F1054-F1056</f>
        <v>90000</v>
      </c>
      <c r="G1058" s="423">
        <f t="shared" ref="G1058:K1058" si="441">G1054-G1056</f>
        <v>0</v>
      </c>
      <c r="H1058" s="424">
        <f t="shared" si="441"/>
        <v>8657.3099999999977</v>
      </c>
      <c r="I1058" s="425">
        <f t="shared" si="441"/>
        <v>0</v>
      </c>
      <c r="J1058" s="426">
        <f t="shared" si="441"/>
        <v>0.39999999999417923</v>
      </c>
      <c r="K1058" s="439">
        <f t="shared" si="441"/>
        <v>0</v>
      </c>
      <c r="L1058" s="459"/>
      <c r="M1058" s="460"/>
      <c r="N1058" s="461"/>
      <c r="O1058" s="462"/>
      <c r="P1058" s="463"/>
      <c r="Q1058" s="459"/>
      <c r="R1058" s="463"/>
      <c r="S1058" s="464"/>
      <c r="T1058" s="460"/>
      <c r="U1058" s="461"/>
      <c r="V1058" s="465"/>
      <c r="W1058" s="459"/>
      <c r="X1058" s="460"/>
      <c r="Y1058" s="461"/>
      <c r="Z1058" s="466"/>
      <c r="AA1058" s="464"/>
      <c r="AB1058" s="460"/>
      <c r="AC1058" s="461"/>
      <c r="AD1058" s="465"/>
      <c r="AE1058" s="459"/>
      <c r="AF1058" s="460"/>
      <c r="AG1058" s="461"/>
      <c r="AH1058" s="466"/>
      <c r="AI1058" s="459"/>
      <c r="AJ1058" s="460"/>
      <c r="AK1058" s="461"/>
      <c r="AL1058" s="466"/>
    </row>
    <row r="1059" spans="1:38" ht="18.75">
      <c r="A1059" s="539" t="s">
        <v>523</v>
      </c>
      <c r="B1059" s="440" t="s">
        <v>524</v>
      </c>
      <c r="C1059" s="1162" t="s">
        <v>525</v>
      </c>
      <c r="D1059" s="1163"/>
      <c r="E1059" s="1164"/>
      <c r="F1059" s="442" t="s">
        <v>526</v>
      </c>
      <c r="G1059" s="440" t="s">
        <v>508</v>
      </c>
      <c r="H1059" s="440" t="s">
        <v>509</v>
      </c>
      <c r="I1059" s="440" t="s">
        <v>510</v>
      </c>
      <c r="J1059" s="440" t="s">
        <v>511</v>
      </c>
      <c r="K1059" s="443" t="s">
        <v>64</v>
      </c>
      <c r="L1059" s="444">
        <f t="shared" ref="L1059:AL1059" si="442">SUM(L1060:L1082)</f>
        <v>345490.16999999993</v>
      </c>
      <c r="M1059" s="445">
        <f t="shared" si="442"/>
        <v>44940</v>
      </c>
      <c r="N1059" s="445">
        <f t="shared" si="442"/>
        <v>0</v>
      </c>
      <c r="O1059" s="445">
        <f t="shared" si="442"/>
        <v>306912.12</v>
      </c>
      <c r="P1059" s="445">
        <f t="shared" si="442"/>
        <v>18000</v>
      </c>
      <c r="Q1059" s="444">
        <f t="shared" si="442"/>
        <v>126000</v>
      </c>
      <c r="R1059" s="446">
        <f t="shared" si="442"/>
        <v>18000</v>
      </c>
      <c r="S1059" s="447">
        <f t="shared" si="442"/>
        <v>0</v>
      </c>
      <c r="T1059" s="445">
        <f t="shared" si="442"/>
        <v>0</v>
      </c>
      <c r="U1059" s="445">
        <f t="shared" si="442"/>
        <v>0</v>
      </c>
      <c r="V1059" s="448">
        <f t="shared" si="442"/>
        <v>0</v>
      </c>
      <c r="W1059" s="444">
        <f t="shared" si="442"/>
        <v>133890.17000000001</v>
      </c>
      <c r="X1059" s="445">
        <f t="shared" si="442"/>
        <v>44940</v>
      </c>
      <c r="Y1059" s="445">
        <f t="shared" si="442"/>
        <v>0</v>
      </c>
      <c r="Z1059" s="446">
        <f t="shared" si="442"/>
        <v>233512.52000000002</v>
      </c>
      <c r="AA1059" s="447">
        <f t="shared" si="442"/>
        <v>0</v>
      </c>
      <c r="AB1059" s="445">
        <f t="shared" si="442"/>
        <v>0</v>
      </c>
      <c r="AC1059" s="445">
        <f t="shared" si="442"/>
        <v>0</v>
      </c>
      <c r="AD1059" s="448">
        <f t="shared" si="442"/>
        <v>0</v>
      </c>
      <c r="AE1059" s="444">
        <f t="shared" si="442"/>
        <v>85600</v>
      </c>
      <c r="AF1059" s="445">
        <f t="shared" si="442"/>
        <v>0</v>
      </c>
      <c r="AG1059" s="445">
        <f t="shared" si="442"/>
        <v>0</v>
      </c>
      <c r="AH1059" s="446">
        <f t="shared" si="442"/>
        <v>73399.600000000006</v>
      </c>
      <c r="AI1059" s="444">
        <f t="shared" si="442"/>
        <v>0</v>
      </c>
      <c r="AJ1059" s="445">
        <f t="shared" si="442"/>
        <v>0</v>
      </c>
      <c r="AK1059" s="445">
        <f t="shared" si="442"/>
        <v>0</v>
      </c>
      <c r="AL1059" s="446">
        <f t="shared" si="442"/>
        <v>0</v>
      </c>
    </row>
    <row r="1060" spans="1:38" ht="18.75">
      <c r="A1060" s="539"/>
      <c r="B1060" s="450"/>
      <c r="C1060" s="853" t="s">
        <v>1303</v>
      </c>
      <c r="D1060" s="540"/>
      <c r="E1060" s="540"/>
      <c r="F1060" s="453"/>
      <c r="G1060" s="454"/>
      <c r="H1060" s="455"/>
      <c r="I1060" s="456"/>
      <c r="J1060" s="457"/>
      <c r="K1060" s="469"/>
      <c r="L1060" s="459">
        <f t="shared" ref="L1060:L1082" si="443">SUM(Q1060,S1060,W1060,AA1060,AE1060,AI1060)</f>
        <v>0</v>
      </c>
      <c r="M1060" s="460">
        <f>SUM(T1060,X1060,AB1060,AF1060,AJ1060)</f>
        <v>0</v>
      </c>
      <c r="N1060" s="461">
        <f t="shared" ref="N1060:O1082" si="444">SUM(U1060,Y1060,AC1060,AG1060,AK1060)</f>
        <v>0</v>
      </c>
      <c r="O1060" s="462">
        <f>SUM(V1060,Z1060,AD1060,AH1060,AL1060)</f>
        <v>0</v>
      </c>
      <c r="P1060" s="463">
        <f>SUM(R1060)</f>
        <v>0</v>
      </c>
      <c r="Q1060" s="459"/>
      <c r="R1060" s="463"/>
      <c r="S1060" s="464"/>
      <c r="T1060" s="460"/>
      <c r="U1060" s="461"/>
      <c r="V1060" s="465"/>
      <c r="W1060" s="459"/>
      <c r="X1060" s="460"/>
      <c r="Y1060" s="461"/>
      <c r="Z1060" s="466"/>
      <c r="AA1060" s="464"/>
      <c r="AB1060" s="460"/>
      <c r="AC1060" s="461"/>
      <c r="AD1060" s="465"/>
      <c r="AE1060" s="459"/>
      <c r="AF1060" s="460"/>
      <c r="AG1060" s="461"/>
      <c r="AH1060" s="466"/>
      <c r="AI1060" s="459"/>
      <c r="AJ1060" s="460"/>
      <c r="AK1060" s="461"/>
      <c r="AL1060" s="466"/>
    </row>
    <row r="1061" spans="1:38" ht="18.75">
      <c r="A1061" s="539"/>
      <c r="B1061" s="541">
        <v>244165</v>
      </c>
      <c r="C1061" s="451" t="s">
        <v>942</v>
      </c>
      <c r="D1061" s="540"/>
      <c r="E1061" s="540"/>
      <c r="F1061" s="453">
        <f>18000*7</f>
        <v>126000</v>
      </c>
      <c r="G1061" s="454"/>
      <c r="H1061" s="455"/>
      <c r="I1061" s="456"/>
      <c r="J1061" s="457"/>
      <c r="K1061" s="469"/>
      <c r="L1061" s="459">
        <f t="shared" si="443"/>
        <v>126000</v>
      </c>
      <c r="M1061" s="460">
        <f t="shared" ref="M1061:M1072" si="445">SUM(T1061,X1061,AB1061,AF1061,AJ1061)</f>
        <v>0</v>
      </c>
      <c r="N1061" s="461">
        <f t="shared" si="444"/>
        <v>0</v>
      </c>
      <c r="O1061" s="462">
        <f t="shared" si="444"/>
        <v>0</v>
      </c>
      <c r="P1061" s="463">
        <f t="shared" ref="P1061:P1072" si="446">SUM(R1061)</f>
        <v>18000</v>
      </c>
      <c r="Q1061" s="459">
        <f>F1061</f>
        <v>126000</v>
      </c>
      <c r="R1061" s="463">
        <f>144000-Q1061</f>
        <v>18000</v>
      </c>
      <c r="S1061" s="464"/>
      <c r="T1061" s="460"/>
      <c r="U1061" s="461"/>
      <c r="V1061" s="465"/>
      <c r="W1061" s="459"/>
      <c r="X1061" s="460"/>
      <c r="Y1061" s="461"/>
      <c r="Z1061" s="466"/>
      <c r="AA1061" s="464"/>
      <c r="AB1061" s="460"/>
      <c r="AC1061" s="461"/>
      <c r="AD1061" s="465"/>
      <c r="AE1061" s="459"/>
      <c r="AF1061" s="460"/>
      <c r="AG1061" s="461"/>
      <c r="AH1061" s="466"/>
      <c r="AI1061" s="459"/>
      <c r="AJ1061" s="460"/>
      <c r="AK1061" s="461"/>
      <c r="AL1061" s="466"/>
    </row>
    <row r="1062" spans="1:38" ht="18.75">
      <c r="A1062" s="539"/>
      <c r="B1062" s="541">
        <v>244034</v>
      </c>
      <c r="C1062" s="451" t="s">
        <v>943</v>
      </c>
      <c r="D1062" s="540"/>
      <c r="E1062" s="540"/>
      <c r="F1062" s="453"/>
      <c r="G1062" s="454"/>
      <c r="H1062" s="455">
        <v>5392.8</v>
      </c>
      <c r="I1062" s="456"/>
      <c r="J1062" s="457"/>
      <c r="K1062" s="469"/>
      <c r="L1062" s="459">
        <f t="shared" si="443"/>
        <v>5392.8</v>
      </c>
      <c r="M1062" s="460">
        <f t="shared" si="445"/>
        <v>0</v>
      </c>
      <c r="N1062" s="461">
        <f t="shared" si="444"/>
        <v>0</v>
      </c>
      <c r="O1062" s="462">
        <f t="shared" si="444"/>
        <v>0</v>
      </c>
      <c r="P1062" s="463">
        <f t="shared" si="446"/>
        <v>0</v>
      </c>
      <c r="Q1062" s="459"/>
      <c r="R1062" s="463"/>
      <c r="S1062" s="464"/>
      <c r="T1062" s="460"/>
      <c r="U1062" s="461"/>
      <c r="V1062" s="465"/>
      <c r="W1062" s="459">
        <v>5392.8</v>
      </c>
      <c r="X1062" s="460"/>
      <c r="Y1062" s="461"/>
      <c r="Z1062" s="466"/>
      <c r="AA1062" s="464"/>
      <c r="AB1062" s="460"/>
      <c r="AC1062" s="461"/>
      <c r="AD1062" s="465"/>
      <c r="AE1062" s="459"/>
      <c r="AF1062" s="460"/>
      <c r="AG1062" s="461"/>
      <c r="AH1062" s="466"/>
      <c r="AI1062" s="459"/>
      <c r="AJ1062" s="460"/>
      <c r="AK1062" s="461"/>
      <c r="AL1062" s="466"/>
    </row>
    <row r="1063" spans="1:38" ht="18.75">
      <c r="A1063" s="539"/>
      <c r="B1063" s="541">
        <v>244035</v>
      </c>
      <c r="C1063" s="451" t="s">
        <v>944</v>
      </c>
      <c r="D1063" s="540"/>
      <c r="E1063" s="540"/>
      <c r="F1063" s="453"/>
      <c r="G1063" s="454"/>
      <c r="H1063" s="455">
        <v>21763.8</v>
      </c>
      <c r="I1063" s="456"/>
      <c r="J1063" s="457"/>
      <c r="K1063" s="469"/>
      <c r="L1063" s="459">
        <f t="shared" si="443"/>
        <v>21763.8</v>
      </c>
      <c r="M1063" s="460">
        <f t="shared" si="445"/>
        <v>0</v>
      </c>
      <c r="N1063" s="461">
        <f t="shared" si="444"/>
        <v>0</v>
      </c>
      <c r="O1063" s="462">
        <f t="shared" si="444"/>
        <v>0</v>
      </c>
      <c r="P1063" s="463">
        <f t="shared" si="446"/>
        <v>0</v>
      </c>
      <c r="Q1063" s="459"/>
      <c r="R1063" s="463"/>
      <c r="S1063" s="464"/>
      <c r="T1063" s="460"/>
      <c r="U1063" s="461"/>
      <c r="V1063" s="465"/>
      <c r="W1063" s="459">
        <v>21763.8</v>
      </c>
      <c r="X1063" s="460"/>
      <c r="Y1063" s="461"/>
      <c r="Z1063" s="466"/>
      <c r="AA1063" s="464"/>
      <c r="AB1063" s="460"/>
      <c r="AC1063" s="461"/>
      <c r="AD1063" s="465"/>
      <c r="AE1063" s="459"/>
      <c r="AF1063" s="460"/>
      <c r="AG1063" s="461"/>
      <c r="AH1063" s="466"/>
      <c r="AI1063" s="459"/>
      <c r="AJ1063" s="460"/>
      <c r="AK1063" s="461"/>
      <c r="AL1063" s="466"/>
    </row>
    <row r="1064" spans="1:38" ht="18.75">
      <c r="A1064" s="539"/>
      <c r="B1064" s="541">
        <v>244035</v>
      </c>
      <c r="C1064" s="451" t="s">
        <v>945</v>
      </c>
      <c r="D1064" s="540"/>
      <c r="E1064" s="540"/>
      <c r="F1064" s="453"/>
      <c r="G1064" s="454"/>
      <c r="H1064" s="455">
        <v>90393.600000000006</v>
      </c>
      <c r="I1064" s="456"/>
      <c r="J1064" s="457"/>
      <c r="K1064" s="469"/>
      <c r="L1064" s="459">
        <f t="shared" si="443"/>
        <v>90393.600000000006</v>
      </c>
      <c r="M1064" s="460">
        <f t="shared" si="445"/>
        <v>0</v>
      </c>
      <c r="N1064" s="461">
        <f t="shared" si="444"/>
        <v>0</v>
      </c>
      <c r="O1064" s="462">
        <f t="shared" si="444"/>
        <v>0</v>
      </c>
      <c r="P1064" s="463">
        <f t="shared" si="446"/>
        <v>0</v>
      </c>
      <c r="Q1064" s="459"/>
      <c r="R1064" s="463"/>
      <c r="S1064" s="464"/>
      <c r="T1064" s="460"/>
      <c r="U1064" s="461"/>
      <c r="V1064" s="465"/>
      <c r="W1064" s="459">
        <v>90393.600000000006</v>
      </c>
      <c r="X1064" s="460"/>
      <c r="Y1064" s="461"/>
      <c r="Z1064" s="466"/>
      <c r="AA1064" s="464"/>
      <c r="AB1064" s="460"/>
      <c r="AC1064" s="461"/>
      <c r="AD1064" s="465"/>
      <c r="AE1064" s="459"/>
      <c r="AF1064" s="460"/>
      <c r="AG1064" s="461"/>
      <c r="AH1064" s="466"/>
      <c r="AI1064" s="459"/>
      <c r="AJ1064" s="460"/>
      <c r="AK1064" s="461"/>
      <c r="AL1064" s="466"/>
    </row>
    <row r="1065" spans="1:38" ht="18.75">
      <c r="A1065" s="539"/>
      <c r="B1065" s="541">
        <v>244035</v>
      </c>
      <c r="C1065" s="451" t="s">
        <v>946</v>
      </c>
      <c r="D1065" s="540"/>
      <c r="E1065" s="540"/>
      <c r="F1065" s="453"/>
      <c r="G1065" s="454"/>
      <c r="H1065" s="455"/>
      <c r="I1065" s="456"/>
      <c r="J1065" s="457">
        <v>37450</v>
      </c>
      <c r="K1065" s="469"/>
      <c r="L1065" s="459">
        <f t="shared" si="443"/>
        <v>37450</v>
      </c>
      <c r="M1065" s="460">
        <f t="shared" si="445"/>
        <v>0</v>
      </c>
      <c r="N1065" s="461">
        <f t="shared" si="444"/>
        <v>0</v>
      </c>
      <c r="O1065" s="462">
        <f t="shared" si="444"/>
        <v>0</v>
      </c>
      <c r="P1065" s="463">
        <f t="shared" si="446"/>
        <v>0</v>
      </c>
      <c r="Q1065" s="459"/>
      <c r="R1065" s="463"/>
      <c r="S1065" s="464"/>
      <c r="T1065" s="460"/>
      <c r="U1065" s="461"/>
      <c r="V1065" s="465"/>
      <c r="W1065" s="459"/>
      <c r="X1065" s="460"/>
      <c r="Y1065" s="461"/>
      <c r="Z1065" s="466"/>
      <c r="AA1065" s="464"/>
      <c r="AB1065" s="460"/>
      <c r="AC1065" s="461"/>
      <c r="AD1065" s="465"/>
      <c r="AE1065" s="459">
        <v>37450</v>
      </c>
      <c r="AF1065" s="460"/>
      <c r="AG1065" s="461"/>
      <c r="AH1065" s="466"/>
      <c r="AI1065" s="459"/>
      <c r="AJ1065" s="460"/>
      <c r="AK1065" s="461"/>
      <c r="AL1065" s="466"/>
    </row>
    <row r="1066" spans="1:38" ht="18.75">
      <c r="A1066" s="539"/>
      <c r="B1066" s="541">
        <v>244056</v>
      </c>
      <c r="C1066" s="451" t="s">
        <v>947</v>
      </c>
      <c r="D1066" s="540"/>
      <c r="E1066" s="540"/>
      <c r="F1066" s="453"/>
      <c r="G1066" s="454"/>
      <c r="H1066" s="455"/>
      <c r="I1066" s="456"/>
      <c r="J1066" s="457">
        <v>48150</v>
      </c>
      <c r="K1066" s="469"/>
      <c r="L1066" s="459">
        <f t="shared" si="443"/>
        <v>48150</v>
      </c>
      <c r="M1066" s="460">
        <f t="shared" si="445"/>
        <v>0</v>
      </c>
      <c r="N1066" s="461">
        <f t="shared" si="444"/>
        <v>0</v>
      </c>
      <c r="O1066" s="462">
        <f t="shared" si="444"/>
        <v>0</v>
      </c>
      <c r="P1066" s="463">
        <f t="shared" si="446"/>
        <v>0</v>
      </c>
      <c r="Q1066" s="459"/>
      <c r="R1066" s="463"/>
      <c r="S1066" s="464"/>
      <c r="T1066" s="460"/>
      <c r="U1066" s="461"/>
      <c r="V1066" s="465"/>
      <c r="W1066" s="459"/>
      <c r="X1066" s="460"/>
      <c r="Y1066" s="461"/>
      <c r="Z1066" s="466"/>
      <c r="AA1066" s="464"/>
      <c r="AB1066" s="460"/>
      <c r="AC1066" s="461"/>
      <c r="AD1066" s="465"/>
      <c r="AE1066" s="459">
        <v>48150</v>
      </c>
      <c r="AF1066" s="460"/>
      <c r="AG1066" s="461"/>
      <c r="AH1066" s="466"/>
      <c r="AI1066" s="459"/>
      <c r="AJ1066" s="460"/>
      <c r="AK1066" s="461"/>
      <c r="AL1066" s="466"/>
    </row>
    <row r="1067" spans="1:38" ht="18.75">
      <c r="A1067" s="539"/>
      <c r="B1067" s="541">
        <v>244069</v>
      </c>
      <c r="C1067" s="451" t="s">
        <v>948</v>
      </c>
      <c r="D1067" s="540"/>
      <c r="E1067" s="540"/>
      <c r="F1067" s="453"/>
      <c r="G1067" s="454"/>
      <c r="H1067" s="455">
        <v>8716.2199999999993</v>
      </c>
      <c r="I1067" s="456"/>
      <c r="J1067" s="457"/>
      <c r="K1067" s="469"/>
      <c r="L1067" s="459">
        <f t="shared" si="443"/>
        <v>8716.2199999999993</v>
      </c>
      <c r="M1067" s="460">
        <f t="shared" si="445"/>
        <v>0</v>
      </c>
      <c r="N1067" s="461">
        <f t="shared" si="444"/>
        <v>0</v>
      </c>
      <c r="O1067" s="462">
        <f t="shared" si="444"/>
        <v>0</v>
      </c>
      <c r="P1067" s="463">
        <f t="shared" si="446"/>
        <v>0</v>
      </c>
      <c r="Q1067" s="459"/>
      <c r="R1067" s="463"/>
      <c r="S1067" s="464"/>
      <c r="T1067" s="460"/>
      <c r="U1067" s="461"/>
      <c r="V1067" s="465"/>
      <c r="W1067" s="459">
        <v>8716.2199999999993</v>
      </c>
      <c r="X1067" s="460"/>
      <c r="Y1067" s="461"/>
      <c r="Z1067" s="466"/>
      <c r="AA1067" s="464"/>
      <c r="AB1067" s="460"/>
      <c r="AC1067" s="461"/>
      <c r="AD1067" s="465"/>
      <c r="AE1067" s="459"/>
      <c r="AF1067" s="460"/>
      <c r="AG1067" s="461"/>
      <c r="AH1067" s="466"/>
      <c r="AI1067" s="459"/>
      <c r="AJ1067" s="460"/>
      <c r="AK1067" s="461"/>
      <c r="AL1067" s="466"/>
    </row>
    <row r="1068" spans="1:38" ht="18.75">
      <c r="A1068" s="539"/>
      <c r="B1068" s="541">
        <v>244112</v>
      </c>
      <c r="C1068" s="451" t="s">
        <v>949</v>
      </c>
      <c r="D1068" s="540"/>
      <c r="E1068" s="540"/>
      <c r="F1068" s="453"/>
      <c r="G1068" s="454"/>
      <c r="H1068" s="455">
        <v>4761.5</v>
      </c>
      <c r="I1068" s="456"/>
      <c r="J1068" s="457"/>
      <c r="K1068" s="469"/>
      <c r="L1068" s="459">
        <f t="shared" si="443"/>
        <v>4761.5</v>
      </c>
      <c r="M1068" s="460">
        <f t="shared" si="445"/>
        <v>0</v>
      </c>
      <c r="N1068" s="461">
        <f t="shared" si="444"/>
        <v>0</v>
      </c>
      <c r="O1068" s="462">
        <f t="shared" si="444"/>
        <v>0</v>
      </c>
      <c r="P1068" s="463">
        <f t="shared" si="446"/>
        <v>0</v>
      </c>
      <c r="Q1068" s="459"/>
      <c r="R1068" s="463"/>
      <c r="S1068" s="464"/>
      <c r="T1068" s="460"/>
      <c r="U1068" s="461"/>
      <c r="V1068" s="465"/>
      <c r="W1068" s="459">
        <v>4761.5</v>
      </c>
      <c r="X1068" s="460"/>
      <c r="Y1068" s="461"/>
      <c r="Z1068" s="466"/>
      <c r="AA1068" s="464"/>
      <c r="AB1068" s="460"/>
      <c r="AC1068" s="461"/>
      <c r="AD1068" s="465"/>
      <c r="AE1068" s="459"/>
      <c r="AF1068" s="460"/>
      <c r="AG1068" s="461"/>
      <c r="AH1068" s="466"/>
      <c r="AI1068" s="459"/>
      <c r="AJ1068" s="460"/>
      <c r="AK1068" s="461"/>
      <c r="AL1068" s="466"/>
    </row>
    <row r="1069" spans="1:38" ht="18.75">
      <c r="A1069" s="539"/>
      <c r="B1069" s="541">
        <v>244147</v>
      </c>
      <c r="C1069" s="543" t="s">
        <v>950</v>
      </c>
      <c r="D1069" s="540"/>
      <c r="E1069" s="540"/>
      <c r="F1069" s="453"/>
      <c r="G1069" s="454"/>
      <c r="H1069" s="455">
        <v>2862.25</v>
      </c>
      <c r="I1069" s="456"/>
      <c r="J1069" s="457"/>
      <c r="K1069" s="469"/>
      <c r="L1069" s="459">
        <f t="shared" si="443"/>
        <v>2862.25</v>
      </c>
      <c r="M1069" s="460">
        <f t="shared" si="445"/>
        <v>0</v>
      </c>
      <c r="N1069" s="461">
        <f t="shared" si="444"/>
        <v>0</v>
      </c>
      <c r="O1069" s="462">
        <f t="shared" si="444"/>
        <v>0</v>
      </c>
      <c r="P1069" s="463">
        <f t="shared" si="446"/>
        <v>0</v>
      </c>
      <c r="Q1069" s="459"/>
      <c r="R1069" s="463"/>
      <c r="S1069" s="464"/>
      <c r="T1069" s="460"/>
      <c r="U1069" s="461"/>
      <c r="V1069" s="465"/>
      <c r="W1069" s="459">
        <v>2862.25</v>
      </c>
      <c r="X1069" s="460"/>
      <c r="Y1069" s="461"/>
      <c r="Z1069" s="466"/>
      <c r="AA1069" s="464"/>
      <c r="AB1069" s="460"/>
      <c r="AC1069" s="461"/>
      <c r="AD1069" s="465"/>
      <c r="AE1069" s="459"/>
      <c r="AF1069" s="460"/>
      <c r="AG1069" s="461"/>
      <c r="AH1069" s="466"/>
      <c r="AI1069" s="459"/>
      <c r="AJ1069" s="460"/>
      <c r="AK1069" s="461"/>
      <c r="AL1069" s="466"/>
    </row>
    <row r="1070" spans="1:38" ht="18.75">
      <c r="A1070" s="539"/>
      <c r="B1070" s="541">
        <v>244180</v>
      </c>
      <c r="C1070" s="451" t="s">
        <v>1348</v>
      </c>
      <c r="D1070" s="540"/>
      <c r="E1070" s="540"/>
      <c r="F1070" s="453"/>
      <c r="G1070" s="454"/>
      <c r="H1070" s="455">
        <v>50290</v>
      </c>
      <c r="I1070" s="456"/>
      <c r="J1070" s="457"/>
      <c r="K1070" s="469"/>
      <c r="L1070" s="459">
        <f t="shared" si="443"/>
        <v>0</v>
      </c>
      <c r="M1070" s="460">
        <f t="shared" si="445"/>
        <v>0</v>
      </c>
      <c r="N1070" s="461">
        <f t="shared" si="444"/>
        <v>0</v>
      </c>
      <c r="O1070" s="462">
        <f t="shared" si="444"/>
        <v>50290</v>
      </c>
      <c r="P1070" s="463">
        <f t="shared" si="446"/>
        <v>0</v>
      </c>
      <c r="Q1070" s="459"/>
      <c r="R1070" s="463"/>
      <c r="S1070" s="464"/>
      <c r="T1070" s="460"/>
      <c r="U1070" s="461"/>
      <c r="V1070" s="465"/>
      <c r="W1070" s="459"/>
      <c r="X1070" s="460"/>
      <c r="Y1070" s="461"/>
      <c r="Z1070" s="466">
        <v>50290</v>
      </c>
      <c r="AA1070" s="464"/>
      <c r="AB1070" s="460"/>
      <c r="AC1070" s="461"/>
      <c r="AD1070" s="465"/>
      <c r="AE1070" s="459"/>
      <c r="AF1070" s="460"/>
      <c r="AG1070" s="461"/>
      <c r="AH1070" s="466"/>
      <c r="AI1070" s="459"/>
      <c r="AJ1070" s="460"/>
      <c r="AK1070" s="461"/>
      <c r="AL1070" s="466"/>
    </row>
    <row r="1071" spans="1:38" ht="18.75">
      <c r="A1071" s="539"/>
      <c r="B1071" s="541">
        <v>244180</v>
      </c>
      <c r="C1071" s="451" t="s">
        <v>1349</v>
      </c>
      <c r="D1071" s="540"/>
      <c r="E1071" s="540"/>
      <c r="F1071" s="453"/>
      <c r="G1071" s="454"/>
      <c r="H1071" s="455">
        <v>44940</v>
      </c>
      <c r="I1071" s="456"/>
      <c r="J1071" s="457"/>
      <c r="K1071" s="469"/>
      <c r="L1071" s="459">
        <f t="shared" si="443"/>
        <v>0</v>
      </c>
      <c r="M1071" s="460">
        <f t="shared" si="445"/>
        <v>44940</v>
      </c>
      <c r="N1071" s="461">
        <f t="shared" si="444"/>
        <v>0</v>
      </c>
      <c r="O1071" s="462">
        <f t="shared" si="444"/>
        <v>0</v>
      </c>
      <c r="P1071" s="463">
        <f t="shared" si="446"/>
        <v>0</v>
      </c>
      <c r="Q1071" s="459"/>
      <c r="R1071" s="463"/>
      <c r="S1071" s="464"/>
      <c r="T1071" s="460"/>
      <c r="U1071" s="461"/>
      <c r="V1071" s="465"/>
      <c r="W1071" s="459"/>
      <c r="X1071" s="460">
        <v>44940</v>
      </c>
      <c r="Y1071" s="461"/>
      <c r="Z1071" s="466"/>
      <c r="AA1071" s="464"/>
      <c r="AB1071" s="460"/>
      <c r="AC1071" s="461"/>
      <c r="AD1071" s="465"/>
      <c r="AE1071" s="459"/>
      <c r="AF1071" s="460"/>
      <c r="AG1071" s="461"/>
      <c r="AH1071" s="466"/>
      <c r="AI1071" s="459"/>
      <c r="AJ1071" s="460"/>
      <c r="AK1071" s="461"/>
      <c r="AL1071" s="466"/>
    </row>
    <row r="1072" spans="1:38" ht="18.75">
      <c r="A1072" s="539"/>
      <c r="B1072" s="541">
        <v>244179</v>
      </c>
      <c r="C1072" s="451" t="s">
        <v>1503</v>
      </c>
      <c r="D1072" s="540"/>
      <c r="E1072" s="540"/>
      <c r="F1072" s="453"/>
      <c r="G1072" s="454"/>
      <c r="H1072" s="455">
        <v>8812.52</v>
      </c>
      <c r="I1072" s="456"/>
      <c r="J1072" s="457"/>
      <c r="K1072" s="469"/>
      <c r="L1072" s="459">
        <f t="shared" si="443"/>
        <v>0</v>
      </c>
      <c r="M1072" s="460">
        <f t="shared" si="445"/>
        <v>0</v>
      </c>
      <c r="N1072" s="461">
        <f t="shared" si="444"/>
        <v>0</v>
      </c>
      <c r="O1072" s="462">
        <f t="shared" si="444"/>
        <v>8812.52</v>
      </c>
      <c r="P1072" s="463">
        <f t="shared" si="446"/>
        <v>0</v>
      </c>
      <c r="Q1072" s="459"/>
      <c r="R1072" s="463"/>
      <c r="S1072" s="464"/>
      <c r="T1072" s="460"/>
      <c r="U1072" s="461"/>
      <c r="V1072" s="465"/>
      <c r="W1072" s="459"/>
      <c r="X1072" s="460"/>
      <c r="Y1072" s="461"/>
      <c r="Z1072" s="466">
        <v>8812.52</v>
      </c>
      <c r="AA1072" s="464"/>
      <c r="AB1072" s="460"/>
      <c r="AC1072" s="461"/>
      <c r="AD1072" s="465"/>
      <c r="AE1072" s="459"/>
      <c r="AF1072" s="460"/>
      <c r="AG1072" s="461"/>
      <c r="AH1072" s="466"/>
      <c r="AI1072" s="459"/>
      <c r="AJ1072" s="460"/>
      <c r="AK1072" s="461"/>
      <c r="AL1072" s="466"/>
    </row>
    <row r="1073" spans="1:38" ht="18.75">
      <c r="A1073" s="539"/>
      <c r="B1073" s="541">
        <v>244239</v>
      </c>
      <c r="C1073" s="451" t="s">
        <v>1689</v>
      </c>
      <c r="D1073" s="540"/>
      <c r="E1073" s="540"/>
      <c r="F1073" s="453"/>
      <c r="G1073" s="454"/>
      <c r="H1073" s="455"/>
      <c r="I1073" s="456"/>
      <c r="J1073" s="457">
        <v>21378.6</v>
      </c>
      <c r="K1073" s="469"/>
      <c r="L1073" s="459">
        <f t="shared" si="443"/>
        <v>0</v>
      </c>
      <c r="M1073" s="460">
        <f t="shared" ref="M1073:M1082" si="447">SUM(T1073,X1073,AB1073,AF1073,AJ1073)</f>
        <v>0</v>
      </c>
      <c r="N1073" s="461">
        <f t="shared" si="444"/>
        <v>0</v>
      </c>
      <c r="O1073" s="462">
        <f t="shared" si="444"/>
        <v>21378.6</v>
      </c>
      <c r="P1073" s="463">
        <f t="shared" ref="P1073:P1082" si="448">SUM(R1073)</f>
        <v>0</v>
      </c>
      <c r="Q1073" s="459"/>
      <c r="R1073" s="463"/>
      <c r="S1073" s="464"/>
      <c r="T1073" s="460"/>
      <c r="U1073" s="461"/>
      <c r="V1073" s="465"/>
      <c r="W1073" s="459"/>
      <c r="X1073" s="460"/>
      <c r="Y1073" s="461"/>
      <c r="Z1073" s="466"/>
      <c r="AA1073" s="464"/>
      <c r="AB1073" s="460"/>
      <c r="AC1073" s="461"/>
      <c r="AD1073" s="465"/>
      <c r="AE1073" s="459"/>
      <c r="AF1073" s="460"/>
      <c r="AG1073" s="461"/>
      <c r="AH1073" s="466">
        <v>21378.6</v>
      </c>
      <c r="AI1073" s="459"/>
      <c r="AJ1073" s="460"/>
      <c r="AK1073" s="461"/>
      <c r="AL1073" s="466"/>
    </row>
    <row r="1074" spans="1:38" ht="18.75">
      <c r="A1074" s="539"/>
      <c r="B1074" s="541">
        <v>244239</v>
      </c>
      <c r="C1074" s="451" t="s">
        <v>1690</v>
      </c>
      <c r="D1074" s="540"/>
      <c r="E1074" s="540"/>
      <c r="F1074" s="453"/>
      <c r="G1074" s="454"/>
      <c r="H1074" s="455"/>
      <c r="I1074" s="456"/>
      <c r="J1074" s="457">
        <v>22470</v>
      </c>
      <c r="K1074" s="469"/>
      <c r="L1074" s="459">
        <f t="shared" ref="L1074:L1080" si="449">SUM(Q1074,S1074,W1074,AA1074,AE1074,AI1074)</f>
        <v>0</v>
      </c>
      <c r="M1074" s="460">
        <f t="shared" ref="M1074:M1080" si="450">SUM(T1074,X1074,AB1074,AF1074,AJ1074)</f>
        <v>0</v>
      </c>
      <c r="N1074" s="461">
        <f t="shared" ref="N1074:N1080" si="451">SUM(U1074,Y1074,AC1074,AG1074,AK1074)</f>
        <v>0</v>
      </c>
      <c r="O1074" s="462">
        <f t="shared" ref="O1074:O1080" si="452">SUM(V1074,Z1074,AD1074,AH1074,AL1074)</f>
        <v>22470</v>
      </c>
      <c r="P1074" s="463">
        <f t="shared" ref="P1074:P1080" si="453">SUM(R1074)</f>
        <v>0</v>
      </c>
      <c r="Q1074" s="459"/>
      <c r="R1074" s="463"/>
      <c r="S1074" s="464"/>
      <c r="T1074" s="460"/>
      <c r="U1074" s="461"/>
      <c r="V1074" s="465"/>
      <c r="W1074" s="459"/>
      <c r="X1074" s="460"/>
      <c r="Y1074" s="461"/>
      <c r="Z1074" s="466"/>
      <c r="AA1074" s="464"/>
      <c r="AB1074" s="460"/>
      <c r="AC1074" s="461"/>
      <c r="AD1074" s="465"/>
      <c r="AE1074" s="459"/>
      <c r="AF1074" s="460"/>
      <c r="AG1074" s="461"/>
      <c r="AH1074" s="466">
        <v>22470</v>
      </c>
      <c r="AI1074" s="459"/>
      <c r="AJ1074" s="460"/>
      <c r="AK1074" s="461"/>
      <c r="AL1074" s="466"/>
    </row>
    <row r="1075" spans="1:38" ht="18.75">
      <c r="A1075" s="539"/>
      <c r="B1075" s="541">
        <v>244243</v>
      </c>
      <c r="C1075" s="451" t="s">
        <v>1691</v>
      </c>
      <c r="D1075" s="540"/>
      <c r="E1075" s="540"/>
      <c r="F1075" s="453"/>
      <c r="G1075" s="454"/>
      <c r="H1075" s="455"/>
      <c r="I1075" s="456"/>
      <c r="J1075" s="457">
        <v>29551</v>
      </c>
      <c r="K1075" s="469"/>
      <c r="L1075" s="459">
        <f t="shared" si="449"/>
        <v>0</v>
      </c>
      <c r="M1075" s="460">
        <f t="shared" si="450"/>
        <v>0</v>
      </c>
      <c r="N1075" s="461">
        <f t="shared" si="451"/>
        <v>0</v>
      </c>
      <c r="O1075" s="462">
        <f t="shared" si="452"/>
        <v>29551</v>
      </c>
      <c r="P1075" s="463">
        <f t="shared" si="453"/>
        <v>0</v>
      </c>
      <c r="Q1075" s="459"/>
      <c r="R1075" s="463"/>
      <c r="S1075" s="464"/>
      <c r="T1075" s="460"/>
      <c r="U1075" s="461"/>
      <c r="V1075" s="465"/>
      <c r="W1075" s="459"/>
      <c r="X1075" s="460"/>
      <c r="Y1075" s="461"/>
      <c r="Z1075" s="466"/>
      <c r="AA1075" s="464"/>
      <c r="AB1075" s="460"/>
      <c r="AC1075" s="461"/>
      <c r="AD1075" s="465"/>
      <c r="AE1075" s="459"/>
      <c r="AF1075" s="460"/>
      <c r="AG1075" s="461"/>
      <c r="AH1075" s="466">
        <v>29551</v>
      </c>
      <c r="AI1075" s="459"/>
      <c r="AJ1075" s="460"/>
      <c r="AK1075" s="461"/>
      <c r="AL1075" s="466"/>
    </row>
    <row r="1076" spans="1:38" ht="18.75">
      <c r="A1076" s="539"/>
      <c r="B1076" s="541">
        <v>244243</v>
      </c>
      <c r="C1076" s="451" t="s">
        <v>1692</v>
      </c>
      <c r="D1076" s="540"/>
      <c r="E1076" s="540"/>
      <c r="F1076" s="453"/>
      <c r="G1076" s="454"/>
      <c r="H1076" s="455">
        <v>174410</v>
      </c>
      <c r="I1076" s="456"/>
      <c r="J1076" s="457"/>
      <c r="K1076" s="469"/>
      <c r="L1076" s="459">
        <f t="shared" si="449"/>
        <v>0</v>
      </c>
      <c r="M1076" s="460">
        <f t="shared" si="450"/>
        <v>0</v>
      </c>
      <c r="N1076" s="461">
        <f t="shared" si="451"/>
        <v>0</v>
      </c>
      <c r="O1076" s="462">
        <f t="shared" si="452"/>
        <v>174410</v>
      </c>
      <c r="P1076" s="463">
        <f t="shared" si="453"/>
        <v>0</v>
      </c>
      <c r="Q1076" s="459"/>
      <c r="R1076" s="463"/>
      <c r="S1076" s="464"/>
      <c r="T1076" s="460"/>
      <c r="U1076" s="461"/>
      <c r="V1076" s="465"/>
      <c r="W1076" s="459"/>
      <c r="X1076" s="460"/>
      <c r="Y1076" s="461"/>
      <c r="Z1076" s="466">
        <v>174410</v>
      </c>
      <c r="AA1076" s="464"/>
      <c r="AB1076" s="460"/>
      <c r="AC1076" s="461"/>
      <c r="AD1076" s="465"/>
      <c r="AE1076" s="459"/>
      <c r="AF1076" s="460"/>
      <c r="AG1076" s="461"/>
      <c r="AH1076" s="466"/>
      <c r="AI1076" s="459"/>
      <c r="AJ1076" s="460"/>
      <c r="AK1076" s="461"/>
      <c r="AL1076" s="466"/>
    </row>
    <row r="1077" spans="1:38" ht="18.75">
      <c r="A1077" s="539"/>
      <c r="B1077" s="541"/>
      <c r="C1077" s="451"/>
      <c r="D1077" s="540"/>
      <c r="E1077" s="540"/>
      <c r="F1077" s="453"/>
      <c r="G1077" s="454"/>
      <c r="H1077" s="455"/>
      <c r="I1077" s="456"/>
      <c r="J1077" s="457"/>
      <c r="K1077" s="469"/>
      <c r="L1077" s="459">
        <f t="shared" si="449"/>
        <v>0</v>
      </c>
      <c r="M1077" s="460">
        <f t="shared" si="450"/>
        <v>0</v>
      </c>
      <c r="N1077" s="461">
        <f t="shared" si="451"/>
        <v>0</v>
      </c>
      <c r="O1077" s="462">
        <f t="shared" si="452"/>
        <v>0</v>
      </c>
      <c r="P1077" s="463">
        <f t="shared" si="453"/>
        <v>0</v>
      </c>
      <c r="Q1077" s="459"/>
      <c r="R1077" s="463"/>
      <c r="S1077" s="464"/>
      <c r="T1077" s="460"/>
      <c r="U1077" s="461"/>
      <c r="V1077" s="465"/>
      <c r="W1077" s="459"/>
      <c r="X1077" s="460"/>
      <c r="Y1077" s="461"/>
      <c r="Z1077" s="466"/>
      <c r="AA1077" s="464"/>
      <c r="AB1077" s="460"/>
      <c r="AC1077" s="461"/>
      <c r="AD1077" s="465"/>
      <c r="AE1077" s="459"/>
      <c r="AF1077" s="460"/>
      <c r="AG1077" s="461"/>
      <c r="AH1077" s="466"/>
      <c r="AI1077" s="459"/>
      <c r="AJ1077" s="460"/>
      <c r="AK1077" s="461"/>
      <c r="AL1077" s="466"/>
    </row>
    <row r="1078" spans="1:38" ht="18.75">
      <c r="A1078" s="539"/>
      <c r="B1078" s="541"/>
      <c r="C1078" s="451"/>
      <c r="D1078" s="540"/>
      <c r="E1078" s="540"/>
      <c r="F1078" s="453"/>
      <c r="G1078" s="454"/>
      <c r="H1078" s="455"/>
      <c r="I1078" s="456"/>
      <c r="J1078" s="457"/>
      <c r="K1078" s="469"/>
      <c r="L1078" s="459">
        <f t="shared" si="449"/>
        <v>0</v>
      </c>
      <c r="M1078" s="460">
        <f t="shared" si="450"/>
        <v>0</v>
      </c>
      <c r="N1078" s="461">
        <f t="shared" si="451"/>
        <v>0</v>
      </c>
      <c r="O1078" s="462">
        <f t="shared" si="452"/>
        <v>0</v>
      </c>
      <c r="P1078" s="463">
        <f t="shared" si="453"/>
        <v>0</v>
      </c>
      <c r="Q1078" s="459"/>
      <c r="R1078" s="463"/>
      <c r="S1078" s="464"/>
      <c r="T1078" s="460"/>
      <c r="U1078" s="461"/>
      <c r="V1078" s="465"/>
      <c r="W1078" s="459"/>
      <c r="X1078" s="460"/>
      <c r="Y1078" s="461"/>
      <c r="Z1078" s="466"/>
      <c r="AA1078" s="464"/>
      <c r="AB1078" s="460"/>
      <c r="AC1078" s="461"/>
      <c r="AD1078" s="465"/>
      <c r="AE1078" s="459"/>
      <c r="AF1078" s="460"/>
      <c r="AG1078" s="461"/>
      <c r="AH1078" s="466"/>
      <c r="AI1078" s="459"/>
      <c r="AJ1078" s="460"/>
      <c r="AK1078" s="461"/>
      <c r="AL1078" s="466"/>
    </row>
    <row r="1079" spans="1:38" ht="18.75">
      <c r="A1079" s="539"/>
      <c r="B1079" s="541"/>
      <c r="C1079" s="451"/>
      <c r="D1079" s="540"/>
      <c r="E1079" s="540"/>
      <c r="F1079" s="453"/>
      <c r="G1079" s="454"/>
      <c r="H1079" s="455"/>
      <c r="I1079" s="456"/>
      <c r="J1079" s="457"/>
      <c r="K1079" s="469"/>
      <c r="L1079" s="459">
        <f t="shared" si="449"/>
        <v>0</v>
      </c>
      <c r="M1079" s="460">
        <f t="shared" si="450"/>
        <v>0</v>
      </c>
      <c r="N1079" s="461">
        <f t="shared" si="451"/>
        <v>0</v>
      </c>
      <c r="O1079" s="462">
        <f t="shared" si="452"/>
        <v>0</v>
      </c>
      <c r="P1079" s="463">
        <f t="shared" si="453"/>
        <v>0</v>
      </c>
      <c r="Q1079" s="459"/>
      <c r="R1079" s="463"/>
      <c r="S1079" s="464"/>
      <c r="T1079" s="460"/>
      <c r="U1079" s="461"/>
      <c r="V1079" s="465"/>
      <c r="W1079" s="459"/>
      <c r="X1079" s="460"/>
      <c r="Y1079" s="461"/>
      <c r="Z1079" s="466"/>
      <c r="AA1079" s="464"/>
      <c r="AB1079" s="460"/>
      <c r="AC1079" s="461"/>
      <c r="AD1079" s="465"/>
      <c r="AE1079" s="459"/>
      <c r="AF1079" s="460"/>
      <c r="AG1079" s="461"/>
      <c r="AH1079" s="466"/>
      <c r="AI1079" s="459"/>
      <c r="AJ1079" s="460"/>
      <c r="AK1079" s="461"/>
      <c r="AL1079" s="466"/>
    </row>
    <row r="1080" spans="1:38" ht="18.75">
      <c r="A1080" s="539"/>
      <c r="B1080" s="450"/>
      <c r="C1080" s="552"/>
      <c r="D1080" s="542"/>
      <c r="E1080" s="542"/>
      <c r="F1080" s="470"/>
      <c r="G1080" s="471"/>
      <c r="H1080" s="544"/>
      <c r="I1080" s="472"/>
      <c r="J1080" s="473"/>
      <c r="K1080" s="474"/>
      <c r="L1080" s="459">
        <f t="shared" si="449"/>
        <v>0</v>
      </c>
      <c r="M1080" s="460">
        <f t="shared" si="450"/>
        <v>0</v>
      </c>
      <c r="N1080" s="461">
        <f t="shared" si="451"/>
        <v>0</v>
      </c>
      <c r="O1080" s="462">
        <f t="shared" si="452"/>
        <v>0</v>
      </c>
      <c r="P1080" s="463">
        <f t="shared" si="453"/>
        <v>0</v>
      </c>
      <c r="Q1080" s="475"/>
      <c r="R1080" s="476"/>
      <c r="S1080" s="477"/>
      <c r="T1080" s="478"/>
      <c r="U1080" s="479"/>
      <c r="V1080" s="480"/>
      <c r="W1080" s="475"/>
      <c r="X1080" s="478"/>
      <c r="Y1080" s="479"/>
      <c r="Z1080" s="482"/>
      <c r="AA1080" s="477"/>
      <c r="AB1080" s="478"/>
      <c r="AC1080" s="479"/>
      <c r="AD1080" s="480"/>
      <c r="AE1080" s="475"/>
      <c r="AF1080" s="478"/>
      <c r="AG1080" s="479"/>
      <c r="AH1080" s="482"/>
      <c r="AI1080" s="475"/>
      <c r="AJ1080" s="478"/>
      <c r="AK1080" s="479"/>
      <c r="AL1080" s="482"/>
    </row>
    <row r="1081" spans="1:38" ht="18.75">
      <c r="A1081" s="539"/>
      <c r="B1081" s="450"/>
      <c r="C1081" s="552"/>
      <c r="D1081" s="542"/>
      <c r="E1081" s="542"/>
      <c r="F1081" s="453"/>
      <c r="G1081" s="454"/>
      <c r="H1081" s="455"/>
      <c r="I1081" s="456"/>
      <c r="J1081" s="457"/>
      <c r="K1081" s="469"/>
      <c r="L1081" s="459">
        <f t="shared" si="443"/>
        <v>0</v>
      </c>
      <c r="M1081" s="460">
        <f t="shared" si="447"/>
        <v>0</v>
      </c>
      <c r="N1081" s="461">
        <f t="shared" si="444"/>
        <v>0</v>
      </c>
      <c r="O1081" s="462">
        <f t="shared" si="444"/>
        <v>0</v>
      </c>
      <c r="P1081" s="463">
        <f t="shared" si="448"/>
        <v>0</v>
      </c>
      <c r="Q1081" s="459"/>
      <c r="R1081" s="463"/>
      <c r="S1081" s="464"/>
      <c r="T1081" s="460"/>
      <c r="U1081" s="461"/>
      <c r="V1081" s="465"/>
      <c r="W1081" s="459"/>
      <c r="X1081" s="460"/>
      <c r="Y1081" s="461"/>
      <c r="Z1081" s="466"/>
      <c r="AA1081" s="464"/>
      <c r="AB1081" s="460"/>
      <c r="AC1081" s="461"/>
      <c r="AD1081" s="465"/>
      <c r="AE1081" s="459"/>
      <c r="AF1081" s="460"/>
      <c r="AG1081" s="461"/>
      <c r="AH1081" s="466"/>
      <c r="AI1081" s="459"/>
      <c r="AJ1081" s="460"/>
      <c r="AK1081" s="461"/>
      <c r="AL1081" s="466"/>
    </row>
    <row r="1082" spans="1:38" ht="19.5" thickBot="1">
      <c r="A1082" s="553"/>
      <c r="B1082" s="553"/>
      <c r="C1082" s="554"/>
      <c r="D1082" s="555"/>
      <c r="E1082" s="555"/>
      <c r="F1082" s="556"/>
      <c r="G1082" s="557"/>
      <c r="H1082" s="558"/>
      <c r="I1082" s="559"/>
      <c r="J1082" s="560"/>
      <c r="K1082" s="561"/>
      <c r="L1082" s="459">
        <f t="shared" si="443"/>
        <v>0</v>
      </c>
      <c r="M1082" s="460">
        <f t="shared" si="447"/>
        <v>0</v>
      </c>
      <c r="N1082" s="461">
        <f t="shared" si="444"/>
        <v>0</v>
      </c>
      <c r="O1082" s="462">
        <f t="shared" si="444"/>
        <v>0</v>
      </c>
      <c r="P1082" s="463">
        <f t="shared" si="448"/>
        <v>0</v>
      </c>
      <c r="Q1082" s="492"/>
      <c r="R1082" s="493"/>
      <c r="S1082" s="494"/>
      <c r="T1082" s="514"/>
      <c r="U1082" s="515"/>
      <c r="V1082" s="516"/>
      <c r="W1082" s="511"/>
      <c r="X1082" s="514"/>
      <c r="Y1082" s="515"/>
      <c r="Z1082" s="517"/>
      <c r="AA1082" s="513"/>
      <c r="AB1082" s="514"/>
      <c r="AC1082" s="515"/>
      <c r="AD1082" s="516"/>
      <c r="AE1082" s="511"/>
      <c r="AF1082" s="514"/>
      <c r="AG1082" s="515"/>
      <c r="AH1082" s="517"/>
      <c r="AI1082" s="511"/>
      <c r="AJ1082" s="514"/>
      <c r="AK1082" s="515"/>
      <c r="AL1082" s="517"/>
    </row>
    <row r="1083" spans="1:38" ht="37.5">
      <c r="A1083" s="966" t="s">
        <v>185</v>
      </c>
      <c r="B1083" s="562" t="s">
        <v>186</v>
      </c>
      <c r="C1083" s="563" t="s">
        <v>187</v>
      </c>
      <c r="D1083" s="564" t="s">
        <v>188</v>
      </c>
      <c r="E1083" s="410" t="s">
        <v>521</v>
      </c>
      <c r="F1083" s="411" t="s">
        <v>522</v>
      </c>
      <c r="G1083" s="409" t="s">
        <v>508</v>
      </c>
      <c r="H1083" s="409" t="s">
        <v>509</v>
      </c>
      <c r="I1083" s="409" t="s">
        <v>510</v>
      </c>
      <c r="J1083" s="412" t="s">
        <v>511</v>
      </c>
      <c r="K1083" s="413" t="s">
        <v>64</v>
      </c>
      <c r="L1083" s="565"/>
      <c r="M1083" s="566"/>
      <c r="N1083" s="566"/>
      <c r="O1083" s="566"/>
      <c r="P1083" s="567"/>
      <c r="Q1083" s="899">
        <f>Q1089+R1089</f>
        <v>864000</v>
      </c>
      <c r="R1083" s="900">
        <f>F1084-Q1083</f>
        <v>432000</v>
      </c>
      <c r="S1083" s="523">
        <f>SUM(S1089:V1089)</f>
        <v>774532.55</v>
      </c>
      <c r="T1083" s="897">
        <f>S1083+G1091</f>
        <v>774532.55</v>
      </c>
      <c r="U1083" s="591"/>
      <c r="V1083" s="593"/>
      <c r="W1083" s="523">
        <f>SUM(W1089:Z1089)</f>
        <v>82092.83</v>
      </c>
      <c r="X1083" s="897">
        <f>W1083+H1091</f>
        <v>82092.83</v>
      </c>
      <c r="Y1083" s="591"/>
      <c r="Z1083" s="592"/>
      <c r="AA1083" s="704">
        <f>SUM(AA1089:AD1089)</f>
        <v>0</v>
      </c>
      <c r="AB1083" s="591"/>
      <c r="AC1083" s="591"/>
      <c r="AD1083" s="593"/>
      <c r="AE1083" s="704">
        <f>SUM(AE1089:AH1089)</f>
        <v>87220</v>
      </c>
      <c r="AF1083" s="591"/>
      <c r="AG1083" s="591"/>
      <c r="AH1083" s="592"/>
      <c r="AI1083" s="590"/>
      <c r="AJ1083" s="591"/>
      <c r="AK1083" s="591"/>
      <c r="AL1083" s="592"/>
    </row>
    <row r="1084" spans="1:38" ht="26.25">
      <c r="A1084" s="402" t="s">
        <v>513</v>
      </c>
      <c r="B1084" s="420" t="str">
        <f>$B$4</f>
        <v>90</v>
      </c>
      <c r="C1084" s="421" t="s">
        <v>32</v>
      </c>
      <c r="D1084" s="386">
        <f>SUM(F1084:K1084)</f>
        <v>3338000</v>
      </c>
      <c r="E1084" s="400" t="s">
        <v>514</v>
      </c>
      <c r="F1084" s="422">
        <v>1296000</v>
      </c>
      <c r="G1084" s="423">
        <v>906000</v>
      </c>
      <c r="H1084" s="424">
        <v>378400</v>
      </c>
      <c r="I1084" s="425">
        <v>0</v>
      </c>
      <c r="J1084" s="426">
        <v>90000</v>
      </c>
      <c r="K1084" s="427">
        <v>667600</v>
      </c>
      <c r="L1084" s="428"/>
      <c r="M1084" s="429"/>
      <c r="N1084" s="430"/>
      <c r="O1084" s="431"/>
      <c r="P1084" s="432"/>
      <c r="Q1084" s="428"/>
      <c r="R1084" s="432"/>
      <c r="S1084" s="433"/>
      <c r="T1084" s="429"/>
      <c r="U1084" s="430"/>
      <c r="V1084" s="434"/>
      <c r="W1084" s="428"/>
      <c r="X1084" s="429"/>
      <c r="Y1084" s="430"/>
      <c r="Z1084" s="435"/>
      <c r="AA1084" s="433"/>
      <c r="AB1084" s="429"/>
      <c r="AC1084" s="430"/>
      <c r="AD1084" s="434"/>
      <c r="AE1084" s="428"/>
      <c r="AF1084" s="429"/>
      <c r="AG1084" s="430"/>
      <c r="AH1084" s="435"/>
      <c r="AI1084" s="428"/>
      <c r="AJ1084" s="429"/>
      <c r="AK1084" s="430"/>
      <c r="AL1084" s="435"/>
    </row>
    <row r="1085" spans="1:38" ht="18.75" hidden="1">
      <c r="A1085" s="436" t="str">
        <f>$A$5</f>
        <v>พ.ค.</v>
      </c>
      <c r="B1085" s="398"/>
      <c r="C1085" s="421"/>
      <c r="D1085" s="386">
        <f t="shared" ref="D1085" si="454">SUM(F1085:K1085)</f>
        <v>2994400</v>
      </c>
      <c r="E1085" s="400" t="s">
        <v>516</v>
      </c>
      <c r="F1085" s="422">
        <v>1296000</v>
      </c>
      <c r="G1085" s="423">
        <v>679500</v>
      </c>
      <c r="H1085" s="424">
        <v>283800</v>
      </c>
      <c r="I1085" s="425">
        <v>0</v>
      </c>
      <c r="J1085" s="426">
        <v>67500</v>
      </c>
      <c r="K1085" s="427">
        <v>667600</v>
      </c>
      <c r="L1085" s="428"/>
      <c r="M1085" s="429"/>
      <c r="N1085" s="430"/>
      <c r="O1085" s="431"/>
      <c r="P1085" s="432"/>
      <c r="Q1085" s="428"/>
      <c r="R1085" s="432"/>
      <c r="S1085" s="433"/>
      <c r="T1085" s="429"/>
      <c r="U1085" s="430"/>
      <c r="V1085" s="434"/>
      <c r="W1085" s="428"/>
      <c r="X1085" s="429"/>
      <c r="Y1085" s="430"/>
      <c r="Z1085" s="435"/>
      <c r="AA1085" s="433"/>
      <c r="AB1085" s="429"/>
      <c r="AC1085" s="430"/>
      <c r="AD1085" s="434"/>
      <c r="AE1085" s="428"/>
      <c r="AF1085" s="429"/>
      <c r="AG1085" s="430"/>
      <c r="AH1085" s="435"/>
      <c r="AI1085" s="428"/>
      <c r="AJ1085" s="429"/>
      <c r="AK1085" s="430"/>
      <c r="AL1085" s="435"/>
    </row>
    <row r="1086" spans="1:38" ht="26.25">
      <c r="A1086" s="402" t="s">
        <v>517</v>
      </c>
      <c r="B1086" s="401">
        <f>D1086*100/D1084</f>
        <v>74.159538046734568</v>
      </c>
      <c r="C1086" s="421" t="s">
        <v>32</v>
      </c>
      <c r="D1086" s="386">
        <f>SUM(F1086:K1086)</f>
        <v>2475445.38</v>
      </c>
      <c r="E1086" s="400" t="s">
        <v>518</v>
      </c>
      <c r="F1086" s="422">
        <f t="shared" ref="F1086:K1086" si="455">SUM(F1090:F1213)</f>
        <v>864000</v>
      </c>
      <c r="G1086" s="423">
        <f t="shared" si="455"/>
        <v>774532.55</v>
      </c>
      <c r="H1086" s="424">
        <f t="shared" si="455"/>
        <v>82092.83</v>
      </c>
      <c r="I1086" s="425">
        <f t="shared" si="455"/>
        <v>0</v>
      </c>
      <c r="J1086" s="426">
        <f t="shared" si="455"/>
        <v>87220</v>
      </c>
      <c r="K1086" s="427">
        <f t="shared" si="455"/>
        <v>667600</v>
      </c>
      <c r="L1086" s="475"/>
      <c r="M1086" s="478"/>
      <c r="N1086" s="479"/>
      <c r="O1086" s="538"/>
      <c r="P1086" s="476"/>
      <c r="Q1086" s="475"/>
      <c r="R1086" s="476"/>
      <c r="S1086" s="477"/>
      <c r="T1086" s="478"/>
      <c r="U1086" s="479"/>
      <c r="V1086" s="480"/>
      <c r="W1086" s="475"/>
      <c r="X1086" s="478"/>
      <c r="Y1086" s="479"/>
      <c r="Z1086" s="482"/>
      <c r="AA1086" s="477"/>
      <c r="AB1086" s="478"/>
      <c r="AC1086" s="479"/>
      <c r="AD1086" s="480"/>
      <c r="AE1086" s="475"/>
      <c r="AF1086" s="478"/>
      <c r="AG1086" s="479"/>
      <c r="AH1086" s="482"/>
      <c r="AI1086" s="475"/>
      <c r="AJ1086" s="478"/>
      <c r="AK1086" s="479"/>
      <c r="AL1086" s="482"/>
    </row>
    <row r="1087" spans="1:38" ht="26.25" hidden="1">
      <c r="A1087" s="402" t="s">
        <v>519</v>
      </c>
      <c r="B1087" s="403">
        <f>L1089*100/D1084</f>
        <v>71.651897843019768</v>
      </c>
      <c r="C1087" s="421" t="s">
        <v>32</v>
      </c>
      <c r="D1087" s="386">
        <f>SUM(F1087:K1087)</f>
        <v>518954.61999999988</v>
      </c>
      <c r="E1087" s="400" t="s">
        <v>520</v>
      </c>
      <c r="F1087" s="422">
        <f>F1085-F1086</f>
        <v>432000</v>
      </c>
      <c r="G1087" s="423">
        <f t="shared" ref="G1087:K1087" si="456">G1085-G1086</f>
        <v>-95032.550000000047</v>
      </c>
      <c r="H1087" s="424">
        <f t="shared" si="456"/>
        <v>201707.16999999998</v>
      </c>
      <c r="I1087" s="425">
        <f t="shared" si="456"/>
        <v>0</v>
      </c>
      <c r="J1087" s="426">
        <f t="shared" si="456"/>
        <v>-19720</v>
      </c>
      <c r="K1087" s="427">
        <f t="shared" si="456"/>
        <v>0</v>
      </c>
      <c r="L1087" s="570"/>
      <c r="M1087" s="460"/>
      <c r="N1087" s="461"/>
      <c r="O1087" s="462"/>
      <c r="P1087" s="571"/>
      <c r="Q1087" s="570"/>
      <c r="R1087" s="571"/>
      <c r="S1087" s="572"/>
      <c r="T1087" s="460"/>
      <c r="U1087" s="461"/>
      <c r="V1087" s="465"/>
      <c r="W1087" s="570"/>
      <c r="X1087" s="460"/>
      <c r="Y1087" s="461"/>
      <c r="Z1087" s="466"/>
      <c r="AA1087" s="572"/>
      <c r="AB1087" s="460"/>
      <c r="AC1087" s="461"/>
      <c r="AD1087" s="465"/>
      <c r="AE1087" s="570"/>
      <c r="AF1087" s="460"/>
      <c r="AG1087" s="461"/>
      <c r="AH1087" s="466"/>
      <c r="AI1087" s="570"/>
      <c r="AJ1087" s="460"/>
      <c r="AK1087" s="461"/>
      <c r="AL1087" s="466"/>
    </row>
    <row r="1088" spans="1:38" ht="18.75">
      <c r="A1088" s="437"/>
      <c r="B1088" s="438"/>
      <c r="C1088" s="421"/>
      <c r="D1088" s="386">
        <f t="shared" ref="D1088" si="457">SUM(F1088:K1088)</f>
        <v>862554.61999999988</v>
      </c>
      <c r="E1088" s="400" t="s">
        <v>453</v>
      </c>
      <c r="F1088" s="422">
        <f>F1084-F1086</f>
        <v>432000</v>
      </c>
      <c r="G1088" s="423">
        <f t="shared" ref="G1088:K1088" si="458">G1084-G1086</f>
        <v>131467.44999999995</v>
      </c>
      <c r="H1088" s="424">
        <f t="shared" si="458"/>
        <v>296307.17</v>
      </c>
      <c r="I1088" s="425">
        <f t="shared" si="458"/>
        <v>0</v>
      </c>
      <c r="J1088" s="426">
        <f t="shared" si="458"/>
        <v>2780</v>
      </c>
      <c r="K1088" s="439">
        <f t="shared" si="458"/>
        <v>0</v>
      </c>
      <c r="L1088" s="459"/>
      <c r="M1088" s="460"/>
      <c r="N1088" s="461"/>
      <c r="O1088" s="462"/>
      <c r="P1088" s="463"/>
      <c r="Q1088" s="459"/>
      <c r="R1088" s="463"/>
      <c r="S1088" s="464"/>
      <c r="T1088" s="460"/>
      <c r="U1088" s="461"/>
      <c r="V1088" s="465"/>
      <c r="W1088" s="459"/>
      <c r="X1088" s="460"/>
      <c r="Y1088" s="461"/>
      <c r="Z1088" s="466"/>
      <c r="AA1088" s="464"/>
      <c r="AB1088" s="460"/>
      <c r="AC1088" s="461"/>
      <c r="AD1088" s="465"/>
      <c r="AE1088" s="459"/>
      <c r="AF1088" s="460"/>
      <c r="AG1088" s="461"/>
      <c r="AH1088" s="466"/>
      <c r="AI1088" s="459"/>
      <c r="AJ1088" s="460"/>
      <c r="AK1088" s="461"/>
      <c r="AL1088" s="466"/>
    </row>
    <row r="1089" spans="1:38" ht="18.75">
      <c r="A1089" s="449" t="s">
        <v>523</v>
      </c>
      <c r="B1089" s="440" t="s">
        <v>524</v>
      </c>
      <c r="C1089" s="1162" t="s">
        <v>525</v>
      </c>
      <c r="D1089" s="1163"/>
      <c r="E1089" s="1164"/>
      <c r="F1089" s="442" t="s">
        <v>526</v>
      </c>
      <c r="G1089" s="440" t="s">
        <v>508</v>
      </c>
      <c r="H1089" s="440" t="s">
        <v>509</v>
      </c>
      <c r="I1089" s="440" t="s">
        <v>510</v>
      </c>
      <c r="J1089" s="440" t="s">
        <v>511</v>
      </c>
      <c r="K1089" s="443" t="s">
        <v>64</v>
      </c>
      <c r="L1089" s="444">
        <f t="shared" ref="L1089:AL1089" si="459">SUM(L1090:L1213)</f>
        <v>2391740.3499999996</v>
      </c>
      <c r="M1089" s="445">
        <f t="shared" si="459"/>
        <v>1180</v>
      </c>
      <c r="N1089" s="445">
        <f t="shared" si="459"/>
        <v>30240</v>
      </c>
      <c r="O1089" s="445">
        <f t="shared" si="459"/>
        <v>52285.03</v>
      </c>
      <c r="P1089" s="445">
        <f t="shared" si="459"/>
        <v>0</v>
      </c>
      <c r="Q1089" s="444">
        <f t="shared" si="459"/>
        <v>864000</v>
      </c>
      <c r="R1089" s="446">
        <f t="shared" si="459"/>
        <v>0</v>
      </c>
      <c r="S1089" s="447">
        <f t="shared" si="459"/>
        <v>714398.55</v>
      </c>
      <c r="T1089" s="445">
        <f t="shared" si="459"/>
        <v>1180</v>
      </c>
      <c r="U1089" s="445">
        <f t="shared" si="459"/>
        <v>30240</v>
      </c>
      <c r="V1089" s="448">
        <f t="shared" si="459"/>
        <v>28714</v>
      </c>
      <c r="W1089" s="444">
        <f t="shared" si="459"/>
        <v>58521.8</v>
      </c>
      <c r="X1089" s="445">
        <f t="shared" si="459"/>
        <v>0</v>
      </c>
      <c r="Y1089" s="445">
        <f t="shared" si="459"/>
        <v>0</v>
      </c>
      <c r="Z1089" s="446">
        <f t="shared" si="459"/>
        <v>23571.03</v>
      </c>
      <c r="AA1089" s="447">
        <f t="shared" si="459"/>
        <v>0</v>
      </c>
      <c r="AB1089" s="445">
        <f t="shared" si="459"/>
        <v>0</v>
      </c>
      <c r="AC1089" s="445">
        <f t="shared" si="459"/>
        <v>0</v>
      </c>
      <c r="AD1089" s="448">
        <f t="shared" si="459"/>
        <v>0</v>
      </c>
      <c r="AE1089" s="444">
        <f t="shared" si="459"/>
        <v>87220</v>
      </c>
      <c r="AF1089" s="445">
        <f t="shared" si="459"/>
        <v>0</v>
      </c>
      <c r="AG1089" s="445">
        <f t="shared" si="459"/>
        <v>0</v>
      </c>
      <c r="AH1089" s="446">
        <f t="shared" si="459"/>
        <v>0</v>
      </c>
      <c r="AI1089" s="444">
        <f t="shared" si="459"/>
        <v>667600</v>
      </c>
      <c r="AJ1089" s="445">
        <f t="shared" si="459"/>
        <v>0</v>
      </c>
      <c r="AK1089" s="445">
        <f t="shared" si="459"/>
        <v>0</v>
      </c>
      <c r="AL1089" s="446">
        <f t="shared" si="459"/>
        <v>0</v>
      </c>
    </row>
    <row r="1090" spans="1:38" ht="18.75" hidden="1">
      <c r="A1090" s="449"/>
      <c r="B1090" s="450"/>
      <c r="C1090" s="451" t="s">
        <v>527</v>
      </c>
      <c r="D1090" s="540"/>
      <c r="E1090" s="540"/>
      <c r="F1090" s="453"/>
      <c r="G1090" s="454"/>
      <c r="H1090" s="455"/>
      <c r="I1090" s="456"/>
      <c r="J1090" s="457"/>
      <c r="K1090" s="469"/>
      <c r="L1090" s="459">
        <f t="shared" ref="L1090:L1153" si="460">SUM(Q1090,S1090,W1090,AA1090,AE1090,AI1090)</f>
        <v>0</v>
      </c>
      <c r="M1090" s="460">
        <f>SUM(T1090,X1090,AB1090,AF1090,AJ1090)</f>
        <v>0</v>
      </c>
      <c r="N1090" s="461">
        <f t="shared" ref="N1090:O1105" si="461">SUM(U1090,Y1090,AC1090,AG1090,AK1090)</f>
        <v>0</v>
      </c>
      <c r="O1090" s="462">
        <f>SUM(V1090,Z1090,AD1090,AH1090,AL1090)</f>
        <v>0</v>
      </c>
      <c r="P1090" s="463">
        <f>SUM(R1090)</f>
        <v>0</v>
      </c>
      <c r="Q1090" s="459"/>
      <c r="R1090" s="463"/>
      <c r="S1090" s="464"/>
      <c r="T1090" s="460"/>
      <c r="U1090" s="461"/>
      <c r="V1090" s="465"/>
      <c r="W1090" s="459"/>
      <c r="X1090" s="460"/>
      <c r="Y1090" s="461"/>
      <c r="Z1090" s="466"/>
      <c r="AA1090" s="464"/>
      <c r="AB1090" s="460"/>
      <c r="AC1090" s="461"/>
      <c r="AD1090" s="465"/>
      <c r="AE1090" s="459"/>
      <c r="AF1090" s="460"/>
      <c r="AG1090" s="461"/>
      <c r="AH1090" s="466"/>
      <c r="AI1090" s="459"/>
      <c r="AJ1090" s="460"/>
      <c r="AK1090" s="461"/>
      <c r="AL1090" s="466"/>
    </row>
    <row r="1091" spans="1:38" ht="18.75">
      <c r="A1091" s="449"/>
      <c r="B1091" s="450"/>
      <c r="C1091" s="853" t="s">
        <v>1303</v>
      </c>
      <c r="D1091" s="540"/>
      <c r="E1091" s="540"/>
      <c r="F1091" s="453"/>
      <c r="G1091" s="454"/>
      <c r="H1091" s="455"/>
      <c r="I1091" s="456"/>
      <c r="J1091" s="457"/>
      <c r="K1091" s="469"/>
      <c r="L1091" s="459">
        <f t="shared" si="460"/>
        <v>0</v>
      </c>
      <c r="M1091" s="460">
        <f t="shared" ref="M1091:O1106" si="462">SUM(T1091,X1091,AB1091,AF1091,AJ1091)</f>
        <v>0</v>
      </c>
      <c r="N1091" s="461">
        <f t="shared" si="461"/>
        <v>0</v>
      </c>
      <c r="O1091" s="462">
        <f t="shared" si="461"/>
        <v>0</v>
      </c>
      <c r="P1091" s="463">
        <f t="shared" ref="P1091:P1154" si="463">SUM(R1091)</f>
        <v>0</v>
      </c>
      <c r="Q1091" s="459"/>
      <c r="R1091" s="463"/>
      <c r="S1091" s="464"/>
      <c r="T1091" s="460"/>
      <c r="U1091" s="461"/>
      <c r="V1091" s="465"/>
      <c r="W1091" s="459"/>
      <c r="X1091" s="460"/>
      <c r="Y1091" s="461"/>
      <c r="Z1091" s="466"/>
      <c r="AA1091" s="464"/>
      <c r="AB1091" s="460"/>
      <c r="AC1091" s="461"/>
      <c r="AD1091" s="465"/>
      <c r="AE1091" s="459"/>
      <c r="AF1091" s="460"/>
      <c r="AG1091" s="461"/>
      <c r="AH1091" s="466"/>
      <c r="AI1091" s="459"/>
      <c r="AJ1091" s="460"/>
      <c r="AK1091" s="461"/>
      <c r="AL1091" s="466"/>
    </row>
    <row r="1092" spans="1:38" ht="18.75">
      <c r="A1092" s="449"/>
      <c r="B1092" s="574">
        <v>244091</v>
      </c>
      <c r="C1092" s="854" t="s">
        <v>951</v>
      </c>
      <c r="D1092" s="542"/>
      <c r="E1092" s="542"/>
      <c r="F1092" s="470"/>
      <c r="G1092" s="518">
        <v>90540</v>
      </c>
      <c r="H1092" s="544"/>
      <c r="I1092" s="472"/>
      <c r="J1092" s="473"/>
      <c r="K1092" s="474"/>
      <c r="L1092" s="459">
        <f t="shared" si="460"/>
        <v>90540</v>
      </c>
      <c r="M1092" s="460">
        <f t="shared" si="462"/>
        <v>0</v>
      </c>
      <c r="N1092" s="461">
        <f t="shared" si="461"/>
        <v>0</v>
      </c>
      <c r="O1092" s="462">
        <f t="shared" si="461"/>
        <v>0</v>
      </c>
      <c r="P1092" s="463">
        <f t="shared" si="463"/>
        <v>0</v>
      </c>
      <c r="Q1092" s="475"/>
      <c r="R1092" s="476"/>
      <c r="S1092" s="608">
        <v>90540</v>
      </c>
      <c r="T1092" s="478"/>
      <c r="U1092" s="479"/>
      <c r="V1092" s="546"/>
      <c r="W1092" s="475"/>
      <c r="X1092" s="478"/>
      <c r="Y1092" s="479"/>
      <c r="Z1092" s="482"/>
      <c r="AA1092" s="477"/>
      <c r="AB1092" s="478"/>
      <c r="AC1092" s="479"/>
      <c r="AD1092" s="480"/>
      <c r="AE1092" s="475"/>
      <c r="AF1092" s="478"/>
      <c r="AG1092" s="479"/>
      <c r="AH1092" s="482"/>
      <c r="AI1092" s="475"/>
      <c r="AJ1092" s="549"/>
      <c r="AK1092" s="479"/>
      <c r="AL1092" s="482"/>
    </row>
    <row r="1093" spans="1:38" ht="18.75">
      <c r="A1093" s="449"/>
      <c r="B1093" s="541">
        <v>244074</v>
      </c>
      <c r="C1093" s="543" t="s">
        <v>952</v>
      </c>
      <c r="D1093" s="542"/>
      <c r="E1093" s="542"/>
      <c r="F1093" s="470"/>
      <c r="G1093" s="471"/>
      <c r="H1093" s="544"/>
      <c r="I1093" s="472"/>
      <c r="J1093" s="473"/>
      <c r="K1093" s="609">
        <v>667600</v>
      </c>
      <c r="L1093" s="459">
        <f t="shared" si="460"/>
        <v>667600</v>
      </c>
      <c r="M1093" s="460">
        <f t="shared" si="462"/>
        <v>0</v>
      </c>
      <c r="N1093" s="461">
        <f t="shared" si="461"/>
        <v>0</v>
      </c>
      <c r="O1093" s="462">
        <f t="shared" si="461"/>
        <v>0</v>
      </c>
      <c r="P1093" s="463">
        <f t="shared" si="463"/>
        <v>0</v>
      </c>
      <c r="Q1093" s="475"/>
      <c r="R1093" s="476"/>
      <c r="S1093" s="477"/>
      <c r="T1093" s="478"/>
      <c r="U1093" s="479"/>
      <c r="V1093" s="480"/>
      <c r="W1093" s="475"/>
      <c r="X1093" s="478"/>
      <c r="Y1093" s="479"/>
      <c r="Z1093" s="482"/>
      <c r="AA1093" s="477"/>
      <c r="AB1093" s="478"/>
      <c r="AC1093" s="479"/>
      <c r="AD1093" s="480"/>
      <c r="AE1093" s="475"/>
      <c r="AF1093" s="478"/>
      <c r="AG1093" s="479"/>
      <c r="AH1093" s="482"/>
      <c r="AI1093" s="475">
        <v>667600</v>
      </c>
      <c r="AJ1093" s="549"/>
      <c r="AK1093" s="479"/>
      <c r="AL1093" s="482"/>
    </row>
    <row r="1094" spans="1:38" ht="18.75">
      <c r="A1094" s="483"/>
      <c r="B1094" s="574">
        <v>244165</v>
      </c>
      <c r="C1094" s="705" t="s">
        <v>953</v>
      </c>
      <c r="D1094" s="575"/>
      <c r="E1094" s="575"/>
      <c r="F1094" s="648">
        <f t="shared" ref="F1094:F1099" si="464">18000*8</f>
        <v>144000</v>
      </c>
      <c r="G1094" s="557"/>
      <c r="H1094" s="558"/>
      <c r="I1094" s="559"/>
      <c r="J1094" s="560"/>
      <c r="K1094" s="561"/>
      <c r="L1094" s="459">
        <f t="shared" si="460"/>
        <v>144000</v>
      </c>
      <c r="M1094" s="460">
        <f t="shared" si="462"/>
        <v>0</v>
      </c>
      <c r="N1094" s="461">
        <f t="shared" si="461"/>
        <v>0</v>
      </c>
      <c r="O1094" s="462">
        <f t="shared" si="461"/>
        <v>0</v>
      </c>
      <c r="P1094" s="463">
        <f t="shared" si="463"/>
        <v>0</v>
      </c>
      <c r="Q1094" s="649">
        <f>F1094</f>
        <v>144000</v>
      </c>
      <c r="R1094" s="650">
        <f>144000-Q1094</f>
        <v>0</v>
      </c>
      <c r="S1094" s="651"/>
      <c r="T1094" s="652"/>
      <c r="U1094" s="653"/>
      <c r="V1094" s="654"/>
      <c r="W1094" s="655"/>
      <c r="X1094" s="652"/>
      <c r="Y1094" s="653"/>
      <c r="Z1094" s="656"/>
      <c r="AA1094" s="651"/>
      <c r="AB1094" s="652"/>
      <c r="AC1094" s="653"/>
      <c r="AD1094" s="654"/>
      <c r="AE1094" s="655"/>
      <c r="AF1094" s="652"/>
      <c r="AG1094" s="653"/>
      <c r="AH1094" s="656"/>
      <c r="AI1094" s="655"/>
      <c r="AJ1094" s="657"/>
      <c r="AK1094" s="653"/>
      <c r="AL1094" s="656"/>
    </row>
    <row r="1095" spans="1:38" ht="18.75">
      <c r="A1095" s="483"/>
      <c r="B1095" s="574">
        <v>244165</v>
      </c>
      <c r="C1095" s="705" t="s">
        <v>954</v>
      </c>
      <c r="D1095" s="575"/>
      <c r="E1095" s="575"/>
      <c r="F1095" s="648">
        <f t="shared" si="464"/>
        <v>144000</v>
      </c>
      <c r="G1095" s="557"/>
      <c r="H1095" s="558"/>
      <c r="I1095" s="559"/>
      <c r="J1095" s="560"/>
      <c r="K1095" s="561"/>
      <c r="L1095" s="459">
        <f t="shared" si="460"/>
        <v>144000</v>
      </c>
      <c r="M1095" s="460">
        <f t="shared" si="462"/>
        <v>0</v>
      </c>
      <c r="N1095" s="461">
        <f t="shared" si="461"/>
        <v>0</v>
      </c>
      <c r="O1095" s="462">
        <f t="shared" si="461"/>
        <v>0</v>
      </c>
      <c r="P1095" s="463">
        <f t="shared" si="463"/>
        <v>0</v>
      </c>
      <c r="Q1095" s="649">
        <f t="shared" ref="Q1095:Q1099" si="465">F1095</f>
        <v>144000</v>
      </c>
      <c r="R1095" s="650">
        <f t="shared" ref="R1095:R1099" si="466">144000-Q1095</f>
        <v>0</v>
      </c>
      <c r="S1095" s="651"/>
      <c r="T1095" s="652"/>
      <c r="U1095" s="653"/>
      <c r="V1095" s="654"/>
      <c r="W1095" s="655"/>
      <c r="X1095" s="652"/>
      <c r="Y1095" s="653"/>
      <c r="Z1095" s="656"/>
      <c r="AA1095" s="651"/>
      <c r="AB1095" s="652"/>
      <c r="AC1095" s="653"/>
      <c r="AD1095" s="654"/>
      <c r="AE1095" s="655"/>
      <c r="AF1095" s="652"/>
      <c r="AG1095" s="653"/>
      <c r="AH1095" s="656"/>
      <c r="AI1095" s="655"/>
      <c r="AJ1095" s="657"/>
      <c r="AK1095" s="653"/>
      <c r="AL1095" s="656"/>
    </row>
    <row r="1096" spans="1:38" ht="18.75">
      <c r="A1096" s="483"/>
      <c r="B1096" s="574">
        <v>244165</v>
      </c>
      <c r="C1096" s="705" t="s">
        <v>955</v>
      </c>
      <c r="D1096" s="575"/>
      <c r="E1096" s="575"/>
      <c r="F1096" s="648">
        <f t="shared" si="464"/>
        <v>144000</v>
      </c>
      <c r="G1096" s="557"/>
      <c r="H1096" s="558"/>
      <c r="I1096" s="559"/>
      <c r="J1096" s="560"/>
      <c r="K1096" s="561"/>
      <c r="L1096" s="459">
        <f t="shared" si="460"/>
        <v>144000</v>
      </c>
      <c r="M1096" s="460">
        <f t="shared" si="462"/>
        <v>0</v>
      </c>
      <c r="N1096" s="461">
        <f t="shared" si="461"/>
        <v>0</v>
      </c>
      <c r="O1096" s="462">
        <f t="shared" si="461"/>
        <v>0</v>
      </c>
      <c r="P1096" s="463">
        <f t="shared" si="463"/>
        <v>0</v>
      </c>
      <c r="Q1096" s="649">
        <f t="shared" si="465"/>
        <v>144000</v>
      </c>
      <c r="R1096" s="650">
        <f t="shared" si="466"/>
        <v>0</v>
      </c>
      <c r="S1096" s="651"/>
      <c r="T1096" s="652"/>
      <c r="U1096" s="653"/>
      <c r="V1096" s="654"/>
      <c r="W1096" s="655"/>
      <c r="X1096" s="652"/>
      <c r="Y1096" s="653"/>
      <c r="Z1096" s="656"/>
      <c r="AA1096" s="651"/>
      <c r="AB1096" s="652"/>
      <c r="AC1096" s="653"/>
      <c r="AD1096" s="654"/>
      <c r="AE1096" s="655"/>
      <c r="AF1096" s="652"/>
      <c r="AG1096" s="653"/>
      <c r="AH1096" s="656"/>
      <c r="AI1096" s="655"/>
      <c r="AJ1096" s="657"/>
      <c r="AK1096" s="653"/>
      <c r="AL1096" s="656"/>
    </row>
    <row r="1097" spans="1:38" ht="18.75">
      <c r="A1097" s="483"/>
      <c r="B1097" s="574">
        <v>244165</v>
      </c>
      <c r="C1097" s="705" t="s">
        <v>956</v>
      </c>
      <c r="D1097" s="575"/>
      <c r="E1097" s="575"/>
      <c r="F1097" s="648">
        <f t="shared" si="464"/>
        <v>144000</v>
      </c>
      <c r="G1097" s="557"/>
      <c r="H1097" s="558"/>
      <c r="I1097" s="559"/>
      <c r="J1097" s="560"/>
      <c r="K1097" s="561"/>
      <c r="L1097" s="459">
        <f t="shared" si="460"/>
        <v>144000</v>
      </c>
      <c r="M1097" s="460">
        <f t="shared" si="462"/>
        <v>0</v>
      </c>
      <c r="N1097" s="461">
        <f t="shared" si="461"/>
        <v>0</v>
      </c>
      <c r="O1097" s="462">
        <f t="shared" si="461"/>
        <v>0</v>
      </c>
      <c r="P1097" s="463">
        <f t="shared" si="463"/>
        <v>0</v>
      </c>
      <c r="Q1097" s="649">
        <f t="shared" si="465"/>
        <v>144000</v>
      </c>
      <c r="R1097" s="650">
        <f t="shared" si="466"/>
        <v>0</v>
      </c>
      <c r="S1097" s="651"/>
      <c r="T1097" s="652"/>
      <c r="U1097" s="653"/>
      <c r="V1097" s="654"/>
      <c r="W1097" s="655"/>
      <c r="X1097" s="652"/>
      <c r="Y1097" s="653"/>
      <c r="Z1097" s="656"/>
      <c r="AA1097" s="651"/>
      <c r="AB1097" s="652"/>
      <c r="AC1097" s="653"/>
      <c r="AD1097" s="654"/>
      <c r="AE1097" s="655"/>
      <c r="AF1097" s="652"/>
      <c r="AG1097" s="653"/>
      <c r="AH1097" s="656"/>
      <c r="AI1097" s="655"/>
      <c r="AJ1097" s="657"/>
      <c r="AK1097" s="653"/>
      <c r="AL1097" s="656"/>
    </row>
    <row r="1098" spans="1:38" ht="18.75">
      <c r="A1098" s="483"/>
      <c r="B1098" s="574">
        <v>244165</v>
      </c>
      <c r="C1098" s="705" t="s">
        <v>957</v>
      </c>
      <c r="D1098" s="575"/>
      <c r="E1098" s="575"/>
      <c r="F1098" s="648">
        <f t="shared" si="464"/>
        <v>144000</v>
      </c>
      <c r="G1098" s="557"/>
      <c r="H1098" s="558"/>
      <c r="I1098" s="559"/>
      <c r="J1098" s="560"/>
      <c r="K1098" s="561"/>
      <c r="L1098" s="459">
        <f t="shared" si="460"/>
        <v>144000</v>
      </c>
      <c r="M1098" s="460">
        <f t="shared" si="462"/>
        <v>0</v>
      </c>
      <c r="N1098" s="461">
        <f t="shared" si="461"/>
        <v>0</v>
      </c>
      <c r="O1098" s="462">
        <f t="shared" si="461"/>
        <v>0</v>
      </c>
      <c r="P1098" s="463">
        <f t="shared" si="463"/>
        <v>0</v>
      </c>
      <c r="Q1098" s="649">
        <f t="shared" si="465"/>
        <v>144000</v>
      </c>
      <c r="R1098" s="650">
        <f t="shared" si="466"/>
        <v>0</v>
      </c>
      <c r="S1098" s="651"/>
      <c r="T1098" s="652"/>
      <c r="U1098" s="653"/>
      <c r="V1098" s="654"/>
      <c r="W1098" s="655"/>
      <c r="X1098" s="652"/>
      <c r="Y1098" s="653"/>
      <c r="Z1098" s="656"/>
      <c r="AA1098" s="651"/>
      <c r="AB1098" s="652"/>
      <c r="AC1098" s="653"/>
      <c r="AD1098" s="654"/>
      <c r="AE1098" s="655"/>
      <c r="AF1098" s="652"/>
      <c r="AG1098" s="653"/>
      <c r="AH1098" s="656"/>
      <c r="AI1098" s="655"/>
      <c r="AJ1098" s="657"/>
      <c r="AK1098" s="653"/>
      <c r="AL1098" s="656"/>
    </row>
    <row r="1099" spans="1:38" ht="18.75">
      <c r="A1099" s="483"/>
      <c r="B1099" s="574">
        <v>244165</v>
      </c>
      <c r="C1099" s="705" t="s">
        <v>958</v>
      </c>
      <c r="D1099" s="575"/>
      <c r="E1099" s="575"/>
      <c r="F1099" s="648">
        <f t="shared" si="464"/>
        <v>144000</v>
      </c>
      <c r="G1099" s="894"/>
      <c r="H1099" s="558"/>
      <c r="I1099" s="559"/>
      <c r="J1099" s="560"/>
      <c r="K1099" s="561"/>
      <c r="L1099" s="459">
        <f t="shared" si="460"/>
        <v>144000</v>
      </c>
      <c r="M1099" s="460">
        <f t="shared" si="462"/>
        <v>0</v>
      </c>
      <c r="N1099" s="461">
        <f t="shared" si="461"/>
        <v>0</v>
      </c>
      <c r="O1099" s="462">
        <f t="shared" si="461"/>
        <v>0</v>
      </c>
      <c r="P1099" s="463">
        <f t="shared" si="463"/>
        <v>0</v>
      </c>
      <c r="Q1099" s="649">
        <f t="shared" si="465"/>
        <v>144000</v>
      </c>
      <c r="R1099" s="650">
        <f t="shared" si="466"/>
        <v>0</v>
      </c>
      <c r="S1099" s="651"/>
      <c r="T1099" s="652"/>
      <c r="U1099" s="653"/>
      <c r="V1099" s="654"/>
      <c r="W1099" s="655"/>
      <c r="X1099" s="652"/>
      <c r="Y1099" s="653"/>
      <c r="Z1099" s="656"/>
      <c r="AA1099" s="651"/>
      <c r="AB1099" s="652"/>
      <c r="AC1099" s="653"/>
      <c r="AD1099" s="654"/>
      <c r="AE1099" s="655"/>
      <c r="AF1099" s="652"/>
      <c r="AG1099" s="653"/>
      <c r="AH1099" s="656"/>
      <c r="AI1099" s="655"/>
      <c r="AJ1099" s="657"/>
      <c r="AK1099" s="653"/>
      <c r="AL1099" s="656"/>
    </row>
    <row r="1100" spans="1:38" ht="18.75">
      <c r="A1100" s="483"/>
      <c r="B1100" s="574">
        <v>244097</v>
      </c>
      <c r="C1100" s="599" t="s">
        <v>1504</v>
      </c>
      <c r="D1100" s="575"/>
      <c r="E1100" s="575"/>
      <c r="F1100" s="648"/>
      <c r="G1100" s="659">
        <v>1780</v>
      </c>
      <c r="H1100" s="558"/>
      <c r="I1100" s="559"/>
      <c r="J1100" s="560"/>
      <c r="K1100" s="561"/>
      <c r="L1100" s="459">
        <f t="shared" si="460"/>
        <v>1780</v>
      </c>
      <c r="M1100" s="460">
        <f t="shared" si="462"/>
        <v>0</v>
      </c>
      <c r="N1100" s="461">
        <f t="shared" si="461"/>
        <v>0</v>
      </c>
      <c r="O1100" s="462">
        <f t="shared" si="461"/>
        <v>0</v>
      </c>
      <c r="P1100" s="463">
        <f t="shared" si="463"/>
        <v>0</v>
      </c>
      <c r="Q1100" s="649"/>
      <c r="R1100" s="660"/>
      <c r="S1100" s="651">
        <v>1780</v>
      </c>
      <c r="T1100" s="652"/>
      <c r="U1100" s="653"/>
      <c r="V1100" s="654"/>
      <c r="W1100" s="655"/>
      <c r="X1100" s="652"/>
      <c r="Y1100" s="653"/>
      <c r="Z1100" s="656"/>
      <c r="AA1100" s="651"/>
      <c r="AB1100" s="652"/>
      <c r="AC1100" s="653"/>
      <c r="AD1100" s="654"/>
      <c r="AE1100" s="655"/>
      <c r="AF1100" s="652"/>
      <c r="AG1100" s="653"/>
      <c r="AH1100" s="656"/>
      <c r="AI1100" s="655"/>
      <c r="AJ1100" s="657"/>
      <c r="AK1100" s="653"/>
      <c r="AL1100" s="656"/>
    </row>
    <row r="1101" spans="1:38" ht="18.75">
      <c r="A1101" s="483"/>
      <c r="B1101" s="574">
        <v>244097</v>
      </c>
      <c r="C1101" s="599" t="s">
        <v>1505</v>
      </c>
      <c r="D1101" s="575"/>
      <c r="E1101" s="575"/>
      <c r="F1101" s="648"/>
      <c r="G1101" s="659">
        <v>1780</v>
      </c>
      <c r="H1101" s="558"/>
      <c r="I1101" s="559"/>
      <c r="J1101" s="560"/>
      <c r="K1101" s="561"/>
      <c r="L1101" s="459">
        <f t="shared" si="460"/>
        <v>1780</v>
      </c>
      <c r="M1101" s="460">
        <f t="shared" si="462"/>
        <v>0</v>
      </c>
      <c r="N1101" s="461">
        <f t="shared" si="461"/>
        <v>0</v>
      </c>
      <c r="O1101" s="462">
        <f t="shared" si="461"/>
        <v>0</v>
      </c>
      <c r="P1101" s="463">
        <f t="shared" si="463"/>
        <v>0</v>
      </c>
      <c r="Q1101" s="649"/>
      <c r="R1101" s="660"/>
      <c r="S1101" s="651">
        <v>1780</v>
      </c>
      <c r="T1101" s="652"/>
      <c r="U1101" s="653"/>
      <c r="V1101" s="654"/>
      <c r="W1101" s="655"/>
      <c r="X1101" s="652"/>
      <c r="Y1101" s="653"/>
      <c r="Z1101" s="656"/>
      <c r="AA1101" s="651"/>
      <c r="AB1101" s="652"/>
      <c r="AC1101" s="653"/>
      <c r="AD1101" s="654"/>
      <c r="AE1101" s="655"/>
      <c r="AF1101" s="652"/>
      <c r="AG1101" s="653"/>
      <c r="AH1101" s="656"/>
      <c r="AI1101" s="655"/>
      <c r="AJ1101" s="657"/>
      <c r="AK1101" s="653"/>
      <c r="AL1101" s="656"/>
    </row>
    <row r="1102" spans="1:38" ht="18.75">
      <c r="A1102" s="483"/>
      <c r="B1102" s="574">
        <v>244033</v>
      </c>
      <c r="C1102" s="599" t="s">
        <v>959</v>
      </c>
      <c r="D1102" s="575"/>
      <c r="E1102" s="575"/>
      <c r="F1102" s="648"/>
      <c r="G1102" s="659">
        <v>36000</v>
      </c>
      <c r="H1102" s="558"/>
      <c r="I1102" s="559"/>
      <c r="J1102" s="560"/>
      <c r="K1102" s="561"/>
      <c r="L1102" s="459">
        <f t="shared" si="460"/>
        <v>36000</v>
      </c>
      <c r="M1102" s="460">
        <f t="shared" si="462"/>
        <v>0</v>
      </c>
      <c r="N1102" s="461">
        <f t="shared" si="461"/>
        <v>0</v>
      </c>
      <c r="O1102" s="462">
        <f t="shared" si="461"/>
        <v>0</v>
      </c>
      <c r="P1102" s="463">
        <f t="shared" si="463"/>
        <v>0</v>
      </c>
      <c r="Q1102" s="655"/>
      <c r="R1102" s="660"/>
      <c r="S1102" s="661">
        <v>36000</v>
      </c>
      <c r="T1102" s="652"/>
      <c r="U1102" s="653"/>
      <c r="V1102" s="654"/>
      <c r="W1102" s="655"/>
      <c r="X1102" s="652"/>
      <c r="Y1102" s="653"/>
      <c r="Z1102" s="656"/>
      <c r="AA1102" s="651"/>
      <c r="AB1102" s="652"/>
      <c r="AC1102" s="653"/>
      <c r="AD1102" s="654"/>
      <c r="AE1102" s="655"/>
      <c r="AF1102" s="652"/>
      <c r="AG1102" s="653"/>
      <c r="AH1102" s="656"/>
      <c r="AI1102" s="655"/>
      <c r="AJ1102" s="657"/>
      <c r="AK1102" s="653"/>
      <c r="AL1102" s="656"/>
    </row>
    <row r="1103" spans="1:38" ht="18.75">
      <c r="A1103" s="483"/>
      <c r="B1103" s="574">
        <v>244033</v>
      </c>
      <c r="C1103" s="599" t="s">
        <v>959</v>
      </c>
      <c r="D1103" s="575"/>
      <c r="E1103" s="575"/>
      <c r="F1103" s="556"/>
      <c r="G1103" s="659">
        <v>36000</v>
      </c>
      <c r="H1103" s="558"/>
      <c r="I1103" s="559"/>
      <c r="J1103" s="560"/>
      <c r="K1103" s="561"/>
      <c r="L1103" s="459">
        <f t="shared" si="460"/>
        <v>36000</v>
      </c>
      <c r="M1103" s="460">
        <f t="shared" si="462"/>
        <v>0</v>
      </c>
      <c r="N1103" s="461">
        <f t="shared" si="461"/>
        <v>0</v>
      </c>
      <c r="O1103" s="462">
        <f t="shared" si="461"/>
        <v>0</v>
      </c>
      <c r="P1103" s="463">
        <f t="shared" si="463"/>
        <v>0</v>
      </c>
      <c r="Q1103" s="655"/>
      <c r="R1103" s="660"/>
      <c r="S1103" s="661">
        <v>36000</v>
      </c>
      <c r="T1103" s="652"/>
      <c r="U1103" s="653"/>
      <c r="V1103" s="654"/>
      <c r="W1103" s="655"/>
      <c r="X1103" s="652"/>
      <c r="Y1103" s="653"/>
      <c r="Z1103" s="656"/>
      <c r="AA1103" s="651"/>
      <c r="AB1103" s="652"/>
      <c r="AC1103" s="653"/>
      <c r="AD1103" s="654"/>
      <c r="AE1103" s="655"/>
      <c r="AF1103" s="652"/>
      <c r="AG1103" s="653"/>
      <c r="AH1103" s="656"/>
      <c r="AI1103" s="655"/>
      <c r="AJ1103" s="657"/>
      <c r="AK1103" s="653"/>
      <c r="AL1103" s="656"/>
    </row>
    <row r="1104" spans="1:38" ht="18.75">
      <c r="A1104" s="483"/>
      <c r="B1104" s="574">
        <v>244033</v>
      </c>
      <c r="C1104" s="599" t="s">
        <v>960</v>
      </c>
      <c r="D1104" s="575"/>
      <c r="E1104" s="575"/>
      <c r="F1104" s="556"/>
      <c r="G1104" s="659">
        <v>36000</v>
      </c>
      <c r="H1104" s="558"/>
      <c r="I1104" s="559"/>
      <c r="J1104" s="560"/>
      <c r="K1104" s="561"/>
      <c r="L1104" s="459">
        <f t="shared" si="460"/>
        <v>36000</v>
      </c>
      <c r="M1104" s="460">
        <f t="shared" si="462"/>
        <v>0</v>
      </c>
      <c r="N1104" s="461">
        <f t="shared" si="461"/>
        <v>0</v>
      </c>
      <c r="O1104" s="462">
        <f t="shared" si="461"/>
        <v>0</v>
      </c>
      <c r="P1104" s="463">
        <f t="shared" si="463"/>
        <v>0</v>
      </c>
      <c r="Q1104" s="655"/>
      <c r="R1104" s="660"/>
      <c r="S1104" s="661">
        <v>36000</v>
      </c>
      <c r="T1104" s="652"/>
      <c r="U1104" s="653"/>
      <c r="V1104" s="654"/>
      <c r="W1104" s="655"/>
      <c r="X1104" s="652"/>
      <c r="Y1104" s="653"/>
      <c r="Z1104" s="656"/>
      <c r="AA1104" s="651"/>
      <c r="AB1104" s="652"/>
      <c r="AC1104" s="653"/>
      <c r="AD1104" s="654"/>
      <c r="AE1104" s="655"/>
      <c r="AF1104" s="652"/>
      <c r="AG1104" s="653"/>
      <c r="AH1104" s="656"/>
      <c r="AI1104" s="655"/>
      <c r="AJ1104" s="657"/>
      <c r="AK1104" s="653"/>
      <c r="AL1104" s="656"/>
    </row>
    <row r="1105" spans="1:38" ht="18.75">
      <c r="A1105" s="483"/>
      <c r="B1105" s="574">
        <v>244033</v>
      </c>
      <c r="C1105" s="599" t="s">
        <v>960</v>
      </c>
      <c r="D1105" s="575"/>
      <c r="E1105" s="575"/>
      <c r="F1105" s="556"/>
      <c r="G1105" s="659">
        <v>36000</v>
      </c>
      <c r="H1105" s="558"/>
      <c r="I1105" s="559"/>
      <c r="J1105" s="560"/>
      <c r="K1105" s="561"/>
      <c r="L1105" s="459">
        <f t="shared" si="460"/>
        <v>36000</v>
      </c>
      <c r="M1105" s="460">
        <f t="shared" si="462"/>
        <v>0</v>
      </c>
      <c r="N1105" s="461">
        <f t="shared" si="461"/>
        <v>0</v>
      </c>
      <c r="O1105" s="462">
        <f t="shared" si="461"/>
        <v>0</v>
      </c>
      <c r="P1105" s="463">
        <f t="shared" si="463"/>
        <v>0</v>
      </c>
      <c r="Q1105" s="655"/>
      <c r="R1105" s="660"/>
      <c r="S1105" s="661">
        <v>36000</v>
      </c>
      <c r="T1105" s="652"/>
      <c r="U1105" s="653"/>
      <c r="V1105" s="654"/>
      <c r="W1105" s="655"/>
      <c r="X1105" s="652"/>
      <c r="Y1105" s="653"/>
      <c r="Z1105" s="656"/>
      <c r="AA1105" s="651"/>
      <c r="AB1105" s="652"/>
      <c r="AC1105" s="653"/>
      <c r="AD1105" s="654"/>
      <c r="AE1105" s="655"/>
      <c r="AF1105" s="652"/>
      <c r="AG1105" s="653"/>
      <c r="AH1105" s="656"/>
      <c r="AI1105" s="655"/>
      <c r="AJ1105" s="657"/>
      <c r="AK1105" s="653"/>
      <c r="AL1105" s="656"/>
    </row>
    <row r="1106" spans="1:38" ht="18.75">
      <c r="A1106" s="483"/>
      <c r="B1106" s="574">
        <v>244033</v>
      </c>
      <c r="C1106" s="599" t="s">
        <v>961</v>
      </c>
      <c r="D1106" s="575"/>
      <c r="E1106" s="575"/>
      <c r="F1106" s="556"/>
      <c r="G1106" s="659">
        <v>36000</v>
      </c>
      <c r="H1106" s="558"/>
      <c r="I1106" s="559"/>
      <c r="J1106" s="560"/>
      <c r="K1106" s="561"/>
      <c r="L1106" s="459">
        <f t="shared" si="460"/>
        <v>36000</v>
      </c>
      <c r="M1106" s="460">
        <f t="shared" si="462"/>
        <v>0</v>
      </c>
      <c r="N1106" s="461">
        <f t="shared" si="462"/>
        <v>0</v>
      </c>
      <c r="O1106" s="462">
        <f t="shared" si="462"/>
        <v>0</v>
      </c>
      <c r="P1106" s="463">
        <f t="shared" si="463"/>
        <v>0</v>
      </c>
      <c r="Q1106" s="655"/>
      <c r="R1106" s="660"/>
      <c r="S1106" s="661">
        <v>36000</v>
      </c>
      <c r="T1106" s="652"/>
      <c r="U1106" s="653"/>
      <c r="V1106" s="654"/>
      <c r="W1106" s="655"/>
      <c r="X1106" s="652"/>
      <c r="Y1106" s="653"/>
      <c r="Z1106" s="656"/>
      <c r="AA1106" s="651"/>
      <c r="AB1106" s="652"/>
      <c r="AC1106" s="653"/>
      <c r="AD1106" s="654"/>
      <c r="AE1106" s="655"/>
      <c r="AF1106" s="652"/>
      <c r="AG1106" s="653"/>
      <c r="AH1106" s="656"/>
      <c r="AI1106" s="655"/>
      <c r="AJ1106" s="657"/>
      <c r="AK1106" s="653"/>
      <c r="AL1106" s="656"/>
    </row>
    <row r="1107" spans="1:38" ht="18.75">
      <c r="A1107" s="483"/>
      <c r="B1107" s="574">
        <v>244033</v>
      </c>
      <c r="C1107" s="599" t="s">
        <v>961</v>
      </c>
      <c r="D1107" s="575"/>
      <c r="E1107" s="575"/>
      <c r="F1107" s="556"/>
      <c r="G1107" s="659">
        <v>36000</v>
      </c>
      <c r="H1107" s="558"/>
      <c r="I1107" s="559"/>
      <c r="J1107" s="560"/>
      <c r="K1107" s="561"/>
      <c r="L1107" s="459">
        <f t="shared" si="460"/>
        <v>36000</v>
      </c>
      <c r="M1107" s="460">
        <f t="shared" ref="M1107:O1165" si="467">SUM(T1107,X1107,AB1107,AF1107,AJ1107)</f>
        <v>0</v>
      </c>
      <c r="N1107" s="461">
        <f t="shared" si="467"/>
        <v>0</v>
      </c>
      <c r="O1107" s="462">
        <f t="shared" si="467"/>
        <v>0</v>
      </c>
      <c r="P1107" s="463">
        <f t="shared" si="463"/>
        <v>0</v>
      </c>
      <c r="Q1107" s="655"/>
      <c r="R1107" s="660"/>
      <c r="S1107" s="661">
        <v>36000</v>
      </c>
      <c r="T1107" s="652"/>
      <c r="U1107" s="653"/>
      <c r="V1107" s="654"/>
      <c r="W1107" s="655"/>
      <c r="X1107" s="652"/>
      <c r="Y1107" s="653"/>
      <c r="Z1107" s="656"/>
      <c r="AA1107" s="651"/>
      <c r="AB1107" s="652"/>
      <c r="AC1107" s="653"/>
      <c r="AD1107" s="654"/>
      <c r="AE1107" s="655"/>
      <c r="AF1107" s="652"/>
      <c r="AG1107" s="653"/>
      <c r="AH1107" s="656"/>
      <c r="AI1107" s="655"/>
      <c r="AJ1107" s="657"/>
      <c r="AK1107" s="653"/>
      <c r="AL1107" s="656"/>
    </row>
    <row r="1108" spans="1:38" ht="18.75">
      <c r="A1108" s="483"/>
      <c r="B1108" s="574">
        <v>244033</v>
      </c>
      <c r="C1108" s="599" t="s">
        <v>962</v>
      </c>
      <c r="D1108" s="575"/>
      <c r="E1108" s="575"/>
      <c r="F1108" s="556"/>
      <c r="G1108" s="659">
        <v>36000</v>
      </c>
      <c r="H1108" s="558"/>
      <c r="I1108" s="559"/>
      <c r="J1108" s="560"/>
      <c r="K1108" s="561"/>
      <c r="L1108" s="459">
        <f t="shared" si="460"/>
        <v>36000</v>
      </c>
      <c r="M1108" s="460">
        <f t="shared" si="467"/>
        <v>0</v>
      </c>
      <c r="N1108" s="461">
        <f t="shared" si="467"/>
        <v>0</v>
      </c>
      <c r="O1108" s="462">
        <f t="shared" si="467"/>
        <v>0</v>
      </c>
      <c r="P1108" s="463">
        <f t="shared" si="463"/>
        <v>0</v>
      </c>
      <c r="Q1108" s="655"/>
      <c r="R1108" s="660"/>
      <c r="S1108" s="661">
        <v>36000</v>
      </c>
      <c r="T1108" s="652"/>
      <c r="U1108" s="653"/>
      <c r="V1108" s="654"/>
      <c r="W1108" s="655"/>
      <c r="X1108" s="652"/>
      <c r="Y1108" s="653"/>
      <c r="Z1108" s="656"/>
      <c r="AA1108" s="651"/>
      <c r="AB1108" s="652"/>
      <c r="AC1108" s="653"/>
      <c r="AD1108" s="654"/>
      <c r="AE1108" s="655"/>
      <c r="AF1108" s="652"/>
      <c r="AG1108" s="653"/>
      <c r="AH1108" s="656"/>
      <c r="AI1108" s="655"/>
      <c r="AJ1108" s="657"/>
      <c r="AK1108" s="653"/>
      <c r="AL1108" s="656"/>
    </row>
    <row r="1109" spans="1:38" ht="18.75">
      <c r="A1109" s="483"/>
      <c r="B1109" s="574">
        <v>244033</v>
      </c>
      <c r="C1109" s="599" t="s">
        <v>962</v>
      </c>
      <c r="D1109" s="575"/>
      <c r="E1109" s="575"/>
      <c r="F1109" s="556"/>
      <c r="G1109" s="659">
        <v>36000</v>
      </c>
      <c r="H1109" s="558"/>
      <c r="I1109" s="559"/>
      <c r="J1109" s="560"/>
      <c r="K1109" s="561"/>
      <c r="L1109" s="459">
        <f t="shared" si="460"/>
        <v>36000</v>
      </c>
      <c r="M1109" s="460">
        <f t="shared" si="467"/>
        <v>0</v>
      </c>
      <c r="N1109" s="461">
        <f t="shared" si="467"/>
        <v>0</v>
      </c>
      <c r="O1109" s="462">
        <f t="shared" si="467"/>
        <v>0</v>
      </c>
      <c r="P1109" s="463">
        <f t="shared" si="463"/>
        <v>0</v>
      </c>
      <c r="Q1109" s="655"/>
      <c r="R1109" s="660"/>
      <c r="S1109" s="661">
        <v>36000</v>
      </c>
      <c r="T1109" s="652"/>
      <c r="U1109" s="653"/>
      <c r="V1109" s="654"/>
      <c r="W1109" s="655"/>
      <c r="X1109" s="652"/>
      <c r="Y1109" s="653"/>
      <c r="Z1109" s="656"/>
      <c r="AA1109" s="651"/>
      <c r="AB1109" s="652"/>
      <c r="AC1109" s="653"/>
      <c r="AD1109" s="654"/>
      <c r="AE1109" s="655"/>
      <c r="AF1109" s="652"/>
      <c r="AG1109" s="653"/>
      <c r="AH1109" s="656"/>
      <c r="AI1109" s="655"/>
      <c r="AJ1109" s="657"/>
      <c r="AK1109" s="653"/>
      <c r="AL1109" s="656"/>
    </row>
    <row r="1110" spans="1:38" ht="18.75">
      <c r="A1110" s="483"/>
      <c r="B1110" s="574">
        <v>244033</v>
      </c>
      <c r="C1110" s="599" t="s">
        <v>963</v>
      </c>
      <c r="D1110" s="575"/>
      <c r="E1110" s="575"/>
      <c r="F1110" s="556"/>
      <c r="G1110" s="659">
        <v>36000</v>
      </c>
      <c r="H1110" s="558"/>
      <c r="I1110" s="559"/>
      <c r="J1110" s="560"/>
      <c r="K1110" s="561"/>
      <c r="L1110" s="459">
        <f t="shared" si="460"/>
        <v>36000</v>
      </c>
      <c r="M1110" s="460">
        <f t="shared" si="467"/>
        <v>0</v>
      </c>
      <c r="N1110" s="461">
        <f t="shared" si="467"/>
        <v>0</v>
      </c>
      <c r="O1110" s="462">
        <f t="shared" si="467"/>
        <v>0</v>
      </c>
      <c r="P1110" s="463">
        <f t="shared" si="463"/>
        <v>0</v>
      </c>
      <c r="Q1110" s="655"/>
      <c r="R1110" s="660"/>
      <c r="S1110" s="661">
        <v>36000</v>
      </c>
      <c r="T1110" s="652"/>
      <c r="U1110" s="653"/>
      <c r="V1110" s="654"/>
      <c r="W1110" s="655"/>
      <c r="X1110" s="652"/>
      <c r="Y1110" s="653"/>
      <c r="Z1110" s="656"/>
      <c r="AA1110" s="651"/>
      <c r="AB1110" s="652"/>
      <c r="AC1110" s="653"/>
      <c r="AD1110" s="654"/>
      <c r="AE1110" s="655"/>
      <c r="AF1110" s="652"/>
      <c r="AG1110" s="653"/>
      <c r="AH1110" s="656"/>
      <c r="AI1110" s="655"/>
      <c r="AJ1110" s="657"/>
      <c r="AK1110" s="653"/>
      <c r="AL1110" s="656"/>
    </row>
    <row r="1111" spans="1:38" ht="18.75">
      <c r="A1111" s="483"/>
      <c r="B1111" s="574">
        <v>244033</v>
      </c>
      <c r="C1111" s="599" t="s">
        <v>963</v>
      </c>
      <c r="D1111" s="575"/>
      <c r="E1111" s="575"/>
      <c r="F1111" s="556"/>
      <c r="G1111" s="659">
        <v>36000</v>
      </c>
      <c r="H1111" s="558"/>
      <c r="I1111" s="559"/>
      <c r="J1111" s="560"/>
      <c r="K1111" s="561"/>
      <c r="L1111" s="459">
        <f t="shared" si="460"/>
        <v>36000</v>
      </c>
      <c r="M1111" s="460">
        <f t="shared" si="467"/>
        <v>0</v>
      </c>
      <c r="N1111" s="461">
        <f t="shared" si="467"/>
        <v>0</v>
      </c>
      <c r="O1111" s="462">
        <f t="shared" si="467"/>
        <v>0</v>
      </c>
      <c r="P1111" s="463">
        <f t="shared" si="463"/>
        <v>0</v>
      </c>
      <c r="Q1111" s="655"/>
      <c r="R1111" s="660"/>
      <c r="S1111" s="661">
        <v>36000</v>
      </c>
      <c r="T1111" s="652"/>
      <c r="U1111" s="653"/>
      <c r="V1111" s="654"/>
      <c r="W1111" s="655"/>
      <c r="X1111" s="652"/>
      <c r="Y1111" s="653"/>
      <c r="Z1111" s="656"/>
      <c r="AA1111" s="651"/>
      <c r="AB1111" s="652"/>
      <c r="AC1111" s="653"/>
      <c r="AD1111" s="654"/>
      <c r="AE1111" s="655"/>
      <c r="AF1111" s="652"/>
      <c r="AG1111" s="653"/>
      <c r="AH1111" s="656"/>
      <c r="AI1111" s="655"/>
      <c r="AJ1111" s="657"/>
      <c r="AK1111" s="653"/>
      <c r="AL1111" s="656"/>
    </row>
    <row r="1112" spans="1:38" ht="18.75">
      <c r="A1112" s="483"/>
      <c r="B1112" s="574">
        <v>244033</v>
      </c>
      <c r="C1112" s="599" t="s">
        <v>964</v>
      </c>
      <c r="D1112" s="575"/>
      <c r="E1112" s="575"/>
      <c r="F1112" s="556"/>
      <c r="G1112" s="659">
        <v>36000</v>
      </c>
      <c r="H1112" s="558"/>
      <c r="I1112" s="559"/>
      <c r="J1112" s="560"/>
      <c r="K1112" s="561"/>
      <c r="L1112" s="459">
        <f t="shared" si="460"/>
        <v>36000</v>
      </c>
      <c r="M1112" s="460">
        <f t="shared" si="467"/>
        <v>0</v>
      </c>
      <c r="N1112" s="461">
        <f t="shared" si="467"/>
        <v>0</v>
      </c>
      <c r="O1112" s="462">
        <f t="shared" si="467"/>
        <v>0</v>
      </c>
      <c r="P1112" s="463">
        <f t="shared" si="463"/>
        <v>0</v>
      </c>
      <c r="Q1112" s="655"/>
      <c r="R1112" s="660"/>
      <c r="S1112" s="661">
        <v>36000</v>
      </c>
      <c r="T1112" s="652"/>
      <c r="U1112" s="653"/>
      <c r="V1112" s="654"/>
      <c r="W1112" s="655"/>
      <c r="X1112" s="652"/>
      <c r="Y1112" s="653"/>
      <c r="Z1112" s="656"/>
      <c r="AA1112" s="651"/>
      <c r="AB1112" s="652"/>
      <c r="AC1112" s="653"/>
      <c r="AD1112" s="654"/>
      <c r="AE1112" s="655"/>
      <c r="AF1112" s="652"/>
      <c r="AG1112" s="653"/>
      <c r="AH1112" s="656"/>
      <c r="AI1112" s="655"/>
      <c r="AJ1112" s="657"/>
      <c r="AK1112" s="653"/>
      <c r="AL1112" s="656"/>
    </row>
    <row r="1113" spans="1:38" ht="18.75">
      <c r="A1113" s="483"/>
      <c r="B1113" s="574">
        <v>244033</v>
      </c>
      <c r="C1113" s="599" t="s">
        <v>964</v>
      </c>
      <c r="D1113" s="575"/>
      <c r="E1113" s="575"/>
      <c r="F1113" s="556"/>
      <c r="G1113" s="659">
        <v>36000</v>
      </c>
      <c r="H1113" s="558"/>
      <c r="I1113" s="559"/>
      <c r="J1113" s="560"/>
      <c r="K1113" s="561"/>
      <c r="L1113" s="459">
        <f t="shared" si="460"/>
        <v>36000</v>
      </c>
      <c r="M1113" s="460">
        <f t="shared" si="467"/>
        <v>0</v>
      </c>
      <c r="N1113" s="461">
        <f t="shared" si="467"/>
        <v>0</v>
      </c>
      <c r="O1113" s="462">
        <f t="shared" si="467"/>
        <v>0</v>
      </c>
      <c r="P1113" s="463">
        <f t="shared" si="463"/>
        <v>0</v>
      </c>
      <c r="Q1113" s="655"/>
      <c r="R1113" s="660"/>
      <c r="S1113" s="661">
        <v>36000</v>
      </c>
      <c r="T1113" s="652"/>
      <c r="U1113" s="653"/>
      <c r="V1113" s="654"/>
      <c r="W1113" s="655"/>
      <c r="X1113" s="652"/>
      <c r="Y1113" s="653"/>
      <c r="Z1113" s="656"/>
      <c r="AA1113" s="651"/>
      <c r="AB1113" s="652"/>
      <c r="AC1113" s="653"/>
      <c r="AD1113" s="654"/>
      <c r="AE1113" s="655"/>
      <c r="AF1113" s="652"/>
      <c r="AG1113" s="653"/>
      <c r="AH1113" s="656"/>
      <c r="AI1113" s="655"/>
      <c r="AJ1113" s="657"/>
      <c r="AK1113" s="653"/>
      <c r="AL1113" s="656"/>
    </row>
    <row r="1114" spans="1:38" ht="18.75">
      <c r="A1114" s="483"/>
      <c r="B1114" s="574">
        <v>244042</v>
      </c>
      <c r="C1114" s="599" t="s">
        <v>965</v>
      </c>
      <c r="D1114" s="575"/>
      <c r="E1114" s="575"/>
      <c r="F1114" s="556"/>
      <c r="G1114" s="659">
        <v>1780</v>
      </c>
      <c r="H1114" s="558"/>
      <c r="I1114" s="559"/>
      <c r="J1114" s="560"/>
      <c r="K1114" s="561"/>
      <c r="L1114" s="459">
        <f t="shared" si="460"/>
        <v>1780</v>
      </c>
      <c r="M1114" s="460">
        <f t="shared" si="467"/>
        <v>0</v>
      </c>
      <c r="N1114" s="461">
        <f t="shared" si="467"/>
        <v>0</v>
      </c>
      <c r="O1114" s="462">
        <f t="shared" si="467"/>
        <v>0</v>
      </c>
      <c r="P1114" s="463">
        <f t="shared" si="463"/>
        <v>0</v>
      </c>
      <c r="Q1114" s="655"/>
      <c r="R1114" s="660"/>
      <c r="S1114" s="661">
        <v>1780</v>
      </c>
      <c r="T1114" s="652"/>
      <c r="U1114" s="653"/>
      <c r="V1114" s="654"/>
      <c r="W1114" s="655"/>
      <c r="X1114" s="652"/>
      <c r="Y1114" s="653"/>
      <c r="Z1114" s="656"/>
      <c r="AA1114" s="651"/>
      <c r="AB1114" s="652"/>
      <c r="AC1114" s="653"/>
      <c r="AD1114" s="654"/>
      <c r="AE1114" s="655"/>
      <c r="AF1114" s="652"/>
      <c r="AG1114" s="653"/>
      <c r="AH1114" s="656"/>
      <c r="AI1114" s="655"/>
      <c r="AJ1114" s="657"/>
      <c r="AK1114" s="653"/>
      <c r="AL1114" s="656"/>
    </row>
    <row r="1115" spans="1:38" s="702" customFormat="1" ht="18.75">
      <c r="A1115" s="969"/>
      <c r="B1115" s="858">
        <v>244042</v>
      </c>
      <c r="C1115" s="500" t="s">
        <v>1506</v>
      </c>
      <c r="D1115" s="867"/>
      <c r="E1115" s="867"/>
      <c r="F1115" s="868"/>
      <c r="G1115" s="869">
        <v>8880</v>
      </c>
      <c r="H1115" s="870"/>
      <c r="I1115" s="871"/>
      <c r="J1115" s="872"/>
      <c r="K1115" s="939"/>
      <c r="L1115" s="570">
        <f t="shared" si="460"/>
        <v>0</v>
      </c>
      <c r="M1115" s="698">
        <f t="shared" si="467"/>
        <v>0</v>
      </c>
      <c r="N1115" s="699">
        <f t="shared" si="467"/>
        <v>0</v>
      </c>
      <c r="O1115" s="874">
        <f t="shared" si="467"/>
        <v>8880</v>
      </c>
      <c r="P1115" s="571">
        <f t="shared" si="463"/>
        <v>0</v>
      </c>
      <c r="Q1115" s="875"/>
      <c r="R1115" s="876"/>
      <c r="S1115" s="877"/>
      <c r="T1115" s="878"/>
      <c r="U1115" s="879"/>
      <c r="V1115" s="940">
        <v>8880</v>
      </c>
      <c r="W1115" s="875"/>
      <c r="X1115" s="878"/>
      <c r="Y1115" s="879"/>
      <c r="Z1115" s="881"/>
      <c r="AA1115" s="882"/>
      <c r="AB1115" s="878"/>
      <c r="AC1115" s="879"/>
      <c r="AD1115" s="880"/>
      <c r="AE1115" s="875"/>
      <c r="AF1115" s="878"/>
      <c r="AG1115" s="879"/>
      <c r="AH1115" s="881"/>
      <c r="AI1115" s="875"/>
      <c r="AJ1115" s="941"/>
      <c r="AK1115" s="879"/>
      <c r="AL1115" s="881"/>
    </row>
    <row r="1116" spans="1:38" ht="18.75">
      <c r="A1116" s="483"/>
      <c r="B1116" s="574">
        <v>244063</v>
      </c>
      <c r="C1116" s="599" t="s">
        <v>1507</v>
      </c>
      <c r="D1116" s="575"/>
      <c r="E1116" s="575"/>
      <c r="F1116" s="556"/>
      <c r="G1116" s="659">
        <v>22486.05</v>
      </c>
      <c r="H1116" s="558"/>
      <c r="I1116" s="559"/>
      <c r="J1116" s="560"/>
      <c r="K1116" s="561"/>
      <c r="L1116" s="459">
        <f t="shared" si="460"/>
        <v>22486.05</v>
      </c>
      <c r="M1116" s="460">
        <f t="shared" si="467"/>
        <v>0</v>
      </c>
      <c r="N1116" s="461">
        <f t="shared" si="467"/>
        <v>0</v>
      </c>
      <c r="O1116" s="462">
        <f t="shared" si="467"/>
        <v>0</v>
      </c>
      <c r="P1116" s="463">
        <f t="shared" si="463"/>
        <v>0</v>
      </c>
      <c r="Q1116" s="655"/>
      <c r="R1116" s="660"/>
      <c r="S1116" s="661">
        <v>22486.05</v>
      </c>
      <c r="T1116" s="652"/>
      <c r="U1116" s="653"/>
      <c r="V1116" s="664"/>
      <c r="W1116" s="655"/>
      <c r="X1116" s="652"/>
      <c r="Y1116" s="653"/>
      <c r="Z1116" s="656"/>
      <c r="AA1116" s="651"/>
      <c r="AB1116" s="652"/>
      <c r="AC1116" s="653"/>
      <c r="AD1116" s="654"/>
      <c r="AE1116" s="655"/>
      <c r="AF1116" s="652"/>
      <c r="AG1116" s="653"/>
      <c r="AH1116" s="656"/>
      <c r="AI1116" s="655"/>
      <c r="AJ1116" s="657"/>
      <c r="AK1116" s="653"/>
      <c r="AL1116" s="656"/>
    </row>
    <row r="1117" spans="1:38" ht="18.75">
      <c r="A1117" s="483"/>
      <c r="B1117" s="574">
        <v>244067</v>
      </c>
      <c r="C1117" s="599" t="s">
        <v>966</v>
      </c>
      <c r="D1117" s="575"/>
      <c r="E1117" s="575"/>
      <c r="F1117" s="556"/>
      <c r="G1117" s="659">
        <v>2820</v>
      </c>
      <c r="H1117" s="558"/>
      <c r="I1117" s="559"/>
      <c r="J1117" s="560"/>
      <c r="K1117" s="561"/>
      <c r="L1117" s="459">
        <f t="shared" si="460"/>
        <v>2820</v>
      </c>
      <c r="M1117" s="460">
        <f t="shared" si="467"/>
        <v>0</v>
      </c>
      <c r="N1117" s="461">
        <f t="shared" si="467"/>
        <v>0</v>
      </c>
      <c r="O1117" s="462">
        <f t="shared" si="467"/>
        <v>0</v>
      </c>
      <c r="P1117" s="463">
        <f t="shared" si="463"/>
        <v>0</v>
      </c>
      <c r="Q1117" s="655"/>
      <c r="R1117" s="660"/>
      <c r="S1117" s="661">
        <v>2820</v>
      </c>
      <c r="T1117" s="652"/>
      <c r="U1117" s="653"/>
      <c r="V1117" s="664"/>
      <c r="W1117" s="655"/>
      <c r="X1117" s="652"/>
      <c r="Y1117" s="653"/>
      <c r="Z1117" s="656"/>
      <c r="AA1117" s="651"/>
      <c r="AB1117" s="652"/>
      <c r="AC1117" s="653"/>
      <c r="AD1117" s="654"/>
      <c r="AE1117" s="655"/>
      <c r="AF1117" s="652"/>
      <c r="AG1117" s="653"/>
      <c r="AH1117" s="656"/>
      <c r="AI1117" s="655"/>
      <c r="AJ1117" s="657"/>
      <c r="AK1117" s="653"/>
      <c r="AL1117" s="656"/>
    </row>
    <row r="1118" spans="1:38" ht="18.75">
      <c r="A1118" s="483"/>
      <c r="B1118" s="574">
        <v>244067</v>
      </c>
      <c r="C1118" s="599" t="s">
        <v>967</v>
      </c>
      <c r="D1118" s="575"/>
      <c r="E1118" s="575"/>
      <c r="F1118" s="556"/>
      <c r="G1118" s="659">
        <v>2550</v>
      </c>
      <c r="H1118" s="558"/>
      <c r="I1118" s="559"/>
      <c r="J1118" s="560"/>
      <c r="K1118" s="561"/>
      <c r="L1118" s="459">
        <f t="shared" si="460"/>
        <v>2550</v>
      </c>
      <c r="M1118" s="460">
        <f t="shared" si="467"/>
        <v>0</v>
      </c>
      <c r="N1118" s="461">
        <f t="shared" si="467"/>
        <v>0</v>
      </c>
      <c r="O1118" s="462">
        <f t="shared" si="467"/>
        <v>0</v>
      </c>
      <c r="P1118" s="463">
        <f t="shared" si="463"/>
        <v>0</v>
      </c>
      <c r="Q1118" s="655"/>
      <c r="R1118" s="660"/>
      <c r="S1118" s="661">
        <v>2550</v>
      </c>
      <c r="T1118" s="652"/>
      <c r="U1118" s="653"/>
      <c r="V1118" s="654"/>
      <c r="W1118" s="655"/>
      <c r="X1118" s="652"/>
      <c r="Y1118" s="653"/>
      <c r="Z1118" s="656"/>
      <c r="AA1118" s="651"/>
      <c r="AB1118" s="652"/>
      <c r="AC1118" s="653"/>
      <c r="AD1118" s="654"/>
      <c r="AE1118" s="655"/>
      <c r="AF1118" s="652"/>
      <c r="AG1118" s="653"/>
      <c r="AH1118" s="656"/>
      <c r="AI1118" s="655"/>
      <c r="AJ1118" s="657"/>
      <c r="AK1118" s="653"/>
      <c r="AL1118" s="656"/>
    </row>
    <row r="1119" spans="1:38" ht="18.75">
      <c r="A1119" s="483"/>
      <c r="B1119" s="574">
        <v>244068</v>
      </c>
      <c r="C1119" s="599" t="s">
        <v>968</v>
      </c>
      <c r="D1119" s="575"/>
      <c r="E1119" s="575"/>
      <c r="F1119" s="556"/>
      <c r="G1119" s="659">
        <v>3560</v>
      </c>
      <c r="H1119" s="558"/>
      <c r="I1119" s="559"/>
      <c r="J1119" s="560"/>
      <c r="K1119" s="561"/>
      <c r="L1119" s="459">
        <f t="shared" si="460"/>
        <v>3560</v>
      </c>
      <c r="M1119" s="460">
        <f t="shared" si="467"/>
        <v>0</v>
      </c>
      <c r="N1119" s="461">
        <f t="shared" si="467"/>
        <v>0</v>
      </c>
      <c r="O1119" s="462">
        <f t="shared" si="467"/>
        <v>0</v>
      </c>
      <c r="P1119" s="463">
        <f t="shared" si="463"/>
        <v>0</v>
      </c>
      <c r="Q1119" s="655"/>
      <c r="R1119" s="660"/>
      <c r="S1119" s="661">
        <v>3560</v>
      </c>
      <c r="T1119" s="652"/>
      <c r="U1119" s="653"/>
      <c r="V1119" s="654"/>
      <c r="W1119" s="655"/>
      <c r="X1119" s="652"/>
      <c r="Y1119" s="653"/>
      <c r="Z1119" s="656"/>
      <c r="AA1119" s="651"/>
      <c r="AB1119" s="652"/>
      <c r="AC1119" s="653"/>
      <c r="AD1119" s="654"/>
      <c r="AE1119" s="655"/>
      <c r="AF1119" s="652"/>
      <c r="AG1119" s="653"/>
      <c r="AH1119" s="656"/>
      <c r="AI1119" s="655"/>
      <c r="AJ1119" s="657"/>
      <c r="AK1119" s="653"/>
      <c r="AL1119" s="656"/>
    </row>
    <row r="1120" spans="1:38" ht="18.75">
      <c r="A1120" s="483"/>
      <c r="B1120" s="574">
        <v>244070</v>
      </c>
      <c r="C1120" s="599" t="s">
        <v>969</v>
      </c>
      <c r="D1120" s="575"/>
      <c r="E1120" s="575"/>
      <c r="F1120" s="556"/>
      <c r="G1120" s="659">
        <v>240</v>
      </c>
      <c r="H1120" s="558"/>
      <c r="I1120" s="559"/>
      <c r="J1120" s="560"/>
      <c r="K1120" s="561"/>
      <c r="L1120" s="459">
        <f t="shared" si="460"/>
        <v>240</v>
      </c>
      <c r="M1120" s="460">
        <f t="shared" si="467"/>
        <v>0</v>
      </c>
      <c r="N1120" s="461">
        <f t="shared" si="467"/>
        <v>0</v>
      </c>
      <c r="O1120" s="462">
        <f t="shared" si="467"/>
        <v>0</v>
      </c>
      <c r="P1120" s="463">
        <f t="shared" si="463"/>
        <v>0</v>
      </c>
      <c r="Q1120" s="655"/>
      <c r="R1120" s="660"/>
      <c r="S1120" s="661">
        <v>240</v>
      </c>
      <c r="T1120" s="652"/>
      <c r="U1120" s="653"/>
      <c r="V1120" s="654"/>
      <c r="W1120" s="655"/>
      <c r="X1120" s="652"/>
      <c r="Y1120" s="653"/>
      <c r="Z1120" s="656"/>
      <c r="AA1120" s="651"/>
      <c r="AB1120" s="652"/>
      <c r="AC1120" s="653"/>
      <c r="AD1120" s="654"/>
      <c r="AE1120" s="655"/>
      <c r="AF1120" s="652"/>
      <c r="AG1120" s="653"/>
      <c r="AH1120" s="656"/>
      <c r="AI1120" s="655"/>
      <c r="AJ1120" s="657"/>
      <c r="AK1120" s="653"/>
      <c r="AL1120" s="656"/>
    </row>
    <row r="1121" spans="1:38" ht="18.75">
      <c r="A1121" s="483"/>
      <c r="B1121" s="574">
        <v>244070</v>
      </c>
      <c r="C1121" s="599" t="s">
        <v>970</v>
      </c>
      <c r="D1121" s="575"/>
      <c r="E1121" s="575"/>
      <c r="F1121" s="556"/>
      <c r="G1121" s="659">
        <v>1780</v>
      </c>
      <c r="H1121" s="558"/>
      <c r="I1121" s="559"/>
      <c r="J1121" s="560"/>
      <c r="K1121" s="561"/>
      <c r="L1121" s="459">
        <f t="shared" si="460"/>
        <v>1780</v>
      </c>
      <c r="M1121" s="460">
        <f t="shared" si="467"/>
        <v>0</v>
      </c>
      <c r="N1121" s="461">
        <f t="shared" si="467"/>
        <v>0</v>
      </c>
      <c r="O1121" s="462">
        <f t="shared" si="467"/>
        <v>0</v>
      </c>
      <c r="P1121" s="463">
        <f t="shared" si="463"/>
        <v>0</v>
      </c>
      <c r="Q1121" s="655"/>
      <c r="R1121" s="660"/>
      <c r="S1121" s="661">
        <v>1780</v>
      </c>
      <c r="T1121" s="652"/>
      <c r="U1121" s="653"/>
      <c r="V1121" s="654"/>
      <c r="W1121" s="655"/>
      <c r="X1121" s="652"/>
      <c r="Y1121" s="653"/>
      <c r="Z1121" s="656"/>
      <c r="AA1121" s="651"/>
      <c r="AB1121" s="652"/>
      <c r="AC1121" s="653"/>
      <c r="AD1121" s="654"/>
      <c r="AE1121" s="655"/>
      <c r="AF1121" s="652"/>
      <c r="AG1121" s="653"/>
      <c r="AH1121" s="656"/>
      <c r="AI1121" s="655"/>
      <c r="AJ1121" s="657"/>
      <c r="AK1121" s="653"/>
      <c r="AL1121" s="656"/>
    </row>
    <row r="1122" spans="1:38" ht="18.75">
      <c r="A1122" s="483"/>
      <c r="B1122" s="574">
        <v>244070</v>
      </c>
      <c r="C1122" s="599" t="s">
        <v>971</v>
      </c>
      <c r="D1122" s="575"/>
      <c r="E1122" s="575"/>
      <c r="F1122" s="556"/>
      <c r="G1122" s="659">
        <v>240</v>
      </c>
      <c r="H1122" s="558"/>
      <c r="I1122" s="559"/>
      <c r="J1122" s="560"/>
      <c r="K1122" s="561"/>
      <c r="L1122" s="459">
        <f t="shared" si="460"/>
        <v>240</v>
      </c>
      <c r="M1122" s="460">
        <f t="shared" si="467"/>
        <v>0</v>
      </c>
      <c r="N1122" s="461">
        <f t="shared" si="467"/>
        <v>0</v>
      </c>
      <c r="O1122" s="462">
        <f t="shared" si="467"/>
        <v>0</v>
      </c>
      <c r="P1122" s="463">
        <f t="shared" si="463"/>
        <v>0</v>
      </c>
      <c r="Q1122" s="655"/>
      <c r="R1122" s="660"/>
      <c r="S1122" s="661">
        <v>240</v>
      </c>
      <c r="T1122" s="652"/>
      <c r="U1122" s="653"/>
      <c r="V1122" s="654"/>
      <c r="W1122" s="655"/>
      <c r="X1122" s="652"/>
      <c r="Y1122" s="653"/>
      <c r="Z1122" s="656"/>
      <c r="AA1122" s="651"/>
      <c r="AB1122" s="652"/>
      <c r="AC1122" s="653"/>
      <c r="AD1122" s="654"/>
      <c r="AE1122" s="655"/>
      <c r="AF1122" s="652"/>
      <c r="AG1122" s="653"/>
      <c r="AH1122" s="656"/>
      <c r="AI1122" s="655"/>
      <c r="AJ1122" s="657"/>
      <c r="AK1122" s="653"/>
      <c r="AL1122" s="656"/>
    </row>
    <row r="1123" spans="1:38" ht="18.75">
      <c r="A1123" s="483"/>
      <c r="B1123" s="574">
        <v>244070</v>
      </c>
      <c r="C1123" s="599" t="s">
        <v>972</v>
      </c>
      <c r="D1123" s="575"/>
      <c r="E1123" s="575"/>
      <c r="F1123" s="556"/>
      <c r="G1123" s="659">
        <v>1780</v>
      </c>
      <c r="H1123" s="558"/>
      <c r="I1123" s="559"/>
      <c r="J1123" s="560"/>
      <c r="K1123" s="561"/>
      <c r="L1123" s="459">
        <f t="shared" si="460"/>
        <v>1780</v>
      </c>
      <c r="M1123" s="460">
        <f t="shared" si="467"/>
        <v>0</v>
      </c>
      <c r="N1123" s="461">
        <f t="shared" si="467"/>
        <v>0</v>
      </c>
      <c r="O1123" s="462">
        <f t="shared" si="467"/>
        <v>0</v>
      </c>
      <c r="P1123" s="463">
        <f t="shared" si="463"/>
        <v>0</v>
      </c>
      <c r="Q1123" s="655"/>
      <c r="R1123" s="660"/>
      <c r="S1123" s="661">
        <v>1780</v>
      </c>
      <c r="T1123" s="652"/>
      <c r="U1123" s="653"/>
      <c r="V1123" s="654"/>
      <c r="W1123" s="655"/>
      <c r="X1123" s="652"/>
      <c r="Y1123" s="653"/>
      <c r="Z1123" s="656"/>
      <c r="AA1123" s="651"/>
      <c r="AB1123" s="652"/>
      <c r="AC1123" s="653"/>
      <c r="AD1123" s="654"/>
      <c r="AE1123" s="655"/>
      <c r="AF1123" s="652"/>
      <c r="AG1123" s="653"/>
      <c r="AH1123" s="656"/>
      <c r="AI1123" s="655"/>
      <c r="AJ1123" s="657"/>
      <c r="AK1123" s="653"/>
      <c r="AL1123" s="656"/>
    </row>
    <row r="1124" spans="1:38" ht="18.75">
      <c r="A1124" s="483"/>
      <c r="B1124" s="574">
        <v>244070</v>
      </c>
      <c r="C1124" s="599" t="s">
        <v>973</v>
      </c>
      <c r="D1124" s="575"/>
      <c r="E1124" s="575"/>
      <c r="F1124" s="556"/>
      <c r="G1124" s="659">
        <v>240</v>
      </c>
      <c r="H1124" s="558"/>
      <c r="I1124" s="559"/>
      <c r="J1124" s="560"/>
      <c r="K1124" s="561"/>
      <c r="L1124" s="459">
        <f t="shared" si="460"/>
        <v>240</v>
      </c>
      <c r="M1124" s="460">
        <f t="shared" si="467"/>
        <v>0</v>
      </c>
      <c r="N1124" s="461">
        <f t="shared" si="467"/>
        <v>0</v>
      </c>
      <c r="O1124" s="462">
        <f t="shared" si="467"/>
        <v>0</v>
      </c>
      <c r="P1124" s="463">
        <f t="shared" si="463"/>
        <v>0</v>
      </c>
      <c r="Q1124" s="655"/>
      <c r="R1124" s="660"/>
      <c r="S1124" s="661">
        <v>240</v>
      </c>
      <c r="T1124" s="652"/>
      <c r="U1124" s="653"/>
      <c r="V1124" s="654"/>
      <c r="W1124" s="655"/>
      <c r="X1124" s="652"/>
      <c r="Y1124" s="653"/>
      <c r="Z1124" s="656"/>
      <c r="AA1124" s="651"/>
      <c r="AB1124" s="652"/>
      <c r="AC1124" s="653"/>
      <c r="AD1124" s="654"/>
      <c r="AE1124" s="655"/>
      <c r="AF1124" s="652"/>
      <c r="AG1124" s="653"/>
      <c r="AH1124" s="656"/>
      <c r="AI1124" s="655"/>
      <c r="AJ1124" s="657"/>
      <c r="AK1124" s="653"/>
      <c r="AL1124" s="656"/>
    </row>
    <row r="1125" spans="1:38" ht="18.75">
      <c r="A1125" s="483"/>
      <c r="B1125" s="574">
        <v>244070</v>
      </c>
      <c r="C1125" s="599" t="s">
        <v>974</v>
      </c>
      <c r="D1125" s="575"/>
      <c r="E1125" s="575"/>
      <c r="F1125" s="556"/>
      <c r="G1125" s="659">
        <v>1780</v>
      </c>
      <c r="H1125" s="558"/>
      <c r="I1125" s="559"/>
      <c r="J1125" s="560"/>
      <c r="K1125" s="561"/>
      <c r="L1125" s="459">
        <f t="shared" si="460"/>
        <v>1780</v>
      </c>
      <c r="M1125" s="460">
        <f t="shared" si="467"/>
        <v>0</v>
      </c>
      <c r="N1125" s="461">
        <f t="shared" si="467"/>
        <v>0</v>
      </c>
      <c r="O1125" s="462">
        <f t="shared" si="467"/>
        <v>0</v>
      </c>
      <c r="P1125" s="463">
        <f t="shared" si="463"/>
        <v>0</v>
      </c>
      <c r="Q1125" s="655"/>
      <c r="R1125" s="660"/>
      <c r="S1125" s="661">
        <v>1780</v>
      </c>
      <c r="T1125" s="652"/>
      <c r="U1125" s="653"/>
      <c r="V1125" s="654"/>
      <c r="W1125" s="655"/>
      <c r="X1125" s="652"/>
      <c r="Y1125" s="653"/>
      <c r="Z1125" s="656"/>
      <c r="AA1125" s="651"/>
      <c r="AB1125" s="652"/>
      <c r="AC1125" s="653"/>
      <c r="AD1125" s="654"/>
      <c r="AE1125" s="655"/>
      <c r="AF1125" s="652"/>
      <c r="AG1125" s="653"/>
      <c r="AH1125" s="656"/>
      <c r="AI1125" s="655"/>
      <c r="AJ1125" s="657"/>
      <c r="AK1125" s="653"/>
      <c r="AL1125" s="656"/>
    </row>
    <row r="1126" spans="1:38" ht="18.75">
      <c r="A1126" s="483"/>
      <c r="B1126" s="574">
        <v>244070</v>
      </c>
      <c r="C1126" s="599" t="s">
        <v>975</v>
      </c>
      <c r="D1126" s="575"/>
      <c r="E1126" s="575"/>
      <c r="F1126" s="556"/>
      <c r="G1126" s="659">
        <v>240</v>
      </c>
      <c r="H1126" s="558"/>
      <c r="I1126" s="559"/>
      <c r="J1126" s="560"/>
      <c r="K1126" s="561"/>
      <c r="L1126" s="459">
        <f t="shared" si="460"/>
        <v>240</v>
      </c>
      <c r="M1126" s="460">
        <f t="shared" si="467"/>
        <v>0</v>
      </c>
      <c r="N1126" s="461">
        <f t="shared" si="467"/>
        <v>0</v>
      </c>
      <c r="O1126" s="462">
        <f t="shared" si="467"/>
        <v>0</v>
      </c>
      <c r="P1126" s="463">
        <f t="shared" si="463"/>
        <v>0</v>
      </c>
      <c r="Q1126" s="655"/>
      <c r="R1126" s="660"/>
      <c r="S1126" s="661">
        <v>240</v>
      </c>
      <c r="T1126" s="652"/>
      <c r="U1126" s="653"/>
      <c r="V1126" s="654"/>
      <c r="W1126" s="655"/>
      <c r="X1126" s="652"/>
      <c r="Y1126" s="653"/>
      <c r="Z1126" s="656"/>
      <c r="AA1126" s="651"/>
      <c r="AB1126" s="652"/>
      <c r="AC1126" s="653"/>
      <c r="AD1126" s="654"/>
      <c r="AE1126" s="655"/>
      <c r="AF1126" s="652"/>
      <c r="AG1126" s="653"/>
      <c r="AH1126" s="656"/>
      <c r="AI1126" s="655"/>
      <c r="AJ1126" s="657"/>
      <c r="AK1126" s="653"/>
      <c r="AL1126" s="656"/>
    </row>
    <row r="1127" spans="1:38" ht="18.75">
      <c r="A1127" s="483"/>
      <c r="B1127" s="574">
        <v>244070</v>
      </c>
      <c r="C1127" s="599" t="s">
        <v>976</v>
      </c>
      <c r="D1127" s="575"/>
      <c r="E1127" s="575"/>
      <c r="F1127" s="556"/>
      <c r="G1127" s="659">
        <v>1780</v>
      </c>
      <c r="H1127" s="558"/>
      <c r="I1127" s="559"/>
      <c r="J1127" s="560"/>
      <c r="K1127" s="561"/>
      <c r="L1127" s="459">
        <f t="shared" si="460"/>
        <v>1780</v>
      </c>
      <c r="M1127" s="460">
        <f t="shared" si="467"/>
        <v>0</v>
      </c>
      <c r="N1127" s="461">
        <f t="shared" si="467"/>
        <v>0</v>
      </c>
      <c r="O1127" s="462">
        <f t="shared" si="467"/>
        <v>0</v>
      </c>
      <c r="P1127" s="463">
        <f t="shared" si="463"/>
        <v>0</v>
      </c>
      <c r="Q1127" s="655"/>
      <c r="R1127" s="660"/>
      <c r="S1127" s="661">
        <v>1780</v>
      </c>
      <c r="T1127" s="652"/>
      <c r="U1127" s="653"/>
      <c r="V1127" s="654"/>
      <c r="W1127" s="655"/>
      <c r="X1127" s="652"/>
      <c r="Y1127" s="653"/>
      <c r="Z1127" s="656"/>
      <c r="AA1127" s="651"/>
      <c r="AB1127" s="652"/>
      <c r="AC1127" s="653"/>
      <c r="AD1127" s="654"/>
      <c r="AE1127" s="655"/>
      <c r="AF1127" s="652"/>
      <c r="AG1127" s="653"/>
      <c r="AH1127" s="656"/>
      <c r="AI1127" s="655"/>
      <c r="AJ1127" s="657"/>
      <c r="AK1127" s="653"/>
      <c r="AL1127" s="656"/>
    </row>
    <row r="1128" spans="1:38" ht="18.75">
      <c r="A1128" s="483"/>
      <c r="B1128" s="574">
        <v>244075</v>
      </c>
      <c r="C1128" s="599" t="s">
        <v>1508</v>
      </c>
      <c r="D1128" s="575"/>
      <c r="E1128" s="575"/>
      <c r="F1128" s="556"/>
      <c r="G1128" s="659">
        <v>69817.5</v>
      </c>
      <c r="H1128" s="558"/>
      <c r="I1128" s="559"/>
      <c r="J1128" s="560"/>
      <c r="K1128" s="561"/>
      <c r="L1128" s="459">
        <f t="shared" si="460"/>
        <v>69817.5</v>
      </c>
      <c r="M1128" s="460">
        <f t="shared" si="467"/>
        <v>0</v>
      </c>
      <c r="N1128" s="461">
        <f t="shared" si="467"/>
        <v>0</v>
      </c>
      <c r="O1128" s="462">
        <f t="shared" si="467"/>
        <v>0</v>
      </c>
      <c r="P1128" s="463">
        <f t="shared" si="463"/>
        <v>0</v>
      </c>
      <c r="Q1128" s="655"/>
      <c r="R1128" s="660"/>
      <c r="S1128" s="651">
        <v>69817.5</v>
      </c>
      <c r="T1128" s="652"/>
      <c r="U1128" s="653"/>
      <c r="V1128" s="664"/>
      <c r="W1128" s="655"/>
      <c r="X1128" s="652"/>
      <c r="Y1128" s="653"/>
      <c r="Z1128" s="656"/>
      <c r="AA1128" s="651"/>
      <c r="AB1128" s="652"/>
      <c r="AC1128" s="653"/>
      <c r="AD1128" s="654"/>
      <c r="AE1128" s="655"/>
      <c r="AF1128" s="652"/>
      <c r="AG1128" s="653"/>
      <c r="AH1128" s="656"/>
      <c r="AI1128" s="655"/>
      <c r="AJ1128" s="657"/>
      <c r="AK1128" s="653"/>
      <c r="AL1128" s="656"/>
    </row>
    <row r="1129" spans="1:38" ht="18.75">
      <c r="A1129" s="483"/>
      <c r="B1129" s="574">
        <v>244076</v>
      </c>
      <c r="C1129" s="500" t="s">
        <v>1509</v>
      </c>
      <c r="D1129" s="575"/>
      <c r="E1129" s="575"/>
      <c r="F1129" s="556"/>
      <c r="G1129" s="659">
        <v>10900</v>
      </c>
      <c r="H1129" s="558"/>
      <c r="I1129" s="559"/>
      <c r="J1129" s="560"/>
      <c r="K1129" s="561"/>
      <c r="L1129" s="459">
        <f t="shared" si="460"/>
        <v>0</v>
      </c>
      <c r="M1129" s="460">
        <f t="shared" si="467"/>
        <v>0</v>
      </c>
      <c r="N1129" s="461">
        <f t="shared" si="467"/>
        <v>0</v>
      </c>
      <c r="O1129" s="462">
        <f t="shared" si="467"/>
        <v>10900</v>
      </c>
      <c r="P1129" s="463">
        <f t="shared" si="463"/>
        <v>0</v>
      </c>
      <c r="Q1129" s="655"/>
      <c r="R1129" s="660"/>
      <c r="S1129" s="651"/>
      <c r="T1129" s="652"/>
      <c r="U1129" s="653"/>
      <c r="V1129" s="664">
        <v>10900</v>
      </c>
      <c r="W1129" s="655"/>
      <c r="X1129" s="652"/>
      <c r="Y1129" s="653"/>
      <c r="Z1129" s="656"/>
      <c r="AA1129" s="651"/>
      <c r="AB1129" s="652"/>
      <c r="AC1129" s="653"/>
      <c r="AD1129" s="654"/>
      <c r="AE1129" s="655"/>
      <c r="AF1129" s="652"/>
      <c r="AG1129" s="653"/>
      <c r="AH1129" s="656"/>
      <c r="AI1129" s="655"/>
      <c r="AJ1129" s="657"/>
      <c r="AK1129" s="653"/>
      <c r="AL1129" s="656"/>
    </row>
    <row r="1130" spans="1:38" ht="18.75">
      <c r="A1130" s="483"/>
      <c r="B1130" s="574">
        <v>244078</v>
      </c>
      <c r="C1130" s="500" t="s">
        <v>1510</v>
      </c>
      <c r="D1130" s="575"/>
      <c r="E1130" s="575"/>
      <c r="F1130" s="556"/>
      <c r="G1130" s="659">
        <v>4580</v>
      </c>
      <c r="H1130" s="558"/>
      <c r="I1130" s="559"/>
      <c r="J1130" s="560"/>
      <c r="K1130" s="561"/>
      <c r="L1130" s="459">
        <f t="shared" si="460"/>
        <v>0</v>
      </c>
      <c r="M1130" s="460">
        <f t="shared" si="467"/>
        <v>0</v>
      </c>
      <c r="N1130" s="461">
        <f t="shared" si="467"/>
        <v>0</v>
      </c>
      <c r="O1130" s="462">
        <f t="shared" si="467"/>
        <v>4580</v>
      </c>
      <c r="P1130" s="463">
        <f t="shared" si="463"/>
        <v>0</v>
      </c>
      <c r="Q1130" s="655"/>
      <c r="R1130" s="660"/>
      <c r="S1130" s="651"/>
      <c r="T1130" s="652"/>
      <c r="U1130" s="653"/>
      <c r="V1130" s="664">
        <v>4580</v>
      </c>
      <c r="W1130" s="655"/>
      <c r="X1130" s="652"/>
      <c r="Y1130" s="653"/>
      <c r="Z1130" s="656"/>
      <c r="AA1130" s="651"/>
      <c r="AB1130" s="652"/>
      <c r="AC1130" s="653"/>
      <c r="AD1130" s="654"/>
      <c r="AE1130" s="655"/>
      <c r="AF1130" s="652"/>
      <c r="AG1130" s="653"/>
      <c r="AH1130" s="656"/>
      <c r="AI1130" s="655"/>
      <c r="AJ1130" s="657"/>
      <c r="AK1130" s="653"/>
      <c r="AL1130" s="656"/>
    </row>
    <row r="1131" spans="1:38" ht="18.75">
      <c r="A1131" s="483"/>
      <c r="B1131" s="574">
        <v>244092</v>
      </c>
      <c r="C1131" s="500" t="s">
        <v>1511</v>
      </c>
      <c r="D1131" s="575"/>
      <c r="E1131" s="575"/>
      <c r="F1131" s="556"/>
      <c r="G1131" s="659">
        <v>2000</v>
      </c>
      <c r="H1131" s="558"/>
      <c r="I1131" s="559"/>
      <c r="J1131" s="560"/>
      <c r="K1131" s="561"/>
      <c r="L1131" s="459">
        <f t="shared" si="460"/>
        <v>0</v>
      </c>
      <c r="M1131" s="460">
        <f t="shared" si="467"/>
        <v>0</v>
      </c>
      <c r="N1131" s="461">
        <f t="shared" si="467"/>
        <v>0</v>
      </c>
      <c r="O1131" s="462">
        <f t="shared" si="467"/>
        <v>2000</v>
      </c>
      <c r="P1131" s="463">
        <f t="shared" si="463"/>
        <v>0</v>
      </c>
      <c r="Q1131" s="655"/>
      <c r="R1131" s="660"/>
      <c r="S1131" s="651"/>
      <c r="T1131" s="652"/>
      <c r="U1131" s="653"/>
      <c r="V1131" s="664">
        <v>2000</v>
      </c>
      <c r="W1131" s="655"/>
      <c r="X1131" s="652"/>
      <c r="Y1131" s="653"/>
      <c r="Z1131" s="656"/>
      <c r="AA1131" s="651"/>
      <c r="AB1131" s="652"/>
      <c r="AC1131" s="653"/>
      <c r="AD1131" s="654"/>
      <c r="AE1131" s="655"/>
      <c r="AF1131" s="652"/>
      <c r="AG1131" s="653"/>
      <c r="AH1131" s="656"/>
      <c r="AI1131" s="655"/>
      <c r="AJ1131" s="657"/>
      <c r="AK1131" s="653"/>
      <c r="AL1131" s="656"/>
    </row>
    <row r="1132" spans="1:38" ht="18.75">
      <c r="A1132" s="483"/>
      <c r="B1132" s="574">
        <v>244097</v>
      </c>
      <c r="C1132" s="599" t="s">
        <v>977</v>
      </c>
      <c r="D1132" s="575"/>
      <c r="E1132" s="575"/>
      <c r="F1132" s="556"/>
      <c r="G1132" s="659">
        <v>240</v>
      </c>
      <c r="H1132" s="558"/>
      <c r="I1132" s="559"/>
      <c r="J1132" s="560"/>
      <c r="K1132" s="561"/>
      <c r="L1132" s="459">
        <f t="shared" si="460"/>
        <v>240</v>
      </c>
      <c r="M1132" s="460">
        <f t="shared" si="467"/>
        <v>0</v>
      </c>
      <c r="N1132" s="461">
        <f t="shared" si="467"/>
        <v>0</v>
      </c>
      <c r="O1132" s="462">
        <f t="shared" si="467"/>
        <v>0</v>
      </c>
      <c r="P1132" s="463">
        <f t="shared" si="463"/>
        <v>0</v>
      </c>
      <c r="Q1132" s="655"/>
      <c r="R1132" s="660"/>
      <c r="S1132" s="661">
        <v>240</v>
      </c>
      <c r="T1132" s="652"/>
      <c r="U1132" s="653"/>
      <c r="V1132" s="654"/>
      <c r="W1132" s="655"/>
      <c r="X1132" s="652"/>
      <c r="Y1132" s="653"/>
      <c r="Z1132" s="656"/>
      <c r="AA1132" s="651"/>
      <c r="AB1132" s="652"/>
      <c r="AC1132" s="653"/>
      <c r="AD1132" s="654"/>
      <c r="AE1132" s="655"/>
      <c r="AF1132" s="652"/>
      <c r="AG1132" s="653"/>
      <c r="AH1132" s="656"/>
      <c r="AI1132" s="655"/>
      <c r="AJ1132" s="657"/>
      <c r="AK1132" s="653"/>
      <c r="AL1132" s="656"/>
    </row>
    <row r="1133" spans="1:38" ht="18.75">
      <c r="A1133" s="483"/>
      <c r="B1133" s="574">
        <v>244097</v>
      </c>
      <c r="C1133" s="599" t="s">
        <v>978</v>
      </c>
      <c r="D1133" s="575"/>
      <c r="E1133" s="575"/>
      <c r="F1133" s="556"/>
      <c r="G1133" s="659">
        <v>720</v>
      </c>
      <c r="H1133" s="558"/>
      <c r="I1133" s="559"/>
      <c r="J1133" s="560"/>
      <c r="K1133" s="561"/>
      <c r="L1133" s="459">
        <f t="shared" si="460"/>
        <v>720</v>
      </c>
      <c r="M1133" s="460">
        <f t="shared" si="467"/>
        <v>0</v>
      </c>
      <c r="N1133" s="461">
        <f t="shared" si="467"/>
        <v>0</v>
      </c>
      <c r="O1133" s="462">
        <f t="shared" si="467"/>
        <v>0</v>
      </c>
      <c r="P1133" s="463">
        <f t="shared" si="463"/>
        <v>0</v>
      </c>
      <c r="Q1133" s="655"/>
      <c r="R1133" s="660"/>
      <c r="S1133" s="661">
        <v>720</v>
      </c>
      <c r="T1133" s="652"/>
      <c r="U1133" s="653"/>
      <c r="V1133" s="654"/>
      <c r="W1133" s="655"/>
      <c r="X1133" s="652"/>
      <c r="Y1133" s="653"/>
      <c r="Z1133" s="656"/>
      <c r="AA1133" s="651"/>
      <c r="AB1133" s="652"/>
      <c r="AC1133" s="653"/>
      <c r="AD1133" s="654"/>
      <c r="AE1133" s="655"/>
      <c r="AF1133" s="652"/>
      <c r="AG1133" s="653"/>
      <c r="AH1133" s="656"/>
      <c r="AI1133" s="655"/>
      <c r="AJ1133" s="657"/>
      <c r="AK1133" s="653"/>
      <c r="AL1133" s="656"/>
    </row>
    <row r="1134" spans="1:38" ht="18.75">
      <c r="A1134" s="483"/>
      <c r="B1134" s="574">
        <v>244097</v>
      </c>
      <c r="C1134" s="599" t="s">
        <v>979</v>
      </c>
      <c r="D1134" s="575"/>
      <c r="E1134" s="575"/>
      <c r="F1134" s="556"/>
      <c r="G1134" s="659">
        <v>480</v>
      </c>
      <c r="H1134" s="558"/>
      <c r="I1134" s="559"/>
      <c r="J1134" s="560"/>
      <c r="K1134" s="561"/>
      <c r="L1134" s="459">
        <f t="shared" si="460"/>
        <v>480</v>
      </c>
      <c r="M1134" s="460">
        <f t="shared" si="467"/>
        <v>0</v>
      </c>
      <c r="N1134" s="461">
        <f t="shared" si="467"/>
        <v>0</v>
      </c>
      <c r="O1134" s="462">
        <f t="shared" si="467"/>
        <v>0</v>
      </c>
      <c r="P1134" s="463">
        <f t="shared" si="463"/>
        <v>0</v>
      </c>
      <c r="Q1134" s="655"/>
      <c r="R1134" s="660"/>
      <c r="S1134" s="661">
        <v>480</v>
      </c>
      <c r="T1134" s="652"/>
      <c r="U1134" s="653"/>
      <c r="V1134" s="654"/>
      <c r="W1134" s="655"/>
      <c r="X1134" s="652"/>
      <c r="Y1134" s="653"/>
      <c r="Z1134" s="656"/>
      <c r="AA1134" s="651"/>
      <c r="AB1134" s="652"/>
      <c r="AC1134" s="653"/>
      <c r="AD1134" s="654"/>
      <c r="AE1134" s="655"/>
      <c r="AF1134" s="652"/>
      <c r="AG1134" s="653"/>
      <c r="AH1134" s="656"/>
      <c r="AI1134" s="655"/>
      <c r="AJ1134" s="657"/>
      <c r="AK1134" s="653"/>
      <c r="AL1134" s="656"/>
    </row>
    <row r="1135" spans="1:38" ht="18.75">
      <c r="A1135" s="483"/>
      <c r="B1135" s="574">
        <v>244104</v>
      </c>
      <c r="C1135" s="599" t="s">
        <v>980</v>
      </c>
      <c r="D1135" s="575"/>
      <c r="E1135" s="575"/>
      <c r="F1135" s="556"/>
      <c r="G1135" s="659">
        <v>3860</v>
      </c>
      <c r="H1135" s="558"/>
      <c r="I1135" s="559"/>
      <c r="J1135" s="560"/>
      <c r="K1135" s="561"/>
      <c r="L1135" s="459">
        <f t="shared" si="460"/>
        <v>3860</v>
      </c>
      <c r="M1135" s="460">
        <f t="shared" si="467"/>
        <v>0</v>
      </c>
      <c r="N1135" s="461">
        <f t="shared" si="467"/>
        <v>0</v>
      </c>
      <c r="O1135" s="462">
        <f t="shared" si="467"/>
        <v>0</v>
      </c>
      <c r="P1135" s="463">
        <f t="shared" si="463"/>
        <v>0</v>
      </c>
      <c r="Q1135" s="655"/>
      <c r="R1135" s="660"/>
      <c r="S1135" s="661">
        <v>3860</v>
      </c>
      <c r="T1135" s="652"/>
      <c r="U1135" s="653"/>
      <c r="V1135" s="654"/>
      <c r="W1135" s="655"/>
      <c r="X1135" s="652"/>
      <c r="Y1135" s="653"/>
      <c r="Z1135" s="656"/>
      <c r="AA1135" s="651"/>
      <c r="AB1135" s="652"/>
      <c r="AC1135" s="653"/>
      <c r="AD1135" s="654"/>
      <c r="AE1135" s="655"/>
      <c r="AF1135" s="652"/>
      <c r="AG1135" s="653"/>
      <c r="AH1135" s="656"/>
      <c r="AI1135" s="655"/>
      <c r="AJ1135" s="657"/>
      <c r="AK1135" s="653"/>
      <c r="AL1135" s="656"/>
    </row>
    <row r="1136" spans="1:38" ht="21.75" customHeight="1">
      <c r="A1136" s="483"/>
      <c r="B1136" s="574">
        <v>244104</v>
      </c>
      <c r="C1136" s="599" t="s">
        <v>981</v>
      </c>
      <c r="D1136" s="575"/>
      <c r="E1136" s="575"/>
      <c r="F1136" s="556"/>
      <c r="G1136" s="659">
        <v>480</v>
      </c>
      <c r="H1136" s="558"/>
      <c r="I1136" s="559"/>
      <c r="J1136" s="560"/>
      <c r="K1136" s="561"/>
      <c r="L1136" s="459">
        <f t="shared" si="460"/>
        <v>480</v>
      </c>
      <c r="M1136" s="460">
        <f t="shared" si="467"/>
        <v>0</v>
      </c>
      <c r="N1136" s="461">
        <f t="shared" si="467"/>
        <v>0</v>
      </c>
      <c r="O1136" s="462">
        <f t="shared" si="467"/>
        <v>0</v>
      </c>
      <c r="P1136" s="463">
        <f t="shared" si="463"/>
        <v>0</v>
      </c>
      <c r="Q1136" s="655"/>
      <c r="R1136" s="660"/>
      <c r="S1136" s="661">
        <v>480</v>
      </c>
      <c r="T1136" s="652"/>
      <c r="U1136" s="653"/>
      <c r="V1136" s="654"/>
      <c r="W1136" s="655"/>
      <c r="X1136" s="652"/>
      <c r="Y1136" s="653"/>
      <c r="Z1136" s="656"/>
      <c r="AA1136" s="651"/>
      <c r="AB1136" s="652"/>
      <c r="AC1136" s="653"/>
      <c r="AD1136" s="654"/>
      <c r="AE1136" s="655"/>
      <c r="AF1136" s="652"/>
      <c r="AG1136" s="653"/>
      <c r="AH1136" s="656"/>
      <c r="AI1136" s="655"/>
      <c r="AJ1136" s="657"/>
      <c r="AK1136" s="653"/>
      <c r="AL1136" s="656"/>
    </row>
    <row r="1137" spans="1:38" ht="18.75">
      <c r="A1137" s="483"/>
      <c r="B1137" s="574">
        <v>244105</v>
      </c>
      <c r="C1137" s="599" t="s">
        <v>982</v>
      </c>
      <c r="D1137" s="575"/>
      <c r="E1137" s="575"/>
      <c r="F1137" s="556"/>
      <c r="G1137" s="659">
        <v>240</v>
      </c>
      <c r="H1137" s="558"/>
      <c r="I1137" s="559"/>
      <c r="J1137" s="560"/>
      <c r="K1137" s="561"/>
      <c r="L1137" s="459">
        <f t="shared" si="460"/>
        <v>240</v>
      </c>
      <c r="M1137" s="460">
        <f t="shared" si="467"/>
        <v>0</v>
      </c>
      <c r="N1137" s="461">
        <f t="shared" si="467"/>
        <v>0</v>
      </c>
      <c r="O1137" s="462">
        <f t="shared" si="467"/>
        <v>0</v>
      </c>
      <c r="P1137" s="463">
        <f t="shared" si="463"/>
        <v>0</v>
      </c>
      <c r="Q1137" s="655"/>
      <c r="R1137" s="660"/>
      <c r="S1137" s="661">
        <v>240</v>
      </c>
      <c r="T1137" s="652"/>
      <c r="U1137" s="653"/>
      <c r="V1137" s="654"/>
      <c r="W1137" s="655"/>
      <c r="X1137" s="652"/>
      <c r="Y1137" s="653"/>
      <c r="Z1137" s="656"/>
      <c r="AA1137" s="651"/>
      <c r="AB1137" s="652"/>
      <c r="AC1137" s="653"/>
      <c r="AD1137" s="654"/>
      <c r="AE1137" s="655"/>
      <c r="AF1137" s="652"/>
      <c r="AG1137" s="653"/>
      <c r="AH1137" s="656"/>
      <c r="AI1137" s="655"/>
      <c r="AJ1137" s="657"/>
      <c r="AK1137" s="653"/>
      <c r="AL1137" s="656"/>
    </row>
    <row r="1138" spans="1:38" ht="18.75">
      <c r="A1138" s="483"/>
      <c r="B1138" s="574">
        <v>244117</v>
      </c>
      <c r="C1138" s="599" t="s">
        <v>983</v>
      </c>
      <c r="D1138" s="575"/>
      <c r="E1138" s="575"/>
      <c r="F1138" s="556"/>
      <c r="G1138" s="659">
        <v>720</v>
      </c>
      <c r="H1138" s="558"/>
      <c r="I1138" s="559"/>
      <c r="J1138" s="560"/>
      <c r="K1138" s="561"/>
      <c r="L1138" s="459">
        <f t="shared" si="460"/>
        <v>720</v>
      </c>
      <c r="M1138" s="460">
        <f t="shared" si="467"/>
        <v>0</v>
      </c>
      <c r="N1138" s="461">
        <f t="shared" si="467"/>
        <v>0</v>
      </c>
      <c r="O1138" s="462">
        <f t="shared" si="467"/>
        <v>0</v>
      </c>
      <c r="P1138" s="463">
        <f t="shared" si="463"/>
        <v>0</v>
      </c>
      <c r="Q1138" s="655"/>
      <c r="R1138" s="660"/>
      <c r="S1138" s="661">
        <v>720</v>
      </c>
      <c r="T1138" s="657"/>
      <c r="U1138" s="653"/>
      <c r="V1138" s="654"/>
      <c r="W1138" s="655"/>
      <c r="X1138" s="652"/>
      <c r="Y1138" s="653"/>
      <c r="Z1138" s="656"/>
      <c r="AA1138" s="651"/>
      <c r="AB1138" s="652"/>
      <c r="AC1138" s="653"/>
      <c r="AD1138" s="654"/>
      <c r="AE1138" s="655"/>
      <c r="AF1138" s="652"/>
      <c r="AG1138" s="653"/>
      <c r="AH1138" s="656"/>
      <c r="AI1138" s="655"/>
      <c r="AJ1138" s="657"/>
      <c r="AK1138" s="653"/>
      <c r="AL1138" s="656"/>
    </row>
    <row r="1139" spans="1:38" ht="18.75">
      <c r="A1139" s="483"/>
      <c r="B1139" s="574">
        <v>244119</v>
      </c>
      <c r="C1139" s="599" t="s">
        <v>984</v>
      </c>
      <c r="D1139" s="575"/>
      <c r="E1139" s="575"/>
      <c r="F1139" s="556"/>
      <c r="G1139" s="659">
        <v>8880</v>
      </c>
      <c r="H1139" s="662"/>
      <c r="I1139" s="559"/>
      <c r="J1139" s="560"/>
      <c r="K1139" s="561"/>
      <c r="L1139" s="459">
        <f t="shared" si="460"/>
        <v>8880</v>
      </c>
      <c r="M1139" s="460">
        <f t="shared" si="467"/>
        <v>0</v>
      </c>
      <c r="N1139" s="461">
        <f t="shared" si="467"/>
        <v>0</v>
      </c>
      <c r="O1139" s="462">
        <f t="shared" si="467"/>
        <v>0</v>
      </c>
      <c r="P1139" s="463">
        <f t="shared" si="463"/>
        <v>0</v>
      </c>
      <c r="Q1139" s="655"/>
      <c r="R1139" s="660"/>
      <c r="S1139" s="661">
        <v>8880</v>
      </c>
      <c r="T1139" s="652"/>
      <c r="U1139" s="653"/>
      <c r="V1139" s="664"/>
      <c r="W1139" s="655"/>
      <c r="X1139" s="652"/>
      <c r="Y1139" s="653"/>
      <c r="Z1139" s="665"/>
      <c r="AA1139" s="651"/>
      <c r="AB1139" s="652"/>
      <c r="AC1139" s="653"/>
      <c r="AD1139" s="654"/>
      <c r="AE1139" s="655"/>
      <c r="AF1139" s="652"/>
      <c r="AG1139" s="653"/>
      <c r="AH1139" s="656"/>
      <c r="AI1139" s="655"/>
      <c r="AJ1139" s="657"/>
      <c r="AK1139" s="653"/>
      <c r="AL1139" s="656"/>
    </row>
    <row r="1140" spans="1:38" s="702" customFormat="1" ht="18.75">
      <c r="A1140" s="969"/>
      <c r="B1140" s="574">
        <v>244120</v>
      </c>
      <c r="C1140" s="543" t="s">
        <v>1704</v>
      </c>
      <c r="D1140" s="867"/>
      <c r="E1140" s="867"/>
      <c r="F1140" s="868"/>
      <c r="G1140" s="869">
        <v>480</v>
      </c>
      <c r="H1140" s="870"/>
      <c r="I1140" s="871"/>
      <c r="J1140" s="942"/>
      <c r="K1140" s="939"/>
      <c r="L1140" s="570">
        <f t="shared" si="460"/>
        <v>480</v>
      </c>
      <c r="M1140" s="698">
        <f t="shared" si="467"/>
        <v>0</v>
      </c>
      <c r="N1140" s="699">
        <f t="shared" si="467"/>
        <v>0</v>
      </c>
      <c r="O1140" s="874">
        <f t="shared" si="467"/>
        <v>0</v>
      </c>
      <c r="P1140" s="571">
        <f t="shared" si="463"/>
        <v>0</v>
      </c>
      <c r="Q1140" s="875"/>
      <c r="R1140" s="876"/>
      <c r="S1140" s="877">
        <v>480</v>
      </c>
      <c r="T1140" s="941"/>
      <c r="U1140" s="879"/>
      <c r="V1140" s="940"/>
      <c r="W1140" s="875"/>
      <c r="X1140" s="878"/>
      <c r="Y1140" s="879"/>
      <c r="Z1140" s="881"/>
      <c r="AA1140" s="882"/>
      <c r="AB1140" s="878"/>
      <c r="AC1140" s="879"/>
      <c r="AD1140" s="880"/>
      <c r="AE1140" s="875"/>
      <c r="AF1140" s="878"/>
      <c r="AG1140" s="879"/>
      <c r="AH1140" s="943"/>
      <c r="AI1140" s="875"/>
      <c r="AJ1140" s="941"/>
      <c r="AK1140" s="879"/>
      <c r="AL1140" s="881"/>
    </row>
    <row r="1141" spans="1:38" ht="18.75">
      <c r="A1141" s="483"/>
      <c r="B1141" s="574">
        <v>244120</v>
      </c>
      <c r="C1141" s="543" t="s">
        <v>985</v>
      </c>
      <c r="D1141" s="575"/>
      <c r="E1141" s="575"/>
      <c r="F1141" s="556"/>
      <c r="G1141" s="659">
        <v>240</v>
      </c>
      <c r="H1141" s="558"/>
      <c r="I1141" s="559"/>
      <c r="J1141" s="560"/>
      <c r="K1141" s="561"/>
      <c r="L1141" s="459">
        <f t="shared" si="460"/>
        <v>240</v>
      </c>
      <c r="M1141" s="460">
        <f t="shared" si="467"/>
        <v>0</v>
      </c>
      <c r="N1141" s="461">
        <f t="shared" si="467"/>
        <v>0</v>
      </c>
      <c r="O1141" s="462">
        <f t="shared" si="467"/>
        <v>0</v>
      </c>
      <c r="P1141" s="463">
        <f t="shared" si="463"/>
        <v>0</v>
      </c>
      <c r="Q1141" s="655"/>
      <c r="R1141" s="660"/>
      <c r="S1141" s="661">
        <v>240</v>
      </c>
      <c r="T1141" s="657"/>
      <c r="U1141" s="653"/>
      <c r="V1141" s="654"/>
      <c r="W1141" s="655"/>
      <c r="X1141" s="652"/>
      <c r="Y1141" s="653"/>
      <c r="Z1141" s="656"/>
      <c r="AA1141" s="651"/>
      <c r="AB1141" s="652"/>
      <c r="AC1141" s="653"/>
      <c r="AD1141" s="654"/>
      <c r="AE1141" s="655"/>
      <c r="AF1141" s="652"/>
      <c r="AG1141" s="653"/>
      <c r="AH1141" s="656"/>
      <c r="AI1141" s="655"/>
      <c r="AJ1141" s="657"/>
      <c r="AK1141" s="653"/>
      <c r="AL1141" s="656"/>
    </row>
    <row r="1142" spans="1:38" ht="18.75">
      <c r="A1142" s="483"/>
      <c r="B1142" s="574">
        <v>244120</v>
      </c>
      <c r="C1142" s="543" t="s">
        <v>986</v>
      </c>
      <c r="D1142" s="575"/>
      <c r="E1142" s="575"/>
      <c r="F1142" s="556"/>
      <c r="G1142" s="659">
        <v>980</v>
      </c>
      <c r="H1142" s="558"/>
      <c r="I1142" s="559"/>
      <c r="J1142" s="560"/>
      <c r="K1142" s="561"/>
      <c r="L1142" s="459">
        <f t="shared" si="460"/>
        <v>980</v>
      </c>
      <c r="M1142" s="460">
        <f t="shared" si="467"/>
        <v>0</v>
      </c>
      <c r="N1142" s="461">
        <f t="shared" si="467"/>
        <v>0</v>
      </c>
      <c r="O1142" s="462">
        <f t="shared" si="467"/>
        <v>0</v>
      </c>
      <c r="P1142" s="463">
        <f t="shared" si="463"/>
        <v>0</v>
      </c>
      <c r="Q1142" s="655"/>
      <c r="R1142" s="660"/>
      <c r="S1142" s="661">
        <v>980</v>
      </c>
      <c r="T1142" s="657"/>
      <c r="U1142" s="653"/>
      <c r="V1142" s="654"/>
      <c r="W1142" s="655"/>
      <c r="X1142" s="652"/>
      <c r="Y1142" s="653"/>
      <c r="Z1142" s="656"/>
      <c r="AA1142" s="651"/>
      <c r="AB1142" s="652"/>
      <c r="AC1142" s="653"/>
      <c r="AD1142" s="654"/>
      <c r="AE1142" s="655"/>
      <c r="AF1142" s="652"/>
      <c r="AG1142" s="653"/>
      <c r="AH1142" s="656"/>
      <c r="AI1142" s="655"/>
      <c r="AJ1142" s="657"/>
      <c r="AK1142" s="653"/>
      <c r="AL1142" s="656"/>
    </row>
    <row r="1143" spans="1:38" ht="18.75">
      <c r="A1143" s="483"/>
      <c r="B1143" s="574">
        <v>244120</v>
      </c>
      <c r="C1143" s="599" t="s">
        <v>987</v>
      </c>
      <c r="D1143" s="575"/>
      <c r="E1143" s="575"/>
      <c r="F1143" s="556"/>
      <c r="G1143" s="659">
        <v>240</v>
      </c>
      <c r="H1143" s="558"/>
      <c r="I1143" s="559"/>
      <c r="J1143" s="560"/>
      <c r="K1143" s="561"/>
      <c r="L1143" s="459">
        <f t="shared" si="460"/>
        <v>240</v>
      </c>
      <c r="M1143" s="460">
        <f t="shared" si="467"/>
        <v>0</v>
      </c>
      <c r="N1143" s="461">
        <f t="shared" si="467"/>
        <v>0</v>
      </c>
      <c r="O1143" s="462">
        <f t="shared" si="467"/>
        <v>0</v>
      </c>
      <c r="P1143" s="463">
        <f t="shared" si="463"/>
        <v>0</v>
      </c>
      <c r="Q1143" s="655"/>
      <c r="R1143" s="660"/>
      <c r="S1143" s="661">
        <v>240</v>
      </c>
      <c r="T1143" s="657"/>
      <c r="U1143" s="653"/>
      <c r="V1143" s="654"/>
      <c r="W1143" s="655"/>
      <c r="X1143" s="652"/>
      <c r="Y1143" s="653"/>
      <c r="Z1143" s="656"/>
      <c r="AA1143" s="651"/>
      <c r="AB1143" s="652"/>
      <c r="AC1143" s="653"/>
      <c r="AD1143" s="654"/>
      <c r="AE1143" s="655"/>
      <c r="AF1143" s="652"/>
      <c r="AG1143" s="653"/>
      <c r="AH1143" s="656"/>
      <c r="AI1143" s="655"/>
      <c r="AJ1143" s="657"/>
      <c r="AK1143" s="653"/>
      <c r="AL1143" s="656"/>
    </row>
    <row r="1144" spans="1:38" ht="18.75">
      <c r="A1144" s="483"/>
      <c r="B1144" s="574">
        <v>244124</v>
      </c>
      <c r="C1144" s="599" t="s">
        <v>988</v>
      </c>
      <c r="D1144" s="575"/>
      <c r="E1144" s="575"/>
      <c r="F1144" s="556"/>
      <c r="G1144" s="659"/>
      <c r="H1144" s="662">
        <v>16000</v>
      </c>
      <c r="I1144" s="559"/>
      <c r="J1144" s="560"/>
      <c r="K1144" s="561"/>
      <c r="L1144" s="459">
        <f t="shared" si="460"/>
        <v>16000</v>
      </c>
      <c r="M1144" s="460">
        <f t="shared" si="467"/>
        <v>0</v>
      </c>
      <c r="N1144" s="461">
        <f t="shared" si="467"/>
        <v>0</v>
      </c>
      <c r="O1144" s="462">
        <f t="shared" si="467"/>
        <v>0</v>
      </c>
      <c r="P1144" s="463">
        <f t="shared" si="463"/>
        <v>0</v>
      </c>
      <c r="Q1144" s="655"/>
      <c r="R1144" s="660"/>
      <c r="S1144" s="661"/>
      <c r="T1144" s="652"/>
      <c r="U1144" s="653"/>
      <c r="V1144" s="654"/>
      <c r="W1144" s="655">
        <v>16000</v>
      </c>
      <c r="X1144" s="652"/>
      <c r="Y1144" s="653"/>
      <c r="Z1144" s="665"/>
      <c r="AA1144" s="651"/>
      <c r="AB1144" s="652"/>
      <c r="AC1144" s="653"/>
      <c r="AD1144" s="654"/>
      <c r="AE1144" s="655"/>
      <c r="AF1144" s="652"/>
      <c r="AG1144" s="653"/>
      <c r="AH1144" s="656"/>
      <c r="AI1144" s="655"/>
      <c r="AJ1144" s="657"/>
      <c r="AK1144" s="653"/>
      <c r="AL1144" s="656"/>
    </row>
    <row r="1145" spans="1:38" ht="18.75">
      <c r="A1145" s="483"/>
      <c r="B1145" s="574">
        <v>244125</v>
      </c>
      <c r="C1145" s="599" t="s">
        <v>984</v>
      </c>
      <c r="D1145" s="575"/>
      <c r="E1145" s="575"/>
      <c r="F1145" s="556"/>
      <c r="G1145" s="659">
        <v>4220</v>
      </c>
      <c r="H1145" s="558"/>
      <c r="I1145" s="559"/>
      <c r="J1145" s="560"/>
      <c r="K1145" s="561"/>
      <c r="L1145" s="459">
        <f t="shared" si="460"/>
        <v>4220</v>
      </c>
      <c r="M1145" s="460">
        <f t="shared" si="467"/>
        <v>0</v>
      </c>
      <c r="N1145" s="461">
        <f t="shared" si="467"/>
        <v>0</v>
      </c>
      <c r="O1145" s="462">
        <f t="shared" si="467"/>
        <v>0</v>
      </c>
      <c r="P1145" s="463">
        <f t="shared" si="463"/>
        <v>0</v>
      </c>
      <c r="Q1145" s="655"/>
      <c r="R1145" s="660"/>
      <c r="S1145" s="661">
        <v>4220</v>
      </c>
      <c r="T1145" s="652"/>
      <c r="U1145" s="653"/>
      <c r="V1145" s="664"/>
      <c r="W1145" s="655"/>
      <c r="X1145" s="652"/>
      <c r="Y1145" s="653"/>
      <c r="Z1145" s="656"/>
      <c r="AA1145" s="651"/>
      <c r="AB1145" s="652"/>
      <c r="AC1145" s="653"/>
      <c r="AD1145" s="654"/>
      <c r="AE1145" s="655"/>
      <c r="AF1145" s="652"/>
      <c r="AG1145" s="653"/>
      <c r="AH1145" s="656"/>
      <c r="AI1145" s="655"/>
      <c r="AJ1145" s="657"/>
      <c r="AK1145" s="653"/>
      <c r="AL1145" s="656"/>
    </row>
    <row r="1146" spans="1:38" ht="18.75">
      <c r="A1146" s="483"/>
      <c r="B1146" s="574">
        <v>244125</v>
      </c>
      <c r="C1146" s="599" t="s">
        <v>989</v>
      </c>
      <c r="D1146" s="575"/>
      <c r="E1146" s="575"/>
      <c r="F1146" s="556"/>
      <c r="G1146" s="659"/>
      <c r="H1146" s="558"/>
      <c r="I1146" s="559"/>
      <c r="J1146" s="666">
        <v>27300</v>
      </c>
      <c r="K1146" s="561"/>
      <c r="L1146" s="459">
        <f t="shared" si="460"/>
        <v>27300</v>
      </c>
      <c r="M1146" s="460">
        <f t="shared" si="467"/>
        <v>0</v>
      </c>
      <c r="N1146" s="461">
        <f t="shared" si="467"/>
        <v>0</v>
      </c>
      <c r="O1146" s="462">
        <f t="shared" si="467"/>
        <v>0</v>
      </c>
      <c r="P1146" s="463">
        <f t="shared" si="463"/>
        <v>0</v>
      </c>
      <c r="Q1146" s="655"/>
      <c r="R1146" s="660"/>
      <c r="S1146" s="661"/>
      <c r="T1146" s="652"/>
      <c r="U1146" s="653"/>
      <c r="V1146" s="654"/>
      <c r="W1146" s="655"/>
      <c r="X1146" s="652"/>
      <c r="Y1146" s="653"/>
      <c r="Z1146" s="656"/>
      <c r="AA1146" s="651"/>
      <c r="AB1146" s="652"/>
      <c r="AC1146" s="653"/>
      <c r="AD1146" s="654"/>
      <c r="AE1146" s="655">
        <v>27300</v>
      </c>
      <c r="AF1146" s="652"/>
      <c r="AG1146" s="653"/>
      <c r="AH1146" s="665"/>
      <c r="AI1146" s="655"/>
      <c r="AJ1146" s="657"/>
      <c r="AK1146" s="653"/>
      <c r="AL1146" s="656"/>
    </row>
    <row r="1147" spans="1:38" ht="18" customHeight="1">
      <c r="A1147" s="483"/>
      <c r="B1147" s="574">
        <v>244126</v>
      </c>
      <c r="C1147" s="500" t="s">
        <v>1619</v>
      </c>
      <c r="D1147" s="575"/>
      <c r="E1147" s="575"/>
      <c r="F1147" s="556"/>
      <c r="G1147" s="659"/>
      <c r="H1147" s="558"/>
      <c r="I1147" s="559"/>
      <c r="J1147" s="560"/>
      <c r="K1147" s="561"/>
      <c r="L1147" s="459">
        <f t="shared" si="460"/>
        <v>0</v>
      </c>
      <c r="M1147" s="460">
        <f t="shared" si="467"/>
        <v>0</v>
      </c>
      <c r="N1147" s="461">
        <f t="shared" si="467"/>
        <v>0</v>
      </c>
      <c r="O1147" s="462">
        <f t="shared" si="467"/>
        <v>0</v>
      </c>
      <c r="P1147" s="463">
        <f t="shared" si="463"/>
        <v>0</v>
      </c>
      <c r="Q1147" s="655"/>
      <c r="R1147" s="660"/>
      <c r="S1147" s="661"/>
      <c r="T1147" s="652"/>
      <c r="U1147" s="653"/>
      <c r="V1147" s="664"/>
      <c r="W1147" s="655"/>
      <c r="X1147" s="652"/>
      <c r="Y1147" s="653"/>
      <c r="Z1147" s="656"/>
      <c r="AA1147" s="651"/>
      <c r="AB1147" s="652"/>
      <c r="AC1147" s="653"/>
      <c r="AD1147" s="654"/>
      <c r="AE1147" s="655"/>
      <c r="AF1147" s="652"/>
      <c r="AG1147" s="653"/>
      <c r="AH1147" s="656"/>
      <c r="AI1147" s="655"/>
      <c r="AJ1147" s="657"/>
      <c r="AK1147" s="653"/>
      <c r="AL1147" s="656"/>
    </row>
    <row r="1148" spans="1:38" ht="18.75">
      <c r="A1148" s="483"/>
      <c r="B1148" s="574">
        <v>244127</v>
      </c>
      <c r="C1148" s="500" t="s">
        <v>1620</v>
      </c>
      <c r="D1148" s="575"/>
      <c r="E1148" s="575"/>
      <c r="F1148" s="556"/>
      <c r="G1148" s="659"/>
      <c r="H1148" s="558"/>
      <c r="I1148" s="559"/>
      <c r="J1148" s="560"/>
      <c r="K1148" s="561"/>
      <c r="L1148" s="459">
        <f t="shared" si="460"/>
        <v>0</v>
      </c>
      <c r="M1148" s="460">
        <f t="shared" si="467"/>
        <v>0</v>
      </c>
      <c r="N1148" s="461">
        <f t="shared" si="467"/>
        <v>0</v>
      </c>
      <c r="O1148" s="462">
        <f t="shared" si="467"/>
        <v>0</v>
      </c>
      <c r="P1148" s="463">
        <f t="shared" si="463"/>
        <v>0</v>
      </c>
      <c r="Q1148" s="655"/>
      <c r="R1148" s="660"/>
      <c r="S1148" s="661"/>
      <c r="T1148" s="657"/>
      <c r="U1148" s="653"/>
      <c r="V1148" s="664"/>
      <c r="W1148" s="655"/>
      <c r="X1148" s="652"/>
      <c r="Y1148" s="653"/>
      <c r="Z1148" s="656"/>
      <c r="AA1148" s="651"/>
      <c r="AB1148" s="652"/>
      <c r="AC1148" s="653"/>
      <c r="AD1148" s="654"/>
      <c r="AE1148" s="655"/>
      <c r="AF1148" s="652"/>
      <c r="AG1148" s="653"/>
      <c r="AH1148" s="656"/>
      <c r="AI1148" s="655"/>
      <c r="AJ1148" s="657"/>
      <c r="AK1148" s="653"/>
      <c r="AL1148" s="656"/>
    </row>
    <row r="1149" spans="1:38" ht="18.75">
      <c r="A1149" s="483"/>
      <c r="B1149" s="574">
        <v>244131</v>
      </c>
      <c r="C1149" s="599" t="s">
        <v>990</v>
      </c>
      <c r="D1149" s="575"/>
      <c r="E1149" s="575"/>
      <c r="F1149" s="556"/>
      <c r="G1149" s="659"/>
      <c r="H1149" s="558"/>
      <c r="I1149" s="559"/>
      <c r="J1149" s="666">
        <v>59920</v>
      </c>
      <c r="K1149" s="561"/>
      <c r="L1149" s="459">
        <f t="shared" si="460"/>
        <v>59920</v>
      </c>
      <c r="M1149" s="460">
        <f t="shared" si="467"/>
        <v>0</v>
      </c>
      <c r="N1149" s="461">
        <f t="shared" si="467"/>
        <v>0</v>
      </c>
      <c r="O1149" s="462">
        <f t="shared" si="467"/>
        <v>0</v>
      </c>
      <c r="P1149" s="463">
        <f t="shared" si="463"/>
        <v>0</v>
      </c>
      <c r="Q1149" s="655"/>
      <c r="R1149" s="660"/>
      <c r="S1149" s="661"/>
      <c r="T1149" s="652"/>
      <c r="U1149" s="653"/>
      <c r="V1149" s="664"/>
      <c r="W1149" s="655"/>
      <c r="X1149" s="652"/>
      <c r="Y1149" s="653"/>
      <c r="Z1149" s="656"/>
      <c r="AA1149" s="651"/>
      <c r="AB1149" s="652"/>
      <c r="AC1149" s="653"/>
      <c r="AD1149" s="654"/>
      <c r="AE1149" s="655">
        <v>59920</v>
      </c>
      <c r="AF1149" s="652"/>
      <c r="AG1149" s="653"/>
      <c r="AH1149" s="665"/>
      <c r="AI1149" s="655"/>
      <c r="AJ1149" s="657"/>
      <c r="AK1149" s="653"/>
      <c r="AL1149" s="656"/>
    </row>
    <row r="1150" spans="1:38" ht="18.75">
      <c r="A1150" s="483"/>
      <c r="B1150" s="574">
        <v>244132</v>
      </c>
      <c r="C1150" s="599" t="s">
        <v>991</v>
      </c>
      <c r="D1150" s="575"/>
      <c r="E1150" s="575"/>
      <c r="F1150" s="556"/>
      <c r="G1150" s="659">
        <v>980</v>
      </c>
      <c r="H1150" s="558"/>
      <c r="I1150" s="559"/>
      <c r="J1150" s="560"/>
      <c r="K1150" s="561"/>
      <c r="L1150" s="459">
        <f t="shared" si="460"/>
        <v>980</v>
      </c>
      <c r="M1150" s="460">
        <f t="shared" si="467"/>
        <v>0</v>
      </c>
      <c r="N1150" s="461">
        <f t="shared" si="467"/>
        <v>0</v>
      </c>
      <c r="O1150" s="462">
        <f t="shared" si="467"/>
        <v>0</v>
      </c>
      <c r="P1150" s="463">
        <f t="shared" si="463"/>
        <v>0</v>
      </c>
      <c r="Q1150" s="655"/>
      <c r="R1150" s="660"/>
      <c r="S1150" s="661">
        <v>980</v>
      </c>
      <c r="T1150" s="657"/>
      <c r="U1150" s="653"/>
      <c r="V1150" s="664"/>
      <c r="W1150" s="655"/>
      <c r="X1150" s="652"/>
      <c r="Y1150" s="653"/>
      <c r="Z1150" s="656"/>
      <c r="AA1150" s="651"/>
      <c r="AB1150" s="652"/>
      <c r="AC1150" s="653"/>
      <c r="AD1150" s="654"/>
      <c r="AE1150" s="655"/>
      <c r="AF1150" s="652"/>
      <c r="AG1150" s="653"/>
      <c r="AH1150" s="656"/>
      <c r="AI1150" s="655"/>
      <c r="AJ1150" s="657"/>
      <c r="AK1150" s="653"/>
      <c r="AL1150" s="656"/>
    </row>
    <row r="1151" spans="1:38" ht="18.75">
      <c r="A1151" s="483"/>
      <c r="B1151" s="574">
        <v>244132</v>
      </c>
      <c r="C1151" s="599" t="s">
        <v>992</v>
      </c>
      <c r="D1151" s="575"/>
      <c r="E1151" s="575"/>
      <c r="F1151" s="556"/>
      <c r="G1151" s="659">
        <v>720</v>
      </c>
      <c r="H1151" s="558"/>
      <c r="I1151" s="559"/>
      <c r="J1151" s="560"/>
      <c r="K1151" s="561"/>
      <c r="L1151" s="459">
        <f t="shared" si="460"/>
        <v>720</v>
      </c>
      <c r="M1151" s="460">
        <f t="shared" si="467"/>
        <v>0</v>
      </c>
      <c r="N1151" s="461">
        <f t="shared" si="467"/>
        <v>0</v>
      </c>
      <c r="O1151" s="462">
        <f t="shared" si="467"/>
        <v>0</v>
      </c>
      <c r="P1151" s="463">
        <f t="shared" si="463"/>
        <v>0</v>
      </c>
      <c r="Q1151" s="655"/>
      <c r="R1151" s="660"/>
      <c r="S1151" s="661">
        <v>720</v>
      </c>
      <c r="T1151" s="657"/>
      <c r="U1151" s="653"/>
      <c r="V1151" s="664"/>
      <c r="W1151" s="655"/>
      <c r="X1151" s="652"/>
      <c r="Y1151" s="653"/>
      <c r="Z1151" s="656"/>
      <c r="AA1151" s="651"/>
      <c r="AB1151" s="652"/>
      <c r="AC1151" s="653"/>
      <c r="AD1151" s="654"/>
      <c r="AE1151" s="655"/>
      <c r="AF1151" s="652"/>
      <c r="AG1151" s="653"/>
      <c r="AH1151" s="656"/>
      <c r="AI1151" s="655"/>
      <c r="AJ1151" s="657"/>
      <c r="AK1151" s="653"/>
      <c r="AL1151" s="656"/>
    </row>
    <row r="1152" spans="1:38" ht="18.75">
      <c r="A1152" s="483"/>
      <c r="B1152" s="574">
        <v>244132</v>
      </c>
      <c r="C1152" s="599" t="s">
        <v>993</v>
      </c>
      <c r="D1152" s="575"/>
      <c r="E1152" s="575"/>
      <c r="F1152" s="556"/>
      <c r="G1152" s="659">
        <v>240</v>
      </c>
      <c r="H1152" s="558"/>
      <c r="I1152" s="559"/>
      <c r="J1152" s="560"/>
      <c r="K1152" s="561"/>
      <c r="L1152" s="459">
        <f t="shared" si="460"/>
        <v>240</v>
      </c>
      <c r="M1152" s="460">
        <f t="shared" si="467"/>
        <v>0</v>
      </c>
      <c r="N1152" s="461">
        <f t="shared" si="467"/>
        <v>0</v>
      </c>
      <c r="O1152" s="462">
        <f t="shared" si="467"/>
        <v>0</v>
      </c>
      <c r="P1152" s="463">
        <f t="shared" si="463"/>
        <v>0</v>
      </c>
      <c r="Q1152" s="655"/>
      <c r="R1152" s="660"/>
      <c r="S1152" s="661">
        <v>240</v>
      </c>
      <c r="T1152" s="657"/>
      <c r="U1152" s="653"/>
      <c r="V1152" s="664"/>
      <c r="W1152" s="655"/>
      <c r="X1152" s="652"/>
      <c r="Y1152" s="653"/>
      <c r="Z1152" s="656"/>
      <c r="AA1152" s="651"/>
      <c r="AB1152" s="652"/>
      <c r="AC1152" s="653"/>
      <c r="AD1152" s="654"/>
      <c r="AE1152" s="655"/>
      <c r="AF1152" s="652"/>
      <c r="AG1152" s="653"/>
      <c r="AH1152" s="656"/>
      <c r="AI1152" s="655"/>
      <c r="AJ1152" s="657"/>
      <c r="AK1152" s="653"/>
      <c r="AL1152" s="656"/>
    </row>
    <row r="1153" spans="1:38" ht="18.75">
      <c r="A1153" s="483"/>
      <c r="B1153" s="574">
        <v>244132</v>
      </c>
      <c r="C1153" s="599" t="s">
        <v>994</v>
      </c>
      <c r="D1153" s="575"/>
      <c r="E1153" s="575"/>
      <c r="F1153" s="556"/>
      <c r="G1153" s="659">
        <v>980</v>
      </c>
      <c r="H1153" s="558"/>
      <c r="I1153" s="559"/>
      <c r="J1153" s="560"/>
      <c r="K1153" s="561"/>
      <c r="L1153" s="459">
        <f t="shared" si="460"/>
        <v>980</v>
      </c>
      <c r="M1153" s="460">
        <f t="shared" si="467"/>
        <v>0</v>
      </c>
      <c r="N1153" s="461">
        <f t="shared" si="467"/>
        <v>0</v>
      </c>
      <c r="O1153" s="462">
        <f t="shared" si="467"/>
        <v>0</v>
      </c>
      <c r="P1153" s="463">
        <f t="shared" si="463"/>
        <v>0</v>
      </c>
      <c r="Q1153" s="655"/>
      <c r="R1153" s="660"/>
      <c r="S1153" s="661">
        <v>980</v>
      </c>
      <c r="T1153" s="657"/>
      <c r="U1153" s="653"/>
      <c r="V1153" s="664"/>
      <c r="W1153" s="655"/>
      <c r="X1153" s="652"/>
      <c r="Y1153" s="653"/>
      <c r="Z1153" s="656"/>
      <c r="AA1153" s="651"/>
      <c r="AB1153" s="652"/>
      <c r="AC1153" s="653"/>
      <c r="AD1153" s="654"/>
      <c r="AE1153" s="655"/>
      <c r="AF1153" s="652"/>
      <c r="AG1153" s="653"/>
      <c r="AH1153" s="656"/>
      <c r="AI1153" s="655"/>
      <c r="AJ1153" s="657"/>
      <c r="AK1153" s="653"/>
      <c r="AL1153" s="656"/>
    </row>
    <row r="1154" spans="1:38" ht="18.75">
      <c r="A1154" s="483"/>
      <c r="B1154" s="574">
        <v>244132</v>
      </c>
      <c r="C1154" s="599" t="s">
        <v>995</v>
      </c>
      <c r="D1154" s="575"/>
      <c r="E1154" s="575"/>
      <c r="F1154" s="556"/>
      <c r="G1154" s="659">
        <v>240</v>
      </c>
      <c r="H1154" s="558"/>
      <c r="I1154" s="559"/>
      <c r="J1154" s="560"/>
      <c r="K1154" s="561"/>
      <c r="L1154" s="459">
        <f t="shared" ref="L1154:L1190" si="468">SUM(Q1154,S1154,W1154,AA1154,AE1154,AI1154)</f>
        <v>240</v>
      </c>
      <c r="M1154" s="460">
        <f t="shared" si="467"/>
        <v>0</v>
      </c>
      <c r="N1154" s="461">
        <f t="shared" si="467"/>
        <v>0</v>
      </c>
      <c r="O1154" s="462">
        <f t="shared" si="467"/>
        <v>0</v>
      </c>
      <c r="P1154" s="463">
        <f t="shared" si="463"/>
        <v>0</v>
      </c>
      <c r="Q1154" s="655"/>
      <c r="R1154" s="660"/>
      <c r="S1154" s="661">
        <v>240</v>
      </c>
      <c r="T1154" s="657"/>
      <c r="U1154" s="653"/>
      <c r="V1154" s="664"/>
      <c r="W1154" s="655"/>
      <c r="X1154" s="652"/>
      <c r="Y1154" s="653"/>
      <c r="Z1154" s="656"/>
      <c r="AA1154" s="651"/>
      <c r="AB1154" s="652"/>
      <c r="AC1154" s="653"/>
      <c r="AD1154" s="654"/>
      <c r="AE1154" s="655"/>
      <c r="AF1154" s="652"/>
      <c r="AG1154" s="653"/>
      <c r="AH1154" s="656"/>
      <c r="AI1154" s="655"/>
      <c r="AJ1154" s="657"/>
      <c r="AK1154" s="653"/>
      <c r="AL1154" s="656"/>
    </row>
    <row r="1155" spans="1:38" ht="18.75">
      <c r="A1155" s="483"/>
      <c r="B1155" s="574">
        <v>244141</v>
      </c>
      <c r="C1155" s="599" t="s">
        <v>984</v>
      </c>
      <c r="D1155" s="575"/>
      <c r="E1155" s="575"/>
      <c r="F1155" s="556"/>
      <c r="G1155" s="659">
        <v>4580</v>
      </c>
      <c r="H1155" s="558"/>
      <c r="I1155" s="559"/>
      <c r="J1155" s="560"/>
      <c r="K1155" s="561"/>
      <c r="L1155" s="459">
        <f t="shared" si="468"/>
        <v>4580</v>
      </c>
      <c r="M1155" s="460">
        <f t="shared" si="467"/>
        <v>0</v>
      </c>
      <c r="N1155" s="461">
        <f t="shared" si="467"/>
        <v>0</v>
      </c>
      <c r="O1155" s="462">
        <f t="shared" si="467"/>
        <v>0</v>
      </c>
      <c r="P1155" s="463">
        <f t="shared" ref="P1155:P1190" si="469">SUM(R1155)</f>
        <v>0</v>
      </c>
      <c r="Q1155" s="655"/>
      <c r="R1155" s="660"/>
      <c r="S1155" s="661">
        <v>4580</v>
      </c>
      <c r="T1155" s="652"/>
      <c r="U1155" s="653"/>
      <c r="V1155" s="664"/>
      <c r="W1155" s="655"/>
      <c r="X1155" s="652"/>
      <c r="Y1155" s="653"/>
      <c r="Z1155" s="656"/>
      <c r="AA1155" s="651"/>
      <c r="AB1155" s="652"/>
      <c r="AC1155" s="653"/>
      <c r="AD1155" s="654"/>
      <c r="AE1155" s="655"/>
      <c r="AF1155" s="652"/>
      <c r="AG1155" s="653"/>
      <c r="AH1155" s="656"/>
      <c r="AI1155" s="655"/>
      <c r="AJ1155" s="657"/>
      <c r="AK1155" s="653"/>
      <c r="AL1155" s="656"/>
    </row>
    <row r="1156" spans="1:38" ht="18.75">
      <c r="A1156" s="483"/>
      <c r="B1156" s="574">
        <v>244141</v>
      </c>
      <c r="C1156" s="599" t="s">
        <v>996</v>
      </c>
      <c r="D1156" s="575"/>
      <c r="E1156" s="575"/>
      <c r="F1156" s="556"/>
      <c r="G1156" s="659">
        <v>4840</v>
      </c>
      <c r="H1156" s="558"/>
      <c r="I1156" s="559"/>
      <c r="J1156" s="560"/>
      <c r="K1156" s="561"/>
      <c r="L1156" s="459">
        <f t="shared" si="468"/>
        <v>4840</v>
      </c>
      <c r="M1156" s="460">
        <f t="shared" si="467"/>
        <v>0</v>
      </c>
      <c r="N1156" s="461">
        <f t="shared" si="467"/>
        <v>0</v>
      </c>
      <c r="O1156" s="462">
        <f t="shared" si="467"/>
        <v>0</v>
      </c>
      <c r="P1156" s="463">
        <f t="shared" si="469"/>
        <v>0</v>
      </c>
      <c r="Q1156" s="655"/>
      <c r="R1156" s="660"/>
      <c r="S1156" s="661">
        <v>4840</v>
      </c>
      <c r="T1156" s="657"/>
      <c r="U1156" s="653"/>
      <c r="V1156" s="664"/>
      <c r="W1156" s="655"/>
      <c r="X1156" s="652"/>
      <c r="Y1156" s="653"/>
      <c r="Z1156" s="656"/>
      <c r="AA1156" s="651"/>
      <c r="AB1156" s="652"/>
      <c r="AC1156" s="653"/>
      <c r="AD1156" s="654"/>
      <c r="AE1156" s="655"/>
      <c r="AF1156" s="652"/>
      <c r="AG1156" s="653"/>
      <c r="AH1156" s="656"/>
      <c r="AI1156" s="655"/>
      <c r="AJ1156" s="657"/>
      <c r="AK1156" s="653"/>
      <c r="AL1156" s="656"/>
    </row>
    <row r="1157" spans="1:38" ht="18.75">
      <c r="A1157" s="483"/>
      <c r="B1157" s="574">
        <v>244148</v>
      </c>
      <c r="C1157" s="599" t="s">
        <v>997</v>
      </c>
      <c r="D1157" s="575"/>
      <c r="E1157" s="575"/>
      <c r="F1157" s="556"/>
      <c r="G1157" s="659">
        <v>480</v>
      </c>
      <c r="H1157" s="558"/>
      <c r="I1157" s="559"/>
      <c r="J1157" s="560"/>
      <c r="K1157" s="561"/>
      <c r="L1157" s="459">
        <f t="shared" si="468"/>
        <v>480</v>
      </c>
      <c r="M1157" s="460">
        <f t="shared" si="467"/>
        <v>0</v>
      </c>
      <c r="N1157" s="461">
        <f t="shared" si="467"/>
        <v>0</v>
      </c>
      <c r="O1157" s="462">
        <f t="shared" si="467"/>
        <v>0</v>
      </c>
      <c r="P1157" s="463">
        <f t="shared" si="469"/>
        <v>0</v>
      </c>
      <c r="Q1157" s="655"/>
      <c r="R1157" s="660"/>
      <c r="S1157" s="661">
        <v>480</v>
      </c>
      <c r="T1157" s="652"/>
      <c r="U1157" s="653"/>
      <c r="V1157" s="664"/>
      <c r="W1157" s="655"/>
      <c r="X1157" s="652"/>
      <c r="Y1157" s="653"/>
      <c r="Z1157" s="656"/>
      <c r="AA1157" s="651"/>
      <c r="AB1157" s="652"/>
      <c r="AC1157" s="653"/>
      <c r="AD1157" s="654"/>
      <c r="AE1157" s="655"/>
      <c r="AF1157" s="652"/>
      <c r="AG1157" s="653"/>
      <c r="AH1157" s="656"/>
      <c r="AI1157" s="655"/>
      <c r="AJ1157" s="657"/>
      <c r="AK1157" s="653"/>
      <c r="AL1157" s="656"/>
    </row>
    <row r="1158" spans="1:38" ht="18.75">
      <c r="A1158" s="483"/>
      <c r="B1158" s="574">
        <v>244148</v>
      </c>
      <c r="C1158" s="599" t="s">
        <v>998</v>
      </c>
      <c r="D1158" s="575"/>
      <c r="E1158" s="575"/>
      <c r="F1158" s="556"/>
      <c r="G1158" s="557">
        <v>1960</v>
      </c>
      <c r="H1158" s="558"/>
      <c r="I1158" s="559"/>
      <c r="J1158" s="560"/>
      <c r="K1158" s="561"/>
      <c r="L1158" s="459">
        <f t="shared" si="468"/>
        <v>1960</v>
      </c>
      <c r="M1158" s="460">
        <f t="shared" si="467"/>
        <v>0</v>
      </c>
      <c r="N1158" s="461">
        <f t="shared" si="467"/>
        <v>0</v>
      </c>
      <c r="O1158" s="462">
        <f t="shared" si="467"/>
        <v>0</v>
      </c>
      <c r="P1158" s="463">
        <f t="shared" si="469"/>
        <v>0</v>
      </c>
      <c r="Q1158" s="655"/>
      <c r="R1158" s="660"/>
      <c r="S1158" s="661">
        <v>1960</v>
      </c>
      <c r="T1158" s="652"/>
      <c r="U1158" s="653"/>
      <c r="V1158" s="654"/>
      <c r="W1158" s="655"/>
      <c r="X1158" s="652"/>
      <c r="Y1158" s="653"/>
      <c r="Z1158" s="656"/>
      <c r="AA1158" s="651"/>
      <c r="AB1158" s="652"/>
      <c r="AC1158" s="653"/>
      <c r="AD1158" s="654"/>
      <c r="AE1158" s="655"/>
      <c r="AF1158" s="652"/>
      <c r="AG1158" s="653"/>
      <c r="AH1158" s="656"/>
      <c r="AI1158" s="655"/>
      <c r="AJ1158" s="657"/>
      <c r="AK1158" s="653"/>
      <c r="AL1158" s="656"/>
    </row>
    <row r="1159" spans="1:38" ht="18.75">
      <c r="A1159" s="483"/>
      <c r="B1159" s="574">
        <v>244158</v>
      </c>
      <c r="C1159" s="599" t="s">
        <v>999</v>
      </c>
      <c r="D1159" s="575"/>
      <c r="E1159" s="575"/>
      <c r="F1159" s="556"/>
      <c r="G1159" s="557">
        <v>2440</v>
      </c>
      <c r="H1159" s="558"/>
      <c r="I1159" s="559"/>
      <c r="J1159" s="560"/>
      <c r="K1159" s="561"/>
      <c r="L1159" s="459">
        <f t="shared" si="468"/>
        <v>2440</v>
      </c>
      <c r="M1159" s="460">
        <f t="shared" si="467"/>
        <v>0</v>
      </c>
      <c r="N1159" s="461">
        <f t="shared" si="467"/>
        <v>0</v>
      </c>
      <c r="O1159" s="462">
        <f t="shared" si="467"/>
        <v>0</v>
      </c>
      <c r="P1159" s="463">
        <f t="shared" si="469"/>
        <v>0</v>
      </c>
      <c r="Q1159" s="655"/>
      <c r="R1159" s="660"/>
      <c r="S1159" s="661">
        <v>2440</v>
      </c>
      <c r="T1159" s="657"/>
      <c r="U1159" s="653"/>
      <c r="V1159" s="654"/>
      <c r="W1159" s="655"/>
      <c r="X1159" s="652"/>
      <c r="Y1159" s="653"/>
      <c r="Z1159" s="656"/>
      <c r="AA1159" s="651"/>
      <c r="AB1159" s="652"/>
      <c r="AC1159" s="653"/>
      <c r="AD1159" s="654"/>
      <c r="AE1159" s="655"/>
      <c r="AF1159" s="652"/>
      <c r="AG1159" s="653"/>
      <c r="AH1159" s="656"/>
      <c r="AI1159" s="655"/>
      <c r="AJ1159" s="657"/>
      <c r="AK1159" s="653"/>
      <c r="AL1159" s="656"/>
    </row>
    <row r="1160" spans="1:38" ht="18.75">
      <c r="A1160" s="483"/>
      <c r="B1160" s="574">
        <v>244158</v>
      </c>
      <c r="C1160" s="599" t="s">
        <v>1000</v>
      </c>
      <c r="D1160" s="575"/>
      <c r="E1160" s="575"/>
      <c r="F1160" s="556"/>
      <c r="G1160" s="557">
        <v>480</v>
      </c>
      <c r="H1160" s="558"/>
      <c r="I1160" s="559"/>
      <c r="J1160" s="560"/>
      <c r="K1160" s="561"/>
      <c r="L1160" s="459">
        <f t="shared" si="468"/>
        <v>480</v>
      </c>
      <c r="M1160" s="460">
        <f t="shared" si="467"/>
        <v>0</v>
      </c>
      <c r="N1160" s="461">
        <f t="shared" si="467"/>
        <v>0</v>
      </c>
      <c r="O1160" s="462">
        <f t="shared" si="467"/>
        <v>0</v>
      </c>
      <c r="P1160" s="463">
        <f t="shared" si="469"/>
        <v>0</v>
      </c>
      <c r="Q1160" s="655"/>
      <c r="R1160" s="660"/>
      <c r="S1160" s="651">
        <v>480</v>
      </c>
      <c r="T1160" s="657"/>
      <c r="U1160" s="653"/>
      <c r="V1160" s="654"/>
      <c r="W1160" s="655"/>
      <c r="X1160" s="652"/>
      <c r="Y1160" s="653"/>
      <c r="Z1160" s="656"/>
      <c r="AA1160" s="651"/>
      <c r="AB1160" s="652"/>
      <c r="AC1160" s="653"/>
      <c r="AD1160" s="654"/>
      <c r="AE1160" s="655"/>
      <c r="AF1160" s="652"/>
      <c r="AG1160" s="653"/>
      <c r="AH1160" s="656"/>
      <c r="AI1160" s="655"/>
      <c r="AJ1160" s="657"/>
      <c r="AK1160" s="653"/>
      <c r="AL1160" s="656"/>
    </row>
    <row r="1161" spans="1:38" ht="18.75">
      <c r="A1161" s="483"/>
      <c r="B1161" s="574">
        <v>244158</v>
      </c>
      <c r="C1161" s="599" t="s">
        <v>1001</v>
      </c>
      <c r="D1161" s="575"/>
      <c r="E1161" s="575"/>
      <c r="F1161" s="556"/>
      <c r="G1161" s="557">
        <v>240</v>
      </c>
      <c r="H1161" s="558"/>
      <c r="I1161" s="559"/>
      <c r="J1161" s="560"/>
      <c r="K1161" s="561"/>
      <c r="L1161" s="459">
        <f t="shared" si="468"/>
        <v>240</v>
      </c>
      <c r="M1161" s="460">
        <f t="shared" si="467"/>
        <v>0</v>
      </c>
      <c r="N1161" s="461">
        <f t="shared" si="467"/>
        <v>0</v>
      </c>
      <c r="O1161" s="462">
        <f t="shared" si="467"/>
        <v>0</v>
      </c>
      <c r="P1161" s="463">
        <f t="shared" si="469"/>
        <v>0</v>
      </c>
      <c r="Q1161" s="655"/>
      <c r="R1161" s="660"/>
      <c r="S1161" s="651">
        <v>240</v>
      </c>
      <c r="T1161" s="657"/>
      <c r="U1161" s="653"/>
      <c r="V1161" s="654"/>
      <c r="W1161" s="655"/>
      <c r="X1161" s="652"/>
      <c r="Y1161" s="653"/>
      <c r="Z1161" s="656"/>
      <c r="AA1161" s="651"/>
      <c r="AB1161" s="652"/>
      <c r="AC1161" s="653"/>
      <c r="AD1161" s="654"/>
      <c r="AE1161" s="655"/>
      <c r="AF1161" s="652"/>
      <c r="AG1161" s="653"/>
      <c r="AH1161" s="656"/>
      <c r="AI1161" s="655"/>
      <c r="AJ1161" s="657"/>
      <c r="AK1161" s="653"/>
      <c r="AL1161" s="656"/>
    </row>
    <row r="1162" spans="1:38" ht="18.75">
      <c r="A1162" s="483"/>
      <c r="B1162" s="574">
        <v>244158</v>
      </c>
      <c r="C1162" s="599" t="s">
        <v>1002</v>
      </c>
      <c r="D1162" s="575"/>
      <c r="E1162" s="575"/>
      <c r="F1162" s="556"/>
      <c r="G1162" s="557">
        <v>2820</v>
      </c>
      <c r="H1162" s="558"/>
      <c r="I1162" s="559"/>
      <c r="J1162" s="560"/>
      <c r="K1162" s="561"/>
      <c r="L1162" s="459">
        <f t="shared" si="468"/>
        <v>2820</v>
      </c>
      <c r="M1162" s="460">
        <f t="shared" si="467"/>
        <v>0</v>
      </c>
      <c r="N1162" s="461">
        <f t="shared" si="467"/>
        <v>0</v>
      </c>
      <c r="O1162" s="462">
        <f t="shared" si="467"/>
        <v>0</v>
      </c>
      <c r="P1162" s="463">
        <f t="shared" si="469"/>
        <v>0</v>
      </c>
      <c r="Q1162" s="655"/>
      <c r="R1162" s="660"/>
      <c r="S1162" s="651">
        <v>2820</v>
      </c>
      <c r="T1162" s="657"/>
      <c r="U1162" s="653"/>
      <c r="V1162" s="654"/>
      <c r="W1162" s="655"/>
      <c r="X1162" s="652"/>
      <c r="Y1162" s="653"/>
      <c r="Z1162" s="656"/>
      <c r="AA1162" s="651"/>
      <c r="AB1162" s="652"/>
      <c r="AC1162" s="653"/>
      <c r="AD1162" s="654"/>
      <c r="AE1162" s="655"/>
      <c r="AF1162" s="652"/>
      <c r="AG1162" s="653"/>
      <c r="AH1162" s="656"/>
      <c r="AI1162" s="655"/>
      <c r="AJ1162" s="657"/>
      <c r="AK1162" s="653"/>
      <c r="AL1162" s="656"/>
    </row>
    <row r="1163" spans="1:38" ht="18.75">
      <c r="A1163" s="483"/>
      <c r="B1163" s="574">
        <v>244158</v>
      </c>
      <c r="C1163" s="599" t="s">
        <v>1003</v>
      </c>
      <c r="D1163" s="575"/>
      <c r="E1163" s="575"/>
      <c r="F1163" s="556"/>
      <c r="G1163" s="557"/>
      <c r="H1163" s="662">
        <v>42521.8</v>
      </c>
      <c r="I1163" s="559"/>
      <c r="J1163" s="560"/>
      <c r="K1163" s="561"/>
      <c r="L1163" s="459">
        <f t="shared" si="468"/>
        <v>42521.8</v>
      </c>
      <c r="M1163" s="460">
        <f t="shared" si="467"/>
        <v>0</v>
      </c>
      <c r="N1163" s="461">
        <f t="shared" si="467"/>
        <v>0</v>
      </c>
      <c r="O1163" s="462">
        <f t="shared" si="467"/>
        <v>0</v>
      </c>
      <c r="P1163" s="463">
        <f t="shared" si="469"/>
        <v>0</v>
      </c>
      <c r="Q1163" s="655"/>
      <c r="R1163" s="660"/>
      <c r="S1163" s="651"/>
      <c r="T1163" s="652"/>
      <c r="U1163" s="653"/>
      <c r="V1163" s="654"/>
      <c r="W1163" s="655">
        <v>42521.8</v>
      </c>
      <c r="X1163" s="652"/>
      <c r="Y1163" s="653"/>
      <c r="Z1163" s="656"/>
      <c r="AA1163" s="651"/>
      <c r="AB1163" s="652"/>
      <c r="AC1163" s="653"/>
      <c r="AD1163" s="654"/>
      <c r="AE1163" s="655"/>
      <c r="AF1163" s="652"/>
      <c r="AG1163" s="653"/>
      <c r="AH1163" s="656"/>
      <c r="AI1163" s="655"/>
      <c r="AJ1163" s="657"/>
      <c r="AK1163" s="653"/>
      <c r="AL1163" s="656"/>
    </row>
    <row r="1164" spans="1:38" ht="18.75">
      <c r="A1164" s="483"/>
      <c r="B1164" s="574">
        <v>244159</v>
      </c>
      <c r="C1164" s="599" t="s">
        <v>1004</v>
      </c>
      <c r="D1164" s="575"/>
      <c r="E1164" s="575"/>
      <c r="F1164" s="556"/>
      <c r="G1164" s="557">
        <v>2940</v>
      </c>
      <c r="H1164" s="558"/>
      <c r="I1164" s="559"/>
      <c r="J1164" s="560"/>
      <c r="K1164" s="561"/>
      <c r="L1164" s="459">
        <f t="shared" si="468"/>
        <v>2940</v>
      </c>
      <c r="M1164" s="460">
        <f t="shared" si="467"/>
        <v>0</v>
      </c>
      <c r="N1164" s="461">
        <f t="shared" si="467"/>
        <v>0</v>
      </c>
      <c r="O1164" s="462">
        <f t="shared" si="467"/>
        <v>0</v>
      </c>
      <c r="P1164" s="463">
        <f t="shared" si="469"/>
        <v>0</v>
      </c>
      <c r="Q1164" s="655"/>
      <c r="R1164" s="660"/>
      <c r="S1164" s="661">
        <v>2940</v>
      </c>
      <c r="T1164" s="652"/>
      <c r="U1164" s="653"/>
      <c r="V1164" s="654"/>
      <c r="W1164" s="655"/>
      <c r="X1164" s="652"/>
      <c r="Y1164" s="653"/>
      <c r="Z1164" s="656"/>
      <c r="AA1164" s="651"/>
      <c r="AB1164" s="652"/>
      <c r="AC1164" s="653"/>
      <c r="AD1164" s="654"/>
      <c r="AE1164" s="655"/>
      <c r="AF1164" s="652"/>
      <c r="AG1164" s="653"/>
      <c r="AH1164" s="656"/>
      <c r="AI1164" s="655"/>
      <c r="AJ1164" s="657"/>
      <c r="AK1164" s="653"/>
      <c r="AL1164" s="656"/>
    </row>
    <row r="1165" spans="1:38" ht="18.75">
      <c r="A1165" s="483"/>
      <c r="B1165" s="574">
        <v>244159</v>
      </c>
      <c r="C1165" s="599" t="s">
        <v>1005</v>
      </c>
      <c r="D1165" s="575"/>
      <c r="E1165" s="575"/>
      <c r="F1165" s="556"/>
      <c r="G1165" s="557">
        <v>720</v>
      </c>
      <c r="H1165" s="558"/>
      <c r="I1165" s="559"/>
      <c r="J1165" s="560"/>
      <c r="K1165" s="561"/>
      <c r="L1165" s="459">
        <f t="shared" si="468"/>
        <v>720</v>
      </c>
      <c r="M1165" s="460">
        <f t="shared" si="467"/>
        <v>0</v>
      </c>
      <c r="N1165" s="461">
        <f t="shared" si="467"/>
        <v>0</v>
      </c>
      <c r="O1165" s="462">
        <f t="shared" si="467"/>
        <v>0</v>
      </c>
      <c r="P1165" s="463">
        <f t="shared" si="469"/>
        <v>0</v>
      </c>
      <c r="Q1165" s="655"/>
      <c r="R1165" s="660"/>
      <c r="S1165" s="661">
        <v>720</v>
      </c>
      <c r="T1165" s="652"/>
      <c r="U1165" s="653"/>
      <c r="V1165" s="654"/>
      <c r="W1165" s="655"/>
      <c r="X1165" s="652"/>
      <c r="Y1165" s="653"/>
      <c r="Z1165" s="656"/>
      <c r="AA1165" s="651"/>
      <c r="AB1165" s="652"/>
      <c r="AC1165" s="653"/>
      <c r="AD1165" s="654"/>
      <c r="AE1165" s="655"/>
      <c r="AF1165" s="652"/>
      <c r="AG1165" s="653"/>
      <c r="AH1165" s="656"/>
      <c r="AI1165" s="655"/>
      <c r="AJ1165" s="657"/>
      <c r="AK1165" s="653"/>
      <c r="AL1165" s="656"/>
    </row>
    <row r="1166" spans="1:38" ht="18.75">
      <c r="A1166" s="483"/>
      <c r="B1166" s="574">
        <v>244159</v>
      </c>
      <c r="C1166" s="599" t="s">
        <v>1006</v>
      </c>
      <c r="D1166" s="575"/>
      <c r="E1166" s="575"/>
      <c r="F1166" s="556"/>
      <c r="G1166" s="557">
        <v>720</v>
      </c>
      <c r="H1166" s="558"/>
      <c r="I1166" s="559"/>
      <c r="J1166" s="560"/>
      <c r="K1166" s="561"/>
      <c r="L1166" s="459">
        <f t="shared" si="468"/>
        <v>720</v>
      </c>
      <c r="M1166" s="460">
        <f t="shared" ref="M1166:O1186" si="470">SUM(T1166,X1166,AB1166,AF1166,AJ1166)</f>
        <v>0</v>
      </c>
      <c r="N1166" s="461">
        <f t="shared" si="470"/>
        <v>0</v>
      </c>
      <c r="O1166" s="462">
        <f t="shared" si="470"/>
        <v>0</v>
      </c>
      <c r="P1166" s="463">
        <f t="shared" si="469"/>
        <v>0</v>
      </c>
      <c r="Q1166" s="655"/>
      <c r="R1166" s="660"/>
      <c r="S1166" s="661">
        <v>720</v>
      </c>
      <c r="T1166" s="652"/>
      <c r="U1166" s="653"/>
      <c r="V1166" s="654"/>
      <c r="W1166" s="655"/>
      <c r="X1166" s="652"/>
      <c r="Y1166" s="653"/>
      <c r="Z1166" s="656"/>
      <c r="AA1166" s="651"/>
      <c r="AB1166" s="652"/>
      <c r="AC1166" s="653"/>
      <c r="AD1166" s="654"/>
      <c r="AE1166" s="655"/>
      <c r="AF1166" s="652"/>
      <c r="AG1166" s="653"/>
      <c r="AH1166" s="656"/>
      <c r="AI1166" s="655"/>
      <c r="AJ1166" s="657"/>
      <c r="AK1166" s="653"/>
      <c r="AL1166" s="656"/>
    </row>
    <row r="1167" spans="1:38" ht="18.75">
      <c r="A1167" s="483"/>
      <c r="B1167" s="574">
        <v>244159</v>
      </c>
      <c r="C1167" s="599" t="s">
        <v>1007</v>
      </c>
      <c r="D1167" s="575"/>
      <c r="E1167" s="575"/>
      <c r="F1167" s="556"/>
      <c r="G1167" s="557">
        <v>240</v>
      </c>
      <c r="H1167" s="558"/>
      <c r="I1167" s="559"/>
      <c r="J1167" s="560"/>
      <c r="K1167" s="561"/>
      <c r="L1167" s="459">
        <f t="shared" si="468"/>
        <v>240</v>
      </c>
      <c r="M1167" s="460">
        <f t="shared" si="470"/>
        <v>0</v>
      </c>
      <c r="N1167" s="461">
        <f t="shared" si="470"/>
        <v>0</v>
      </c>
      <c r="O1167" s="462">
        <f t="shared" si="470"/>
        <v>0</v>
      </c>
      <c r="P1167" s="463">
        <f t="shared" si="469"/>
        <v>0</v>
      </c>
      <c r="Q1167" s="655"/>
      <c r="R1167" s="660"/>
      <c r="S1167" s="661">
        <v>240</v>
      </c>
      <c r="T1167" s="652"/>
      <c r="U1167" s="653"/>
      <c r="V1167" s="654"/>
      <c r="W1167" s="655"/>
      <c r="X1167" s="652"/>
      <c r="Y1167" s="653"/>
      <c r="Z1167" s="656"/>
      <c r="AA1167" s="651"/>
      <c r="AB1167" s="652"/>
      <c r="AC1167" s="653"/>
      <c r="AD1167" s="654"/>
      <c r="AE1167" s="655"/>
      <c r="AF1167" s="652"/>
      <c r="AG1167" s="653"/>
      <c r="AH1167" s="656"/>
      <c r="AI1167" s="655"/>
      <c r="AJ1167" s="657"/>
      <c r="AK1167" s="653"/>
      <c r="AL1167" s="656"/>
    </row>
    <row r="1168" spans="1:38" ht="18.75">
      <c r="A1168" s="483"/>
      <c r="B1168" s="574">
        <v>244160</v>
      </c>
      <c r="C1168" s="599" t="s">
        <v>1008</v>
      </c>
      <c r="D1168" s="575"/>
      <c r="E1168" s="575"/>
      <c r="F1168" s="556"/>
      <c r="G1168" s="557">
        <v>980</v>
      </c>
      <c r="H1168" s="558"/>
      <c r="I1168" s="559"/>
      <c r="J1168" s="560"/>
      <c r="K1168" s="561"/>
      <c r="L1168" s="459">
        <f t="shared" si="468"/>
        <v>980</v>
      </c>
      <c r="M1168" s="460">
        <f t="shared" si="470"/>
        <v>0</v>
      </c>
      <c r="N1168" s="461">
        <f t="shared" si="470"/>
        <v>0</v>
      </c>
      <c r="O1168" s="462">
        <f t="shared" si="470"/>
        <v>0</v>
      </c>
      <c r="P1168" s="463">
        <f t="shared" si="469"/>
        <v>0</v>
      </c>
      <c r="Q1168" s="655"/>
      <c r="R1168" s="660"/>
      <c r="S1168" s="661">
        <v>980</v>
      </c>
      <c r="T1168" s="652"/>
      <c r="U1168" s="653"/>
      <c r="V1168" s="654"/>
      <c r="W1168" s="655"/>
      <c r="X1168" s="652"/>
      <c r="Y1168" s="653"/>
      <c r="Z1168" s="656"/>
      <c r="AA1168" s="651"/>
      <c r="AB1168" s="652"/>
      <c r="AC1168" s="653"/>
      <c r="AD1168" s="654"/>
      <c r="AE1168" s="655"/>
      <c r="AF1168" s="652"/>
      <c r="AG1168" s="653"/>
      <c r="AH1168" s="656"/>
      <c r="AI1168" s="655"/>
      <c r="AJ1168" s="657"/>
      <c r="AK1168" s="653"/>
      <c r="AL1168" s="656"/>
    </row>
    <row r="1169" spans="1:38" ht="18.75">
      <c r="A1169" s="483"/>
      <c r="B1169" s="574">
        <v>244160</v>
      </c>
      <c r="C1169" s="599" t="s">
        <v>1009</v>
      </c>
      <c r="D1169" s="575"/>
      <c r="E1169" s="575"/>
      <c r="F1169" s="556"/>
      <c r="G1169" s="557">
        <v>1440</v>
      </c>
      <c r="H1169" s="558"/>
      <c r="I1169" s="559"/>
      <c r="J1169" s="560"/>
      <c r="K1169" s="561"/>
      <c r="L1169" s="459">
        <f t="shared" si="468"/>
        <v>1440</v>
      </c>
      <c r="M1169" s="460">
        <f t="shared" si="470"/>
        <v>0</v>
      </c>
      <c r="N1169" s="461">
        <f t="shared" si="470"/>
        <v>0</v>
      </c>
      <c r="O1169" s="462">
        <f t="shared" si="470"/>
        <v>0</v>
      </c>
      <c r="P1169" s="463">
        <f t="shared" si="469"/>
        <v>0</v>
      </c>
      <c r="Q1169" s="655"/>
      <c r="R1169" s="660"/>
      <c r="S1169" s="661">
        <v>1440</v>
      </c>
      <c r="T1169" s="652"/>
      <c r="U1169" s="653"/>
      <c r="V1169" s="654"/>
      <c r="W1169" s="655"/>
      <c r="X1169" s="652"/>
      <c r="Y1169" s="653"/>
      <c r="Z1169" s="656"/>
      <c r="AA1169" s="651"/>
      <c r="AB1169" s="652"/>
      <c r="AC1169" s="653"/>
      <c r="AD1169" s="654"/>
      <c r="AE1169" s="655"/>
      <c r="AF1169" s="652"/>
      <c r="AG1169" s="653"/>
      <c r="AH1169" s="656"/>
      <c r="AI1169" s="655"/>
      <c r="AJ1169" s="657"/>
      <c r="AK1169" s="653"/>
      <c r="AL1169" s="656"/>
    </row>
    <row r="1170" spans="1:38" ht="18.75">
      <c r="A1170" s="483"/>
      <c r="B1170" s="574">
        <v>244160</v>
      </c>
      <c r="C1170" s="599" t="s">
        <v>1010</v>
      </c>
      <c r="D1170" s="575"/>
      <c r="E1170" s="575"/>
      <c r="F1170" s="556"/>
      <c r="G1170" s="557">
        <v>240</v>
      </c>
      <c r="H1170" s="558"/>
      <c r="I1170" s="559"/>
      <c r="J1170" s="560"/>
      <c r="K1170" s="561"/>
      <c r="L1170" s="459">
        <f t="shared" si="468"/>
        <v>240</v>
      </c>
      <c r="M1170" s="460">
        <f t="shared" si="470"/>
        <v>0</v>
      </c>
      <c r="N1170" s="461">
        <f t="shared" si="470"/>
        <v>0</v>
      </c>
      <c r="O1170" s="462">
        <f t="shared" si="470"/>
        <v>0</v>
      </c>
      <c r="P1170" s="463">
        <f t="shared" si="469"/>
        <v>0</v>
      </c>
      <c r="Q1170" s="655"/>
      <c r="R1170" s="660"/>
      <c r="S1170" s="661">
        <v>240</v>
      </c>
      <c r="T1170" s="652"/>
      <c r="U1170" s="653"/>
      <c r="V1170" s="654"/>
      <c r="W1170" s="655"/>
      <c r="X1170" s="652"/>
      <c r="Y1170" s="653"/>
      <c r="Z1170" s="656"/>
      <c r="AA1170" s="651"/>
      <c r="AB1170" s="652"/>
      <c r="AC1170" s="653"/>
      <c r="AD1170" s="654"/>
      <c r="AE1170" s="655"/>
      <c r="AF1170" s="652"/>
      <c r="AG1170" s="653"/>
      <c r="AH1170" s="656"/>
      <c r="AI1170" s="655"/>
      <c r="AJ1170" s="657"/>
      <c r="AK1170" s="653"/>
      <c r="AL1170" s="656"/>
    </row>
    <row r="1171" spans="1:38" ht="18.75">
      <c r="A1171" s="483"/>
      <c r="B1171" s="574">
        <v>244187</v>
      </c>
      <c r="C1171" s="599" t="s">
        <v>1350</v>
      </c>
      <c r="D1171" s="864"/>
      <c r="E1171" s="864"/>
      <c r="F1171" s="893"/>
      <c r="G1171" s="894">
        <v>480</v>
      </c>
      <c r="H1171" s="895"/>
      <c r="I1171" s="559"/>
      <c r="J1171" s="560"/>
      <c r="K1171" s="561"/>
      <c r="L1171" s="459">
        <f t="shared" si="468"/>
        <v>480</v>
      </c>
      <c r="M1171" s="460">
        <f t="shared" si="470"/>
        <v>0</v>
      </c>
      <c r="N1171" s="461">
        <f t="shared" si="470"/>
        <v>0</v>
      </c>
      <c r="O1171" s="462">
        <f t="shared" si="470"/>
        <v>0</v>
      </c>
      <c r="P1171" s="463">
        <f t="shared" si="469"/>
        <v>0</v>
      </c>
      <c r="Q1171" s="655"/>
      <c r="R1171" s="660"/>
      <c r="S1171" s="651">
        <v>480</v>
      </c>
      <c r="T1171" s="657"/>
      <c r="U1171" s="653"/>
      <c r="V1171" s="654"/>
      <c r="W1171" s="655"/>
      <c r="X1171" s="652"/>
      <c r="Y1171" s="653"/>
      <c r="Z1171" s="656"/>
      <c r="AA1171" s="651"/>
      <c r="AB1171" s="652"/>
      <c r="AC1171" s="653"/>
      <c r="AD1171" s="654"/>
      <c r="AE1171" s="655"/>
      <c r="AF1171" s="652"/>
      <c r="AG1171" s="653"/>
      <c r="AH1171" s="656"/>
      <c r="AI1171" s="655"/>
      <c r="AJ1171" s="657"/>
      <c r="AK1171" s="653"/>
      <c r="AL1171" s="656"/>
    </row>
    <row r="1172" spans="1:38" ht="18.75">
      <c r="A1172" s="483"/>
      <c r="B1172" s="574">
        <v>244187</v>
      </c>
      <c r="C1172" s="599" t="s">
        <v>1351</v>
      </c>
      <c r="D1172" s="864"/>
      <c r="E1172" s="864"/>
      <c r="F1172" s="893"/>
      <c r="G1172" s="894">
        <v>240</v>
      </c>
      <c r="H1172" s="895"/>
      <c r="I1172" s="559"/>
      <c r="J1172" s="560"/>
      <c r="K1172" s="561"/>
      <c r="L1172" s="459">
        <f t="shared" si="468"/>
        <v>240</v>
      </c>
      <c r="M1172" s="460">
        <f t="shared" si="470"/>
        <v>0</v>
      </c>
      <c r="N1172" s="461">
        <f t="shared" si="470"/>
        <v>0</v>
      </c>
      <c r="O1172" s="462">
        <f t="shared" si="470"/>
        <v>0</v>
      </c>
      <c r="P1172" s="463">
        <f t="shared" si="469"/>
        <v>0</v>
      </c>
      <c r="Q1172" s="655"/>
      <c r="R1172" s="660"/>
      <c r="S1172" s="651">
        <v>240</v>
      </c>
      <c r="T1172" s="657"/>
      <c r="U1172" s="653"/>
      <c r="V1172" s="654"/>
      <c r="W1172" s="655"/>
      <c r="X1172" s="652"/>
      <c r="Y1172" s="653"/>
      <c r="Z1172" s="656"/>
      <c r="AA1172" s="651"/>
      <c r="AB1172" s="652"/>
      <c r="AC1172" s="653"/>
      <c r="AD1172" s="654"/>
      <c r="AE1172" s="655"/>
      <c r="AF1172" s="652"/>
      <c r="AG1172" s="653"/>
      <c r="AH1172" s="656"/>
      <c r="AI1172" s="655"/>
      <c r="AJ1172" s="657"/>
      <c r="AK1172" s="653"/>
      <c r="AL1172" s="656"/>
    </row>
    <row r="1173" spans="1:38" ht="18.75">
      <c r="A1173" s="483"/>
      <c r="B1173" s="574">
        <v>244187</v>
      </c>
      <c r="C1173" s="599" t="s">
        <v>1422</v>
      </c>
      <c r="D1173" s="864"/>
      <c r="E1173" s="864"/>
      <c r="F1173" s="893"/>
      <c r="G1173" s="894">
        <v>480</v>
      </c>
      <c r="H1173" s="895"/>
      <c r="I1173" s="559"/>
      <c r="J1173" s="560"/>
      <c r="K1173" s="561"/>
      <c r="L1173" s="459">
        <f t="shared" si="468"/>
        <v>480</v>
      </c>
      <c r="M1173" s="460">
        <f t="shared" si="470"/>
        <v>0</v>
      </c>
      <c r="N1173" s="461">
        <f t="shared" si="470"/>
        <v>0</v>
      </c>
      <c r="O1173" s="462">
        <f t="shared" si="470"/>
        <v>0</v>
      </c>
      <c r="P1173" s="463">
        <f t="shared" si="469"/>
        <v>0</v>
      </c>
      <c r="Q1173" s="655"/>
      <c r="R1173" s="660"/>
      <c r="S1173" s="651">
        <v>480</v>
      </c>
      <c r="T1173" s="657"/>
      <c r="U1173" s="653"/>
      <c r="V1173" s="654"/>
      <c r="W1173" s="655"/>
      <c r="X1173" s="652"/>
      <c r="Y1173" s="653"/>
      <c r="Z1173" s="656"/>
      <c r="AA1173" s="651"/>
      <c r="AB1173" s="652"/>
      <c r="AC1173" s="653"/>
      <c r="AD1173" s="654"/>
      <c r="AE1173" s="655"/>
      <c r="AF1173" s="652"/>
      <c r="AG1173" s="653"/>
      <c r="AH1173" s="656"/>
      <c r="AI1173" s="655"/>
      <c r="AJ1173" s="657"/>
      <c r="AK1173" s="653"/>
      <c r="AL1173" s="656"/>
    </row>
    <row r="1174" spans="1:38" ht="18.75">
      <c r="A1174" s="483"/>
      <c r="B1174" s="574">
        <v>45862</v>
      </c>
      <c r="C1174" s="599" t="s">
        <v>1396</v>
      </c>
      <c r="D1174" s="864"/>
      <c r="E1174" s="864"/>
      <c r="F1174" s="893"/>
      <c r="G1174" s="894">
        <v>240</v>
      </c>
      <c r="H1174" s="895"/>
      <c r="I1174" s="559"/>
      <c r="J1174" s="560"/>
      <c r="K1174" s="561"/>
      <c r="L1174" s="459">
        <f t="shared" si="468"/>
        <v>240</v>
      </c>
      <c r="M1174" s="460">
        <f t="shared" si="470"/>
        <v>0</v>
      </c>
      <c r="N1174" s="461">
        <f t="shared" si="470"/>
        <v>0</v>
      </c>
      <c r="O1174" s="462">
        <f t="shared" si="470"/>
        <v>0</v>
      </c>
      <c r="P1174" s="463">
        <f t="shared" si="469"/>
        <v>0</v>
      </c>
      <c r="Q1174" s="655"/>
      <c r="R1174" s="660"/>
      <c r="S1174" s="651">
        <v>240</v>
      </c>
      <c r="T1174" s="652"/>
      <c r="U1174" s="653"/>
      <c r="V1174" s="654"/>
      <c r="W1174" s="655"/>
      <c r="X1174" s="652"/>
      <c r="Y1174" s="653"/>
      <c r="Z1174" s="656"/>
      <c r="AA1174" s="651"/>
      <c r="AB1174" s="652"/>
      <c r="AC1174" s="653"/>
      <c r="AD1174" s="654"/>
      <c r="AE1174" s="655"/>
      <c r="AF1174" s="652"/>
      <c r="AG1174" s="653"/>
      <c r="AH1174" s="656"/>
      <c r="AI1174" s="655"/>
      <c r="AJ1174" s="657"/>
      <c r="AK1174" s="653"/>
      <c r="AL1174" s="656"/>
    </row>
    <row r="1175" spans="1:38" ht="18.75">
      <c r="A1175" s="483"/>
      <c r="B1175" s="574">
        <v>45862</v>
      </c>
      <c r="C1175" s="599" t="s">
        <v>1397</v>
      </c>
      <c r="D1175" s="864"/>
      <c r="E1175" s="864"/>
      <c r="F1175" s="893"/>
      <c r="G1175" s="894">
        <v>240</v>
      </c>
      <c r="H1175" s="895"/>
      <c r="I1175" s="559"/>
      <c r="J1175" s="560"/>
      <c r="K1175" s="561"/>
      <c r="L1175" s="459">
        <f t="shared" si="468"/>
        <v>240</v>
      </c>
      <c r="M1175" s="460">
        <f t="shared" si="470"/>
        <v>0</v>
      </c>
      <c r="N1175" s="461">
        <f t="shared" si="470"/>
        <v>0</v>
      </c>
      <c r="O1175" s="462">
        <f t="shared" si="470"/>
        <v>0</v>
      </c>
      <c r="P1175" s="463">
        <f t="shared" si="469"/>
        <v>0</v>
      </c>
      <c r="Q1175" s="655"/>
      <c r="R1175" s="660"/>
      <c r="S1175" s="651">
        <v>240</v>
      </c>
      <c r="T1175" s="652"/>
      <c r="U1175" s="653"/>
      <c r="V1175" s="654"/>
      <c r="W1175" s="655"/>
      <c r="X1175" s="652"/>
      <c r="Y1175" s="653"/>
      <c r="Z1175" s="656"/>
      <c r="AA1175" s="651"/>
      <c r="AB1175" s="652"/>
      <c r="AC1175" s="653"/>
      <c r="AD1175" s="654"/>
      <c r="AE1175" s="655"/>
      <c r="AF1175" s="652"/>
      <c r="AG1175" s="653"/>
      <c r="AH1175" s="656"/>
      <c r="AI1175" s="655"/>
      <c r="AJ1175" s="657"/>
      <c r="AK1175" s="653"/>
      <c r="AL1175" s="656"/>
    </row>
    <row r="1176" spans="1:38" ht="18.75">
      <c r="A1176" s="483"/>
      <c r="B1176" s="574">
        <v>45862</v>
      </c>
      <c r="C1176" s="599" t="s">
        <v>1398</v>
      </c>
      <c r="D1176" s="864"/>
      <c r="E1176" s="864"/>
      <c r="F1176" s="893"/>
      <c r="G1176" s="894">
        <v>1960</v>
      </c>
      <c r="H1176" s="895"/>
      <c r="I1176" s="559"/>
      <c r="J1176" s="560"/>
      <c r="K1176" s="561"/>
      <c r="L1176" s="459">
        <f t="shared" si="468"/>
        <v>1960</v>
      </c>
      <c r="M1176" s="460">
        <f t="shared" si="470"/>
        <v>0</v>
      </c>
      <c r="N1176" s="461">
        <f t="shared" si="470"/>
        <v>0</v>
      </c>
      <c r="O1176" s="462">
        <f t="shared" si="470"/>
        <v>0</v>
      </c>
      <c r="P1176" s="463">
        <f t="shared" si="469"/>
        <v>0</v>
      </c>
      <c r="Q1176" s="655"/>
      <c r="R1176" s="660"/>
      <c r="S1176" s="651">
        <v>1960</v>
      </c>
      <c r="T1176" s="652"/>
      <c r="U1176" s="653"/>
      <c r="V1176" s="654"/>
      <c r="W1176" s="655"/>
      <c r="X1176" s="652"/>
      <c r="Y1176" s="653"/>
      <c r="Z1176" s="656"/>
      <c r="AA1176" s="651"/>
      <c r="AB1176" s="652"/>
      <c r="AC1176" s="653"/>
      <c r="AD1176" s="654"/>
      <c r="AE1176" s="655"/>
      <c r="AF1176" s="652"/>
      <c r="AG1176" s="653"/>
      <c r="AH1176" s="656"/>
      <c r="AI1176" s="655"/>
      <c r="AJ1176" s="657"/>
      <c r="AK1176" s="653"/>
      <c r="AL1176" s="656"/>
    </row>
    <row r="1177" spans="1:38" ht="18.75">
      <c r="A1177" s="483"/>
      <c r="B1177" s="574">
        <v>45869</v>
      </c>
      <c r="C1177" s="599" t="s">
        <v>1399</v>
      </c>
      <c r="D1177" s="864"/>
      <c r="E1177" s="864"/>
      <c r="F1177" s="893"/>
      <c r="G1177" s="894">
        <v>240</v>
      </c>
      <c r="H1177" s="895"/>
      <c r="I1177" s="559"/>
      <c r="J1177" s="560"/>
      <c r="K1177" s="561"/>
      <c r="L1177" s="459">
        <f t="shared" si="468"/>
        <v>240</v>
      </c>
      <c r="M1177" s="460">
        <f t="shared" si="470"/>
        <v>0</v>
      </c>
      <c r="N1177" s="461">
        <f t="shared" si="470"/>
        <v>0</v>
      </c>
      <c r="O1177" s="462">
        <f t="shared" si="470"/>
        <v>0</v>
      </c>
      <c r="P1177" s="463">
        <f t="shared" si="469"/>
        <v>0</v>
      </c>
      <c r="Q1177" s="655"/>
      <c r="R1177" s="660"/>
      <c r="S1177" s="651">
        <v>240</v>
      </c>
      <c r="T1177" s="652"/>
      <c r="U1177" s="653"/>
      <c r="V1177" s="654"/>
      <c r="W1177" s="655"/>
      <c r="X1177" s="652"/>
      <c r="Y1177" s="653"/>
      <c r="Z1177" s="656"/>
      <c r="AA1177" s="651"/>
      <c r="AB1177" s="652"/>
      <c r="AC1177" s="653"/>
      <c r="AD1177" s="654"/>
      <c r="AE1177" s="655"/>
      <c r="AF1177" s="652"/>
      <c r="AG1177" s="653"/>
      <c r="AH1177" s="656"/>
      <c r="AI1177" s="655"/>
      <c r="AJ1177" s="657"/>
      <c r="AK1177" s="653"/>
      <c r="AL1177" s="656"/>
    </row>
    <row r="1178" spans="1:38" ht="18.75">
      <c r="A1178" s="483"/>
      <c r="B1178" s="574">
        <v>45869</v>
      </c>
      <c r="C1178" s="599" t="s">
        <v>1400</v>
      </c>
      <c r="D1178" s="864"/>
      <c r="E1178" s="864"/>
      <c r="F1178" s="893"/>
      <c r="G1178" s="894">
        <v>1960</v>
      </c>
      <c r="H1178" s="895"/>
      <c r="I1178" s="559"/>
      <c r="J1178" s="560"/>
      <c r="K1178" s="561"/>
      <c r="L1178" s="459">
        <f t="shared" si="468"/>
        <v>1960</v>
      </c>
      <c r="M1178" s="460">
        <f t="shared" si="470"/>
        <v>0</v>
      </c>
      <c r="N1178" s="461">
        <f t="shared" si="470"/>
        <v>0</v>
      </c>
      <c r="O1178" s="462">
        <f t="shared" si="470"/>
        <v>0</v>
      </c>
      <c r="P1178" s="463">
        <f t="shared" si="469"/>
        <v>0</v>
      </c>
      <c r="Q1178" s="655"/>
      <c r="R1178" s="660"/>
      <c r="S1178" s="651">
        <v>1960</v>
      </c>
      <c r="T1178" s="652"/>
      <c r="U1178" s="653"/>
      <c r="V1178" s="654"/>
      <c r="W1178" s="655"/>
      <c r="X1178" s="652"/>
      <c r="Y1178" s="653"/>
      <c r="Z1178" s="656"/>
      <c r="AA1178" s="651"/>
      <c r="AB1178" s="652"/>
      <c r="AC1178" s="653"/>
      <c r="AD1178" s="654"/>
      <c r="AE1178" s="655"/>
      <c r="AF1178" s="652"/>
      <c r="AG1178" s="653"/>
      <c r="AH1178" s="656"/>
      <c r="AI1178" s="655"/>
      <c r="AJ1178" s="657"/>
      <c r="AK1178" s="653"/>
      <c r="AL1178" s="656"/>
    </row>
    <row r="1179" spans="1:38" ht="18.75">
      <c r="A1179" s="483"/>
      <c r="B1179" s="574">
        <v>45869</v>
      </c>
      <c r="C1179" s="599" t="s">
        <v>1401</v>
      </c>
      <c r="D1179" s="864"/>
      <c r="E1179" s="864"/>
      <c r="F1179" s="893"/>
      <c r="G1179" s="894">
        <v>240</v>
      </c>
      <c r="H1179" s="895"/>
      <c r="I1179" s="559"/>
      <c r="J1179" s="560"/>
      <c r="K1179" s="561"/>
      <c r="L1179" s="459">
        <f t="shared" si="468"/>
        <v>240</v>
      </c>
      <c r="M1179" s="460">
        <f t="shared" si="470"/>
        <v>0</v>
      </c>
      <c r="N1179" s="461">
        <f t="shared" si="470"/>
        <v>0</v>
      </c>
      <c r="O1179" s="462">
        <f t="shared" si="470"/>
        <v>0</v>
      </c>
      <c r="P1179" s="463">
        <f t="shared" si="469"/>
        <v>0</v>
      </c>
      <c r="Q1179" s="655"/>
      <c r="R1179" s="660"/>
      <c r="S1179" s="651">
        <v>240</v>
      </c>
      <c r="T1179" s="652"/>
      <c r="U1179" s="653"/>
      <c r="V1179" s="654"/>
      <c r="W1179" s="655"/>
      <c r="X1179" s="652"/>
      <c r="Y1179" s="653"/>
      <c r="Z1179" s="656"/>
      <c r="AA1179" s="651"/>
      <c r="AB1179" s="652"/>
      <c r="AC1179" s="653"/>
      <c r="AD1179" s="654"/>
      <c r="AE1179" s="655"/>
      <c r="AF1179" s="652"/>
      <c r="AG1179" s="653"/>
      <c r="AH1179" s="656"/>
      <c r="AI1179" s="655"/>
      <c r="AJ1179" s="657"/>
      <c r="AK1179" s="653"/>
      <c r="AL1179" s="656"/>
    </row>
    <row r="1180" spans="1:38" ht="18.75">
      <c r="A1180" s="483"/>
      <c r="B1180" s="574">
        <v>45869</v>
      </c>
      <c r="C1180" s="599" t="s">
        <v>1402</v>
      </c>
      <c r="D1180" s="864"/>
      <c r="E1180" s="864"/>
      <c r="F1180" s="893"/>
      <c r="G1180" s="894">
        <v>980</v>
      </c>
      <c r="H1180" s="895"/>
      <c r="I1180" s="559"/>
      <c r="J1180" s="560"/>
      <c r="K1180" s="561"/>
      <c r="L1180" s="459">
        <f t="shared" si="468"/>
        <v>980</v>
      </c>
      <c r="M1180" s="460">
        <f t="shared" si="470"/>
        <v>0</v>
      </c>
      <c r="N1180" s="461">
        <f t="shared" si="470"/>
        <v>0</v>
      </c>
      <c r="O1180" s="462">
        <f t="shared" si="470"/>
        <v>0</v>
      </c>
      <c r="P1180" s="463">
        <f t="shared" si="469"/>
        <v>0</v>
      </c>
      <c r="Q1180" s="655"/>
      <c r="R1180" s="660"/>
      <c r="S1180" s="651">
        <v>980</v>
      </c>
      <c r="T1180" s="652"/>
      <c r="U1180" s="653"/>
      <c r="V1180" s="654"/>
      <c r="W1180" s="655"/>
      <c r="X1180" s="652"/>
      <c r="Y1180" s="653"/>
      <c r="Z1180" s="656"/>
      <c r="AA1180" s="651"/>
      <c r="AB1180" s="652"/>
      <c r="AC1180" s="653"/>
      <c r="AD1180" s="654"/>
      <c r="AE1180" s="655"/>
      <c r="AF1180" s="652"/>
      <c r="AG1180" s="653"/>
      <c r="AH1180" s="656"/>
      <c r="AI1180" s="655"/>
      <c r="AJ1180" s="657"/>
      <c r="AK1180" s="653"/>
      <c r="AL1180" s="656"/>
    </row>
    <row r="1181" spans="1:38" ht="18.75">
      <c r="A1181" s="483"/>
      <c r="B1181" s="574">
        <v>45869</v>
      </c>
      <c r="C1181" s="599" t="s">
        <v>1403</v>
      </c>
      <c r="D1181" s="864"/>
      <c r="E1181" s="864"/>
      <c r="F1181" s="893"/>
      <c r="G1181" s="894">
        <v>980</v>
      </c>
      <c r="H1181" s="895"/>
      <c r="I1181" s="559"/>
      <c r="J1181" s="560"/>
      <c r="K1181" s="561"/>
      <c r="L1181" s="459">
        <f t="shared" si="468"/>
        <v>980</v>
      </c>
      <c r="M1181" s="460">
        <f t="shared" si="470"/>
        <v>0</v>
      </c>
      <c r="N1181" s="461">
        <f t="shared" si="470"/>
        <v>0</v>
      </c>
      <c r="O1181" s="462">
        <f t="shared" si="470"/>
        <v>0</v>
      </c>
      <c r="P1181" s="463">
        <f t="shared" si="469"/>
        <v>0</v>
      </c>
      <c r="Q1181" s="655"/>
      <c r="R1181" s="660"/>
      <c r="S1181" s="651">
        <v>980</v>
      </c>
      <c r="T1181" s="652"/>
      <c r="U1181" s="653"/>
      <c r="V1181" s="654"/>
      <c r="W1181" s="655"/>
      <c r="X1181" s="652"/>
      <c r="Y1181" s="653"/>
      <c r="Z1181" s="656"/>
      <c r="AA1181" s="651"/>
      <c r="AB1181" s="652"/>
      <c r="AC1181" s="653"/>
      <c r="AD1181" s="654"/>
      <c r="AE1181" s="655"/>
      <c r="AF1181" s="652"/>
      <c r="AG1181" s="653"/>
      <c r="AH1181" s="656"/>
      <c r="AI1181" s="655"/>
      <c r="AJ1181" s="657"/>
      <c r="AK1181" s="653"/>
      <c r="AL1181" s="656"/>
    </row>
    <row r="1182" spans="1:38" s="702" customFormat="1" ht="18.75">
      <c r="A1182" s="969"/>
      <c r="B1182" s="858">
        <v>45869</v>
      </c>
      <c r="C1182" s="500" t="s">
        <v>1512</v>
      </c>
      <c r="D1182" s="944"/>
      <c r="E1182" s="944"/>
      <c r="F1182" s="945"/>
      <c r="G1182" s="946">
        <v>240</v>
      </c>
      <c r="H1182" s="947"/>
      <c r="I1182" s="871"/>
      <c r="J1182" s="872"/>
      <c r="K1182" s="939"/>
      <c r="L1182" s="570">
        <f t="shared" si="468"/>
        <v>0</v>
      </c>
      <c r="M1182" s="698">
        <f t="shared" si="470"/>
        <v>0</v>
      </c>
      <c r="N1182" s="699">
        <f t="shared" si="470"/>
        <v>240</v>
      </c>
      <c r="O1182" s="874">
        <f t="shared" si="470"/>
        <v>0</v>
      </c>
      <c r="P1182" s="571">
        <f t="shared" si="469"/>
        <v>0</v>
      </c>
      <c r="Q1182" s="875"/>
      <c r="R1182" s="876"/>
      <c r="S1182" s="882"/>
      <c r="T1182" s="652"/>
      <c r="U1182" s="653">
        <v>240</v>
      </c>
      <c r="V1182" s="880"/>
      <c r="W1182" s="875"/>
      <c r="X1182" s="878"/>
      <c r="Y1182" s="879"/>
      <c r="Z1182" s="881"/>
      <c r="AA1182" s="882"/>
      <c r="AB1182" s="878"/>
      <c r="AC1182" s="879"/>
      <c r="AD1182" s="880"/>
      <c r="AE1182" s="875"/>
      <c r="AF1182" s="878"/>
      <c r="AG1182" s="879"/>
      <c r="AH1182" s="881"/>
      <c r="AI1182" s="875"/>
      <c r="AJ1182" s="941"/>
      <c r="AK1182" s="879"/>
      <c r="AL1182" s="881"/>
    </row>
    <row r="1183" spans="1:38" ht="18.75">
      <c r="A1183" s="483"/>
      <c r="B1183" s="574">
        <v>45869</v>
      </c>
      <c r="C1183" s="599" t="s">
        <v>1404</v>
      </c>
      <c r="D1183" s="864"/>
      <c r="E1183" s="864"/>
      <c r="F1183" s="893"/>
      <c r="G1183" s="894">
        <v>240</v>
      </c>
      <c r="H1183" s="895"/>
      <c r="I1183" s="559"/>
      <c r="J1183" s="560"/>
      <c r="K1183" s="561"/>
      <c r="L1183" s="459">
        <f t="shared" si="468"/>
        <v>240</v>
      </c>
      <c r="M1183" s="460">
        <f t="shared" si="470"/>
        <v>0</v>
      </c>
      <c r="N1183" s="461">
        <f t="shared" si="470"/>
        <v>0</v>
      </c>
      <c r="O1183" s="462">
        <f t="shared" si="470"/>
        <v>0</v>
      </c>
      <c r="P1183" s="463">
        <f t="shared" si="469"/>
        <v>0</v>
      </c>
      <c r="Q1183" s="655"/>
      <c r="R1183" s="660"/>
      <c r="S1183" s="651">
        <v>240</v>
      </c>
      <c r="T1183" s="652"/>
      <c r="U1183" s="653"/>
      <c r="V1183" s="654"/>
      <c r="W1183" s="655"/>
      <c r="X1183" s="652"/>
      <c r="Y1183" s="653"/>
      <c r="Z1183" s="656"/>
      <c r="AA1183" s="651"/>
      <c r="AB1183" s="652"/>
      <c r="AC1183" s="653"/>
      <c r="AD1183" s="654"/>
      <c r="AE1183" s="655"/>
      <c r="AF1183" s="652"/>
      <c r="AG1183" s="653"/>
      <c r="AH1183" s="656"/>
      <c r="AI1183" s="655"/>
      <c r="AJ1183" s="657"/>
      <c r="AK1183" s="653"/>
      <c r="AL1183" s="656"/>
    </row>
    <row r="1184" spans="1:38" ht="18.75">
      <c r="A1184" s="483"/>
      <c r="B1184" s="574">
        <v>45869</v>
      </c>
      <c r="C1184" s="599" t="s">
        <v>1405</v>
      </c>
      <c r="D1184" s="864"/>
      <c r="E1184" s="864"/>
      <c r="F1184" s="893"/>
      <c r="G1184" s="894">
        <v>240</v>
      </c>
      <c r="H1184" s="895"/>
      <c r="I1184" s="559"/>
      <c r="J1184" s="560"/>
      <c r="K1184" s="561"/>
      <c r="L1184" s="459">
        <f t="shared" si="468"/>
        <v>240</v>
      </c>
      <c r="M1184" s="460">
        <f t="shared" si="470"/>
        <v>0</v>
      </c>
      <c r="N1184" s="461">
        <f t="shared" si="470"/>
        <v>0</v>
      </c>
      <c r="O1184" s="462">
        <f t="shared" si="470"/>
        <v>0</v>
      </c>
      <c r="P1184" s="463">
        <f t="shared" si="469"/>
        <v>0</v>
      </c>
      <c r="Q1184" s="655"/>
      <c r="R1184" s="660"/>
      <c r="S1184" s="651">
        <v>240</v>
      </c>
      <c r="T1184" s="652"/>
      <c r="U1184" s="653"/>
      <c r="V1184" s="654"/>
      <c r="W1184" s="655"/>
      <c r="X1184" s="652"/>
      <c r="Y1184" s="653"/>
      <c r="Z1184" s="656"/>
      <c r="AA1184" s="651"/>
      <c r="AB1184" s="652"/>
      <c r="AC1184" s="653"/>
      <c r="AD1184" s="654"/>
      <c r="AE1184" s="655"/>
      <c r="AF1184" s="652"/>
      <c r="AG1184" s="653"/>
      <c r="AH1184" s="656"/>
      <c r="AI1184" s="655"/>
      <c r="AJ1184" s="657"/>
      <c r="AK1184" s="653"/>
      <c r="AL1184" s="656"/>
    </row>
    <row r="1185" spans="1:38" ht="18.75">
      <c r="A1185" s="483"/>
      <c r="B1185" s="574">
        <v>45869</v>
      </c>
      <c r="C1185" s="599" t="s">
        <v>1406</v>
      </c>
      <c r="D1185" s="864"/>
      <c r="E1185" s="864"/>
      <c r="F1185" s="893"/>
      <c r="G1185" s="894">
        <v>240</v>
      </c>
      <c r="H1185" s="895"/>
      <c r="I1185" s="559"/>
      <c r="J1185" s="560"/>
      <c r="K1185" s="561"/>
      <c r="L1185" s="459">
        <f t="shared" si="468"/>
        <v>240</v>
      </c>
      <c r="M1185" s="460">
        <f t="shared" si="470"/>
        <v>0</v>
      </c>
      <c r="N1185" s="461">
        <f t="shared" si="470"/>
        <v>0</v>
      </c>
      <c r="O1185" s="462">
        <f t="shared" si="470"/>
        <v>0</v>
      </c>
      <c r="P1185" s="463">
        <f t="shared" si="469"/>
        <v>0</v>
      </c>
      <c r="Q1185" s="655"/>
      <c r="R1185" s="660"/>
      <c r="S1185" s="651">
        <v>240</v>
      </c>
      <c r="T1185" s="652"/>
      <c r="U1185" s="653"/>
      <c r="V1185" s="654"/>
      <c r="W1185" s="655"/>
      <c r="X1185" s="652"/>
      <c r="Y1185" s="653"/>
      <c r="Z1185" s="656"/>
      <c r="AA1185" s="651"/>
      <c r="AB1185" s="652"/>
      <c r="AC1185" s="653"/>
      <c r="AD1185" s="654"/>
      <c r="AE1185" s="655"/>
      <c r="AF1185" s="652"/>
      <c r="AG1185" s="653"/>
      <c r="AH1185" s="656"/>
      <c r="AI1185" s="655"/>
      <c r="AJ1185" s="657"/>
      <c r="AK1185" s="653"/>
      <c r="AL1185" s="656"/>
    </row>
    <row r="1186" spans="1:38" ht="18.75">
      <c r="A1186" s="483"/>
      <c r="B1186" s="574">
        <v>45869</v>
      </c>
      <c r="C1186" s="599" t="s">
        <v>1423</v>
      </c>
      <c r="D1186" s="864"/>
      <c r="E1186" s="864"/>
      <c r="F1186" s="893"/>
      <c r="G1186" s="894">
        <v>980</v>
      </c>
      <c r="H1186" s="895"/>
      <c r="I1186" s="559"/>
      <c r="J1186" s="560"/>
      <c r="K1186" s="561"/>
      <c r="L1186" s="459">
        <f t="shared" si="468"/>
        <v>980</v>
      </c>
      <c r="M1186" s="460">
        <f t="shared" si="470"/>
        <v>0</v>
      </c>
      <c r="N1186" s="461">
        <f t="shared" si="470"/>
        <v>0</v>
      </c>
      <c r="O1186" s="462">
        <f t="shared" si="470"/>
        <v>0</v>
      </c>
      <c r="P1186" s="463">
        <f t="shared" si="469"/>
        <v>0</v>
      </c>
      <c r="Q1186" s="655"/>
      <c r="R1186" s="660"/>
      <c r="S1186" s="651">
        <v>980</v>
      </c>
      <c r="T1186" s="652"/>
      <c r="U1186" s="653"/>
      <c r="V1186" s="654"/>
      <c r="W1186" s="655"/>
      <c r="X1186" s="652"/>
      <c r="Y1186" s="653"/>
      <c r="Z1186" s="656"/>
      <c r="AA1186" s="651"/>
      <c r="AB1186" s="652"/>
      <c r="AC1186" s="653"/>
      <c r="AD1186" s="654"/>
      <c r="AE1186" s="655"/>
      <c r="AF1186" s="652"/>
      <c r="AG1186" s="653"/>
      <c r="AH1186" s="656"/>
      <c r="AI1186" s="655"/>
      <c r="AJ1186" s="657"/>
      <c r="AK1186" s="653"/>
      <c r="AL1186" s="656"/>
    </row>
    <row r="1187" spans="1:38" s="702" customFormat="1" ht="18.75">
      <c r="A1187" s="974"/>
      <c r="B1187" s="858">
        <v>45869</v>
      </c>
      <c r="C1187" s="500" t="s">
        <v>1513</v>
      </c>
      <c r="D1187" s="948"/>
      <c r="E1187" s="948"/>
      <c r="F1187" s="949"/>
      <c r="G1187" s="869">
        <v>30000</v>
      </c>
      <c r="H1187" s="950"/>
      <c r="I1187" s="951"/>
      <c r="J1187" s="952"/>
      <c r="K1187" s="953"/>
      <c r="L1187" s="570">
        <f t="shared" si="468"/>
        <v>0</v>
      </c>
      <c r="M1187" s="698">
        <f t="shared" ref="M1187:O1190" si="471">SUM(T1187,X1187,AB1187,AF1187,AJ1187)</f>
        <v>0</v>
      </c>
      <c r="N1187" s="699">
        <f t="shared" si="471"/>
        <v>30000</v>
      </c>
      <c r="O1187" s="874">
        <f t="shared" si="471"/>
        <v>0</v>
      </c>
      <c r="P1187" s="571">
        <f t="shared" si="469"/>
        <v>0</v>
      </c>
      <c r="Q1187" s="954"/>
      <c r="R1187" s="955"/>
      <c r="S1187" s="956"/>
      <c r="T1187" s="495"/>
      <c r="U1187" s="496">
        <v>30000</v>
      </c>
      <c r="V1187" s="959"/>
      <c r="W1187" s="954"/>
      <c r="X1187" s="957"/>
      <c r="Y1187" s="958"/>
      <c r="Z1187" s="960"/>
      <c r="AA1187" s="956"/>
      <c r="AB1187" s="957"/>
      <c r="AC1187" s="958"/>
      <c r="AD1187" s="959"/>
      <c r="AE1187" s="954"/>
      <c r="AF1187" s="957"/>
      <c r="AG1187" s="958"/>
      <c r="AH1187" s="960"/>
      <c r="AI1187" s="954"/>
      <c r="AJ1187" s="957"/>
      <c r="AK1187" s="958"/>
      <c r="AL1187" s="960"/>
    </row>
    <row r="1188" spans="1:38" ht="18.75">
      <c r="A1188" s="483"/>
      <c r="B1188" s="574">
        <v>45869</v>
      </c>
      <c r="C1188" s="599" t="s">
        <v>1421</v>
      </c>
      <c r="D1188" s="575"/>
      <c r="E1188" s="575"/>
      <c r="F1188" s="556"/>
      <c r="G1188" s="557">
        <v>1700</v>
      </c>
      <c r="H1188" s="558"/>
      <c r="I1188" s="559"/>
      <c r="J1188" s="560"/>
      <c r="K1188" s="561"/>
      <c r="L1188" s="459">
        <f t="shared" si="468"/>
        <v>1700</v>
      </c>
      <c r="M1188" s="460">
        <f t="shared" si="471"/>
        <v>0</v>
      </c>
      <c r="N1188" s="461">
        <f t="shared" si="471"/>
        <v>0</v>
      </c>
      <c r="O1188" s="462">
        <f t="shared" si="471"/>
        <v>0</v>
      </c>
      <c r="P1188" s="463">
        <f t="shared" si="469"/>
        <v>0</v>
      </c>
      <c r="Q1188" s="655"/>
      <c r="R1188" s="660"/>
      <c r="S1188" s="651">
        <v>1700</v>
      </c>
      <c r="T1188" s="652"/>
      <c r="U1188" s="653"/>
      <c r="V1188" s="654"/>
      <c r="W1188" s="655"/>
      <c r="X1188" s="652"/>
      <c r="Y1188" s="653"/>
      <c r="Z1188" s="656"/>
      <c r="AA1188" s="651"/>
      <c r="AB1188" s="652"/>
      <c r="AC1188" s="653"/>
      <c r="AD1188" s="654"/>
      <c r="AE1188" s="655"/>
      <c r="AF1188" s="652"/>
      <c r="AG1188" s="653"/>
      <c r="AH1188" s="656"/>
      <c r="AI1188" s="655"/>
      <c r="AJ1188" s="657"/>
      <c r="AK1188" s="653"/>
      <c r="AL1188" s="656"/>
    </row>
    <row r="1189" spans="1:38" ht="18.75">
      <c r="A1189" s="483"/>
      <c r="B1189" s="574">
        <v>244214</v>
      </c>
      <c r="C1189" s="599" t="s">
        <v>1514</v>
      </c>
      <c r="D1189" s="575"/>
      <c r="E1189" s="575"/>
      <c r="F1189" s="556"/>
      <c r="G1189" s="557">
        <v>5885</v>
      </c>
      <c r="H1189" s="558"/>
      <c r="I1189" s="559"/>
      <c r="J1189" s="560"/>
      <c r="K1189" s="561"/>
      <c r="L1189" s="459">
        <f t="shared" si="468"/>
        <v>5885</v>
      </c>
      <c r="M1189" s="460">
        <f t="shared" si="471"/>
        <v>0</v>
      </c>
      <c r="N1189" s="461">
        <f t="shared" si="471"/>
        <v>0</v>
      </c>
      <c r="O1189" s="462">
        <f t="shared" si="471"/>
        <v>0</v>
      </c>
      <c r="P1189" s="463">
        <f t="shared" si="469"/>
        <v>0</v>
      </c>
      <c r="Q1189" s="655"/>
      <c r="R1189" s="660"/>
      <c r="S1189" s="651">
        <v>5885</v>
      </c>
      <c r="T1189" s="652"/>
      <c r="U1189" s="653"/>
      <c r="V1189" s="654"/>
      <c r="W1189" s="655"/>
      <c r="X1189" s="652"/>
      <c r="Y1189" s="653"/>
      <c r="Z1189" s="656"/>
      <c r="AA1189" s="651"/>
      <c r="AB1189" s="652"/>
      <c r="AC1189" s="653"/>
      <c r="AD1189" s="654"/>
      <c r="AE1189" s="655"/>
      <c r="AF1189" s="652"/>
      <c r="AG1189" s="653"/>
      <c r="AH1189" s="656"/>
      <c r="AI1189" s="655"/>
      <c r="AJ1189" s="657"/>
      <c r="AK1189" s="653"/>
      <c r="AL1189" s="656"/>
    </row>
    <row r="1190" spans="1:38" ht="18.75">
      <c r="A1190" s="483"/>
      <c r="B1190" s="574">
        <v>244216</v>
      </c>
      <c r="C1190" s="896" t="s">
        <v>1515</v>
      </c>
      <c r="D1190" s="575"/>
      <c r="E1190" s="575"/>
      <c r="F1190" s="556"/>
      <c r="G1190" s="557">
        <v>200</v>
      </c>
      <c r="H1190" s="558"/>
      <c r="I1190" s="559"/>
      <c r="J1190" s="560"/>
      <c r="K1190" s="561"/>
      <c r="L1190" s="459">
        <f t="shared" si="468"/>
        <v>200</v>
      </c>
      <c r="M1190" s="460">
        <f t="shared" si="471"/>
        <v>0</v>
      </c>
      <c r="N1190" s="461">
        <f t="shared" si="471"/>
        <v>0</v>
      </c>
      <c r="O1190" s="462">
        <f t="shared" si="471"/>
        <v>0</v>
      </c>
      <c r="P1190" s="463">
        <f t="shared" si="469"/>
        <v>0</v>
      </c>
      <c r="Q1190" s="655"/>
      <c r="R1190" s="660"/>
      <c r="S1190" s="651">
        <v>200</v>
      </c>
      <c r="T1190" s="652"/>
      <c r="U1190" s="653"/>
      <c r="V1190" s="654"/>
      <c r="W1190" s="655"/>
      <c r="X1190" s="652"/>
      <c r="Y1190" s="653"/>
      <c r="Z1190" s="656"/>
      <c r="AA1190" s="651"/>
      <c r="AB1190" s="652"/>
      <c r="AC1190" s="653"/>
      <c r="AD1190" s="654"/>
      <c r="AE1190" s="655"/>
      <c r="AF1190" s="652"/>
      <c r="AG1190" s="653"/>
      <c r="AH1190" s="656"/>
      <c r="AI1190" s="655"/>
      <c r="AJ1190" s="657"/>
      <c r="AK1190" s="653"/>
      <c r="AL1190" s="656"/>
    </row>
    <row r="1191" spans="1:38" ht="18.75">
      <c r="A1191" s="483"/>
      <c r="B1191" s="1008">
        <v>244228</v>
      </c>
      <c r="C1191" s="1014" t="s">
        <v>1614</v>
      </c>
      <c r="D1191" s="575"/>
      <c r="E1191" s="575"/>
      <c r="F1191" s="556"/>
      <c r="G1191" s="557">
        <v>980</v>
      </c>
      <c r="H1191" s="558"/>
      <c r="I1191" s="559"/>
      <c r="J1191" s="560"/>
      <c r="K1191" s="561"/>
      <c r="L1191" s="459">
        <f t="shared" ref="L1191:L1213" si="472">SUM(Q1191,S1191,W1191,AA1191,AE1191,AI1191)</f>
        <v>980</v>
      </c>
      <c r="M1191" s="460">
        <f t="shared" ref="M1191:M1213" si="473">SUM(T1191,X1191,AB1191,AF1191,AJ1191)</f>
        <v>0</v>
      </c>
      <c r="N1191" s="461">
        <f t="shared" ref="N1191:N1213" si="474">SUM(U1191,Y1191,AC1191,AG1191,AK1191)</f>
        <v>0</v>
      </c>
      <c r="O1191" s="462">
        <f t="shared" ref="O1191:O1213" si="475">SUM(V1191,Z1191,AD1191,AH1191,AL1191)</f>
        <v>0</v>
      </c>
      <c r="P1191" s="463">
        <f t="shared" ref="P1191:P1213" si="476">SUM(R1191)</f>
        <v>0</v>
      </c>
      <c r="Q1191" s="655"/>
      <c r="R1191" s="660"/>
      <c r="S1191" s="651">
        <v>980</v>
      </c>
      <c r="T1191" s="652"/>
      <c r="U1191" s="653"/>
      <c r="V1191" s="654"/>
      <c r="W1191" s="655"/>
      <c r="X1191" s="652"/>
      <c r="Y1191" s="653"/>
      <c r="Z1191" s="656"/>
      <c r="AA1191" s="651"/>
      <c r="AB1191" s="652"/>
      <c r="AC1191" s="653"/>
      <c r="AD1191" s="654"/>
      <c r="AE1191" s="655"/>
      <c r="AF1191" s="652"/>
      <c r="AG1191" s="653"/>
      <c r="AH1191" s="656"/>
      <c r="AI1191" s="655"/>
      <c r="AJ1191" s="657"/>
      <c r="AK1191" s="653"/>
      <c r="AL1191" s="656"/>
    </row>
    <row r="1192" spans="1:38" ht="18.75">
      <c r="A1192" s="483"/>
      <c r="B1192" s="574"/>
      <c r="C1192" s="1014" t="s">
        <v>1615</v>
      </c>
      <c r="D1192" s="575"/>
      <c r="E1192" s="575"/>
      <c r="F1192" s="556"/>
      <c r="G1192" s="557">
        <v>480</v>
      </c>
      <c r="H1192" s="558"/>
      <c r="I1192" s="559"/>
      <c r="J1192" s="560"/>
      <c r="K1192" s="561"/>
      <c r="L1192" s="459">
        <f>SUM(Q1192,S1192,W1192,AA1192,AE1192,AI1192)</f>
        <v>480</v>
      </c>
      <c r="M1192" s="460">
        <f>SUM(T1192,X1192,AB1192,AF1192,AJ1192)</f>
        <v>0</v>
      </c>
      <c r="N1192" s="461">
        <f>SUM(U1192,Y1192,AC1192,AG1192,AK1192)</f>
        <v>0</v>
      </c>
      <c r="O1192" s="462">
        <f>SUM(V1192,Z1192,AD1192,AH1192,AL1192)</f>
        <v>0</v>
      </c>
      <c r="P1192" s="463">
        <f>SUM(R1192)</f>
        <v>0</v>
      </c>
      <c r="Q1192" s="655"/>
      <c r="R1192" s="660"/>
      <c r="S1192" s="651">
        <v>480</v>
      </c>
      <c r="T1192" s="652"/>
      <c r="U1192" s="653"/>
      <c r="V1192" s="654"/>
      <c r="W1192" s="655"/>
      <c r="X1192" s="652"/>
      <c r="Y1192" s="653"/>
      <c r="Z1192" s="656"/>
      <c r="AA1192" s="651"/>
      <c r="AB1192" s="652"/>
      <c r="AC1192" s="653"/>
      <c r="AD1192" s="654"/>
      <c r="AE1192" s="655"/>
      <c r="AF1192" s="652"/>
      <c r="AG1192" s="653"/>
      <c r="AH1192" s="656"/>
      <c r="AI1192" s="655"/>
      <c r="AJ1192" s="657"/>
      <c r="AK1192" s="653"/>
      <c r="AL1192" s="656"/>
    </row>
    <row r="1193" spans="1:38" ht="18.75">
      <c r="A1193" s="483"/>
      <c r="B1193" s="574"/>
      <c r="C1193" s="1014" t="s">
        <v>1616</v>
      </c>
      <c r="D1193" s="575"/>
      <c r="E1193" s="575"/>
      <c r="F1193" s="556"/>
      <c r="G1193" s="557">
        <v>240</v>
      </c>
      <c r="H1193" s="558"/>
      <c r="I1193" s="559"/>
      <c r="J1193" s="560"/>
      <c r="K1193" s="561"/>
      <c r="L1193" s="459">
        <f t="shared" ref="L1193:L1195" si="477">SUM(Q1193,S1193,W1193,AA1193,AE1193,AI1193)</f>
        <v>240</v>
      </c>
      <c r="M1193" s="460">
        <f t="shared" ref="M1193:M1195" si="478">SUM(T1193,X1193,AB1193,AF1193,AJ1193)</f>
        <v>0</v>
      </c>
      <c r="N1193" s="461">
        <f t="shared" ref="N1193:N1195" si="479">SUM(U1193,Y1193,AC1193,AG1193,AK1193)</f>
        <v>0</v>
      </c>
      <c r="O1193" s="462">
        <f t="shared" ref="O1193:O1195" si="480">SUM(V1193,Z1193,AD1193,AH1193,AL1193)</f>
        <v>0</v>
      </c>
      <c r="P1193" s="463">
        <f t="shared" ref="P1193:P1195" si="481">SUM(R1193)</f>
        <v>0</v>
      </c>
      <c r="Q1193" s="655"/>
      <c r="R1193" s="660"/>
      <c r="S1193" s="651">
        <v>240</v>
      </c>
      <c r="T1193" s="652"/>
      <c r="U1193" s="653"/>
      <c r="V1193" s="654"/>
      <c r="W1193" s="655"/>
      <c r="X1193" s="652"/>
      <c r="Y1193" s="653"/>
      <c r="Z1193" s="656"/>
      <c r="AA1193" s="651"/>
      <c r="AB1193" s="652"/>
      <c r="AC1193" s="653"/>
      <c r="AD1193" s="654"/>
      <c r="AE1193" s="655"/>
      <c r="AF1193" s="652"/>
      <c r="AG1193" s="653"/>
      <c r="AH1193" s="656"/>
      <c r="AI1193" s="655"/>
      <c r="AJ1193" s="657"/>
      <c r="AK1193" s="653"/>
      <c r="AL1193" s="656"/>
    </row>
    <row r="1194" spans="1:38" ht="18.75">
      <c r="A1194" s="483"/>
      <c r="B1194" s="574"/>
      <c r="C1194" s="1014" t="s">
        <v>1617</v>
      </c>
      <c r="D1194" s="575"/>
      <c r="E1194" s="575"/>
      <c r="F1194" s="556"/>
      <c r="G1194" s="557">
        <v>980</v>
      </c>
      <c r="H1194" s="558"/>
      <c r="I1194" s="559"/>
      <c r="J1194" s="560"/>
      <c r="K1194" s="561"/>
      <c r="L1194" s="459">
        <f t="shared" si="477"/>
        <v>980</v>
      </c>
      <c r="M1194" s="460">
        <f t="shared" si="478"/>
        <v>0</v>
      </c>
      <c r="N1194" s="461">
        <f t="shared" si="479"/>
        <v>0</v>
      </c>
      <c r="O1194" s="462">
        <f t="shared" si="480"/>
        <v>0</v>
      </c>
      <c r="P1194" s="463">
        <f t="shared" si="481"/>
        <v>0</v>
      </c>
      <c r="Q1194" s="655"/>
      <c r="R1194" s="660"/>
      <c r="S1194" s="661">
        <v>980</v>
      </c>
      <c r="T1194" s="652"/>
      <c r="U1194" s="653"/>
      <c r="V1194" s="654"/>
      <c r="W1194" s="655"/>
      <c r="X1194" s="652"/>
      <c r="Y1194" s="653"/>
      <c r="Z1194" s="656"/>
      <c r="AA1194" s="651"/>
      <c r="AB1194" s="652"/>
      <c r="AC1194" s="653"/>
      <c r="AD1194" s="654"/>
      <c r="AE1194" s="655"/>
      <c r="AF1194" s="652"/>
      <c r="AG1194" s="653"/>
      <c r="AH1194" s="656"/>
      <c r="AI1194" s="655"/>
      <c r="AJ1194" s="657"/>
      <c r="AK1194" s="653"/>
      <c r="AL1194" s="656"/>
    </row>
    <row r="1195" spans="1:38" ht="18.75">
      <c r="A1195" s="483"/>
      <c r="B1195" s="574"/>
      <c r="C1195" s="1014" t="s">
        <v>1698</v>
      </c>
      <c r="D1195" s="575"/>
      <c r="E1195" s="575"/>
      <c r="F1195" s="556"/>
      <c r="G1195" s="557"/>
      <c r="H1195" s="558">
        <v>3572.73</v>
      </c>
      <c r="I1195" s="559"/>
      <c r="J1195" s="560"/>
      <c r="K1195" s="561"/>
      <c r="L1195" s="459">
        <f t="shared" si="477"/>
        <v>0</v>
      </c>
      <c r="M1195" s="460">
        <f t="shared" si="478"/>
        <v>0</v>
      </c>
      <c r="N1195" s="461">
        <f t="shared" si="479"/>
        <v>0</v>
      </c>
      <c r="O1195" s="462">
        <f t="shared" si="480"/>
        <v>3572.73</v>
      </c>
      <c r="P1195" s="463">
        <f t="shared" si="481"/>
        <v>0</v>
      </c>
      <c r="Q1195" s="655"/>
      <c r="R1195" s="660"/>
      <c r="S1195" s="661"/>
      <c r="T1195" s="652"/>
      <c r="U1195" s="653"/>
      <c r="V1195" s="654"/>
      <c r="W1195" s="655"/>
      <c r="X1195" s="652"/>
      <c r="Y1195" s="653"/>
      <c r="Z1195" s="656">
        <v>3572.73</v>
      </c>
      <c r="AA1195" s="651"/>
      <c r="AB1195" s="652"/>
      <c r="AC1195" s="653"/>
      <c r="AD1195" s="654"/>
      <c r="AE1195" s="655"/>
      <c r="AF1195" s="652"/>
      <c r="AG1195" s="653"/>
      <c r="AH1195" s="656"/>
      <c r="AI1195" s="655"/>
      <c r="AJ1195" s="657"/>
      <c r="AK1195" s="653"/>
      <c r="AL1195" s="656"/>
    </row>
    <row r="1196" spans="1:38" ht="18.75">
      <c r="A1196" s="483"/>
      <c r="B1196" s="574"/>
      <c r="C1196" s="599" t="s">
        <v>1618</v>
      </c>
      <c r="D1196" s="575"/>
      <c r="E1196" s="575"/>
      <c r="F1196" s="556"/>
      <c r="G1196" s="557">
        <v>1840</v>
      </c>
      <c r="H1196" s="558"/>
      <c r="I1196" s="559"/>
      <c r="J1196" s="560"/>
      <c r="K1196" s="561"/>
      <c r="L1196" s="459">
        <f t="shared" si="472"/>
        <v>1840</v>
      </c>
      <c r="M1196" s="460">
        <f t="shared" si="473"/>
        <v>0</v>
      </c>
      <c r="N1196" s="461">
        <f t="shared" si="474"/>
        <v>0</v>
      </c>
      <c r="O1196" s="462">
        <f t="shared" si="475"/>
        <v>0</v>
      </c>
      <c r="P1196" s="463">
        <f t="shared" si="476"/>
        <v>0</v>
      </c>
      <c r="Q1196" s="655"/>
      <c r="R1196" s="660"/>
      <c r="S1196" s="661">
        <v>1840</v>
      </c>
      <c r="T1196" s="652"/>
      <c r="U1196" s="653"/>
      <c r="V1196" s="654"/>
      <c r="W1196" s="655"/>
      <c r="X1196" s="652"/>
      <c r="Y1196" s="653"/>
      <c r="Z1196" s="656"/>
      <c r="AA1196" s="651"/>
      <c r="AB1196" s="652"/>
      <c r="AC1196" s="653"/>
      <c r="AD1196" s="654"/>
      <c r="AE1196" s="655"/>
      <c r="AF1196" s="652"/>
      <c r="AG1196" s="653"/>
      <c r="AH1196" s="656"/>
      <c r="AI1196" s="655"/>
      <c r="AJ1196" s="657"/>
      <c r="AK1196" s="653"/>
      <c r="AL1196" s="656"/>
    </row>
    <row r="1197" spans="1:38" ht="18.75">
      <c r="A1197" s="483"/>
      <c r="B1197" s="574"/>
      <c r="C1197" s="599" t="s">
        <v>1693</v>
      </c>
      <c r="D1197" s="864"/>
      <c r="E1197" s="864"/>
      <c r="F1197" s="893"/>
      <c r="G1197" s="894">
        <v>240</v>
      </c>
      <c r="H1197" s="895"/>
      <c r="I1197" s="559"/>
      <c r="J1197" s="560"/>
      <c r="K1197" s="561"/>
      <c r="L1197" s="459">
        <f t="shared" si="472"/>
        <v>240</v>
      </c>
      <c r="M1197" s="460">
        <f t="shared" si="473"/>
        <v>0</v>
      </c>
      <c r="N1197" s="461">
        <f t="shared" si="474"/>
        <v>0</v>
      </c>
      <c r="O1197" s="462">
        <f t="shared" si="475"/>
        <v>0</v>
      </c>
      <c r="P1197" s="463">
        <f t="shared" si="476"/>
        <v>0</v>
      </c>
      <c r="Q1197" s="655"/>
      <c r="R1197" s="660"/>
      <c r="S1197" s="661">
        <v>240</v>
      </c>
      <c r="T1197" s="652"/>
      <c r="U1197" s="653"/>
      <c r="V1197" s="654"/>
      <c r="W1197" s="655"/>
      <c r="X1197" s="652"/>
      <c r="Y1197" s="653"/>
      <c r="Z1197" s="656"/>
      <c r="AA1197" s="651"/>
      <c r="AB1197" s="652"/>
      <c r="AC1197" s="653"/>
      <c r="AD1197" s="654"/>
      <c r="AE1197" s="655"/>
      <c r="AF1197" s="652"/>
      <c r="AG1197" s="653"/>
      <c r="AH1197" s="656"/>
      <c r="AI1197" s="655"/>
      <c r="AJ1197" s="657"/>
      <c r="AK1197" s="653"/>
      <c r="AL1197" s="656"/>
    </row>
    <row r="1198" spans="1:38" ht="18.75">
      <c r="A1198" s="483"/>
      <c r="B1198" s="574"/>
      <c r="C1198" s="599" t="s">
        <v>1694</v>
      </c>
      <c r="D1198" s="864"/>
      <c r="E1198" s="864"/>
      <c r="F1198" s="893"/>
      <c r="G1198" s="894">
        <v>2920</v>
      </c>
      <c r="H1198" s="895"/>
      <c r="I1198" s="559"/>
      <c r="J1198" s="560"/>
      <c r="K1198" s="561"/>
      <c r="L1198" s="459">
        <f t="shared" ref="L1198" si="482">SUM(Q1198,S1198,W1198,AA1198,AE1198,AI1198)</f>
        <v>2920</v>
      </c>
      <c r="M1198" s="460">
        <f t="shared" ref="M1198" si="483">SUM(T1198,X1198,AB1198,AF1198,AJ1198)</f>
        <v>0</v>
      </c>
      <c r="N1198" s="461">
        <f t="shared" ref="N1198" si="484">SUM(U1198,Y1198,AC1198,AG1198,AK1198)</f>
        <v>0</v>
      </c>
      <c r="O1198" s="462">
        <f t="shared" ref="O1198" si="485">SUM(V1198,Z1198,AD1198,AH1198,AL1198)</f>
        <v>0</v>
      </c>
      <c r="P1198" s="463">
        <f t="shared" ref="P1198" si="486">SUM(R1198)</f>
        <v>0</v>
      </c>
      <c r="Q1198" s="655"/>
      <c r="R1198" s="660"/>
      <c r="S1198" s="661">
        <v>2920</v>
      </c>
      <c r="T1198" s="652"/>
      <c r="U1198" s="653"/>
      <c r="V1198" s="654"/>
      <c r="W1198" s="655"/>
      <c r="X1198" s="652"/>
      <c r="Y1198" s="653"/>
      <c r="Z1198" s="656"/>
      <c r="AA1198" s="651"/>
      <c r="AB1198" s="652"/>
      <c r="AC1198" s="653"/>
      <c r="AD1198" s="654"/>
      <c r="AE1198" s="655"/>
      <c r="AF1198" s="652"/>
      <c r="AG1198" s="653"/>
      <c r="AH1198" s="656"/>
      <c r="AI1198" s="655"/>
      <c r="AJ1198" s="657"/>
      <c r="AK1198" s="653"/>
      <c r="AL1198" s="656"/>
    </row>
    <row r="1199" spans="1:38" ht="18.75">
      <c r="A1199" s="483"/>
      <c r="B1199" s="574"/>
      <c r="C1199" s="599" t="s">
        <v>1695</v>
      </c>
      <c r="D1199" s="864"/>
      <c r="E1199" s="864"/>
      <c r="F1199" s="893"/>
      <c r="G1199" s="894">
        <v>240</v>
      </c>
      <c r="H1199" s="895"/>
      <c r="I1199" s="559"/>
      <c r="J1199" s="560"/>
      <c r="K1199" s="561"/>
      <c r="L1199" s="459">
        <f t="shared" ref="L1199" si="487">SUM(Q1199,S1199,W1199,AA1199,AE1199,AI1199)</f>
        <v>240</v>
      </c>
      <c r="M1199" s="460">
        <f t="shared" ref="M1199" si="488">SUM(T1199,X1199,AB1199,AF1199,AJ1199)</f>
        <v>0</v>
      </c>
      <c r="N1199" s="461">
        <f t="shared" ref="N1199" si="489">SUM(U1199,Y1199,AC1199,AG1199,AK1199)</f>
        <v>0</v>
      </c>
      <c r="O1199" s="462">
        <f t="shared" ref="O1199" si="490">SUM(V1199,Z1199,AD1199,AH1199,AL1199)</f>
        <v>0</v>
      </c>
      <c r="P1199" s="463">
        <f t="shared" ref="P1199" si="491">SUM(R1199)</f>
        <v>0</v>
      </c>
      <c r="Q1199" s="655"/>
      <c r="R1199" s="660"/>
      <c r="S1199" s="661">
        <v>240</v>
      </c>
      <c r="T1199" s="652"/>
      <c r="U1199" s="653"/>
      <c r="V1199" s="654"/>
      <c r="W1199" s="655"/>
      <c r="X1199" s="652"/>
      <c r="Y1199" s="653"/>
      <c r="Z1199" s="656"/>
      <c r="AA1199" s="651"/>
      <c r="AB1199" s="652"/>
      <c r="AC1199" s="653"/>
      <c r="AD1199" s="654"/>
      <c r="AE1199" s="655"/>
      <c r="AF1199" s="652"/>
      <c r="AG1199" s="653"/>
      <c r="AH1199" s="656"/>
      <c r="AI1199" s="655"/>
      <c r="AJ1199" s="657"/>
      <c r="AK1199" s="653"/>
      <c r="AL1199" s="656"/>
    </row>
    <row r="1200" spans="1:38" ht="18.75">
      <c r="A1200" s="483"/>
      <c r="B1200" s="574"/>
      <c r="C1200" s="599" t="s">
        <v>1696</v>
      </c>
      <c r="D1200" s="864"/>
      <c r="E1200" s="864"/>
      <c r="F1200" s="893"/>
      <c r="G1200" s="894">
        <v>240</v>
      </c>
      <c r="H1200" s="895"/>
      <c r="I1200" s="559"/>
      <c r="J1200" s="560"/>
      <c r="K1200" s="561"/>
      <c r="L1200" s="459">
        <f t="shared" ref="L1200" si="492">SUM(Q1200,S1200,W1200,AA1200,AE1200,AI1200)</f>
        <v>240</v>
      </c>
      <c r="M1200" s="460">
        <f t="shared" ref="M1200" si="493">SUM(T1200,X1200,AB1200,AF1200,AJ1200)</f>
        <v>0</v>
      </c>
      <c r="N1200" s="461">
        <f t="shared" ref="N1200" si="494">SUM(U1200,Y1200,AC1200,AG1200,AK1200)</f>
        <v>0</v>
      </c>
      <c r="O1200" s="462">
        <f t="shared" ref="O1200" si="495">SUM(V1200,Z1200,AD1200,AH1200,AL1200)</f>
        <v>0</v>
      </c>
      <c r="P1200" s="463">
        <f t="shared" ref="P1200" si="496">SUM(R1200)</f>
        <v>0</v>
      </c>
      <c r="Q1200" s="655"/>
      <c r="R1200" s="660"/>
      <c r="S1200" s="661">
        <v>240</v>
      </c>
      <c r="T1200" s="652"/>
      <c r="U1200" s="653"/>
      <c r="V1200" s="654"/>
      <c r="W1200" s="655"/>
      <c r="X1200" s="652"/>
      <c r="Y1200" s="653"/>
      <c r="Z1200" s="656"/>
      <c r="AA1200" s="651"/>
      <c r="AB1200" s="652"/>
      <c r="AC1200" s="653"/>
      <c r="AD1200" s="654"/>
      <c r="AE1200" s="655"/>
      <c r="AF1200" s="652"/>
      <c r="AG1200" s="653"/>
      <c r="AH1200" s="656"/>
      <c r="AI1200" s="655"/>
      <c r="AJ1200" s="657"/>
      <c r="AK1200" s="653"/>
      <c r="AL1200" s="656"/>
    </row>
    <row r="1201" spans="1:38" ht="18.75">
      <c r="A1201" s="483"/>
      <c r="B1201" s="574"/>
      <c r="C1201" s="599" t="s">
        <v>1702</v>
      </c>
      <c r="D1201" s="864"/>
      <c r="E1201" s="864"/>
      <c r="F1201" s="893"/>
      <c r="G1201" s="894">
        <v>480</v>
      </c>
      <c r="H1201" s="895"/>
      <c r="I1201" s="559"/>
      <c r="J1201" s="560"/>
      <c r="K1201" s="561"/>
      <c r="L1201" s="459">
        <f t="shared" ref="L1201" si="497">SUM(Q1201,S1201,W1201,AA1201,AE1201,AI1201)</f>
        <v>480</v>
      </c>
      <c r="M1201" s="460">
        <f t="shared" ref="M1201" si="498">SUM(T1201,X1201,AB1201,AF1201,AJ1201)</f>
        <v>0</v>
      </c>
      <c r="N1201" s="461">
        <f t="shared" ref="N1201" si="499">SUM(U1201,Y1201,AC1201,AG1201,AK1201)</f>
        <v>0</v>
      </c>
      <c r="O1201" s="462">
        <f t="shared" ref="O1201" si="500">SUM(V1201,Z1201,AD1201,AH1201,AL1201)</f>
        <v>0</v>
      </c>
      <c r="P1201" s="463">
        <f t="shared" ref="P1201" si="501">SUM(R1201)</f>
        <v>0</v>
      </c>
      <c r="Q1201" s="655"/>
      <c r="R1201" s="660"/>
      <c r="S1201" s="661">
        <v>480</v>
      </c>
      <c r="T1201" s="652"/>
      <c r="U1201" s="653"/>
      <c r="V1201" s="654"/>
      <c r="W1201" s="655"/>
      <c r="X1201" s="652"/>
      <c r="Y1201" s="653"/>
      <c r="Z1201" s="656"/>
      <c r="AA1201" s="651"/>
      <c r="AB1201" s="652"/>
      <c r="AC1201" s="653"/>
      <c r="AD1201" s="654"/>
      <c r="AE1201" s="655"/>
      <c r="AF1201" s="652"/>
      <c r="AG1201" s="653"/>
      <c r="AH1201" s="656"/>
      <c r="AI1201" s="655"/>
      <c r="AJ1201" s="657"/>
      <c r="AK1201" s="653"/>
      <c r="AL1201" s="656"/>
    </row>
    <row r="1202" spans="1:38" ht="18.75">
      <c r="A1202" s="483"/>
      <c r="B1202" s="574"/>
      <c r="C1202" s="599" t="s">
        <v>1697</v>
      </c>
      <c r="D1202" s="575"/>
      <c r="E1202" s="575"/>
      <c r="F1202" s="556"/>
      <c r="G1202" s="557">
        <v>200</v>
      </c>
      <c r="H1202" s="558"/>
      <c r="I1202" s="559"/>
      <c r="J1202" s="560"/>
      <c r="K1202" s="561"/>
      <c r="L1202" s="459">
        <f t="shared" ref="L1202:L1205" si="502">SUM(Q1202,S1202,W1202,AA1202,AE1202,AI1202)</f>
        <v>0</v>
      </c>
      <c r="M1202" s="460">
        <f t="shared" ref="M1202:M1205" si="503">SUM(T1202,X1202,AB1202,AF1202,AJ1202)</f>
        <v>200</v>
      </c>
      <c r="N1202" s="461">
        <f t="shared" ref="N1202:N1205" si="504">SUM(U1202,Y1202,AC1202,AG1202,AK1202)</f>
        <v>0</v>
      </c>
      <c r="O1202" s="462">
        <f t="shared" ref="O1202:O1205" si="505">SUM(V1202,Z1202,AD1202,AH1202,AL1202)</f>
        <v>0</v>
      </c>
      <c r="P1202" s="463">
        <f t="shared" ref="P1202:P1205" si="506">SUM(R1202)</f>
        <v>0</v>
      </c>
      <c r="Q1202" s="655"/>
      <c r="R1202" s="660"/>
      <c r="S1202" s="651"/>
      <c r="T1202" s="652">
        <v>200</v>
      </c>
      <c r="U1202" s="653"/>
      <c r="V1202" s="654"/>
      <c r="W1202" s="655"/>
      <c r="X1202" s="652"/>
      <c r="Y1202" s="653"/>
      <c r="Z1202" s="656"/>
      <c r="AA1202" s="651"/>
      <c r="AB1202" s="652"/>
      <c r="AC1202" s="653"/>
      <c r="AD1202" s="654"/>
      <c r="AE1202" s="655"/>
      <c r="AF1202" s="652"/>
      <c r="AG1202" s="653"/>
      <c r="AH1202" s="656"/>
      <c r="AI1202" s="655"/>
      <c r="AJ1202" s="657"/>
      <c r="AK1202" s="653"/>
      <c r="AL1202" s="656"/>
    </row>
    <row r="1203" spans="1:38" ht="18.75">
      <c r="A1203" s="483"/>
      <c r="B1203" s="574"/>
      <c r="C1203" s="599" t="s">
        <v>1699</v>
      </c>
      <c r="D1203" s="575"/>
      <c r="E1203" s="575"/>
      <c r="F1203" s="556"/>
      <c r="G1203" s="557">
        <v>980</v>
      </c>
      <c r="H1203" s="558"/>
      <c r="I1203" s="559"/>
      <c r="J1203" s="560"/>
      <c r="K1203" s="561"/>
      <c r="L1203" s="459">
        <f t="shared" si="502"/>
        <v>980</v>
      </c>
      <c r="M1203" s="460">
        <f t="shared" si="503"/>
        <v>0</v>
      </c>
      <c r="N1203" s="461">
        <f t="shared" si="504"/>
        <v>0</v>
      </c>
      <c r="O1203" s="462">
        <f t="shared" si="505"/>
        <v>0</v>
      </c>
      <c r="P1203" s="463">
        <f t="shared" si="506"/>
        <v>0</v>
      </c>
      <c r="Q1203" s="655"/>
      <c r="R1203" s="660"/>
      <c r="S1203" s="651">
        <v>980</v>
      </c>
      <c r="T1203" s="652"/>
      <c r="U1203" s="653"/>
      <c r="V1203" s="654"/>
      <c r="W1203" s="655"/>
      <c r="X1203" s="652"/>
      <c r="Y1203" s="653"/>
      <c r="Z1203" s="656"/>
      <c r="AA1203" s="651"/>
      <c r="AB1203" s="652"/>
      <c r="AC1203" s="653"/>
      <c r="AD1203" s="654"/>
      <c r="AE1203" s="655"/>
      <c r="AF1203" s="652"/>
      <c r="AG1203" s="653"/>
      <c r="AH1203" s="656"/>
      <c r="AI1203" s="655"/>
      <c r="AJ1203" s="657"/>
      <c r="AK1203" s="653"/>
      <c r="AL1203" s="656"/>
    </row>
    <row r="1204" spans="1:38" ht="18.75">
      <c r="A1204" s="483"/>
      <c r="B1204" s="574"/>
      <c r="C1204" s="599" t="s">
        <v>1700</v>
      </c>
      <c r="D1204" s="575"/>
      <c r="E1204" s="575"/>
      <c r="F1204" s="556"/>
      <c r="G1204" s="557"/>
      <c r="H1204" s="558">
        <v>19998.3</v>
      </c>
      <c r="I1204" s="559"/>
      <c r="J1204" s="560"/>
      <c r="K1204" s="561"/>
      <c r="L1204" s="459">
        <f t="shared" si="502"/>
        <v>0</v>
      </c>
      <c r="M1204" s="460">
        <f t="shared" si="503"/>
        <v>0</v>
      </c>
      <c r="N1204" s="461">
        <f t="shared" si="504"/>
        <v>0</v>
      </c>
      <c r="O1204" s="462">
        <f t="shared" si="505"/>
        <v>19998.3</v>
      </c>
      <c r="P1204" s="463">
        <f t="shared" si="506"/>
        <v>0</v>
      </c>
      <c r="Q1204" s="655"/>
      <c r="R1204" s="660"/>
      <c r="S1204" s="651"/>
      <c r="T1204" s="652"/>
      <c r="U1204" s="653"/>
      <c r="V1204" s="654"/>
      <c r="W1204" s="655"/>
      <c r="X1204" s="652"/>
      <c r="Y1204" s="653"/>
      <c r="Z1204" s="656">
        <v>19998.3</v>
      </c>
      <c r="AA1204" s="651"/>
      <c r="AB1204" s="652"/>
      <c r="AC1204" s="653"/>
      <c r="AD1204" s="654"/>
      <c r="AE1204" s="655"/>
      <c r="AF1204" s="652"/>
      <c r="AG1204" s="653"/>
      <c r="AH1204" s="656"/>
      <c r="AI1204" s="655"/>
      <c r="AJ1204" s="657"/>
      <c r="AK1204" s="653"/>
      <c r="AL1204" s="656"/>
    </row>
    <row r="1205" spans="1:38" ht="18.75">
      <c r="A1205" s="483"/>
      <c r="B1205" s="574"/>
      <c r="C1205" s="599" t="s">
        <v>1701</v>
      </c>
      <c r="D1205" s="575"/>
      <c r="E1205" s="575"/>
      <c r="F1205" s="556"/>
      <c r="G1205" s="659">
        <v>2354</v>
      </c>
      <c r="H1205" s="558"/>
      <c r="I1205" s="559"/>
      <c r="J1205" s="560"/>
      <c r="K1205" s="561"/>
      <c r="L1205" s="459">
        <f t="shared" si="502"/>
        <v>0</v>
      </c>
      <c r="M1205" s="460">
        <f t="shared" si="503"/>
        <v>0</v>
      </c>
      <c r="N1205" s="461">
        <f t="shared" si="504"/>
        <v>0</v>
      </c>
      <c r="O1205" s="462">
        <f t="shared" si="505"/>
        <v>2354</v>
      </c>
      <c r="P1205" s="463">
        <f t="shared" si="506"/>
        <v>0</v>
      </c>
      <c r="Q1205" s="655"/>
      <c r="R1205" s="660"/>
      <c r="S1205" s="651"/>
      <c r="T1205" s="652"/>
      <c r="U1205" s="653"/>
      <c r="V1205" s="654">
        <v>2354</v>
      </c>
      <c r="W1205" s="655"/>
      <c r="X1205" s="652"/>
      <c r="Y1205" s="653"/>
      <c r="Z1205" s="656"/>
      <c r="AA1205" s="651"/>
      <c r="AB1205" s="652"/>
      <c r="AC1205" s="653"/>
      <c r="AD1205" s="654"/>
      <c r="AE1205" s="655"/>
      <c r="AF1205" s="652"/>
      <c r="AG1205" s="653"/>
      <c r="AH1205" s="656"/>
      <c r="AI1205" s="655"/>
      <c r="AJ1205" s="657"/>
      <c r="AK1205" s="653"/>
      <c r="AL1205" s="656"/>
    </row>
    <row r="1206" spans="1:38" ht="18.75">
      <c r="A1206" s="483"/>
      <c r="B1206" s="574"/>
      <c r="C1206" s="599" t="s">
        <v>1703</v>
      </c>
      <c r="D1206" s="575"/>
      <c r="E1206" s="575"/>
      <c r="F1206" s="556"/>
      <c r="G1206" s="659">
        <v>980</v>
      </c>
      <c r="H1206" s="558"/>
      <c r="I1206" s="559"/>
      <c r="J1206" s="560"/>
      <c r="K1206" s="561"/>
      <c r="L1206" s="459">
        <f t="shared" ref="L1206:L1212" si="507">SUM(Q1206,S1206,W1206,AA1206,AE1206,AI1206)</f>
        <v>0</v>
      </c>
      <c r="M1206" s="460">
        <f t="shared" ref="M1206:M1212" si="508">SUM(T1206,X1206,AB1206,AF1206,AJ1206)</f>
        <v>980</v>
      </c>
      <c r="N1206" s="461">
        <f t="shared" ref="N1206:N1212" si="509">SUM(U1206,Y1206,AC1206,AG1206,AK1206)</f>
        <v>0</v>
      </c>
      <c r="O1206" s="462">
        <f t="shared" ref="O1206:O1212" si="510">SUM(V1206,Z1206,AD1206,AH1206,AL1206)</f>
        <v>0</v>
      </c>
      <c r="P1206" s="463">
        <f t="shared" ref="P1206:P1212" si="511">SUM(R1206)</f>
        <v>0</v>
      </c>
      <c r="Q1206" s="655"/>
      <c r="R1206" s="660"/>
      <c r="S1206" s="651"/>
      <c r="T1206" s="652">
        <v>980</v>
      </c>
      <c r="U1206" s="653"/>
      <c r="V1206" s="654"/>
      <c r="W1206" s="655"/>
      <c r="X1206" s="652"/>
      <c r="Y1206" s="653"/>
      <c r="Z1206" s="656"/>
      <c r="AA1206" s="651"/>
      <c r="AB1206" s="652"/>
      <c r="AC1206" s="653"/>
      <c r="AD1206" s="654"/>
      <c r="AE1206" s="655"/>
      <c r="AF1206" s="652"/>
      <c r="AG1206" s="653"/>
      <c r="AH1206" s="656"/>
      <c r="AI1206" s="655"/>
      <c r="AJ1206" s="657"/>
      <c r="AK1206" s="653"/>
      <c r="AL1206" s="656"/>
    </row>
    <row r="1207" spans="1:38" ht="18.75">
      <c r="A1207" s="483"/>
      <c r="B1207" s="574"/>
      <c r="C1207" s="599"/>
      <c r="D1207" s="575"/>
      <c r="E1207" s="575"/>
      <c r="F1207" s="556"/>
      <c r="G1207" s="659"/>
      <c r="H1207" s="558"/>
      <c r="I1207" s="559"/>
      <c r="J1207" s="560"/>
      <c r="K1207" s="561"/>
      <c r="L1207" s="459">
        <f t="shared" si="507"/>
        <v>0</v>
      </c>
      <c r="M1207" s="460">
        <f t="shared" si="508"/>
        <v>0</v>
      </c>
      <c r="N1207" s="461">
        <f t="shared" si="509"/>
        <v>0</v>
      </c>
      <c r="O1207" s="462">
        <f t="shared" si="510"/>
        <v>0</v>
      </c>
      <c r="P1207" s="463">
        <f t="shared" si="511"/>
        <v>0</v>
      </c>
      <c r="Q1207" s="655"/>
      <c r="R1207" s="660"/>
      <c r="S1207" s="651"/>
      <c r="T1207" s="652"/>
      <c r="U1207" s="653"/>
      <c r="V1207" s="654"/>
      <c r="W1207" s="655"/>
      <c r="X1207" s="652"/>
      <c r="Y1207" s="653"/>
      <c r="Z1207" s="656"/>
      <c r="AA1207" s="651"/>
      <c r="AB1207" s="652"/>
      <c r="AC1207" s="653"/>
      <c r="AD1207" s="654"/>
      <c r="AE1207" s="655"/>
      <c r="AF1207" s="652"/>
      <c r="AG1207" s="653"/>
      <c r="AH1207" s="656"/>
      <c r="AI1207" s="655"/>
      <c r="AJ1207" s="657"/>
      <c r="AK1207" s="653"/>
      <c r="AL1207" s="656"/>
    </row>
    <row r="1208" spans="1:38" ht="18.75">
      <c r="A1208" s="483"/>
      <c r="B1208" s="574"/>
      <c r="C1208" s="599"/>
      <c r="D1208" s="575"/>
      <c r="E1208" s="575"/>
      <c r="F1208" s="556"/>
      <c r="G1208" s="659"/>
      <c r="H1208" s="558"/>
      <c r="I1208" s="559"/>
      <c r="J1208" s="560"/>
      <c r="K1208" s="561"/>
      <c r="L1208" s="459">
        <f t="shared" si="507"/>
        <v>0</v>
      </c>
      <c r="M1208" s="460">
        <f t="shared" si="508"/>
        <v>0</v>
      </c>
      <c r="N1208" s="461">
        <f t="shared" si="509"/>
        <v>0</v>
      </c>
      <c r="O1208" s="462">
        <f t="shared" si="510"/>
        <v>0</v>
      </c>
      <c r="P1208" s="463">
        <f t="shared" si="511"/>
        <v>0</v>
      </c>
      <c r="Q1208" s="655"/>
      <c r="R1208" s="660"/>
      <c r="S1208" s="651"/>
      <c r="T1208" s="652"/>
      <c r="U1208" s="653"/>
      <c r="V1208" s="654"/>
      <c r="W1208" s="655"/>
      <c r="X1208" s="652"/>
      <c r="Y1208" s="653"/>
      <c r="Z1208" s="656"/>
      <c r="AA1208" s="651"/>
      <c r="AB1208" s="652"/>
      <c r="AC1208" s="653"/>
      <c r="AD1208" s="654"/>
      <c r="AE1208" s="655"/>
      <c r="AF1208" s="652"/>
      <c r="AG1208" s="653"/>
      <c r="AH1208" s="656"/>
      <c r="AI1208" s="655"/>
      <c r="AJ1208" s="657"/>
      <c r="AK1208" s="653"/>
      <c r="AL1208" s="656"/>
    </row>
    <row r="1209" spans="1:38" ht="18.75">
      <c r="A1209" s="483"/>
      <c r="B1209" s="574"/>
      <c r="C1209" s="599"/>
      <c r="D1209" s="575"/>
      <c r="E1209" s="575"/>
      <c r="F1209" s="556"/>
      <c r="G1209" s="659"/>
      <c r="H1209" s="558"/>
      <c r="I1209" s="559"/>
      <c r="J1209" s="560"/>
      <c r="K1209" s="561"/>
      <c r="L1209" s="459">
        <f t="shared" si="507"/>
        <v>0</v>
      </c>
      <c r="M1209" s="460">
        <f t="shared" si="508"/>
        <v>0</v>
      </c>
      <c r="N1209" s="461">
        <f t="shared" si="509"/>
        <v>0</v>
      </c>
      <c r="O1209" s="462">
        <f t="shared" si="510"/>
        <v>0</v>
      </c>
      <c r="P1209" s="463">
        <f t="shared" si="511"/>
        <v>0</v>
      </c>
      <c r="Q1209" s="655"/>
      <c r="R1209" s="660"/>
      <c r="S1209" s="651"/>
      <c r="T1209" s="652"/>
      <c r="U1209" s="653"/>
      <c r="V1209" s="654"/>
      <c r="W1209" s="655"/>
      <c r="X1209" s="652"/>
      <c r="Y1209" s="653"/>
      <c r="Z1209" s="656"/>
      <c r="AA1209" s="651"/>
      <c r="AB1209" s="652"/>
      <c r="AC1209" s="653"/>
      <c r="AD1209" s="654"/>
      <c r="AE1209" s="655"/>
      <c r="AF1209" s="652"/>
      <c r="AG1209" s="653"/>
      <c r="AH1209" s="656"/>
      <c r="AI1209" s="655"/>
      <c r="AJ1209" s="657"/>
      <c r="AK1209" s="653"/>
      <c r="AL1209" s="656"/>
    </row>
    <row r="1210" spans="1:38" ht="18.75">
      <c r="A1210" s="483"/>
      <c r="B1210" s="574"/>
      <c r="C1210" s="599"/>
      <c r="D1210" s="575"/>
      <c r="E1210" s="575"/>
      <c r="F1210" s="556"/>
      <c r="G1210" s="659"/>
      <c r="H1210" s="558"/>
      <c r="I1210" s="559"/>
      <c r="J1210" s="560"/>
      <c r="K1210" s="561"/>
      <c r="L1210" s="459">
        <f t="shared" si="507"/>
        <v>0</v>
      </c>
      <c r="M1210" s="460">
        <f t="shared" si="508"/>
        <v>0</v>
      </c>
      <c r="N1210" s="461">
        <f t="shared" si="509"/>
        <v>0</v>
      </c>
      <c r="O1210" s="462">
        <f t="shared" si="510"/>
        <v>0</v>
      </c>
      <c r="P1210" s="463">
        <f t="shared" si="511"/>
        <v>0</v>
      </c>
      <c r="Q1210" s="655"/>
      <c r="R1210" s="660"/>
      <c r="S1210" s="651"/>
      <c r="T1210" s="652"/>
      <c r="U1210" s="653"/>
      <c r="V1210" s="654"/>
      <c r="W1210" s="655"/>
      <c r="X1210" s="652"/>
      <c r="Y1210" s="653"/>
      <c r="Z1210" s="656"/>
      <c r="AA1210" s="651"/>
      <c r="AB1210" s="652"/>
      <c r="AC1210" s="653"/>
      <c r="AD1210" s="654"/>
      <c r="AE1210" s="655"/>
      <c r="AF1210" s="652"/>
      <c r="AG1210" s="653"/>
      <c r="AH1210" s="656"/>
      <c r="AI1210" s="655"/>
      <c r="AJ1210" s="657"/>
      <c r="AK1210" s="653"/>
      <c r="AL1210" s="656"/>
    </row>
    <row r="1211" spans="1:38" ht="18.75">
      <c r="A1211" s="483"/>
      <c r="B1211" s="574"/>
      <c r="C1211" s="599"/>
      <c r="D1211" s="575"/>
      <c r="E1211" s="575"/>
      <c r="F1211" s="556"/>
      <c r="G1211" s="659"/>
      <c r="H1211" s="558"/>
      <c r="I1211" s="559"/>
      <c r="J1211" s="560"/>
      <c r="K1211" s="561"/>
      <c r="L1211" s="459">
        <f t="shared" si="507"/>
        <v>0</v>
      </c>
      <c r="M1211" s="460">
        <f t="shared" si="508"/>
        <v>0</v>
      </c>
      <c r="N1211" s="461">
        <f t="shared" si="509"/>
        <v>0</v>
      </c>
      <c r="O1211" s="462">
        <f t="shared" si="510"/>
        <v>0</v>
      </c>
      <c r="P1211" s="463">
        <f t="shared" si="511"/>
        <v>0</v>
      </c>
      <c r="Q1211" s="655"/>
      <c r="R1211" s="660"/>
      <c r="S1211" s="651"/>
      <c r="T1211" s="652"/>
      <c r="U1211" s="653"/>
      <c r="V1211" s="654"/>
      <c r="W1211" s="655"/>
      <c r="X1211" s="652"/>
      <c r="Y1211" s="653"/>
      <c r="Z1211" s="656"/>
      <c r="AA1211" s="651"/>
      <c r="AB1211" s="652"/>
      <c r="AC1211" s="653"/>
      <c r="AD1211" s="654"/>
      <c r="AE1211" s="655"/>
      <c r="AF1211" s="652"/>
      <c r="AG1211" s="653"/>
      <c r="AH1211" s="656"/>
      <c r="AI1211" s="655"/>
      <c r="AJ1211" s="657"/>
      <c r="AK1211" s="653"/>
      <c r="AL1211" s="656"/>
    </row>
    <row r="1212" spans="1:38" ht="18.75">
      <c r="A1212" s="483"/>
      <c r="B1212" s="574"/>
      <c r="C1212" s="599"/>
      <c r="D1212" s="575"/>
      <c r="E1212" s="575"/>
      <c r="F1212" s="556"/>
      <c r="G1212" s="557"/>
      <c r="H1212" s="558"/>
      <c r="I1212" s="559"/>
      <c r="J1212" s="560"/>
      <c r="K1212" s="561"/>
      <c r="L1212" s="459">
        <f t="shared" si="507"/>
        <v>0</v>
      </c>
      <c r="M1212" s="460">
        <f t="shared" si="508"/>
        <v>0</v>
      </c>
      <c r="N1212" s="461">
        <f t="shared" si="509"/>
        <v>0</v>
      </c>
      <c r="O1212" s="462">
        <f t="shared" si="510"/>
        <v>0</v>
      </c>
      <c r="P1212" s="463">
        <f t="shared" si="511"/>
        <v>0</v>
      </c>
      <c r="Q1212" s="655"/>
      <c r="R1212" s="660"/>
      <c r="S1212" s="651"/>
      <c r="T1212" s="652"/>
      <c r="U1212" s="653"/>
      <c r="V1212" s="654"/>
      <c r="W1212" s="655"/>
      <c r="X1212" s="652"/>
      <c r="Y1212" s="653"/>
      <c r="Z1212" s="656"/>
      <c r="AA1212" s="651"/>
      <c r="AB1212" s="652"/>
      <c r="AC1212" s="653"/>
      <c r="AD1212" s="654"/>
      <c r="AE1212" s="655"/>
      <c r="AF1212" s="652"/>
      <c r="AG1212" s="653"/>
      <c r="AH1212" s="656"/>
      <c r="AI1212" s="655"/>
      <c r="AJ1212" s="657"/>
      <c r="AK1212" s="653"/>
      <c r="AL1212" s="656"/>
    </row>
    <row r="1213" spans="1:38" ht="19.5" thickBot="1">
      <c r="A1213" s="501"/>
      <c r="B1213" s="601"/>
      <c r="C1213" s="503"/>
      <c r="D1213" s="602"/>
      <c r="E1213" s="602"/>
      <c r="F1213" s="505"/>
      <c r="G1213" s="506"/>
      <c r="H1213" s="507"/>
      <c r="I1213" s="508"/>
      <c r="J1213" s="509"/>
      <c r="K1213" s="510"/>
      <c r="L1213" s="459">
        <f t="shared" si="472"/>
        <v>0</v>
      </c>
      <c r="M1213" s="460">
        <f t="shared" si="473"/>
        <v>0</v>
      </c>
      <c r="N1213" s="461">
        <f t="shared" si="474"/>
        <v>0</v>
      </c>
      <c r="O1213" s="462">
        <f t="shared" si="475"/>
        <v>0</v>
      </c>
      <c r="P1213" s="463">
        <f t="shared" si="476"/>
        <v>0</v>
      </c>
      <c r="Q1213" s="511"/>
      <c r="R1213" s="512"/>
      <c r="S1213" s="513"/>
      <c r="T1213" s="514"/>
      <c r="U1213" s="515"/>
      <c r="V1213" s="516"/>
      <c r="W1213" s="511"/>
      <c r="X1213" s="514"/>
      <c r="Y1213" s="515"/>
      <c r="Z1213" s="517"/>
      <c r="AA1213" s="513"/>
      <c r="AB1213" s="514"/>
      <c r="AC1213" s="515"/>
      <c r="AD1213" s="516"/>
      <c r="AE1213" s="511"/>
      <c r="AF1213" s="514"/>
      <c r="AG1213" s="515"/>
      <c r="AH1213" s="517"/>
      <c r="AI1213" s="511"/>
      <c r="AJ1213" s="514"/>
      <c r="AK1213" s="515"/>
      <c r="AL1213" s="517"/>
    </row>
    <row r="1214" spans="1:38" ht="56.25">
      <c r="A1214" s="966" t="s">
        <v>189</v>
      </c>
      <c r="B1214" s="562" t="s">
        <v>190</v>
      </c>
      <c r="C1214" s="563" t="s">
        <v>191</v>
      </c>
      <c r="D1214" s="564" t="s">
        <v>192</v>
      </c>
      <c r="E1214" s="410" t="s">
        <v>521</v>
      </c>
      <c r="F1214" s="411" t="s">
        <v>522</v>
      </c>
      <c r="G1214" s="409" t="s">
        <v>508</v>
      </c>
      <c r="H1214" s="409" t="s">
        <v>509</v>
      </c>
      <c r="I1214" s="409" t="s">
        <v>510</v>
      </c>
      <c r="J1214" s="412" t="s">
        <v>511</v>
      </c>
      <c r="K1214" s="413" t="s">
        <v>64</v>
      </c>
      <c r="L1214" s="565"/>
      <c r="M1214" s="566"/>
      <c r="N1214" s="566"/>
      <c r="O1214" s="566"/>
      <c r="P1214" s="567"/>
      <c r="Q1214" s="565"/>
      <c r="R1214" s="567"/>
      <c r="S1214" s="523">
        <f>SUM(S1220:V1220)</f>
        <v>372805.1</v>
      </c>
      <c r="T1214" s="897">
        <f>S1214+G1222</f>
        <v>372805.1</v>
      </c>
      <c r="U1214" s="591"/>
      <c r="V1214" s="593"/>
      <c r="W1214" s="523">
        <f>SUM(W1220:Z1220)</f>
        <v>460930.55000000005</v>
      </c>
      <c r="X1214" s="897">
        <f>W1214+H1225</f>
        <v>688840.55</v>
      </c>
      <c r="Y1214" s="591"/>
      <c r="Z1214" s="592"/>
      <c r="AA1214" s="704">
        <f>SUM(AA1220:AD1220)</f>
        <v>0</v>
      </c>
      <c r="AB1214" s="591"/>
      <c r="AC1214" s="591"/>
      <c r="AD1214" s="593"/>
      <c r="AE1214" s="704">
        <f>SUM(AE1220:AH1220)</f>
        <v>1119043.45</v>
      </c>
      <c r="AF1214" s="591"/>
      <c r="AG1214" s="591"/>
      <c r="AH1214" s="592"/>
      <c r="AI1214" s="590"/>
      <c r="AJ1214" s="591"/>
      <c r="AK1214" s="591"/>
      <c r="AL1214" s="592"/>
    </row>
    <row r="1215" spans="1:38" ht="26.25">
      <c r="A1215" s="402" t="s">
        <v>513</v>
      </c>
      <c r="B1215" s="420" t="str">
        <f>$B$4</f>
        <v>90</v>
      </c>
      <c r="C1215" s="421" t="s">
        <v>32</v>
      </c>
      <c r="D1215" s="386">
        <f>SUM(F1215:K1215)</f>
        <v>3184000</v>
      </c>
      <c r="E1215" s="400" t="s">
        <v>514</v>
      </c>
      <c r="F1215" s="422">
        <v>540000</v>
      </c>
      <c r="G1215" s="1017">
        <v>460000</v>
      </c>
      <c r="H1215" s="1012">
        <v>434000</v>
      </c>
      <c r="I1215" s="425">
        <v>50000</v>
      </c>
      <c r="J1215" s="992">
        <v>1130000</v>
      </c>
      <c r="K1215" s="427">
        <v>570000</v>
      </c>
      <c r="L1215" s="428"/>
      <c r="M1215" s="429"/>
      <c r="N1215" s="430"/>
      <c r="O1215" s="431"/>
      <c r="P1215" s="432"/>
      <c r="Q1215" s="428"/>
      <c r="R1215" s="432"/>
      <c r="S1215" s="433"/>
      <c r="T1215" s="429"/>
      <c r="U1215" s="430"/>
      <c r="V1215" s="434"/>
      <c r="W1215" s="428"/>
      <c r="X1215" s="429"/>
      <c r="Y1215" s="430"/>
      <c r="Z1215" s="435"/>
      <c r="AA1215" s="433"/>
      <c r="AB1215" s="429"/>
      <c r="AC1215" s="430"/>
      <c r="AD1215" s="434"/>
      <c r="AE1215" s="428"/>
      <c r="AF1215" s="429"/>
      <c r="AG1215" s="430"/>
      <c r="AH1215" s="435"/>
      <c r="AI1215" s="428"/>
      <c r="AJ1215" s="429"/>
      <c r="AK1215" s="430"/>
      <c r="AL1215" s="435"/>
    </row>
    <row r="1216" spans="1:38" ht="18.75" hidden="1">
      <c r="A1216" s="436" t="str">
        <f>$A$5</f>
        <v>พ.ค.</v>
      </c>
      <c r="B1216" s="398"/>
      <c r="C1216" s="421"/>
      <c r="D1216" s="386">
        <f t="shared" ref="D1216" si="512">SUM(F1216:K1216)</f>
        <v>2665500</v>
      </c>
      <c r="E1216" s="400" t="s">
        <v>516</v>
      </c>
      <c r="F1216" s="422">
        <v>540000</v>
      </c>
      <c r="G1216" s="423">
        <v>188070</v>
      </c>
      <c r="H1216" s="424">
        <v>1274485</v>
      </c>
      <c r="I1216" s="425">
        <v>50000</v>
      </c>
      <c r="J1216" s="426">
        <v>42945</v>
      </c>
      <c r="K1216" s="427">
        <v>570000</v>
      </c>
      <c r="L1216" s="428"/>
      <c r="M1216" s="429"/>
      <c r="N1216" s="430"/>
      <c r="O1216" s="431"/>
      <c r="P1216" s="432"/>
      <c r="Q1216" s="428"/>
      <c r="R1216" s="432"/>
      <c r="S1216" s="433"/>
      <c r="T1216" s="429"/>
      <c r="U1216" s="430"/>
      <c r="V1216" s="434"/>
      <c r="W1216" s="428"/>
      <c r="X1216" s="429"/>
      <c r="Y1216" s="430"/>
      <c r="Z1216" s="435"/>
      <c r="AA1216" s="433"/>
      <c r="AB1216" s="429"/>
      <c r="AC1216" s="430"/>
      <c r="AD1216" s="434"/>
      <c r="AE1216" s="428"/>
      <c r="AF1216" s="429"/>
      <c r="AG1216" s="430"/>
      <c r="AH1216" s="435"/>
      <c r="AI1216" s="428"/>
      <c r="AJ1216" s="429"/>
      <c r="AK1216" s="430"/>
      <c r="AL1216" s="435"/>
    </row>
    <row r="1217" spans="1:38" ht="26.25">
      <c r="A1217" s="402" t="s">
        <v>517</v>
      </c>
      <c r="B1217" s="401">
        <f>D1217*100/D1215</f>
        <v>95.721705402010031</v>
      </c>
      <c r="C1217" s="421" t="s">
        <v>32</v>
      </c>
      <c r="D1217" s="386">
        <f>SUM(F1217:K1217)</f>
        <v>3047779.0999999996</v>
      </c>
      <c r="E1217" s="400" t="s">
        <v>518</v>
      </c>
      <c r="F1217" s="422">
        <f t="shared" ref="F1217:K1217" si="513">SUM(F1221:F1280)</f>
        <v>525000</v>
      </c>
      <c r="G1217" s="423">
        <f t="shared" si="513"/>
        <v>372805.1</v>
      </c>
      <c r="H1217" s="424">
        <f t="shared" si="513"/>
        <v>460930.55</v>
      </c>
      <c r="I1217" s="425">
        <f t="shared" si="513"/>
        <v>0</v>
      </c>
      <c r="J1217" s="426">
        <f t="shared" si="513"/>
        <v>1119043.45</v>
      </c>
      <c r="K1217" s="427">
        <f t="shared" si="513"/>
        <v>570000</v>
      </c>
      <c r="L1217" s="475"/>
      <c r="M1217" s="478"/>
      <c r="N1217" s="479"/>
      <c r="O1217" s="538"/>
      <c r="P1217" s="476"/>
      <c r="Q1217" s="475"/>
      <c r="R1217" s="476"/>
      <c r="S1217" s="477"/>
      <c r="T1217" s="478"/>
      <c r="U1217" s="479"/>
      <c r="V1217" s="480"/>
      <c r="W1217" s="475"/>
      <c r="X1217" s="478"/>
      <c r="Y1217" s="479"/>
      <c r="Z1217" s="482"/>
      <c r="AA1217" s="477"/>
      <c r="AB1217" s="478"/>
      <c r="AC1217" s="479"/>
      <c r="AD1217" s="480"/>
      <c r="AE1217" s="475"/>
      <c r="AF1217" s="478"/>
      <c r="AG1217" s="479"/>
      <c r="AH1217" s="482"/>
      <c r="AI1217" s="475"/>
      <c r="AJ1217" s="478"/>
      <c r="AK1217" s="479"/>
      <c r="AL1217" s="482"/>
    </row>
    <row r="1218" spans="1:38" ht="26.25" hidden="1">
      <c r="A1218" s="402" t="s">
        <v>519</v>
      </c>
      <c r="B1218" s="403">
        <f>L1220*100/D1215</f>
        <v>57.995939070351767</v>
      </c>
      <c r="C1218" s="421" t="s">
        <v>32</v>
      </c>
      <c r="D1218" s="386">
        <f>SUM(F1218:K1218)</f>
        <v>-382279.1</v>
      </c>
      <c r="E1218" s="400" t="s">
        <v>520</v>
      </c>
      <c r="F1218" s="422">
        <f>F1216-F1217</f>
        <v>15000</v>
      </c>
      <c r="G1218" s="423">
        <f t="shared" ref="G1218:K1218" si="514">G1216-G1217</f>
        <v>-184735.09999999998</v>
      </c>
      <c r="H1218" s="424">
        <f t="shared" si="514"/>
        <v>813554.45</v>
      </c>
      <c r="I1218" s="425">
        <f t="shared" si="514"/>
        <v>50000</v>
      </c>
      <c r="J1218" s="426">
        <f t="shared" si="514"/>
        <v>-1076098.45</v>
      </c>
      <c r="K1218" s="427">
        <f t="shared" si="514"/>
        <v>0</v>
      </c>
      <c r="L1218" s="570"/>
      <c r="M1218" s="460"/>
      <c r="N1218" s="461"/>
      <c r="O1218" s="462"/>
      <c r="P1218" s="571"/>
      <c r="Q1218" s="570"/>
      <c r="R1218" s="571"/>
      <c r="S1218" s="572"/>
      <c r="T1218" s="460"/>
      <c r="U1218" s="461"/>
      <c r="V1218" s="465"/>
      <c r="W1218" s="570"/>
      <c r="X1218" s="460"/>
      <c r="Y1218" s="461"/>
      <c r="Z1218" s="466"/>
      <c r="AA1218" s="572"/>
      <c r="AB1218" s="460"/>
      <c r="AC1218" s="461"/>
      <c r="AD1218" s="465"/>
      <c r="AE1218" s="570"/>
      <c r="AF1218" s="460"/>
      <c r="AG1218" s="461"/>
      <c r="AH1218" s="466"/>
      <c r="AI1218" s="570"/>
      <c r="AJ1218" s="460"/>
      <c r="AK1218" s="461"/>
      <c r="AL1218" s="466"/>
    </row>
    <row r="1219" spans="1:38" ht="18.75">
      <c r="A1219" s="437"/>
      <c r="B1219" s="438"/>
      <c r="C1219" s="421"/>
      <c r="D1219" s="386">
        <f t="shared" ref="D1219" si="515">SUM(F1219:K1219)</f>
        <v>136220.90000000008</v>
      </c>
      <c r="E1219" s="400" t="s">
        <v>453</v>
      </c>
      <c r="F1219" s="422">
        <f>F1215-F1217</f>
        <v>15000</v>
      </c>
      <c r="G1219" s="423">
        <f t="shared" ref="G1219:K1219" si="516">G1215-G1217</f>
        <v>87194.900000000023</v>
      </c>
      <c r="H1219" s="424">
        <f t="shared" si="516"/>
        <v>-26930.549999999988</v>
      </c>
      <c r="I1219" s="425">
        <f t="shared" si="516"/>
        <v>50000</v>
      </c>
      <c r="J1219" s="426">
        <f t="shared" si="516"/>
        <v>10956.550000000047</v>
      </c>
      <c r="K1219" s="439">
        <f t="shared" si="516"/>
        <v>0</v>
      </c>
      <c r="L1219" s="459"/>
      <c r="M1219" s="460"/>
      <c r="N1219" s="461"/>
      <c r="O1219" s="462"/>
      <c r="P1219" s="463"/>
      <c r="Q1219" s="459"/>
      <c r="R1219" s="463"/>
      <c r="S1219" s="464"/>
      <c r="T1219" s="460"/>
      <c r="U1219" s="461"/>
      <c r="V1219" s="465"/>
      <c r="W1219" s="459"/>
      <c r="X1219" s="460"/>
      <c r="Y1219" s="461"/>
      <c r="Z1219" s="466"/>
      <c r="AA1219" s="464"/>
      <c r="AB1219" s="460"/>
      <c r="AC1219" s="461"/>
      <c r="AD1219" s="465"/>
      <c r="AE1219" s="459"/>
      <c r="AF1219" s="460"/>
      <c r="AG1219" s="461"/>
      <c r="AH1219" s="466"/>
      <c r="AI1219" s="459"/>
      <c r="AJ1219" s="460"/>
      <c r="AK1219" s="461"/>
      <c r="AL1219" s="466"/>
    </row>
    <row r="1220" spans="1:38" ht="18.75">
      <c r="A1220" s="449" t="s">
        <v>523</v>
      </c>
      <c r="B1220" s="440" t="s">
        <v>524</v>
      </c>
      <c r="C1220" s="1162" t="s">
        <v>525</v>
      </c>
      <c r="D1220" s="1163"/>
      <c r="E1220" s="1164"/>
      <c r="F1220" s="442" t="s">
        <v>526</v>
      </c>
      <c r="G1220" s="440" t="s">
        <v>508</v>
      </c>
      <c r="H1220" s="440" t="s">
        <v>509</v>
      </c>
      <c r="I1220" s="440" t="s">
        <v>510</v>
      </c>
      <c r="J1220" s="440" t="s">
        <v>511</v>
      </c>
      <c r="K1220" s="443" t="s">
        <v>64</v>
      </c>
      <c r="L1220" s="444">
        <f t="shared" ref="L1220:AL1220" si="517">SUM(L1221:L1280)</f>
        <v>1846590.7000000002</v>
      </c>
      <c r="M1220" s="445">
        <f t="shared" si="517"/>
        <v>0</v>
      </c>
      <c r="N1220" s="445">
        <f t="shared" si="517"/>
        <v>591588</v>
      </c>
      <c r="O1220" s="445">
        <f t="shared" si="517"/>
        <v>609600.4</v>
      </c>
      <c r="P1220" s="445">
        <f t="shared" si="517"/>
        <v>0</v>
      </c>
      <c r="Q1220" s="444">
        <f t="shared" si="517"/>
        <v>525000</v>
      </c>
      <c r="R1220" s="446">
        <f t="shared" si="517"/>
        <v>0</v>
      </c>
      <c r="S1220" s="447">
        <f t="shared" si="517"/>
        <v>305850.09999999998</v>
      </c>
      <c r="T1220" s="445">
        <f t="shared" si="517"/>
        <v>0</v>
      </c>
      <c r="U1220" s="445">
        <f t="shared" si="517"/>
        <v>60000</v>
      </c>
      <c r="V1220" s="448">
        <f t="shared" si="517"/>
        <v>6955</v>
      </c>
      <c r="W1220" s="444">
        <f t="shared" si="517"/>
        <v>125452.15000000001</v>
      </c>
      <c r="X1220" s="445">
        <f t="shared" si="517"/>
        <v>0</v>
      </c>
      <c r="Y1220" s="445">
        <f t="shared" si="517"/>
        <v>35750</v>
      </c>
      <c r="Z1220" s="446">
        <f t="shared" si="517"/>
        <v>299728.40000000002</v>
      </c>
      <c r="AA1220" s="447">
        <f t="shared" si="517"/>
        <v>0</v>
      </c>
      <c r="AB1220" s="445">
        <f t="shared" si="517"/>
        <v>0</v>
      </c>
      <c r="AC1220" s="445">
        <f t="shared" si="517"/>
        <v>0</v>
      </c>
      <c r="AD1220" s="448">
        <f t="shared" si="517"/>
        <v>0</v>
      </c>
      <c r="AE1220" s="444">
        <f t="shared" si="517"/>
        <v>320288.45</v>
      </c>
      <c r="AF1220" s="445">
        <f t="shared" si="517"/>
        <v>0</v>
      </c>
      <c r="AG1220" s="445">
        <f t="shared" si="517"/>
        <v>495838</v>
      </c>
      <c r="AH1220" s="446">
        <f t="shared" si="517"/>
        <v>302917</v>
      </c>
      <c r="AI1220" s="444">
        <f t="shared" si="517"/>
        <v>570000</v>
      </c>
      <c r="AJ1220" s="445">
        <f t="shared" si="517"/>
        <v>0</v>
      </c>
      <c r="AK1220" s="445">
        <f t="shared" si="517"/>
        <v>0</v>
      </c>
      <c r="AL1220" s="446">
        <f t="shared" si="517"/>
        <v>0</v>
      </c>
    </row>
    <row r="1221" spans="1:38" ht="18.75" hidden="1">
      <c r="A1221" s="449"/>
      <c r="B1221" s="450"/>
      <c r="C1221" s="451" t="s">
        <v>527</v>
      </c>
      <c r="D1221" s="540"/>
      <c r="E1221" s="540"/>
      <c r="F1221" s="453"/>
      <c r="G1221" s="454"/>
      <c r="H1221" s="455"/>
      <c r="I1221" s="456"/>
      <c r="J1221" s="457"/>
      <c r="K1221" s="469"/>
      <c r="L1221" s="459">
        <f t="shared" ref="L1221:L1266" si="518">SUM(Q1221,S1221,W1221,AA1221,AE1221,AI1221)</f>
        <v>0</v>
      </c>
      <c r="M1221" s="460">
        <f>SUM(T1221,X1221,AB1221,AF1221,AJ1221)</f>
        <v>0</v>
      </c>
      <c r="N1221" s="461">
        <f t="shared" ref="N1221:O1237" si="519">SUM(U1221,Y1221,AC1221,AG1221,AK1221)</f>
        <v>0</v>
      </c>
      <c r="O1221" s="462">
        <f>SUM(V1221,Z1221,AD1221,AH1221,AL1221)</f>
        <v>0</v>
      </c>
      <c r="P1221" s="463">
        <f>SUM(R1221)</f>
        <v>0</v>
      </c>
      <c r="Q1221" s="459"/>
      <c r="R1221" s="463"/>
      <c r="S1221" s="464"/>
      <c r="T1221" s="460"/>
      <c r="U1221" s="461"/>
      <c r="V1221" s="465"/>
      <c r="W1221" s="459"/>
      <c r="X1221" s="460"/>
      <c r="Y1221" s="461"/>
      <c r="Z1221" s="466"/>
      <c r="AA1221" s="464"/>
      <c r="AB1221" s="460"/>
      <c r="AC1221" s="461"/>
      <c r="AD1221" s="465"/>
      <c r="AE1221" s="459"/>
      <c r="AF1221" s="460"/>
      <c r="AG1221" s="461"/>
      <c r="AH1221" s="466"/>
      <c r="AI1221" s="459"/>
      <c r="AJ1221" s="460"/>
      <c r="AK1221" s="461"/>
      <c r="AL1221" s="466"/>
    </row>
    <row r="1222" spans="1:38" ht="18.75">
      <c r="A1222" s="449"/>
      <c r="B1222" s="450"/>
      <c r="C1222" s="853" t="s">
        <v>1303</v>
      </c>
      <c r="D1222" s="540"/>
      <c r="E1222" s="540"/>
      <c r="F1222" s="453"/>
      <c r="G1222" s="454"/>
      <c r="H1222" s="455"/>
      <c r="I1222" s="456"/>
      <c r="J1222" s="457"/>
      <c r="K1222" s="469"/>
      <c r="L1222" s="459">
        <f t="shared" si="518"/>
        <v>0</v>
      </c>
      <c r="M1222" s="460">
        <f t="shared" ref="M1222:M1237" si="520">SUM(T1222,X1222,AB1222,AF1222,AJ1222)</f>
        <v>0</v>
      </c>
      <c r="N1222" s="461">
        <f t="shared" si="519"/>
        <v>0</v>
      </c>
      <c r="O1222" s="462">
        <f t="shared" si="519"/>
        <v>0</v>
      </c>
      <c r="P1222" s="463">
        <f t="shared" ref="P1222:P1266" si="521">SUM(R1222)</f>
        <v>0</v>
      </c>
      <c r="Q1222" s="459"/>
      <c r="R1222" s="463"/>
      <c r="S1222" s="464"/>
      <c r="T1222" s="460"/>
      <c r="U1222" s="461"/>
      <c r="V1222" s="465"/>
      <c r="W1222" s="459"/>
      <c r="X1222" s="460"/>
      <c r="Y1222" s="461"/>
      <c r="Z1222" s="466"/>
      <c r="AA1222" s="464"/>
      <c r="AB1222" s="460"/>
      <c r="AC1222" s="461"/>
      <c r="AD1222" s="465"/>
      <c r="AE1222" s="459"/>
      <c r="AF1222" s="460"/>
      <c r="AG1222" s="461"/>
      <c r="AH1222" s="466"/>
      <c r="AI1222" s="459"/>
      <c r="AJ1222" s="460"/>
      <c r="AK1222" s="461"/>
      <c r="AL1222" s="466"/>
    </row>
    <row r="1223" spans="1:38" ht="18.75">
      <c r="A1223" s="449"/>
      <c r="B1223" s="541">
        <v>244083</v>
      </c>
      <c r="C1223" s="853" t="s">
        <v>1011</v>
      </c>
      <c r="D1223" s="540"/>
      <c r="E1223" s="540"/>
      <c r="F1223" s="453"/>
      <c r="G1223" s="454"/>
      <c r="H1223" s="455">
        <v>40660</v>
      </c>
      <c r="I1223" s="456"/>
      <c r="J1223" s="457"/>
      <c r="K1223" s="469"/>
      <c r="L1223" s="459">
        <f t="shared" si="518"/>
        <v>40660</v>
      </c>
      <c r="M1223" s="460">
        <f t="shared" si="520"/>
        <v>0</v>
      </c>
      <c r="N1223" s="461">
        <f t="shared" si="519"/>
        <v>0</v>
      </c>
      <c r="O1223" s="462">
        <f t="shared" si="519"/>
        <v>0</v>
      </c>
      <c r="P1223" s="463">
        <f t="shared" si="521"/>
        <v>0</v>
      </c>
      <c r="Q1223" s="459"/>
      <c r="R1223" s="463"/>
      <c r="S1223" s="464"/>
      <c r="T1223" s="460"/>
      <c r="U1223" s="461"/>
      <c r="V1223" s="465"/>
      <c r="W1223" s="459">
        <v>40660</v>
      </c>
      <c r="X1223" s="460"/>
      <c r="Y1223" s="461"/>
      <c r="Z1223" s="466"/>
      <c r="AA1223" s="464"/>
      <c r="AB1223" s="460"/>
      <c r="AC1223" s="461"/>
      <c r="AD1223" s="465"/>
      <c r="AE1223" s="459"/>
      <c r="AF1223" s="460"/>
      <c r="AG1223" s="461"/>
      <c r="AH1223" s="466"/>
      <c r="AI1223" s="459"/>
      <c r="AJ1223" s="460"/>
      <c r="AK1223" s="461"/>
      <c r="AL1223" s="466"/>
    </row>
    <row r="1224" spans="1:38" ht="18.75">
      <c r="A1224" s="449"/>
      <c r="B1224" s="541">
        <v>244097</v>
      </c>
      <c r="C1224" s="853" t="s">
        <v>1012</v>
      </c>
      <c r="D1224" s="540"/>
      <c r="E1224" s="540"/>
      <c r="F1224" s="453"/>
      <c r="G1224" s="454"/>
      <c r="H1224" s="455">
        <v>49835.25</v>
      </c>
      <c r="I1224" s="456"/>
      <c r="J1224" s="457"/>
      <c r="K1224" s="469"/>
      <c r="L1224" s="459">
        <f t="shared" si="518"/>
        <v>49835.25</v>
      </c>
      <c r="M1224" s="460">
        <f t="shared" si="520"/>
        <v>0</v>
      </c>
      <c r="N1224" s="461">
        <f t="shared" si="519"/>
        <v>0</v>
      </c>
      <c r="O1224" s="462">
        <f t="shared" si="519"/>
        <v>0</v>
      </c>
      <c r="P1224" s="463">
        <f t="shared" si="521"/>
        <v>0</v>
      </c>
      <c r="Q1224" s="459"/>
      <c r="R1224" s="463"/>
      <c r="S1224" s="464"/>
      <c r="T1224" s="460"/>
      <c r="U1224" s="461"/>
      <c r="V1224" s="465"/>
      <c r="W1224" s="459">
        <v>49835.25</v>
      </c>
      <c r="X1224" s="460"/>
      <c r="Y1224" s="461"/>
      <c r="Z1224" s="466"/>
      <c r="AA1224" s="464"/>
      <c r="AB1224" s="460"/>
      <c r="AC1224" s="461"/>
      <c r="AD1224" s="465"/>
      <c r="AE1224" s="459"/>
      <c r="AF1224" s="460"/>
      <c r="AG1224" s="461"/>
      <c r="AH1224" s="466"/>
      <c r="AI1224" s="459"/>
      <c r="AJ1224" s="460"/>
      <c r="AK1224" s="461"/>
      <c r="AL1224" s="466"/>
    </row>
    <row r="1225" spans="1:38" ht="18.75">
      <c r="A1225" s="449"/>
      <c r="B1225" s="541"/>
      <c r="C1225" s="902" t="s">
        <v>1436</v>
      </c>
      <c r="D1225" s="540"/>
      <c r="E1225" s="540"/>
      <c r="F1225" s="453"/>
      <c r="G1225" s="454"/>
      <c r="H1225" s="455">
        <v>227910</v>
      </c>
      <c r="I1225" s="456"/>
      <c r="J1225" s="457"/>
      <c r="K1225" s="469"/>
      <c r="L1225" s="459">
        <f t="shared" ref="L1225" si="522">SUM(Q1225,S1225,W1225,AA1225,AE1225,AI1225)</f>
        <v>0</v>
      </c>
      <c r="M1225" s="460">
        <f t="shared" ref="M1225" si="523">SUM(T1225,X1225,AB1225,AF1225,AJ1225)</f>
        <v>0</v>
      </c>
      <c r="N1225" s="461">
        <f t="shared" ref="N1225" si="524">SUM(U1225,Y1225,AC1225,AG1225,AK1225)</f>
        <v>0</v>
      </c>
      <c r="O1225" s="462">
        <f t="shared" ref="O1225" si="525">SUM(V1225,Z1225,AD1225,AH1225,AL1225)</f>
        <v>227910</v>
      </c>
      <c r="P1225" s="463">
        <f t="shared" ref="P1225" si="526">SUM(R1225)</f>
        <v>0</v>
      </c>
      <c r="Q1225" s="459"/>
      <c r="R1225" s="463"/>
      <c r="S1225" s="464"/>
      <c r="T1225" s="460"/>
      <c r="U1225" s="461"/>
      <c r="V1225" s="465"/>
      <c r="W1225" s="459"/>
      <c r="X1225" s="460"/>
      <c r="Y1225" s="461"/>
      <c r="Z1225" s="466">
        <v>227910</v>
      </c>
      <c r="AA1225" s="464"/>
      <c r="AB1225" s="460"/>
      <c r="AC1225" s="461"/>
      <c r="AD1225" s="465"/>
      <c r="AE1225" s="459"/>
      <c r="AF1225" s="460"/>
      <c r="AG1225" s="461"/>
      <c r="AH1225" s="466"/>
      <c r="AI1225" s="459"/>
      <c r="AJ1225" s="460"/>
      <c r="AK1225" s="461"/>
      <c r="AL1225" s="466"/>
    </row>
    <row r="1226" spans="1:38" ht="18.75">
      <c r="A1226" s="449"/>
      <c r="B1226" s="541">
        <v>244085</v>
      </c>
      <c r="C1226" s="543" t="s">
        <v>1013</v>
      </c>
      <c r="D1226" s="542"/>
      <c r="E1226" s="542"/>
      <c r="F1226" s="470"/>
      <c r="G1226" s="471"/>
      <c r="H1226" s="544"/>
      <c r="I1226" s="472"/>
      <c r="J1226" s="473"/>
      <c r="K1226" s="609">
        <v>80000</v>
      </c>
      <c r="L1226" s="459">
        <f t="shared" si="518"/>
        <v>80000</v>
      </c>
      <c r="M1226" s="460">
        <f t="shared" si="520"/>
        <v>0</v>
      </c>
      <c r="N1226" s="461">
        <f t="shared" si="519"/>
        <v>0</v>
      </c>
      <c r="O1226" s="462">
        <f t="shared" si="519"/>
        <v>0</v>
      </c>
      <c r="P1226" s="463">
        <f t="shared" si="521"/>
        <v>0</v>
      </c>
      <c r="Q1226" s="475"/>
      <c r="R1226" s="476"/>
      <c r="S1226" s="477"/>
      <c r="T1226" s="478"/>
      <c r="U1226" s="479"/>
      <c r="V1226" s="480"/>
      <c r="W1226" s="475"/>
      <c r="X1226" s="478"/>
      <c r="Y1226" s="479"/>
      <c r="Z1226" s="482"/>
      <c r="AA1226" s="477"/>
      <c r="AB1226" s="478"/>
      <c r="AC1226" s="479"/>
      <c r="AD1226" s="480"/>
      <c r="AE1226" s="475"/>
      <c r="AF1226" s="478"/>
      <c r="AG1226" s="479"/>
      <c r="AH1226" s="482"/>
      <c r="AI1226" s="481">
        <v>80000</v>
      </c>
      <c r="AJ1226" s="549"/>
      <c r="AK1226" s="479"/>
      <c r="AL1226" s="482"/>
    </row>
    <row r="1227" spans="1:38" ht="18.75">
      <c r="A1227" s="449"/>
      <c r="B1227" s="541">
        <v>244042</v>
      </c>
      <c r="C1227" s="543" t="s">
        <v>1014</v>
      </c>
      <c r="D1227" s="542"/>
      <c r="E1227" s="706"/>
      <c r="F1227" s="707"/>
      <c r="G1227" s="454"/>
      <c r="H1227" s="455"/>
      <c r="I1227" s="456"/>
      <c r="J1227" s="457"/>
      <c r="K1227" s="469">
        <v>490000</v>
      </c>
      <c r="L1227" s="459">
        <f t="shared" si="518"/>
        <v>490000</v>
      </c>
      <c r="M1227" s="460">
        <f t="shared" si="520"/>
        <v>0</v>
      </c>
      <c r="N1227" s="461">
        <f t="shared" si="519"/>
        <v>0</v>
      </c>
      <c r="O1227" s="462">
        <f t="shared" si="519"/>
        <v>0</v>
      </c>
      <c r="P1227" s="463">
        <f t="shared" si="521"/>
        <v>0</v>
      </c>
      <c r="Q1227" s="459"/>
      <c r="R1227" s="463"/>
      <c r="S1227" s="464"/>
      <c r="T1227" s="460"/>
      <c r="U1227" s="461"/>
      <c r="V1227" s="465"/>
      <c r="W1227" s="459"/>
      <c r="X1227" s="460"/>
      <c r="Y1227" s="461"/>
      <c r="Z1227" s="466"/>
      <c r="AA1227" s="464"/>
      <c r="AB1227" s="460"/>
      <c r="AC1227" s="461"/>
      <c r="AD1227" s="465"/>
      <c r="AE1227" s="459"/>
      <c r="AF1227" s="460"/>
      <c r="AG1227" s="461"/>
      <c r="AH1227" s="466"/>
      <c r="AI1227" s="459">
        <v>490000</v>
      </c>
      <c r="AJ1227" s="460"/>
      <c r="AK1227" s="461"/>
      <c r="AL1227" s="466"/>
    </row>
    <row r="1228" spans="1:38" ht="18.75">
      <c r="A1228" s="449"/>
      <c r="B1228" s="541">
        <v>244135</v>
      </c>
      <c r="C1228" s="543" t="s">
        <v>1015</v>
      </c>
      <c r="D1228" s="542"/>
      <c r="E1228" s="706"/>
      <c r="F1228" s="708">
        <f>15000*12</f>
        <v>180000</v>
      </c>
      <c r="G1228" s="487"/>
      <c r="H1228" s="488"/>
      <c r="I1228" s="489"/>
      <c r="J1228" s="490"/>
      <c r="K1228" s="491"/>
      <c r="L1228" s="459">
        <f t="shared" si="518"/>
        <v>180000</v>
      </c>
      <c r="M1228" s="460">
        <f t="shared" si="520"/>
        <v>0</v>
      </c>
      <c r="N1228" s="461">
        <f t="shared" si="519"/>
        <v>0</v>
      </c>
      <c r="O1228" s="462">
        <f t="shared" si="519"/>
        <v>0</v>
      </c>
      <c r="P1228" s="463">
        <f t="shared" si="521"/>
        <v>0</v>
      </c>
      <c r="Q1228" s="492">
        <f>F1228</f>
        <v>180000</v>
      </c>
      <c r="R1228" s="493">
        <f>180000-Q1228</f>
        <v>0</v>
      </c>
      <c r="S1228" s="494"/>
      <c r="T1228" s="495"/>
      <c r="U1228" s="496"/>
      <c r="V1228" s="497"/>
      <c r="W1228" s="492"/>
      <c r="X1228" s="495"/>
      <c r="Y1228" s="496"/>
      <c r="Z1228" s="498"/>
      <c r="AA1228" s="494"/>
      <c r="AB1228" s="495"/>
      <c r="AC1228" s="496"/>
      <c r="AD1228" s="497"/>
      <c r="AE1228" s="492"/>
      <c r="AF1228" s="495"/>
      <c r="AG1228" s="496"/>
      <c r="AH1228" s="498"/>
      <c r="AI1228" s="492"/>
      <c r="AJ1228" s="495"/>
      <c r="AK1228" s="496"/>
      <c r="AL1228" s="498"/>
    </row>
    <row r="1229" spans="1:38" ht="18.75">
      <c r="A1229" s="449"/>
      <c r="B1229" s="541">
        <v>244135</v>
      </c>
      <c r="C1229" s="543" t="s">
        <v>1016</v>
      </c>
      <c r="D1229" s="542"/>
      <c r="E1229" s="706"/>
      <c r="F1229" s="708">
        <f>15000*12</f>
        <v>180000</v>
      </c>
      <c r="G1229" s="487"/>
      <c r="H1229" s="488"/>
      <c r="I1229" s="489"/>
      <c r="J1229" s="490"/>
      <c r="K1229" s="491"/>
      <c r="L1229" s="459">
        <f t="shared" si="518"/>
        <v>180000</v>
      </c>
      <c r="M1229" s="460">
        <f t="shared" si="520"/>
        <v>0</v>
      </c>
      <c r="N1229" s="461">
        <f>SUM(U1229,Y1229,AC1229,AG1229,AK1229)</f>
        <v>0</v>
      </c>
      <c r="O1229" s="462">
        <f t="shared" si="519"/>
        <v>0</v>
      </c>
      <c r="P1229" s="463">
        <f t="shared" si="521"/>
        <v>0</v>
      </c>
      <c r="Q1229" s="492">
        <f>F1229</f>
        <v>180000</v>
      </c>
      <c r="R1229" s="493">
        <f>180000-Q1229</f>
        <v>0</v>
      </c>
      <c r="S1229" s="494"/>
      <c r="T1229" s="495"/>
      <c r="U1229" s="496"/>
      <c r="V1229" s="497"/>
      <c r="W1229" s="492"/>
      <c r="X1229" s="495"/>
      <c r="Y1229" s="496"/>
      <c r="Z1229" s="498"/>
      <c r="AA1229" s="494"/>
      <c r="AB1229" s="495"/>
      <c r="AC1229" s="496"/>
      <c r="AD1229" s="497"/>
      <c r="AE1229" s="492"/>
      <c r="AF1229" s="495"/>
      <c r="AG1229" s="496"/>
      <c r="AH1229" s="498"/>
      <c r="AI1229" s="492"/>
      <c r="AJ1229" s="495"/>
      <c r="AK1229" s="496"/>
      <c r="AL1229" s="498"/>
    </row>
    <row r="1230" spans="1:38" ht="18.75">
      <c r="A1230" s="449"/>
      <c r="B1230" s="541">
        <v>244135</v>
      </c>
      <c r="C1230" s="543" t="s">
        <v>1017</v>
      </c>
      <c r="D1230" s="542"/>
      <c r="E1230" s="706"/>
      <c r="F1230" s="708">
        <f>15000*7</f>
        <v>105000</v>
      </c>
      <c r="G1230" s="487"/>
      <c r="H1230" s="488"/>
      <c r="I1230" s="489"/>
      <c r="J1230" s="490"/>
      <c r="K1230" s="491"/>
      <c r="L1230" s="459">
        <f t="shared" si="518"/>
        <v>105000</v>
      </c>
      <c r="M1230" s="460">
        <f t="shared" si="520"/>
        <v>0</v>
      </c>
      <c r="N1230" s="461">
        <f t="shared" si="519"/>
        <v>0</v>
      </c>
      <c r="O1230" s="462">
        <f t="shared" si="519"/>
        <v>0</v>
      </c>
      <c r="P1230" s="463">
        <f t="shared" si="521"/>
        <v>0</v>
      </c>
      <c r="Q1230" s="492">
        <f>F1230</f>
        <v>105000</v>
      </c>
      <c r="R1230" s="493">
        <f>105000-Q1230</f>
        <v>0</v>
      </c>
      <c r="S1230" s="494"/>
      <c r="T1230" s="495"/>
      <c r="U1230" s="496"/>
      <c r="V1230" s="497"/>
      <c r="W1230" s="492"/>
      <c r="X1230" s="495"/>
      <c r="Y1230" s="496"/>
      <c r="Z1230" s="498"/>
      <c r="AA1230" s="494"/>
      <c r="AB1230" s="495"/>
      <c r="AC1230" s="496"/>
      <c r="AD1230" s="497"/>
      <c r="AE1230" s="492"/>
      <c r="AF1230" s="495"/>
      <c r="AG1230" s="496"/>
      <c r="AH1230" s="498"/>
      <c r="AI1230" s="492"/>
      <c r="AJ1230" s="495"/>
      <c r="AK1230" s="496"/>
      <c r="AL1230" s="498"/>
    </row>
    <row r="1231" spans="1:38" ht="18.75">
      <c r="A1231" s="449"/>
      <c r="B1231" s="541">
        <v>244135</v>
      </c>
      <c r="C1231" s="543" t="s">
        <v>1710</v>
      </c>
      <c r="D1231" s="542"/>
      <c r="E1231" s="706"/>
      <c r="F1231" s="708">
        <v>60000</v>
      </c>
      <c r="G1231" s="487"/>
      <c r="H1231" s="488"/>
      <c r="I1231" s="489"/>
      <c r="J1231" s="490"/>
      <c r="K1231" s="491"/>
      <c r="L1231" s="459">
        <f t="shared" ref="L1231" si="527">SUM(Q1231,S1231,W1231,AA1231,AE1231,AI1231)</f>
        <v>60000</v>
      </c>
      <c r="M1231" s="460">
        <f t="shared" ref="M1231" si="528">SUM(T1231,X1231,AB1231,AF1231,AJ1231)</f>
        <v>0</v>
      </c>
      <c r="N1231" s="461">
        <f t="shared" ref="N1231" si="529">SUM(U1231,Y1231,AC1231,AG1231,AK1231)</f>
        <v>0</v>
      </c>
      <c r="O1231" s="462">
        <f t="shared" ref="O1231" si="530">SUM(V1231,Z1231,AD1231,AH1231,AL1231)</f>
        <v>0</v>
      </c>
      <c r="P1231" s="463">
        <f t="shared" ref="P1231" si="531">SUM(R1231)</f>
        <v>0</v>
      </c>
      <c r="Q1231" s="492">
        <f>F1231</f>
        <v>60000</v>
      </c>
      <c r="R1231" s="493"/>
      <c r="S1231" s="494"/>
      <c r="T1231" s="495"/>
      <c r="U1231" s="496"/>
      <c r="V1231" s="497"/>
      <c r="W1231" s="492"/>
      <c r="X1231" s="495"/>
      <c r="Y1231" s="496"/>
      <c r="Z1231" s="498"/>
      <c r="AA1231" s="494"/>
      <c r="AB1231" s="495"/>
      <c r="AC1231" s="496"/>
      <c r="AD1231" s="497"/>
      <c r="AE1231" s="492"/>
      <c r="AF1231" s="495"/>
      <c r="AG1231" s="496"/>
      <c r="AH1231" s="498"/>
      <c r="AI1231" s="492"/>
      <c r="AJ1231" s="495"/>
      <c r="AK1231" s="496"/>
      <c r="AL1231" s="498"/>
    </row>
    <row r="1232" spans="1:38" ht="18.75">
      <c r="A1232" s="449"/>
      <c r="B1232" s="541">
        <v>244075</v>
      </c>
      <c r="C1232" s="543" t="s">
        <v>1018</v>
      </c>
      <c r="D1232" s="542"/>
      <c r="E1232" s="706"/>
      <c r="F1232" s="708"/>
      <c r="G1232" s="487">
        <v>2510</v>
      </c>
      <c r="H1232" s="488"/>
      <c r="I1232" s="489"/>
      <c r="J1232" s="490"/>
      <c r="K1232" s="491"/>
      <c r="L1232" s="459">
        <f t="shared" si="518"/>
        <v>2510</v>
      </c>
      <c r="M1232" s="460">
        <f t="shared" si="520"/>
        <v>0</v>
      </c>
      <c r="N1232" s="461">
        <f t="shared" si="519"/>
        <v>0</v>
      </c>
      <c r="O1232" s="462">
        <f t="shared" si="519"/>
        <v>0</v>
      </c>
      <c r="P1232" s="463">
        <f t="shared" si="521"/>
        <v>0</v>
      </c>
      <c r="Q1232" s="492">
        <f>F1232</f>
        <v>0</v>
      </c>
      <c r="R1232" s="493"/>
      <c r="S1232" s="494">
        <v>2510</v>
      </c>
      <c r="T1232" s="495"/>
      <c r="U1232" s="496"/>
      <c r="V1232" s="497"/>
      <c r="W1232" s="492"/>
      <c r="X1232" s="495"/>
      <c r="Y1232" s="496"/>
      <c r="Z1232" s="498"/>
      <c r="AA1232" s="494"/>
      <c r="AB1232" s="495"/>
      <c r="AC1232" s="496"/>
      <c r="AD1232" s="497"/>
      <c r="AE1232" s="492"/>
      <c r="AF1232" s="495"/>
      <c r="AG1232" s="496"/>
      <c r="AH1232" s="498"/>
      <c r="AI1232" s="492"/>
      <c r="AJ1232" s="495"/>
      <c r="AK1232" s="496"/>
      <c r="AL1232" s="498"/>
    </row>
    <row r="1233" spans="1:38" ht="18.75">
      <c r="A1233" s="449"/>
      <c r="B1233" s="541">
        <v>244041</v>
      </c>
      <c r="C1233" s="616" t="s">
        <v>1516</v>
      </c>
      <c r="D1233" s="542"/>
      <c r="E1233" s="706"/>
      <c r="F1233" s="708"/>
      <c r="G1233" s="487">
        <v>172270</v>
      </c>
      <c r="H1233" s="488"/>
      <c r="I1233" s="489"/>
      <c r="J1233" s="490"/>
      <c r="K1233" s="491"/>
      <c r="L1233" s="459">
        <f t="shared" si="518"/>
        <v>172270</v>
      </c>
      <c r="M1233" s="460">
        <f t="shared" si="520"/>
        <v>0</v>
      </c>
      <c r="N1233" s="461">
        <f t="shared" si="519"/>
        <v>0</v>
      </c>
      <c r="O1233" s="462">
        <f t="shared" si="519"/>
        <v>0</v>
      </c>
      <c r="P1233" s="463">
        <f t="shared" si="521"/>
        <v>0</v>
      </c>
      <c r="Q1233" s="492"/>
      <c r="R1233" s="493"/>
      <c r="S1233" s="494">
        <v>172270</v>
      </c>
      <c r="T1233" s="495"/>
      <c r="U1233" s="496"/>
      <c r="V1233" s="497"/>
      <c r="W1233" s="492"/>
      <c r="X1233" s="495"/>
      <c r="Y1233" s="496"/>
      <c r="Z1233" s="498"/>
      <c r="AA1233" s="494"/>
      <c r="AB1233" s="495"/>
      <c r="AC1233" s="496"/>
      <c r="AD1233" s="497"/>
      <c r="AE1233" s="492"/>
      <c r="AF1233" s="495"/>
      <c r="AG1233" s="496"/>
      <c r="AH1233" s="498"/>
      <c r="AI1233" s="492"/>
      <c r="AJ1233" s="495"/>
      <c r="AK1233" s="496"/>
      <c r="AL1233" s="498"/>
    </row>
    <row r="1234" spans="1:38" ht="18.75">
      <c r="A1234" s="449"/>
      <c r="B1234" s="541">
        <v>244061</v>
      </c>
      <c r="C1234" s="543" t="s">
        <v>1019</v>
      </c>
      <c r="D1234" s="542"/>
      <c r="E1234" s="706"/>
      <c r="F1234" s="708"/>
      <c r="G1234" s="487">
        <v>6955</v>
      </c>
      <c r="H1234" s="488"/>
      <c r="I1234" s="489"/>
      <c r="J1234" s="490"/>
      <c r="K1234" s="491"/>
      <c r="L1234" s="459">
        <f t="shared" si="518"/>
        <v>6955</v>
      </c>
      <c r="M1234" s="460">
        <f t="shared" si="520"/>
        <v>0</v>
      </c>
      <c r="N1234" s="461">
        <f t="shared" si="519"/>
        <v>0</v>
      </c>
      <c r="O1234" s="462">
        <f t="shared" si="519"/>
        <v>0</v>
      </c>
      <c r="P1234" s="463">
        <f t="shared" si="521"/>
        <v>0</v>
      </c>
      <c r="Q1234" s="492"/>
      <c r="R1234" s="493"/>
      <c r="S1234" s="494">
        <v>6955</v>
      </c>
      <c r="T1234" s="495"/>
      <c r="U1234" s="496"/>
      <c r="V1234" s="497"/>
      <c r="W1234" s="492"/>
      <c r="X1234" s="495"/>
      <c r="Y1234" s="496"/>
      <c r="Z1234" s="498"/>
      <c r="AA1234" s="494"/>
      <c r="AB1234" s="495"/>
      <c r="AC1234" s="496"/>
      <c r="AD1234" s="497"/>
      <c r="AE1234" s="492"/>
      <c r="AF1234" s="495"/>
      <c r="AG1234" s="496"/>
      <c r="AH1234" s="498"/>
      <c r="AI1234" s="492"/>
      <c r="AJ1234" s="495"/>
      <c r="AK1234" s="496"/>
      <c r="AL1234" s="498"/>
    </row>
    <row r="1235" spans="1:38" ht="18.75">
      <c r="A1235" s="449"/>
      <c r="B1235" s="541">
        <v>244067</v>
      </c>
      <c r="C1235" s="543" t="s">
        <v>1020</v>
      </c>
      <c r="D1235" s="542"/>
      <c r="E1235" s="706"/>
      <c r="F1235" s="708"/>
      <c r="G1235" s="487">
        <v>2600</v>
      </c>
      <c r="H1235" s="488"/>
      <c r="I1235" s="489"/>
      <c r="J1235" s="490"/>
      <c r="K1235" s="491"/>
      <c r="L1235" s="459">
        <f t="shared" si="518"/>
        <v>2600</v>
      </c>
      <c r="M1235" s="460">
        <f t="shared" si="520"/>
        <v>0</v>
      </c>
      <c r="N1235" s="461">
        <f t="shared" si="519"/>
        <v>0</v>
      </c>
      <c r="O1235" s="462">
        <f t="shared" si="519"/>
        <v>0</v>
      </c>
      <c r="P1235" s="463">
        <f t="shared" si="521"/>
        <v>0</v>
      </c>
      <c r="Q1235" s="492"/>
      <c r="R1235" s="493"/>
      <c r="S1235" s="494">
        <v>2600</v>
      </c>
      <c r="T1235" s="495"/>
      <c r="U1235" s="496"/>
      <c r="V1235" s="497"/>
      <c r="W1235" s="492"/>
      <c r="X1235" s="495"/>
      <c r="Y1235" s="496"/>
      <c r="Z1235" s="498"/>
      <c r="AA1235" s="494"/>
      <c r="AB1235" s="495"/>
      <c r="AC1235" s="496"/>
      <c r="AD1235" s="497"/>
      <c r="AE1235" s="492"/>
      <c r="AF1235" s="495"/>
      <c r="AG1235" s="496"/>
      <c r="AH1235" s="498"/>
      <c r="AI1235" s="492"/>
      <c r="AJ1235" s="495"/>
      <c r="AK1235" s="496"/>
      <c r="AL1235" s="498"/>
    </row>
    <row r="1236" spans="1:38" ht="18.75">
      <c r="A1236" s="449"/>
      <c r="B1236" s="541">
        <v>244067</v>
      </c>
      <c r="C1236" s="543" t="s">
        <v>1288</v>
      </c>
      <c r="D1236" s="542"/>
      <c r="E1236" s="706"/>
      <c r="F1236" s="708"/>
      <c r="G1236" s="487"/>
      <c r="H1236" s="488"/>
      <c r="I1236" s="489"/>
      <c r="J1236" s="490">
        <v>261080</v>
      </c>
      <c r="K1236" s="491"/>
      <c r="L1236" s="459">
        <f t="shared" si="518"/>
        <v>261080</v>
      </c>
      <c r="M1236" s="460">
        <f t="shared" si="520"/>
        <v>0</v>
      </c>
      <c r="N1236" s="461">
        <f t="shared" si="519"/>
        <v>0</v>
      </c>
      <c r="O1236" s="462">
        <f t="shared" si="519"/>
        <v>0</v>
      </c>
      <c r="P1236" s="463">
        <f t="shared" si="521"/>
        <v>0</v>
      </c>
      <c r="Q1236" s="492"/>
      <c r="R1236" s="493"/>
      <c r="S1236" s="494"/>
      <c r="T1236" s="495"/>
      <c r="U1236" s="496"/>
      <c r="V1236" s="497"/>
      <c r="W1236" s="492"/>
      <c r="X1236" s="495"/>
      <c r="Y1236" s="496"/>
      <c r="Z1236" s="498"/>
      <c r="AA1236" s="494"/>
      <c r="AB1236" s="495"/>
      <c r="AC1236" s="496"/>
      <c r="AD1236" s="497"/>
      <c r="AE1236" s="492">
        <v>261080</v>
      </c>
      <c r="AF1236" s="495"/>
      <c r="AG1236" s="496"/>
      <c r="AH1236" s="498"/>
      <c r="AI1236" s="492"/>
      <c r="AJ1236" s="495"/>
      <c r="AK1236" s="496"/>
      <c r="AL1236" s="498"/>
    </row>
    <row r="1237" spans="1:38" ht="18.75">
      <c r="A1237" s="449"/>
      <c r="B1237" s="541">
        <v>244069</v>
      </c>
      <c r="C1237" s="543" t="s">
        <v>1021</v>
      </c>
      <c r="D1237" s="542"/>
      <c r="E1237" s="706"/>
      <c r="F1237" s="708"/>
      <c r="G1237" s="487">
        <v>2550</v>
      </c>
      <c r="H1237" s="488"/>
      <c r="I1237" s="489"/>
      <c r="J1237" s="490"/>
      <c r="K1237" s="491"/>
      <c r="L1237" s="459">
        <f t="shared" si="518"/>
        <v>2550</v>
      </c>
      <c r="M1237" s="460">
        <f t="shared" si="520"/>
        <v>0</v>
      </c>
      <c r="N1237" s="461">
        <f t="shared" si="519"/>
        <v>0</v>
      </c>
      <c r="O1237" s="462">
        <f t="shared" si="519"/>
        <v>0</v>
      </c>
      <c r="P1237" s="463">
        <f t="shared" si="521"/>
        <v>0</v>
      </c>
      <c r="Q1237" s="492"/>
      <c r="R1237" s="493"/>
      <c r="S1237" s="494">
        <v>2550</v>
      </c>
      <c r="T1237" s="495"/>
      <c r="U1237" s="496"/>
      <c r="V1237" s="497"/>
      <c r="W1237" s="492"/>
      <c r="X1237" s="495"/>
      <c r="Y1237" s="496"/>
      <c r="Z1237" s="498"/>
      <c r="AA1237" s="494"/>
      <c r="AB1237" s="495"/>
      <c r="AC1237" s="496"/>
      <c r="AD1237" s="497"/>
      <c r="AE1237" s="492"/>
      <c r="AF1237" s="495"/>
      <c r="AG1237" s="496"/>
      <c r="AH1237" s="498"/>
      <c r="AI1237" s="492"/>
      <c r="AJ1237" s="495"/>
      <c r="AK1237" s="496"/>
      <c r="AL1237" s="498"/>
    </row>
    <row r="1238" spans="1:38" ht="18.75">
      <c r="A1238" s="449"/>
      <c r="B1238" s="541">
        <v>244082</v>
      </c>
      <c r="C1238" s="543" t="s">
        <v>1022</v>
      </c>
      <c r="D1238" s="542"/>
      <c r="E1238" s="706"/>
      <c r="F1238" s="708"/>
      <c r="G1238" s="487">
        <v>3750</v>
      </c>
      <c r="H1238" s="488"/>
      <c r="I1238" s="489"/>
      <c r="J1238" s="490"/>
      <c r="K1238" s="491"/>
      <c r="L1238" s="459">
        <f t="shared" si="518"/>
        <v>3750</v>
      </c>
      <c r="M1238" s="460">
        <f t="shared" ref="M1238:O1266" si="532">SUM(T1238,X1238,AB1238,AF1238,AJ1238)</f>
        <v>0</v>
      </c>
      <c r="N1238" s="461">
        <f t="shared" si="532"/>
        <v>0</v>
      </c>
      <c r="O1238" s="462">
        <f t="shared" si="532"/>
        <v>0</v>
      </c>
      <c r="P1238" s="463">
        <f t="shared" si="521"/>
        <v>0</v>
      </c>
      <c r="Q1238" s="492"/>
      <c r="R1238" s="493"/>
      <c r="S1238" s="494">
        <v>3750</v>
      </c>
      <c r="T1238" s="495"/>
      <c r="U1238" s="496"/>
      <c r="V1238" s="497"/>
      <c r="W1238" s="492"/>
      <c r="X1238" s="495"/>
      <c r="Y1238" s="496"/>
      <c r="Z1238" s="498"/>
      <c r="AA1238" s="494"/>
      <c r="AB1238" s="495"/>
      <c r="AC1238" s="496"/>
      <c r="AD1238" s="497"/>
      <c r="AE1238" s="492"/>
      <c r="AF1238" s="495"/>
      <c r="AG1238" s="496"/>
      <c r="AH1238" s="498"/>
      <c r="AI1238" s="492"/>
      <c r="AJ1238" s="495"/>
      <c r="AK1238" s="496"/>
      <c r="AL1238" s="498"/>
    </row>
    <row r="1239" spans="1:38" ht="18.75">
      <c r="A1239" s="449"/>
      <c r="B1239" s="541">
        <v>244082</v>
      </c>
      <c r="C1239" s="543" t="s">
        <v>1023</v>
      </c>
      <c r="D1239" s="542"/>
      <c r="E1239" s="706"/>
      <c r="F1239" s="708"/>
      <c r="G1239" s="487"/>
      <c r="H1239" s="488"/>
      <c r="I1239" s="489"/>
      <c r="J1239" s="490">
        <v>3317</v>
      </c>
      <c r="K1239" s="491"/>
      <c r="L1239" s="459">
        <f t="shared" si="518"/>
        <v>3317</v>
      </c>
      <c r="M1239" s="460">
        <f t="shared" si="532"/>
        <v>0</v>
      </c>
      <c r="N1239" s="461">
        <f t="shared" si="532"/>
        <v>0</v>
      </c>
      <c r="O1239" s="462">
        <f t="shared" si="532"/>
        <v>0</v>
      </c>
      <c r="P1239" s="463">
        <f t="shared" si="521"/>
        <v>0</v>
      </c>
      <c r="Q1239" s="492"/>
      <c r="R1239" s="493"/>
      <c r="S1239" s="494"/>
      <c r="T1239" s="495"/>
      <c r="U1239" s="496"/>
      <c r="V1239" s="497"/>
      <c r="W1239" s="492"/>
      <c r="X1239" s="495"/>
      <c r="Y1239" s="496"/>
      <c r="Z1239" s="498"/>
      <c r="AA1239" s="494"/>
      <c r="AB1239" s="495"/>
      <c r="AC1239" s="496"/>
      <c r="AD1239" s="497"/>
      <c r="AE1239" s="492">
        <v>3317</v>
      </c>
      <c r="AF1239" s="495"/>
      <c r="AG1239" s="496"/>
      <c r="AH1239" s="498"/>
      <c r="AI1239" s="492"/>
      <c r="AJ1239" s="495"/>
      <c r="AK1239" s="496"/>
      <c r="AL1239" s="498"/>
    </row>
    <row r="1240" spans="1:38" ht="18.75">
      <c r="A1240" s="449"/>
      <c r="B1240" s="541">
        <v>244096</v>
      </c>
      <c r="C1240" s="543" t="s">
        <v>1024</v>
      </c>
      <c r="D1240" s="542"/>
      <c r="E1240" s="706"/>
      <c r="F1240" s="708"/>
      <c r="G1240" s="487">
        <v>2600</v>
      </c>
      <c r="H1240" s="488"/>
      <c r="I1240" s="489"/>
      <c r="J1240" s="490"/>
      <c r="K1240" s="491"/>
      <c r="L1240" s="459">
        <f t="shared" si="518"/>
        <v>2600</v>
      </c>
      <c r="M1240" s="460">
        <f t="shared" si="532"/>
        <v>0</v>
      </c>
      <c r="N1240" s="461">
        <f t="shared" si="532"/>
        <v>0</v>
      </c>
      <c r="O1240" s="462">
        <f t="shared" si="532"/>
        <v>0</v>
      </c>
      <c r="P1240" s="463">
        <f t="shared" si="521"/>
        <v>0</v>
      </c>
      <c r="Q1240" s="492"/>
      <c r="R1240" s="493"/>
      <c r="S1240" s="494">
        <v>2600</v>
      </c>
      <c r="T1240" s="495"/>
      <c r="U1240" s="496"/>
      <c r="V1240" s="497"/>
      <c r="W1240" s="492"/>
      <c r="X1240" s="495"/>
      <c r="Y1240" s="496"/>
      <c r="Z1240" s="498"/>
      <c r="AA1240" s="494"/>
      <c r="AB1240" s="495"/>
      <c r="AC1240" s="496"/>
      <c r="AD1240" s="497"/>
      <c r="AE1240" s="492"/>
      <c r="AF1240" s="495"/>
      <c r="AG1240" s="496"/>
      <c r="AH1240" s="498"/>
      <c r="AI1240" s="492"/>
      <c r="AJ1240" s="495"/>
      <c r="AK1240" s="496"/>
      <c r="AL1240" s="498"/>
    </row>
    <row r="1241" spans="1:38" ht="18.75">
      <c r="A1241" s="449"/>
      <c r="B1241" s="541">
        <v>244096</v>
      </c>
      <c r="C1241" s="543" t="s">
        <v>1025</v>
      </c>
      <c r="D1241" s="542"/>
      <c r="E1241" s="706"/>
      <c r="F1241" s="708"/>
      <c r="G1241" s="487">
        <v>2600</v>
      </c>
      <c r="H1241" s="488"/>
      <c r="I1241" s="489"/>
      <c r="J1241" s="490"/>
      <c r="K1241" s="491"/>
      <c r="L1241" s="459">
        <f t="shared" si="518"/>
        <v>2600</v>
      </c>
      <c r="M1241" s="460">
        <f t="shared" si="532"/>
        <v>0</v>
      </c>
      <c r="N1241" s="461">
        <f t="shared" si="532"/>
        <v>0</v>
      </c>
      <c r="O1241" s="462">
        <f t="shared" si="532"/>
        <v>0</v>
      </c>
      <c r="P1241" s="463">
        <f t="shared" si="521"/>
        <v>0</v>
      </c>
      <c r="Q1241" s="492"/>
      <c r="R1241" s="493"/>
      <c r="S1241" s="494">
        <v>2600</v>
      </c>
      <c r="T1241" s="495"/>
      <c r="U1241" s="496"/>
      <c r="V1241" s="497"/>
      <c r="W1241" s="492"/>
      <c r="X1241" s="495"/>
      <c r="Y1241" s="496"/>
      <c r="Z1241" s="498"/>
      <c r="AA1241" s="494"/>
      <c r="AB1241" s="495"/>
      <c r="AC1241" s="496"/>
      <c r="AD1241" s="497"/>
      <c r="AE1241" s="492"/>
      <c r="AF1241" s="495"/>
      <c r="AG1241" s="496"/>
      <c r="AH1241" s="498"/>
      <c r="AI1241" s="492"/>
      <c r="AJ1241" s="495"/>
      <c r="AK1241" s="496"/>
      <c r="AL1241" s="498"/>
    </row>
    <row r="1242" spans="1:38" ht="18.75">
      <c r="A1242" s="483"/>
      <c r="B1242" s="574">
        <v>244098</v>
      </c>
      <c r="C1242" s="599" t="s">
        <v>1026</v>
      </c>
      <c r="D1242" s="575"/>
      <c r="E1242" s="709"/>
      <c r="F1242" s="708"/>
      <c r="G1242" s="487">
        <v>4300</v>
      </c>
      <c r="H1242" s="488"/>
      <c r="I1242" s="489"/>
      <c r="J1242" s="490"/>
      <c r="K1242" s="491"/>
      <c r="L1242" s="459">
        <f t="shared" si="518"/>
        <v>4300</v>
      </c>
      <c r="M1242" s="460">
        <f t="shared" si="532"/>
        <v>0</v>
      </c>
      <c r="N1242" s="461">
        <f t="shared" si="532"/>
        <v>0</v>
      </c>
      <c r="O1242" s="462">
        <f t="shared" si="532"/>
        <v>0</v>
      </c>
      <c r="P1242" s="463">
        <f t="shared" si="521"/>
        <v>0</v>
      </c>
      <c r="Q1242" s="492"/>
      <c r="R1242" s="493"/>
      <c r="S1242" s="494">
        <v>4300</v>
      </c>
      <c r="T1242" s="495"/>
      <c r="U1242" s="496"/>
      <c r="V1242" s="497"/>
      <c r="W1242" s="492"/>
      <c r="X1242" s="495"/>
      <c r="Y1242" s="496"/>
      <c r="Z1242" s="498"/>
      <c r="AA1242" s="494"/>
      <c r="AB1242" s="495"/>
      <c r="AC1242" s="496"/>
      <c r="AD1242" s="497"/>
      <c r="AE1242" s="492"/>
      <c r="AF1242" s="495"/>
      <c r="AG1242" s="496"/>
      <c r="AH1242" s="498"/>
      <c r="AI1242" s="492"/>
      <c r="AJ1242" s="495"/>
      <c r="AK1242" s="496"/>
      <c r="AL1242" s="498"/>
    </row>
    <row r="1243" spans="1:38" ht="18.75">
      <c r="A1243" s="483"/>
      <c r="B1243" s="574">
        <v>244103</v>
      </c>
      <c r="C1243" s="599" t="s">
        <v>1027</v>
      </c>
      <c r="D1243" s="575"/>
      <c r="E1243" s="709"/>
      <c r="F1243" s="708"/>
      <c r="G1243" s="487">
        <v>2600</v>
      </c>
      <c r="H1243" s="488"/>
      <c r="I1243" s="489"/>
      <c r="J1243" s="490"/>
      <c r="K1243" s="491"/>
      <c r="L1243" s="459">
        <f t="shared" si="518"/>
        <v>2600</v>
      </c>
      <c r="M1243" s="460">
        <f t="shared" si="532"/>
        <v>0</v>
      </c>
      <c r="N1243" s="461">
        <f t="shared" si="532"/>
        <v>0</v>
      </c>
      <c r="O1243" s="462">
        <f t="shared" si="532"/>
        <v>0</v>
      </c>
      <c r="P1243" s="463">
        <f t="shared" si="521"/>
        <v>0</v>
      </c>
      <c r="Q1243" s="492"/>
      <c r="R1243" s="493"/>
      <c r="S1243" s="494">
        <v>2600</v>
      </c>
      <c r="T1243" s="495"/>
      <c r="U1243" s="496"/>
      <c r="V1243" s="497"/>
      <c r="W1243" s="492"/>
      <c r="X1243" s="495"/>
      <c r="Y1243" s="496"/>
      <c r="Z1243" s="498"/>
      <c r="AA1243" s="494"/>
      <c r="AB1243" s="495"/>
      <c r="AC1243" s="496"/>
      <c r="AD1243" s="497"/>
      <c r="AE1243" s="492"/>
      <c r="AF1243" s="495"/>
      <c r="AG1243" s="496"/>
      <c r="AH1243" s="498"/>
      <c r="AI1243" s="492"/>
      <c r="AJ1243" s="495"/>
      <c r="AK1243" s="496"/>
      <c r="AL1243" s="498"/>
    </row>
    <row r="1244" spans="1:38" s="702" customFormat="1" ht="18.75">
      <c r="A1244" s="969"/>
      <c r="B1244" s="574">
        <v>244103</v>
      </c>
      <c r="C1244" s="599" t="s">
        <v>1629</v>
      </c>
      <c r="D1244" s="867"/>
      <c r="E1244" s="961"/>
      <c r="F1244" s="962"/>
      <c r="G1244" s="487">
        <v>14766</v>
      </c>
      <c r="H1244" s="488"/>
      <c r="I1244" s="489"/>
      <c r="J1244" s="490"/>
      <c r="K1244" s="953"/>
      <c r="L1244" s="459">
        <f t="shared" si="518"/>
        <v>14766</v>
      </c>
      <c r="M1244" s="698">
        <f t="shared" si="532"/>
        <v>0</v>
      </c>
      <c r="N1244" s="699">
        <f t="shared" si="532"/>
        <v>0</v>
      </c>
      <c r="O1244" s="874">
        <f t="shared" si="532"/>
        <v>0</v>
      </c>
      <c r="P1244" s="571">
        <f t="shared" si="521"/>
        <v>0</v>
      </c>
      <c r="Q1244" s="954"/>
      <c r="R1244" s="955"/>
      <c r="S1244" s="494">
        <v>14766</v>
      </c>
      <c r="T1244" s="957"/>
      <c r="U1244" s="958"/>
      <c r="V1244" s="959"/>
      <c r="W1244" s="954"/>
      <c r="X1244" s="957"/>
      <c r="Y1244" s="958"/>
      <c r="Z1244" s="960"/>
      <c r="AA1244" s="956"/>
      <c r="AB1244" s="957"/>
      <c r="AC1244" s="958"/>
      <c r="AD1244" s="959"/>
      <c r="AE1244" s="954"/>
      <c r="AF1244" s="957"/>
      <c r="AG1244" s="958"/>
      <c r="AH1244" s="960"/>
      <c r="AI1244" s="954"/>
      <c r="AJ1244" s="957"/>
      <c r="AK1244" s="958"/>
      <c r="AL1244" s="960"/>
    </row>
    <row r="1245" spans="1:38" ht="18.75">
      <c r="A1245" s="483"/>
      <c r="B1245" s="574">
        <v>244110</v>
      </c>
      <c r="C1245" s="599" t="s">
        <v>1028</v>
      </c>
      <c r="D1245" s="575"/>
      <c r="E1245" s="709"/>
      <c r="F1245" s="708"/>
      <c r="G1245" s="487">
        <v>20469.099999999999</v>
      </c>
      <c r="H1245" s="488"/>
      <c r="I1245" s="489"/>
      <c r="J1245" s="490"/>
      <c r="K1245" s="491"/>
      <c r="L1245" s="459">
        <f t="shared" si="518"/>
        <v>20469.099999999999</v>
      </c>
      <c r="M1245" s="460">
        <f t="shared" si="532"/>
        <v>0</v>
      </c>
      <c r="N1245" s="461">
        <f t="shared" si="532"/>
        <v>0</v>
      </c>
      <c r="O1245" s="462">
        <f t="shared" si="532"/>
        <v>0</v>
      </c>
      <c r="P1245" s="463">
        <f t="shared" si="521"/>
        <v>0</v>
      </c>
      <c r="Q1245" s="492"/>
      <c r="R1245" s="493"/>
      <c r="S1245" s="494">
        <v>20469.099999999999</v>
      </c>
      <c r="T1245" s="495"/>
      <c r="U1245" s="496"/>
      <c r="V1245" s="497"/>
      <c r="W1245" s="492"/>
      <c r="X1245" s="495"/>
      <c r="Y1245" s="496"/>
      <c r="Z1245" s="498"/>
      <c r="AA1245" s="494"/>
      <c r="AB1245" s="495"/>
      <c r="AC1245" s="496"/>
      <c r="AD1245" s="497"/>
      <c r="AE1245" s="492"/>
      <c r="AF1245" s="495"/>
      <c r="AG1245" s="496"/>
      <c r="AH1245" s="498"/>
      <c r="AI1245" s="492"/>
      <c r="AJ1245" s="495"/>
      <c r="AK1245" s="496"/>
      <c r="AL1245" s="498"/>
    </row>
    <row r="1246" spans="1:38" ht="18.75">
      <c r="A1246" s="483"/>
      <c r="B1246" s="574">
        <v>244117</v>
      </c>
      <c r="C1246" s="599" t="s">
        <v>1029</v>
      </c>
      <c r="D1246" s="575"/>
      <c r="E1246" s="709"/>
      <c r="F1246" s="708"/>
      <c r="G1246" s="487">
        <v>1500</v>
      </c>
      <c r="H1246" s="488"/>
      <c r="I1246" s="489"/>
      <c r="J1246" s="490"/>
      <c r="K1246" s="491"/>
      <c r="L1246" s="459">
        <f t="shared" si="518"/>
        <v>1500</v>
      </c>
      <c r="M1246" s="460">
        <f t="shared" si="532"/>
        <v>0</v>
      </c>
      <c r="N1246" s="461">
        <f t="shared" si="532"/>
        <v>0</v>
      </c>
      <c r="O1246" s="462">
        <f t="shared" si="532"/>
        <v>0</v>
      </c>
      <c r="P1246" s="463">
        <f t="shared" si="521"/>
        <v>0</v>
      </c>
      <c r="Q1246" s="492"/>
      <c r="R1246" s="493"/>
      <c r="S1246" s="494">
        <v>1500</v>
      </c>
      <c r="T1246" s="495"/>
      <c r="U1246" s="496"/>
      <c r="V1246" s="497"/>
      <c r="W1246" s="492"/>
      <c r="X1246" s="495"/>
      <c r="Y1246" s="496"/>
      <c r="Z1246" s="498"/>
      <c r="AA1246" s="494"/>
      <c r="AB1246" s="495"/>
      <c r="AC1246" s="496"/>
      <c r="AD1246" s="497"/>
      <c r="AE1246" s="492"/>
      <c r="AF1246" s="495"/>
      <c r="AG1246" s="496"/>
      <c r="AH1246" s="498"/>
      <c r="AI1246" s="492"/>
      <c r="AJ1246" s="495"/>
      <c r="AK1246" s="496"/>
      <c r="AL1246" s="498"/>
    </row>
    <row r="1247" spans="1:38" ht="18.75">
      <c r="A1247" s="483"/>
      <c r="B1247" s="574">
        <v>244120</v>
      </c>
      <c r="C1247" s="599" t="s">
        <v>1030</v>
      </c>
      <c r="D1247" s="575"/>
      <c r="E1247" s="709"/>
      <c r="F1247" s="708"/>
      <c r="G1247" s="487"/>
      <c r="H1247" s="488">
        <v>23786.1</v>
      </c>
      <c r="I1247" s="489"/>
      <c r="J1247" s="490"/>
      <c r="K1247" s="491"/>
      <c r="L1247" s="459">
        <f t="shared" si="518"/>
        <v>23786.1</v>
      </c>
      <c r="M1247" s="460">
        <f t="shared" si="532"/>
        <v>0</v>
      </c>
      <c r="N1247" s="461">
        <f t="shared" si="532"/>
        <v>0</v>
      </c>
      <c r="O1247" s="462">
        <f t="shared" si="532"/>
        <v>0</v>
      </c>
      <c r="P1247" s="463">
        <f t="shared" si="521"/>
        <v>0</v>
      </c>
      <c r="Q1247" s="492"/>
      <c r="R1247" s="493"/>
      <c r="S1247" s="494"/>
      <c r="T1247" s="495"/>
      <c r="U1247" s="496"/>
      <c r="V1247" s="497"/>
      <c r="W1247" s="492">
        <v>23786.1</v>
      </c>
      <c r="X1247" s="495"/>
      <c r="Y1247" s="496"/>
      <c r="Z1247" s="498"/>
      <c r="AA1247" s="494"/>
      <c r="AB1247" s="495"/>
      <c r="AC1247" s="496"/>
      <c r="AD1247" s="497"/>
      <c r="AE1247" s="492"/>
      <c r="AF1247" s="495"/>
      <c r="AG1247" s="496"/>
      <c r="AH1247" s="498"/>
      <c r="AI1247" s="492"/>
      <c r="AJ1247" s="495"/>
      <c r="AK1247" s="496"/>
      <c r="AL1247" s="498"/>
    </row>
    <row r="1248" spans="1:38" s="702" customFormat="1" ht="18.75">
      <c r="A1248" s="969"/>
      <c r="B1248" s="574">
        <v>244120</v>
      </c>
      <c r="C1248" s="1016" t="s">
        <v>1630</v>
      </c>
      <c r="D1248" s="867"/>
      <c r="E1248" s="961"/>
      <c r="F1248" s="962"/>
      <c r="G1248" s="487"/>
      <c r="H1248" s="488"/>
      <c r="I1248" s="489"/>
      <c r="J1248" s="490">
        <v>25717.45</v>
      </c>
      <c r="K1248" s="953"/>
      <c r="L1248" s="570">
        <f t="shared" si="518"/>
        <v>25717.45</v>
      </c>
      <c r="M1248" s="698">
        <f t="shared" si="532"/>
        <v>0</v>
      </c>
      <c r="N1248" s="699">
        <f t="shared" si="532"/>
        <v>0</v>
      </c>
      <c r="O1248" s="874">
        <f t="shared" si="532"/>
        <v>0</v>
      </c>
      <c r="P1248" s="571">
        <f t="shared" si="521"/>
        <v>0</v>
      </c>
      <c r="Q1248" s="954"/>
      <c r="R1248" s="955"/>
      <c r="S1248" s="956"/>
      <c r="T1248" s="957"/>
      <c r="U1248" s="958"/>
      <c r="V1248" s="959"/>
      <c r="W1248" s="954"/>
      <c r="X1248" s="957"/>
      <c r="Y1248" s="958"/>
      <c r="Z1248" s="960"/>
      <c r="AA1248" s="956"/>
      <c r="AB1248" s="957"/>
      <c r="AC1248" s="958"/>
      <c r="AD1248" s="959"/>
      <c r="AE1248" s="954">
        <v>25717.45</v>
      </c>
      <c r="AF1248" s="957"/>
      <c r="AG1248" s="958"/>
      <c r="AH1248" s="960"/>
      <c r="AI1248" s="954"/>
      <c r="AJ1248" s="957"/>
      <c r="AK1248" s="958"/>
      <c r="AL1248" s="960"/>
    </row>
    <row r="1249" spans="1:38" ht="18.75">
      <c r="A1249" s="483"/>
      <c r="B1249" s="574">
        <v>244120</v>
      </c>
      <c r="C1249" s="599" t="s">
        <v>1031</v>
      </c>
      <c r="D1249" s="575"/>
      <c r="E1249" s="709"/>
      <c r="F1249" s="708"/>
      <c r="G1249" s="487"/>
      <c r="H1249" s="488"/>
      <c r="I1249" s="489"/>
      <c r="J1249" s="490">
        <v>30174</v>
      </c>
      <c r="K1249" s="491"/>
      <c r="L1249" s="459">
        <f t="shared" si="518"/>
        <v>30174</v>
      </c>
      <c r="M1249" s="460">
        <f t="shared" si="532"/>
        <v>0</v>
      </c>
      <c r="N1249" s="461">
        <f t="shared" si="532"/>
        <v>0</v>
      </c>
      <c r="O1249" s="462">
        <f t="shared" si="532"/>
        <v>0</v>
      </c>
      <c r="P1249" s="463">
        <f t="shared" si="521"/>
        <v>0</v>
      </c>
      <c r="Q1249" s="492"/>
      <c r="R1249" s="493"/>
      <c r="S1249" s="494"/>
      <c r="T1249" s="495"/>
      <c r="U1249" s="496"/>
      <c r="V1249" s="497"/>
      <c r="W1249" s="492"/>
      <c r="X1249" s="495"/>
      <c r="Y1249" s="496"/>
      <c r="Z1249" s="498"/>
      <c r="AA1249" s="494"/>
      <c r="AB1249" s="495"/>
      <c r="AC1249" s="496"/>
      <c r="AD1249" s="497"/>
      <c r="AE1249" s="492">
        <v>30174</v>
      </c>
      <c r="AF1249" s="495"/>
      <c r="AG1249" s="496"/>
      <c r="AH1249" s="498"/>
      <c r="AI1249" s="492"/>
      <c r="AJ1249" s="495"/>
      <c r="AK1249" s="496"/>
      <c r="AL1249" s="498"/>
    </row>
    <row r="1250" spans="1:38" s="702" customFormat="1" ht="18.75">
      <c r="A1250" s="969"/>
      <c r="B1250" s="858">
        <v>244125</v>
      </c>
      <c r="C1250" s="1015" t="s">
        <v>1631</v>
      </c>
      <c r="D1250" s="867"/>
      <c r="E1250" s="961"/>
      <c r="F1250" s="962"/>
      <c r="G1250" s="487"/>
      <c r="H1250" s="488">
        <v>20651</v>
      </c>
      <c r="I1250" s="489"/>
      <c r="J1250" s="490"/>
      <c r="K1250" s="953"/>
      <c r="L1250" s="570">
        <f t="shared" si="518"/>
        <v>0</v>
      </c>
      <c r="M1250" s="698">
        <f t="shared" si="532"/>
        <v>0</v>
      </c>
      <c r="N1250" s="699">
        <f t="shared" si="532"/>
        <v>0</v>
      </c>
      <c r="O1250" s="874">
        <f t="shared" si="532"/>
        <v>20651</v>
      </c>
      <c r="P1250" s="571">
        <f t="shared" si="521"/>
        <v>0</v>
      </c>
      <c r="Q1250" s="954"/>
      <c r="R1250" s="955"/>
      <c r="S1250" s="956"/>
      <c r="T1250" s="957"/>
      <c r="U1250" s="958"/>
      <c r="V1250" s="959"/>
      <c r="W1250" s="954"/>
      <c r="X1250" s="957"/>
      <c r="Y1250" s="958"/>
      <c r="Z1250" s="960">
        <v>20651</v>
      </c>
      <c r="AA1250" s="956"/>
      <c r="AB1250" s="957"/>
      <c r="AC1250" s="958"/>
      <c r="AD1250" s="959"/>
      <c r="AE1250" s="954"/>
      <c r="AF1250" s="957"/>
      <c r="AG1250" s="958"/>
      <c r="AH1250" s="960"/>
      <c r="AI1250" s="954"/>
      <c r="AJ1250" s="957"/>
      <c r="AK1250" s="958"/>
      <c r="AL1250" s="960"/>
    </row>
    <row r="1251" spans="1:38" ht="18.75">
      <c r="A1251" s="483"/>
      <c r="B1251" s="574">
        <v>244140</v>
      </c>
      <c r="C1251" s="599" t="s">
        <v>1032</v>
      </c>
      <c r="D1251" s="575"/>
      <c r="E1251" s="709"/>
      <c r="F1251" s="708"/>
      <c r="G1251" s="487">
        <v>10420</v>
      </c>
      <c r="H1251" s="488"/>
      <c r="I1251" s="489"/>
      <c r="J1251" s="490"/>
      <c r="K1251" s="491"/>
      <c r="L1251" s="459">
        <f t="shared" si="518"/>
        <v>10420</v>
      </c>
      <c r="M1251" s="460">
        <f t="shared" si="532"/>
        <v>0</v>
      </c>
      <c r="N1251" s="461">
        <f t="shared" si="532"/>
        <v>0</v>
      </c>
      <c r="O1251" s="462">
        <f t="shared" si="532"/>
        <v>0</v>
      </c>
      <c r="P1251" s="463">
        <f t="shared" si="521"/>
        <v>0</v>
      </c>
      <c r="Q1251" s="492"/>
      <c r="R1251" s="493"/>
      <c r="S1251" s="494">
        <v>10420</v>
      </c>
      <c r="T1251" s="495"/>
      <c r="U1251" s="496"/>
      <c r="V1251" s="497"/>
      <c r="W1251" s="492"/>
      <c r="X1251" s="495"/>
      <c r="Y1251" s="496"/>
      <c r="Z1251" s="498"/>
      <c r="AA1251" s="494"/>
      <c r="AB1251" s="495"/>
      <c r="AC1251" s="496"/>
      <c r="AD1251" s="497"/>
      <c r="AE1251" s="492"/>
      <c r="AF1251" s="495"/>
      <c r="AG1251" s="496"/>
      <c r="AH1251" s="498"/>
      <c r="AI1251" s="492"/>
      <c r="AJ1251" s="495"/>
      <c r="AK1251" s="496"/>
      <c r="AL1251" s="498"/>
    </row>
    <row r="1252" spans="1:38" ht="18.75">
      <c r="A1252" s="483"/>
      <c r="B1252" s="574">
        <v>244145</v>
      </c>
      <c r="C1252" s="599" t="s">
        <v>1033</v>
      </c>
      <c r="D1252" s="575"/>
      <c r="E1252" s="709"/>
      <c r="F1252" s="708"/>
      <c r="G1252" s="487"/>
      <c r="H1252" s="488">
        <v>3466.8</v>
      </c>
      <c r="I1252" s="489"/>
      <c r="J1252" s="490"/>
      <c r="K1252" s="491"/>
      <c r="L1252" s="459">
        <f t="shared" si="518"/>
        <v>3466.8</v>
      </c>
      <c r="M1252" s="460">
        <f t="shared" si="532"/>
        <v>0</v>
      </c>
      <c r="N1252" s="461">
        <f t="shared" si="532"/>
        <v>0</v>
      </c>
      <c r="O1252" s="462">
        <f t="shared" si="532"/>
        <v>0</v>
      </c>
      <c r="P1252" s="463">
        <f t="shared" si="521"/>
        <v>0</v>
      </c>
      <c r="Q1252" s="492"/>
      <c r="R1252" s="493"/>
      <c r="S1252" s="494"/>
      <c r="T1252" s="495"/>
      <c r="U1252" s="496"/>
      <c r="V1252" s="497"/>
      <c r="W1252" s="492">
        <v>3466.8</v>
      </c>
      <c r="X1252" s="495"/>
      <c r="Y1252" s="496"/>
      <c r="Z1252" s="498"/>
      <c r="AA1252" s="494"/>
      <c r="AB1252" s="495"/>
      <c r="AC1252" s="496"/>
      <c r="AD1252" s="497"/>
      <c r="AE1252" s="492"/>
      <c r="AF1252" s="495"/>
      <c r="AG1252" s="496"/>
      <c r="AH1252" s="498"/>
      <c r="AI1252" s="492"/>
      <c r="AJ1252" s="495"/>
      <c r="AK1252" s="496"/>
      <c r="AL1252" s="498"/>
    </row>
    <row r="1253" spans="1:38" ht="18.75">
      <c r="A1253" s="483"/>
      <c r="B1253" s="574">
        <v>244153</v>
      </c>
      <c r="C1253" s="599" t="s">
        <v>1034</v>
      </c>
      <c r="D1253" s="575"/>
      <c r="E1253" s="709"/>
      <c r="F1253" s="708"/>
      <c r="G1253" s="487"/>
      <c r="H1253" s="488">
        <v>7704</v>
      </c>
      <c r="I1253" s="489"/>
      <c r="J1253" s="490"/>
      <c r="K1253" s="491"/>
      <c r="L1253" s="459">
        <f t="shared" si="518"/>
        <v>7704</v>
      </c>
      <c r="M1253" s="460">
        <f t="shared" si="532"/>
        <v>0</v>
      </c>
      <c r="N1253" s="461">
        <f t="shared" si="532"/>
        <v>0</v>
      </c>
      <c r="O1253" s="462">
        <f t="shared" si="532"/>
        <v>0</v>
      </c>
      <c r="P1253" s="463">
        <f t="shared" si="521"/>
        <v>0</v>
      </c>
      <c r="Q1253" s="492"/>
      <c r="R1253" s="493"/>
      <c r="S1253" s="494"/>
      <c r="T1253" s="495"/>
      <c r="U1253" s="496"/>
      <c r="V1253" s="497"/>
      <c r="W1253" s="492">
        <v>7704</v>
      </c>
      <c r="X1253" s="495"/>
      <c r="Y1253" s="496"/>
      <c r="Z1253" s="498"/>
      <c r="AA1253" s="494"/>
      <c r="AB1253" s="495"/>
      <c r="AC1253" s="496"/>
      <c r="AD1253" s="497"/>
      <c r="AE1253" s="492"/>
      <c r="AF1253" s="495"/>
      <c r="AG1253" s="496"/>
      <c r="AH1253" s="498"/>
      <c r="AI1253" s="492"/>
      <c r="AJ1253" s="495"/>
      <c r="AK1253" s="496"/>
      <c r="AL1253" s="498"/>
    </row>
    <row r="1254" spans="1:38" ht="18.75">
      <c r="A1254" s="483"/>
      <c r="B1254" s="574">
        <v>244158</v>
      </c>
      <c r="C1254" s="599" t="s">
        <v>1035</v>
      </c>
      <c r="D1254" s="575"/>
      <c r="E1254" s="709"/>
      <c r="F1254" s="708"/>
      <c r="G1254" s="487">
        <v>36700</v>
      </c>
      <c r="H1254" s="488"/>
      <c r="I1254" s="489"/>
      <c r="J1254" s="490"/>
      <c r="K1254" s="491"/>
      <c r="L1254" s="459">
        <f t="shared" si="518"/>
        <v>36700</v>
      </c>
      <c r="M1254" s="460">
        <f t="shared" si="532"/>
        <v>0</v>
      </c>
      <c r="N1254" s="461">
        <f t="shared" si="532"/>
        <v>0</v>
      </c>
      <c r="O1254" s="462">
        <f t="shared" si="532"/>
        <v>0</v>
      </c>
      <c r="P1254" s="463">
        <f t="shared" si="521"/>
        <v>0</v>
      </c>
      <c r="Q1254" s="492"/>
      <c r="R1254" s="493"/>
      <c r="S1254" s="494">
        <v>36700</v>
      </c>
      <c r="T1254" s="495"/>
      <c r="U1254" s="496"/>
      <c r="V1254" s="497"/>
      <c r="W1254" s="492"/>
      <c r="X1254" s="495"/>
      <c r="Y1254" s="496"/>
      <c r="Z1254" s="498"/>
      <c r="AA1254" s="494"/>
      <c r="AB1254" s="495"/>
      <c r="AC1254" s="496"/>
      <c r="AD1254" s="497"/>
      <c r="AE1254" s="492"/>
      <c r="AF1254" s="495"/>
      <c r="AG1254" s="496"/>
      <c r="AH1254" s="498"/>
      <c r="AI1254" s="492"/>
      <c r="AJ1254" s="495"/>
      <c r="AK1254" s="496"/>
      <c r="AL1254" s="498"/>
    </row>
    <row r="1255" spans="1:38" ht="18.75">
      <c r="A1255" s="483"/>
      <c r="B1255" s="574"/>
      <c r="C1255" s="599" t="s">
        <v>1706</v>
      </c>
      <c r="D1255" s="575"/>
      <c r="E1255" s="709"/>
      <c r="F1255" s="708"/>
      <c r="G1255" s="487">
        <v>5350</v>
      </c>
      <c r="H1255" s="488"/>
      <c r="I1255" s="489"/>
      <c r="J1255" s="490"/>
      <c r="K1255" s="491"/>
      <c r="L1255" s="492">
        <f t="shared" si="518"/>
        <v>5350</v>
      </c>
      <c r="M1255" s="495">
        <f t="shared" si="532"/>
        <v>0</v>
      </c>
      <c r="N1255" s="496">
        <f t="shared" si="532"/>
        <v>0</v>
      </c>
      <c r="O1255" s="600">
        <f t="shared" si="532"/>
        <v>0</v>
      </c>
      <c r="P1255" s="493">
        <f t="shared" si="521"/>
        <v>0</v>
      </c>
      <c r="Q1255" s="492"/>
      <c r="R1255" s="493"/>
      <c r="S1255" s="494">
        <v>5350</v>
      </c>
      <c r="T1255" s="495"/>
      <c r="U1255" s="496"/>
      <c r="V1255" s="497"/>
      <c r="W1255" s="492"/>
      <c r="X1255" s="495"/>
      <c r="Y1255" s="496"/>
      <c r="Z1255" s="498"/>
      <c r="AA1255" s="494"/>
      <c r="AB1255" s="495"/>
      <c r="AC1255" s="496"/>
      <c r="AD1255" s="497"/>
      <c r="AE1255" s="492"/>
      <c r="AF1255" s="495"/>
      <c r="AG1255" s="496"/>
      <c r="AH1255" s="498"/>
      <c r="AI1255" s="492"/>
      <c r="AJ1255" s="495"/>
      <c r="AK1255" s="496"/>
      <c r="AL1255" s="498"/>
    </row>
    <row r="1256" spans="1:38" ht="18.75">
      <c r="A1256" s="483"/>
      <c r="B1256" s="574"/>
      <c r="C1256" s="599" t="s">
        <v>1289</v>
      </c>
      <c r="D1256" s="575"/>
      <c r="E1256" s="709"/>
      <c r="F1256" s="708"/>
      <c r="G1256" s="487">
        <v>1800</v>
      </c>
      <c r="H1256" s="488"/>
      <c r="I1256" s="489"/>
      <c r="J1256" s="490"/>
      <c r="K1256" s="491"/>
      <c r="L1256" s="492">
        <f t="shared" si="518"/>
        <v>1800</v>
      </c>
      <c r="M1256" s="495">
        <f t="shared" si="532"/>
        <v>0</v>
      </c>
      <c r="N1256" s="496">
        <f t="shared" si="532"/>
        <v>0</v>
      </c>
      <c r="O1256" s="600">
        <f t="shared" si="532"/>
        <v>0</v>
      </c>
      <c r="P1256" s="493">
        <f t="shared" si="521"/>
        <v>0</v>
      </c>
      <c r="Q1256" s="492"/>
      <c r="R1256" s="493"/>
      <c r="S1256" s="494">
        <v>1800</v>
      </c>
      <c r="T1256" s="495"/>
      <c r="U1256" s="496"/>
      <c r="V1256" s="497"/>
      <c r="W1256" s="492"/>
      <c r="X1256" s="495"/>
      <c r="Y1256" s="496"/>
      <c r="Z1256" s="498"/>
      <c r="AA1256" s="494"/>
      <c r="AB1256" s="495"/>
      <c r="AC1256" s="496"/>
      <c r="AD1256" s="497"/>
      <c r="AE1256" s="492"/>
      <c r="AF1256" s="495"/>
      <c r="AG1256" s="496"/>
      <c r="AH1256" s="498"/>
      <c r="AI1256" s="492"/>
      <c r="AJ1256" s="495"/>
      <c r="AK1256" s="496"/>
      <c r="AL1256" s="498"/>
    </row>
    <row r="1257" spans="1:38" ht="18.75">
      <c r="A1257" s="483"/>
      <c r="B1257" s="574"/>
      <c r="C1257" s="599" t="s">
        <v>1290</v>
      </c>
      <c r="D1257" s="575"/>
      <c r="E1257" s="709"/>
      <c r="F1257" s="708"/>
      <c r="G1257" s="487">
        <v>1650</v>
      </c>
      <c r="H1257" s="488"/>
      <c r="I1257" s="489"/>
      <c r="J1257" s="490"/>
      <c r="K1257" s="491"/>
      <c r="L1257" s="492">
        <f t="shared" si="518"/>
        <v>1650</v>
      </c>
      <c r="M1257" s="495">
        <f t="shared" si="532"/>
        <v>0</v>
      </c>
      <c r="N1257" s="496">
        <f t="shared" si="532"/>
        <v>0</v>
      </c>
      <c r="O1257" s="600">
        <f t="shared" si="532"/>
        <v>0</v>
      </c>
      <c r="P1257" s="493">
        <f t="shared" si="521"/>
        <v>0</v>
      </c>
      <c r="Q1257" s="492"/>
      <c r="R1257" s="493"/>
      <c r="S1257" s="494">
        <v>1650</v>
      </c>
      <c r="T1257" s="495"/>
      <c r="U1257" s="496"/>
      <c r="V1257" s="497"/>
      <c r="W1257" s="492"/>
      <c r="X1257" s="495"/>
      <c r="Y1257" s="496"/>
      <c r="Z1257" s="498"/>
      <c r="AA1257" s="494"/>
      <c r="AB1257" s="495"/>
      <c r="AC1257" s="496"/>
      <c r="AD1257" s="497"/>
      <c r="AE1257" s="492"/>
      <c r="AF1257" s="495"/>
      <c r="AG1257" s="496"/>
      <c r="AH1257" s="498"/>
      <c r="AI1257" s="492"/>
      <c r="AJ1257" s="495"/>
      <c r="AK1257" s="496"/>
      <c r="AL1257" s="498"/>
    </row>
    <row r="1258" spans="1:38" ht="18.75">
      <c r="A1258" s="483"/>
      <c r="B1258" s="574"/>
      <c r="C1258" s="599" t="s">
        <v>1352</v>
      </c>
      <c r="D1258" s="575"/>
      <c r="E1258" s="709"/>
      <c r="F1258" s="708"/>
      <c r="G1258" s="487">
        <v>1000</v>
      </c>
      <c r="H1258" s="488"/>
      <c r="I1258" s="489"/>
      <c r="J1258" s="490"/>
      <c r="K1258" s="491"/>
      <c r="L1258" s="492">
        <f t="shared" si="518"/>
        <v>1000</v>
      </c>
      <c r="M1258" s="495">
        <f t="shared" si="532"/>
        <v>0</v>
      </c>
      <c r="N1258" s="496">
        <f t="shared" si="532"/>
        <v>0</v>
      </c>
      <c r="O1258" s="600">
        <f t="shared" si="532"/>
        <v>0</v>
      </c>
      <c r="P1258" s="493">
        <f t="shared" si="521"/>
        <v>0</v>
      </c>
      <c r="Q1258" s="492"/>
      <c r="R1258" s="493"/>
      <c r="S1258" s="494">
        <v>1000</v>
      </c>
      <c r="T1258" s="495"/>
      <c r="U1258" s="496"/>
      <c r="V1258" s="497"/>
      <c r="W1258" s="492"/>
      <c r="X1258" s="495"/>
      <c r="Y1258" s="496"/>
      <c r="Z1258" s="498"/>
      <c r="AA1258" s="494"/>
      <c r="AB1258" s="495"/>
      <c r="AC1258" s="496"/>
      <c r="AD1258" s="497"/>
      <c r="AE1258" s="492"/>
      <c r="AF1258" s="495"/>
      <c r="AG1258" s="496"/>
      <c r="AH1258" s="498"/>
      <c r="AI1258" s="492"/>
      <c r="AJ1258" s="495"/>
      <c r="AK1258" s="496"/>
      <c r="AL1258" s="498"/>
    </row>
    <row r="1259" spans="1:38" ht="18.75">
      <c r="A1259" s="483"/>
      <c r="B1259" s="574">
        <v>244190</v>
      </c>
      <c r="C1259" s="599" t="s">
        <v>1407</v>
      </c>
      <c r="D1259" s="864"/>
      <c r="E1259" s="709"/>
      <c r="F1259" s="708"/>
      <c r="G1259" s="487"/>
      <c r="H1259" s="488"/>
      <c r="I1259" s="489"/>
      <c r="J1259" s="490">
        <v>64200</v>
      </c>
      <c r="K1259" s="491"/>
      <c r="L1259" s="492">
        <f t="shared" si="518"/>
        <v>0</v>
      </c>
      <c r="M1259" s="495">
        <f t="shared" si="532"/>
        <v>0</v>
      </c>
      <c r="N1259" s="496">
        <f t="shared" si="532"/>
        <v>0</v>
      </c>
      <c r="O1259" s="600">
        <f t="shared" si="532"/>
        <v>64200</v>
      </c>
      <c r="P1259" s="493">
        <f t="shared" si="521"/>
        <v>0</v>
      </c>
      <c r="Q1259" s="492"/>
      <c r="R1259" s="493"/>
      <c r="S1259" s="494"/>
      <c r="T1259" s="495"/>
      <c r="U1259" s="496"/>
      <c r="V1259" s="497"/>
      <c r="W1259" s="492"/>
      <c r="X1259" s="495"/>
      <c r="Y1259" s="496"/>
      <c r="Z1259" s="498"/>
      <c r="AA1259" s="494"/>
      <c r="AB1259" s="495"/>
      <c r="AC1259" s="496"/>
      <c r="AD1259" s="497"/>
      <c r="AE1259" s="492"/>
      <c r="AF1259" s="495"/>
      <c r="AG1259" s="496"/>
      <c r="AH1259" s="498">
        <v>64200</v>
      </c>
      <c r="AI1259" s="492"/>
      <c r="AJ1259" s="495"/>
      <c r="AK1259" s="496"/>
      <c r="AL1259" s="498"/>
    </row>
    <row r="1260" spans="1:38" ht="18" customHeight="1">
      <c r="A1260" s="483"/>
      <c r="B1260" s="574"/>
      <c r="C1260" s="599" t="s">
        <v>1409</v>
      </c>
      <c r="D1260" s="864"/>
      <c r="E1260" s="709"/>
      <c r="F1260" s="708"/>
      <c r="G1260" s="487">
        <v>8560</v>
      </c>
      <c r="H1260" s="488"/>
      <c r="I1260" s="489"/>
      <c r="J1260" s="490"/>
      <c r="K1260" s="491"/>
      <c r="L1260" s="492">
        <f t="shared" si="518"/>
        <v>8560</v>
      </c>
      <c r="M1260" s="495">
        <f t="shared" si="532"/>
        <v>0</v>
      </c>
      <c r="N1260" s="496">
        <f t="shared" si="532"/>
        <v>0</v>
      </c>
      <c r="O1260" s="600">
        <f t="shared" si="532"/>
        <v>0</v>
      </c>
      <c r="P1260" s="493">
        <f t="shared" si="521"/>
        <v>0</v>
      </c>
      <c r="Q1260" s="492"/>
      <c r="R1260" s="493"/>
      <c r="S1260" s="494">
        <v>8560</v>
      </c>
      <c r="T1260" s="495"/>
      <c r="U1260" s="496"/>
      <c r="V1260" s="497"/>
      <c r="W1260" s="492"/>
      <c r="X1260" s="495"/>
      <c r="Y1260" s="496"/>
      <c r="Z1260" s="498"/>
      <c r="AA1260" s="494"/>
      <c r="AB1260" s="495"/>
      <c r="AC1260" s="496"/>
      <c r="AD1260" s="497"/>
      <c r="AE1260" s="492"/>
      <c r="AF1260" s="495"/>
      <c r="AG1260" s="496"/>
      <c r="AH1260" s="498"/>
      <c r="AI1260" s="492"/>
      <c r="AJ1260" s="495"/>
      <c r="AK1260" s="496"/>
      <c r="AL1260" s="498"/>
    </row>
    <row r="1261" spans="1:38" ht="18.75">
      <c r="A1261" s="483"/>
      <c r="B1261" s="574">
        <v>244202</v>
      </c>
      <c r="C1261" s="599" t="s">
        <v>1709</v>
      </c>
      <c r="D1261" s="864"/>
      <c r="E1261" s="709"/>
      <c r="F1261" s="708"/>
      <c r="G1261" s="487"/>
      <c r="H1261" s="488"/>
      <c r="I1261" s="489"/>
      <c r="J1261" s="490">
        <v>112243</v>
      </c>
      <c r="K1261" s="491"/>
      <c r="L1261" s="492">
        <f t="shared" si="518"/>
        <v>0</v>
      </c>
      <c r="M1261" s="495">
        <f t="shared" si="532"/>
        <v>0</v>
      </c>
      <c r="N1261" s="496">
        <f t="shared" si="532"/>
        <v>0</v>
      </c>
      <c r="O1261" s="600">
        <f t="shared" si="532"/>
        <v>112243</v>
      </c>
      <c r="P1261" s="493">
        <f t="shared" si="521"/>
        <v>0</v>
      </c>
      <c r="Q1261" s="492"/>
      <c r="R1261" s="493"/>
      <c r="S1261" s="494"/>
      <c r="T1261" s="495"/>
      <c r="U1261" s="496"/>
      <c r="V1261" s="497"/>
      <c r="W1261" s="492"/>
      <c r="X1261" s="495"/>
      <c r="Y1261" s="496"/>
      <c r="Z1261" s="498"/>
      <c r="AA1261" s="494"/>
      <c r="AB1261" s="495"/>
      <c r="AC1261" s="496"/>
      <c r="AD1261" s="497"/>
      <c r="AE1261" s="492"/>
      <c r="AF1261" s="495"/>
      <c r="AG1261" s="496"/>
      <c r="AH1261" s="498">
        <v>112243</v>
      </c>
      <c r="AI1261" s="492"/>
      <c r="AJ1261" s="495"/>
      <c r="AK1261" s="496"/>
      <c r="AL1261" s="498"/>
    </row>
    <row r="1262" spans="1:38" ht="18.75">
      <c r="A1262" s="483"/>
      <c r="B1262" s="574"/>
      <c r="C1262" s="599" t="s">
        <v>1408</v>
      </c>
      <c r="D1262" s="864"/>
      <c r="E1262" s="709"/>
      <c r="F1262" s="708"/>
      <c r="G1262" s="487"/>
      <c r="H1262" s="488"/>
      <c r="I1262" s="489"/>
      <c r="J1262" s="490">
        <v>5564</v>
      </c>
      <c r="K1262" s="491"/>
      <c r="L1262" s="492">
        <f t="shared" si="518"/>
        <v>0</v>
      </c>
      <c r="M1262" s="495">
        <f t="shared" si="532"/>
        <v>0</v>
      </c>
      <c r="N1262" s="496">
        <f t="shared" si="532"/>
        <v>0</v>
      </c>
      <c r="O1262" s="600">
        <f t="shared" si="532"/>
        <v>5564</v>
      </c>
      <c r="P1262" s="493">
        <f t="shared" si="521"/>
        <v>0</v>
      </c>
      <c r="Q1262" s="492"/>
      <c r="R1262" s="493"/>
      <c r="S1262" s="494"/>
      <c r="T1262" s="495"/>
      <c r="U1262" s="496"/>
      <c r="V1262" s="497"/>
      <c r="W1262" s="492"/>
      <c r="X1262" s="495"/>
      <c r="Y1262" s="496"/>
      <c r="Z1262" s="498"/>
      <c r="AA1262" s="494"/>
      <c r="AB1262" s="495"/>
      <c r="AC1262" s="496"/>
      <c r="AD1262" s="497"/>
      <c r="AE1262" s="492"/>
      <c r="AF1262" s="495"/>
      <c r="AG1262" s="496"/>
      <c r="AH1262" s="498">
        <v>5564</v>
      </c>
      <c r="AI1262" s="492"/>
      <c r="AJ1262" s="495"/>
      <c r="AK1262" s="496"/>
      <c r="AL1262" s="498"/>
    </row>
    <row r="1263" spans="1:38" ht="18.75">
      <c r="A1263" s="483"/>
      <c r="B1263" s="574"/>
      <c r="C1263" s="1015" t="s">
        <v>1624</v>
      </c>
      <c r="D1263" s="864"/>
      <c r="E1263" s="709"/>
      <c r="F1263" s="708"/>
      <c r="G1263" s="487"/>
      <c r="H1263" s="488"/>
      <c r="I1263" s="489"/>
      <c r="J1263" s="490">
        <v>495838</v>
      </c>
      <c r="K1263" s="491"/>
      <c r="L1263" s="492">
        <f t="shared" si="518"/>
        <v>0</v>
      </c>
      <c r="M1263" s="495">
        <f t="shared" si="532"/>
        <v>0</v>
      </c>
      <c r="N1263" s="496">
        <f t="shared" si="532"/>
        <v>495838</v>
      </c>
      <c r="O1263" s="600">
        <f t="shared" si="532"/>
        <v>0</v>
      </c>
      <c r="P1263" s="493">
        <f t="shared" si="521"/>
        <v>0</v>
      </c>
      <c r="Q1263" s="492"/>
      <c r="R1263" s="493"/>
      <c r="S1263" s="494"/>
      <c r="T1263" s="495"/>
      <c r="U1263" s="496"/>
      <c r="V1263" s="497"/>
      <c r="W1263" s="492"/>
      <c r="X1263" s="495"/>
      <c r="Y1263" s="496"/>
      <c r="Z1263" s="498"/>
      <c r="AA1263" s="494"/>
      <c r="AB1263" s="495"/>
      <c r="AC1263" s="496"/>
      <c r="AD1263" s="497"/>
      <c r="AE1263" s="492"/>
      <c r="AF1263" s="495"/>
      <c r="AG1263" s="496">
        <v>495838</v>
      </c>
      <c r="AH1263" s="498"/>
      <c r="AI1263" s="492"/>
      <c r="AJ1263" s="495"/>
      <c r="AK1263" s="496"/>
      <c r="AL1263" s="498"/>
    </row>
    <row r="1264" spans="1:38" ht="18.75">
      <c r="A1264" s="483"/>
      <c r="B1264" s="574"/>
      <c r="C1264" s="1015" t="s">
        <v>1625</v>
      </c>
      <c r="D1264" s="864"/>
      <c r="E1264" s="709"/>
      <c r="F1264" s="708"/>
      <c r="G1264" s="487"/>
      <c r="H1264" s="488">
        <v>35750</v>
      </c>
      <c r="I1264" s="489"/>
      <c r="J1264" s="490"/>
      <c r="K1264" s="491"/>
      <c r="L1264" s="492">
        <f t="shared" si="518"/>
        <v>0</v>
      </c>
      <c r="M1264" s="495">
        <f t="shared" si="532"/>
        <v>0</v>
      </c>
      <c r="N1264" s="496">
        <f t="shared" si="532"/>
        <v>35750</v>
      </c>
      <c r="O1264" s="600">
        <f t="shared" si="532"/>
        <v>0</v>
      </c>
      <c r="P1264" s="493">
        <f t="shared" si="521"/>
        <v>0</v>
      </c>
      <c r="Q1264" s="492"/>
      <c r="R1264" s="493"/>
      <c r="S1264" s="494"/>
      <c r="T1264" s="495"/>
      <c r="U1264" s="496"/>
      <c r="V1264" s="497"/>
      <c r="W1264" s="492"/>
      <c r="X1264" s="495"/>
      <c r="Y1264" s="496">
        <v>35750</v>
      </c>
      <c r="Z1264" s="498"/>
      <c r="AA1264" s="494"/>
      <c r="AB1264" s="495"/>
      <c r="AC1264" s="496"/>
      <c r="AD1264" s="497"/>
      <c r="AE1264" s="492"/>
      <c r="AF1264" s="495"/>
      <c r="AG1264" s="496"/>
      <c r="AH1264" s="498"/>
      <c r="AI1264" s="492"/>
      <c r="AJ1264" s="495"/>
      <c r="AK1264" s="496"/>
      <c r="AL1264" s="498"/>
    </row>
    <row r="1265" spans="1:38" ht="18.75">
      <c r="A1265" s="483"/>
      <c r="B1265" s="574">
        <v>244203</v>
      </c>
      <c r="C1265" s="599" t="s">
        <v>1517</v>
      </c>
      <c r="D1265" s="575"/>
      <c r="E1265" s="709"/>
      <c r="F1265" s="708"/>
      <c r="G1265" s="487">
        <v>900</v>
      </c>
      <c r="H1265" s="488"/>
      <c r="I1265" s="489"/>
      <c r="J1265" s="490"/>
      <c r="K1265" s="491"/>
      <c r="L1265" s="492">
        <f t="shared" si="518"/>
        <v>900</v>
      </c>
      <c r="M1265" s="495">
        <f t="shared" si="532"/>
        <v>0</v>
      </c>
      <c r="N1265" s="496">
        <f t="shared" si="532"/>
        <v>0</v>
      </c>
      <c r="O1265" s="600">
        <f t="shared" si="532"/>
        <v>0</v>
      </c>
      <c r="P1265" s="493">
        <f t="shared" si="521"/>
        <v>0</v>
      </c>
      <c r="Q1265" s="492"/>
      <c r="R1265" s="493"/>
      <c r="S1265" s="494">
        <v>900</v>
      </c>
      <c r="T1265" s="495"/>
      <c r="U1265" s="496"/>
      <c r="V1265" s="497"/>
      <c r="W1265" s="492"/>
      <c r="X1265" s="495"/>
      <c r="Y1265" s="496"/>
      <c r="Z1265" s="498"/>
      <c r="AA1265" s="494"/>
      <c r="AB1265" s="495"/>
      <c r="AC1265" s="496"/>
      <c r="AD1265" s="497"/>
      <c r="AE1265" s="492"/>
      <c r="AF1265" s="495"/>
      <c r="AG1265" s="496"/>
      <c r="AH1265" s="498"/>
      <c r="AI1265" s="492"/>
      <c r="AJ1265" s="495"/>
      <c r="AK1265" s="496"/>
      <c r="AL1265" s="498"/>
    </row>
    <row r="1266" spans="1:38" ht="18.75">
      <c r="A1266" s="483"/>
      <c r="B1266" s="574">
        <v>244223</v>
      </c>
      <c r="C1266" s="599" t="s">
        <v>1518</v>
      </c>
      <c r="D1266" s="575"/>
      <c r="E1266" s="709"/>
      <c r="F1266" s="708"/>
      <c r="G1266" s="487">
        <v>6955</v>
      </c>
      <c r="H1266" s="488"/>
      <c r="I1266" s="489"/>
      <c r="J1266" s="490"/>
      <c r="K1266" s="491"/>
      <c r="L1266" s="492">
        <f t="shared" si="518"/>
        <v>0</v>
      </c>
      <c r="M1266" s="495">
        <f t="shared" si="532"/>
        <v>0</v>
      </c>
      <c r="N1266" s="496">
        <f t="shared" si="532"/>
        <v>0</v>
      </c>
      <c r="O1266" s="600">
        <f t="shared" si="532"/>
        <v>6955</v>
      </c>
      <c r="P1266" s="493">
        <f t="shared" si="521"/>
        <v>0</v>
      </c>
      <c r="Q1266" s="492"/>
      <c r="R1266" s="493"/>
      <c r="S1266" s="494"/>
      <c r="T1266" s="495"/>
      <c r="U1266" s="496"/>
      <c r="V1266" s="497">
        <v>6955</v>
      </c>
      <c r="W1266" s="492"/>
      <c r="X1266" s="495"/>
      <c r="Y1266" s="496"/>
      <c r="Z1266" s="498"/>
      <c r="AA1266" s="494"/>
      <c r="AB1266" s="495"/>
      <c r="AC1266" s="496"/>
      <c r="AD1266" s="497"/>
      <c r="AE1266" s="492"/>
      <c r="AF1266" s="495"/>
      <c r="AG1266" s="496"/>
      <c r="AH1266" s="498"/>
      <c r="AI1266" s="492"/>
      <c r="AJ1266" s="495"/>
      <c r="AK1266" s="496"/>
      <c r="AL1266" s="498"/>
    </row>
    <row r="1267" spans="1:38" ht="18.75">
      <c r="A1267" s="483"/>
      <c r="B1267" s="574"/>
      <c r="C1267" s="1011" t="s">
        <v>1626</v>
      </c>
      <c r="D1267" s="575"/>
      <c r="E1267" s="709"/>
      <c r="F1267" s="708"/>
      <c r="G1267" s="487">
        <v>60000</v>
      </c>
      <c r="H1267" s="488"/>
      <c r="I1267" s="489"/>
      <c r="J1267" s="490"/>
      <c r="K1267" s="491"/>
      <c r="L1267" s="492">
        <f t="shared" ref="L1267:L1279" si="533">SUM(Q1267,S1267,W1267,AA1267,AE1267,AI1267)</f>
        <v>0</v>
      </c>
      <c r="M1267" s="495">
        <f t="shared" ref="M1267:M1279" si="534">SUM(T1267,X1267,AB1267,AF1267,AJ1267)</f>
        <v>0</v>
      </c>
      <c r="N1267" s="496">
        <f t="shared" ref="N1267:N1279" si="535">SUM(U1267,Y1267,AC1267,AG1267,AK1267)</f>
        <v>60000</v>
      </c>
      <c r="O1267" s="600">
        <f t="shared" ref="O1267:O1279" si="536">SUM(V1267,Z1267,AD1267,AH1267,AL1267)</f>
        <v>0</v>
      </c>
      <c r="P1267" s="493">
        <f t="shared" ref="P1267:P1279" si="537">SUM(R1267)</f>
        <v>0</v>
      </c>
      <c r="Q1267" s="492"/>
      <c r="R1267" s="493"/>
      <c r="S1267" s="494"/>
      <c r="T1267" s="495"/>
      <c r="U1267" s="496">
        <v>60000</v>
      </c>
      <c r="V1267" s="497"/>
      <c r="W1267" s="492"/>
      <c r="X1267" s="495"/>
      <c r="Y1267" s="496"/>
      <c r="Z1267" s="498"/>
      <c r="AA1267" s="494"/>
      <c r="AB1267" s="495"/>
      <c r="AC1267" s="496"/>
      <c r="AD1267" s="497"/>
      <c r="AE1267" s="492"/>
      <c r="AF1267" s="495"/>
      <c r="AG1267" s="496"/>
      <c r="AH1267" s="498"/>
      <c r="AI1267" s="492"/>
      <c r="AJ1267" s="495"/>
      <c r="AK1267" s="496"/>
      <c r="AL1267" s="498"/>
    </row>
    <row r="1268" spans="1:38" ht="18.75">
      <c r="A1268" s="483"/>
      <c r="B1268" s="574"/>
      <c r="C1268" s="1016" t="s">
        <v>1627</v>
      </c>
      <c r="D1268" s="575"/>
      <c r="E1268" s="709"/>
      <c r="F1268" s="708"/>
      <c r="G1268" s="487"/>
      <c r="H1268" s="488"/>
      <c r="I1268" s="489"/>
      <c r="J1268" s="490">
        <v>5350</v>
      </c>
      <c r="K1268" s="491"/>
      <c r="L1268" s="492">
        <f t="shared" si="533"/>
        <v>0</v>
      </c>
      <c r="M1268" s="495">
        <f t="shared" si="534"/>
        <v>0</v>
      </c>
      <c r="N1268" s="496">
        <f t="shared" si="535"/>
        <v>0</v>
      </c>
      <c r="O1268" s="600">
        <f t="shared" si="536"/>
        <v>5350</v>
      </c>
      <c r="P1268" s="493">
        <f t="shared" si="537"/>
        <v>0</v>
      </c>
      <c r="Q1268" s="492"/>
      <c r="R1268" s="493"/>
      <c r="S1268" s="494"/>
      <c r="T1268" s="495"/>
      <c r="U1268" s="496"/>
      <c r="V1268" s="497"/>
      <c r="W1268" s="492"/>
      <c r="X1268" s="495"/>
      <c r="Y1268" s="496"/>
      <c r="Z1268" s="498"/>
      <c r="AA1268" s="494"/>
      <c r="AB1268" s="495"/>
      <c r="AC1268" s="496"/>
      <c r="AD1268" s="497"/>
      <c r="AE1268" s="492"/>
      <c r="AF1268" s="495"/>
      <c r="AG1268" s="496"/>
      <c r="AH1268" s="498">
        <v>5350</v>
      </c>
      <c r="AI1268" s="492"/>
      <c r="AJ1268" s="495"/>
      <c r="AK1268" s="496"/>
      <c r="AL1268" s="498"/>
    </row>
    <row r="1269" spans="1:38" ht="18" customHeight="1">
      <c r="A1269" s="483"/>
      <c r="B1269" s="574"/>
      <c r="C1269" s="599" t="s">
        <v>1628</v>
      </c>
      <c r="D1269" s="575"/>
      <c r="E1269" s="709"/>
      <c r="F1269" s="708"/>
      <c r="G1269" s="487"/>
      <c r="H1269" s="488">
        <v>8453</v>
      </c>
      <c r="I1269" s="489"/>
      <c r="J1269" s="490"/>
      <c r="K1269" s="491"/>
      <c r="L1269" s="492">
        <f t="shared" si="533"/>
        <v>0</v>
      </c>
      <c r="M1269" s="495">
        <f t="shared" si="534"/>
        <v>0</v>
      </c>
      <c r="N1269" s="496">
        <f t="shared" si="535"/>
        <v>0</v>
      </c>
      <c r="O1269" s="600">
        <f t="shared" si="536"/>
        <v>8453</v>
      </c>
      <c r="P1269" s="493">
        <f t="shared" si="537"/>
        <v>0</v>
      </c>
      <c r="Q1269" s="492"/>
      <c r="R1269" s="493"/>
      <c r="S1269" s="494"/>
      <c r="T1269" s="495"/>
      <c r="U1269" s="496"/>
      <c r="V1269" s="497"/>
      <c r="W1269" s="492"/>
      <c r="X1269" s="495"/>
      <c r="Y1269" s="496"/>
      <c r="Z1269" s="498">
        <v>8453</v>
      </c>
      <c r="AA1269" s="494"/>
      <c r="AB1269" s="495"/>
      <c r="AC1269" s="496"/>
      <c r="AD1269" s="497"/>
      <c r="AE1269" s="492"/>
      <c r="AF1269" s="495"/>
      <c r="AG1269" s="496"/>
      <c r="AH1269" s="498"/>
      <c r="AI1269" s="492"/>
      <c r="AJ1269" s="495"/>
      <c r="AK1269" s="496"/>
      <c r="AL1269" s="498"/>
    </row>
    <row r="1270" spans="1:38" ht="18" customHeight="1">
      <c r="A1270" s="483"/>
      <c r="B1270" s="574">
        <v>244238</v>
      </c>
      <c r="C1270" s="599" t="s">
        <v>1705</v>
      </c>
      <c r="D1270" s="575"/>
      <c r="E1270" s="709"/>
      <c r="F1270" s="708"/>
      <c r="G1270" s="487"/>
      <c r="H1270" s="488">
        <v>36380</v>
      </c>
      <c r="I1270" s="489"/>
      <c r="J1270" s="490"/>
      <c r="K1270" s="491"/>
      <c r="L1270" s="492">
        <f t="shared" si="533"/>
        <v>0</v>
      </c>
      <c r="M1270" s="495">
        <f t="shared" si="534"/>
        <v>0</v>
      </c>
      <c r="N1270" s="496">
        <f t="shared" si="535"/>
        <v>0</v>
      </c>
      <c r="O1270" s="600">
        <f t="shared" si="536"/>
        <v>36380</v>
      </c>
      <c r="P1270" s="493">
        <f t="shared" si="537"/>
        <v>0</v>
      </c>
      <c r="Q1270" s="492"/>
      <c r="R1270" s="493"/>
      <c r="S1270" s="494"/>
      <c r="T1270" s="495"/>
      <c r="U1270" s="496"/>
      <c r="V1270" s="497"/>
      <c r="W1270" s="492"/>
      <c r="X1270" s="495"/>
      <c r="Y1270" s="496"/>
      <c r="Z1270" s="498">
        <v>36380</v>
      </c>
      <c r="AA1270" s="494"/>
      <c r="AB1270" s="495"/>
      <c r="AC1270" s="496"/>
      <c r="AD1270" s="497"/>
      <c r="AE1270" s="492"/>
      <c r="AF1270" s="495"/>
      <c r="AG1270" s="496"/>
      <c r="AH1270" s="498"/>
      <c r="AI1270" s="492"/>
      <c r="AJ1270" s="495"/>
      <c r="AK1270" s="496"/>
      <c r="AL1270" s="498"/>
    </row>
    <row r="1271" spans="1:38" ht="18" customHeight="1">
      <c r="A1271" s="483"/>
      <c r="B1271" s="574">
        <v>244243</v>
      </c>
      <c r="C1271" s="599" t="s">
        <v>1707</v>
      </c>
      <c r="D1271" s="575"/>
      <c r="E1271" s="709"/>
      <c r="F1271" s="708"/>
      <c r="G1271" s="487"/>
      <c r="H1271" s="488"/>
      <c r="I1271" s="489"/>
      <c r="J1271" s="490">
        <v>115560</v>
      </c>
      <c r="K1271" s="491"/>
      <c r="L1271" s="492">
        <f t="shared" ref="L1271:L1278" si="538">SUM(Q1271,S1271,W1271,AA1271,AE1271,AI1271)</f>
        <v>0</v>
      </c>
      <c r="M1271" s="495">
        <f t="shared" ref="M1271:M1278" si="539">SUM(T1271,X1271,AB1271,AF1271,AJ1271)</f>
        <v>0</v>
      </c>
      <c r="N1271" s="496">
        <f t="shared" ref="N1271:N1278" si="540">SUM(U1271,Y1271,AC1271,AG1271,AK1271)</f>
        <v>0</v>
      </c>
      <c r="O1271" s="600">
        <f t="shared" ref="O1271:O1278" si="541">SUM(V1271,Z1271,AD1271,AH1271,AL1271)</f>
        <v>115560</v>
      </c>
      <c r="P1271" s="493">
        <f t="shared" ref="P1271:P1278" si="542">SUM(R1271)</f>
        <v>0</v>
      </c>
      <c r="Q1271" s="492"/>
      <c r="R1271" s="493"/>
      <c r="S1271" s="494"/>
      <c r="T1271" s="495"/>
      <c r="U1271" s="496"/>
      <c r="V1271" s="497"/>
      <c r="W1271" s="492"/>
      <c r="X1271" s="495"/>
      <c r="Y1271" s="496"/>
      <c r="Z1271" s="498"/>
      <c r="AA1271" s="494"/>
      <c r="AB1271" s="495"/>
      <c r="AC1271" s="496"/>
      <c r="AD1271" s="497"/>
      <c r="AE1271" s="492"/>
      <c r="AF1271" s="495"/>
      <c r="AG1271" s="496"/>
      <c r="AH1271" s="498">
        <v>115560</v>
      </c>
      <c r="AI1271" s="492"/>
      <c r="AJ1271" s="495"/>
      <c r="AK1271" s="496"/>
      <c r="AL1271" s="498"/>
    </row>
    <row r="1272" spans="1:38" ht="18" customHeight="1">
      <c r="A1272" s="483"/>
      <c r="B1272" s="574">
        <v>244250</v>
      </c>
      <c r="C1272" s="599" t="s">
        <v>1708</v>
      </c>
      <c r="D1272" s="575"/>
      <c r="E1272" s="709"/>
      <c r="F1272" s="708"/>
      <c r="G1272" s="487"/>
      <c r="H1272" s="488">
        <v>6334.4</v>
      </c>
      <c r="I1272" s="489"/>
      <c r="J1272" s="490"/>
      <c r="K1272" s="491"/>
      <c r="L1272" s="492">
        <f t="shared" si="538"/>
        <v>0</v>
      </c>
      <c r="M1272" s="495">
        <f t="shared" si="539"/>
        <v>0</v>
      </c>
      <c r="N1272" s="496">
        <f t="shared" si="540"/>
        <v>0</v>
      </c>
      <c r="O1272" s="600">
        <f t="shared" si="541"/>
        <v>6334.4</v>
      </c>
      <c r="P1272" s="493">
        <f t="shared" si="542"/>
        <v>0</v>
      </c>
      <c r="Q1272" s="492"/>
      <c r="R1272" s="493"/>
      <c r="S1272" s="494"/>
      <c r="T1272" s="495"/>
      <c r="U1272" s="496"/>
      <c r="V1272" s="497"/>
      <c r="W1272" s="492"/>
      <c r="X1272" s="495"/>
      <c r="Y1272" s="496"/>
      <c r="Z1272" s="498">
        <v>6334.4</v>
      </c>
      <c r="AA1272" s="494"/>
      <c r="AB1272" s="495"/>
      <c r="AC1272" s="496"/>
      <c r="AD1272" s="497"/>
      <c r="AE1272" s="492"/>
      <c r="AF1272" s="495"/>
      <c r="AG1272" s="496"/>
      <c r="AH1272" s="498"/>
      <c r="AI1272" s="492"/>
      <c r="AJ1272" s="495"/>
      <c r="AK1272" s="496"/>
      <c r="AL1272" s="498"/>
    </row>
    <row r="1273" spans="1:38" ht="18" customHeight="1">
      <c r="A1273" s="483"/>
      <c r="B1273" s="574"/>
      <c r="C1273" s="599"/>
      <c r="D1273" s="575"/>
      <c r="E1273" s="709"/>
      <c r="F1273" s="708"/>
      <c r="G1273" s="487"/>
      <c r="H1273" s="488"/>
      <c r="I1273" s="489"/>
      <c r="J1273" s="490"/>
      <c r="K1273" s="491"/>
      <c r="L1273" s="492"/>
      <c r="M1273" s="495"/>
      <c r="N1273" s="496"/>
      <c r="O1273" s="600"/>
      <c r="P1273" s="493"/>
      <c r="Q1273" s="492"/>
      <c r="R1273" s="493"/>
      <c r="S1273" s="494"/>
      <c r="T1273" s="495"/>
      <c r="U1273" s="496"/>
      <c r="V1273" s="497"/>
      <c r="W1273" s="492"/>
      <c r="X1273" s="495"/>
      <c r="Y1273" s="496"/>
      <c r="Z1273" s="498"/>
      <c r="AA1273" s="494"/>
      <c r="AB1273" s="495"/>
      <c r="AC1273" s="496"/>
      <c r="AD1273" s="497"/>
      <c r="AE1273" s="492"/>
      <c r="AF1273" s="495"/>
      <c r="AG1273" s="496"/>
      <c r="AH1273" s="498"/>
      <c r="AI1273" s="492"/>
      <c r="AJ1273" s="495"/>
      <c r="AK1273" s="496"/>
      <c r="AL1273" s="498"/>
    </row>
    <row r="1274" spans="1:38" ht="18" customHeight="1">
      <c r="A1274" s="483"/>
      <c r="B1274" s="574"/>
      <c r="C1274" s="599"/>
      <c r="D1274" s="575"/>
      <c r="E1274" s="709"/>
      <c r="F1274" s="708"/>
      <c r="G1274" s="487"/>
      <c r="H1274" s="488"/>
      <c r="I1274" s="489"/>
      <c r="J1274" s="490"/>
      <c r="K1274" s="491"/>
      <c r="L1274" s="492">
        <f t="shared" si="538"/>
        <v>0</v>
      </c>
      <c r="M1274" s="495">
        <f t="shared" si="539"/>
        <v>0</v>
      </c>
      <c r="N1274" s="496">
        <f t="shared" si="540"/>
        <v>0</v>
      </c>
      <c r="O1274" s="600">
        <f t="shared" si="541"/>
        <v>0</v>
      </c>
      <c r="P1274" s="493">
        <f t="shared" si="542"/>
        <v>0</v>
      </c>
      <c r="Q1274" s="492"/>
      <c r="R1274" s="493"/>
      <c r="S1274" s="494"/>
      <c r="T1274" s="495"/>
      <c r="U1274" s="496"/>
      <c r="V1274" s="497"/>
      <c r="W1274" s="492"/>
      <c r="X1274" s="495"/>
      <c r="Y1274" s="496"/>
      <c r="Z1274" s="498"/>
      <c r="AA1274" s="494"/>
      <c r="AB1274" s="495"/>
      <c r="AC1274" s="496"/>
      <c r="AD1274" s="497"/>
      <c r="AE1274" s="492"/>
      <c r="AF1274" s="495"/>
      <c r="AG1274" s="496"/>
      <c r="AH1274" s="498"/>
      <c r="AI1274" s="492"/>
      <c r="AJ1274" s="495"/>
      <c r="AK1274" s="496"/>
      <c r="AL1274" s="498"/>
    </row>
    <row r="1275" spans="1:38" ht="18" customHeight="1">
      <c r="A1275" s="483"/>
      <c r="B1275" s="574"/>
      <c r="C1275" s="599"/>
      <c r="D1275" s="575"/>
      <c r="E1275" s="709"/>
      <c r="F1275" s="708"/>
      <c r="G1275" s="487"/>
      <c r="H1275" s="488"/>
      <c r="I1275" s="489"/>
      <c r="J1275" s="490"/>
      <c r="K1275" s="491"/>
      <c r="L1275" s="492">
        <f t="shared" si="538"/>
        <v>0</v>
      </c>
      <c r="M1275" s="495">
        <f t="shared" si="539"/>
        <v>0</v>
      </c>
      <c r="N1275" s="496">
        <f t="shared" si="540"/>
        <v>0</v>
      </c>
      <c r="O1275" s="600">
        <f t="shared" si="541"/>
        <v>0</v>
      </c>
      <c r="P1275" s="493">
        <f t="shared" si="542"/>
        <v>0</v>
      </c>
      <c r="Q1275" s="492"/>
      <c r="R1275" s="493"/>
      <c r="S1275" s="494"/>
      <c r="T1275" s="495"/>
      <c r="U1275" s="496"/>
      <c r="V1275" s="497"/>
      <c r="W1275" s="492"/>
      <c r="X1275" s="495"/>
      <c r="Y1275" s="496"/>
      <c r="Z1275" s="498"/>
      <c r="AA1275" s="494"/>
      <c r="AB1275" s="495"/>
      <c r="AC1275" s="496"/>
      <c r="AD1275" s="497"/>
      <c r="AE1275" s="492"/>
      <c r="AF1275" s="495"/>
      <c r="AG1275" s="496"/>
      <c r="AH1275" s="498"/>
      <c r="AI1275" s="492"/>
      <c r="AJ1275" s="495"/>
      <c r="AK1275" s="496"/>
      <c r="AL1275" s="498"/>
    </row>
    <row r="1276" spans="1:38" ht="18" customHeight="1">
      <c r="A1276" s="483"/>
      <c r="B1276" s="574"/>
      <c r="C1276" s="599"/>
      <c r="D1276" s="575"/>
      <c r="E1276" s="709"/>
      <c r="F1276" s="708"/>
      <c r="G1276" s="487"/>
      <c r="H1276" s="488"/>
      <c r="I1276" s="489"/>
      <c r="J1276" s="490"/>
      <c r="K1276" s="491"/>
      <c r="L1276" s="492">
        <f t="shared" si="538"/>
        <v>0</v>
      </c>
      <c r="M1276" s="495">
        <f t="shared" si="539"/>
        <v>0</v>
      </c>
      <c r="N1276" s="496">
        <f t="shared" si="540"/>
        <v>0</v>
      </c>
      <c r="O1276" s="600">
        <f t="shared" si="541"/>
        <v>0</v>
      </c>
      <c r="P1276" s="493">
        <f t="shared" si="542"/>
        <v>0</v>
      </c>
      <c r="Q1276" s="492"/>
      <c r="R1276" s="493"/>
      <c r="S1276" s="494"/>
      <c r="T1276" s="495"/>
      <c r="U1276" s="496"/>
      <c r="V1276" s="497"/>
      <c r="W1276" s="492"/>
      <c r="X1276" s="495"/>
      <c r="Y1276" s="496"/>
      <c r="Z1276" s="498"/>
      <c r="AA1276" s="494"/>
      <c r="AB1276" s="495"/>
      <c r="AC1276" s="496"/>
      <c r="AD1276" s="497"/>
      <c r="AE1276" s="492"/>
      <c r="AF1276" s="495"/>
      <c r="AG1276" s="496"/>
      <c r="AH1276" s="498"/>
      <c r="AI1276" s="492"/>
      <c r="AJ1276" s="495"/>
      <c r="AK1276" s="496"/>
      <c r="AL1276" s="498"/>
    </row>
    <row r="1277" spans="1:38" ht="18" customHeight="1">
      <c r="A1277" s="483"/>
      <c r="B1277" s="574"/>
      <c r="C1277" s="599"/>
      <c r="D1277" s="575"/>
      <c r="E1277" s="709"/>
      <c r="F1277" s="708"/>
      <c r="G1277" s="487"/>
      <c r="H1277" s="488"/>
      <c r="I1277" s="489"/>
      <c r="J1277" s="490"/>
      <c r="K1277" s="491"/>
      <c r="L1277" s="492">
        <f t="shared" si="538"/>
        <v>0</v>
      </c>
      <c r="M1277" s="495">
        <f t="shared" si="539"/>
        <v>0</v>
      </c>
      <c r="N1277" s="496">
        <f t="shared" si="540"/>
        <v>0</v>
      </c>
      <c r="O1277" s="600">
        <f t="shared" si="541"/>
        <v>0</v>
      </c>
      <c r="P1277" s="493">
        <f t="shared" si="542"/>
        <v>0</v>
      </c>
      <c r="Q1277" s="492"/>
      <c r="R1277" s="493"/>
      <c r="S1277" s="494"/>
      <c r="T1277" s="495"/>
      <c r="U1277" s="496"/>
      <c r="V1277" s="497"/>
      <c r="W1277" s="492"/>
      <c r="X1277" s="495"/>
      <c r="Y1277" s="496"/>
      <c r="Z1277" s="498"/>
      <c r="AA1277" s="494"/>
      <c r="AB1277" s="495"/>
      <c r="AC1277" s="496"/>
      <c r="AD1277" s="497"/>
      <c r="AE1277" s="492"/>
      <c r="AF1277" s="495"/>
      <c r="AG1277" s="496"/>
      <c r="AH1277" s="498"/>
      <c r="AI1277" s="492"/>
      <c r="AJ1277" s="495"/>
      <c r="AK1277" s="496"/>
      <c r="AL1277" s="498"/>
    </row>
    <row r="1278" spans="1:38" ht="18" customHeight="1">
      <c r="A1278" s="483"/>
      <c r="B1278" s="574"/>
      <c r="C1278" s="599"/>
      <c r="D1278" s="575"/>
      <c r="E1278" s="709"/>
      <c r="F1278" s="708"/>
      <c r="G1278" s="487"/>
      <c r="H1278" s="488"/>
      <c r="I1278" s="489"/>
      <c r="J1278" s="490"/>
      <c r="K1278" s="491"/>
      <c r="L1278" s="492">
        <f t="shared" si="538"/>
        <v>0</v>
      </c>
      <c r="M1278" s="495">
        <f t="shared" si="539"/>
        <v>0</v>
      </c>
      <c r="N1278" s="496">
        <f t="shared" si="540"/>
        <v>0</v>
      </c>
      <c r="O1278" s="600">
        <f t="shared" si="541"/>
        <v>0</v>
      </c>
      <c r="P1278" s="493">
        <f t="shared" si="542"/>
        <v>0</v>
      </c>
      <c r="Q1278" s="492"/>
      <c r="R1278" s="493"/>
      <c r="S1278" s="494"/>
      <c r="T1278" s="495"/>
      <c r="U1278" s="496"/>
      <c r="V1278" s="497"/>
      <c r="W1278" s="492"/>
      <c r="X1278" s="495"/>
      <c r="Y1278" s="496"/>
      <c r="Z1278" s="498"/>
      <c r="AA1278" s="494"/>
      <c r="AB1278" s="495"/>
      <c r="AC1278" s="496"/>
      <c r="AD1278" s="497"/>
      <c r="AE1278" s="492"/>
      <c r="AF1278" s="495"/>
      <c r="AG1278" s="496"/>
      <c r="AH1278" s="498"/>
      <c r="AI1278" s="492"/>
      <c r="AJ1278" s="495"/>
      <c r="AK1278" s="496"/>
      <c r="AL1278" s="498"/>
    </row>
    <row r="1279" spans="1:38" ht="18.75">
      <c r="A1279" s="483"/>
      <c r="B1279" s="574"/>
      <c r="C1279" s="599"/>
      <c r="D1279" s="575"/>
      <c r="E1279" s="709"/>
      <c r="F1279" s="708"/>
      <c r="G1279" s="487"/>
      <c r="H1279" s="488"/>
      <c r="I1279" s="489"/>
      <c r="J1279" s="490"/>
      <c r="K1279" s="491"/>
      <c r="L1279" s="492">
        <f t="shared" si="533"/>
        <v>0</v>
      </c>
      <c r="M1279" s="495">
        <f t="shared" si="534"/>
        <v>0</v>
      </c>
      <c r="N1279" s="496">
        <f t="shared" si="535"/>
        <v>0</v>
      </c>
      <c r="O1279" s="600">
        <f t="shared" si="536"/>
        <v>0</v>
      </c>
      <c r="P1279" s="493">
        <f t="shared" si="537"/>
        <v>0</v>
      </c>
      <c r="Q1279" s="492"/>
      <c r="R1279" s="493"/>
      <c r="S1279" s="494"/>
      <c r="T1279" s="495"/>
      <c r="U1279" s="496"/>
      <c r="V1279" s="497"/>
      <c r="W1279" s="492"/>
      <c r="X1279" s="495"/>
      <c r="Y1279" s="496"/>
      <c r="Z1279" s="498"/>
      <c r="AA1279" s="494"/>
      <c r="AB1279" s="495"/>
      <c r="AC1279" s="496"/>
      <c r="AD1279" s="497"/>
      <c r="AE1279" s="492"/>
      <c r="AF1279" s="495"/>
      <c r="AG1279" s="496"/>
      <c r="AH1279" s="498"/>
      <c r="AI1279" s="492"/>
      <c r="AJ1279" s="495"/>
      <c r="AK1279" s="496"/>
      <c r="AL1279" s="498"/>
    </row>
    <row r="1280" spans="1:38" ht="19.5" thickBot="1">
      <c r="A1280" s="501"/>
      <c r="B1280" s="601"/>
      <c r="C1280" s="503"/>
      <c r="D1280" s="602"/>
      <c r="E1280" s="710"/>
      <c r="F1280" s="711"/>
      <c r="G1280" s="506"/>
      <c r="H1280" s="507"/>
      <c r="I1280" s="508"/>
      <c r="J1280" s="509"/>
      <c r="K1280" s="510"/>
      <c r="L1280" s="511">
        <f t="shared" ref="L1280" si="543">SUM(Q1280,S1280,W1280,AA1280,AE1280,AI1280)</f>
        <v>0</v>
      </c>
      <c r="M1280" s="514">
        <f t="shared" ref="M1280" si="544">SUM(T1280,X1280,AB1280,AF1280,AJ1280)</f>
        <v>0</v>
      </c>
      <c r="N1280" s="515">
        <f t="shared" ref="N1280" si="545">SUM(U1280,Y1280,AC1280,AG1280,AK1280)</f>
        <v>0</v>
      </c>
      <c r="O1280" s="619">
        <f t="shared" ref="O1280" si="546">SUM(V1280,Z1280,AD1280,AH1280,AL1280)</f>
        <v>0</v>
      </c>
      <c r="P1280" s="512">
        <f t="shared" ref="P1280" si="547">SUM(R1280)</f>
        <v>0</v>
      </c>
      <c r="Q1280" s="511"/>
      <c r="R1280" s="512"/>
      <c r="S1280" s="513"/>
      <c r="T1280" s="514"/>
      <c r="U1280" s="515"/>
      <c r="V1280" s="516"/>
      <c r="W1280" s="511"/>
      <c r="X1280" s="514"/>
      <c r="Y1280" s="515"/>
      <c r="Z1280" s="517"/>
      <c r="AA1280" s="513"/>
      <c r="AB1280" s="514"/>
      <c r="AC1280" s="515"/>
      <c r="AD1280" s="516"/>
      <c r="AE1280" s="511"/>
      <c r="AF1280" s="514"/>
      <c r="AG1280" s="515"/>
      <c r="AH1280" s="517"/>
      <c r="AI1280" s="511"/>
      <c r="AJ1280" s="514"/>
      <c r="AK1280" s="515"/>
      <c r="AL1280" s="517"/>
    </row>
    <row r="1289" spans="3:5">
      <c r="C1289" t="s">
        <v>1439</v>
      </c>
    </row>
    <row r="1290" spans="3:5">
      <c r="C1290" t="s">
        <v>509</v>
      </c>
      <c r="D1290" s="328">
        <f>SUM(H178,H251:H252,H308:H310,H339,H487,H537,H573,H621,H736,H780,H829,H987:H993,H1027,H1223:H1225,H779,H369)</f>
        <v>2017377.4999999995</v>
      </c>
      <c r="E1290" s="328"/>
    </row>
    <row r="1291" spans="3:5">
      <c r="C1291" t="s">
        <v>1306</v>
      </c>
      <c r="D1291" s="328">
        <f>SUM(G253,G338,G367:G368,G486,G733:G735,G868:G872,G1092)</f>
        <v>285540</v>
      </c>
    </row>
  </sheetData>
  <mergeCells count="46">
    <mergeCell ref="C111:E111"/>
    <mergeCell ref="C133:E133"/>
    <mergeCell ref="C176:E176"/>
    <mergeCell ref="C79:E79"/>
    <mergeCell ref="L1:P1"/>
    <mergeCell ref="C15:E15"/>
    <mergeCell ref="Q1:R1"/>
    <mergeCell ref="S1:V1"/>
    <mergeCell ref="W1:Z1"/>
    <mergeCell ref="AI1:AL1"/>
    <mergeCell ref="D2:E2"/>
    <mergeCell ref="F2:K3"/>
    <mergeCell ref="D3:E3"/>
    <mergeCell ref="AA1:AD1"/>
    <mergeCell ref="AE1:AH1"/>
    <mergeCell ref="C218:E218"/>
    <mergeCell ref="C248:E248"/>
    <mergeCell ref="C619:E619"/>
    <mergeCell ref="C305:E305"/>
    <mergeCell ref="C336:E336"/>
    <mergeCell ref="C364:E364"/>
    <mergeCell ref="C450:E450"/>
    <mergeCell ref="C483:E483"/>
    <mergeCell ref="C535:E535"/>
    <mergeCell ref="C571:E571"/>
    <mergeCell ref="C596:E596"/>
    <mergeCell ref="C597:E597"/>
    <mergeCell ref="C598:E598"/>
    <mergeCell ref="C599:E599"/>
    <mergeCell ref="C278:E278"/>
    <mergeCell ref="C419:E419"/>
    <mergeCell ref="C420:E420"/>
    <mergeCell ref="C600:E600"/>
    <mergeCell ref="C601:E601"/>
    <mergeCell ref="C1220:E1220"/>
    <mergeCell ref="C655:E655"/>
    <mergeCell ref="C690:E690"/>
    <mergeCell ref="C730:E730"/>
    <mergeCell ref="C777:E777"/>
    <mergeCell ref="C827:E827"/>
    <mergeCell ref="C865:E865"/>
    <mergeCell ref="C933:E933"/>
    <mergeCell ref="C984:E984"/>
    <mergeCell ref="C1025:E1025"/>
    <mergeCell ref="C1059:E1059"/>
    <mergeCell ref="C1089:E108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BA303"/>
  <sheetViews>
    <sheetView zoomScaleNormal="100" workbookViewId="0">
      <pane xSplit="1" ySplit="8" topLeftCell="B48" activePane="bottomRight" state="frozen"/>
      <selection activeCell="AS104" sqref="AS104:AV105"/>
      <selection pane="topRight" activeCell="AS104" sqref="AS104:AV105"/>
      <selection pane="bottomLeft" activeCell="AS104" sqref="AS104:AV105"/>
      <selection pane="bottomRight" activeCell="G77" sqref="G77"/>
    </sheetView>
  </sheetViews>
  <sheetFormatPr defaultRowHeight="15" outlineLevelCol="1"/>
  <cols>
    <col min="1" max="1" width="7.140625" hidden="1" customWidth="1"/>
    <col min="2" max="2" width="9.42578125" customWidth="1"/>
    <col min="3" max="3" width="23.42578125" customWidth="1"/>
    <col min="4" max="4" width="18.140625" customWidth="1"/>
    <col min="5" max="6" width="18.140625" hidden="1" customWidth="1"/>
    <col min="7" max="7" width="14.42578125" customWidth="1" outlineLevel="1"/>
    <col min="8" max="8" width="12.85546875" customWidth="1" outlineLevel="1"/>
    <col min="9" max="9" width="11.42578125" hidden="1" customWidth="1" outlineLevel="1"/>
    <col min="10" max="10" width="15.140625" customWidth="1" outlineLevel="1"/>
    <col min="11" max="11" width="13.140625" hidden="1" customWidth="1"/>
    <col min="12" max="12" width="14" customWidth="1"/>
    <col min="13" max="14" width="14.140625" customWidth="1"/>
    <col min="15" max="15" width="14.28515625" customWidth="1"/>
    <col min="16" max="16" width="13.140625" customWidth="1"/>
    <col min="17" max="17" width="16.140625" customWidth="1"/>
    <col min="18" max="19" width="15.28515625" hidden="1" customWidth="1"/>
    <col min="20" max="20" width="18.42578125" hidden="1" customWidth="1"/>
    <col min="21" max="21" width="17.140625" hidden="1" customWidth="1"/>
    <col min="22" max="22" width="12.140625" hidden="1" customWidth="1"/>
    <col min="23" max="24" width="17.140625" hidden="1" customWidth="1"/>
    <col min="25" max="25" width="18.42578125" hidden="1" customWidth="1"/>
    <col min="26" max="26" width="14.28515625" hidden="1" customWidth="1"/>
    <col min="27" max="27" width="17.42578125" hidden="1" customWidth="1"/>
    <col min="28" max="29" width="15.85546875" hidden="1" customWidth="1"/>
    <col min="30" max="30" width="13.7109375" hidden="1" customWidth="1"/>
    <col min="31" max="31" width="17.85546875" hidden="1" customWidth="1"/>
    <col min="32" max="35" width="16.140625" hidden="1" customWidth="1"/>
    <col min="36" max="36" width="13.42578125" hidden="1" customWidth="1"/>
    <col min="37" max="37" width="14.140625" hidden="1" customWidth="1"/>
    <col min="38" max="38" width="15.28515625" hidden="1" customWidth="1"/>
    <col min="39" max="39" width="14.42578125" hidden="1" customWidth="1"/>
    <col min="40" max="40" width="13.7109375" hidden="1" customWidth="1"/>
    <col min="41" max="41" width="12.42578125" hidden="1" customWidth="1"/>
    <col min="42" max="42" width="14.140625" hidden="1" customWidth="1"/>
    <col min="43" max="43" width="12.42578125" hidden="1" customWidth="1"/>
    <col min="45" max="45" width="20.5703125" hidden="1" customWidth="1"/>
    <col min="46" max="46" width="17" hidden="1" customWidth="1"/>
    <col min="47" max="47" width="26.85546875" hidden="1" customWidth="1"/>
    <col min="48" max="48" width="12.42578125" hidden="1" customWidth="1"/>
    <col min="49" max="49" width="10.85546875" hidden="1" customWidth="1"/>
    <col min="50" max="50" width="0" hidden="1" customWidth="1"/>
    <col min="51" max="51" width="15.42578125" hidden="1" customWidth="1"/>
    <col min="52" max="52" width="15.140625" hidden="1" customWidth="1"/>
    <col min="53" max="53" width="15.85546875" hidden="1" customWidth="1"/>
  </cols>
  <sheetData>
    <row r="1" spans="1:43" ht="21" hidden="1">
      <c r="A1" s="1120" t="s">
        <v>240</v>
      </c>
      <c r="B1" s="1120"/>
      <c r="C1" s="1120"/>
      <c r="D1" s="1120"/>
      <c r="E1" s="1120"/>
      <c r="F1" s="1120"/>
      <c r="G1" s="1120"/>
      <c r="H1" s="1120"/>
      <c r="I1" s="1120"/>
      <c r="J1" s="1120"/>
      <c r="K1" s="1120"/>
      <c r="L1" s="1120"/>
      <c r="M1" s="1120"/>
      <c r="N1" s="1120"/>
      <c r="O1" s="1120"/>
      <c r="P1" s="1120"/>
      <c r="Q1" s="1120"/>
      <c r="R1" s="1120"/>
      <c r="S1" s="1120"/>
      <c r="T1" s="1120"/>
      <c r="U1" s="1120"/>
      <c r="V1" s="1120"/>
      <c r="W1" s="1120"/>
      <c r="X1" s="1120"/>
      <c r="Y1" s="1120"/>
      <c r="Z1" s="1120"/>
      <c r="AA1" s="1120"/>
      <c r="AB1" s="1120"/>
      <c r="AC1" s="1120"/>
      <c r="AD1" s="1120"/>
      <c r="AE1" s="1120"/>
    </row>
    <row r="2" spans="1:43" ht="21" hidden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2"/>
      <c r="Q2" s="3"/>
      <c r="T2" s="3"/>
      <c r="U2" s="3"/>
      <c r="V2" s="1"/>
      <c r="W2" s="1"/>
      <c r="X2" s="1"/>
      <c r="Y2" s="1"/>
      <c r="Z2" s="1"/>
      <c r="AA2" s="1"/>
      <c r="AB2" s="1"/>
      <c r="AC2" s="1"/>
      <c r="AD2" s="262"/>
      <c r="AE2" s="1"/>
    </row>
    <row r="3" spans="1:43" ht="21" hidden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2"/>
      <c r="P3" s="3" t="s">
        <v>1</v>
      </c>
      <c r="T3" s="3"/>
      <c r="U3" s="3"/>
      <c r="V3" s="1"/>
      <c r="W3" s="1"/>
      <c r="X3" s="1"/>
      <c r="Y3" s="1"/>
      <c r="Z3" s="1"/>
      <c r="AA3" s="1"/>
      <c r="AB3" s="1"/>
      <c r="AC3" s="1"/>
      <c r="AD3" s="262"/>
      <c r="AE3" s="1"/>
    </row>
    <row r="4" spans="1:43" ht="21" hidden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4"/>
      <c r="N4" s="4"/>
      <c r="O4" s="3" t="s">
        <v>2</v>
      </c>
      <c r="P4" s="3" t="s">
        <v>3</v>
      </c>
      <c r="T4" s="3"/>
      <c r="U4" s="3"/>
      <c r="V4" s="1"/>
      <c r="W4" s="1"/>
      <c r="X4" s="1"/>
      <c r="Y4" s="1"/>
      <c r="Z4" s="1"/>
      <c r="AA4" s="1"/>
      <c r="AB4" s="1"/>
      <c r="AC4" s="1"/>
      <c r="AD4" s="262"/>
      <c r="AE4" s="1"/>
    </row>
    <row r="5" spans="1:43" ht="21" hidden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N5" s="3"/>
      <c r="O5" s="3" t="s">
        <v>4</v>
      </c>
      <c r="P5" s="3" t="s">
        <v>5</v>
      </c>
      <c r="V5" s="1"/>
      <c r="W5" s="1"/>
      <c r="X5" s="1"/>
      <c r="Y5" s="1"/>
      <c r="Z5" s="1"/>
      <c r="AA5" s="1"/>
      <c r="AB5" s="1"/>
      <c r="AC5" s="1"/>
      <c r="AD5" s="262"/>
      <c r="AE5" s="1"/>
    </row>
    <row r="6" spans="1:43" ht="21" hidden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3" t="s">
        <v>6</v>
      </c>
      <c r="N6" s="3" t="s">
        <v>7</v>
      </c>
      <c r="O6" s="3" t="s">
        <v>8</v>
      </c>
      <c r="P6" s="3" t="s">
        <v>9</v>
      </c>
      <c r="Q6" s="3" t="s">
        <v>10</v>
      </c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262"/>
      <c r="AE6" s="1"/>
    </row>
    <row r="7" spans="1:43" ht="18" customHeight="1">
      <c r="A7" s="5" t="s">
        <v>11</v>
      </c>
      <c r="B7" s="5" t="s">
        <v>12</v>
      </c>
      <c r="C7" s="5" t="s">
        <v>13</v>
      </c>
      <c r="D7" s="5" t="s">
        <v>14</v>
      </c>
      <c r="E7" s="1185" t="s">
        <v>504</v>
      </c>
      <c r="F7" s="1185" t="s">
        <v>505</v>
      </c>
      <c r="G7" s="1121" t="s">
        <v>15</v>
      </c>
      <c r="H7" s="1122"/>
      <c r="I7" s="1122"/>
      <c r="J7" s="1123"/>
      <c r="K7" s="6" t="s">
        <v>16</v>
      </c>
      <c r="L7" s="6" t="s">
        <v>17</v>
      </c>
      <c r="M7" s="1220" t="s">
        <v>18</v>
      </c>
      <c r="N7" s="348" t="s">
        <v>19</v>
      </c>
      <c r="O7" s="1222" t="s">
        <v>20</v>
      </c>
      <c r="P7" s="1224" t="s">
        <v>21</v>
      </c>
      <c r="Q7" s="1226" t="s">
        <v>22</v>
      </c>
      <c r="R7" s="1087" t="s">
        <v>23</v>
      </c>
      <c r="S7" s="1088"/>
      <c r="T7" s="1088"/>
      <c r="U7" s="1088"/>
      <c r="V7" s="1088"/>
      <c r="W7" s="1088"/>
      <c r="X7" s="1088"/>
      <c r="Y7" s="1088"/>
      <c r="Z7" s="1088"/>
      <c r="AA7" s="1088"/>
      <c r="AB7" s="1088"/>
      <c r="AC7" s="1088"/>
      <c r="AD7" s="1088"/>
      <c r="AE7" s="1088"/>
      <c r="AF7" s="1089"/>
      <c r="AG7" s="1191" t="s">
        <v>463</v>
      </c>
      <c r="AH7" s="1191"/>
      <c r="AI7" s="1191"/>
      <c r="AJ7" s="1090" t="s">
        <v>410</v>
      </c>
      <c r="AK7" s="1090"/>
      <c r="AL7" s="1090"/>
      <c r="AM7" s="1077" t="s">
        <v>408</v>
      </c>
      <c r="AN7" s="1077"/>
      <c r="AO7" s="1077"/>
      <c r="AP7" s="1078" t="s">
        <v>416</v>
      </c>
      <c r="AQ7" s="1078"/>
    </row>
    <row r="8" spans="1:43" ht="18" customHeight="1">
      <c r="A8" s="8" t="s">
        <v>24</v>
      </c>
      <c r="B8" s="8" t="s">
        <v>25</v>
      </c>
      <c r="C8" s="1133" t="s">
        <v>26</v>
      </c>
      <c r="D8" s="8" t="s">
        <v>27</v>
      </c>
      <c r="E8" s="1186"/>
      <c r="F8" s="1186"/>
      <c r="G8" s="1124"/>
      <c r="H8" s="1125"/>
      <c r="I8" s="1125"/>
      <c r="J8" s="1126"/>
      <c r="K8" s="9" t="s">
        <v>28</v>
      </c>
      <c r="L8" s="10" t="s">
        <v>29</v>
      </c>
      <c r="M8" s="1221"/>
      <c r="N8" s="349" t="s">
        <v>30</v>
      </c>
      <c r="O8" s="1223"/>
      <c r="P8" s="1225"/>
      <c r="Q8" s="1227"/>
      <c r="R8" s="1135" t="s">
        <v>31</v>
      </c>
      <c r="S8" s="1139" t="s">
        <v>462</v>
      </c>
      <c r="T8" s="1139" t="s">
        <v>412</v>
      </c>
      <c r="U8" s="1139" t="s">
        <v>419</v>
      </c>
      <c r="V8" s="1139" t="s">
        <v>398</v>
      </c>
      <c r="W8" s="1141" t="s">
        <v>418</v>
      </c>
      <c r="X8" s="1141" t="s">
        <v>462</v>
      </c>
      <c r="Y8" s="1141" t="s">
        <v>412</v>
      </c>
      <c r="Z8" s="1141" t="s">
        <v>419</v>
      </c>
      <c r="AA8" s="1141" t="s">
        <v>398</v>
      </c>
      <c r="AB8" s="1091" t="s">
        <v>413</v>
      </c>
      <c r="AC8" s="1091" t="s">
        <v>462</v>
      </c>
      <c r="AD8" s="1091" t="s">
        <v>412</v>
      </c>
      <c r="AE8" s="1091" t="s">
        <v>420</v>
      </c>
      <c r="AF8" s="1091" t="s">
        <v>398</v>
      </c>
      <c r="AG8" s="1192" t="s">
        <v>33</v>
      </c>
      <c r="AH8" s="1183" t="s">
        <v>464</v>
      </c>
      <c r="AI8" s="1183" t="s">
        <v>399</v>
      </c>
      <c r="AJ8" s="1095" t="s">
        <v>411</v>
      </c>
      <c r="AK8" s="1097" t="s">
        <v>412</v>
      </c>
      <c r="AL8" s="1097" t="s">
        <v>399</v>
      </c>
      <c r="AM8" s="1146" t="s">
        <v>33</v>
      </c>
      <c r="AN8" s="1079" t="s">
        <v>449</v>
      </c>
      <c r="AO8" s="1079" t="s">
        <v>399</v>
      </c>
      <c r="AP8" s="1081" t="s">
        <v>33</v>
      </c>
      <c r="AQ8" s="1083" t="s">
        <v>399</v>
      </c>
    </row>
    <row r="9" spans="1:43" ht="18.75">
      <c r="A9" s="1133" t="s">
        <v>34</v>
      </c>
      <c r="B9" s="1133" t="s">
        <v>35</v>
      </c>
      <c r="C9" s="1133"/>
      <c r="D9" s="1133" t="s">
        <v>36</v>
      </c>
      <c r="E9" s="1187"/>
      <c r="F9" s="1187"/>
      <c r="G9" s="12" t="s">
        <v>37</v>
      </c>
      <c r="H9" s="12" t="s">
        <v>38</v>
      </c>
      <c r="I9" s="12" t="s">
        <v>39</v>
      </c>
      <c r="J9" s="12" t="s">
        <v>40</v>
      </c>
      <c r="K9" s="1143" t="s">
        <v>41</v>
      </c>
      <c r="L9" s="1133" t="s">
        <v>42</v>
      </c>
      <c r="M9" s="1228" t="s">
        <v>43</v>
      </c>
      <c r="N9" s="350"/>
      <c r="O9" s="1223"/>
      <c r="P9" s="1225"/>
      <c r="Q9" s="1227"/>
      <c r="R9" s="1136"/>
      <c r="S9" s="1188"/>
      <c r="T9" s="1140"/>
      <c r="U9" s="1140"/>
      <c r="V9" s="1140"/>
      <c r="W9" s="1142"/>
      <c r="X9" s="1189"/>
      <c r="Y9" s="1142"/>
      <c r="Z9" s="1142"/>
      <c r="AA9" s="1142"/>
      <c r="AB9" s="1092"/>
      <c r="AC9" s="1190"/>
      <c r="AD9" s="1092"/>
      <c r="AE9" s="1092"/>
      <c r="AF9" s="1092"/>
      <c r="AG9" s="1193"/>
      <c r="AH9" s="1184"/>
      <c r="AI9" s="1184"/>
      <c r="AJ9" s="1096"/>
      <c r="AK9" s="1098"/>
      <c r="AL9" s="1099"/>
      <c r="AM9" s="1147"/>
      <c r="AN9" s="1148"/>
      <c r="AO9" s="1080"/>
      <c r="AP9" s="1082"/>
      <c r="AQ9" s="1084"/>
    </row>
    <row r="10" spans="1:43" ht="18.95" customHeight="1">
      <c r="A10" s="1134"/>
      <c r="B10" s="1134"/>
      <c r="C10" s="1134"/>
      <c r="D10" s="1134"/>
      <c r="E10" s="359"/>
      <c r="F10" s="359"/>
      <c r="G10" s="14" t="s">
        <v>44</v>
      </c>
      <c r="H10" s="15" t="s">
        <v>45</v>
      </c>
      <c r="I10" s="15" t="s">
        <v>46</v>
      </c>
      <c r="J10" s="16" t="s">
        <v>47</v>
      </c>
      <c r="K10" s="1144"/>
      <c r="L10" s="1134"/>
      <c r="M10" s="1229"/>
      <c r="N10" s="351" t="s">
        <v>48</v>
      </c>
      <c r="O10" s="352" t="s">
        <v>49</v>
      </c>
      <c r="P10" s="352" t="s">
        <v>50</v>
      </c>
      <c r="Q10" s="352" t="s">
        <v>51</v>
      </c>
      <c r="R10" s="129" t="s">
        <v>52</v>
      </c>
      <c r="S10" s="1188"/>
      <c r="T10" s="128" t="s">
        <v>53</v>
      </c>
      <c r="U10" s="128"/>
      <c r="V10" s="128" t="s">
        <v>400</v>
      </c>
      <c r="W10" s="136" t="s">
        <v>401</v>
      </c>
      <c r="X10" s="1142"/>
      <c r="Y10" s="137" t="s">
        <v>402</v>
      </c>
      <c r="Z10" s="137" t="s">
        <v>421</v>
      </c>
      <c r="AA10" s="137" t="s">
        <v>422</v>
      </c>
      <c r="AB10" s="145" t="s">
        <v>423</v>
      </c>
      <c r="AC10" s="1092"/>
      <c r="AD10" s="145" t="s">
        <v>424</v>
      </c>
      <c r="AE10" s="127" t="s">
        <v>425</v>
      </c>
      <c r="AF10" s="145" t="s">
        <v>426</v>
      </c>
      <c r="AG10" s="273"/>
      <c r="AH10" s="273"/>
      <c r="AI10" s="273"/>
      <c r="AJ10" s="153" t="s">
        <v>427</v>
      </c>
      <c r="AK10" s="154" t="s">
        <v>428</v>
      </c>
      <c r="AL10" s="155" t="s">
        <v>429</v>
      </c>
      <c r="AM10" s="164" t="s">
        <v>430</v>
      </c>
      <c r="AN10" s="165" t="s">
        <v>406</v>
      </c>
      <c r="AO10" s="166" t="s">
        <v>407</v>
      </c>
      <c r="AP10" s="173" t="s">
        <v>431</v>
      </c>
      <c r="AQ10" s="174" t="s">
        <v>432</v>
      </c>
    </row>
    <row r="11" spans="1:43" ht="18.75">
      <c r="A11" s="18"/>
      <c r="B11" s="18"/>
      <c r="C11" s="18"/>
      <c r="D11" s="18" t="s">
        <v>32</v>
      </c>
      <c r="E11" s="18"/>
      <c r="F11" s="18"/>
      <c r="G11" s="19"/>
      <c r="H11" s="19"/>
      <c r="I11" s="19"/>
      <c r="J11" s="19"/>
      <c r="K11" s="19"/>
      <c r="L11" s="19"/>
      <c r="M11" s="20">
        <f>(M12/J12)</f>
        <v>0.408068556858174</v>
      </c>
      <c r="N11" s="20">
        <f>(N12/J12)</f>
        <v>0.10588235973190468</v>
      </c>
      <c r="O11" s="20">
        <f>(O12/J12)</f>
        <v>1.4960304633386386E-2</v>
      </c>
      <c r="P11" s="20">
        <f>(P12/J12)</f>
        <v>9.072808455313712E-2</v>
      </c>
      <c r="Q11" s="20">
        <f>(Q12/J12)</f>
        <v>4.2904216448857904E-2</v>
      </c>
      <c r="R11" s="130"/>
      <c r="S11" s="130"/>
      <c r="T11" s="131"/>
      <c r="U11" s="131"/>
      <c r="V11" s="131"/>
      <c r="W11" s="138"/>
      <c r="X11" s="138"/>
      <c r="Y11" s="139"/>
      <c r="Z11" s="139"/>
      <c r="AA11" s="139"/>
      <c r="AB11" s="146"/>
      <c r="AC11" s="146"/>
      <c r="AD11" s="147"/>
      <c r="AE11" s="147"/>
      <c r="AF11" s="147"/>
      <c r="AG11" s="263"/>
      <c r="AH11" s="263"/>
      <c r="AI11" s="263"/>
      <c r="AJ11" s="156"/>
      <c r="AK11" s="156"/>
      <c r="AL11" s="156"/>
      <c r="AM11" s="167"/>
      <c r="AN11" s="167"/>
      <c r="AO11" s="167"/>
      <c r="AP11" s="175"/>
      <c r="AQ11" s="175"/>
    </row>
    <row r="12" spans="1:43" ht="18.75" hidden="1">
      <c r="A12" s="103"/>
      <c r="B12" s="103"/>
      <c r="C12" s="22" t="s">
        <v>54</v>
      </c>
      <c r="D12" s="22">
        <f t="shared" ref="D12:R12" si="0">D13+D19</f>
        <v>44611000</v>
      </c>
      <c r="E12" s="22">
        <f t="shared" si="0"/>
        <v>22305500</v>
      </c>
      <c r="F12" s="22">
        <f t="shared" si="0"/>
        <v>22305500</v>
      </c>
      <c r="G12" s="22">
        <f t="shared" si="0"/>
        <v>37804500</v>
      </c>
      <c r="H12" s="22">
        <f t="shared" si="0"/>
        <v>6806500</v>
      </c>
      <c r="I12" s="22">
        <f t="shared" si="0"/>
        <v>0</v>
      </c>
      <c r="J12" s="22">
        <f t="shared" si="0"/>
        <v>44611000</v>
      </c>
      <c r="K12" s="22">
        <f t="shared" si="0"/>
        <v>0</v>
      </c>
      <c r="L12" s="22">
        <f>L13+L19</f>
        <v>44611000</v>
      </c>
      <c r="M12" s="22">
        <f t="shared" si="0"/>
        <v>18204346.390000001</v>
      </c>
      <c r="N12" s="22">
        <f t="shared" si="0"/>
        <v>4723517.95</v>
      </c>
      <c r="O12" s="22">
        <f t="shared" si="0"/>
        <v>667394.15</v>
      </c>
      <c r="P12" s="22">
        <f t="shared" si="0"/>
        <v>4047470.58</v>
      </c>
      <c r="Q12" s="22">
        <f t="shared" si="0"/>
        <v>1914000</v>
      </c>
      <c r="R12" s="132">
        <f t="shared" si="0"/>
        <v>22927864.34</v>
      </c>
      <c r="S12" s="133">
        <f>(R12/D12)*100</f>
        <v>51.395091659007861</v>
      </c>
      <c r="T12" s="133">
        <f t="shared" ref="T12:T13" si="1">(R12/J12)*100</f>
        <v>51.395091659007861</v>
      </c>
      <c r="U12" s="133">
        <f>(R12/L12)*100</f>
        <v>51.395091659007861</v>
      </c>
      <c r="V12" s="132">
        <f>(R12/D12)*100</f>
        <v>51.395091659007861</v>
      </c>
      <c r="W12" s="140">
        <f>W13+W19</f>
        <v>6628864.7299999995</v>
      </c>
      <c r="X12" s="277">
        <f>(W12/E12)*100</f>
        <v>29.718521127076279</v>
      </c>
      <c r="Y12" s="140">
        <f>(W12/J12)*100</f>
        <v>14.85926056353814</v>
      </c>
      <c r="Z12" s="141">
        <f>(W12/L12)*100</f>
        <v>14.85926056353814</v>
      </c>
      <c r="AA12" s="140">
        <f>(W12/D12)*100</f>
        <v>14.85926056353814</v>
      </c>
      <c r="AB12" s="148">
        <f>AB13+AB19</f>
        <v>29556729.070000004</v>
      </c>
      <c r="AC12" s="275">
        <f>(AB12/E12)*100</f>
        <v>132.50870444509204</v>
      </c>
      <c r="AD12" s="148">
        <f>(AB12/J12)*100</f>
        <v>66.254352222546018</v>
      </c>
      <c r="AE12" s="149">
        <f>(AB12/L12)*100</f>
        <v>66.254352222546018</v>
      </c>
      <c r="AF12" s="148">
        <f>(AB12/D12)*100</f>
        <v>66.254352222546018</v>
      </c>
      <c r="AG12" s="264">
        <f>AG13+AG19</f>
        <v>-7251229.0700000003</v>
      </c>
      <c r="AH12" s="269">
        <f>(AG12/E12)*100</f>
        <v>-32.508704445092022</v>
      </c>
      <c r="AI12" s="269">
        <f>(AG12/D12)*100</f>
        <v>-16.254352222546011</v>
      </c>
      <c r="AJ12" s="157">
        <f>AJ13+AJ19</f>
        <v>15054270.93</v>
      </c>
      <c r="AK12" s="158">
        <f>(AJ12/J12)*100</f>
        <v>33.745647777453989</v>
      </c>
      <c r="AL12" s="158">
        <f>(AJ12/D12)*100</f>
        <v>33.745647777453989</v>
      </c>
      <c r="AM12" s="168">
        <f>AM13+AM19</f>
        <v>15054270.93</v>
      </c>
      <c r="AN12" s="168">
        <f>(AM12/L12)*100</f>
        <v>33.745647777453989</v>
      </c>
      <c r="AO12" s="168">
        <f>(AM12/D12)*100</f>
        <v>33.745647777453989</v>
      </c>
      <c r="AP12" s="176">
        <f>AP13+AP19</f>
        <v>15054270.93</v>
      </c>
      <c r="AQ12" s="176">
        <f>(AP12/D12)*100</f>
        <v>33.745647777453989</v>
      </c>
    </row>
    <row r="13" spans="1:43" ht="18.75" hidden="1">
      <c r="A13" s="23"/>
      <c r="B13" s="24" t="s">
        <v>34</v>
      </c>
      <c r="C13" s="25" t="s">
        <v>55</v>
      </c>
      <c r="D13" s="25">
        <f t="shared" ref="D13:L13" si="2">SUM(D14:D18)</f>
        <v>34354000</v>
      </c>
      <c r="E13" s="25">
        <f t="shared" ref="E13:F13" si="3">SUM(E14:E18)</f>
        <v>17177000</v>
      </c>
      <c r="F13" s="25">
        <f t="shared" si="3"/>
        <v>17177000</v>
      </c>
      <c r="G13" s="25">
        <f t="shared" si="2"/>
        <v>27547500</v>
      </c>
      <c r="H13" s="25">
        <f t="shared" si="2"/>
        <v>6806500</v>
      </c>
      <c r="I13" s="25">
        <f t="shared" si="2"/>
        <v>0</v>
      </c>
      <c r="J13" s="25">
        <f t="shared" si="2"/>
        <v>34354000</v>
      </c>
      <c r="K13" s="25">
        <f t="shared" si="2"/>
        <v>0</v>
      </c>
      <c r="L13" s="26">
        <f t="shared" si="2"/>
        <v>34354000</v>
      </c>
      <c r="M13" s="26">
        <f t="shared" ref="M13:R13" si="4">SUM(M14:M18)</f>
        <v>11661210.43</v>
      </c>
      <c r="N13" s="26">
        <f t="shared" si="4"/>
        <v>2291729.9500000002</v>
      </c>
      <c r="O13" s="26">
        <f t="shared" si="4"/>
        <v>667394.15</v>
      </c>
      <c r="P13" s="26">
        <f t="shared" si="4"/>
        <v>2859470.58</v>
      </c>
      <c r="Q13" s="26">
        <f t="shared" si="4"/>
        <v>1914000</v>
      </c>
      <c r="R13" s="45">
        <f t="shared" si="4"/>
        <v>13952940.379999999</v>
      </c>
      <c r="S13" s="54">
        <f>(R13/D13)*100</f>
        <v>40.615184199802059</v>
      </c>
      <c r="T13" s="54">
        <f t="shared" si="1"/>
        <v>40.615184199802059</v>
      </c>
      <c r="U13" s="54">
        <f>(R13/L13)*100</f>
        <v>40.615184199802059</v>
      </c>
      <c r="V13" s="54">
        <f>(R13/D13)*100</f>
        <v>40.615184199802059</v>
      </c>
      <c r="W13" s="142">
        <f>SUM(W14:W18)</f>
        <v>5440864.7299999995</v>
      </c>
      <c r="X13" s="142">
        <f t="shared" ref="X13" si="5">(W13/E13)*100</f>
        <v>31.675290970483783</v>
      </c>
      <c r="Y13" s="142">
        <f>(W13/J13)*100</f>
        <v>15.837645485241891</v>
      </c>
      <c r="Z13" s="143">
        <f>(W13/L13)*100</f>
        <v>15.837645485241891</v>
      </c>
      <c r="AA13" s="142">
        <f>(W13/D13)*100</f>
        <v>15.837645485241891</v>
      </c>
      <c r="AB13" s="150">
        <f>SUM(AB14:AB18)</f>
        <v>19393805.110000003</v>
      </c>
      <c r="AC13" s="150">
        <f>(AB13/E13)*100</f>
        <v>112.90565937008792</v>
      </c>
      <c r="AD13" s="151">
        <f>(AB13/J13)*100</f>
        <v>56.452829685043959</v>
      </c>
      <c r="AE13" s="151">
        <f>(AB13/L13)*100</f>
        <v>56.452829685043959</v>
      </c>
      <c r="AF13" s="151">
        <f>(AB13/D13)*100</f>
        <v>56.452829685043959</v>
      </c>
      <c r="AG13" s="267">
        <f>SUM(AG14:AG18)</f>
        <v>-2216805.1099999994</v>
      </c>
      <c r="AH13" s="268">
        <f>(AG13/E13)*100</f>
        <v>-12.905659370087905</v>
      </c>
      <c r="AI13" s="268">
        <f>(AG13/D13)*100</f>
        <v>-6.4528296850439526</v>
      </c>
      <c r="AJ13" s="159">
        <f>SUM(AJ14:AJ18)</f>
        <v>14960194.890000001</v>
      </c>
      <c r="AK13" s="159">
        <f>(AJ13/J13)*100</f>
        <v>43.547170314956048</v>
      </c>
      <c r="AL13" s="159">
        <f>(AJ13/D13)*100</f>
        <v>43.547170314956048</v>
      </c>
      <c r="AM13" s="169">
        <f>SUM(AM14:AM18)</f>
        <v>14960194.890000001</v>
      </c>
      <c r="AN13" s="170">
        <f>(AM13/L13)*100</f>
        <v>43.547170314956048</v>
      </c>
      <c r="AO13" s="169">
        <f>(AM13/D13)*100</f>
        <v>43.547170314956048</v>
      </c>
      <c r="AP13" s="177">
        <f>SUM(AP14:AP18)</f>
        <v>14960194.890000001</v>
      </c>
      <c r="AQ13" s="177">
        <f>(AP13/D13)*100</f>
        <v>43.547170314956048</v>
      </c>
    </row>
    <row r="14" spans="1:43" ht="18.75" hidden="1">
      <c r="A14" s="23"/>
      <c r="B14" s="23"/>
      <c r="C14" s="101" t="s">
        <v>56</v>
      </c>
      <c r="D14" s="101">
        <f t="shared" ref="D14:I18" si="6">D26+D50+D182+D218+D242+D266</f>
        <v>7128000</v>
      </c>
      <c r="E14" s="101">
        <f t="shared" si="6"/>
        <v>3564000</v>
      </c>
      <c r="F14" s="101">
        <f t="shared" si="6"/>
        <v>3564000</v>
      </c>
      <c r="G14" s="101">
        <f t="shared" si="6"/>
        <v>7128000</v>
      </c>
      <c r="H14" s="101">
        <f t="shared" si="6"/>
        <v>0</v>
      </c>
      <c r="I14" s="101">
        <f t="shared" si="6"/>
        <v>0</v>
      </c>
      <c r="J14" s="101">
        <f>G14+H14+I14</f>
        <v>7128000</v>
      </c>
      <c r="K14" s="101">
        <f>K26+K50+K182+K218+K242+K266</f>
        <v>0</v>
      </c>
      <c r="L14" s="26">
        <f>J14+K14</f>
        <v>7128000</v>
      </c>
      <c r="M14" s="101">
        <f t="shared" ref="M14:Q18" si="7">M26+M50+M182+M218+M242+M266</f>
        <v>4317000</v>
      </c>
      <c r="N14" s="101">
        <f t="shared" si="7"/>
        <v>0</v>
      </c>
      <c r="O14" s="101">
        <f t="shared" si="7"/>
        <v>0</v>
      </c>
      <c r="P14" s="101">
        <f t="shared" si="7"/>
        <v>0</v>
      </c>
      <c r="Q14" s="101">
        <f t="shared" si="7"/>
        <v>1914000</v>
      </c>
      <c r="R14" s="134">
        <f>M14+N14</f>
        <v>4317000</v>
      </c>
      <c r="S14" s="54">
        <f>(R14/D14)*100</f>
        <v>60.563973063973066</v>
      </c>
      <c r="T14" s="54">
        <f>(R14/J14)*100</f>
        <v>60.563973063973066</v>
      </c>
      <c r="U14" s="54">
        <f>(R14/L14)*100</f>
        <v>60.563973063973066</v>
      </c>
      <c r="V14" s="54">
        <f>(R14/D14)*100</f>
        <v>60.563973063973066</v>
      </c>
      <c r="W14" s="143">
        <f>O14+P14+Q14</f>
        <v>1914000</v>
      </c>
      <c r="X14" s="143">
        <f>(W14/E14)*100</f>
        <v>53.703703703703709</v>
      </c>
      <c r="Y14" s="143">
        <f>(W14/J14)*100</f>
        <v>26.851851851851855</v>
      </c>
      <c r="Z14" s="143">
        <f t="shared" ref="Z14:Z19" si="8">(W14/L14)*100</f>
        <v>26.851851851851855</v>
      </c>
      <c r="AA14" s="143">
        <f t="shared" ref="AA14:AA20" si="9">(W14/D14)*100</f>
        <v>26.851851851851855</v>
      </c>
      <c r="AB14" s="151">
        <f>SUM(M14:Q14)</f>
        <v>6231000</v>
      </c>
      <c r="AC14" s="151">
        <f>(AB14/E14)*100</f>
        <v>174.83164983164983</v>
      </c>
      <c r="AD14" s="151">
        <f>(AB14/J14)*100</f>
        <v>87.415824915824913</v>
      </c>
      <c r="AE14" s="151">
        <f t="shared" ref="AE14:AE20" si="10">(AB14/L14)*100</f>
        <v>87.415824915824913</v>
      </c>
      <c r="AF14" s="151">
        <f t="shared" ref="AF14:AF20" si="11">(AB14/D14)*100</f>
        <v>87.415824915824913</v>
      </c>
      <c r="AG14" s="265">
        <f>E14-AB14</f>
        <v>-2667000</v>
      </c>
      <c r="AH14" s="270">
        <f>(AG14/E14)*100</f>
        <v>-74.831649831649827</v>
      </c>
      <c r="AI14" s="270">
        <f>(AG14/D14)*100</f>
        <v>-37.415824915824913</v>
      </c>
      <c r="AJ14" s="160">
        <f>J14-AB14</f>
        <v>897000</v>
      </c>
      <c r="AK14" s="160">
        <f t="shared" ref="AK14:AK15" si="12">(AJ14/J14)*100</f>
        <v>12.584175084175083</v>
      </c>
      <c r="AL14" s="160">
        <f>(AJ14/D14)*100</f>
        <v>12.584175084175083</v>
      </c>
      <c r="AM14" s="170">
        <f>L14-AB14</f>
        <v>897000</v>
      </c>
      <c r="AN14" s="170">
        <f>(AM14/L14)*100</f>
        <v>12.584175084175083</v>
      </c>
      <c r="AO14" s="170">
        <f>(AM14/D14)*100</f>
        <v>12.584175084175083</v>
      </c>
      <c r="AP14" s="178">
        <f>D14-AB14</f>
        <v>897000</v>
      </c>
      <c r="AQ14" s="178">
        <f t="shared" ref="AQ14:AQ20" si="13">(AP14/D14)*100</f>
        <v>12.584175084175083</v>
      </c>
    </row>
    <row r="15" spans="1:43" ht="18.75" hidden="1">
      <c r="A15" s="23"/>
      <c r="B15" s="23"/>
      <c r="C15" s="101" t="s">
        <v>57</v>
      </c>
      <c r="D15" s="101">
        <f t="shared" si="6"/>
        <v>10985540</v>
      </c>
      <c r="E15" s="101">
        <f t="shared" si="6"/>
        <v>5492770</v>
      </c>
      <c r="F15" s="101">
        <f t="shared" si="6"/>
        <v>5492770</v>
      </c>
      <c r="G15" s="101">
        <f t="shared" si="6"/>
        <v>8239155</v>
      </c>
      <c r="H15" s="101">
        <f t="shared" si="6"/>
        <v>2746385</v>
      </c>
      <c r="I15" s="101">
        <f t="shared" si="6"/>
        <v>0</v>
      </c>
      <c r="J15" s="101">
        <f t="shared" ref="J15:J20" si="14">G15+H15+I15</f>
        <v>10985540</v>
      </c>
      <c r="K15" s="101">
        <f>K27+K51+K183+K219+K243+K267</f>
        <v>0</v>
      </c>
      <c r="L15" s="26">
        <f>J15+K15</f>
        <v>10985540</v>
      </c>
      <c r="M15" s="101">
        <f t="shared" si="7"/>
        <v>1883927.51</v>
      </c>
      <c r="N15" s="101">
        <f t="shared" si="7"/>
        <v>2073720</v>
      </c>
      <c r="O15" s="101">
        <f t="shared" si="7"/>
        <v>327228.15000000002</v>
      </c>
      <c r="P15" s="101">
        <f t="shared" si="7"/>
        <v>310952</v>
      </c>
      <c r="Q15" s="101">
        <f t="shared" si="7"/>
        <v>0</v>
      </c>
      <c r="R15" s="134">
        <f t="shared" ref="R15:R20" si="15">M15+N15</f>
        <v>3957647.51</v>
      </c>
      <c r="S15" s="54">
        <f>(R15/D15)*100</f>
        <v>36.025971504359369</v>
      </c>
      <c r="T15" s="54">
        <f t="shared" ref="T15:T17" si="16">(R15/J15)*100</f>
        <v>36.025971504359369</v>
      </c>
      <c r="U15" s="54">
        <f t="shared" ref="U15:U20" si="17">(R15/L15)*100</f>
        <v>36.025971504359369</v>
      </c>
      <c r="V15" s="54">
        <f>(R15/D15)*100</f>
        <v>36.025971504359369</v>
      </c>
      <c r="W15" s="143">
        <f t="shared" ref="W15:W20" si="18">O15+P15+Q15</f>
        <v>638180.15</v>
      </c>
      <c r="X15" s="143">
        <f t="shared" ref="X15:X20" si="19">(W15/E15)*100</f>
        <v>11.618548564749661</v>
      </c>
      <c r="Y15" s="143">
        <f t="shared" ref="Y15:Y20" si="20">(W15/J15)*100</f>
        <v>5.8092742823748305</v>
      </c>
      <c r="Z15" s="143">
        <f t="shared" si="8"/>
        <v>5.8092742823748305</v>
      </c>
      <c r="AA15" s="143">
        <f t="shared" si="9"/>
        <v>5.8092742823748305</v>
      </c>
      <c r="AB15" s="151">
        <f t="shared" ref="AB15:AB20" si="21">SUM(M15:Q15)</f>
        <v>4595827.66</v>
      </c>
      <c r="AC15" s="151">
        <f t="shared" ref="AC15:AC20" si="22">(AB15/E15)*100</f>
        <v>83.670491573468396</v>
      </c>
      <c r="AD15" s="151">
        <f t="shared" ref="AD15:AD20" si="23">(AB15/J15)*100</f>
        <v>41.835245786734198</v>
      </c>
      <c r="AE15" s="151">
        <f t="shared" si="10"/>
        <v>41.835245786734198</v>
      </c>
      <c r="AF15" s="151">
        <f t="shared" si="11"/>
        <v>41.835245786734198</v>
      </c>
      <c r="AG15" s="265">
        <f t="shared" ref="AG15:AG20" si="24">E15-AB15</f>
        <v>896942.33999999985</v>
      </c>
      <c r="AH15" s="270">
        <f t="shared" ref="AH15:AH20" si="25">(AG15/E15)*100</f>
        <v>16.329508426531604</v>
      </c>
      <c r="AI15" s="270">
        <f t="shared" ref="AI15:AI20" si="26">(AG15/D15)*100</f>
        <v>8.1647542132658018</v>
      </c>
      <c r="AJ15" s="160">
        <f>J15-AB15</f>
        <v>6389712.3399999999</v>
      </c>
      <c r="AK15" s="160">
        <f t="shared" si="12"/>
        <v>58.164754213265802</v>
      </c>
      <c r="AL15" s="160">
        <f t="shared" ref="AL15:AL20" si="27">(AJ15/D15)*100</f>
        <v>58.164754213265802</v>
      </c>
      <c r="AM15" s="170">
        <f>L15-AB15</f>
        <v>6389712.3399999999</v>
      </c>
      <c r="AN15" s="170">
        <f t="shared" ref="AN15:AN20" si="28">(AM15/L15)*100</f>
        <v>58.164754213265802</v>
      </c>
      <c r="AO15" s="170">
        <f>(AM15/D15)*100</f>
        <v>58.164754213265802</v>
      </c>
      <c r="AP15" s="178">
        <f t="shared" ref="AP15:AP20" si="29">D15-AB15</f>
        <v>6389712.3399999999</v>
      </c>
      <c r="AQ15" s="178">
        <f t="shared" si="13"/>
        <v>58.164754213265802</v>
      </c>
    </row>
    <row r="16" spans="1:43" ht="18.75" hidden="1">
      <c r="A16" s="23"/>
      <c r="B16" s="23"/>
      <c r="C16" s="101" t="s">
        <v>58</v>
      </c>
      <c r="D16" s="101">
        <f t="shared" si="6"/>
        <v>11235180</v>
      </c>
      <c r="E16" s="101">
        <f t="shared" si="6"/>
        <v>5617590</v>
      </c>
      <c r="F16" s="101">
        <f t="shared" si="6"/>
        <v>5617590</v>
      </c>
      <c r="G16" s="101">
        <f t="shared" si="6"/>
        <v>8426385</v>
      </c>
      <c r="H16" s="101">
        <f t="shared" si="6"/>
        <v>2808795</v>
      </c>
      <c r="I16" s="101">
        <f t="shared" si="6"/>
        <v>0</v>
      </c>
      <c r="J16" s="101">
        <f t="shared" si="14"/>
        <v>11235180</v>
      </c>
      <c r="K16" s="101">
        <f>K28+K52+K184+K220+K244+K268</f>
        <v>0</v>
      </c>
      <c r="L16" s="26">
        <f t="shared" ref="L16:L20" si="30">J16+K16</f>
        <v>11235180</v>
      </c>
      <c r="M16" s="101">
        <f t="shared" si="7"/>
        <v>4186813.3399999994</v>
      </c>
      <c r="N16" s="101">
        <f t="shared" si="7"/>
        <v>199605.95</v>
      </c>
      <c r="O16" s="101">
        <f t="shared" si="7"/>
        <v>340166</v>
      </c>
      <c r="P16" s="101">
        <f t="shared" si="7"/>
        <v>1546902.28</v>
      </c>
      <c r="Q16" s="101">
        <f t="shared" si="7"/>
        <v>0</v>
      </c>
      <c r="R16" s="134">
        <f t="shared" si="15"/>
        <v>4386419.2899999991</v>
      </c>
      <c r="S16" s="54">
        <f t="shared" ref="S16:S20" si="31">(R16/D16)*100</f>
        <v>39.04182478607374</v>
      </c>
      <c r="T16" s="54">
        <f t="shared" si="16"/>
        <v>39.04182478607374</v>
      </c>
      <c r="U16" s="54">
        <f t="shared" si="17"/>
        <v>39.04182478607374</v>
      </c>
      <c r="V16" s="54">
        <f t="shared" ref="V16:V20" si="32">(R16/D16)*100</f>
        <v>39.04182478607374</v>
      </c>
      <c r="W16" s="143">
        <f t="shared" si="18"/>
        <v>1887068.28</v>
      </c>
      <c r="X16" s="143">
        <f t="shared" si="19"/>
        <v>33.592132569304631</v>
      </c>
      <c r="Y16" s="143">
        <f t="shared" si="20"/>
        <v>16.796066284652316</v>
      </c>
      <c r="Z16" s="143">
        <f t="shared" si="8"/>
        <v>16.796066284652316</v>
      </c>
      <c r="AA16" s="143">
        <f t="shared" si="9"/>
        <v>16.796066284652316</v>
      </c>
      <c r="AB16" s="151">
        <f t="shared" si="21"/>
        <v>6273487.5699999994</v>
      </c>
      <c r="AC16" s="151">
        <f t="shared" si="22"/>
        <v>111.6757821414521</v>
      </c>
      <c r="AD16" s="151">
        <f t="shared" si="23"/>
        <v>55.837891070726052</v>
      </c>
      <c r="AE16" s="151">
        <f t="shared" si="10"/>
        <v>55.837891070726052</v>
      </c>
      <c r="AF16" s="151">
        <f t="shared" si="11"/>
        <v>55.837891070726052</v>
      </c>
      <c r="AG16" s="265">
        <f t="shared" si="24"/>
        <v>-655897.56999999937</v>
      </c>
      <c r="AH16" s="270">
        <f t="shared" si="25"/>
        <v>-11.675782141452105</v>
      </c>
      <c r="AI16" s="270">
        <f t="shared" si="26"/>
        <v>-5.8378910707260525</v>
      </c>
      <c r="AJ16" s="160">
        <f>J16-AB16</f>
        <v>4961692.4300000006</v>
      </c>
      <c r="AK16" s="160">
        <f>(AJ16/J16)*100</f>
        <v>44.162108929273948</v>
      </c>
      <c r="AL16" s="160">
        <f t="shared" si="27"/>
        <v>44.162108929273948</v>
      </c>
      <c r="AM16" s="170">
        <f t="shared" ref="AM16:AM20" si="33">L16-AB16</f>
        <v>4961692.4300000006</v>
      </c>
      <c r="AN16" s="170">
        <f t="shared" si="28"/>
        <v>44.162108929273948</v>
      </c>
      <c r="AO16" s="170">
        <f t="shared" ref="AO16:AO20" si="34">(AM16/D16)*100</f>
        <v>44.162108929273948</v>
      </c>
      <c r="AP16" s="178">
        <f t="shared" si="29"/>
        <v>4961692.4300000006</v>
      </c>
      <c r="AQ16" s="178">
        <f t="shared" si="13"/>
        <v>44.162108929273948</v>
      </c>
    </row>
    <row r="17" spans="1:43" ht="18.75" hidden="1">
      <c r="A17" s="23"/>
      <c r="B17" s="23"/>
      <c r="C17" s="101" t="s">
        <v>59</v>
      </c>
      <c r="D17" s="101">
        <f t="shared" si="6"/>
        <v>1280300</v>
      </c>
      <c r="E17" s="101">
        <f t="shared" si="6"/>
        <v>640150</v>
      </c>
      <c r="F17" s="101">
        <f t="shared" si="6"/>
        <v>640150</v>
      </c>
      <c r="G17" s="101">
        <f t="shared" si="6"/>
        <v>960225</v>
      </c>
      <c r="H17" s="101">
        <f t="shared" si="6"/>
        <v>320075</v>
      </c>
      <c r="I17" s="101">
        <f t="shared" si="6"/>
        <v>0</v>
      </c>
      <c r="J17" s="101">
        <f t="shared" si="14"/>
        <v>1280300</v>
      </c>
      <c r="K17" s="101">
        <f>K29+K53+K185+K221+K245+K269</f>
        <v>0</v>
      </c>
      <c r="L17" s="26">
        <f t="shared" si="30"/>
        <v>1280300</v>
      </c>
      <c r="M17" s="101">
        <f t="shared" si="7"/>
        <v>250077.85</v>
      </c>
      <c r="N17" s="101">
        <f t="shared" si="7"/>
        <v>0</v>
      </c>
      <c r="O17" s="101">
        <f t="shared" si="7"/>
        <v>0</v>
      </c>
      <c r="P17" s="101">
        <f t="shared" si="7"/>
        <v>0</v>
      </c>
      <c r="Q17" s="101">
        <f t="shared" si="7"/>
        <v>0</v>
      </c>
      <c r="R17" s="134">
        <f t="shared" si="15"/>
        <v>250077.85</v>
      </c>
      <c r="S17" s="54">
        <f t="shared" si="31"/>
        <v>19.532754042021402</v>
      </c>
      <c r="T17" s="54">
        <f t="shared" si="16"/>
        <v>19.532754042021402</v>
      </c>
      <c r="U17" s="54">
        <f t="shared" si="17"/>
        <v>19.532754042021402</v>
      </c>
      <c r="V17" s="54">
        <f t="shared" si="32"/>
        <v>19.532754042021402</v>
      </c>
      <c r="W17" s="143">
        <f t="shared" si="18"/>
        <v>0</v>
      </c>
      <c r="X17" s="143">
        <f t="shared" si="19"/>
        <v>0</v>
      </c>
      <c r="Y17" s="143">
        <f t="shared" si="20"/>
        <v>0</v>
      </c>
      <c r="Z17" s="143">
        <f t="shared" si="8"/>
        <v>0</v>
      </c>
      <c r="AA17" s="143">
        <f t="shared" si="9"/>
        <v>0</v>
      </c>
      <c r="AB17" s="151">
        <f t="shared" si="21"/>
        <v>250077.85</v>
      </c>
      <c r="AC17" s="151">
        <f t="shared" si="22"/>
        <v>39.065508084042804</v>
      </c>
      <c r="AD17" s="151">
        <f t="shared" si="23"/>
        <v>19.532754042021402</v>
      </c>
      <c r="AE17" s="151">
        <f t="shared" si="10"/>
        <v>19.532754042021402</v>
      </c>
      <c r="AF17" s="151">
        <f t="shared" si="11"/>
        <v>19.532754042021402</v>
      </c>
      <c r="AG17" s="265">
        <f t="shared" si="24"/>
        <v>390072.15</v>
      </c>
      <c r="AH17" s="270">
        <f t="shared" si="25"/>
        <v>60.934491915957203</v>
      </c>
      <c r="AI17" s="270">
        <f t="shared" si="26"/>
        <v>30.467245957978601</v>
      </c>
      <c r="AJ17" s="160">
        <f>J17-AB17</f>
        <v>1030222.15</v>
      </c>
      <c r="AK17" s="160">
        <f t="shared" ref="AK17:AK20" si="35">(AJ17/J17)*100</f>
        <v>80.467245957978605</v>
      </c>
      <c r="AL17" s="160">
        <f t="shared" si="27"/>
        <v>80.467245957978605</v>
      </c>
      <c r="AM17" s="170">
        <f t="shared" si="33"/>
        <v>1030222.15</v>
      </c>
      <c r="AN17" s="170">
        <f t="shared" si="28"/>
        <v>80.467245957978605</v>
      </c>
      <c r="AO17" s="170">
        <f t="shared" si="34"/>
        <v>80.467245957978605</v>
      </c>
      <c r="AP17" s="178">
        <f t="shared" si="29"/>
        <v>1030222.15</v>
      </c>
      <c r="AQ17" s="178">
        <f t="shared" si="13"/>
        <v>80.467245957978605</v>
      </c>
    </row>
    <row r="18" spans="1:43" ht="18.75" hidden="1">
      <c r="A18" s="23"/>
      <c r="B18" s="23"/>
      <c r="C18" s="101" t="s">
        <v>60</v>
      </c>
      <c r="D18" s="101">
        <f t="shared" si="6"/>
        <v>3724980</v>
      </c>
      <c r="E18" s="101">
        <f t="shared" si="6"/>
        <v>1862490</v>
      </c>
      <c r="F18" s="101">
        <f t="shared" si="6"/>
        <v>1862490</v>
      </c>
      <c r="G18" s="101">
        <f t="shared" si="6"/>
        <v>2793735</v>
      </c>
      <c r="H18" s="101">
        <f t="shared" si="6"/>
        <v>931245</v>
      </c>
      <c r="I18" s="101">
        <f t="shared" si="6"/>
        <v>0</v>
      </c>
      <c r="J18" s="101">
        <f t="shared" si="14"/>
        <v>3724980</v>
      </c>
      <c r="K18" s="101">
        <f>K30+K54+K186+K222+K246+K270</f>
        <v>0</v>
      </c>
      <c r="L18" s="26">
        <f t="shared" si="30"/>
        <v>3724980</v>
      </c>
      <c r="M18" s="101">
        <f t="shared" si="7"/>
        <v>1023391.73</v>
      </c>
      <c r="N18" s="101">
        <f t="shared" si="7"/>
        <v>18404</v>
      </c>
      <c r="O18" s="101">
        <f t="shared" si="7"/>
        <v>0</v>
      </c>
      <c r="P18" s="101">
        <f t="shared" si="7"/>
        <v>1001616.3</v>
      </c>
      <c r="Q18" s="101">
        <f t="shared" si="7"/>
        <v>0</v>
      </c>
      <c r="R18" s="134">
        <f t="shared" si="15"/>
        <v>1041795.73</v>
      </c>
      <c r="S18" s="54">
        <f t="shared" si="31"/>
        <v>27.967820766822911</v>
      </c>
      <c r="T18" s="54">
        <f>(R18/J18)*100</f>
        <v>27.967820766822911</v>
      </c>
      <c r="U18" s="54">
        <f t="shared" si="17"/>
        <v>27.967820766822911</v>
      </c>
      <c r="V18" s="54">
        <f t="shared" si="32"/>
        <v>27.967820766822911</v>
      </c>
      <c r="W18" s="143">
        <f>O18+P18+Q18</f>
        <v>1001616.3</v>
      </c>
      <c r="X18" s="143">
        <f>(W18/E18)*100</f>
        <v>53.778345118631506</v>
      </c>
      <c r="Y18" s="143">
        <f t="shared" si="20"/>
        <v>26.889172559315753</v>
      </c>
      <c r="Z18" s="143">
        <f t="shared" si="8"/>
        <v>26.889172559315753</v>
      </c>
      <c r="AA18" s="143">
        <f t="shared" si="9"/>
        <v>26.889172559315753</v>
      </c>
      <c r="AB18" s="151">
        <f t="shared" si="21"/>
        <v>2043412.03</v>
      </c>
      <c r="AC18" s="151">
        <f t="shared" si="22"/>
        <v>109.71398665227734</v>
      </c>
      <c r="AD18" s="151">
        <f t="shared" si="23"/>
        <v>54.856993326138671</v>
      </c>
      <c r="AE18" s="151">
        <f t="shared" si="10"/>
        <v>54.856993326138671</v>
      </c>
      <c r="AF18" s="151">
        <f t="shared" si="11"/>
        <v>54.856993326138671</v>
      </c>
      <c r="AG18" s="265">
        <f t="shared" si="24"/>
        <v>-180922.03000000003</v>
      </c>
      <c r="AH18" s="270">
        <f t="shared" si="25"/>
        <v>-9.7139866522773293</v>
      </c>
      <c r="AI18" s="270">
        <f t="shared" si="26"/>
        <v>-4.8569933261386646</v>
      </c>
      <c r="AJ18" s="160">
        <f>J18-AB18</f>
        <v>1681567.97</v>
      </c>
      <c r="AK18" s="160">
        <f t="shared" si="35"/>
        <v>45.143006673861336</v>
      </c>
      <c r="AL18" s="160">
        <f t="shared" si="27"/>
        <v>45.143006673861336</v>
      </c>
      <c r="AM18" s="170">
        <f t="shared" si="33"/>
        <v>1681567.97</v>
      </c>
      <c r="AN18" s="170">
        <f t="shared" si="28"/>
        <v>45.143006673861336</v>
      </c>
      <c r="AO18" s="170">
        <f t="shared" si="34"/>
        <v>45.143006673861336</v>
      </c>
      <c r="AP18" s="178">
        <f t="shared" si="29"/>
        <v>1681567.97</v>
      </c>
      <c r="AQ18" s="178">
        <f t="shared" si="13"/>
        <v>45.143006673861336</v>
      </c>
    </row>
    <row r="19" spans="1:43" ht="18.75" hidden="1">
      <c r="A19" s="30"/>
      <c r="B19" s="24" t="s">
        <v>35</v>
      </c>
      <c r="C19" s="26" t="s">
        <v>61</v>
      </c>
      <c r="D19" s="26">
        <f>D20</f>
        <v>10257000</v>
      </c>
      <c r="E19" s="26">
        <f>E20</f>
        <v>5128500</v>
      </c>
      <c r="F19" s="26">
        <f>F20</f>
        <v>5128500</v>
      </c>
      <c r="G19" s="26">
        <f t="shared" ref="G19:AP19" si="36">G20</f>
        <v>10257000</v>
      </c>
      <c r="H19" s="26">
        <f t="shared" si="36"/>
        <v>0</v>
      </c>
      <c r="I19" s="26">
        <f t="shared" si="36"/>
        <v>0</v>
      </c>
      <c r="J19" s="26">
        <f t="shared" si="36"/>
        <v>10257000</v>
      </c>
      <c r="K19" s="26">
        <f t="shared" si="36"/>
        <v>0</v>
      </c>
      <c r="L19" s="26">
        <f t="shared" si="36"/>
        <v>10257000</v>
      </c>
      <c r="M19" s="26">
        <f t="shared" si="36"/>
        <v>6543135.96</v>
      </c>
      <c r="N19" s="26">
        <f t="shared" si="36"/>
        <v>2431788</v>
      </c>
      <c r="O19" s="26">
        <f t="shared" si="36"/>
        <v>0</v>
      </c>
      <c r="P19" s="26">
        <f t="shared" si="36"/>
        <v>1188000</v>
      </c>
      <c r="Q19" s="26">
        <f t="shared" si="36"/>
        <v>0</v>
      </c>
      <c r="R19" s="45">
        <f t="shared" si="36"/>
        <v>8974923.9600000009</v>
      </c>
      <c r="S19" s="45">
        <f t="shared" si="36"/>
        <v>87.500477332553388</v>
      </c>
      <c r="T19" s="45">
        <f t="shared" si="36"/>
        <v>87.500477332553388</v>
      </c>
      <c r="U19" s="54">
        <f t="shared" si="17"/>
        <v>87.500477332553388</v>
      </c>
      <c r="V19" s="45">
        <f t="shared" si="36"/>
        <v>87.500477332553388</v>
      </c>
      <c r="W19" s="142">
        <f t="shared" si="36"/>
        <v>1188000</v>
      </c>
      <c r="X19" s="142">
        <f t="shared" si="36"/>
        <v>23.164668031588185</v>
      </c>
      <c r="Y19" s="142">
        <f t="shared" si="36"/>
        <v>11.582334015794093</v>
      </c>
      <c r="Z19" s="143">
        <f t="shared" si="8"/>
        <v>11.582334015794093</v>
      </c>
      <c r="AA19" s="142">
        <f t="shared" si="36"/>
        <v>11.582334015794093</v>
      </c>
      <c r="AB19" s="150">
        <f t="shared" si="36"/>
        <v>10162923.960000001</v>
      </c>
      <c r="AC19" s="150">
        <f t="shared" si="36"/>
        <v>198.16562269669495</v>
      </c>
      <c r="AD19" s="150">
        <f t="shared" si="36"/>
        <v>99.082811348347477</v>
      </c>
      <c r="AE19" s="151">
        <f t="shared" si="10"/>
        <v>99.082811348347477</v>
      </c>
      <c r="AF19" s="150">
        <f t="shared" si="36"/>
        <v>99.082811348347477</v>
      </c>
      <c r="AG19" s="252">
        <f>AG20</f>
        <v>-5034423.9600000009</v>
      </c>
      <c r="AH19" s="252">
        <f>AH20</f>
        <v>-98.165622696694953</v>
      </c>
      <c r="AI19" s="252">
        <f>AI20</f>
        <v>-49.082811348347477</v>
      </c>
      <c r="AJ19" s="159">
        <f t="shared" si="36"/>
        <v>94076.039999999106</v>
      </c>
      <c r="AK19" s="161">
        <f t="shared" si="36"/>
        <v>0.91718865165252117</v>
      </c>
      <c r="AL19" s="161">
        <f t="shared" si="36"/>
        <v>0.91718865165252117</v>
      </c>
      <c r="AM19" s="169">
        <f t="shared" si="36"/>
        <v>94076.039999999106</v>
      </c>
      <c r="AN19" s="171">
        <f t="shared" si="36"/>
        <v>0.91718865165252117</v>
      </c>
      <c r="AO19" s="169">
        <f t="shared" si="34"/>
        <v>0.91718865165252117</v>
      </c>
      <c r="AP19" s="177">
        <f t="shared" si="36"/>
        <v>94076.039999999106</v>
      </c>
      <c r="AQ19" s="177">
        <f t="shared" si="13"/>
        <v>0.91718865165252117</v>
      </c>
    </row>
    <row r="20" spans="1:43" ht="18.75" hidden="1">
      <c r="A20" s="23"/>
      <c r="B20" s="24"/>
      <c r="C20" s="102" t="s">
        <v>62</v>
      </c>
      <c r="D20" s="101">
        <f t="shared" ref="D20:I20" si="37">D32+D56+D188+D224+D248+D272</f>
        <v>10257000</v>
      </c>
      <c r="E20" s="101">
        <f t="shared" si="37"/>
        <v>5128500</v>
      </c>
      <c r="F20" s="101">
        <f t="shared" si="37"/>
        <v>5128500</v>
      </c>
      <c r="G20" s="101">
        <f t="shared" si="37"/>
        <v>10257000</v>
      </c>
      <c r="H20" s="101">
        <f t="shared" si="37"/>
        <v>0</v>
      </c>
      <c r="I20" s="101">
        <f t="shared" si="37"/>
        <v>0</v>
      </c>
      <c r="J20" s="101">
        <f t="shared" si="14"/>
        <v>10257000</v>
      </c>
      <c r="K20" s="101">
        <f>K32+K56+K188+K224+K248+K272</f>
        <v>0</v>
      </c>
      <c r="L20" s="26">
        <f t="shared" si="30"/>
        <v>10257000</v>
      </c>
      <c r="M20" s="101">
        <f>M32+M56+M188+M224+M248+M272</f>
        <v>6543135.96</v>
      </c>
      <c r="N20" s="101">
        <f>N32+N56+N188+N224+N248+N272</f>
        <v>2431788</v>
      </c>
      <c r="O20" s="101">
        <f>O32+O56+O188+O224+O248+O272</f>
        <v>0</v>
      </c>
      <c r="P20" s="101">
        <f>P32+P56+P188+P224+P248+P272</f>
        <v>1188000</v>
      </c>
      <c r="Q20" s="101">
        <f>Q32+Q56+Q188+Q224+Q248+Q272</f>
        <v>0</v>
      </c>
      <c r="R20" s="134">
        <f t="shared" si="15"/>
        <v>8974923.9600000009</v>
      </c>
      <c r="S20" s="54">
        <f t="shared" si="31"/>
        <v>87.500477332553388</v>
      </c>
      <c r="T20" s="54">
        <f>(R20/J20)*100</f>
        <v>87.500477332553388</v>
      </c>
      <c r="U20" s="54">
        <f t="shared" si="17"/>
        <v>87.500477332553388</v>
      </c>
      <c r="V20" s="54">
        <f t="shared" si="32"/>
        <v>87.500477332553388</v>
      </c>
      <c r="W20" s="143">
        <f t="shared" si="18"/>
        <v>1188000</v>
      </c>
      <c r="X20" s="143">
        <f t="shared" si="19"/>
        <v>23.164668031588185</v>
      </c>
      <c r="Y20" s="143">
        <f t="shared" si="20"/>
        <v>11.582334015794093</v>
      </c>
      <c r="Z20" s="143">
        <f>(W20/L20)*100</f>
        <v>11.582334015794093</v>
      </c>
      <c r="AA20" s="143">
        <f t="shared" si="9"/>
        <v>11.582334015794093</v>
      </c>
      <c r="AB20" s="151">
        <f t="shared" si="21"/>
        <v>10162923.960000001</v>
      </c>
      <c r="AC20" s="151">
        <f t="shared" si="22"/>
        <v>198.16562269669495</v>
      </c>
      <c r="AD20" s="151">
        <f t="shared" si="23"/>
        <v>99.082811348347477</v>
      </c>
      <c r="AE20" s="151">
        <f t="shared" si="10"/>
        <v>99.082811348347477</v>
      </c>
      <c r="AF20" s="151">
        <f t="shared" si="11"/>
        <v>99.082811348347477</v>
      </c>
      <c r="AG20" s="265">
        <f t="shared" si="24"/>
        <v>-5034423.9600000009</v>
      </c>
      <c r="AH20" s="270">
        <f t="shared" si="25"/>
        <v>-98.165622696694953</v>
      </c>
      <c r="AI20" s="270">
        <f t="shared" si="26"/>
        <v>-49.082811348347477</v>
      </c>
      <c r="AJ20" s="160">
        <f>J20-AB20</f>
        <v>94076.039999999106</v>
      </c>
      <c r="AK20" s="160">
        <f t="shared" si="35"/>
        <v>0.91718865165252117</v>
      </c>
      <c r="AL20" s="160">
        <f t="shared" si="27"/>
        <v>0.91718865165252117</v>
      </c>
      <c r="AM20" s="170">
        <f t="shared" si="33"/>
        <v>94076.039999999106</v>
      </c>
      <c r="AN20" s="170">
        <f t="shared" si="28"/>
        <v>0.91718865165252117</v>
      </c>
      <c r="AO20" s="170">
        <f t="shared" si="34"/>
        <v>0.91718865165252117</v>
      </c>
      <c r="AP20" s="178">
        <f t="shared" si="29"/>
        <v>94076.039999999106</v>
      </c>
      <c r="AQ20" s="178">
        <f t="shared" si="13"/>
        <v>0.91718865165252117</v>
      </c>
    </row>
    <row r="21" spans="1:43" ht="19.5" hidden="1" thickBot="1">
      <c r="A21" s="32"/>
      <c r="B21" s="32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135"/>
      <c r="S21" s="135"/>
      <c r="T21" s="135"/>
      <c r="U21" s="135"/>
      <c r="V21" s="135"/>
      <c r="W21" s="144"/>
      <c r="X21" s="144"/>
      <c r="Y21" s="144"/>
      <c r="Z21" s="144"/>
      <c r="AA21" s="144"/>
      <c r="AB21" s="152"/>
      <c r="AC21" s="152"/>
      <c r="AD21" s="152"/>
      <c r="AE21" s="152"/>
      <c r="AF21" s="152"/>
      <c r="AG21" s="266"/>
      <c r="AH21" s="266"/>
      <c r="AI21" s="266"/>
      <c r="AJ21" s="162"/>
      <c r="AK21" s="162"/>
      <c r="AL21" s="163"/>
      <c r="AM21" s="172"/>
      <c r="AN21" s="172"/>
      <c r="AO21" s="72"/>
      <c r="AP21" s="179"/>
      <c r="AQ21" s="180"/>
    </row>
    <row r="22" spans="1:43" s="34" customFormat="1" ht="18.95" hidden="1" customHeight="1">
      <c r="A22" s="1085" t="s">
        <v>63</v>
      </c>
      <c r="B22" s="1086"/>
      <c r="C22" s="1086"/>
      <c r="D22" s="1086"/>
      <c r="E22" s="1086"/>
      <c r="F22" s="1086"/>
      <c r="G22" s="1086"/>
      <c r="H22" s="1086"/>
      <c r="I22" s="1086"/>
      <c r="J22" s="1086"/>
      <c r="K22" s="1086"/>
      <c r="L22" s="1086"/>
      <c r="M22" s="1086"/>
      <c r="N22" s="1086"/>
      <c r="O22" s="1086"/>
      <c r="P22" s="1086"/>
      <c r="Q22" s="1086"/>
      <c r="R22" s="1086"/>
      <c r="S22" s="1086"/>
      <c r="T22" s="1086"/>
      <c r="U22" s="1086"/>
      <c r="V22" s="1086"/>
      <c r="W22" s="1086"/>
      <c r="X22" s="1086"/>
      <c r="Y22" s="1086"/>
      <c r="Z22" s="1086"/>
      <c r="AA22" s="1086"/>
      <c r="AB22" s="1086"/>
      <c r="AC22" s="1086"/>
      <c r="AD22" s="1086"/>
      <c r="AE22" s="1086"/>
      <c r="AF22" s="1086"/>
      <c r="AG22" s="1086"/>
      <c r="AH22" s="1086"/>
      <c r="AI22" s="1086"/>
      <c r="AJ22" s="1086"/>
      <c r="AK22" s="1086"/>
      <c r="AL22" s="1086"/>
      <c r="AM22" s="1086"/>
      <c r="AN22" s="1086"/>
      <c r="AO22" s="1086"/>
      <c r="AP22" s="1086"/>
      <c r="AQ22" s="1086"/>
    </row>
    <row r="23" spans="1:43" s="35" customFormat="1" ht="36.950000000000003" hidden="1" customHeight="1">
      <c r="A23" s="182"/>
      <c r="B23" s="183"/>
      <c r="C23" s="184"/>
      <c r="D23" s="304">
        <v>1</v>
      </c>
      <c r="E23" s="304">
        <v>0.5</v>
      </c>
      <c r="F23" s="304">
        <v>0.5</v>
      </c>
      <c r="G23" s="305" t="s">
        <v>467</v>
      </c>
      <c r="H23" s="305" t="s">
        <v>468</v>
      </c>
      <c r="I23" s="305" t="s">
        <v>469</v>
      </c>
      <c r="J23" s="305" t="s">
        <v>40</v>
      </c>
      <c r="K23" s="306" t="s">
        <v>470</v>
      </c>
      <c r="L23" s="307" t="s">
        <v>471</v>
      </c>
      <c r="M23" s="186" t="s">
        <v>435</v>
      </c>
      <c r="N23" s="186" t="s">
        <v>436</v>
      </c>
      <c r="O23" s="186" t="s">
        <v>20</v>
      </c>
      <c r="P23" s="186" t="s">
        <v>21</v>
      </c>
      <c r="Q23" s="186" t="s">
        <v>437</v>
      </c>
      <c r="R23" s="187" t="s">
        <v>417</v>
      </c>
      <c r="S23" s="286" t="s">
        <v>462</v>
      </c>
      <c r="T23" s="188" t="s">
        <v>433</v>
      </c>
      <c r="U23" s="188" t="s">
        <v>434</v>
      </c>
      <c r="V23" s="188" t="s">
        <v>403</v>
      </c>
      <c r="W23" s="188" t="s">
        <v>438</v>
      </c>
      <c r="X23" s="286" t="s">
        <v>462</v>
      </c>
      <c r="Y23" s="188" t="s">
        <v>433</v>
      </c>
      <c r="Z23" s="188" t="s">
        <v>434</v>
      </c>
      <c r="AA23" s="188" t="s">
        <v>403</v>
      </c>
      <c r="AB23" s="187" t="s">
        <v>439</v>
      </c>
      <c r="AC23" s="286" t="s">
        <v>462</v>
      </c>
      <c r="AD23" s="188" t="s">
        <v>433</v>
      </c>
      <c r="AE23" s="188" t="s">
        <v>434</v>
      </c>
      <c r="AF23" s="188" t="s">
        <v>403</v>
      </c>
      <c r="AG23" s="297" t="s">
        <v>33</v>
      </c>
      <c r="AH23" s="286" t="s">
        <v>464</v>
      </c>
      <c r="AI23" s="286" t="s">
        <v>399</v>
      </c>
      <c r="AJ23" s="188" t="s">
        <v>440</v>
      </c>
      <c r="AK23" s="188" t="s">
        <v>433</v>
      </c>
      <c r="AL23" s="188" t="s">
        <v>403</v>
      </c>
      <c r="AM23" s="188" t="s">
        <v>408</v>
      </c>
      <c r="AN23" s="188" t="s">
        <v>433</v>
      </c>
      <c r="AO23" s="188" t="s">
        <v>403</v>
      </c>
      <c r="AP23" s="188" t="s">
        <v>441</v>
      </c>
      <c r="AQ23" s="188" t="s">
        <v>403</v>
      </c>
    </row>
    <row r="24" spans="1:43" s="35" customFormat="1" ht="18.95" hidden="1" customHeight="1">
      <c r="A24" s="205"/>
      <c r="B24" s="206"/>
      <c r="C24" s="184" t="s">
        <v>54</v>
      </c>
      <c r="D24" s="184">
        <f t="shared" ref="D24:I24" si="38">D25+D31</f>
        <v>5680000</v>
      </c>
      <c r="E24" s="184">
        <f t="shared" si="38"/>
        <v>2840000</v>
      </c>
      <c r="F24" s="184">
        <f t="shared" si="38"/>
        <v>2840000</v>
      </c>
      <c r="G24" s="184">
        <f t="shared" si="38"/>
        <v>4668000</v>
      </c>
      <c r="H24" s="184">
        <f t="shared" si="38"/>
        <v>1012000</v>
      </c>
      <c r="I24" s="184">
        <f t="shared" si="38"/>
        <v>0</v>
      </c>
      <c r="J24" s="184">
        <f t="shared" ref="J24:J30" si="39">SUM(G24:I24)</f>
        <v>5680000</v>
      </c>
      <c r="K24" s="185">
        <f>K25+K31</f>
        <v>0</v>
      </c>
      <c r="L24" s="184">
        <f>L25+L31</f>
        <v>5680000</v>
      </c>
      <c r="M24" s="184">
        <f>M25+M31</f>
        <v>741524.3</v>
      </c>
      <c r="N24" s="184">
        <f t="shared" ref="N24:R24" si="40">N25+N31</f>
        <v>0</v>
      </c>
      <c r="O24" s="184">
        <f t="shared" si="40"/>
        <v>207266</v>
      </c>
      <c r="P24" s="184">
        <f t="shared" si="40"/>
        <v>1188000</v>
      </c>
      <c r="Q24" s="184">
        <f t="shared" si="40"/>
        <v>288000</v>
      </c>
      <c r="R24" s="184">
        <f t="shared" si="40"/>
        <v>741524.3</v>
      </c>
      <c r="S24" s="207">
        <f>(R24/E24)*100</f>
        <v>26.110010563380282</v>
      </c>
      <c r="T24" s="207">
        <f>(R24/J24)*100</f>
        <v>13.055005281690141</v>
      </c>
      <c r="U24" s="207">
        <f>(R24/L24)*100</f>
        <v>13.055005281690141</v>
      </c>
      <c r="V24" s="198">
        <f>(R24/D24)*100</f>
        <v>13.055005281690141</v>
      </c>
      <c r="W24" s="184">
        <f>W25+W31</f>
        <v>1683266</v>
      </c>
      <c r="X24" s="207">
        <f t="shared" ref="X24:X30" si="41">(W24/E24)*100</f>
        <v>59.269929577464787</v>
      </c>
      <c r="Y24" s="198">
        <f>(W24/J24)*100</f>
        <v>29.634964788732393</v>
      </c>
      <c r="Z24" s="207">
        <f>(W24/L24)*100</f>
        <v>29.634964788732393</v>
      </c>
      <c r="AA24" s="198">
        <f>(W24/D24)*100</f>
        <v>29.634964788732393</v>
      </c>
      <c r="AB24" s="184">
        <f>AB25+AB31</f>
        <v>2424790.2999999998</v>
      </c>
      <c r="AC24" s="288">
        <f>(AB24/E24)*100</f>
        <v>85.379940140845065</v>
      </c>
      <c r="AD24" s="198">
        <f>(AB24/J24)*100</f>
        <v>42.689970070422532</v>
      </c>
      <c r="AE24" s="207">
        <f>(AB24/L24)*100</f>
        <v>42.689970070422532</v>
      </c>
      <c r="AF24" s="198">
        <f t="shared" ref="AF24:AF30" si="42">(AB24/D24)*100</f>
        <v>42.689970070422532</v>
      </c>
      <c r="AG24" s="291">
        <f>AG25+AG31</f>
        <v>415209.69999999995</v>
      </c>
      <c r="AH24" s="292">
        <f>(AG24/E24)*100</f>
        <v>14.620059859154926</v>
      </c>
      <c r="AI24" s="292">
        <f>(AG24/D24)*100</f>
        <v>7.3100299295774631</v>
      </c>
      <c r="AJ24" s="184">
        <f>AJ25+AJ31</f>
        <v>3255209.7</v>
      </c>
      <c r="AK24" s="198">
        <f t="shared" ref="AK24:AK25" si="43">(AJ24/J24)*100</f>
        <v>57.310029929577468</v>
      </c>
      <c r="AL24" s="198">
        <f>(AJ24/D24)*100</f>
        <v>57.310029929577468</v>
      </c>
      <c r="AM24" s="184">
        <f>AM25+AM31</f>
        <v>3255209.7</v>
      </c>
      <c r="AN24" s="198">
        <f>(AM24/L24)*100</f>
        <v>57.310029929577468</v>
      </c>
      <c r="AO24" s="198">
        <f>(AM24/D24)*100</f>
        <v>57.310029929577468</v>
      </c>
      <c r="AP24" s="184">
        <f>AP25+AP31</f>
        <v>3255209.7</v>
      </c>
      <c r="AQ24" s="198">
        <f>(AP24/D24)*100</f>
        <v>57.310029929577468</v>
      </c>
    </row>
    <row r="25" spans="1:43" s="35" customFormat="1" ht="18.95" hidden="1" customHeight="1">
      <c r="A25" s="182"/>
      <c r="B25" s="192" t="s">
        <v>34</v>
      </c>
      <c r="C25" s="193" t="s">
        <v>55</v>
      </c>
      <c r="D25" s="193">
        <f t="shared" ref="D25:I25" si="44">SUM(D26:D30)</f>
        <v>4480000</v>
      </c>
      <c r="E25" s="193">
        <f t="shared" si="44"/>
        <v>2240000</v>
      </c>
      <c r="F25" s="193">
        <f t="shared" si="44"/>
        <v>2240000</v>
      </c>
      <c r="G25" s="190">
        <f t="shared" si="44"/>
        <v>3468000</v>
      </c>
      <c r="H25" s="190">
        <f t="shared" si="44"/>
        <v>1012000</v>
      </c>
      <c r="I25" s="190">
        <f t="shared" si="44"/>
        <v>0</v>
      </c>
      <c r="J25" s="190">
        <f t="shared" si="39"/>
        <v>4480000</v>
      </c>
      <c r="K25" s="194">
        <f t="shared" ref="K25:R25" si="45">SUM(K26:K30)</f>
        <v>0</v>
      </c>
      <c r="L25" s="190">
        <f t="shared" si="45"/>
        <v>4480000</v>
      </c>
      <c r="M25" s="193">
        <f>SUM(M26:M30)</f>
        <v>741524.3</v>
      </c>
      <c r="N25" s="193">
        <f t="shared" ref="N25:Q25" si="46">SUM(N26:N30)</f>
        <v>0</v>
      </c>
      <c r="O25" s="193">
        <f t="shared" si="46"/>
        <v>207266</v>
      </c>
      <c r="P25" s="193">
        <f t="shared" si="46"/>
        <v>0</v>
      </c>
      <c r="Q25" s="193">
        <f t="shared" si="46"/>
        <v>288000</v>
      </c>
      <c r="R25" s="190">
        <f t="shared" si="45"/>
        <v>741524.3</v>
      </c>
      <c r="S25" s="189">
        <f>(R25/E25)*100</f>
        <v>33.103763392857147</v>
      </c>
      <c r="T25" s="189">
        <f t="shared" ref="T25:T32" si="47">(R25/J25)*100</f>
        <v>16.551881696428573</v>
      </c>
      <c r="U25" s="189">
        <f t="shared" ref="U25:U32" si="48">(R25/L25)*100</f>
        <v>16.551881696428573</v>
      </c>
      <c r="V25" s="190">
        <f>(R25/D25)*100</f>
        <v>16.551881696428573</v>
      </c>
      <c r="W25" s="190">
        <f>SUM(W26:W30)</f>
        <v>495266</v>
      </c>
      <c r="X25" s="189">
        <f t="shared" si="41"/>
        <v>22.110089285714285</v>
      </c>
      <c r="Y25" s="190">
        <f t="shared" ref="Y25:Y32" si="49">(W25/J25)*100</f>
        <v>11.055044642857142</v>
      </c>
      <c r="Z25" s="189">
        <f t="shared" ref="Z25:Z32" si="50">(W25/L25)*100</f>
        <v>11.055044642857142</v>
      </c>
      <c r="AA25" s="189">
        <f>(W25/D25)*100</f>
        <v>11.055044642857142</v>
      </c>
      <c r="AB25" s="190">
        <f>SUM(AB26:AB30)</f>
        <v>1236790.3</v>
      </c>
      <c r="AC25" s="190">
        <f>(AB25/E25)*100</f>
        <v>55.213852678571428</v>
      </c>
      <c r="AD25" s="190">
        <f t="shared" ref="AD25:AD32" si="51">(AB25/J25)*100</f>
        <v>27.606926339285714</v>
      </c>
      <c r="AE25" s="189">
        <f t="shared" ref="AE25:AE32" si="52">(AB25/L25)*100</f>
        <v>27.606926339285714</v>
      </c>
      <c r="AF25" s="189">
        <f t="shared" si="42"/>
        <v>27.606926339285714</v>
      </c>
      <c r="AG25" s="289">
        <f>SUM(AG26:AG30)</f>
        <v>1003209.7</v>
      </c>
      <c r="AH25" s="199">
        <f>(AG25/E25)*100</f>
        <v>44.786147321428572</v>
      </c>
      <c r="AI25" s="199">
        <f>(AG25/D25)*100</f>
        <v>22.393073660714286</v>
      </c>
      <c r="AJ25" s="191">
        <f>SUM(AJ26:AJ30)</f>
        <v>3243209.7</v>
      </c>
      <c r="AK25" s="191">
        <f t="shared" si="43"/>
        <v>72.393073660714293</v>
      </c>
      <c r="AL25" s="191">
        <f t="shared" ref="AL25:AL30" si="53">(AJ25/D25)*100</f>
        <v>72.393073660714293</v>
      </c>
      <c r="AM25" s="191">
        <f>SUM(AM26:AM30)</f>
        <v>3243209.7</v>
      </c>
      <c r="AN25" s="191">
        <f t="shared" ref="AN25:AN32" si="54">(AM25/L25)*100</f>
        <v>72.393073660714293</v>
      </c>
      <c r="AO25" s="191">
        <f t="shared" ref="AO25:AO32" si="55">(AM25/D25)*100</f>
        <v>72.393073660714293</v>
      </c>
      <c r="AP25" s="191">
        <f>SUM(AP26:AP30)</f>
        <v>3243209.7</v>
      </c>
      <c r="AQ25" s="191">
        <f t="shared" ref="AQ25:AQ32" si="56">(AP25/D25)*100</f>
        <v>72.393073660714293</v>
      </c>
    </row>
    <row r="26" spans="1:43" s="35" customFormat="1" ht="18.95" hidden="1" customHeight="1">
      <c r="A26" s="183"/>
      <c r="B26" s="183"/>
      <c r="C26" s="189" t="s">
        <v>56</v>
      </c>
      <c r="D26" s="189">
        <f>D38</f>
        <v>432000</v>
      </c>
      <c r="E26" s="189">
        <f>E38</f>
        <v>216000</v>
      </c>
      <c r="F26" s="189">
        <f>F38</f>
        <v>216000</v>
      </c>
      <c r="G26" s="189">
        <f t="shared" ref="G26:I26" si="57">G38</f>
        <v>432000</v>
      </c>
      <c r="H26" s="189">
        <f t="shared" si="57"/>
        <v>0</v>
      </c>
      <c r="I26" s="189">
        <f t="shared" si="57"/>
        <v>0</v>
      </c>
      <c r="J26" s="189">
        <f t="shared" si="39"/>
        <v>432000</v>
      </c>
      <c r="K26" s="195">
        <f>K38</f>
        <v>0</v>
      </c>
      <c r="L26" s="196">
        <f>J26+(K26)</f>
        <v>432000</v>
      </c>
      <c r="M26" s="189">
        <f>M38</f>
        <v>144000</v>
      </c>
      <c r="N26" s="189">
        <f t="shared" ref="N26:Q26" si="58">N38</f>
        <v>0</v>
      </c>
      <c r="O26" s="189">
        <f t="shared" si="58"/>
        <v>0</v>
      </c>
      <c r="P26" s="189">
        <f t="shared" si="58"/>
        <v>0</v>
      </c>
      <c r="Q26" s="189">
        <f t="shared" si="58"/>
        <v>288000</v>
      </c>
      <c r="R26" s="189">
        <f>M26+N26</f>
        <v>144000</v>
      </c>
      <c r="S26" s="189">
        <f>(R26/E26)*100</f>
        <v>66.666666666666657</v>
      </c>
      <c r="T26" s="189">
        <f t="shared" si="47"/>
        <v>33.333333333333329</v>
      </c>
      <c r="U26" s="189">
        <f t="shared" si="48"/>
        <v>33.333333333333329</v>
      </c>
      <c r="V26" s="189">
        <f>(R26/D26)*100</f>
        <v>33.333333333333329</v>
      </c>
      <c r="W26" s="189">
        <f>O26+P26+Q26</f>
        <v>288000</v>
      </c>
      <c r="X26" s="189">
        <f t="shared" si="41"/>
        <v>133.33333333333331</v>
      </c>
      <c r="Y26" s="189">
        <f t="shared" si="49"/>
        <v>66.666666666666657</v>
      </c>
      <c r="Z26" s="189">
        <f t="shared" si="50"/>
        <v>66.666666666666657</v>
      </c>
      <c r="AA26" s="189">
        <f>(W26/D26)*100</f>
        <v>66.666666666666657</v>
      </c>
      <c r="AB26" s="189">
        <f>SUM(M26:Q26)</f>
        <v>432000</v>
      </c>
      <c r="AC26" s="189">
        <f>(AB26/E26)*100</f>
        <v>200</v>
      </c>
      <c r="AD26" s="189">
        <f t="shared" si="51"/>
        <v>100</v>
      </c>
      <c r="AE26" s="189">
        <f t="shared" si="52"/>
        <v>100</v>
      </c>
      <c r="AF26" s="189">
        <f t="shared" si="42"/>
        <v>100</v>
      </c>
      <c r="AG26" s="189">
        <f>E26-AB26</f>
        <v>-216000</v>
      </c>
      <c r="AH26" s="290">
        <f>(AG26/E26)*100</f>
        <v>-100</v>
      </c>
      <c r="AI26" s="290">
        <f>(AG26/D26)*100</f>
        <v>-50</v>
      </c>
      <c r="AJ26" s="197">
        <f>J26-AB26</f>
        <v>0</v>
      </c>
      <c r="AK26" s="197">
        <f>(AJ26/J26)*100</f>
        <v>0</v>
      </c>
      <c r="AL26" s="197">
        <f t="shared" si="53"/>
        <v>0</v>
      </c>
      <c r="AM26" s="197">
        <f>L26-AB26</f>
        <v>0</v>
      </c>
      <c r="AN26" s="197">
        <f t="shared" si="54"/>
        <v>0</v>
      </c>
      <c r="AO26" s="197">
        <f t="shared" si="55"/>
        <v>0</v>
      </c>
      <c r="AP26" s="197">
        <f>D26-AB26</f>
        <v>0</v>
      </c>
      <c r="AQ26" s="197">
        <f t="shared" si="56"/>
        <v>0</v>
      </c>
    </row>
    <row r="27" spans="1:43" s="35" customFormat="1" ht="18.95" hidden="1" customHeight="1">
      <c r="A27" s="183"/>
      <c r="B27" s="183"/>
      <c r="C27" s="189" t="s">
        <v>57</v>
      </c>
      <c r="D27" s="189">
        <f t="shared" ref="D27:I32" si="59">D39</f>
        <v>2220000</v>
      </c>
      <c r="E27" s="189">
        <f t="shared" si="59"/>
        <v>1110000</v>
      </c>
      <c r="F27" s="189">
        <f t="shared" si="59"/>
        <v>1110000</v>
      </c>
      <c r="G27" s="189">
        <f t="shared" si="59"/>
        <v>1665000</v>
      </c>
      <c r="H27" s="189">
        <f t="shared" si="59"/>
        <v>555000</v>
      </c>
      <c r="I27" s="189">
        <f t="shared" si="59"/>
        <v>0</v>
      </c>
      <c r="J27" s="189">
        <f t="shared" si="39"/>
        <v>2220000</v>
      </c>
      <c r="K27" s="195">
        <f t="shared" ref="K27:K32" si="60">K39</f>
        <v>0</v>
      </c>
      <c r="L27" s="196">
        <f>J27+(K27)</f>
        <v>2220000</v>
      </c>
      <c r="M27" s="189">
        <f t="shared" ref="M27:Q30" si="61">M39</f>
        <v>49910</v>
      </c>
      <c r="N27" s="189">
        <f t="shared" si="61"/>
        <v>0</v>
      </c>
      <c r="O27" s="189">
        <f t="shared" si="61"/>
        <v>0</v>
      </c>
      <c r="P27" s="189">
        <f t="shared" si="61"/>
        <v>0</v>
      </c>
      <c r="Q27" s="189">
        <f t="shared" si="61"/>
        <v>0</v>
      </c>
      <c r="R27" s="189">
        <f>M27+N27</f>
        <v>49910</v>
      </c>
      <c r="S27" s="189">
        <f t="shared" ref="S27:S32" si="62">(R27/E27)*100</f>
        <v>4.4963963963963964</v>
      </c>
      <c r="T27" s="189">
        <f t="shared" si="47"/>
        <v>2.2481981981981982</v>
      </c>
      <c r="U27" s="189">
        <f t="shared" si="48"/>
        <v>2.2481981981981982</v>
      </c>
      <c r="V27" s="189">
        <f t="shared" ref="V27:V30" si="63">(R27/D27)*100</f>
        <v>2.2481981981981982</v>
      </c>
      <c r="W27" s="189">
        <f t="shared" ref="W27:W32" si="64">O27+P27+Q27</f>
        <v>0</v>
      </c>
      <c r="X27" s="189">
        <f t="shared" si="41"/>
        <v>0</v>
      </c>
      <c r="Y27" s="189">
        <f t="shared" si="49"/>
        <v>0</v>
      </c>
      <c r="Z27" s="189">
        <f t="shared" si="50"/>
        <v>0</v>
      </c>
      <c r="AA27" s="189">
        <f t="shared" ref="AA27:AA30" si="65">(W27/D27)*100</f>
        <v>0</v>
      </c>
      <c r="AB27" s="189">
        <f>SUM(M27:Q27)</f>
        <v>49910</v>
      </c>
      <c r="AC27" s="189">
        <f t="shared" ref="AC27:AC32" si="66">(AB27/E27)*100</f>
        <v>4.4963963963963964</v>
      </c>
      <c r="AD27" s="189">
        <f t="shared" si="51"/>
        <v>2.2481981981981982</v>
      </c>
      <c r="AE27" s="189">
        <f t="shared" si="52"/>
        <v>2.2481981981981982</v>
      </c>
      <c r="AF27" s="189">
        <f t="shared" si="42"/>
        <v>2.2481981981981982</v>
      </c>
      <c r="AG27" s="189">
        <f t="shared" ref="AG27:AG30" si="67">E27-AB27</f>
        <v>1060090</v>
      </c>
      <c r="AH27" s="290">
        <f t="shared" ref="AH27:AH30" si="68">(AG27/E27)*100</f>
        <v>95.503603603603608</v>
      </c>
      <c r="AI27" s="290">
        <f t="shared" ref="AI27:AI30" si="69">(AG27/D27)*100</f>
        <v>47.751801801801804</v>
      </c>
      <c r="AJ27" s="197">
        <f t="shared" ref="AJ27:AJ30" si="70">J27-AB27</f>
        <v>2170090</v>
      </c>
      <c r="AK27" s="197">
        <f t="shared" ref="AK27:AK32" si="71">(AJ27/J27)*100</f>
        <v>97.75180180180179</v>
      </c>
      <c r="AL27" s="197">
        <f t="shared" si="53"/>
        <v>97.75180180180179</v>
      </c>
      <c r="AM27" s="197">
        <f t="shared" ref="AM27:AM30" si="72">L27-AB27</f>
        <v>2170090</v>
      </c>
      <c r="AN27" s="197">
        <f t="shared" si="54"/>
        <v>97.75180180180179</v>
      </c>
      <c r="AO27" s="197">
        <f t="shared" si="55"/>
        <v>97.75180180180179</v>
      </c>
      <c r="AP27" s="197">
        <f t="shared" ref="AP27:AP32" si="73">D27-AB27</f>
        <v>2170090</v>
      </c>
      <c r="AQ27" s="197">
        <f t="shared" si="56"/>
        <v>97.75180180180179</v>
      </c>
    </row>
    <row r="28" spans="1:43" s="35" customFormat="1" ht="18.95" hidden="1" customHeight="1">
      <c r="A28" s="183"/>
      <c r="B28" s="183"/>
      <c r="C28" s="189" t="s">
        <v>58</v>
      </c>
      <c r="D28" s="189">
        <f t="shared" si="59"/>
        <v>1728000</v>
      </c>
      <c r="E28" s="189">
        <f t="shared" si="59"/>
        <v>864000</v>
      </c>
      <c r="F28" s="189">
        <f t="shared" si="59"/>
        <v>864000</v>
      </c>
      <c r="G28" s="189">
        <f t="shared" si="59"/>
        <v>1296000</v>
      </c>
      <c r="H28" s="189">
        <f t="shared" si="59"/>
        <v>432000</v>
      </c>
      <c r="I28" s="189">
        <f t="shared" si="59"/>
        <v>0</v>
      </c>
      <c r="J28" s="189">
        <f t="shared" si="39"/>
        <v>1728000</v>
      </c>
      <c r="K28" s="195">
        <f t="shared" si="60"/>
        <v>0</v>
      </c>
      <c r="L28" s="196">
        <f>J28+(K28)</f>
        <v>1728000</v>
      </c>
      <c r="M28" s="189">
        <f t="shared" si="61"/>
        <v>547614.30000000005</v>
      </c>
      <c r="N28" s="189">
        <f t="shared" si="61"/>
        <v>0</v>
      </c>
      <c r="O28" s="189">
        <f t="shared" si="61"/>
        <v>207266</v>
      </c>
      <c r="P28" s="189">
        <f t="shared" si="61"/>
        <v>0</v>
      </c>
      <c r="Q28" s="189">
        <f t="shared" si="61"/>
        <v>0</v>
      </c>
      <c r="R28" s="189">
        <f>M28+N28</f>
        <v>547614.30000000005</v>
      </c>
      <c r="S28" s="189">
        <f t="shared" si="62"/>
        <v>63.381284722222233</v>
      </c>
      <c r="T28" s="189">
        <f t="shared" si="47"/>
        <v>31.690642361111117</v>
      </c>
      <c r="U28" s="189">
        <f t="shared" si="48"/>
        <v>31.690642361111117</v>
      </c>
      <c r="V28" s="189">
        <f t="shared" si="63"/>
        <v>31.690642361111117</v>
      </c>
      <c r="W28" s="189">
        <f t="shared" si="64"/>
        <v>207266</v>
      </c>
      <c r="X28" s="189">
        <f t="shared" si="41"/>
        <v>23.989120370370369</v>
      </c>
      <c r="Y28" s="189">
        <f t="shared" si="49"/>
        <v>11.994560185185184</v>
      </c>
      <c r="Z28" s="189">
        <f t="shared" si="50"/>
        <v>11.994560185185184</v>
      </c>
      <c r="AA28" s="189">
        <f t="shared" si="65"/>
        <v>11.994560185185184</v>
      </c>
      <c r="AB28" s="189">
        <f>SUM(M28:Q28)</f>
        <v>754880.3</v>
      </c>
      <c r="AC28" s="189">
        <f t="shared" si="66"/>
        <v>87.370405092592591</v>
      </c>
      <c r="AD28" s="189">
        <f t="shared" si="51"/>
        <v>43.685202546296296</v>
      </c>
      <c r="AE28" s="189">
        <f t="shared" si="52"/>
        <v>43.685202546296296</v>
      </c>
      <c r="AF28" s="189">
        <f t="shared" si="42"/>
        <v>43.685202546296296</v>
      </c>
      <c r="AG28" s="189">
        <f t="shared" si="67"/>
        <v>109119.69999999995</v>
      </c>
      <c r="AH28" s="290">
        <f t="shared" si="68"/>
        <v>12.629594907407402</v>
      </c>
      <c r="AI28" s="290">
        <f t="shared" si="69"/>
        <v>6.3147974537037008</v>
      </c>
      <c r="AJ28" s="197">
        <f t="shared" si="70"/>
        <v>973119.7</v>
      </c>
      <c r="AK28" s="197">
        <f t="shared" si="71"/>
        <v>56.314797453703704</v>
      </c>
      <c r="AL28" s="197">
        <f t="shared" si="53"/>
        <v>56.314797453703704</v>
      </c>
      <c r="AM28" s="197">
        <f t="shared" si="72"/>
        <v>973119.7</v>
      </c>
      <c r="AN28" s="197">
        <f t="shared" si="54"/>
        <v>56.314797453703704</v>
      </c>
      <c r="AO28" s="197">
        <f t="shared" si="55"/>
        <v>56.314797453703704</v>
      </c>
      <c r="AP28" s="197">
        <f t="shared" si="73"/>
        <v>973119.7</v>
      </c>
      <c r="AQ28" s="197">
        <f t="shared" si="56"/>
        <v>56.314797453703704</v>
      </c>
    </row>
    <row r="29" spans="1:43" s="35" customFormat="1" ht="18.95" hidden="1" customHeight="1">
      <c r="A29" s="183"/>
      <c r="B29" s="183"/>
      <c r="C29" s="189" t="s">
        <v>59</v>
      </c>
      <c r="D29" s="189">
        <f t="shared" si="59"/>
        <v>0</v>
      </c>
      <c r="E29" s="189">
        <f t="shared" si="59"/>
        <v>0</v>
      </c>
      <c r="F29" s="189">
        <f t="shared" si="59"/>
        <v>0</v>
      </c>
      <c r="G29" s="189">
        <f t="shared" si="59"/>
        <v>0</v>
      </c>
      <c r="H29" s="189">
        <f t="shared" si="59"/>
        <v>0</v>
      </c>
      <c r="I29" s="189">
        <f t="shared" si="59"/>
        <v>0</v>
      </c>
      <c r="J29" s="189">
        <f t="shared" si="39"/>
        <v>0</v>
      </c>
      <c r="K29" s="195">
        <f t="shared" si="60"/>
        <v>0</v>
      </c>
      <c r="L29" s="196">
        <f>J29+(K29)</f>
        <v>0</v>
      </c>
      <c r="M29" s="189">
        <f t="shared" si="61"/>
        <v>0</v>
      </c>
      <c r="N29" s="189">
        <f t="shared" si="61"/>
        <v>0</v>
      </c>
      <c r="O29" s="189">
        <f t="shared" si="61"/>
        <v>0</v>
      </c>
      <c r="P29" s="189">
        <f t="shared" si="61"/>
        <v>0</v>
      </c>
      <c r="Q29" s="189">
        <f t="shared" si="61"/>
        <v>0</v>
      </c>
      <c r="R29" s="189">
        <f>M29+N29</f>
        <v>0</v>
      </c>
      <c r="S29" s="189" t="e">
        <f t="shared" si="62"/>
        <v>#DIV/0!</v>
      </c>
      <c r="T29" s="189" t="e">
        <f t="shared" si="47"/>
        <v>#DIV/0!</v>
      </c>
      <c r="U29" s="189" t="e">
        <f t="shared" si="48"/>
        <v>#DIV/0!</v>
      </c>
      <c r="V29" s="189" t="e">
        <f t="shared" si="63"/>
        <v>#DIV/0!</v>
      </c>
      <c r="W29" s="189">
        <f t="shared" si="64"/>
        <v>0</v>
      </c>
      <c r="X29" s="189" t="e">
        <f t="shared" si="41"/>
        <v>#DIV/0!</v>
      </c>
      <c r="Y29" s="189" t="e">
        <f t="shared" si="49"/>
        <v>#DIV/0!</v>
      </c>
      <c r="Z29" s="189" t="e">
        <f t="shared" si="50"/>
        <v>#DIV/0!</v>
      </c>
      <c r="AA29" s="189" t="e">
        <f t="shared" si="65"/>
        <v>#DIV/0!</v>
      </c>
      <c r="AB29" s="189">
        <f>SUM(M29:Q29)</f>
        <v>0</v>
      </c>
      <c r="AC29" s="189" t="e">
        <f t="shared" si="66"/>
        <v>#DIV/0!</v>
      </c>
      <c r="AD29" s="189" t="e">
        <f t="shared" si="51"/>
        <v>#DIV/0!</v>
      </c>
      <c r="AE29" s="189" t="e">
        <f t="shared" si="52"/>
        <v>#DIV/0!</v>
      </c>
      <c r="AF29" s="189" t="e">
        <f t="shared" si="42"/>
        <v>#DIV/0!</v>
      </c>
      <c r="AG29" s="189">
        <f t="shared" si="67"/>
        <v>0</v>
      </c>
      <c r="AH29" s="290" t="e">
        <f t="shared" si="68"/>
        <v>#DIV/0!</v>
      </c>
      <c r="AI29" s="290" t="e">
        <f t="shared" si="69"/>
        <v>#DIV/0!</v>
      </c>
      <c r="AJ29" s="197">
        <f t="shared" si="70"/>
        <v>0</v>
      </c>
      <c r="AK29" s="197" t="e">
        <f t="shared" si="71"/>
        <v>#DIV/0!</v>
      </c>
      <c r="AL29" s="197" t="e">
        <f t="shared" si="53"/>
        <v>#DIV/0!</v>
      </c>
      <c r="AM29" s="197">
        <f t="shared" si="72"/>
        <v>0</v>
      </c>
      <c r="AN29" s="197" t="e">
        <f t="shared" si="54"/>
        <v>#DIV/0!</v>
      </c>
      <c r="AO29" s="197" t="e">
        <f t="shared" si="55"/>
        <v>#DIV/0!</v>
      </c>
      <c r="AP29" s="197">
        <f t="shared" si="73"/>
        <v>0</v>
      </c>
      <c r="AQ29" s="197" t="e">
        <f t="shared" si="56"/>
        <v>#DIV/0!</v>
      </c>
    </row>
    <row r="30" spans="1:43" s="35" customFormat="1" ht="18.95" hidden="1" customHeight="1">
      <c r="A30" s="183"/>
      <c r="B30" s="183"/>
      <c r="C30" s="189" t="s">
        <v>60</v>
      </c>
      <c r="D30" s="189">
        <f t="shared" si="59"/>
        <v>100000</v>
      </c>
      <c r="E30" s="189">
        <f t="shared" si="59"/>
        <v>50000</v>
      </c>
      <c r="F30" s="189">
        <f t="shared" si="59"/>
        <v>50000</v>
      </c>
      <c r="G30" s="189">
        <f t="shared" si="59"/>
        <v>75000</v>
      </c>
      <c r="H30" s="189">
        <f t="shared" si="59"/>
        <v>25000</v>
      </c>
      <c r="I30" s="189">
        <f t="shared" si="59"/>
        <v>0</v>
      </c>
      <c r="J30" s="189">
        <f t="shared" si="39"/>
        <v>100000</v>
      </c>
      <c r="K30" s="195">
        <f t="shared" si="60"/>
        <v>0</v>
      </c>
      <c r="L30" s="196">
        <f>J30+(K30)</f>
        <v>100000</v>
      </c>
      <c r="M30" s="189">
        <f t="shared" si="61"/>
        <v>0</v>
      </c>
      <c r="N30" s="189">
        <f t="shared" si="61"/>
        <v>0</v>
      </c>
      <c r="O30" s="189">
        <f t="shared" si="61"/>
        <v>0</v>
      </c>
      <c r="P30" s="189">
        <f t="shared" si="61"/>
        <v>0</v>
      </c>
      <c r="Q30" s="189">
        <f t="shared" si="61"/>
        <v>0</v>
      </c>
      <c r="R30" s="189">
        <f>M30+N30</f>
        <v>0</v>
      </c>
      <c r="S30" s="189">
        <f t="shared" si="62"/>
        <v>0</v>
      </c>
      <c r="T30" s="189">
        <f t="shared" si="47"/>
        <v>0</v>
      </c>
      <c r="U30" s="189">
        <f t="shared" si="48"/>
        <v>0</v>
      </c>
      <c r="V30" s="189">
        <f t="shared" si="63"/>
        <v>0</v>
      </c>
      <c r="W30" s="189">
        <f t="shared" si="64"/>
        <v>0</v>
      </c>
      <c r="X30" s="189">
        <f t="shared" si="41"/>
        <v>0</v>
      </c>
      <c r="Y30" s="189">
        <f t="shared" si="49"/>
        <v>0</v>
      </c>
      <c r="Z30" s="189">
        <f t="shared" si="50"/>
        <v>0</v>
      </c>
      <c r="AA30" s="189">
        <f t="shared" si="65"/>
        <v>0</v>
      </c>
      <c r="AB30" s="189">
        <f>SUM(M30:Q30)</f>
        <v>0</v>
      </c>
      <c r="AC30" s="189">
        <f t="shared" si="66"/>
        <v>0</v>
      </c>
      <c r="AD30" s="189">
        <f t="shared" si="51"/>
        <v>0</v>
      </c>
      <c r="AE30" s="189">
        <f t="shared" si="52"/>
        <v>0</v>
      </c>
      <c r="AF30" s="189">
        <f t="shared" si="42"/>
        <v>0</v>
      </c>
      <c r="AG30" s="189">
        <f t="shared" si="67"/>
        <v>50000</v>
      </c>
      <c r="AH30" s="290">
        <f t="shared" si="68"/>
        <v>100</v>
      </c>
      <c r="AI30" s="290">
        <f t="shared" si="69"/>
        <v>50</v>
      </c>
      <c r="AJ30" s="197">
        <f t="shared" si="70"/>
        <v>100000</v>
      </c>
      <c r="AK30" s="197">
        <f t="shared" si="71"/>
        <v>100</v>
      </c>
      <c r="AL30" s="197">
        <f t="shared" si="53"/>
        <v>100</v>
      </c>
      <c r="AM30" s="197">
        <f t="shared" si="72"/>
        <v>100000</v>
      </c>
      <c r="AN30" s="197">
        <f t="shared" si="54"/>
        <v>100</v>
      </c>
      <c r="AO30" s="197">
        <f t="shared" si="55"/>
        <v>100</v>
      </c>
      <c r="AP30" s="197">
        <f t="shared" si="73"/>
        <v>100000</v>
      </c>
      <c r="AQ30" s="197">
        <f t="shared" si="56"/>
        <v>100</v>
      </c>
    </row>
    <row r="31" spans="1:43" s="35" customFormat="1" ht="18.95" hidden="1" customHeight="1">
      <c r="A31" s="182"/>
      <c r="B31" s="192" t="s">
        <v>35</v>
      </c>
      <c r="C31" s="190" t="s">
        <v>64</v>
      </c>
      <c r="D31" s="190">
        <f t="shared" ref="D31:AM31" si="74">D32</f>
        <v>1200000</v>
      </c>
      <c r="E31" s="190">
        <f t="shared" si="74"/>
        <v>600000</v>
      </c>
      <c r="F31" s="190">
        <f t="shared" si="74"/>
        <v>600000</v>
      </c>
      <c r="G31" s="190">
        <f t="shared" si="74"/>
        <v>1200000</v>
      </c>
      <c r="H31" s="190">
        <f t="shared" si="74"/>
        <v>0</v>
      </c>
      <c r="I31" s="190">
        <f t="shared" si="74"/>
        <v>0</v>
      </c>
      <c r="J31" s="190">
        <f t="shared" si="74"/>
        <v>1200000</v>
      </c>
      <c r="K31" s="194">
        <f t="shared" si="74"/>
        <v>0</v>
      </c>
      <c r="L31" s="190">
        <f t="shared" si="74"/>
        <v>1200000</v>
      </c>
      <c r="M31" s="190">
        <f t="shared" si="74"/>
        <v>0</v>
      </c>
      <c r="N31" s="190">
        <f t="shared" si="74"/>
        <v>0</v>
      </c>
      <c r="O31" s="190">
        <f t="shared" si="74"/>
        <v>0</v>
      </c>
      <c r="P31" s="190">
        <f t="shared" si="74"/>
        <v>1188000</v>
      </c>
      <c r="Q31" s="190">
        <f t="shared" si="74"/>
        <v>0</v>
      </c>
      <c r="R31" s="198">
        <f t="shared" si="74"/>
        <v>0</v>
      </c>
      <c r="S31" s="190">
        <f t="shared" si="74"/>
        <v>0</v>
      </c>
      <c r="T31" s="189">
        <f t="shared" ref="T31" si="75">(R31/L31)*100</f>
        <v>0</v>
      </c>
      <c r="U31" s="189">
        <f t="shared" si="48"/>
        <v>0</v>
      </c>
      <c r="V31" s="198">
        <f t="shared" si="74"/>
        <v>0</v>
      </c>
      <c r="W31" s="198">
        <f t="shared" si="74"/>
        <v>1188000</v>
      </c>
      <c r="X31" s="190">
        <f t="shared" si="74"/>
        <v>198</v>
      </c>
      <c r="Y31" s="190">
        <f t="shared" si="49"/>
        <v>99</v>
      </c>
      <c r="Z31" s="189">
        <f t="shared" si="50"/>
        <v>99</v>
      </c>
      <c r="AA31" s="198">
        <f t="shared" si="74"/>
        <v>99</v>
      </c>
      <c r="AB31" s="198">
        <f>AB32</f>
        <v>1188000</v>
      </c>
      <c r="AC31" s="190">
        <f t="shared" ref="AC31" si="76">AC32</f>
        <v>198</v>
      </c>
      <c r="AD31" s="190">
        <f t="shared" si="51"/>
        <v>99</v>
      </c>
      <c r="AE31" s="189">
        <f t="shared" si="52"/>
        <v>99</v>
      </c>
      <c r="AF31" s="198">
        <f>AF32</f>
        <v>99</v>
      </c>
      <c r="AG31" s="190">
        <f>AG32</f>
        <v>-588000</v>
      </c>
      <c r="AH31" s="190">
        <f>AH32</f>
        <v>-98</v>
      </c>
      <c r="AI31" s="190">
        <f>AI32</f>
        <v>-49</v>
      </c>
      <c r="AJ31" s="199">
        <f t="shared" si="74"/>
        <v>12000</v>
      </c>
      <c r="AK31" s="191">
        <f t="shared" si="71"/>
        <v>1</v>
      </c>
      <c r="AL31" s="199">
        <f t="shared" si="74"/>
        <v>1</v>
      </c>
      <c r="AM31" s="199">
        <f t="shared" si="74"/>
        <v>12000</v>
      </c>
      <c r="AN31" s="191">
        <f t="shared" si="54"/>
        <v>1</v>
      </c>
      <c r="AO31" s="191">
        <f t="shared" si="55"/>
        <v>1</v>
      </c>
      <c r="AP31" s="199">
        <f t="shared" ref="AP31" si="77">AP32</f>
        <v>12000</v>
      </c>
      <c r="AQ31" s="191">
        <f t="shared" si="56"/>
        <v>1</v>
      </c>
    </row>
    <row r="32" spans="1:43" s="35" customFormat="1" ht="18.95" hidden="1" customHeight="1">
      <c r="A32" s="183"/>
      <c r="B32" s="183"/>
      <c r="C32" s="189" t="s">
        <v>62</v>
      </c>
      <c r="D32" s="189">
        <f t="shared" si="59"/>
        <v>1200000</v>
      </c>
      <c r="E32" s="189">
        <f t="shared" si="59"/>
        <v>600000</v>
      </c>
      <c r="F32" s="189">
        <f t="shared" si="59"/>
        <v>600000</v>
      </c>
      <c r="G32" s="189">
        <f t="shared" si="59"/>
        <v>1200000</v>
      </c>
      <c r="H32" s="189">
        <f t="shared" si="59"/>
        <v>0</v>
      </c>
      <c r="I32" s="189">
        <f t="shared" si="59"/>
        <v>0</v>
      </c>
      <c r="J32" s="189">
        <f>SUM(G32:I32)</f>
        <v>1200000</v>
      </c>
      <c r="K32" s="195">
        <f t="shared" si="60"/>
        <v>0</v>
      </c>
      <c r="L32" s="196">
        <f>J32+(K32)</f>
        <v>1200000</v>
      </c>
      <c r="M32" s="189">
        <f t="shared" ref="M32:Q32" si="78">M44</f>
        <v>0</v>
      </c>
      <c r="N32" s="189">
        <f t="shared" si="78"/>
        <v>0</v>
      </c>
      <c r="O32" s="189">
        <f t="shared" si="78"/>
        <v>0</v>
      </c>
      <c r="P32" s="189">
        <f t="shared" si="78"/>
        <v>1188000</v>
      </c>
      <c r="Q32" s="189">
        <f t="shared" si="78"/>
        <v>0</v>
      </c>
      <c r="R32" s="189">
        <f>M32+N32</f>
        <v>0</v>
      </c>
      <c r="S32" s="189">
        <f t="shared" si="62"/>
        <v>0</v>
      </c>
      <c r="T32" s="189">
        <f t="shared" si="47"/>
        <v>0</v>
      </c>
      <c r="U32" s="189">
        <f t="shared" si="48"/>
        <v>0</v>
      </c>
      <c r="V32" s="189">
        <f>(R32/D32)*100</f>
        <v>0</v>
      </c>
      <c r="W32" s="189">
        <f t="shared" si="64"/>
        <v>1188000</v>
      </c>
      <c r="X32" s="189">
        <f>(W32/E32)*100</f>
        <v>198</v>
      </c>
      <c r="Y32" s="189">
        <f t="shared" si="49"/>
        <v>99</v>
      </c>
      <c r="Z32" s="189">
        <f t="shared" si="50"/>
        <v>99</v>
      </c>
      <c r="AA32" s="189">
        <f>(W32/D32)*100</f>
        <v>99</v>
      </c>
      <c r="AB32" s="189">
        <f>SUM(M32:Q32)</f>
        <v>1188000</v>
      </c>
      <c r="AC32" s="189">
        <f t="shared" si="66"/>
        <v>198</v>
      </c>
      <c r="AD32" s="189">
        <f t="shared" si="51"/>
        <v>99</v>
      </c>
      <c r="AE32" s="189">
        <f t="shared" si="52"/>
        <v>99</v>
      </c>
      <c r="AF32" s="189">
        <f>(AB32/D32)*100</f>
        <v>99</v>
      </c>
      <c r="AG32" s="189">
        <f t="shared" ref="AG32" si="79">E32-AB32</f>
        <v>-588000</v>
      </c>
      <c r="AH32" s="290">
        <f t="shared" ref="AH32" si="80">(AG32/E32)*100</f>
        <v>-98</v>
      </c>
      <c r="AI32" s="290">
        <f t="shared" ref="AI32" si="81">(AG32/D32)*100</f>
        <v>-49</v>
      </c>
      <c r="AJ32" s="197">
        <f>J32-AB32</f>
        <v>12000</v>
      </c>
      <c r="AK32" s="197">
        <f t="shared" si="71"/>
        <v>1</v>
      </c>
      <c r="AL32" s="197">
        <f>(AJ32/D32)*100</f>
        <v>1</v>
      </c>
      <c r="AM32" s="197">
        <f>L32-AB32</f>
        <v>12000</v>
      </c>
      <c r="AN32" s="197">
        <f t="shared" si="54"/>
        <v>1</v>
      </c>
      <c r="AO32" s="197">
        <f t="shared" si="55"/>
        <v>1</v>
      </c>
      <c r="AP32" s="197">
        <f t="shared" si="73"/>
        <v>12000</v>
      </c>
      <c r="AQ32" s="197">
        <f t="shared" si="56"/>
        <v>1</v>
      </c>
    </row>
    <row r="33" spans="1:53" s="35" customFormat="1" ht="18.95" hidden="1" customHeight="1">
      <c r="A33" s="200"/>
      <c r="B33" s="200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</row>
    <row r="34" spans="1:53" s="34" customFormat="1" ht="38.1" hidden="1" customHeight="1">
      <c r="A34" s="1104">
        <v>1.1000000000000001</v>
      </c>
      <c r="B34" s="1106" t="s">
        <v>241</v>
      </c>
      <c r="C34" s="1107" t="s">
        <v>242</v>
      </c>
      <c r="D34" s="36" t="s">
        <v>243</v>
      </c>
      <c r="E34" s="293">
        <v>0.5</v>
      </c>
      <c r="F34" s="293">
        <v>0.5</v>
      </c>
      <c r="G34" s="1109">
        <f>SUM(G37,G43)</f>
        <v>4668000</v>
      </c>
      <c r="H34" s="1109">
        <f>H37+H43</f>
        <v>1012000</v>
      </c>
      <c r="I34" s="1109">
        <f>I37+I43</f>
        <v>0</v>
      </c>
      <c r="J34" s="1109">
        <f>SUM(G34:I36)</f>
        <v>5680000</v>
      </c>
      <c r="K34" s="1111">
        <f>SUM(K37,K43)</f>
        <v>0</v>
      </c>
      <c r="L34" s="1113">
        <f>SUM(L37,L43)</f>
        <v>5680000</v>
      </c>
      <c r="M34" s="37"/>
      <c r="N34" s="37"/>
      <c r="O34" s="37"/>
      <c r="P34" s="37"/>
      <c r="Q34" s="37"/>
      <c r="R34" s="203" t="s">
        <v>417</v>
      </c>
      <c r="S34" s="294" t="s">
        <v>462</v>
      </c>
      <c r="T34" s="204" t="s">
        <v>433</v>
      </c>
      <c r="U34" s="204" t="s">
        <v>434</v>
      </c>
      <c r="V34" s="204" t="s">
        <v>403</v>
      </c>
      <c r="W34" s="204" t="s">
        <v>438</v>
      </c>
      <c r="X34" s="294" t="s">
        <v>462</v>
      </c>
      <c r="Y34" s="204" t="s">
        <v>433</v>
      </c>
      <c r="Z34" s="204" t="s">
        <v>434</v>
      </c>
      <c r="AA34" s="204" t="s">
        <v>403</v>
      </c>
      <c r="AB34" s="203" t="s">
        <v>439</v>
      </c>
      <c r="AC34" s="294" t="s">
        <v>462</v>
      </c>
      <c r="AD34" s="204" t="s">
        <v>433</v>
      </c>
      <c r="AE34" s="204" t="s">
        <v>434</v>
      </c>
      <c r="AF34" s="204" t="s">
        <v>403</v>
      </c>
      <c r="AG34" s="296" t="s">
        <v>465</v>
      </c>
      <c r="AH34" s="294" t="s">
        <v>464</v>
      </c>
      <c r="AI34" s="294" t="s">
        <v>399</v>
      </c>
      <c r="AJ34" s="204" t="s">
        <v>440</v>
      </c>
      <c r="AK34" s="204" t="s">
        <v>433</v>
      </c>
      <c r="AL34" s="204" t="s">
        <v>403</v>
      </c>
      <c r="AM34" s="204" t="s">
        <v>408</v>
      </c>
      <c r="AN34" s="204" t="s">
        <v>448</v>
      </c>
      <c r="AO34" s="204" t="s">
        <v>403</v>
      </c>
      <c r="AP34" s="204" t="s">
        <v>441</v>
      </c>
      <c r="AQ34" s="204" t="s">
        <v>403</v>
      </c>
    </row>
    <row r="35" spans="1:53" s="34" customFormat="1" ht="23.1" hidden="1" customHeight="1">
      <c r="A35" s="1105"/>
      <c r="B35" s="1106"/>
      <c r="C35" s="1108"/>
      <c r="D35" s="1108">
        <f>D37+D43</f>
        <v>5680000</v>
      </c>
      <c r="E35" s="1108">
        <f>E37+E43</f>
        <v>2840000</v>
      </c>
      <c r="F35" s="1108">
        <f>F37+F43</f>
        <v>2840000</v>
      </c>
      <c r="G35" s="1110"/>
      <c r="H35" s="1110"/>
      <c r="I35" s="1110"/>
      <c r="J35" s="1110"/>
      <c r="K35" s="1112"/>
      <c r="L35" s="1106"/>
      <c r="M35" s="1114">
        <f t="shared" ref="M35:R35" si="82">M37+M43</f>
        <v>741524.3</v>
      </c>
      <c r="N35" s="1116">
        <f t="shared" si="82"/>
        <v>0</v>
      </c>
      <c r="O35" s="1118">
        <f t="shared" si="82"/>
        <v>207266</v>
      </c>
      <c r="P35" s="1100">
        <f t="shared" si="82"/>
        <v>1188000</v>
      </c>
      <c r="Q35" s="1102">
        <f t="shared" si="82"/>
        <v>288000</v>
      </c>
      <c r="R35" s="1071">
        <f t="shared" si="82"/>
        <v>741524.3</v>
      </c>
      <c r="S35" s="1071">
        <f>(R35/E35)*100</f>
        <v>26.110010563380282</v>
      </c>
      <c r="T35" s="1071">
        <f>(R35/J34)*100</f>
        <v>13.055005281690141</v>
      </c>
      <c r="U35" s="1071">
        <f>(R35/L34)*100</f>
        <v>13.055005281690141</v>
      </c>
      <c r="V35" s="1071">
        <f>(R35/D35)*100</f>
        <v>13.055005281690141</v>
      </c>
      <c r="W35" s="1071">
        <f>W37+W43</f>
        <v>1683266</v>
      </c>
      <c r="X35" s="1071">
        <f>(W35/E35)*100</f>
        <v>59.269929577464787</v>
      </c>
      <c r="Y35" s="1071">
        <f>(W35/J34)*100</f>
        <v>29.634964788732393</v>
      </c>
      <c r="Z35" s="1071">
        <f>(W35/L34)*100</f>
        <v>29.634964788732393</v>
      </c>
      <c r="AA35" s="1071">
        <f>(W35/D35)*100</f>
        <v>29.634964788732393</v>
      </c>
      <c r="AB35" s="1071">
        <f>AB37+AB43</f>
        <v>2424790.2999999998</v>
      </c>
      <c r="AC35" s="1071">
        <f>(AB35/E35)*100</f>
        <v>85.379940140845065</v>
      </c>
      <c r="AD35" s="1171">
        <f>(AB35/J34)*100</f>
        <v>42.689970070422532</v>
      </c>
      <c r="AE35" s="1071">
        <f>(AB35/L34)*100</f>
        <v>42.689970070422532</v>
      </c>
      <c r="AF35" s="1071">
        <f>(AB35/D35)*100</f>
        <v>42.689970070422532</v>
      </c>
      <c r="AG35" s="1071">
        <f>AG37+AG43</f>
        <v>415209.69999999995</v>
      </c>
      <c r="AH35" s="1071">
        <f>(AG35/E35)*100</f>
        <v>14.620059859154926</v>
      </c>
      <c r="AI35" s="1071">
        <f>(AG35/D35)*100</f>
        <v>7.3100299295774631</v>
      </c>
      <c r="AJ35" s="1071">
        <f>AJ37+AJ43</f>
        <v>3255209.7</v>
      </c>
      <c r="AK35" s="1071">
        <f>(AJ35/J34)*100</f>
        <v>57.310029929577468</v>
      </c>
      <c r="AL35" s="1071">
        <f>(AJ35/D35)*100</f>
        <v>57.310029929577468</v>
      </c>
      <c r="AM35" s="1071">
        <f>AM37+AM43</f>
        <v>3255209.7</v>
      </c>
      <c r="AN35" s="1071">
        <f>(AM35/L34)*100</f>
        <v>57.310029929577468</v>
      </c>
      <c r="AO35" s="1071">
        <f>(AM35/D35)*100</f>
        <v>57.310029929577468</v>
      </c>
      <c r="AP35" s="1071">
        <f>AP37+AP43</f>
        <v>3255209.7</v>
      </c>
      <c r="AQ35" s="1071">
        <f>(AP35/D35)*100</f>
        <v>57.310029929577468</v>
      </c>
    </row>
    <row r="36" spans="1:53" s="34" customFormat="1" ht="30" hidden="1" customHeight="1">
      <c r="A36" s="1105"/>
      <c r="B36" s="1106"/>
      <c r="C36" s="1108"/>
      <c r="D36" s="1108"/>
      <c r="E36" s="1108"/>
      <c r="F36" s="1108"/>
      <c r="G36" s="1110"/>
      <c r="H36" s="1110"/>
      <c r="I36" s="1110"/>
      <c r="J36" s="1110"/>
      <c r="K36" s="1112"/>
      <c r="L36" s="1106"/>
      <c r="M36" s="1115"/>
      <c r="N36" s="1117"/>
      <c r="O36" s="1119"/>
      <c r="P36" s="1101"/>
      <c r="Q36" s="1103"/>
      <c r="R36" s="1072"/>
      <c r="S36" s="1072"/>
      <c r="T36" s="1072"/>
      <c r="U36" s="1072"/>
      <c r="V36" s="1072"/>
      <c r="W36" s="1072"/>
      <c r="X36" s="1072"/>
      <c r="Y36" s="1072"/>
      <c r="Z36" s="1072"/>
      <c r="AA36" s="1072"/>
      <c r="AB36" s="1072"/>
      <c r="AC36" s="1072"/>
      <c r="AD36" s="1172"/>
      <c r="AE36" s="1072"/>
      <c r="AF36" s="1072"/>
      <c r="AG36" s="1072"/>
      <c r="AH36" s="1072"/>
      <c r="AI36" s="1072"/>
      <c r="AJ36" s="1072"/>
      <c r="AK36" s="1072"/>
      <c r="AL36" s="1072"/>
      <c r="AM36" s="1072"/>
      <c r="AN36" s="1072"/>
      <c r="AO36" s="1072"/>
      <c r="AP36" s="1072"/>
      <c r="AQ36" s="1072"/>
    </row>
    <row r="37" spans="1:53" s="34" customFormat="1" ht="20.100000000000001" hidden="1" customHeight="1">
      <c r="A37" s="38"/>
      <c r="B37" s="39"/>
      <c r="C37" s="40" t="s">
        <v>55</v>
      </c>
      <c r="D37" s="40">
        <f t="shared" ref="D37:J37" si="83">SUM(D38:D42)</f>
        <v>4480000</v>
      </c>
      <c r="E37" s="40">
        <f t="shared" si="83"/>
        <v>2240000</v>
      </c>
      <c r="F37" s="40">
        <f t="shared" si="83"/>
        <v>2240000</v>
      </c>
      <c r="G37" s="41">
        <f t="shared" si="83"/>
        <v>3468000</v>
      </c>
      <c r="H37" s="41">
        <f t="shared" si="83"/>
        <v>1012000</v>
      </c>
      <c r="I37" s="41">
        <f t="shared" si="83"/>
        <v>0</v>
      </c>
      <c r="J37" s="41">
        <f t="shared" si="83"/>
        <v>4480000</v>
      </c>
      <c r="K37" s="42">
        <f>SUM(K38:K40)</f>
        <v>0</v>
      </c>
      <c r="L37" s="41">
        <f t="shared" ref="L37:R37" si="84">SUM(L38:L42)</f>
        <v>4480000</v>
      </c>
      <c r="M37" s="43">
        <f t="shared" si="84"/>
        <v>741524.3</v>
      </c>
      <c r="N37" s="44">
        <f t="shared" si="84"/>
        <v>0</v>
      </c>
      <c r="O37" s="45">
        <f t="shared" si="84"/>
        <v>207266</v>
      </c>
      <c r="P37" s="46">
        <f t="shared" si="84"/>
        <v>0</v>
      </c>
      <c r="Q37" s="80">
        <f t="shared" si="84"/>
        <v>288000</v>
      </c>
      <c r="R37" s="47">
        <f t="shared" si="84"/>
        <v>741524.3</v>
      </c>
      <c r="S37" s="48">
        <f>R37/E37*100</f>
        <v>33.103763392857147</v>
      </c>
      <c r="T37" s="48">
        <f>R37/J37*100</f>
        <v>16.551881696428573</v>
      </c>
      <c r="U37" s="48">
        <f>R37/L37*100</f>
        <v>16.551881696428573</v>
      </c>
      <c r="V37" s="48">
        <f t="shared" ref="V37:V42" si="85">R37/D37*100</f>
        <v>16.551881696428573</v>
      </c>
      <c r="W37" s="47">
        <f>SUM(W38:W42)</f>
        <v>495266</v>
      </c>
      <c r="X37" s="48">
        <f>W37/E37*100</f>
        <v>22.110089285714285</v>
      </c>
      <c r="Y37" s="48">
        <f>W37/J37*100</f>
        <v>11.055044642857142</v>
      </c>
      <c r="Z37" s="48">
        <f>W37/L37*100</f>
        <v>11.055044642857142</v>
      </c>
      <c r="AA37" s="48">
        <f>W37/D37*100</f>
        <v>11.055044642857142</v>
      </c>
      <c r="AB37" s="48">
        <f>SUM(AB38:AB42)</f>
        <v>1236790.3</v>
      </c>
      <c r="AC37" s="48">
        <f>AB37/E37*100</f>
        <v>55.213852678571428</v>
      </c>
      <c r="AD37" s="299">
        <f>AB37/J37*100</f>
        <v>27.606926339285714</v>
      </c>
      <c r="AE37" s="48">
        <f>AB37/L37*100</f>
        <v>27.606926339285714</v>
      </c>
      <c r="AF37" s="48">
        <f>AB37/D37*100</f>
        <v>27.606926339285714</v>
      </c>
      <c r="AG37" s="295">
        <f>SUM(AG38:AG42)</f>
        <v>1003209.7</v>
      </c>
      <c r="AH37" s="48">
        <f>AG37/E37*100</f>
        <v>44.786147321428572</v>
      </c>
      <c r="AI37" s="48">
        <f>AG37/D37*100</f>
        <v>22.393073660714286</v>
      </c>
      <c r="AJ37" s="47">
        <f>SUM(AJ38:AJ42)</f>
        <v>3243209.7</v>
      </c>
      <c r="AK37" s="47">
        <f>(AJ37/J37)*100</f>
        <v>72.393073660714293</v>
      </c>
      <c r="AL37" s="47">
        <f>(AJ37/D37)*100</f>
        <v>72.393073660714293</v>
      </c>
      <c r="AM37" s="47">
        <f>SUM(AM38:AM42)</f>
        <v>3243209.7</v>
      </c>
      <c r="AN37" s="47">
        <f>(AM37/L37)*100</f>
        <v>72.393073660714293</v>
      </c>
      <c r="AO37" s="47">
        <f t="shared" ref="AO37:AO42" si="86">(AM37/D37)*100</f>
        <v>72.393073660714293</v>
      </c>
      <c r="AP37" s="47">
        <f>SUM(AP38:AP42)</f>
        <v>3243209.7</v>
      </c>
      <c r="AQ37" s="47">
        <f>(AP37/D37)*100</f>
        <v>72.393073660714293</v>
      </c>
    </row>
    <row r="38" spans="1:53" s="34" customFormat="1" ht="20.100000000000001" hidden="1" customHeight="1">
      <c r="A38" s="38"/>
      <c r="B38" s="39"/>
      <c r="C38" s="49" t="s">
        <v>56</v>
      </c>
      <c r="D38" s="49">
        <v>432000</v>
      </c>
      <c r="E38" s="49">
        <v>216000</v>
      </c>
      <c r="F38" s="49">
        <v>216000</v>
      </c>
      <c r="G38" s="49">
        <v>432000</v>
      </c>
      <c r="H38" s="49">
        <v>0</v>
      </c>
      <c r="I38" s="49"/>
      <c r="J38" s="41">
        <f>SUM(G38:I38)</f>
        <v>432000</v>
      </c>
      <c r="K38" s="50">
        <v>0</v>
      </c>
      <c r="L38" s="51">
        <f>SUM(G38:I38,K38)</f>
        <v>432000</v>
      </c>
      <c r="M38" s="52">
        <v>144000</v>
      </c>
      <c r="N38" s="53"/>
      <c r="O38" s="54"/>
      <c r="P38" s="55"/>
      <c r="Q38" s="81">
        <v>288000</v>
      </c>
      <c r="R38" s="56">
        <f>M38+N38</f>
        <v>144000</v>
      </c>
      <c r="S38" s="56">
        <f>R38/E38*100</f>
        <v>66.666666666666657</v>
      </c>
      <c r="T38" s="56">
        <f>R38/J38*100</f>
        <v>33.333333333333329</v>
      </c>
      <c r="U38" s="56">
        <f>R38/L38*100</f>
        <v>33.333333333333329</v>
      </c>
      <c r="V38" s="56">
        <f t="shared" si="85"/>
        <v>33.333333333333329</v>
      </c>
      <c r="W38" s="57">
        <f>O38+P38+Q38</f>
        <v>288000</v>
      </c>
      <c r="X38" s="56">
        <f>W38/E38*100</f>
        <v>133.33333333333331</v>
      </c>
      <c r="Y38" s="56">
        <f>W38/J38*100</f>
        <v>66.666666666666657</v>
      </c>
      <c r="Z38" s="56">
        <f>W38/L38*100</f>
        <v>66.666666666666657</v>
      </c>
      <c r="AA38" s="56">
        <f>W38/D38*100</f>
        <v>66.666666666666657</v>
      </c>
      <c r="AB38" s="56">
        <f>SUM(M38:Q38)</f>
        <v>432000</v>
      </c>
      <c r="AC38" s="56">
        <f>AB38/E38*100</f>
        <v>200</v>
      </c>
      <c r="AD38" s="56">
        <f>AB38/J38*100</f>
        <v>100</v>
      </c>
      <c r="AE38" s="56">
        <f>AB38/L38*100</f>
        <v>100</v>
      </c>
      <c r="AF38" s="56">
        <f>AB38/D38*100</f>
        <v>100</v>
      </c>
      <c r="AG38" s="57">
        <f>E38-AB38</f>
        <v>-216000</v>
      </c>
      <c r="AH38" s="56">
        <f>AG38/E38*100</f>
        <v>-100</v>
      </c>
      <c r="AI38" s="56">
        <f>AG38/D38*100</f>
        <v>-50</v>
      </c>
      <c r="AJ38" s="57">
        <f>J38-AB38</f>
        <v>0</v>
      </c>
      <c r="AK38" s="57">
        <f>(AJ38/J38)*100</f>
        <v>0</v>
      </c>
      <c r="AL38" s="57">
        <f>(AJ38/D38)*100</f>
        <v>0</v>
      </c>
      <c r="AM38" s="34">
        <f>L38-AB38</f>
        <v>0</v>
      </c>
      <c r="AN38" s="57">
        <f>(AM38/L38)*100</f>
        <v>0</v>
      </c>
      <c r="AO38" s="63">
        <f t="shared" si="86"/>
        <v>0</v>
      </c>
      <c r="AP38" s="34">
        <f>D38-AB38</f>
        <v>0</v>
      </c>
      <c r="AQ38" s="57">
        <f>(AP38/D38)*100</f>
        <v>0</v>
      </c>
    </row>
    <row r="39" spans="1:53" s="34" customFormat="1" ht="20.100000000000001" hidden="1" customHeight="1">
      <c r="A39" s="38"/>
      <c r="B39" s="38"/>
      <c r="C39" s="49" t="s">
        <v>57</v>
      </c>
      <c r="D39" s="49">
        <v>2220000</v>
      </c>
      <c r="E39" s="49">
        <v>1110000</v>
      </c>
      <c r="F39" s="49">
        <v>1110000</v>
      </c>
      <c r="G39" s="49">
        <v>1665000</v>
      </c>
      <c r="H39" s="49">
        <v>555000</v>
      </c>
      <c r="I39" s="49"/>
      <c r="J39" s="41">
        <f>SUM(G39:I39)</f>
        <v>2220000</v>
      </c>
      <c r="K39" s="58">
        <v>0</v>
      </c>
      <c r="L39" s="51">
        <f>SUM(G39:I39,K39)</f>
        <v>2220000</v>
      </c>
      <c r="M39" s="52">
        <v>49910</v>
      </c>
      <c r="N39" s="53"/>
      <c r="O39" s="54"/>
      <c r="P39" s="55"/>
      <c r="Q39" s="81"/>
      <c r="R39" s="56">
        <f>M39+N39</f>
        <v>49910</v>
      </c>
      <c r="S39" s="56">
        <f t="shared" ref="S39:S44" si="87">R39/E39*100</f>
        <v>4.4963963963963964</v>
      </c>
      <c r="T39" s="56">
        <f t="shared" ref="T39:T42" si="88">R39/J39*100</f>
        <v>2.2481981981981982</v>
      </c>
      <c r="U39" s="56">
        <f t="shared" ref="U39:U44" si="89">R39/L39*100</f>
        <v>2.2481981981981982</v>
      </c>
      <c r="V39" s="56">
        <f t="shared" si="85"/>
        <v>2.2481981981981982</v>
      </c>
      <c r="W39" s="57">
        <f t="shared" ref="W39:W42" si="90">O39+P39+Q39</f>
        <v>0</v>
      </c>
      <c r="X39" s="56">
        <f t="shared" ref="X39:X44" si="91">W39/E39*100</f>
        <v>0</v>
      </c>
      <c r="Y39" s="56">
        <f t="shared" ref="Y39:Y42" si="92">W39/J39*100</f>
        <v>0</v>
      </c>
      <c r="Z39" s="56">
        <f t="shared" ref="Z39:Z44" si="93">W39/L39*100</f>
        <v>0</v>
      </c>
      <c r="AA39" s="56">
        <f t="shared" ref="AA39:AA42" si="94">W39/D39*100</f>
        <v>0</v>
      </c>
      <c r="AB39" s="56">
        <f t="shared" ref="AB39:AB42" si="95">SUM(M39:Q39)</f>
        <v>49910</v>
      </c>
      <c r="AC39" s="56">
        <f t="shared" ref="AC39:AC44" si="96">AB39/E39*100</f>
        <v>4.4963963963963964</v>
      </c>
      <c r="AD39" s="56">
        <f t="shared" ref="AD39:AD42" si="97">AB39/J39*100</f>
        <v>2.2481981981981982</v>
      </c>
      <c r="AE39" s="56">
        <f t="shared" ref="AE39:AE44" si="98">AB39/L39*100</f>
        <v>2.2481981981981982</v>
      </c>
      <c r="AF39" s="56">
        <f t="shared" ref="AF39:AF42" si="99">AB39/D39*100</f>
        <v>2.2481981981981982</v>
      </c>
      <c r="AG39" s="57">
        <f t="shared" ref="AG39:AG42" si="100">E39-AB39</f>
        <v>1060090</v>
      </c>
      <c r="AH39" s="56">
        <f t="shared" ref="AH39:AH44" si="101">AG39/E39*100</f>
        <v>95.503603603603608</v>
      </c>
      <c r="AI39" s="56">
        <f t="shared" ref="AI39:AI44" si="102">AG39/D39*100</f>
        <v>47.751801801801804</v>
      </c>
      <c r="AJ39" s="57">
        <f t="shared" ref="AJ39:AJ42" si="103">J39-AB39</f>
        <v>2170090</v>
      </c>
      <c r="AK39" s="57">
        <f t="shared" ref="AK39:AK42" si="104">(AJ39/J39)*100</f>
        <v>97.75180180180179</v>
      </c>
      <c r="AL39" s="57">
        <f t="shared" ref="AL39:AL42" si="105">(AJ39/D39)*100</f>
        <v>97.75180180180179</v>
      </c>
      <c r="AM39" s="34">
        <f>L39-AB39</f>
        <v>2170090</v>
      </c>
      <c r="AN39" s="57">
        <f t="shared" ref="AN39:AN42" si="106">(AM39/L39)*100</f>
        <v>97.75180180180179</v>
      </c>
      <c r="AO39" s="63">
        <f t="shared" si="86"/>
        <v>97.75180180180179</v>
      </c>
      <c r="AP39" s="34">
        <f t="shared" ref="AP39:AP42" si="107">D39-AB39</f>
        <v>2170090</v>
      </c>
      <c r="AQ39" s="57">
        <f t="shared" ref="AQ39:AQ42" si="108">(AP39/D39)*100</f>
        <v>97.75180180180179</v>
      </c>
    </row>
    <row r="40" spans="1:53" s="34" customFormat="1" ht="20.25" hidden="1" customHeight="1">
      <c r="A40" s="38"/>
      <c r="B40" s="38"/>
      <c r="C40" s="49" t="s">
        <v>58</v>
      </c>
      <c r="D40" s="49">
        <v>1728000</v>
      </c>
      <c r="E40" s="49">
        <v>864000</v>
      </c>
      <c r="F40" s="49">
        <v>864000</v>
      </c>
      <c r="G40" s="49">
        <v>1296000</v>
      </c>
      <c r="H40" s="49">
        <v>432000</v>
      </c>
      <c r="I40" s="49"/>
      <c r="J40" s="41">
        <f>SUM(G40:I40)</f>
        <v>1728000</v>
      </c>
      <c r="K40" s="58">
        <v>0</v>
      </c>
      <c r="L40" s="51">
        <f>SUM(G40:I40,K40)</f>
        <v>1728000</v>
      </c>
      <c r="M40" s="52">
        <v>547614.30000000005</v>
      </c>
      <c r="N40" s="53"/>
      <c r="O40" s="54">
        <v>207266</v>
      </c>
      <c r="P40" s="55"/>
      <c r="Q40" s="81"/>
      <c r="R40" s="56">
        <f>M40+N40</f>
        <v>547614.30000000005</v>
      </c>
      <c r="S40" s="56">
        <f t="shared" si="87"/>
        <v>63.381284722222233</v>
      </c>
      <c r="T40" s="56">
        <f t="shared" si="88"/>
        <v>31.690642361111117</v>
      </c>
      <c r="U40" s="56">
        <f t="shared" si="89"/>
        <v>31.690642361111117</v>
      </c>
      <c r="V40" s="56">
        <f t="shared" si="85"/>
        <v>31.690642361111117</v>
      </c>
      <c r="W40" s="57">
        <f t="shared" si="90"/>
        <v>207266</v>
      </c>
      <c r="X40" s="56">
        <f t="shared" si="91"/>
        <v>23.989120370370369</v>
      </c>
      <c r="Y40" s="56">
        <f t="shared" si="92"/>
        <v>11.994560185185184</v>
      </c>
      <c r="Z40" s="56">
        <f t="shared" si="93"/>
        <v>11.994560185185184</v>
      </c>
      <c r="AA40" s="56">
        <f t="shared" si="94"/>
        <v>11.994560185185184</v>
      </c>
      <c r="AB40" s="56">
        <f t="shared" si="95"/>
        <v>754880.3</v>
      </c>
      <c r="AC40" s="56">
        <f t="shared" si="96"/>
        <v>87.370405092592591</v>
      </c>
      <c r="AD40" s="56">
        <f t="shared" si="97"/>
        <v>43.685202546296296</v>
      </c>
      <c r="AE40" s="56">
        <f t="shared" si="98"/>
        <v>43.685202546296296</v>
      </c>
      <c r="AF40" s="56">
        <f t="shared" si="99"/>
        <v>43.685202546296296</v>
      </c>
      <c r="AG40" s="57">
        <f t="shared" si="100"/>
        <v>109119.69999999995</v>
      </c>
      <c r="AH40" s="56">
        <f t="shared" si="101"/>
        <v>12.629594907407402</v>
      </c>
      <c r="AI40" s="56">
        <f t="shared" si="102"/>
        <v>6.3147974537037008</v>
      </c>
      <c r="AJ40" s="57">
        <f t="shared" si="103"/>
        <v>973119.7</v>
      </c>
      <c r="AK40" s="57">
        <f t="shared" si="104"/>
        <v>56.314797453703704</v>
      </c>
      <c r="AL40" s="57">
        <f t="shared" si="105"/>
        <v>56.314797453703704</v>
      </c>
      <c r="AM40" s="34">
        <f>L40-AB40</f>
        <v>973119.7</v>
      </c>
      <c r="AN40" s="57">
        <f t="shared" si="106"/>
        <v>56.314797453703704</v>
      </c>
      <c r="AO40" s="63">
        <f t="shared" si="86"/>
        <v>56.314797453703704</v>
      </c>
      <c r="AP40" s="34">
        <f t="shared" si="107"/>
        <v>973119.7</v>
      </c>
      <c r="AQ40" s="57">
        <f t="shared" si="108"/>
        <v>56.314797453703704</v>
      </c>
    </row>
    <row r="41" spans="1:53" s="60" customFormat="1" ht="18" hidden="1" customHeight="1">
      <c r="A41" s="38"/>
      <c r="B41" s="38"/>
      <c r="C41" s="49" t="s">
        <v>69</v>
      </c>
      <c r="D41" s="49"/>
      <c r="E41" s="49">
        <v>0</v>
      </c>
      <c r="F41" s="49">
        <v>0</v>
      </c>
      <c r="G41" s="49"/>
      <c r="H41" s="49"/>
      <c r="I41" s="49"/>
      <c r="J41" s="41">
        <f>SUM(G41:I41)</f>
        <v>0</v>
      </c>
      <c r="K41" s="59">
        <v>0</v>
      </c>
      <c r="L41" s="51">
        <f>SUM(G41:I41,K41)</f>
        <v>0</v>
      </c>
      <c r="M41" s="52"/>
      <c r="N41" s="53"/>
      <c r="O41" s="54"/>
      <c r="P41" s="55"/>
      <c r="Q41" s="81"/>
      <c r="R41" s="56">
        <f>M41+N41</f>
        <v>0</v>
      </c>
      <c r="S41" s="56" t="e">
        <f t="shared" si="87"/>
        <v>#DIV/0!</v>
      </c>
      <c r="T41" s="56" t="e">
        <f t="shared" si="88"/>
        <v>#DIV/0!</v>
      </c>
      <c r="U41" s="56" t="e">
        <f t="shared" si="89"/>
        <v>#DIV/0!</v>
      </c>
      <c r="V41" s="56" t="e">
        <f t="shared" si="85"/>
        <v>#DIV/0!</v>
      </c>
      <c r="W41" s="57">
        <f t="shared" si="90"/>
        <v>0</v>
      </c>
      <c r="X41" s="56" t="e">
        <f t="shared" si="91"/>
        <v>#DIV/0!</v>
      </c>
      <c r="Y41" s="56" t="e">
        <f t="shared" si="92"/>
        <v>#DIV/0!</v>
      </c>
      <c r="Z41" s="56" t="e">
        <f t="shared" si="93"/>
        <v>#DIV/0!</v>
      </c>
      <c r="AA41" s="56" t="e">
        <f t="shared" si="94"/>
        <v>#DIV/0!</v>
      </c>
      <c r="AB41" s="56">
        <f t="shared" si="95"/>
        <v>0</v>
      </c>
      <c r="AC41" s="56" t="e">
        <f t="shared" si="96"/>
        <v>#DIV/0!</v>
      </c>
      <c r="AD41" s="56" t="e">
        <f t="shared" si="97"/>
        <v>#DIV/0!</v>
      </c>
      <c r="AE41" s="56" t="e">
        <f t="shared" si="98"/>
        <v>#DIV/0!</v>
      </c>
      <c r="AF41" s="56" t="e">
        <f t="shared" si="99"/>
        <v>#DIV/0!</v>
      </c>
      <c r="AG41" s="57">
        <f t="shared" si="100"/>
        <v>0</v>
      </c>
      <c r="AH41" s="56" t="e">
        <f t="shared" si="101"/>
        <v>#DIV/0!</v>
      </c>
      <c r="AI41" s="56" t="e">
        <f t="shared" si="102"/>
        <v>#DIV/0!</v>
      </c>
      <c r="AJ41" s="57">
        <f t="shared" si="103"/>
        <v>0</v>
      </c>
      <c r="AK41" s="57" t="e">
        <f t="shared" si="104"/>
        <v>#DIV/0!</v>
      </c>
      <c r="AL41" s="57" t="e">
        <f t="shared" si="105"/>
        <v>#DIV/0!</v>
      </c>
      <c r="AM41" s="34">
        <f>L41-AB41</f>
        <v>0</v>
      </c>
      <c r="AN41" s="57" t="e">
        <f t="shared" si="106"/>
        <v>#DIV/0!</v>
      </c>
      <c r="AO41" s="63" t="e">
        <f t="shared" si="86"/>
        <v>#DIV/0!</v>
      </c>
      <c r="AP41" s="34">
        <f t="shared" si="107"/>
        <v>0</v>
      </c>
      <c r="AQ41" s="57" t="e">
        <f t="shared" si="108"/>
        <v>#DIV/0!</v>
      </c>
    </row>
    <row r="42" spans="1:53" s="34" customFormat="1" ht="20.25" hidden="1" customHeight="1">
      <c r="A42" s="38"/>
      <c r="B42" s="38"/>
      <c r="C42" s="49" t="s">
        <v>60</v>
      </c>
      <c r="D42" s="49">
        <v>100000</v>
      </c>
      <c r="E42" s="49">
        <v>50000</v>
      </c>
      <c r="F42" s="49">
        <v>50000</v>
      </c>
      <c r="G42" s="49">
        <v>75000</v>
      </c>
      <c r="H42" s="49">
        <v>25000</v>
      </c>
      <c r="I42" s="49"/>
      <c r="J42" s="41">
        <f>SUM(G42:I42)</f>
        <v>100000</v>
      </c>
      <c r="K42" s="49">
        <v>0</v>
      </c>
      <c r="L42" s="51">
        <f>SUM(G42:I42,K42)</f>
        <v>100000</v>
      </c>
      <c r="M42" s="52">
        <v>0</v>
      </c>
      <c r="N42" s="53"/>
      <c r="O42" s="54"/>
      <c r="P42" s="55"/>
      <c r="Q42" s="81"/>
      <c r="R42" s="56">
        <f>M42+N42</f>
        <v>0</v>
      </c>
      <c r="S42" s="56">
        <f t="shared" si="87"/>
        <v>0</v>
      </c>
      <c r="T42" s="56">
        <f t="shared" si="88"/>
        <v>0</v>
      </c>
      <c r="U42" s="56">
        <f t="shared" si="89"/>
        <v>0</v>
      </c>
      <c r="V42" s="56">
        <f t="shared" si="85"/>
        <v>0</v>
      </c>
      <c r="W42" s="57">
        <f t="shared" si="90"/>
        <v>0</v>
      </c>
      <c r="X42" s="56">
        <f t="shared" si="91"/>
        <v>0</v>
      </c>
      <c r="Y42" s="56">
        <f t="shared" si="92"/>
        <v>0</v>
      </c>
      <c r="Z42" s="56">
        <f t="shared" si="93"/>
        <v>0</v>
      </c>
      <c r="AA42" s="56">
        <f t="shared" si="94"/>
        <v>0</v>
      </c>
      <c r="AB42" s="56">
        <f t="shared" si="95"/>
        <v>0</v>
      </c>
      <c r="AC42" s="56">
        <f t="shared" si="96"/>
        <v>0</v>
      </c>
      <c r="AD42" s="56">
        <f t="shared" si="97"/>
        <v>0</v>
      </c>
      <c r="AE42" s="56">
        <f t="shared" si="98"/>
        <v>0</v>
      </c>
      <c r="AF42" s="56">
        <f t="shared" si="99"/>
        <v>0</v>
      </c>
      <c r="AG42" s="57">
        <f t="shared" si="100"/>
        <v>50000</v>
      </c>
      <c r="AH42" s="56">
        <f t="shared" si="101"/>
        <v>100</v>
      </c>
      <c r="AI42" s="56">
        <f t="shared" si="102"/>
        <v>50</v>
      </c>
      <c r="AJ42" s="57">
        <f t="shared" si="103"/>
        <v>100000</v>
      </c>
      <c r="AK42" s="57">
        <f t="shared" si="104"/>
        <v>100</v>
      </c>
      <c r="AL42" s="57">
        <f t="shared" si="105"/>
        <v>100</v>
      </c>
      <c r="AM42" s="34">
        <f>L42-AB42</f>
        <v>100000</v>
      </c>
      <c r="AN42" s="57">
        <f t="shared" si="106"/>
        <v>100</v>
      </c>
      <c r="AO42" s="63">
        <f t="shared" si="86"/>
        <v>100</v>
      </c>
      <c r="AP42" s="34">
        <f t="shared" si="107"/>
        <v>100000</v>
      </c>
      <c r="AQ42" s="57">
        <f t="shared" si="108"/>
        <v>100</v>
      </c>
    </row>
    <row r="43" spans="1:53" s="68" customFormat="1" ht="20.100000000000001" hidden="1" customHeight="1">
      <c r="A43" s="61"/>
      <c r="B43" s="62"/>
      <c r="C43" s="63" t="s">
        <v>61</v>
      </c>
      <c r="D43" s="63">
        <f>D44</f>
        <v>1200000</v>
      </c>
      <c r="E43" s="63">
        <f>E44</f>
        <v>600000</v>
      </c>
      <c r="F43" s="63">
        <f>F44</f>
        <v>600000</v>
      </c>
      <c r="G43" s="63">
        <f>SUM(G44:G44)</f>
        <v>1200000</v>
      </c>
      <c r="H43" s="63">
        <f>H44</f>
        <v>0</v>
      </c>
      <c r="I43" s="63">
        <f>I44</f>
        <v>0</v>
      </c>
      <c r="J43" s="63">
        <f>J44</f>
        <v>1200000</v>
      </c>
      <c r="K43" s="63">
        <f>K44</f>
        <v>0</v>
      </c>
      <c r="L43" s="63">
        <f>SUM(L44:L44)</f>
        <v>1200000</v>
      </c>
      <c r="M43" s="64">
        <f t="shared" ref="M43:AP43" si="109">M44</f>
        <v>0</v>
      </c>
      <c r="N43" s="65">
        <f t="shared" si="109"/>
        <v>0</v>
      </c>
      <c r="O43" s="66">
        <f t="shared" si="109"/>
        <v>0</v>
      </c>
      <c r="P43" s="46">
        <f t="shared" si="109"/>
        <v>1188000</v>
      </c>
      <c r="Q43" s="82">
        <f t="shared" si="109"/>
        <v>0</v>
      </c>
      <c r="R43" s="67">
        <f t="shared" si="109"/>
        <v>0</v>
      </c>
      <c r="S43" s="67">
        <f t="shared" si="109"/>
        <v>0</v>
      </c>
      <c r="T43" s="67">
        <f t="shared" si="109"/>
        <v>0</v>
      </c>
      <c r="U43" s="56">
        <f t="shared" si="89"/>
        <v>0</v>
      </c>
      <c r="V43" s="67">
        <f t="shared" si="109"/>
        <v>0</v>
      </c>
      <c r="W43" s="63">
        <f t="shared" si="109"/>
        <v>1188000</v>
      </c>
      <c r="X43" s="67">
        <f t="shared" si="109"/>
        <v>198</v>
      </c>
      <c r="Y43" s="67">
        <f t="shared" si="109"/>
        <v>99</v>
      </c>
      <c r="Z43" s="56">
        <f t="shared" si="93"/>
        <v>99</v>
      </c>
      <c r="AA43" s="67">
        <f t="shared" si="109"/>
        <v>99</v>
      </c>
      <c r="AB43" s="67">
        <f>AB44</f>
        <v>1188000</v>
      </c>
      <c r="AC43" s="67">
        <f t="shared" ref="AC43" si="110">AC44</f>
        <v>198</v>
      </c>
      <c r="AD43" s="67">
        <f t="shared" si="109"/>
        <v>99</v>
      </c>
      <c r="AE43" s="56">
        <f t="shared" si="98"/>
        <v>99</v>
      </c>
      <c r="AF43" s="67">
        <f t="shared" si="109"/>
        <v>99</v>
      </c>
      <c r="AG43" s="63">
        <f>AG44</f>
        <v>-588000</v>
      </c>
      <c r="AH43" s="67">
        <f t="shared" ref="AH43:AI43" si="111">AH44</f>
        <v>-98</v>
      </c>
      <c r="AI43" s="67">
        <f t="shared" si="111"/>
        <v>-49</v>
      </c>
      <c r="AJ43" s="63">
        <f t="shared" si="109"/>
        <v>12000</v>
      </c>
      <c r="AK43" s="63">
        <f t="shared" si="109"/>
        <v>1</v>
      </c>
      <c r="AL43" s="63">
        <f t="shared" si="109"/>
        <v>1</v>
      </c>
      <c r="AM43" s="63">
        <f t="shared" si="109"/>
        <v>12000</v>
      </c>
      <c r="AN43" s="63">
        <f t="shared" si="109"/>
        <v>1</v>
      </c>
      <c r="AO43" s="63">
        <f t="shared" si="109"/>
        <v>1</v>
      </c>
      <c r="AP43" s="63">
        <f t="shared" si="109"/>
        <v>12000</v>
      </c>
      <c r="AQ43" s="57">
        <f>(AP43/D43)*100</f>
        <v>1</v>
      </c>
    </row>
    <row r="44" spans="1:53" s="34" customFormat="1" ht="20.100000000000001" hidden="1" customHeight="1">
      <c r="A44" s="38"/>
      <c r="B44" s="38"/>
      <c r="C44" s="49" t="s">
        <v>70</v>
      </c>
      <c r="D44" s="49">
        <v>1200000</v>
      </c>
      <c r="E44" s="49">
        <v>600000</v>
      </c>
      <c r="F44" s="49">
        <v>600000</v>
      </c>
      <c r="G44" s="49">
        <v>1200000</v>
      </c>
      <c r="H44" s="49">
        <v>0</v>
      </c>
      <c r="I44" s="49"/>
      <c r="J44" s="49">
        <f>SUM(G44:I44)</f>
        <v>1200000</v>
      </c>
      <c r="K44" s="57">
        <v>0</v>
      </c>
      <c r="L44" s="51">
        <f>SUM(G44:I44,K44)</f>
        <v>1200000</v>
      </c>
      <c r="M44" s="52">
        <v>0</v>
      </c>
      <c r="N44" s="53"/>
      <c r="O44" s="54"/>
      <c r="P44" s="55">
        <v>1188000</v>
      </c>
      <c r="Q44" s="81"/>
      <c r="R44" s="57">
        <f>M44+N44</f>
        <v>0</v>
      </c>
      <c r="S44" s="56">
        <f t="shared" si="87"/>
        <v>0</v>
      </c>
      <c r="T44" s="56">
        <f>R44/L44*100</f>
        <v>0</v>
      </c>
      <c r="U44" s="56">
        <f t="shared" si="89"/>
        <v>0</v>
      </c>
      <c r="V44" s="56">
        <f>R44/D44*100</f>
        <v>0</v>
      </c>
      <c r="W44" s="57">
        <f>O44+P44+Q44</f>
        <v>1188000</v>
      </c>
      <c r="X44" s="56">
        <f t="shared" si="91"/>
        <v>198</v>
      </c>
      <c r="Y44" s="56">
        <f>W44/L44*100</f>
        <v>99</v>
      </c>
      <c r="Z44" s="56">
        <f t="shared" si="93"/>
        <v>99</v>
      </c>
      <c r="AA44" s="56">
        <f>W44/D44*100</f>
        <v>99</v>
      </c>
      <c r="AB44" s="56">
        <f>SUM(M44:Q44)</f>
        <v>1188000</v>
      </c>
      <c r="AC44" s="56">
        <f t="shared" si="96"/>
        <v>198</v>
      </c>
      <c r="AD44" s="56">
        <f t="shared" ref="AD44" si="112">AB44/J44*100</f>
        <v>99</v>
      </c>
      <c r="AE44" s="56">
        <f t="shared" si="98"/>
        <v>99</v>
      </c>
      <c r="AF44" s="56">
        <f>AB44/D44*100</f>
        <v>99</v>
      </c>
      <c r="AG44" s="57">
        <f t="shared" ref="AG44" si="113">E44-AB44</f>
        <v>-588000</v>
      </c>
      <c r="AH44" s="56">
        <f t="shared" si="101"/>
        <v>-98</v>
      </c>
      <c r="AI44" s="56">
        <f t="shared" si="102"/>
        <v>-49</v>
      </c>
      <c r="AJ44" s="57">
        <f>J44-AB44</f>
        <v>12000</v>
      </c>
      <c r="AK44" s="57">
        <f t="shared" ref="AK44" si="114">(AJ44/J44)*100</f>
        <v>1</v>
      </c>
      <c r="AL44" s="57">
        <f>(AJ44/D44)*100</f>
        <v>1</v>
      </c>
      <c r="AM44" s="34">
        <f>L44-AB44</f>
        <v>12000</v>
      </c>
      <c r="AN44" s="57">
        <f>(AM44/L44)*100</f>
        <v>1</v>
      </c>
      <c r="AO44" s="63">
        <f>(AM44/D44)*100</f>
        <v>1</v>
      </c>
      <c r="AP44" s="34">
        <f t="shared" ref="AP44" si="115">D44-AB44</f>
        <v>12000</v>
      </c>
      <c r="AQ44" s="57">
        <f t="shared" ref="AQ44" si="116">(AP44/D44)*100</f>
        <v>1</v>
      </c>
    </row>
    <row r="45" spans="1:53" s="34" customFormat="1" ht="17.25" hidden="1" customHeight="1">
      <c r="A45" s="69"/>
      <c r="B45" s="69"/>
      <c r="C45" s="70"/>
      <c r="D45" s="70"/>
      <c r="E45" s="70"/>
      <c r="F45" s="70"/>
      <c r="G45" s="71"/>
      <c r="H45" s="71"/>
      <c r="I45" s="71"/>
      <c r="J45" s="71"/>
      <c r="K45" s="71"/>
      <c r="L45" s="71"/>
      <c r="M45" s="72"/>
      <c r="N45" s="73"/>
      <c r="O45" s="74"/>
      <c r="P45" s="75"/>
      <c r="Q45" s="83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</row>
    <row r="46" spans="1:53" s="34" customFormat="1" ht="18.95" customHeight="1">
      <c r="A46" s="1073" t="s">
        <v>91</v>
      </c>
      <c r="B46" s="1074"/>
      <c r="C46" s="1074"/>
      <c r="D46" s="1074"/>
      <c r="E46" s="1074"/>
      <c r="F46" s="1074"/>
      <c r="G46" s="1074"/>
      <c r="H46" s="1074"/>
      <c r="I46" s="1074"/>
      <c r="J46" s="1074"/>
      <c r="K46" s="1074"/>
      <c r="L46" s="1074"/>
      <c r="M46" s="1074"/>
      <c r="N46" s="1074"/>
      <c r="O46" s="1074"/>
      <c r="P46" s="1074"/>
      <c r="Q46" s="1074"/>
      <c r="R46" s="1074"/>
      <c r="S46" s="1074"/>
      <c r="T46" s="1074"/>
      <c r="U46" s="1074"/>
      <c r="V46" s="1074"/>
      <c r="W46" s="1074"/>
      <c r="X46" s="1074"/>
      <c r="Y46" s="1074"/>
      <c r="Z46" s="1074"/>
      <c r="AA46" s="1074"/>
      <c r="AB46" s="1074"/>
      <c r="AC46" s="1074"/>
      <c r="AD46" s="1074"/>
      <c r="AE46" s="1074"/>
      <c r="AF46" s="1074"/>
      <c r="AG46" s="1074"/>
      <c r="AH46" s="1074"/>
      <c r="AI46" s="1074"/>
      <c r="AJ46" s="1074"/>
      <c r="AK46" s="1074"/>
      <c r="AL46" s="1074"/>
      <c r="AM46" s="1074"/>
      <c r="AN46" s="1074"/>
      <c r="AO46" s="1074"/>
      <c r="AP46" s="1074"/>
      <c r="AQ46" s="1074"/>
      <c r="AS46" s="839"/>
      <c r="AT46" s="840" t="s">
        <v>1294</v>
      </c>
      <c r="AU46" s="839"/>
      <c r="AV46" s="839"/>
      <c r="AW46" s="839"/>
      <c r="AY46" s="840" t="s">
        <v>1294</v>
      </c>
      <c r="AZ46" s="840" t="s">
        <v>1300</v>
      </c>
      <c r="BA46" s="840" t="s">
        <v>1301</v>
      </c>
    </row>
    <row r="47" spans="1:53" s="35" customFormat="1" ht="36.950000000000003" customHeight="1">
      <c r="A47" s="182"/>
      <c r="B47" s="183"/>
      <c r="C47" s="184"/>
      <c r="D47" s="304">
        <v>1</v>
      </c>
      <c r="E47" s="304">
        <v>0.5</v>
      </c>
      <c r="F47" s="304">
        <v>0.5</v>
      </c>
      <c r="G47" s="305" t="s">
        <v>467</v>
      </c>
      <c r="H47" s="305" t="s">
        <v>468</v>
      </c>
      <c r="I47" s="305" t="s">
        <v>469</v>
      </c>
      <c r="J47" s="305" t="s">
        <v>40</v>
      </c>
      <c r="K47" s="306" t="s">
        <v>470</v>
      </c>
      <c r="L47" s="307" t="s">
        <v>471</v>
      </c>
      <c r="M47" s="186" t="s">
        <v>435</v>
      </c>
      <c r="N47" s="186" t="s">
        <v>436</v>
      </c>
      <c r="O47" s="186" t="s">
        <v>20</v>
      </c>
      <c r="P47" s="186" t="s">
        <v>21</v>
      </c>
      <c r="Q47" s="186" t="s">
        <v>437</v>
      </c>
      <c r="R47" s="187" t="s">
        <v>417</v>
      </c>
      <c r="S47" s="286" t="s">
        <v>462</v>
      </c>
      <c r="T47" s="188" t="s">
        <v>433</v>
      </c>
      <c r="U47" s="188" t="s">
        <v>434</v>
      </c>
      <c r="V47" s="188" t="s">
        <v>403</v>
      </c>
      <c r="W47" s="188" t="s">
        <v>438</v>
      </c>
      <c r="X47" s="286" t="s">
        <v>462</v>
      </c>
      <c r="Y47" s="188" t="s">
        <v>433</v>
      </c>
      <c r="Z47" s="188" t="s">
        <v>434</v>
      </c>
      <c r="AA47" s="188" t="s">
        <v>403</v>
      </c>
      <c r="AB47" s="187" t="s">
        <v>439</v>
      </c>
      <c r="AC47" s="286" t="s">
        <v>462</v>
      </c>
      <c r="AD47" s="188" t="s">
        <v>433</v>
      </c>
      <c r="AE47" s="188" t="s">
        <v>434</v>
      </c>
      <c r="AF47" s="188" t="s">
        <v>403</v>
      </c>
      <c r="AG47" s="297" t="s">
        <v>33</v>
      </c>
      <c r="AH47" s="286" t="s">
        <v>464</v>
      </c>
      <c r="AI47" s="286" t="s">
        <v>399</v>
      </c>
      <c r="AJ47" s="188" t="s">
        <v>440</v>
      </c>
      <c r="AK47" s="188" t="s">
        <v>433</v>
      </c>
      <c r="AL47" s="188" t="s">
        <v>403</v>
      </c>
      <c r="AM47" s="188" t="s">
        <v>408</v>
      </c>
      <c r="AN47" s="188" t="s">
        <v>433</v>
      </c>
      <c r="AO47" s="188" t="s">
        <v>403</v>
      </c>
      <c r="AP47" s="188" t="s">
        <v>441</v>
      </c>
      <c r="AQ47" s="188" t="s">
        <v>403</v>
      </c>
      <c r="AS47" s="841" t="s">
        <v>514</v>
      </c>
      <c r="AT47" s="842">
        <v>0.8</v>
      </c>
      <c r="AU47" s="841" t="s">
        <v>1293</v>
      </c>
      <c r="AV47" s="841" t="s">
        <v>1292</v>
      </c>
      <c r="AW47" s="841" t="s">
        <v>459</v>
      </c>
      <c r="AY47" s="842">
        <v>0.8</v>
      </c>
      <c r="AZ47" s="842">
        <v>0.9</v>
      </c>
      <c r="BA47" s="842">
        <v>1</v>
      </c>
    </row>
    <row r="48" spans="1:53" s="35" customFormat="1" ht="18.95" customHeight="1">
      <c r="A48" s="205"/>
      <c r="B48" s="206"/>
      <c r="C48" s="184" t="s">
        <v>54</v>
      </c>
      <c r="D48" s="184">
        <f t="shared" ref="D48:I48" si="117">D49+D55</f>
        <v>22416000</v>
      </c>
      <c r="E48" s="184">
        <f t="shared" si="117"/>
        <v>11208000</v>
      </c>
      <c r="F48" s="184">
        <f t="shared" si="117"/>
        <v>11208000</v>
      </c>
      <c r="G48" s="184">
        <f t="shared" si="117"/>
        <v>19648950</v>
      </c>
      <c r="H48" s="184">
        <f t="shared" si="117"/>
        <v>2767050</v>
      </c>
      <c r="I48" s="184">
        <f t="shared" si="117"/>
        <v>0</v>
      </c>
      <c r="J48" s="184">
        <f t="shared" ref="J48:J54" si="118">SUM(G48:I48)</f>
        <v>22416000</v>
      </c>
      <c r="K48" s="185">
        <f>K49+K55</f>
        <v>0</v>
      </c>
      <c r="L48" s="184">
        <f>L49+L55</f>
        <v>22416000</v>
      </c>
      <c r="M48" s="184">
        <f>M49+M55</f>
        <v>13485740.039999999</v>
      </c>
      <c r="N48" s="184">
        <f t="shared" ref="N48:R48" si="119">N49+N55</f>
        <v>1870852.2</v>
      </c>
      <c r="O48" s="184">
        <f t="shared" si="119"/>
        <v>458475</v>
      </c>
      <c r="P48" s="184">
        <f t="shared" si="119"/>
        <v>2597580.58</v>
      </c>
      <c r="Q48" s="184">
        <f t="shared" si="119"/>
        <v>123000</v>
      </c>
      <c r="R48" s="184">
        <f t="shared" si="119"/>
        <v>15356592.24</v>
      </c>
      <c r="S48" s="207">
        <f>(R48/E48)*100</f>
        <v>137.01456316916489</v>
      </c>
      <c r="T48" s="207">
        <f>(R48/J48)*100</f>
        <v>68.507281584582444</v>
      </c>
      <c r="U48" s="207">
        <f>(R48/L48)*100</f>
        <v>68.507281584582444</v>
      </c>
      <c r="V48" s="198">
        <f>(R48/D48)*100</f>
        <v>68.507281584582444</v>
      </c>
      <c r="W48" s="184">
        <f>W49+W55</f>
        <v>3179055.58</v>
      </c>
      <c r="X48" s="207">
        <f t="shared" ref="X48:X54" si="120">(W48/E48)*100</f>
        <v>28.364164703783011</v>
      </c>
      <c r="Y48" s="198">
        <f>(W48/J48)*100</f>
        <v>14.182082351891506</v>
      </c>
      <c r="Z48" s="207">
        <f>(W48/L48)*100</f>
        <v>14.182082351891506</v>
      </c>
      <c r="AA48" s="198">
        <f>(W48/D48)*100</f>
        <v>14.182082351891506</v>
      </c>
      <c r="AB48" s="184">
        <f>AB49+AB55</f>
        <v>18535647.82</v>
      </c>
      <c r="AC48" s="288">
        <f>(AB48/E48)*100</f>
        <v>165.37872787294791</v>
      </c>
      <c r="AD48" s="198">
        <f>(AB48/J48)*100</f>
        <v>82.689363936473953</v>
      </c>
      <c r="AE48" s="207">
        <f>(AB48/L48)*100</f>
        <v>82.689363936473953</v>
      </c>
      <c r="AF48" s="198">
        <f t="shared" ref="AF48:AF54" si="121">(AB48/D48)*100</f>
        <v>82.689363936473953</v>
      </c>
      <c r="AG48" s="291">
        <f>AG49+AG55</f>
        <v>-7327647.8200000003</v>
      </c>
      <c r="AH48" s="292">
        <f>(AG48/E48)*100</f>
        <v>-65.378727872947891</v>
      </c>
      <c r="AI48" s="292">
        <f>(AG48/D48)*100</f>
        <v>-32.689363936473946</v>
      </c>
      <c r="AJ48" s="184">
        <f>AJ49+AJ55</f>
        <v>3880352.1799999997</v>
      </c>
      <c r="AK48" s="198">
        <f t="shared" ref="AK48:AK49" si="122">(AJ48/J48)*100</f>
        <v>17.310636063526054</v>
      </c>
      <c r="AL48" s="198">
        <f>(AJ48/D48)*100</f>
        <v>17.310636063526054</v>
      </c>
      <c r="AM48" s="184">
        <f>AM49+AM55</f>
        <v>3880352.1799999997</v>
      </c>
      <c r="AN48" s="198">
        <f>(AM48/L48)*100</f>
        <v>17.310636063526054</v>
      </c>
      <c r="AO48" s="198">
        <f>(AM48/D48)*100</f>
        <v>17.310636063526054</v>
      </c>
      <c r="AP48" s="184">
        <f>AP49+AP55</f>
        <v>3880352.1799999997</v>
      </c>
      <c r="AQ48" s="198">
        <f>(AP48/D48)*100</f>
        <v>17.310636063526054</v>
      </c>
      <c r="AS48" s="843">
        <f>D48</f>
        <v>22416000</v>
      </c>
      <c r="AT48" s="843">
        <f>AS48*80/100</f>
        <v>17932800</v>
      </c>
      <c r="AU48" s="843">
        <f>M48+N48+O48+P48+Q48</f>
        <v>18535647.82</v>
      </c>
      <c r="AV48" s="843">
        <f>M48+N48+Q48</f>
        <v>15479592.239999998</v>
      </c>
      <c r="AW48" s="843">
        <f>O48+P48</f>
        <v>3056055.58</v>
      </c>
      <c r="AY48" s="35">
        <f>AS48*0.8</f>
        <v>17932800</v>
      </c>
      <c r="AZ48" s="35">
        <f>AS48*0.9</f>
        <v>20174400</v>
      </c>
      <c r="BA48" s="35">
        <f>AS48</f>
        <v>22416000</v>
      </c>
    </row>
    <row r="49" spans="1:53" s="35" customFormat="1" ht="18.95" customHeight="1">
      <c r="A49" s="182"/>
      <c r="B49" s="192" t="s">
        <v>34</v>
      </c>
      <c r="C49" s="193" t="s">
        <v>55</v>
      </c>
      <c r="D49" s="193">
        <f t="shared" ref="D49:I49" si="123">SUM(D50:D54)</f>
        <v>14884200</v>
      </c>
      <c r="E49" s="193">
        <f t="shared" si="123"/>
        <v>7442100</v>
      </c>
      <c r="F49" s="193">
        <f t="shared" si="123"/>
        <v>7442100</v>
      </c>
      <c r="G49" s="190">
        <f t="shared" si="123"/>
        <v>12117150</v>
      </c>
      <c r="H49" s="190">
        <f t="shared" si="123"/>
        <v>2767050</v>
      </c>
      <c r="I49" s="190">
        <f t="shared" si="123"/>
        <v>0</v>
      </c>
      <c r="J49" s="190">
        <f t="shared" si="118"/>
        <v>14884200</v>
      </c>
      <c r="K49" s="185">
        <f>SUM(K50:K54)</f>
        <v>0</v>
      </c>
      <c r="L49" s="190">
        <f t="shared" ref="L49" si="124">SUM(L50:L54)</f>
        <v>14884200</v>
      </c>
      <c r="M49" s="193">
        <f>SUM(M50:M54)</f>
        <v>7897074.0399999991</v>
      </c>
      <c r="N49" s="193">
        <f t="shared" ref="N49:R49" si="125">SUM(N50:N54)</f>
        <v>9052.2000000000007</v>
      </c>
      <c r="O49" s="193">
        <f t="shared" si="125"/>
        <v>458475</v>
      </c>
      <c r="P49" s="193">
        <f t="shared" si="125"/>
        <v>2597580.58</v>
      </c>
      <c r="Q49" s="193">
        <f t="shared" si="125"/>
        <v>123000</v>
      </c>
      <c r="R49" s="190">
        <f t="shared" si="125"/>
        <v>7906126.2400000002</v>
      </c>
      <c r="S49" s="189">
        <f>(R49/E49)*100</f>
        <v>106.23515190604802</v>
      </c>
      <c r="T49" s="189">
        <f t="shared" ref="T49:T54" si="126">(R49/J49)*100</f>
        <v>53.117575953024009</v>
      </c>
      <c r="U49" s="189">
        <f t="shared" ref="U49:U56" si="127">(R49/L49)*100</f>
        <v>53.117575953024009</v>
      </c>
      <c r="V49" s="190">
        <f>(R49/D49)*100</f>
        <v>53.117575953024009</v>
      </c>
      <c r="W49" s="190">
        <f>SUM(W50:W54)</f>
        <v>3179055.58</v>
      </c>
      <c r="X49" s="189">
        <f t="shared" si="120"/>
        <v>42.717184396877229</v>
      </c>
      <c r="Y49" s="190">
        <f t="shared" ref="Y49:Y56" si="128">(W49/J49)*100</f>
        <v>21.358592198438615</v>
      </c>
      <c r="Z49" s="189">
        <f t="shared" ref="Z49:Z56" si="129">(W49/L49)*100</f>
        <v>21.358592198438615</v>
      </c>
      <c r="AA49" s="189">
        <f>(W49/D49)*100</f>
        <v>21.358592198438615</v>
      </c>
      <c r="AB49" s="190">
        <f>SUM(AB50:AB54)</f>
        <v>11085181.819999998</v>
      </c>
      <c r="AC49" s="190">
        <f>(AB49/E49)*100</f>
        <v>148.95233630292523</v>
      </c>
      <c r="AD49" s="190">
        <f t="shared" ref="AD49:AD56" si="130">(AB49/J49)*100</f>
        <v>74.476168151462616</v>
      </c>
      <c r="AE49" s="189">
        <f t="shared" ref="AE49:AE56" si="131">(AB49/L49)*100</f>
        <v>74.476168151462616</v>
      </c>
      <c r="AF49" s="189">
        <f t="shared" si="121"/>
        <v>74.476168151462616</v>
      </c>
      <c r="AG49" s="289">
        <f>SUM(AG50:AG54)</f>
        <v>-3643081.8200000003</v>
      </c>
      <c r="AH49" s="199">
        <f>(AG49/E49)*100</f>
        <v>-48.952336302925254</v>
      </c>
      <c r="AI49" s="199">
        <f>(AG49/D49)*100</f>
        <v>-24.476168151462627</v>
      </c>
      <c r="AJ49" s="191">
        <f>SUM(AJ50:AJ54)</f>
        <v>3799018.1799999997</v>
      </c>
      <c r="AK49" s="191">
        <f t="shared" si="122"/>
        <v>25.52383184853737</v>
      </c>
      <c r="AL49" s="191">
        <f t="shared" ref="AL49:AL54" si="132">(AJ49/D49)*100</f>
        <v>25.52383184853737</v>
      </c>
      <c r="AM49" s="191">
        <f>SUM(AM50:AM54)</f>
        <v>3799018.1799999997</v>
      </c>
      <c r="AN49" s="191">
        <f t="shared" ref="AN49:AN56" si="133">(AM49/L49)*100</f>
        <v>25.52383184853737</v>
      </c>
      <c r="AO49" s="191">
        <f t="shared" ref="AO49:AO56" si="134">(AM49/D49)*100</f>
        <v>25.52383184853737</v>
      </c>
      <c r="AP49" s="191">
        <f>SUM(AP50:AP54)</f>
        <v>3799018.1799999997</v>
      </c>
      <c r="AQ49" s="191">
        <f t="shared" ref="AQ49:AQ56" si="135">(AP49/D49)*100</f>
        <v>25.52383184853737</v>
      </c>
      <c r="AS49" s="844"/>
      <c r="AT49" s="845" t="s">
        <v>1295</v>
      </c>
      <c r="AU49" s="846">
        <f>AU48*100/AS48</f>
        <v>82.689363936473953</v>
      </c>
      <c r="AV49" s="846">
        <f>AV48*100/AS48</f>
        <v>69.055996788008557</v>
      </c>
      <c r="AW49" s="846">
        <f>AW48*100/AS48</f>
        <v>13.633367148465382</v>
      </c>
      <c r="AY49" s="35">
        <f>AY48-AU48</f>
        <v>-602847.8200000003</v>
      </c>
      <c r="AZ49" s="35">
        <f>AZ48-AU48</f>
        <v>1638752.1799999997</v>
      </c>
      <c r="BA49" s="35">
        <f>BA48-AU48</f>
        <v>3880352.1799999997</v>
      </c>
    </row>
    <row r="50" spans="1:53" s="35" customFormat="1" ht="18.95" customHeight="1">
      <c r="A50" s="183"/>
      <c r="B50" s="183"/>
      <c r="C50" s="189" t="s">
        <v>56</v>
      </c>
      <c r="D50" s="189">
        <f>D62+D74+D86+D98+D110+D122+D134+D146+D158+D170</f>
        <v>3816000</v>
      </c>
      <c r="E50" s="189">
        <f>E62+E74+E86+E98+E110+E122+E134+E146+E158+E170</f>
        <v>1908000</v>
      </c>
      <c r="F50" s="189">
        <f>F62+F74+F86+F98+F110+F122+F134+F146+F158+F170</f>
        <v>1908000</v>
      </c>
      <c r="G50" s="189">
        <f t="shared" ref="G50:I50" si="136">G62+G74+G86+G98+G110+G122+G134+G146+G158+G170</f>
        <v>3816000</v>
      </c>
      <c r="H50" s="189">
        <f t="shared" si="136"/>
        <v>0</v>
      </c>
      <c r="I50" s="189">
        <f t="shared" si="136"/>
        <v>0</v>
      </c>
      <c r="J50" s="189">
        <f t="shared" si="118"/>
        <v>3816000</v>
      </c>
      <c r="K50" s="195">
        <f>K62+K74+K86+K98+K110+K122+K134+K146+K158+K170</f>
        <v>0</v>
      </c>
      <c r="L50" s="196">
        <f>J50+(K50)</f>
        <v>3816000</v>
      </c>
      <c r="M50" s="189">
        <f>M62+M74+M86+M98+M110+M122+M134+M146+M158+M170</f>
        <v>3246000</v>
      </c>
      <c r="N50" s="189">
        <f t="shared" ref="N50:Q50" si="137">N62+N74+N86+N98+N110+N122+N134+N146+N158+N170</f>
        <v>0</v>
      </c>
      <c r="O50" s="189">
        <f t="shared" si="137"/>
        <v>0</v>
      </c>
      <c r="P50" s="189">
        <f t="shared" si="137"/>
        <v>0</v>
      </c>
      <c r="Q50" s="189">
        <f t="shared" si="137"/>
        <v>123000</v>
      </c>
      <c r="R50" s="189">
        <f>M50+N50</f>
        <v>3246000</v>
      </c>
      <c r="S50" s="189">
        <f>(R50/E50)*100</f>
        <v>170.12578616352201</v>
      </c>
      <c r="T50" s="189">
        <f t="shared" si="126"/>
        <v>85.062893081761004</v>
      </c>
      <c r="U50" s="189">
        <f t="shared" si="127"/>
        <v>85.062893081761004</v>
      </c>
      <c r="V50" s="189">
        <f>(R50/D50)*100</f>
        <v>85.062893081761004</v>
      </c>
      <c r="W50" s="189">
        <f>O50+P50+Q50</f>
        <v>123000</v>
      </c>
      <c r="X50" s="189">
        <f t="shared" si="120"/>
        <v>6.4465408805031448</v>
      </c>
      <c r="Y50" s="189">
        <f t="shared" si="128"/>
        <v>3.2232704402515724</v>
      </c>
      <c r="Z50" s="189">
        <f t="shared" si="129"/>
        <v>3.2232704402515724</v>
      </c>
      <c r="AA50" s="189">
        <f>(W50/D50)*100</f>
        <v>3.2232704402515724</v>
      </c>
      <c r="AB50" s="189">
        <f>SUM(M50:Q50)</f>
        <v>3369000</v>
      </c>
      <c r="AC50" s="189">
        <f>(AB50/E50)*100</f>
        <v>176.57232704402517</v>
      </c>
      <c r="AD50" s="189">
        <f t="shared" si="130"/>
        <v>88.286163522012586</v>
      </c>
      <c r="AE50" s="189">
        <f t="shared" si="131"/>
        <v>88.286163522012586</v>
      </c>
      <c r="AF50" s="189">
        <f t="shared" si="121"/>
        <v>88.286163522012586</v>
      </c>
      <c r="AG50" s="189">
        <f>E50-AB50</f>
        <v>-1461000</v>
      </c>
      <c r="AH50" s="290">
        <f>(AG50/E50)*100</f>
        <v>-76.572327044025158</v>
      </c>
      <c r="AI50" s="290">
        <f>(AG50/D50)*100</f>
        <v>-38.286163522012579</v>
      </c>
      <c r="AJ50" s="197">
        <f>J50-AB50</f>
        <v>447000</v>
      </c>
      <c r="AK50" s="197">
        <f>(AJ50/J50)*100</f>
        <v>11.713836477987421</v>
      </c>
      <c r="AL50" s="197">
        <f t="shared" si="132"/>
        <v>11.713836477987421</v>
      </c>
      <c r="AM50" s="197">
        <f>L50-AB50</f>
        <v>447000</v>
      </c>
      <c r="AN50" s="197">
        <f t="shared" si="133"/>
        <v>11.713836477987421</v>
      </c>
      <c r="AO50" s="197">
        <f t="shared" si="134"/>
        <v>11.713836477987421</v>
      </c>
      <c r="AP50" s="197">
        <f>D50-AB50</f>
        <v>447000</v>
      </c>
      <c r="AQ50" s="197">
        <f t="shared" si="135"/>
        <v>11.713836477987421</v>
      </c>
      <c r="AS50" s="846"/>
      <c r="AT50" s="846"/>
      <c r="AU50" s="846"/>
      <c r="AV50" s="846"/>
      <c r="AW50" s="846"/>
    </row>
    <row r="51" spans="1:53" s="35" customFormat="1" ht="18.95" customHeight="1">
      <c r="A51" s="183"/>
      <c r="B51" s="183"/>
      <c r="C51" s="189" t="s">
        <v>57</v>
      </c>
      <c r="D51" s="189">
        <f t="shared" ref="D51:I56" si="138">D63+D75+D87+D99+D111+D123+D135+D147+D159+D171</f>
        <v>668720</v>
      </c>
      <c r="E51" s="189">
        <f t="shared" si="138"/>
        <v>334360</v>
      </c>
      <c r="F51" s="189">
        <f t="shared" si="138"/>
        <v>334360</v>
      </c>
      <c r="G51" s="189">
        <f t="shared" si="138"/>
        <v>501540</v>
      </c>
      <c r="H51" s="189">
        <f t="shared" si="138"/>
        <v>167180</v>
      </c>
      <c r="I51" s="189">
        <f t="shared" si="138"/>
        <v>0</v>
      </c>
      <c r="J51" s="189">
        <f t="shared" si="118"/>
        <v>668720</v>
      </c>
      <c r="K51" s="195">
        <f t="shared" ref="K51:K52" si="139">K63+K75+K87+K99+K111+K123+K135+K147+K159+K171</f>
        <v>0</v>
      </c>
      <c r="L51" s="196">
        <f>J51+(K51)</f>
        <v>668720</v>
      </c>
      <c r="M51" s="189">
        <f t="shared" ref="M51:Q54" si="140">M63+M75+M87+M99+M111+M123+M135+M147+M159+M171</f>
        <v>480155.8</v>
      </c>
      <c r="N51" s="189">
        <f t="shared" si="140"/>
        <v>0</v>
      </c>
      <c r="O51" s="189">
        <f t="shared" si="140"/>
        <v>325575</v>
      </c>
      <c r="P51" s="189">
        <f t="shared" si="140"/>
        <v>81320</v>
      </c>
      <c r="Q51" s="189">
        <f t="shared" si="140"/>
        <v>0</v>
      </c>
      <c r="R51" s="189">
        <f>M51+N51</f>
        <v>480155.8</v>
      </c>
      <c r="S51" s="189">
        <f t="shared" ref="S51:S56" si="141">(R51/E51)*100</f>
        <v>143.60443832994378</v>
      </c>
      <c r="T51" s="189">
        <f t="shared" si="126"/>
        <v>71.802219164971888</v>
      </c>
      <c r="U51" s="189">
        <f t="shared" si="127"/>
        <v>71.802219164971888</v>
      </c>
      <c r="V51" s="189">
        <f t="shared" ref="V51:V54" si="142">(R51/D51)*100</f>
        <v>71.802219164971888</v>
      </c>
      <c r="W51" s="189">
        <f>O51+P51+Q51</f>
        <v>406895</v>
      </c>
      <c r="X51" s="189">
        <f t="shared" si="120"/>
        <v>121.69368345495872</v>
      </c>
      <c r="Y51" s="189">
        <f t="shared" si="128"/>
        <v>60.846841727479358</v>
      </c>
      <c r="Z51" s="189">
        <f t="shared" si="129"/>
        <v>60.846841727479358</v>
      </c>
      <c r="AA51" s="189">
        <f t="shared" ref="AA51:AA54" si="143">(W51/D51)*100</f>
        <v>60.846841727479358</v>
      </c>
      <c r="AB51" s="189">
        <f>SUM(M51:Q51)</f>
        <v>887050.8</v>
      </c>
      <c r="AC51" s="189">
        <f t="shared" ref="AC51:AC56" si="144">(AB51/E51)*100</f>
        <v>265.29812178490249</v>
      </c>
      <c r="AD51" s="189">
        <f t="shared" si="130"/>
        <v>132.64906089245125</v>
      </c>
      <c r="AE51" s="189">
        <f t="shared" si="131"/>
        <v>132.64906089245125</v>
      </c>
      <c r="AF51" s="189">
        <f t="shared" si="121"/>
        <v>132.64906089245125</v>
      </c>
      <c r="AG51" s="189">
        <f t="shared" ref="AG51:AG54" si="145">E51-AB51</f>
        <v>-552690.80000000005</v>
      </c>
      <c r="AH51" s="290">
        <f t="shared" ref="AH51:AH54" si="146">(AG51/E51)*100</f>
        <v>-165.29812178490252</v>
      </c>
      <c r="AI51" s="290">
        <f t="shared" ref="AI51:AI54" si="147">(AG51/D51)*100</f>
        <v>-82.64906089245126</v>
      </c>
      <c r="AJ51" s="197">
        <f t="shared" ref="AJ51:AJ54" si="148">J51-AB51</f>
        <v>-218330.80000000005</v>
      </c>
      <c r="AK51" s="197">
        <f t="shared" ref="AK51:AK56" si="149">(AJ51/J51)*100</f>
        <v>-32.64906089245126</v>
      </c>
      <c r="AL51" s="197">
        <f t="shared" si="132"/>
        <v>-32.64906089245126</v>
      </c>
      <c r="AM51" s="197">
        <f t="shared" ref="AM51:AM54" si="150">L51-AB51</f>
        <v>-218330.80000000005</v>
      </c>
      <c r="AN51" s="197">
        <f t="shared" si="133"/>
        <v>-32.64906089245126</v>
      </c>
      <c r="AO51" s="197">
        <f t="shared" si="134"/>
        <v>-32.64906089245126</v>
      </c>
      <c r="AP51" s="197">
        <f t="shared" ref="AP51:AP54" si="151">D51-AB51</f>
        <v>-218330.80000000005</v>
      </c>
      <c r="AQ51" s="197">
        <f t="shared" si="135"/>
        <v>-32.64906089245126</v>
      </c>
      <c r="AS51" s="843"/>
      <c r="AT51" s="840" t="s">
        <v>1294</v>
      </c>
      <c r="AU51" s="843"/>
      <c r="AV51" s="843"/>
      <c r="AW51" s="843"/>
    </row>
    <row r="52" spans="1:53" s="35" customFormat="1" ht="23.25" customHeight="1">
      <c r="A52" s="183"/>
      <c r="B52" s="183"/>
      <c r="C52" s="189" t="s">
        <v>58</v>
      </c>
      <c r="D52" s="189">
        <f t="shared" si="138"/>
        <v>6964200</v>
      </c>
      <c r="E52" s="189">
        <f t="shared" si="138"/>
        <v>3482100</v>
      </c>
      <c r="F52" s="189">
        <f t="shared" si="138"/>
        <v>3482100</v>
      </c>
      <c r="G52" s="189">
        <f t="shared" si="138"/>
        <v>5223150</v>
      </c>
      <c r="H52" s="189">
        <f t="shared" si="138"/>
        <v>1741050</v>
      </c>
      <c r="I52" s="189">
        <f t="shared" si="138"/>
        <v>0</v>
      </c>
      <c r="J52" s="189">
        <f t="shared" si="118"/>
        <v>6964200</v>
      </c>
      <c r="K52" s="195">
        <f t="shared" si="139"/>
        <v>0</v>
      </c>
      <c r="L52" s="196">
        <f>J52+(K52)</f>
        <v>6964200</v>
      </c>
      <c r="M52" s="189">
        <f t="shared" si="140"/>
        <v>3207339.51</v>
      </c>
      <c r="N52" s="189">
        <f t="shared" si="140"/>
        <v>9052.2000000000007</v>
      </c>
      <c r="O52" s="189">
        <f t="shared" si="140"/>
        <v>132900</v>
      </c>
      <c r="P52" s="189">
        <f t="shared" si="140"/>
        <v>1514644.28</v>
      </c>
      <c r="Q52" s="189">
        <f t="shared" si="140"/>
        <v>0</v>
      </c>
      <c r="R52" s="189">
        <f>M52+N52</f>
        <v>3216391.71</v>
      </c>
      <c r="S52" s="189">
        <f t="shared" si="141"/>
        <v>92.3693090376497</v>
      </c>
      <c r="T52" s="189">
        <f t="shared" si="126"/>
        <v>46.18465451882485</v>
      </c>
      <c r="U52" s="189">
        <f t="shared" si="127"/>
        <v>46.18465451882485</v>
      </c>
      <c r="V52" s="189">
        <f t="shared" si="142"/>
        <v>46.18465451882485</v>
      </c>
      <c r="W52" s="189">
        <f t="shared" ref="W52:W56" si="152">O52+P52+Q52</f>
        <v>1647544.28</v>
      </c>
      <c r="X52" s="189">
        <f t="shared" si="120"/>
        <v>47.314674478044857</v>
      </c>
      <c r="Y52" s="189">
        <f t="shared" si="128"/>
        <v>23.657337239022429</v>
      </c>
      <c r="Z52" s="189">
        <f t="shared" si="129"/>
        <v>23.657337239022429</v>
      </c>
      <c r="AA52" s="189">
        <f t="shared" si="143"/>
        <v>23.657337239022429</v>
      </c>
      <c r="AB52" s="189">
        <f>SUM(M52:Q52)</f>
        <v>4863935.99</v>
      </c>
      <c r="AC52" s="189">
        <f t="shared" si="144"/>
        <v>139.68398351569456</v>
      </c>
      <c r="AD52" s="189">
        <f t="shared" si="130"/>
        <v>69.841991757847282</v>
      </c>
      <c r="AE52" s="189">
        <f t="shared" si="131"/>
        <v>69.841991757847282</v>
      </c>
      <c r="AF52" s="189">
        <f t="shared" si="121"/>
        <v>69.841991757847282</v>
      </c>
      <c r="AG52" s="189">
        <f t="shared" si="145"/>
        <v>-1381835.9900000002</v>
      </c>
      <c r="AH52" s="290">
        <f t="shared" si="146"/>
        <v>-39.683983515694557</v>
      </c>
      <c r="AI52" s="290">
        <f t="shared" si="147"/>
        <v>-19.841991757847278</v>
      </c>
      <c r="AJ52" s="197">
        <f t="shared" si="148"/>
        <v>2100264.0099999998</v>
      </c>
      <c r="AK52" s="197">
        <f t="shared" si="149"/>
        <v>30.158008242152722</v>
      </c>
      <c r="AL52" s="197">
        <f t="shared" si="132"/>
        <v>30.158008242152722</v>
      </c>
      <c r="AM52" s="197">
        <f t="shared" si="150"/>
        <v>2100264.0099999998</v>
      </c>
      <c r="AN52" s="197">
        <f t="shared" si="133"/>
        <v>30.158008242152722</v>
      </c>
      <c r="AO52" s="197">
        <f t="shared" si="134"/>
        <v>30.158008242152722</v>
      </c>
      <c r="AP52" s="197">
        <f t="shared" si="151"/>
        <v>2100264.0099999998</v>
      </c>
      <c r="AQ52" s="197">
        <f t="shared" si="135"/>
        <v>30.158008242152722</v>
      </c>
      <c r="AS52" s="841" t="s">
        <v>1296</v>
      </c>
      <c r="AT52" s="842">
        <v>0.8</v>
      </c>
      <c r="AU52" s="841" t="s">
        <v>1293</v>
      </c>
      <c r="AV52" s="841" t="s">
        <v>1292</v>
      </c>
      <c r="AW52" s="841" t="s">
        <v>459</v>
      </c>
    </row>
    <row r="53" spans="1:53" s="35" customFormat="1" ht="18.95" customHeight="1">
      <c r="A53" s="183"/>
      <c r="B53" s="183"/>
      <c r="C53" s="189" t="s">
        <v>59</v>
      </c>
      <c r="D53" s="189">
        <f t="shared" si="138"/>
        <v>500300</v>
      </c>
      <c r="E53" s="189">
        <f t="shared" si="138"/>
        <v>250150</v>
      </c>
      <c r="F53" s="189">
        <f t="shared" si="138"/>
        <v>250150</v>
      </c>
      <c r="G53" s="189">
        <f t="shared" si="138"/>
        <v>375225</v>
      </c>
      <c r="H53" s="189">
        <f t="shared" si="138"/>
        <v>125075</v>
      </c>
      <c r="I53" s="189">
        <f t="shared" si="138"/>
        <v>0</v>
      </c>
      <c r="J53" s="189">
        <f t="shared" si="118"/>
        <v>500300</v>
      </c>
      <c r="K53" s="195">
        <f>K65+K77+K89+K101+K113+K125+K137+K149+K161+K173</f>
        <v>0</v>
      </c>
      <c r="L53" s="196">
        <f>J53+(K53)</f>
        <v>500300</v>
      </c>
      <c r="M53" s="189">
        <f t="shared" si="140"/>
        <v>0</v>
      </c>
      <c r="N53" s="189">
        <f t="shared" si="140"/>
        <v>0</v>
      </c>
      <c r="O53" s="189">
        <f t="shared" si="140"/>
        <v>0</v>
      </c>
      <c r="P53" s="189">
        <f t="shared" si="140"/>
        <v>0</v>
      </c>
      <c r="Q53" s="189">
        <f t="shared" si="140"/>
        <v>0</v>
      </c>
      <c r="R53" s="189">
        <f>M53+N53</f>
        <v>0</v>
      </c>
      <c r="S53" s="189">
        <f t="shared" si="141"/>
        <v>0</v>
      </c>
      <c r="T53" s="189">
        <f t="shared" si="126"/>
        <v>0</v>
      </c>
      <c r="U53" s="189">
        <f t="shared" si="127"/>
        <v>0</v>
      </c>
      <c r="V53" s="189">
        <f t="shared" si="142"/>
        <v>0</v>
      </c>
      <c r="W53" s="189">
        <f t="shared" si="152"/>
        <v>0</v>
      </c>
      <c r="X53" s="189">
        <f t="shared" si="120"/>
        <v>0</v>
      </c>
      <c r="Y53" s="189">
        <f t="shared" si="128"/>
        <v>0</v>
      </c>
      <c r="Z53" s="189">
        <f t="shared" si="129"/>
        <v>0</v>
      </c>
      <c r="AA53" s="189">
        <f t="shared" si="143"/>
        <v>0</v>
      </c>
      <c r="AB53" s="189">
        <f>SUM(M53:Q53)</f>
        <v>0</v>
      </c>
      <c r="AC53" s="189">
        <f t="shared" si="144"/>
        <v>0</v>
      </c>
      <c r="AD53" s="189">
        <f t="shared" si="130"/>
        <v>0</v>
      </c>
      <c r="AE53" s="189">
        <f t="shared" si="131"/>
        <v>0</v>
      </c>
      <c r="AF53" s="189">
        <f t="shared" si="121"/>
        <v>0</v>
      </c>
      <c r="AG53" s="189">
        <f t="shared" si="145"/>
        <v>250150</v>
      </c>
      <c r="AH53" s="290">
        <f t="shared" si="146"/>
        <v>100</v>
      </c>
      <c r="AI53" s="290">
        <f t="shared" si="147"/>
        <v>50</v>
      </c>
      <c r="AJ53" s="197">
        <f t="shared" si="148"/>
        <v>500300</v>
      </c>
      <c r="AK53" s="197">
        <f t="shared" si="149"/>
        <v>100</v>
      </c>
      <c r="AL53" s="197">
        <f t="shared" si="132"/>
        <v>100</v>
      </c>
      <c r="AM53" s="197">
        <f t="shared" si="150"/>
        <v>500300</v>
      </c>
      <c r="AN53" s="197">
        <f t="shared" si="133"/>
        <v>100</v>
      </c>
      <c r="AO53" s="197">
        <f t="shared" si="134"/>
        <v>100</v>
      </c>
      <c r="AP53" s="197">
        <f t="shared" si="151"/>
        <v>500300</v>
      </c>
      <c r="AQ53" s="197">
        <f t="shared" si="135"/>
        <v>100</v>
      </c>
      <c r="AS53" s="843">
        <f>L49</f>
        <v>14884200</v>
      </c>
      <c r="AT53" s="843">
        <f>AS53*80/100</f>
        <v>11907360</v>
      </c>
      <c r="AU53" s="843">
        <f>SUM(M49:Q49)</f>
        <v>11085181.82</v>
      </c>
      <c r="AV53" s="843">
        <f>M49</f>
        <v>7897074.0399999991</v>
      </c>
      <c r="AW53" s="843">
        <f>O49+P49</f>
        <v>3056055.58</v>
      </c>
    </row>
    <row r="54" spans="1:53" s="35" customFormat="1" ht="18.95" customHeight="1">
      <c r="A54" s="183"/>
      <c r="B54" s="183"/>
      <c r="C54" s="189" t="s">
        <v>60</v>
      </c>
      <c r="D54" s="189">
        <f t="shared" si="138"/>
        <v>2934980</v>
      </c>
      <c r="E54" s="189">
        <f t="shared" si="138"/>
        <v>1467490</v>
      </c>
      <c r="F54" s="189">
        <f t="shared" si="138"/>
        <v>1467490</v>
      </c>
      <c r="G54" s="189">
        <f t="shared" si="138"/>
        <v>2201235</v>
      </c>
      <c r="H54" s="189">
        <f t="shared" si="138"/>
        <v>733745</v>
      </c>
      <c r="I54" s="189">
        <f t="shared" si="138"/>
        <v>0</v>
      </c>
      <c r="J54" s="189">
        <f t="shared" si="118"/>
        <v>2934980</v>
      </c>
      <c r="K54" s="195">
        <f t="shared" ref="K54" si="153">K66+K78+K90+K102+K114+K126+K138+K150+K162+K174</f>
        <v>0</v>
      </c>
      <c r="L54" s="196">
        <f>J54+(K54)</f>
        <v>2934980</v>
      </c>
      <c r="M54" s="189">
        <f t="shared" si="140"/>
        <v>963578.73</v>
      </c>
      <c r="N54" s="189">
        <f t="shared" si="140"/>
        <v>0</v>
      </c>
      <c r="O54" s="189">
        <f t="shared" si="140"/>
        <v>0</v>
      </c>
      <c r="P54" s="189">
        <f t="shared" si="140"/>
        <v>1001616.3</v>
      </c>
      <c r="Q54" s="189">
        <f t="shared" si="140"/>
        <v>0</v>
      </c>
      <c r="R54" s="189">
        <f>M54+N54</f>
        <v>963578.73</v>
      </c>
      <c r="S54" s="189">
        <f t="shared" si="141"/>
        <v>65.661689687834325</v>
      </c>
      <c r="T54" s="189">
        <f t="shared" si="126"/>
        <v>32.830844843917163</v>
      </c>
      <c r="U54" s="189">
        <f t="shared" si="127"/>
        <v>32.830844843917163</v>
      </c>
      <c r="V54" s="189">
        <f t="shared" si="142"/>
        <v>32.830844843917163</v>
      </c>
      <c r="W54" s="189">
        <f t="shared" si="152"/>
        <v>1001616.3</v>
      </c>
      <c r="X54" s="189">
        <f t="shared" si="120"/>
        <v>68.253705306339398</v>
      </c>
      <c r="Y54" s="189">
        <f t="shared" si="128"/>
        <v>34.126852653169699</v>
      </c>
      <c r="Z54" s="189">
        <f t="shared" si="129"/>
        <v>34.126852653169699</v>
      </c>
      <c r="AA54" s="189">
        <f t="shared" si="143"/>
        <v>34.126852653169699</v>
      </c>
      <c r="AB54" s="189">
        <f>SUM(M54:Q54)</f>
        <v>1965195.03</v>
      </c>
      <c r="AC54" s="189">
        <f t="shared" si="144"/>
        <v>133.91539499417374</v>
      </c>
      <c r="AD54" s="189">
        <f t="shared" si="130"/>
        <v>66.957697497086869</v>
      </c>
      <c r="AE54" s="189">
        <f t="shared" si="131"/>
        <v>66.957697497086869</v>
      </c>
      <c r="AF54" s="189">
        <f t="shared" si="121"/>
        <v>66.957697497086869</v>
      </c>
      <c r="AG54" s="189">
        <f t="shared" si="145"/>
        <v>-497705.03</v>
      </c>
      <c r="AH54" s="290">
        <f t="shared" si="146"/>
        <v>-33.915394994173724</v>
      </c>
      <c r="AI54" s="290">
        <f t="shared" si="147"/>
        <v>-16.957697497086862</v>
      </c>
      <c r="AJ54" s="197">
        <f t="shared" si="148"/>
        <v>969784.97</v>
      </c>
      <c r="AK54" s="197">
        <f t="shared" si="149"/>
        <v>33.042302502913131</v>
      </c>
      <c r="AL54" s="197">
        <f t="shared" si="132"/>
        <v>33.042302502913131</v>
      </c>
      <c r="AM54" s="197">
        <f t="shared" si="150"/>
        <v>969784.97</v>
      </c>
      <c r="AN54" s="197">
        <f t="shared" si="133"/>
        <v>33.042302502913131</v>
      </c>
      <c r="AO54" s="197">
        <f t="shared" si="134"/>
        <v>33.042302502913131</v>
      </c>
      <c r="AP54" s="197">
        <f t="shared" si="151"/>
        <v>969784.97</v>
      </c>
      <c r="AQ54" s="197">
        <f t="shared" si="135"/>
        <v>33.042302502913131</v>
      </c>
      <c r="AS54" s="843"/>
      <c r="AT54" s="845" t="s">
        <v>1295</v>
      </c>
      <c r="AU54" s="846">
        <f>AU53*100/AS53</f>
        <v>74.47616815146263</v>
      </c>
      <c r="AV54" s="846">
        <f>AV53*100/AS53</f>
        <v>53.056758441837644</v>
      </c>
      <c r="AW54" s="846">
        <f>AW53*100/AS53</f>
        <v>20.532212547533625</v>
      </c>
    </row>
    <row r="55" spans="1:53" s="35" customFormat="1" ht="18.95" customHeight="1">
      <c r="A55" s="182"/>
      <c r="B55" s="192" t="s">
        <v>35</v>
      </c>
      <c r="C55" s="190" t="s">
        <v>64</v>
      </c>
      <c r="D55" s="190">
        <f t="shared" ref="D55:AM55" si="154">D56</f>
        <v>7531800</v>
      </c>
      <c r="E55" s="190">
        <f t="shared" si="154"/>
        <v>3765900</v>
      </c>
      <c r="F55" s="190">
        <f t="shared" si="154"/>
        <v>3765900</v>
      </c>
      <c r="G55" s="190">
        <f t="shared" si="154"/>
        <v>7531800</v>
      </c>
      <c r="H55" s="190">
        <f t="shared" si="154"/>
        <v>0</v>
      </c>
      <c r="I55" s="190">
        <f t="shared" si="154"/>
        <v>0</v>
      </c>
      <c r="J55" s="190">
        <f t="shared" si="154"/>
        <v>7531800</v>
      </c>
      <c r="K55" s="194">
        <f t="shared" si="154"/>
        <v>0</v>
      </c>
      <c r="L55" s="190">
        <f t="shared" si="154"/>
        <v>7531800</v>
      </c>
      <c r="M55" s="190">
        <f t="shared" si="154"/>
        <v>5588666</v>
      </c>
      <c r="N55" s="190">
        <f t="shared" si="154"/>
        <v>1861800</v>
      </c>
      <c r="O55" s="190">
        <f t="shared" si="154"/>
        <v>0</v>
      </c>
      <c r="P55" s="190">
        <f t="shared" si="154"/>
        <v>0</v>
      </c>
      <c r="Q55" s="190">
        <f t="shared" si="154"/>
        <v>0</v>
      </c>
      <c r="R55" s="198">
        <f t="shared" si="154"/>
        <v>7450466</v>
      </c>
      <c r="S55" s="190">
        <f t="shared" si="154"/>
        <v>197.84025067049043</v>
      </c>
      <c r="T55" s="189">
        <f t="shared" ref="T55" si="155">(R55/L55)*100</f>
        <v>98.920125335245217</v>
      </c>
      <c r="U55" s="189">
        <f t="shared" si="127"/>
        <v>98.920125335245217</v>
      </c>
      <c r="V55" s="198">
        <f t="shared" si="154"/>
        <v>98.920125335245217</v>
      </c>
      <c r="W55" s="198">
        <f t="shared" si="154"/>
        <v>0</v>
      </c>
      <c r="X55" s="190">
        <f t="shared" si="154"/>
        <v>0</v>
      </c>
      <c r="Y55" s="190">
        <f t="shared" si="128"/>
        <v>0</v>
      </c>
      <c r="Z55" s="189">
        <f t="shared" si="129"/>
        <v>0</v>
      </c>
      <c r="AA55" s="198">
        <f t="shared" si="154"/>
        <v>0</v>
      </c>
      <c r="AB55" s="198">
        <f>AB56</f>
        <v>7450466</v>
      </c>
      <c r="AC55" s="190">
        <f t="shared" ref="AC55" si="156">AC56</f>
        <v>197.84025067049043</v>
      </c>
      <c r="AD55" s="190">
        <f t="shared" si="130"/>
        <v>98.920125335245217</v>
      </c>
      <c r="AE55" s="189">
        <f t="shared" si="131"/>
        <v>98.920125335245217</v>
      </c>
      <c r="AF55" s="198">
        <f>AF56</f>
        <v>98.920125335245217</v>
      </c>
      <c r="AG55" s="190">
        <f>AG56</f>
        <v>-3684566</v>
      </c>
      <c r="AH55" s="190">
        <f>AH56</f>
        <v>-97.840250670490462</v>
      </c>
      <c r="AI55" s="190">
        <f>AI56</f>
        <v>-48.920125335245231</v>
      </c>
      <c r="AJ55" s="199">
        <f t="shared" si="154"/>
        <v>81334</v>
      </c>
      <c r="AK55" s="191">
        <f t="shared" si="149"/>
        <v>1.079874664754773</v>
      </c>
      <c r="AL55" s="199">
        <f t="shared" si="154"/>
        <v>1.079874664754773</v>
      </c>
      <c r="AM55" s="199">
        <f t="shared" si="154"/>
        <v>81334</v>
      </c>
      <c r="AN55" s="191">
        <f t="shared" si="133"/>
        <v>1.079874664754773</v>
      </c>
      <c r="AO55" s="191">
        <f t="shared" si="134"/>
        <v>1.079874664754773</v>
      </c>
      <c r="AP55" s="199">
        <f t="shared" ref="AP55" si="157">AP56</f>
        <v>81334</v>
      </c>
      <c r="AQ55" s="191">
        <f t="shared" si="135"/>
        <v>1.079874664754773</v>
      </c>
      <c r="AS55" s="843"/>
      <c r="AT55" s="843"/>
      <c r="AU55" s="843"/>
      <c r="AV55" s="843"/>
      <c r="AW55" s="843"/>
    </row>
    <row r="56" spans="1:53" s="35" customFormat="1" ht="18.95" customHeight="1">
      <c r="A56" s="183"/>
      <c r="B56" s="183"/>
      <c r="C56" s="189" t="s">
        <v>62</v>
      </c>
      <c r="D56" s="189">
        <f t="shared" si="138"/>
        <v>7531800</v>
      </c>
      <c r="E56" s="189">
        <f t="shared" si="138"/>
        <v>3765900</v>
      </c>
      <c r="F56" s="189">
        <f t="shared" si="138"/>
        <v>3765900</v>
      </c>
      <c r="G56" s="189">
        <f t="shared" si="138"/>
        <v>7531800</v>
      </c>
      <c r="H56" s="189">
        <f t="shared" si="138"/>
        <v>0</v>
      </c>
      <c r="I56" s="189">
        <f t="shared" si="138"/>
        <v>0</v>
      </c>
      <c r="J56" s="189">
        <f>SUM(G56:I56)</f>
        <v>7531800</v>
      </c>
      <c r="K56" s="195">
        <f t="shared" ref="K56" si="158">K68+K80+K92+K104+K116+K128+K140+K152+K164+K176</f>
        <v>0</v>
      </c>
      <c r="L56" s="196">
        <f>J56+(K56)</f>
        <v>7531800</v>
      </c>
      <c r="M56" s="189">
        <f t="shared" ref="M56:Q56" si="159">M68+M80+M92+M104+M116+M128+M140+M152+M164+M176</f>
        <v>5588666</v>
      </c>
      <c r="N56" s="189">
        <f t="shared" si="159"/>
        <v>1861800</v>
      </c>
      <c r="O56" s="189">
        <f t="shared" si="159"/>
        <v>0</v>
      </c>
      <c r="P56" s="189">
        <f t="shared" si="159"/>
        <v>0</v>
      </c>
      <c r="Q56" s="189">
        <f t="shared" si="159"/>
        <v>0</v>
      </c>
      <c r="R56" s="189">
        <f>M56+N56</f>
        <v>7450466</v>
      </c>
      <c r="S56" s="189">
        <f t="shared" si="141"/>
        <v>197.84025067049043</v>
      </c>
      <c r="T56" s="189">
        <f t="shared" ref="T56" si="160">(R56/J56)*100</f>
        <v>98.920125335245217</v>
      </c>
      <c r="U56" s="189">
        <f t="shared" si="127"/>
        <v>98.920125335245217</v>
      </c>
      <c r="V56" s="189">
        <f>(R56/D56)*100</f>
        <v>98.920125335245217</v>
      </c>
      <c r="W56" s="189">
        <f t="shared" si="152"/>
        <v>0</v>
      </c>
      <c r="X56" s="189">
        <f>(W56/E56)*100</f>
        <v>0</v>
      </c>
      <c r="Y56" s="189">
        <f t="shared" si="128"/>
        <v>0</v>
      </c>
      <c r="Z56" s="189">
        <f t="shared" si="129"/>
        <v>0</v>
      </c>
      <c r="AA56" s="189">
        <f>(W56/D56)*100</f>
        <v>0</v>
      </c>
      <c r="AB56" s="189">
        <f>SUM(M56:Q56)</f>
        <v>7450466</v>
      </c>
      <c r="AC56" s="189">
        <f t="shared" si="144"/>
        <v>197.84025067049043</v>
      </c>
      <c r="AD56" s="189">
        <f t="shared" si="130"/>
        <v>98.920125335245217</v>
      </c>
      <c r="AE56" s="189">
        <f t="shared" si="131"/>
        <v>98.920125335245217</v>
      </c>
      <c r="AF56" s="189">
        <f>(AB56/D56)*100</f>
        <v>98.920125335245217</v>
      </c>
      <c r="AG56" s="189">
        <f t="shared" ref="AG56" si="161">E56-AB56</f>
        <v>-3684566</v>
      </c>
      <c r="AH56" s="290">
        <f t="shared" ref="AH56" si="162">(AG56/E56)*100</f>
        <v>-97.840250670490462</v>
      </c>
      <c r="AI56" s="290">
        <f t="shared" ref="AI56" si="163">(AG56/D56)*100</f>
        <v>-48.920125335245231</v>
      </c>
      <c r="AJ56" s="197">
        <f>J56-AB56</f>
        <v>81334</v>
      </c>
      <c r="AK56" s="197">
        <f t="shared" si="149"/>
        <v>1.079874664754773</v>
      </c>
      <c r="AL56" s="197">
        <f>(AJ56/D56)*100</f>
        <v>1.079874664754773</v>
      </c>
      <c r="AM56" s="197">
        <f>L56-AB56</f>
        <v>81334</v>
      </c>
      <c r="AN56" s="197">
        <f t="shared" si="133"/>
        <v>1.079874664754773</v>
      </c>
      <c r="AO56" s="197">
        <f t="shared" si="134"/>
        <v>1.079874664754773</v>
      </c>
      <c r="AP56" s="197">
        <f t="shared" ref="AP56" si="164">D56-AB56</f>
        <v>81334</v>
      </c>
      <c r="AQ56" s="197">
        <f t="shared" si="135"/>
        <v>1.079874664754773</v>
      </c>
      <c r="AS56" s="841" t="s">
        <v>1297</v>
      </c>
      <c r="AT56" s="841" t="s">
        <v>1298</v>
      </c>
      <c r="AU56" s="841" t="s">
        <v>436</v>
      </c>
      <c r="AV56" s="841" t="s">
        <v>459</v>
      </c>
      <c r="AW56" s="843"/>
    </row>
    <row r="57" spans="1:53" s="35" customFormat="1" ht="18.95" customHeight="1">
      <c r="A57" s="200"/>
      <c r="B57" s="200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S57" s="843">
        <f>D55</f>
        <v>7531800</v>
      </c>
      <c r="AT57" s="843">
        <f>M56</f>
        <v>5588666</v>
      </c>
      <c r="AU57" s="843">
        <f>N56</f>
        <v>1861800</v>
      </c>
      <c r="AV57" s="843">
        <f>U57</f>
        <v>0</v>
      </c>
      <c r="AW57" s="843"/>
    </row>
    <row r="58" spans="1:53" ht="36" customHeight="1">
      <c r="A58" s="1104" t="s">
        <v>92</v>
      </c>
      <c r="B58" s="1106" t="s">
        <v>244</v>
      </c>
      <c r="C58" s="1107" t="s">
        <v>245</v>
      </c>
      <c r="D58" s="77" t="s">
        <v>246</v>
      </c>
      <c r="E58" s="293">
        <v>0.5</v>
      </c>
      <c r="F58" s="293">
        <v>0.5</v>
      </c>
      <c r="G58" s="1109">
        <f>SUM(G61,G67)</f>
        <v>3449450</v>
      </c>
      <c r="H58" s="1109">
        <f>H61+H67</f>
        <v>112550</v>
      </c>
      <c r="I58" s="1109">
        <f>I61+I67</f>
        <v>0</v>
      </c>
      <c r="J58" s="1109">
        <f>SUM(G58:I60)</f>
        <v>3562000</v>
      </c>
      <c r="K58" s="1111">
        <f>SUM(K61,K67)</f>
        <v>0</v>
      </c>
      <c r="L58" s="1113">
        <f>SUM(L61,L67)</f>
        <v>3562000</v>
      </c>
      <c r="M58" s="37"/>
      <c r="N58" s="37"/>
      <c r="O58" s="37"/>
      <c r="P58" s="37"/>
      <c r="Q58" s="37"/>
      <c r="R58" s="203" t="s">
        <v>417</v>
      </c>
      <c r="S58" s="294" t="s">
        <v>462</v>
      </c>
      <c r="T58" s="204" t="s">
        <v>433</v>
      </c>
      <c r="U58" s="204" t="s">
        <v>434</v>
      </c>
      <c r="V58" s="204" t="s">
        <v>403</v>
      </c>
      <c r="W58" s="204" t="s">
        <v>438</v>
      </c>
      <c r="X58" s="294" t="s">
        <v>462</v>
      </c>
      <c r="Y58" s="204" t="s">
        <v>433</v>
      </c>
      <c r="Z58" s="204" t="s">
        <v>434</v>
      </c>
      <c r="AA58" s="204" t="s">
        <v>403</v>
      </c>
      <c r="AB58" s="203" t="s">
        <v>439</v>
      </c>
      <c r="AC58" s="294" t="s">
        <v>462</v>
      </c>
      <c r="AD58" s="204" t="s">
        <v>433</v>
      </c>
      <c r="AE58" s="204" t="s">
        <v>434</v>
      </c>
      <c r="AF58" s="204" t="s">
        <v>403</v>
      </c>
      <c r="AG58" s="296" t="s">
        <v>465</v>
      </c>
      <c r="AH58" s="294" t="s">
        <v>464</v>
      </c>
      <c r="AI58" s="294" t="s">
        <v>399</v>
      </c>
      <c r="AJ58" s="204" t="s">
        <v>440</v>
      </c>
      <c r="AK58" s="204" t="s">
        <v>433</v>
      </c>
      <c r="AL58" s="204" t="s">
        <v>403</v>
      </c>
      <c r="AM58" s="204" t="s">
        <v>408</v>
      </c>
      <c r="AN58" s="204" t="s">
        <v>448</v>
      </c>
      <c r="AO58" s="204" t="s">
        <v>403</v>
      </c>
      <c r="AP58" s="204" t="s">
        <v>441</v>
      </c>
      <c r="AQ58" s="204" t="s">
        <v>403</v>
      </c>
    </row>
    <row r="59" spans="1:53" ht="20.100000000000001" customHeight="1">
      <c r="A59" s="1105"/>
      <c r="B59" s="1106"/>
      <c r="C59" s="1108"/>
      <c r="D59" s="1108">
        <f>D61+D67</f>
        <v>3562000</v>
      </c>
      <c r="E59" s="1108">
        <f>E61+E67</f>
        <v>1781000</v>
      </c>
      <c r="F59" s="1108">
        <f>F61+F67</f>
        <v>1781000</v>
      </c>
      <c r="G59" s="1110"/>
      <c r="H59" s="1110"/>
      <c r="I59" s="1110"/>
      <c r="J59" s="1110"/>
      <c r="K59" s="1112"/>
      <c r="L59" s="1106"/>
      <c r="M59" s="1114">
        <f t="shared" ref="M59:R59" si="165">M61+M67</f>
        <v>1275250</v>
      </c>
      <c r="N59" s="1116">
        <f t="shared" si="165"/>
        <v>1870852.2</v>
      </c>
      <c r="O59" s="1118">
        <f t="shared" si="165"/>
        <v>0</v>
      </c>
      <c r="P59" s="1100">
        <f t="shared" si="165"/>
        <v>86670</v>
      </c>
      <c r="Q59" s="1102">
        <f t="shared" si="165"/>
        <v>15000</v>
      </c>
      <c r="R59" s="1071">
        <f t="shared" si="165"/>
        <v>3146102.2</v>
      </c>
      <c r="S59" s="1071">
        <f>(R59/E59)*100</f>
        <v>176.64807411566537</v>
      </c>
      <c r="T59" s="1071">
        <f>(R59/J58)*100</f>
        <v>88.324037057832683</v>
      </c>
      <c r="U59" s="1071">
        <f>(R59/L58)*100</f>
        <v>88.324037057832683</v>
      </c>
      <c r="V59" s="1071">
        <f>(R59/D59)*100</f>
        <v>88.324037057832683</v>
      </c>
      <c r="W59" s="1071">
        <f>W61+W67</f>
        <v>101670</v>
      </c>
      <c r="X59" s="1071">
        <f>(W59/E59)*100</f>
        <v>5.7085906793935992</v>
      </c>
      <c r="Y59" s="1071">
        <f>(W59/J58)*100</f>
        <v>2.8542953396967996</v>
      </c>
      <c r="Z59" s="1071">
        <f>(W59/L58)*100</f>
        <v>2.8542953396967996</v>
      </c>
      <c r="AA59" s="1071">
        <f>(W59/D59)*100</f>
        <v>2.8542953396967996</v>
      </c>
      <c r="AB59" s="1071">
        <f>AB61+AB67</f>
        <v>3247772.2</v>
      </c>
      <c r="AC59" s="1071">
        <f>(AB59/E59)*100</f>
        <v>182.35666479505898</v>
      </c>
      <c r="AD59" s="1171">
        <f>(AB59/J58)*100</f>
        <v>91.178332397529488</v>
      </c>
      <c r="AE59" s="1071">
        <f>(AB59/L58)*100</f>
        <v>91.178332397529488</v>
      </c>
      <c r="AF59" s="1071">
        <f>(AB59/D59)*100</f>
        <v>91.178332397529488</v>
      </c>
      <c r="AG59" s="1071">
        <f>AG61+AG67</f>
        <v>-1466772.2</v>
      </c>
      <c r="AH59" s="1071">
        <f>(AG59/E59)*100</f>
        <v>-82.356664795058947</v>
      </c>
      <c r="AI59" s="1071">
        <f>(AG59/D59)*100</f>
        <v>-41.178332397529473</v>
      </c>
      <c r="AJ59" s="1071">
        <f>AJ61+AJ67</f>
        <v>314227.8</v>
      </c>
      <c r="AK59" s="1071">
        <f>(AJ59/J58)*100</f>
        <v>8.8216676024705212</v>
      </c>
      <c r="AL59" s="1071">
        <f>(AJ59/D59)*100</f>
        <v>8.8216676024705212</v>
      </c>
      <c r="AM59" s="1071">
        <f>AM61+AM67</f>
        <v>314227.8</v>
      </c>
      <c r="AN59" s="1071">
        <f>(AM59/L58)*100</f>
        <v>8.8216676024705212</v>
      </c>
      <c r="AO59" s="1071">
        <f>(AM59/D59)*100</f>
        <v>8.8216676024705212</v>
      </c>
      <c r="AP59" s="1071">
        <f>AP61+AP67</f>
        <v>314227.8</v>
      </c>
      <c r="AQ59" s="1071">
        <f>(AP59/D59)*100</f>
        <v>8.8216676024705212</v>
      </c>
    </row>
    <row r="60" spans="1:53" ht="14.45" customHeight="1">
      <c r="A60" s="1105"/>
      <c r="B60" s="1106"/>
      <c r="C60" s="1108"/>
      <c r="D60" s="1108"/>
      <c r="E60" s="1108"/>
      <c r="F60" s="1108"/>
      <c r="G60" s="1110"/>
      <c r="H60" s="1110"/>
      <c r="I60" s="1110"/>
      <c r="J60" s="1110"/>
      <c r="K60" s="1112"/>
      <c r="L60" s="1106"/>
      <c r="M60" s="1115"/>
      <c r="N60" s="1117"/>
      <c r="O60" s="1119"/>
      <c r="P60" s="1101"/>
      <c r="Q60" s="1103"/>
      <c r="R60" s="1072"/>
      <c r="S60" s="1072"/>
      <c r="T60" s="1072"/>
      <c r="U60" s="1072"/>
      <c r="V60" s="1072"/>
      <c r="W60" s="1072"/>
      <c r="X60" s="1072"/>
      <c r="Y60" s="1072"/>
      <c r="Z60" s="1072"/>
      <c r="AA60" s="1072"/>
      <c r="AB60" s="1072"/>
      <c r="AC60" s="1072"/>
      <c r="AD60" s="1172"/>
      <c r="AE60" s="1072"/>
      <c r="AF60" s="1072"/>
      <c r="AG60" s="1072"/>
      <c r="AH60" s="1072"/>
      <c r="AI60" s="1072"/>
      <c r="AJ60" s="1072"/>
      <c r="AK60" s="1072"/>
      <c r="AL60" s="1072"/>
      <c r="AM60" s="1072"/>
      <c r="AN60" s="1072"/>
      <c r="AO60" s="1072"/>
      <c r="AP60" s="1072"/>
      <c r="AQ60" s="1072"/>
    </row>
    <row r="61" spans="1:53" ht="18.75">
      <c r="A61" s="38"/>
      <c r="B61" s="39"/>
      <c r="C61" s="40" t="s">
        <v>55</v>
      </c>
      <c r="D61" s="40">
        <f t="shared" ref="D61:J61" si="166">SUM(D62:D66)</f>
        <v>990200</v>
      </c>
      <c r="E61" s="40">
        <f t="shared" si="166"/>
        <v>495100</v>
      </c>
      <c r="F61" s="40">
        <f t="shared" si="166"/>
        <v>495100</v>
      </c>
      <c r="G61" s="41">
        <f t="shared" si="166"/>
        <v>877650</v>
      </c>
      <c r="H61" s="41">
        <f t="shared" si="166"/>
        <v>112550</v>
      </c>
      <c r="I61" s="41">
        <f t="shared" si="166"/>
        <v>0</v>
      </c>
      <c r="J61" s="41">
        <f t="shared" si="166"/>
        <v>990200</v>
      </c>
      <c r="K61" s="42">
        <f>SUM(K62:K64)</f>
        <v>0</v>
      </c>
      <c r="L61" s="41">
        <f t="shared" ref="L61:R61" si="167">SUM(L62:L66)</f>
        <v>990200</v>
      </c>
      <c r="M61" s="43">
        <f t="shared" si="167"/>
        <v>565750</v>
      </c>
      <c r="N61" s="44">
        <f t="shared" si="167"/>
        <v>9052.2000000000007</v>
      </c>
      <c r="O61" s="45">
        <f t="shared" si="167"/>
        <v>0</v>
      </c>
      <c r="P61" s="46">
        <f t="shared" si="167"/>
        <v>86670</v>
      </c>
      <c r="Q61" s="80">
        <f t="shared" si="167"/>
        <v>15000</v>
      </c>
      <c r="R61" s="47">
        <f t="shared" si="167"/>
        <v>574802.19999999995</v>
      </c>
      <c r="S61" s="48">
        <f>R61/E61*100</f>
        <v>116.09820238335689</v>
      </c>
      <c r="T61" s="48">
        <f>R61/J61*100</f>
        <v>58.049101191678446</v>
      </c>
      <c r="U61" s="48">
        <f>R61/L61*100</f>
        <v>58.049101191678446</v>
      </c>
      <c r="V61" s="48">
        <f t="shared" ref="V61:V66" si="168">R61/D61*100</f>
        <v>58.049101191678446</v>
      </c>
      <c r="W61" s="47">
        <f>SUM(W62:W66)</f>
        <v>101670</v>
      </c>
      <c r="X61" s="48">
        <f>W61/E61*100</f>
        <v>20.535245404968695</v>
      </c>
      <c r="Y61" s="48">
        <f>W61/J61*100</f>
        <v>10.267622702484347</v>
      </c>
      <c r="Z61" s="48">
        <f>W61/L61*100</f>
        <v>10.267622702484347</v>
      </c>
      <c r="AA61" s="48">
        <f>W61/D61*100</f>
        <v>10.267622702484347</v>
      </c>
      <c r="AB61" s="48">
        <f>SUM(AB62:AB66)</f>
        <v>676472.2</v>
      </c>
      <c r="AC61" s="48">
        <f>AB61/E61*100</f>
        <v>136.63344778832558</v>
      </c>
      <c r="AD61" s="299">
        <f>AB61/J61*100</f>
        <v>68.316723894162791</v>
      </c>
      <c r="AE61" s="48">
        <f>AB61/L61*100</f>
        <v>68.316723894162791</v>
      </c>
      <c r="AF61" s="48">
        <f>AB61/D61*100</f>
        <v>68.316723894162791</v>
      </c>
      <c r="AG61" s="295">
        <f>SUM(AG62:AG66)</f>
        <v>-181372.2</v>
      </c>
      <c r="AH61" s="48">
        <f>AG61/E61*100</f>
        <v>-36.63344778832559</v>
      </c>
      <c r="AI61" s="48">
        <f>AG61/D61*100</f>
        <v>-18.316723894162795</v>
      </c>
      <c r="AJ61" s="47">
        <f>SUM(AJ62:AJ66)</f>
        <v>313727.8</v>
      </c>
      <c r="AK61" s="47">
        <f>(AJ61/J61)*100</f>
        <v>31.683276105837205</v>
      </c>
      <c r="AL61" s="47">
        <f>(AJ61/D61)*100</f>
        <v>31.683276105837205</v>
      </c>
      <c r="AM61" s="47">
        <f>SUM(AM62:AM66)</f>
        <v>313727.8</v>
      </c>
      <c r="AN61" s="47">
        <f>(AM61/L61)*100</f>
        <v>31.683276105837205</v>
      </c>
      <c r="AO61" s="47">
        <f t="shared" ref="AO61:AO66" si="169">(AM61/D61)*100</f>
        <v>31.683276105837205</v>
      </c>
      <c r="AP61" s="47">
        <f>SUM(AP62:AP66)</f>
        <v>313727.8</v>
      </c>
      <c r="AQ61" s="47">
        <f>(AP61/D61)*100</f>
        <v>31.683276105837205</v>
      </c>
    </row>
    <row r="62" spans="1:53" ht="18.75">
      <c r="A62" s="38"/>
      <c r="B62" s="39"/>
      <c r="C62" s="49" t="s">
        <v>56</v>
      </c>
      <c r="D62" s="49">
        <v>540000</v>
      </c>
      <c r="E62" s="49">
        <v>270000</v>
      </c>
      <c r="F62" s="49">
        <v>270000</v>
      </c>
      <c r="G62" s="49">
        <v>540000</v>
      </c>
      <c r="H62" s="49">
        <v>0</v>
      </c>
      <c r="I62" s="49"/>
      <c r="J62" s="41">
        <f>SUM(G62:I62)</f>
        <v>540000</v>
      </c>
      <c r="K62" s="50">
        <v>0</v>
      </c>
      <c r="L62" s="51">
        <f>SUM(G62:I62,K62)</f>
        <v>540000</v>
      </c>
      <c r="M62" s="52">
        <f>'ST-68 DATA'!Q15</f>
        <v>450000</v>
      </c>
      <c r="N62" s="53"/>
      <c r="O62" s="54"/>
      <c r="P62" s="55"/>
      <c r="Q62" s="81">
        <f>'ST-68 DATA'!R15</f>
        <v>15000</v>
      </c>
      <c r="R62" s="56">
        <f>M62+N62</f>
        <v>450000</v>
      </c>
      <c r="S62" s="56">
        <f>R62/E62*100</f>
        <v>166.66666666666669</v>
      </c>
      <c r="T62" s="56">
        <f>R62/J62*100</f>
        <v>83.333333333333343</v>
      </c>
      <c r="U62" s="56">
        <f>R62/L62*100</f>
        <v>83.333333333333343</v>
      </c>
      <c r="V62" s="56">
        <f t="shared" si="168"/>
        <v>83.333333333333343</v>
      </c>
      <c r="W62" s="57">
        <f>O62+P62+Q62</f>
        <v>15000</v>
      </c>
      <c r="X62" s="56">
        <f>W62/E62*100</f>
        <v>5.5555555555555554</v>
      </c>
      <c r="Y62" s="56">
        <f>W62/J62*100</f>
        <v>2.7777777777777777</v>
      </c>
      <c r="Z62" s="56">
        <f>W62/L62*100</f>
        <v>2.7777777777777777</v>
      </c>
      <c r="AA62" s="56">
        <f>W62/D62*100</f>
        <v>2.7777777777777777</v>
      </c>
      <c r="AB62" s="56">
        <f>SUM(M62:Q62)</f>
        <v>465000</v>
      </c>
      <c r="AC62" s="56">
        <f>AB62/E62*100</f>
        <v>172.22222222222223</v>
      </c>
      <c r="AD62" s="56">
        <f>AB62/J62*100</f>
        <v>86.111111111111114</v>
      </c>
      <c r="AE62" s="56">
        <f>AB62/L62*100</f>
        <v>86.111111111111114</v>
      </c>
      <c r="AF62" s="56">
        <f>AB62/D62*100</f>
        <v>86.111111111111114</v>
      </c>
      <c r="AG62" s="57">
        <f>E62-AB62</f>
        <v>-195000</v>
      </c>
      <c r="AH62" s="56">
        <f>AG62/E62*100</f>
        <v>-72.222222222222214</v>
      </c>
      <c r="AI62" s="56">
        <f>AG62/D62*100</f>
        <v>-36.111111111111107</v>
      </c>
      <c r="AJ62" s="57">
        <f>J62-AB62</f>
        <v>75000</v>
      </c>
      <c r="AK62" s="57">
        <f>(AJ62/J62)*100</f>
        <v>13.888888888888889</v>
      </c>
      <c r="AL62" s="57">
        <f>(AJ62/D62)*100</f>
        <v>13.888888888888889</v>
      </c>
      <c r="AM62" s="34">
        <f>L62-AB62</f>
        <v>75000</v>
      </c>
      <c r="AN62" s="57">
        <f>(AM62/L62)*100</f>
        <v>13.888888888888889</v>
      </c>
      <c r="AO62" s="63">
        <f t="shared" si="169"/>
        <v>13.888888888888889</v>
      </c>
      <c r="AP62" s="34">
        <f>D62-AB62</f>
        <v>75000</v>
      </c>
      <c r="AQ62" s="57">
        <f>(AP62/D62)*100</f>
        <v>13.888888888888889</v>
      </c>
    </row>
    <row r="63" spans="1:53" ht="18" customHeight="1">
      <c r="A63" s="38"/>
      <c r="B63" s="38"/>
      <c r="C63" s="49" t="s">
        <v>57</v>
      </c>
      <c r="D63" s="49">
        <v>0</v>
      </c>
      <c r="E63" s="49">
        <v>0</v>
      </c>
      <c r="F63" s="49">
        <v>0</v>
      </c>
      <c r="G63" s="49">
        <v>0</v>
      </c>
      <c r="H63" s="49"/>
      <c r="I63" s="49"/>
      <c r="J63" s="41">
        <f>SUM(G63:I63)</f>
        <v>0</v>
      </c>
      <c r="K63" s="78"/>
      <c r="L63" s="51">
        <f>SUM(G63:I63,K63)</f>
        <v>0</v>
      </c>
      <c r="M63" s="52">
        <f>'ST-68 DATA'!S15</f>
        <v>3400</v>
      </c>
      <c r="N63" s="53">
        <f>'ST-68 DATA'!T15</f>
        <v>0</v>
      </c>
      <c r="O63" s="54">
        <f>'ST-68 DATA'!U15</f>
        <v>0</v>
      </c>
      <c r="P63" s="55">
        <f>'ST-68 DATA'!V15</f>
        <v>0</v>
      </c>
      <c r="Q63" s="81"/>
      <c r="R63" s="56">
        <f>M63+N63</f>
        <v>3400</v>
      </c>
      <c r="S63" s="56" t="e">
        <f t="shared" ref="S63:S68" si="170">R63/E63*100</f>
        <v>#DIV/0!</v>
      </c>
      <c r="T63" s="56" t="e">
        <f t="shared" ref="T63:T66" si="171">R63/J63*100</f>
        <v>#DIV/0!</v>
      </c>
      <c r="U63" s="56" t="e">
        <f t="shared" ref="U63:U68" si="172">R63/L63*100</f>
        <v>#DIV/0!</v>
      </c>
      <c r="V63" s="56" t="e">
        <f t="shared" si="168"/>
        <v>#DIV/0!</v>
      </c>
      <c r="W63" s="57">
        <f t="shared" ref="W63:W66" si="173">O63+P63+Q63</f>
        <v>0</v>
      </c>
      <c r="X63" s="56" t="e">
        <f t="shared" ref="X63:X68" si="174">W63/E63*100</f>
        <v>#DIV/0!</v>
      </c>
      <c r="Y63" s="56" t="e">
        <f t="shared" ref="Y63:Y66" si="175">W63/J63*100</f>
        <v>#DIV/0!</v>
      </c>
      <c r="Z63" s="56" t="e">
        <f t="shared" ref="Z63:Z68" si="176">W63/L63*100</f>
        <v>#DIV/0!</v>
      </c>
      <c r="AA63" s="56" t="e">
        <f t="shared" ref="AA63:AA66" si="177">W63/D63*100</f>
        <v>#DIV/0!</v>
      </c>
      <c r="AB63" s="56">
        <f t="shared" ref="AB63:AB66" si="178">SUM(M63:Q63)</f>
        <v>3400</v>
      </c>
      <c r="AC63" s="56" t="e">
        <f t="shared" ref="AC63:AC68" si="179">AB63/E63*100</f>
        <v>#DIV/0!</v>
      </c>
      <c r="AD63" s="56" t="e">
        <f t="shared" ref="AD63:AD66" si="180">AB63/J63*100</f>
        <v>#DIV/0!</v>
      </c>
      <c r="AE63" s="56" t="e">
        <f t="shared" ref="AE63:AE68" si="181">AB63/L63*100</f>
        <v>#DIV/0!</v>
      </c>
      <c r="AF63" s="56" t="e">
        <f t="shared" ref="AF63:AF66" si="182">AB63/D63*100</f>
        <v>#DIV/0!</v>
      </c>
      <c r="AG63" s="57">
        <f t="shared" ref="AG63:AG66" si="183">E63-AB63</f>
        <v>-3400</v>
      </c>
      <c r="AH63" s="56" t="e">
        <f t="shared" ref="AH63:AH66" si="184">AG63/E63*100</f>
        <v>#DIV/0!</v>
      </c>
      <c r="AI63" s="56" t="e">
        <f t="shared" ref="AI63:AI66" si="185">AG63/D63*100</f>
        <v>#DIV/0!</v>
      </c>
      <c r="AJ63" s="57">
        <f t="shared" ref="AJ63:AJ66" si="186">J63-AB63</f>
        <v>-3400</v>
      </c>
      <c r="AK63" s="57" t="e">
        <f t="shared" ref="AK63:AK66" si="187">(AJ63/J63)*100</f>
        <v>#DIV/0!</v>
      </c>
      <c r="AL63" s="57" t="e">
        <f t="shared" ref="AL63:AL66" si="188">(AJ63/D63)*100</f>
        <v>#DIV/0!</v>
      </c>
      <c r="AM63" s="34">
        <f>L63-AB63</f>
        <v>-3400</v>
      </c>
      <c r="AN63" s="57" t="e">
        <f t="shared" ref="AN63:AN66" si="189">(AM63/L63)*100</f>
        <v>#DIV/0!</v>
      </c>
      <c r="AO63" s="63" t="e">
        <f t="shared" si="169"/>
        <v>#DIV/0!</v>
      </c>
      <c r="AP63" s="34">
        <f t="shared" ref="AP63:AP66" si="190">D63-AB63</f>
        <v>-3400</v>
      </c>
      <c r="AQ63" s="57" t="e">
        <f t="shared" ref="AQ63:AQ66" si="191">(AP63/D63)*100</f>
        <v>#DIV/0!</v>
      </c>
    </row>
    <row r="64" spans="1:53" ht="18.75">
      <c r="A64" s="38"/>
      <c r="B64" s="38"/>
      <c r="C64" s="49" t="s">
        <v>58</v>
      </c>
      <c r="D64" s="49">
        <v>60200</v>
      </c>
      <c r="E64" s="49">
        <v>30100</v>
      </c>
      <c r="F64" s="49">
        <v>30100</v>
      </c>
      <c r="G64" s="49">
        <v>45150</v>
      </c>
      <c r="H64" s="49">
        <v>15050</v>
      </c>
      <c r="I64" s="49"/>
      <c r="J64" s="41">
        <f>SUM(G64:I64)</f>
        <v>60200</v>
      </c>
      <c r="K64" s="59">
        <v>0</v>
      </c>
      <c r="L64" s="51">
        <f>SUM(G64:I64,K64)</f>
        <v>60200</v>
      </c>
      <c r="M64" s="52">
        <f>'ST-68 DATA'!W15</f>
        <v>43870</v>
      </c>
      <c r="N64" s="53">
        <f>'ST-68 DATA'!X15</f>
        <v>9052.2000000000007</v>
      </c>
      <c r="O64" s="54">
        <f>'ST-68 DATA'!Y15</f>
        <v>0</v>
      </c>
      <c r="P64" s="55">
        <f>'ST-68 DATA'!Z15</f>
        <v>0</v>
      </c>
      <c r="Q64" s="81"/>
      <c r="R64" s="56">
        <f>M64+N64</f>
        <v>52922.2</v>
      </c>
      <c r="S64" s="56">
        <f t="shared" si="170"/>
        <v>175.82126245847175</v>
      </c>
      <c r="T64" s="56">
        <f t="shared" si="171"/>
        <v>87.910631229235875</v>
      </c>
      <c r="U64" s="56">
        <f t="shared" si="172"/>
        <v>87.910631229235875</v>
      </c>
      <c r="V64" s="56">
        <f t="shared" si="168"/>
        <v>87.910631229235875</v>
      </c>
      <c r="W64" s="57">
        <f t="shared" si="173"/>
        <v>0</v>
      </c>
      <c r="X64" s="56">
        <f t="shared" si="174"/>
        <v>0</v>
      </c>
      <c r="Y64" s="56">
        <f t="shared" si="175"/>
        <v>0</v>
      </c>
      <c r="Z64" s="56">
        <f t="shared" si="176"/>
        <v>0</v>
      </c>
      <c r="AA64" s="56">
        <f t="shared" si="177"/>
        <v>0</v>
      </c>
      <c r="AB64" s="56">
        <f t="shared" si="178"/>
        <v>52922.2</v>
      </c>
      <c r="AC64" s="56">
        <f t="shared" si="179"/>
        <v>175.82126245847175</v>
      </c>
      <c r="AD64" s="56">
        <f t="shared" si="180"/>
        <v>87.910631229235875</v>
      </c>
      <c r="AE64" s="56">
        <f t="shared" si="181"/>
        <v>87.910631229235875</v>
      </c>
      <c r="AF64" s="56">
        <f t="shared" si="182"/>
        <v>87.910631229235875</v>
      </c>
      <c r="AG64" s="57">
        <f t="shared" si="183"/>
        <v>-22822.199999999997</v>
      </c>
      <c r="AH64" s="56">
        <f t="shared" si="184"/>
        <v>-75.82126245847175</v>
      </c>
      <c r="AI64" s="56">
        <f t="shared" si="185"/>
        <v>-37.910631229235875</v>
      </c>
      <c r="AJ64" s="57">
        <f t="shared" si="186"/>
        <v>7277.8000000000029</v>
      </c>
      <c r="AK64" s="57">
        <f t="shared" si="187"/>
        <v>12.089368770764125</v>
      </c>
      <c r="AL64" s="57">
        <f t="shared" si="188"/>
        <v>12.089368770764125</v>
      </c>
      <c r="AM64" s="34">
        <f>L64-AB64</f>
        <v>7277.8000000000029</v>
      </c>
      <c r="AN64" s="57">
        <f t="shared" si="189"/>
        <v>12.089368770764125</v>
      </c>
      <c r="AO64" s="63">
        <f t="shared" si="169"/>
        <v>12.089368770764125</v>
      </c>
      <c r="AP64" s="34">
        <f t="shared" si="190"/>
        <v>7277.8000000000029</v>
      </c>
      <c r="AQ64" s="57">
        <f t="shared" si="191"/>
        <v>12.089368770764125</v>
      </c>
    </row>
    <row r="65" spans="1:43" ht="18.75">
      <c r="A65" s="38"/>
      <c r="B65" s="38"/>
      <c r="C65" s="49" t="s">
        <v>69</v>
      </c>
      <c r="D65" s="49">
        <v>100000</v>
      </c>
      <c r="E65" s="49">
        <v>50000</v>
      </c>
      <c r="F65" s="49">
        <v>50000</v>
      </c>
      <c r="G65" s="49">
        <v>75000</v>
      </c>
      <c r="H65" s="49">
        <v>25000</v>
      </c>
      <c r="I65" s="49"/>
      <c r="J65" s="41">
        <f>SUM(G65:I65)</f>
        <v>100000</v>
      </c>
      <c r="K65" s="59">
        <v>0</v>
      </c>
      <c r="L65" s="51">
        <f>SUM(G65:I65,K65)</f>
        <v>100000</v>
      </c>
      <c r="M65" s="52">
        <f>'ST-68 DATA'!AA15</f>
        <v>0</v>
      </c>
      <c r="N65" s="53">
        <f>'ST-68 DATA'!AB15</f>
        <v>0</v>
      </c>
      <c r="O65" s="54">
        <f>'ST-68 DATA'!AC15</f>
        <v>0</v>
      </c>
      <c r="P65" s="55">
        <f>'ST-68 DATA'!AD15</f>
        <v>0</v>
      </c>
      <c r="Q65" s="81">
        <v>0</v>
      </c>
      <c r="R65" s="56">
        <f>M65+N65</f>
        <v>0</v>
      </c>
      <c r="S65" s="56">
        <f t="shared" si="170"/>
        <v>0</v>
      </c>
      <c r="T65" s="56">
        <f t="shared" si="171"/>
        <v>0</v>
      </c>
      <c r="U65" s="56">
        <f t="shared" si="172"/>
        <v>0</v>
      </c>
      <c r="V65" s="56">
        <f t="shared" si="168"/>
        <v>0</v>
      </c>
      <c r="W65" s="57">
        <f t="shared" si="173"/>
        <v>0</v>
      </c>
      <c r="X65" s="56">
        <f t="shared" si="174"/>
        <v>0</v>
      </c>
      <c r="Y65" s="56">
        <f t="shared" si="175"/>
        <v>0</v>
      </c>
      <c r="Z65" s="56">
        <f t="shared" si="176"/>
        <v>0</v>
      </c>
      <c r="AA65" s="56">
        <f t="shared" si="177"/>
        <v>0</v>
      </c>
      <c r="AB65" s="56">
        <f t="shared" si="178"/>
        <v>0</v>
      </c>
      <c r="AC65" s="56">
        <f t="shared" si="179"/>
        <v>0</v>
      </c>
      <c r="AD65" s="56">
        <f t="shared" si="180"/>
        <v>0</v>
      </c>
      <c r="AE65" s="56">
        <f t="shared" si="181"/>
        <v>0</v>
      </c>
      <c r="AF65" s="56">
        <f t="shared" si="182"/>
        <v>0</v>
      </c>
      <c r="AG65" s="57">
        <f t="shared" si="183"/>
        <v>50000</v>
      </c>
      <c r="AH65" s="56">
        <f t="shared" si="184"/>
        <v>100</v>
      </c>
      <c r="AI65" s="56">
        <f t="shared" si="185"/>
        <v>50</v>
      </c>
      <c r="AJ65" s="57">
        <f t="shared" si="186"/>
        <v>100000</v>
      </c>
      <c r="AK65" s="57">
        <f t="shared" si="187"/>
        <v>100</v>
      </c>
      <c r="AL65" s="57">
        <f t="shared" si="188"/>
        <v>100</v>
      </c>
      <c r="AM65" s="34">
        <f>L65-AB65</f>
        <v>100000</v>
      </c>
      <c r="AN65" s="57">
        <f t="shared" si="189"/>
        <v>100</v>
      </c>
      <c r="AO65" s="63">
        <f t="shared" si="169"/>
        <v>100</v>
      </c>
      <c r="AP65" s="34">
        <f t="shared" si="190"/>
        <v>100000</v>
      </c>
      <c r="AQ65" s="57">
        <f t="shared" si="191"/>
        <v>100</v>
      </c>
    </row>
    <row r="66" spans="1:43" ht="18.75">
      <c r="A66" s="38"/>
      <c r="B66" s="38"/>
      <c r="C66" s="49" t="s">
        <v>60</v>
      </c>
      <c r="D66" s="57">
        <v>290000</v>
      </c>
      <c r="E66" s="49">
        <v>145000</v>
      </c>
      <c r="F66" s="49">
        <v>145000</v>
      </c>
      <c r="G66" s="57">
        <v>217500</v>
      </c>
      <c r="H66" s="49">
        <v>72500</v>
      </c>
      <c r="I66" s="49"/>
      <c r="J66" s="41">
        <f>SUM(G66:I66)</f>
        <v>290000</v>
      </c>
      <c r="K66" s="49">
        <v>0</v>
      </c>
      <c r="L66" s="51">
        <f>SUM(G66:I66,K66)</f>
        <v>290000</v>
      </c>
      <c r="M66" s="52">
        <f>'ST-68 DATA'!AE15</f>
        <v>68480</v>
      </c>
      <c r="N66" s="53">
        <f>'ST-68 DATA'!AF15</f>
        <v>0</v>
      </c>
      <c r="O66" s="54">
        <f>'ST-68 DATA'!AG15</f>
        <v>0</v>
      </c>
      <c r="P66" s="55">
        <f>'ST-68 DATA'!AH15</f>
        <v>86670</v>
      </c>
      <c r="Q66" s="81"/>
      <c r="R66" s="56">
        <f>M66+N66</f>
        <v>68480</v>
      </c>
      <c r="S66" s="56">
        <f t="shared" si="170"/>
        <v>47.227586206896547</v>
      </c>
      <c r="T66" s="56">
        <f t="shared" si="171"/>
        <v>23.613793103448273</v>
      </c>
      <c r="U66" s="56">
        <f t="shared" si="172"/>
        <v>23.613793103448273</v>
      </c>
      <c r="V66" s="56">
        <f t="shared" si="168"/>
        <v>23.613793103448273</v>
      </c>
      <c r="W66" s="57">
        <f t="shared" si="173"/>
        <v>86670</v>
      </c>
      <c r="X66" s="56">
        <f t="shared" si="174"/>
        <v>59.772413793103453</v>
      </c>
      <c r="Y66" s="56">
        <f t="shared" si="175"/>
        <v>29.886206896551727</v>
      </c>
      <c r="Z66" s="56">
        <f t="shared" si="176"/>
        <v>29.886206896551727</v>
      </c>
      <c r="AA66" s="56">
        <f t="shared" si="177"/>
        <v>29.886206896551727</v>
      </c>
      <c r="AB66" s="56">
        <f t="shared" si="178"/>
        <v>155150</v>
      </c>
      <c r="AC66" s="56">
        <f t="shared" si="179"/>
        <v>107</v>
      </c>
      <c r="AD66" s="56">
        <f t="shared" si="180"/>
        <v>53.5</v>
      </c>
      <c r="AE66" s="56">
        <f t="shared" si="181"/>
        <v>53.5</v>
      </c>
      <c r="AF66" s="56">
        <f t="shared" si="182"/>
        <v>53.5</v>
      </c>
      <c r="AG66" s="57">
        <f t="shared" si="183"/>
        <v>-10150</v>
      </c>
      <c r="AH66" s="56">
        <f t="shared" si="184"/>
        <v>-7.0000000000000009</v>
      </c>
      <c r="AI66" s="56">
        <f t="shared" si="185"/>
        <v>-3.5000000000000004</v>
      </c>
      <c r="AJ66" s="57">
        <f t="shared" si="186"/>
        <v>134850</v>
      </c>
      <c r="AK66" s="57">
        <f t="shared" si="187"/>
        <v>46.5</v>
      </c>
      <c r="AL66" s="57">
        <f t="shared" si="188"/>
        <v>46.5</v>
      </c>
      <c r="AM66" s="34">
        <f>L66-AB66</f>
        <v>134850</v>
      </c>
      <c r="AN66" s="57">
        <f t="shared" si="189"/>
        <v>46.5</v>
      </c>
      <c r="AO66" s="63">
        <f t="shared" si="169"/>
        <v>46.5</v>
      </c>
      <c r="AP66" s="34">
        <f t="shared" si="190"/>
        <v>134850</v>
      </c>
      <c r="AQ66" s="57">
        <f t="shared" si="191"/>
        <v>46.5</v>
      </c>
    </row>
    <row r="67" spans="1:43" ht="18.75">
      <c r="A67" s="61"/>
      <c r="B67" s="62"/>
      <c r="C67" s="63" t="s">
        <v>61</v>
      </c>
      <c r="D67" s="63">
        <f>D68</f>
        <v>2571800</v>
      </c>
      <c r="E67" s="63">
        <f>E68</f>
        <v>1285900</v>
      </c>
      <c r="F67" s="63">
        <f>F68</f>
        <v>1285900</v>
      </c>
      <c r="G67" s="63">
        <f>SUM(G68:G68)</f>
        <v>2571800</v>
      </c>
      <c r="H67" s="63">
        <f>H68</f>
        <v>0</v>
      </c>
      <c r="I67" s="63">
        <f>I68</f>
        <v>0</v>
      </c>
      <c r="J67" s="63">
        <f>J68</f>
        <v>2571800</v>
      </c>
      <c r="K67" s="63">
        <f>K68</f>
        <v>0</v>
      </c>
      <c r="L67" s="63">
        <f>SUM(L68:L68)</f>
        <v>2571800</v>
      </c>
      <c r="M67" s="64">
        <f t="shared" ref="M67:AP67" si="192">M68</f>
        <v>709500</v>
      </c>
      <c r="N67" s="65">
        <f t="shared" si="192"/>
        <v>1861800</v>
      </c>
      <c r="O67" s="66">
        <f t="shared" si="192"/>
        <v>0</v>
      </c>
      <c r="P67" s="46">
        <f t="shared" si="192"/>
        <v>0</v>
      </c>
      <c r="Q67" s="82">
        <f t="shared" si="192"/>
        <v>0</v>
      </c>
      <c r="R67" s="67">
        <f t="shared" si="192"/>
        <v>2571300</v>
      </c>
      <c r="S67" s="67">
        <f t="shared" si="192"/>
        <v>199.9611167275838</v>
      </c>
      <c r="T67" s="67">
        <f t="shared" si="192"/>
        <v>99.9805583637919</v>
      </c>
      <c r="U67" s="56">
        <f t="shared" si="172"/>
        <v>99.9805583637919</v>
      </c>
      <c r="V67" s="67">
        <f t="shared" si="192"/>
        <v>99.9805583637919</v>
      </c>
      <c r="W67" s="63">
        <f t="shared" si="192"/>
        <v>0</v>
      </c>
      <c r="X67" s="67">
        <f t="shared" si="192"/>
        <v>0</v>
      </c>
      <c r="Y67" s="67">
        <f t="shared" si="192"/>
        <v>0</v>
      </c>
      <c r="Z67" s="56">
        <f t="shared" si="176"/>
        <v>0</v>
      </c>
      <c r="AA67" s="67">
        <f t="shared" si="192"/>
        <v>0</v>
      </c>
      <c r="AB67" s="67">
        <f>AB68</f>
        <v>2571300</v>
      </c>
      <c r="AC67" s="67">
        <f t="shared" ref="AC67" si="193">AC68</f>
        <v>199.9611167275838</v>
      </c>
      <c r="AD67" s="67">
        <f t="shared" si="192"/>
        <v>99.9805583637919</v>
      </c>
      <c r="AE67" s="56">
        <f t="shared" si="181"/>
        <v>99.9805583637919</v>
      </c>
      <c r="AF67" s="67">
        <f t="shared" si="192"/>
        <v>99.9805583637919</v>
      </c>
      <c r="AG67" s="63">
        <f>AG68</f>
        <v>-1285400</v>
      </c>
      <c r="AH67" s="67">
        <f t="shared" ref="AH67:AI67" si="194">AH68</f>
        <v>-99.9611167275838</v>
      </c>
      <c r="AI67" s="67">
        <f t="shared" si="194"/>
        <v>-49.9805583637919</v>
      </c>
      <c r="AJ67" s="63">
        <f t="shared" si="192"/>
        <v>500</v>
      </c>
      <c r="AK67" s="63">
        <f t="shared" si="192"/>
        <v>1.9441636208103272E-2</v>
      </c>
      <c r="AL67" s="63">
        <f t="shared" si="192"/>
        <v>1.9441636208103272E-2</v>
      </c>
      <c r="AM67" s="63">
        <f t="shared" si="192"/>
        <v>500</v>
      </c>
      <c r="AN67" s="63">
        <f t="shared" si="192"/>
        <v>1.9441636208103272E-2</v>
      </c>
      <c r="AO67" s="63">
        <f t="shared" si="192"/>
        <v>1.9441636208103272E-2</v>
      </c>
      <c r="AP67" s="63">
        <f t="shared" si="192"/>
        <v>500</v>
      </c>
      <c r="AQ67" s="57">
        <f>(AP67/D67)*100</f>
        <v>1.9441636208103272E-2</v>
      </c>
    </row>
    <row r="68" spans="1:43" ht="18.75">
      <c r="A68" s="38"/>
      <c r="B68" s="38"/>
      <c r="C68" s="49" t="s">
        <v>70</v>
      </c>
      <c r="D68" s="57">
        <v>2571800</v>
      </c>
      <c r="E68" s="49">
        <v>1285900</v>
      </c>
      <c r="F68" s="49">
        <v>1285900</v>
      </c>
      <c r="G68" s="57">
        <v>2571800</v>
      </c>
      <c r="H68" s="49">
        <v>0</v>
      </c>
      <c r="I68" s="49"/>
      <c r="J68" s="49">
        <f>SUM(G68:I68)</f>
        <v>2571800</v>
      </c>
      <c r="K68" s="57">
        <v>0</v>
      </c>
      <c r="L68" s="51">
        <f>SUM(G68:I68,K68)</f>
        <v>2571800</v>
      </c>
      <c r="M68" s="52">
        <f>'ST-68 DATA'!AI15</f>
        <v>709500</v>
      </c>
      <c r="N68" s="217">
        <f>'ST-68 DATA'!AJ15</f>
        <v>1861800</v>
      </c>
      <c r="O68" s="54"/>
      <c r="P68" s="55"/>
      <c r="Q68" s="81"/>
      <c r="R68" s="57">
        <f>M68+N68</f>
        <v>2571300</v>
      </c>
      <c r="S68" s="56">
        <f t="shared" si="170"/>
        <v>199.9611167275838</v>
      </c>
      <c r="T68" s="56">
        <f>R68/L68*100</f>
        <v>99.9805583637919</v>
      </c>
      <c r="U68" s="56">
        <f t="shared" si="172"/>
        <v>99.9805583637919</v>
      </c>
      <c r="V68" s="56">
        <f>R68/D68*100</f>
        <v>99.9805583637919</v>
      </c>
      <c r="W68" s="57">
        <f>O68+P68+Q68</f>
        <v>0</v>
      </c>
      <c r="X68" s="56">
        <f t="shared" si="174"/>
        <v>0</v>
      </c>
      <c r="Y68" s="56">
        <f>W68/L68*100</f>
        <v>0</v>
      </c>
      <c r="Z68" s="56">
        <f t="shared" si="176"/>
        <v>0</v>
      </c>
      <c r="AA68" s="56">
        <f>W68/D68*100</f>
        <v>0</v>
      </c>
      <c r="AB68" s="56">
        <f>SUM(M68:Q68)</f>
        <v>2571300</v>
      </c>
      <c r="AC68" s="56">
        <f t="shared" si="179"/>
        <v>199.9611167275838</v>
      </c>
      <c r="AD68" s="56">
        <f t="shared" ref="AD68" si="195">AB68/J68*100</f>
        <v>99.9805583637919</v>
      </c>
      <c r="AE68" s="56">
        <f t="shared" si="181"/>
        <v>99.9805583637919</v>
      </c>
      <c r="AF68" s="56">
        <f>AB68/D68*100</f>
        <v>99.9805583637919</v>
      </c>
      <c r="AG68" s="57">
        <f t="shared" ref="AG68" si="196">E68-AB68</f>
        <v>-1285400</v>
      </c>
      <c r="AH68" s="56">
        <f t="shared" ref="AH68" si="197">AG68/E68*100</f>
        <v>-99.9611167275838</v>
      </c>
      <c r="AI68" s="56">
        <f t="shared" ref="AI68" si="198">AG68/D68*100</f>
        <v>-49.9805583637919</v>
      </c>
      <c r="AJ68" s="57">
        <f>J68-AB68</f>
        <v>500</v>
      </c>
      <c r="AK68" s="57">
        <f t="shared" ref="AK68" si="199">(AJ68/J68)*100</f>
        <v>1.9441636208103272E-2</v>
      </c>
      <c r="AL68" s="57">
        <f>(AJ68/D68)*100</f>
        <v>1.9441636208103272E-2</v>
      </c>
      <c r="AM68" s="34">
        <f>L68-AB68</f>
        <v>500</v>
      </c>
      <c r="AN68" s="57">
        <f>(AM68/L68)*100</f>
        <v>1.9441636208103272E-2</v>
      </c>
      <c r="AO68" s="63">
        <f>(AM68/D68)*100</f>
        <v>1.9441636208103272E-2</v>
      </c>
      <c r="AP68" s="34">
        <f t="shared" ref="AP68" si="200">D68-AB68</f>
        <v>500</v>
      </c>
      <c r="AQ68" s="57">
        <f t="shared" ref="AQ68" si="201">(AP68/D68)*100</f>
        <v>1.9441636208103272E-2</v>
      </c>
    </row>
    <row r="69" spans="1:43" ht="18.75">
      <c r="A69" s="69"/>
      <c r="B69" s="69"/>
      <c r="C69" s="70"/>
      <c r="D69" s="70"/>
      <c r="E69" s="70"/>
      <c r="F69" s="70"/>
      <c r="G69" s="71"/>
      <c r="H69" s="71"/>
      <c r="I69" s="71"/>
      <c r="J69" s="71"/>
      <c r="K69" s="71"/>
      <c r="L69" s="71"/>
      <c r="M69" s="72"/>
      <c r="N69" s="73"/>
      <c r="O69" s="74"/>
      <c r="P69" s="75"/>
      <c r="Q69" s="83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</row>
    <row r="70" spans="1:43" ht="56.25">
      <c r="A70" s="1104" t="s">
        <v>96</v>
      </c>
      <c r="B70" s="1106" t="s">
        <v>247</v>
      </c>
      <c r="C70" s="1107" t="s">
        <v>248</v>
      </c>
      <c r="D70" s="79" t="s">
        <v>249</v>
      </c>
      <c r="E70" s="293">
        <v>0.5</v>
      </c>
      <c r="F70" s="293">
        <v>0.5</v>
      </c>
      <c r="G70" s="1109">
        <f>SUM(G73,G79)</f>
        <v>990000</v>
      </c>
      <c r="H70" s="1109">
        <f>H73+H79</f>
        <v>150000</v>
      </c>
      <c r="I70" s="1109">
        <f>I73+I79</f>
        <v>0</v>
      </c>
      <c r="J70" s="1109">
        <f>SUM(G70:I72)</f>
        <v>1140000</v>
      </c>
      <c r="K70" s="1111">
        <f>SUM(K73,K79)</f>
        <v>0</v>
      </c>
      <c r="L70" s="1113">
        <f>SUM(L73,L79)</f>
        <v>1140000</v>
      </c>
      <c r="M70" s="37"/>
      <c r="N70" s="37"/>
      <c r="O70" s="37"/>
      <c r="P70" s="37"/>
      <c r="Q70" s="37"/>
      <c r="R70" s="203" t="s">
        <v>417</v>
      </c>
      <c r="S70" s="294" t="s">
        <v>462</v>
      </c>
      <c r="T70" s="204" t="s">
        <v>433</v>
      </c>
      <c r="U70" s="204" t="s">
        <v>434</v>
      </c>
      <c r="V70" s="204" t="s">
        <v>403</v>
      </c>
      <c r="W70" s="204" t="s">
        <v>438</v>
      </c>
      <c r="X70" s="294" t="s">
        <v>462</v>
      </c>
      <c r="Y70" s="204" t="s">
        <v>433</v>
      </c>
      <c r="Z70" s="204" t="s">
        <v>434</v>
      </c>
      <c r="AA70" s="204" t="s">
        <v>403</v>
      </c>
      <c r="AB70" s="203" t="s">
        <v>439</v>
      </c>
      <c r="AC70" s="294" t="s">
        <v>462</v>
      </c>
      <c r="AD70" s="204" t="s">
        <v>433</v>
      </c>
      <c r="AE70" s="204" t="s">
        <v>434</v>
      </c>
      <c r="AF70" s="204" t="s">
        <v>403</v>
      </c>
      <c r="AG70" s="296" t="s">
        <v>465</v>
      </c>
      <c r="AH70" s="294" t="s">
        <v>464</v>
      </c>
      <c r="AI70" s="294" t="s">
        <v>399</v>
      </c>
      <c r="AJ70" s="204" t="s">
        <v>440</v>
      </c>
      <c r="AK70" s="204" t="s">
        <v>433</v>
      </c>
      <c r="AL70" s="204" t="s">
        <v>403</v>
      </c>
      <c r="AM70" s="204" t="s">
        <v>408</v>
      </c>
      <c r="AN70" s="204" t="s">
        <v>448</v>
      </c>
      <c r="AO70" s="204" t="s">
        <v>403</v>
      </c>
      <c r="AP70" s="204" t="s">
        <v>441</v>
      </c>
      <c r="AQ70" s="204" t="s">
        <v>403</v>
      </c>
    </row>
    <row r="71" spans="1:43" ht="14.45" customHeight="1">
      <c r="A71" s="1105"/>
      <c r="B71" s="1106"/>
      <c r="C71" s="1108"/>
      <c r="D71" s="1108">
        <f>D73+D79</f>
        <v>1140000</v>
      </c>
      <c r="E71" s="1108">
        <f>E73+E79</f>
        <v>570000</v>
      </c>
      <c r="F71" s="1108">
        <f>F73+F79</f>
        <v>570000</v>
      </c>
      <c r="G71" s="1110"/>
      <c r="H71" s="1110"/>
      <c r="I71" s="1110"/>
      <c r="J71" s="1110"/>
      <c r="K71" s="1112"/>
      <c r="L71" s="1106"/>
      <c r="M71" s="1114">
        <f t="shared" ref="M71:R71" si="202">M73+M79</f>
        <v>639914.74</v>
      </c>
      <c r="N71" s="1116">
        <f t="shared" si="202"/>
        <v>0</v>
      </c>
      <c r="O71" s="1118">
        <f t="shared" si="202"/>
        <v>0</v>
      </c>
      <c r="P71" s="1100">
        <f t="shared" si="202"/>
        <v>163453.20000000001</v>
      </c>
      <c r="Q71" s="1102">
        <f t="shared" si="202"/>
        <v>0</v>
      </c>
      <c r="R71" s="1071">
        <f t="shared" si="202"/>
        <v>639914.74</v>
      </c>
      <c r="S71" s="1071">
        <f>(R71/E71)*100</f>
        <v>112.26574385964912</v>
      </c>
      <c r="T71" s="1071">
        <f>(R71/J70)*100</f>
        <v>56.13287192982456</v>
      </c>
      <c r="U71" s="1071">
        <f>(R71/L70)*100</f>
        <v>56.13287192982456</v>
      </c>
      <c r="V71" s="1071">
        <f>(R71/D71)*100</f>
        <v>56.13287192982456</v>
      </c>
      <c r="W71" s="1071">
        <f>W73+W79</f>
        <v>163453.20000000001</v>
      </c>
      <c r="X71" s="1071">
        <f>(W71/E71)*100</f>
        <v>28.676000000000002</v>
      </c>
      <c r="Y71" s="1071">
        <f>(W71/J70)*100</f>
        <v>14.338000000000001</v>
      </c>
      <c r="Z71" s="1071">
        <f>(W71/L70)*100</f>
        <v>14.338000000000001</v>
      </c>
      <c r="AA71" s="1071">
        <f>(W71/D71)*100</f>
        <v>14.338000000000001</v>
      </c>
      <c r="AB71" s="1071">
        <f>AB73+AB79</f>
        <v>803367.94000000006</v>
      </c>
      <c r="AC71" s="1071">
        <f>(AB71/E71)*100</f>
        <v>140.94174385964914</v>
      </c>
      <c r="AD71" s="1171">
        <f>(AB71/J70)*100</f>
        <v>70.470871929824568</v>
      </c>
      <c r="AE71" s="1071">
        <f>(AB71/L70)*100</f>
        <v>70.470871929824568</v>
      </c>
      <c r="AF71" s="1071">
        <f>(AB71/D71)*100</f>
        <v>70.470871929824568</v>
      </c>
      <c r="AG71" s="1071">
        <f>AG73+AG79</f>
        <v>-233367.94</v>
      </c>
      <c r="AH71" s="1071">
        <f>(AG71/E71)*100</f>
        <v>-40.941743859649122</v>
      </c>
      <c r="AI71" s="1071">
        <f>(AG71/D71)*100</f>
        <v>-20.470871929824561</v>
      </c>
      <c r="AJ71" s="1071">
        <f>AJ73+AJ79</f>
        <v>336632.06</v>
      </c>
      <c r="AK71" s="1071">
        <f>(AJ71/J70)*100</f>
        <v>29.529128070175435</v>
      </c>
      <c r="AL71" s="1071">
        <f>(AJ71/D71)*100</f>
        <v>29.529128070175435</v>
      </c>
      <c r="AM71" s="1071">
        <f>AM73+AM79</f>
        <v>336632.06</v>
      </c>
      <c r="AN71" s="1071">
        <f>(AM71/L70)*100</f>
        <v>29.529128070175435</v>
      </c>
      <c r="AO71" s="1071">
        <f>(AM71/D71)*100</f>
        <v>29.529128070175435</v>
      </c>
      <c r="AP71" s="1071">
        <f>AP73+AP79</f>
        <v>336632.06</v>
      </c>
      <c r="AQ71" s="1071">
        <f>(AP71/D71)*100</f>
        <v>29.529128070175435</v>
      </c>
    </row>
    <row r="72" spans="1:43" ht="48" customHeight="1">
      <c r="A72" s="1105"/>
      <c r="B72" s="1106"/>
      <c r="C72" s="1108"/>
      <c r="D72" s="1108"/>
      <c r="E72" s="1108"/>
      <c r="F72" s="1108"/>
      <c r="G72" s="1110"/>
      <c r="H72" s="1110"/>
      <c r="I72" s="1110"/>
      <c r="J72" s="1110"/>
      <c r="K72" s="1112"/>
      <c r="L72" s="1106"/>
      <c r="M72" s="1115"/>
      <c r="N72" s="1117"/>
      <c r="O72" s="1119"/>
      <c r="P72" s="1101"/>
      <c r="Q72" s="1103"/>
      <c r="R72" s="1072"/>
      <c r="S72" s="1072"/>
      <c r="T72" s="1072"/>
      <c r="U72" s="1072"/>
      <c r="V72" s="1072"/>
      <c r="W72" s="1072"/>
      <c r="X72" s="1072"/>
      <c r="Y72" s="1072"/>
      <c r="Z72" s="1072"/>
      <c r="AA72" s="1072"/>
      <c r="AB72" s="1072"/>
      <c r="AC72" s="1072"/>
      <c r="AD72" s="1172"/>
      <c r="AE72" s="1072"/>
      <c r="AF72" s="1072"/>
      <c r="AG72" s="1072"/>
      <c r="AH72" s="1072"/>
      <c r="AI72" s="1072"/>
      <c r="AJ72" s="1072"/>
      <c r="AK72" s="1072"/>
      <c r="AL72" s="1072"/>
      <c r="AM72" s="1072"/>
      <c r="AN72" s="1072"/>
      <c r="AO72" s="1072"/>
      <c r="AP72" s="1072"/>
      <c r="AQ72" s="1072"/>
    </row>
    <row r="73" spans="1:43" ht="18.75">
      <c r="A73" s="38"/>
      <c r="B73" s="39"/>
      <c r="C73" s="40" t="s">
        <v>55</v>
      </c>
      <c r="D73" s="40">
        <f t="shared" ref="D73:J73" si="203">SUM(D74:D78)</f>
        <v>960000</v>
      </c>
      <c r="E73" s="40">
        <f t="shared" si="203"/>
        <v>480000</v>
      </c>
      <c r="F73" s="40">
        <f t="shared" si="203"/>
        <v>480000</v>
      </c>
      <c r="G73" s="41">
        <f t="shared" si="203"/>
        <v>810000</v>
      </c>
      <c r="H73" s="41">
        <f t="shared" si="203"/>
        <v>150000</v>
      </c>
      <c r="I73" s="41">
        <f t="shared" si="203"/>
        <v>0</v>
      </c>
      <c r="J73" s="41">
        <f t="shared" si="203"/>
        <v>960000</v>
      </c>
      <c r="K73" s="42">
        <f>SUM(K74:K76)</f>
        <v>0</v>
      </c>
      <c r="L73" s="41">
        <f t="shared" ref="L73:R73" si="204">SUM(L74:L78)</f>
        <v>960000</v>
      </c>
      <c r="M73" s="43">
        <f t="shared" si="204"/>
        <v>506914.74000000005</v>
      </c>
      <c r="N73" s="44">
        <f t="shared" si="204"/>
        <v>0</v>
      </c>
      <c r="O73" s="45">
        <f t="shared" si="204"/>
        <v>0</v>
      </c>
      <c r="P73" s="46">
        <f t="shared" si="204"/>
        <v>163453.20000000001</v>
      </c>
      <c r="Q73" s="80">
        <f t="shared" si="204"/>
        <v>0</v>
      </c>
      <c r="R73" s="47">
        <f t="shared" si="204"/>
        <v>506914.74000000005</v>
      </c>
      <c r="S73" s="48">
        <f>R73/E73*100</f>
        <v>105.60723750000001</v>
      </c>
      <c r="T73" s="48">
        <f>R73/J73*100</f>
        <v>52.803618750000005</v>
      </c>
      <c r="U73" s="48">
        <f>R73/L73*100</f>
        <v>52.803618750000005</v>
      </c>
      <c r="V73" s="48">
        <f t="shared" ref="V73:V78" si="205">R73/D73*100</f>
        <v>52.803618750000005</v>
      </c>
      <c r="W73" s="47">
        <f>SUM(W74:W78)</f>
        <v>163453.20000000001</v>
      </c>
      <c r="X73" s="48">
        <f>W73/E73*100</f>
        <v>34.052750000000003</v>
      </c>
      <c r="Y73" s="48">
        <f>W73/J73*100</f>
        <v>17.026375000000002</v>
      </c>
      <c r="Z73" s="48">
        <f>W73/L73*100</f>
        <v>17.026375000000002</v>
      </c>
      <c r="AA73" s="48">
        <f>W73/D73*100</f>
        <v>17.026375000000002</v>
      </c>
      <c r="AB73" s="48">
        <f>SUM(AB74:AB78)</f>
        <v>670367.94000000006</v>
      </c>
      <c r="AC73" s="48">
        <f>AB73/E73*100</f>
        <v>139.65998750000003</v>
      </c>
      <c r="AD73" s="299">
        <f>AB73/J73*100</f>
        <v>69.829993750000014</v>
      </c>
      <c r="AE73" s="48">
        <f>AB73/L73*100</f>
        <v>69.829993750000014</v>
      </c>
      <c r="AF73" s="48">
        <f>AB73/D73*100</f>
        <v>69.829993750000014</v>
      </c>
      <c r="AG73" s="295">
        <f>SUM(AG74:AG78)</f>
        <v>-190367.94</v>
      </c>
      <c r="AH73" s="48">
        <f>AG73/E73*100</f>
        <v>-39.6599875</v>
      </c>
      <c r="AI73" s="48">
        <f>AG73/D73*100</f>
        <v>-19.82999375</v>
      </c>
      <c r="AJ73" s="47">
        <f>SUM(AJ74:AJ78)</f>
        <v>289632.06</v>
      </c>
      <c r="AK73" s="47">
        <f>(AJ73/J73)*100</f>
        <v>30.170006249999997</v>
      </c>
      <c r="AL73" s="47">
        <f>(AJ73/D73)*100</f>
        <v>30.170006249999997</v>
      </c>
      <c r="AM73" s="47">
        <f>SUM(AM74:AM78)</f>
        <v>289632.06</v>
      </c>
      <c r="AN73" s="47">
        <f>(AM73/L73)*100</f>
        <v>30.170006249999997</v>
      </c>
      <c r="AO73" s="47">
        <f t="shared" ref="AO73:AO78" si="206">(AM73/D73)*100</f>
        <v>30.170006249999997</v>
      </c>
      <c r="AP73" s="47">
        <f>SUM(AP74:AP78)</f>
        <v>289632.06</v>
      </c>
      <c r="AQ73" s="47">
        <f>(AP73/D73)*100</f>
        <v>30.170006249999997</v>
      </c>
    </row>
    <row r="74" spans="1:43" ht="18.75">
      <c r="A74" s="38"/>
      <c r="B74" s="39"/>
      <c r="C74" s="49" t="s">
        <v>56</v>
      </c>
      <c r="D74" s="49">
        <v>360000</v>
      </c>
      <c r="E74" s="49">
        <v>180000</v>
      </c>
      <c r="F74" s="49">
        <v>180000</v>
      </c>
      <c r="G74" s="49">
        <v>360000</v>
      </c>
      <c r="H74" s="49">
        <v>0</v>
      </c>
      <c r="I74" s="49"/>
      <c r="J74" s="41">
        <f>SUM(G74:I74)</f>
        <v>360000</v>
      </c>
      <c r="K74" s="50">
        <v>0</v>
      </c>
      <c r="L74" s="51">
        <f>SUM(G74:I74,K74)</f>
        <v>360000</v>
      </c>
      <c r="M74" s="52">
        <f>'ST-68 DATA'!Q46</f>
        <v>360000</v>
      </c>
      <c r="N74" s="53"/>
      <c r="O74" s="54"/>
      <c r="P74" s="55"/>
      <c r="Q74" s="81">
        <f>'ST-68 DATA'!R46</f>
        <v>0</v>
      </c>
      <c r="R74" s="56">
        <f>M74+N74</f>
        <v>360000</v>
      </c>
      <c r="S74" s="56">
        <f>R74/E74*100</f>
        <v>200</v>
      </c>
      <c r="T74" s="56">
        <f>R74/J74*100</f>
        <v>100</v>
      </c>
      <c r="U74" s="56">
        <f>R74/L74*100</f>
        <v>100</v>
      </c>
      <c r="V74" s="56">
        <f t="shared" si="205"/>
        <v>100</v>
      </c>
      <c r="W74" s="57">
        <f>O74+P74+Q74</f>
        <v>0</v>
      </c>
      <c r="X74" s="56">
        <f>W74/E74*100</f>
        <v>0</v>
      </c>
      <c r="Y74" s="56">
        <f>W74/J74*100</f>
        <v>0</v>
      </c>
      <c r="Z74" s="56">
        <f>W74/L74*100</f>
        <v>0</v>
      </c>
      <c r="AA74" s="56">
        <f>W74/D74*100</f>
        <v>0</v>
      </c>
      <c r="AB74" s="56">
        <f>SUM(M74:Q74)</f>
        <v>360000</v>
      </c>
      <c r="AC74" s="56">
        <f>AB74/E74*100</f>
        <v>200</v>
      </c>
      <c r="AD74" s="56">
        <f>AB74/J74*100</f>
        <v>100</v>
      </c>
      <c r="AE74" s="56">
        <f>AB74/L74*100</f>
        <v>100</v>
      </c>
      <c r="AF74" s="56">
        <f>AB74/D74*100</f>
        <v>100</v>
      </c>
      <c r="AG74" s="57">
        <f>E74-AB74</f>
        <v>-180000</v>
      </c>
      <c r="AH74" s="56">
        <f>AG74/E74*100</f>
        <v>-100</v>
      </c>
      <c r="AI74" s="56">
        <f>AG74/D74*100</f>
        <v>-50</v>
      </c>
      <c r="AJ74" s="57">
        <f>J74-AB74</f>
        <v>0</v>
      </c>
      <c r="AK74" s="57">
        <f>(AJ74/J74)*100</f>
        <v>0</v>
      </c>
      <c r="AL74" s="57">
        <f>(AJ74/D74)*100</f>
        <v>0</v>
      </c>
      <c r="AM74" s="34">
        <f>L74-AB74</f>
        <v>0</v>
      </c>
      <c r="AN74" s="57">
        <f>(AM74/L74)*100</f>
        <v>0</v>
      </c>
      <c r="AO74" s="63">
        <f t="shared" si="206"/>
        <v>0</v>
      </c>
      <c r="AP74" s="34">
        <f>D74-AB74</f>
        <v>0</v>
      </c>
      <c r="AQ74" s="57">
        <f>(AP74/D74)*100</f>
        <v>0</v>
      </c>
    </row>
    <row r="75" spans="1:43" ht="18.75">
      <c r="A75" s="38"/>
      <c r="B75" s="38"/>
      <c r="C75" s="49" t="s">
        <v>57</v>
      </c>
      <c r="D75" s="49">
        <v>8000</v>
      </c>
      <c r="E75" s="49">
        <v>4000</v>
      </c>
      <c r="F75" s="49">
        <v>4000</v>
      </c>
      <c r="G75" s="49">
        <v>6000</v>
      </c>
      <c r="H75" s="49">
        <v>2000</v>
      </c>
      <c r="I75" s="49"/>
      <c r="J75" s="41">
        <f>SUM(G75:I75)</f>
        <v>8000</v>
      </c>
      <c r="K75" s="78"/>
      <c r="L75" s="51">
        <f>SUM(G75:I75,K75)</f>
        <v>8000</v>
      </c>
      <c r="M75" s="52">
        <f>'ST-68 DATA'!S46</f>
        <v>0</v>
      </c>
      <c r="N75" s="53">
        <f>'ST-68 DATA'!T46</f>
        <v>0</v>
      </c>
      <c r="O75" s="54">
        <f>'ST-68 DATA'!U46</f>
        <v>0</v>
      </c>
      <c r="P75" s="55">
        <f>'ST-68 DATA'!V46</f>
        <v>0</v>
      </c>
      <c r="Q75" s="81"/>
      <c r="R75" s="56">
        <f>M75+N75</f>
        <v>0</v>
      </c>
      <c r="S75" s="56">
        <f t="shared" ref="S75:S80" si="207">R75/E75*100</f>
        <v>0</v>
      </c>
      <c r="T75" s="56">
        <f t="shared" ref="T75:T78" si="208">R75/J75*100</f>
        <v>0</v>
      </c>
      <c r="U75" s="56">
        <f t="shared" ref="U75:U80" si="209">R75/L75*100</f>
        <v>0</v>
      </c>
      <c r="V75" s="56">
        <f t="shared" si="205"/>
        <v>0</v>
      </c>
      <c r="W75" s="57">
        <f t="shared" ref="W75:W78" si="210">O75+P75+Q75</f>
        <v>0</v>
      </c>
      <c r="X75" s="56">
        <f t="shared" ref="X75:X80" si="211">W75/E75*100</f>
        <v>0</v>
      </c>
      <c r="Y75" s="56">
        <f t="shared" ref="Y75:Y78" si="212">W75/J75*100</f>
        <v>0</v>
      </c>
      <c r="Z75" s="56">
        <f t="shared" ref="Z75:Z80" si="213">W75/L75*100</f>
        <v>0</v>
      </c>
      <c r="AA75" s="56">
        <f t="shared" ref="AA75:AA78" si="214">W75/D75*100</f>
        <v>0</v>
      </c>
      <c r="AB75" s="56">
        <f t="shared" ref="AB75:AB78" si="215">SUM(M75:Q75)</f>
        <v>0</v>
      </c>
      <c r="AC75" s="56">
        <f t="shared" ref="AC75:AC80" si="216">AB75/E75*100</f>
        <v>0</v>
      </c>
      <c r="AD75" s="56">
        <f t="shared" ref="AD75:AD78" si="217">AB75/J75*100</f>
        <v>0</v>
      </c>
      <c r="AE75" s="56">
        <f t="shared" ref="AE75:AE80" si="218">AB75/L75*100</f>
        <v>0</v>
      </c>
      <c r="AF75" s="56">
        <f t="shared" ref="AF75:AF78" si="219">AB75/D75*100</f>
        <v>0</v>
      </c>
      <c r="AG75" s="57">
        <f t="shared" ref="AG75:AG78" si="220">E75-AB75</f>
        <v>4000</v>
      </c>
      <c r="AH75" s="56">
        <f t="shared" ref="AH75:AH78" si="221">AG75/E75*100</f>
        <v>100</v>
      </c>
      <c r="AI75" s="56">
        <f t="shared" ref="AI75:AI78" si="222">AG75/D75*100</f>
        <v>50</v>
      </c>
      <c r="AJ75" s="57">
        <f t="shared" ref="AJ75:AJ78" si="223">J75-AB75</f>
        <v>8000</v>
      </c>
      <c r="AK75" s="57">
        <f t="shared" ref="AK75:AK78" si="224">(AJ75/J75)*100</f>
        <v>100</v>
      </c>
      <c r="AL75" s="57">
        <f t="shared" ref="AL75:AL78" si="225">(AJ75/D75)*100</f>
        <v>100</v>
      </c>
      <c r="AM75" s="34">
        <f>L75-AB75</f>
        <v>8000</v>
      </c>
      <c r="AN75" s="57">
        <f t="shared" ref="AN75:AN78" si="226">(AM75/L75)*100</f>
        <v>100</v>
      </c>
      <c r="AO75" s="63">
        <f t="shared" si="206"/>
        <v>100</v>
      </c>
      <c r="AP75" s="34">
        <f t="shared" ref="AP75:AP78" si="227">D75-AB75</f>
        <v>8000</v>
      </c>
      <c r="AQ75" s="57">
        <f t="shared" ref="AQ75:AQ78" si="228">(AP75/D75)*100</f>
        <v>100</v>
      </c>
    </row>
    <row r="76" spans="1:43" ht="18.75">
      <c r="A76" s="38"/>
      <c r="B76" s="38"/>
      <c r="C76" s="49" t="s">
        <v>58</v>
      </c>
      <c r="D76" s="49">
        <v>409000</v>
      </c>
      <c r="E76" s="49">
        <v>204500</v>
      </c>
      <c r="F76" s="49">
        <v>204500</v>
      </c>
      <c r="G76" s="49">
        <v>306750</v>
      </c>
      <c r="H76" s="49">
        <v>102250</v>
      </c>
      <c r="I76" s="49"/>
      <c r="J76" s="41">
        <f>SUM(G76:I76)</f>
        <v>409000</v>
      </c>
      <c r="K76" s="59"/>
      <c r="L76" s="51">
        <f>SUM(G76:I76,K76)</f>
        <v>409000</v>
      </c>
      <c r="M76" s="52">
        <f>'ST-68 DATA'!W46</f>
        <v>129621.40000000001</v>
      </c>
      <c r="N76" s="53">
        <f>'ST-68 DATA'!X46</f>
        <v>0</v>
      </c>
      <c r="O76" s="54">
        <f>'ST-68 DATA'!Y46</f>
        <v>0</v>
      </c>
      <c r="P76" s="55">
        <f>'ST-68 DATA'!Z46</f>
        <v>63686.400000000001</v>
      </c>
      <c r="Q76" s="81"/>
      <c r="R76" s="56">
        <f>M76+N76</f>
        <v>129621.40000000001</v>
      </c>
      <c r="S76" s="56">
        <f t="shared" si="207"/>
        <v>63.384547677261615</v>
      </c>
      <c r="T76" s="56">
        <f t="shared" si="208"/>
        <v>31.692273838630808</v>
      </c>
      <c r="U76" s="56">
        <f t="shared" si="209"/>
        <v>31.692273838630808</v>
      </c>
      <c r="V76" s="56">
        <f t="shared" si="205"/>
        <v>31.692273838630808</v>
      </c>
      <c r="W76" s="57">
        <f t="shared" si="210"/>
        <v>63686.400000000001</v>
      </c>
      <c r="X76" s="56">
        <f t="shared" si="211"/>
        <v>31.142493887530563</v>
      </c>
      <c r="Y76" s="56">
        <f t="shared" si="212"/>
        <v>15.571246943765281</v>
      </c>
      <c r="Z76" s="56">
        <f t="shared" si="213"/>
        <v>15.571246943765281</v>
      </c>
      <c r="AA76" s="56">
        <f t="shared" si="214"/>
        <v>15.571246943765281</v>
      </c>
      <c r="AB76" s="56">
        <f t="shared" si="215"/>
        <v>193307.80000000002</v>
      </c>
      <c r="AC76" s="56">
        <f t="shared" si="216"/>
        <v>94.527041564792185</v>
      </c>
      <c r="AD76" s="56">
        <f t="shared" si="217"/>
        <v>47.263520782396093</v>
      </c>
      <c r="AE76" s="56">
        <f t="shared" si="218"/>
        <v>47.263520782396093</v>
      </c>
      <c r="AF76" s="56">
        <f t="shared" si="219"/>
        <v>47.263520782396093</v>
      </c>
      <c r="AG76" s="57">
        <f t="shared" si="220"/>
        <v>11192.199999999983</v>
      </c>
      <c r="AH76" s="56">
        <f t="shared" si="221"/>
        <v>5.4729584352078158</v>
      </c>
      <c r="AI76" s="56">
        <f t="shared" si="222"/>
        <v>2.7364792176039079</v>
      </c>
      <c r="AJ76" s="57">
        <f t="shared" si="223"/>
        <v>215692.19999999998</v>
      </c>
      <c r="AK76" s="57">
        <f t="shared" si="224"/>
        <v>52.736479217603907</v>
      </c>
      <c r="AL76" s="57">
        <f t="shared" si="225"/>
        <v>52.736479217603907</v>
      </c>
      <c r="AM76" s="34">
        <f>L76-AB76</f>
        <v>215692.19999999998</v>
      </c>
      <c r="AN76" s="57">
        <f t="shared" si="226"/>
        <v>52.736479217603907</v>
      </c>
      <c r="AO76" s="63">
        <f t="shared" si="206"/>
        <v>52.736479217603907</v>
      </c>
      <c r="AP76" s="34">
        <f t="shared" si="227"/>
        <v>215692.19999999998</v>
      </c>
      <c r="AQ76" s="57">
        <f t="shared" si="228"/>
        <v>52.736479217603907</v>
      </c>
    </row>
    <row r="77" spans="1:43" ht="18" customHeight="1">
      <c r="A77" s="38"/>
      <c r="B77" s="38"/>
      <c r="C77" s="49" t="s">
        <v>69</v>
      </c>
      <c r="D77" s="49">
        <v>0</v>
      </c>
      <c r="E77" s="49">
        <v>0</v>
      </c>
      <c r="F77" s="49">
        <v>0</v>
      </c>
      <c r="G77" s="49"/>
      <c r="H77" s="49"/>
      <c r="I77" s="49"/>
      <c r="J77" s="41">
        <f>SUM(G77:I77)</f>
        <v>0</v>
      </c>
      <c r="K77" s="59">
        <v>0</v>
      </c>
      <c r="L77" s="51">
        <f>SUM(G77:I77,K77)</f>
        <v>0</v>
      </c>
      <c r="M77" s="52">
        <f>'ST-68 DATA'!AA46</f>
        <v>0</v>
      </c>
      <c r="N77" s="53">
        <f>'ST-68 DATA'!AB46</f>
        <v>0</v>
      </c>
      <c r="O77" s="54">
        <f>'ST-68 DATA'!AC46</f>
        <v>0</v>
      </c>
      <c r="P77" s="55">
        <f>'ST-68 DATA'!AD46</f>
        <v>0</v>
      </c>
      <c r="Q77" s="81"/>
      <c r="R77" s="56">
        <f>M77+N77</f>
        <v>0</v>
      </c>
      <c r="S77" s="56" t="e">
        <f t="shared" si="207"/>
        <v>#DIV/0!</v>
      </c>
      <c r="T77" s="56" t="e">
        <f t="shared" si="208"/>
        <v>#DIV/0!</v>
      </c>
      <c r="U77" s="56" t="e">
        <f t="shared" si="209"/>
        <v>#DIV/0!</v>
      </c>
      <c r="V77" s="56" t="e">
        <f t="shared" si="205"/>
        <v>#DIV/0!</v>
      </c>
      <c r="W77" s="57">
        <f t="shared" si="210"/>
        <v>0</v>
      </c>
      <c r="X77" s="56" t="e">
        <f t="shared" si="211"/>
        <v>#DIV/0!</v>
      </c>
      <c r="Y77" s="56" t="e">
        <f t="shared" si="212"/>
        <v>#DIV/0!</v>
      </c>
      <c r="Z77" s="56" t="e">
        <f t="shared" si="213"/>
        <v>#DIV/0!</v>
      </c>
      <c r="AA77" s="56" t="e">
        <f t="shared" si="214"/>
        <v>#DIV/0!</v>
      </c>
      <c r="AB77" s="56">
        <f t="shared" si="215"/>
        <v>0</v>
      </c>
      <c r="AC77" s="56" t="e">
        <f t="shared" si="216"/>
        <v>#DIV/0!</v>
      </c>
      <c r="AD77" s="56" t="e">
        <f t="shared" si="217"/>
        <v>#DIV/0!</v>
      </c>
      <c r="AE77" s="56" t="e">
        <f t="shared" si="218"/>
        <v>#DIV/0!</v>
      </c>
      <c r="AF77" s="56" t="e">
        <f t="shared" si="219"/>
        <v>#DIV/0!</v>
      </c>
      <c r="AG77" s="57">
        <f t="shared" si="220"/>
        <v>0</v>
      </c>
      <c r="AH77" s="56" t="e">
        <f t="shared" si="221"/>
        <v>#DIV/0!</v>
      </c>
      <c r="AI77" s="56" t="e">
        <f t="shared" si="222"/>
        <v>#DIV/0!</v>
      </c>
      <c r="AJ77" s="57">
        <f t="shared" si="223"/>
        <v>0</v>
      </c>
      <c r="AK77" s="57" t="e">
        <f t="shared" si="224"/>
        <v>#DIV/0!</v>
      </c>
      <c r="AL77" s="57" t="e">
        <f t="shared" si="225"/>
        <v>#DIV/0!</v>
      </c>
      <c r="AM77" s="34">
        <f>L77-AB77</f>
        <v>0</v>
      </c>
      <c r="AN77" s="57" t="e">
        <f t="shared" si="226"/>
        <v>#DIV/0!</v>
      </c>
      <c r="AO77" s="63" t="e">
        <f t="shared" si="206"/>
        <v>#DIV/0!</v>
      </c>
      <c r="AP77" s="34">
        <f t="shared" si="227"/>
        <v>0</v>
      </c>
      <c r="AQ77" s="57" t="e">
        <f t="shared" si="228"/>
        <v>#DIV/0!</v>
      </c>
    </row>
    <row r="78" spans="1:43" ht="18.75">
      <c r="A78" s="38"/>
      <c r="B78" s="38"/>
      <c r="C78" s="49" t="s">
        <v>60</v>
      </c>
      <c r="D78" s="57">
        <v>183000</v>
      </c>
      <c r="E78" s="49">
        <v>91500</v>
      </c>
      <c r="F78" s="49">
        <v>91500</v>
      </c>
      <c r="G78" s="57">
        <v>137250</v>
      </c>
      <c r="H78" s="49">
        <v>45750</v>
      </c>
      <c r="I78" s="49"/>
      <c r="J78" s="41">
        <f>SUM(G78:I78)</f>
        <v>183000</v>
      </c>
      <c r="K78" s="49">
        <v>0</v>
      </c>
      <c r="L78" s="51">
        <f>SUM(G78:I78,K78)</f>
        <v>183000</v>
      </c>
      <c r="M78" s="52">
        <f>'ST-68 DATA'!AE46</f>
        <v>17293.34</v>
      </c>
      <c r="N78" s="53">
        <f>'ST-68 DATA'!AF46</f>
        <v>0</v>
      </c>
      <c r="O78" s="54">
        <f>'ST-68 DATA'!AG46</f>
        <v>0</v>
      </c>
      <c r="P78" s="55">
        <f>'ST-68 DATA'!AH46</f>
        <v>99766.8</v>
      </c>
      <c r="Q78" s="81"/>
      <c r="R78" s="56">
        <f>M78+N78</f>
        <v>17293.34</v>
      </c>
      <c r="S78" s="56">
        <f t="shared" si="207"/>
        <v>18.899825136612023</v>
      </c>
      <c r="T78" s="56">
        <f t="shared" si="208"/>
        <v>9.4499125683060115</v>
      </c>
      <c r="U78" s="56">
        <f t="shared" si="209"/>
        <v>9.4499125683060115</v>
      </c>
      <c r="V78" s="56">
        <f t="shared" si="205"/>
        <v>9.4499125683060115</v>
      </c>
      <c r="W78" s="57">
        <f t="shared" si="210"/>
        <v>99766.8</v>
      </c>
      <c r="X78" s="56">
        <f t="shared" si="211"/>
        <v>109.03475409836065</v>
      </c>
      <c r="Y78" s="56">
        <f t="shared" si="212"/>
        <v>54.517377049180325</v>
      </c>
      <c r="Z78" s="56">
        <f t="shared" si="213"/>
        <v>54.517377049180325</v>
      </c>
      <c r="AA78" s="56">
        <f t="shared" si="214"/>
        <v>54.517377049180325</v>
      </c>
      <c r="AB78" s="56">
        <f t="shared" si="215"/>
        <v>117060.14</v>
      </c>
      <c r="AC78" s="56">
        <f t="shared" si="216"/>
        <v>127.93457923497267</v>
      </c>
      <c r="AD78" s="56">
        <f t="shared" si="217"/>
        <v>63.967289617486337</v>
      </c>
      <c r="AE78" s="56">
        <f t="shared" si="218"/>
        <v>63.967289617486337</v>
      </c>
      <c r="AF78" s="56">
        <f t="shared" si="219"/>
        <v>63.967289617486337</v>
      </c>
      <c r="AG78" s="57">
        <f t="shared" si="220"/>
        <v>-25560.14</v>
      </c>
      <c r="AH78" s="56">
        <f t="shared" si="221"/>
        <v>-27.934579234972677</v>
      </c>
      <c r="AI78" s="56">
        <f t="shared" si="222"/>
        <v>-13.967289617486339</v>
      </c>
      <c r="AJ78" s="57">
        <f t="shared" si="223"/>
        <v>65939.86</v>
      </c>
      <c r="AK78" s="57">
        <f t="shared" si="224"/>
        <v>36.032710382513663</v>
      </c>
      <c r="AL78" s="57">
        <f t="shared" si="225"/>
        <v>36.032710382513663</v>
      </c>
      <c r="AM78" s="34">
        <f>L78-AB78</f>
        <v>65939.86</v>
      </c>
      <c r="AN78" s="57">
        <f t="shared" si="226"/>
        <v>36.032710382513663</v>
      </c>
      <c r="AO78" s="63">
        <f t="shared" si="206"/>
        <v>36.032710382513663</v>
      </c>
      <c r="AP78" s="34">
        <f t="shared" si="227"/>
        <v>65939.86</v>
      </c>
      <c r="AQ78" s="57">
        <f t="shared" si="228"/>
        <v>36.032710382513663</v>
      </c>
    </row>
    <row r="79" spans="1:43" ht="18.75">
      <c r="A79" s="61"/>
      <c r="B79" s="62"/>
      <c r="C79" s="63" t="s">
        <v>61</v>
      </c>
      <c r="D79" s="63">
        <f>D80</f>
        <v>180000</v>
      </c>
      <c r="E79" s="63">
        <f>E80</f>
        <v>90000</v>
      </c>
      <c r="F79" s="63">
        <f>F80</f>
        <v>90000</v>
      </c>
      <c r="G79" s="63">
        <f>SUM(G80:G80)</f>
        <v>180000</v>
      </c>
      <c r="H79" s="63">
        <f>H80</f>
        <v>0</v>
      </c>
      <c r="I79" s="63">
        <f>I80</f>
        <v>0</v>
      </c>
      <c r="J79" s="63">
        <f>J80</f>
        <v>180000</v>
      </c>
      <c r="K79" s="63">
        <f>K80</f>
        <v>0</v>
      </c>
      <c r="L79" s="63">
        <f>SUM(L80:L80)</f>
        <v>180000</v>
      </c>
      <c r="M79" s="64">
        <f t="shared" ref="M79:AP79" si="229">M80</f>
        <v>133000</v>
      </c>
      <c r="N79" s="65">
        <f t="shared" si="229"/>
        <v>0</v>
      </c>
      <c r="O79" s="66">
        <f t="shared" si="229"/>
        <v>0</v>
      </c>
      <c r="P79" s="46">
        <f t="shared" si="229"/>
        <v>0</v>
      </c>
      <c r="Q79" s="82">
        <f t="shared" si="229"/>
        <v>0</v>
      </c>
      <c r="R79" s="67">
        <f t="shared" si="229"/>
        <v>133000</v>
      </c>
      <c r="S79" s="67">
        <f t="shared" si="229"/>
        <v>147.77777777777777</v>
      </c>
      <c r="T79" s="67">
        <f t="shared" si="229"/>
        <v>73.888888888888886</v>
      </c>
      <c r="U79" s="56">
        <f t="shared" si="209"/>
        <v>73.888888888888886</v>
      </c>
      <c r="V79" s="67">
        <f t="shared" si="229"/>
        <v>73.888888888888886</v>
      </c>
      <c r="W79" s="63">
        <f t="shared" si="229"/>
        <v>0</v>
      </c>
      <c r="X79" s="67">
        <f t="shared" si="229"/>
        <v>0</v>
      </c>
      <c r="Y79" s="67">
        <f t="shared" si="229"/>
        <v>0</v>
      </c>
      <c r="Z79" s="56">
        <f t="shared" si="213"/>
        <v>0</v>
      </c>
      <c r="AA79" s="67">
        <f t="shared" si="229"/>
        <v>0</v>
      </c>
      <c r="AB79" s="67">
        <f>AB80</f>
        <v>133000</v>
      </c>
      <c r="AC79" s="67">
        <f t="shared" ref="AC79" si="230">AC80</f>
        <v>147.77777777777777</v>
      </c>
      <c r="AD79" s="67">
        <f t="shared" si="229"/>
        <v>73.888888888888886</v>
      </c>
      <c r="AE79" s="56">
        <f t="shared" si="218"/>
        <v>73.888888888888886</v>
      </c>
      <c r="AF79" s="67">
        <f t="shared" si="229"/>
        <v>73.888888888888886</v>
      </c>
      <c r="AG79" s="63">
        <f>AG80</f>
        <v>-43000</v>
      </c>
      <c r="AH79" s="67">
        <f t="shared" ref="AH79:AI79" si="231">AH80</f>
        <v>-47.777777777777779</v>
      </c>
      <c r="AI79" s="67">
        <f t="shared" si="231"/>
        <v>-23.888888888888889</v>
      </c>
      <c r="AJ79" s="63">
        <f t="shared" si="229"/>
        <v>47000</v>
      </c>
      <c r="AK79" s="63">
        <f t="shared" si="229"/>
        <v>26.111111111111114</v>
      </c>
      <c r="AL79" s="63">
        <f t="shared" si="229"/>
        <v>26.111111111111114</v>
      </c>
      <c r="AM79" s="63">
        <f t="shared" si="229"/>
        <v>47000</v>
      </c>
      <c r="AN79" s="63">
        <f t="shared" si="229"/>
        <v>26.111111111111114</v>
      </c>
      <c r="AO79" s="63">
        <f t="shared" si="229"/>
        <v>26.111111111111114</v>
      </c>
      <c r="AP79" s="63">
        <f t="shared" si="229"/>
        <v>47000</v>
      </c>
      <c r="AQ79" s="57">
        <f>(AP79/D79)*100</f>
        <v>26.111111111111114</v>
      </c>
    </row>
    <row r="80" spans="1:43" ht="18.75">
      <c r="A80" s="38"/>
      <c r="B80" s="38"/>
      <c r="C80" s="49" t="s">
        <v>70</v>
      </c>
      <c r="D80" s="57">
        <v>180000</v>
      </c>
      <c r="E80" s="49">
        <v>90000</v>
      </c>
      <c r="F80" s="49">
        <v>90000</v>
      </c>
      <c r="G80" s="57">
        <v>180000</v>
      </c>
      <c r="H80" s="49">
        <v>0</v>
      </c>
      <c r="I80" s="49"/>
      <c r="J80" s="49">
        <f>SUM(G80:I80)</f>
        <v>180000</v>
      </c>
      <c r="K80" s="57">
        <v>0</v>
      </c>
      <c r="L80" s="51">
        <f>SUM(G80:I80,K80)</f>
        <v>180000</v>
      </c>
      <c r="M80" s="217">
        <v>133000</v>
      </c>
      <c r="N80" s="53"/>
      <c r="O80" s="54"/>
      <c r="P80" s="55"/>
      <c r="Q80" s="81"/>
      <c r="R80" s="57">
        <f>M80+N80</f>
        <v>133000</v>
      </c>
      <c r="S80" s="56">
        <f t="shared" si="207"/>
        <v>147.77777777777777</v>
      </c>
      <c r="T80" s="56">
        <f>R80/L80*100</f>
        <v>73.888888888888886</v>
      </c>
      <c r="U80" s="56">
        <f t="shared" si="209"/>
        <v>73.888888888888886</v>
      </c>
      <c r="V80" s="56">
        <f>R80/D80*100</f>
        <v>73.888888888888886</v>
      </c>
      <c r="W80" s="57">
        <f>O80+P80+Q80</f>
        <v>0</v>
      </c>
      <c r="X80" s="56">
        <f t="shared" si="211"/>
        <v>0</v>
      </c>
      <c r="Y80" s="56">
        <f>W80/L80*100</f>
        <v>0</v>
      </c>
      <c r="Z80" s="56">
        <f t="shared" si="213"/>
        <v>0</v>
      </c>
      <c r="AA80" s="56">
        <f>W80/D80*100</f>
        <v>0</v>
      </c>
      <c r="AB80" s="56">
        <f>SUM(M80:Q80)</f>
        <v>133000</v>
      </c>
      <c r="AC80" s="56">
        <f t="shared" si="216"/>
        <v>147.77777777777777</v>
      </c>
      <c r="AD80" s="56">
        <f t="shared" ref="AD80" si="232">AB80/J80*100</f>
        <v>73.888888888888886</v>
      </c>
      <c r="AE80" s="56">
        <f t="shared" si="218"/>
        <v>73.888888888888886</v>
      </c>
      <c r="AF80" s="56">
        <f>AB80/D80*100</f>
        <v>73.888888888888886</v>
      </c>
      <c r="AG80" s="57">
        <f t="shared" ref="AG80" si="233">E80-AB80</f>
        <v>-43000</v>
      </c>
      <c r="AH80" s="56">
        <f t="shared" ref="AH80" si="234">AG80/E80*100</f>
        <v>-47.777777777777779</v>
      </c>
      <c r="AI80" s="56">
        <f t="shared" ref="AI80" si="235">AG80/D80*100</f>
        <v>-23.888888888888889</v>
      </c>
      <c r="AJ80" s="57">
        <f>J80-AB80</f>
        <v>47000</v>
      </c>
      <c r="AK80" s="57">
        <f t="shared" ref="AK80" si="236">(AJ80/J80)*100</f>
        <v>26.111111111111114</v>
      </c>
      <c r="AL80" s="57">
        <f>(AJ80/D80)*100</f>
        <v>26.111111111111114</v>
      </c>
      <c r="AM80" s="34">
        <f>L80-AB80</f>
        <v>47000</v>
      </c>
      <c r="AN80" s="57">
        <f>(AM80/L80)*100</f>
        <v>26.111111111111114</v>
      </c>
      <c r="AO80" s="63">
        <f>(AM80/D80)*100</f>
        <v>26.111111111111114</v>
      </c>
      <c r="AP80" s="34">
        <f t="shared" ref="AP80" si="237">D80-AB80</f>
        <v>47000</v>
      </c>
      <c r="AQ80" s="57">
        <f t="shared" ref="AQ80" si="238">(AP80/D80)*100</f>
        <v>26.111111111111114</v>
      </c>
    </row>
    <row r="81" spans="1:43" ht="18.75">
      <c r="A81" s="69"/>
      <c r="B81" s="69"/>
      <c r="C81" s="70"/>
      <c r="D81" s="70"/>
      <c r="E81" s="70"/>
      <c r="F81" s="70"/>
      <c r="G81" s="71"/>
      <c r="H81" s="71"/>
      <c r="I81" s="71"/>
      <c r="J81" s="71"/>
      <c r="K81" s="71"/>
      <c r="L81" s="71"/>
      <c r="M81" s="72"/>
      <c r="N81" s="73"/>
      <c r="O81" s="74"/>
      <c r="P81" s="75"/>
      <c r="Q81" s="83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</row>
    <row r="82" spans="1:43" ht="56.25">
      <c r="A82" s="1104" t="s">
        <v>99</v>
      </c>
      <c r="B82" s="1106" t="s">
        <v>250</v>
      </c>
      <c r="C82" s="1107" t="s">
        <v>251</v>
      </c>
      <c r="D82" s="79" t="s">
        <v>252</v>
      </c>
      <c r="E82" s="293">
        <v>0.5</v>
      </c>
      <c r="F82" s="293">
        <v>0.5</v>
      </c>
      <c r="G82" s="1109">
        <f>SUM(G85,G91)</f>
        <v>790500</v>
      </c>
      <c r="H82" s="1109">
        <f>H85+H91</f>
        <v>191500</v>
      </c>
      <c r="I82" s="1109">
        <f>I85+I91</f>
        <v>0</v>
      </c>
      <c r="J82" s="1109">
        <f>SUM(G82:I84)</f>
        <v>982000</v>
      </c>
      <c r="K82" s="1111">
        <f>SUM(K85,K91)</f>
        <v>0</v>
      </c>
      <c r="L82" s="1113">
        <f>SUM(L85,L91)</f>
        <v>982000</v>
      </c>
      <c r="M82" s="37"/>
      <c r="N82" s="37"/>
      <c r="O82" s="37"/>
      <c r="P82" s="37"/>
      <c r="Q82" s="37"/>
      <c r="R82" s="203" t="s">
        <v>417</v>
      </c>
      <c r="S82" s="294" t="s">
        <v>462</v>
      </c>
      <c r="T82" s="204" t="s">
        <v>433</v>
      </c>
      <c r="U82" s="204" t="s">
        <v>434</v>
      </c>
      <c r="V82" s="204" t="s">
        <v>403</v>
      </c>
      <c r="W82" s="204" t="s">
        <v>438</v>
      </c>
      <c r="X82" s="294" t="s">
        <v>462</v>
      </c>
      <c r="Y82" s="204" t="s">
        <v>433</v>
      </c>
      <c r="Z82" s="204" t="s">
        <v>434</v>
      </c>
      <c r="AA82" s="204" t="s">
        <v>403</v>
      </c>
      <c r="AB82" s="203" t="s">
        <v>439</v>
      </c>
      <c r="AC82" s="294" t="s">
        <v>462</v>
      </c>
      <c r="AD82" s="204" t="s">
        <v>433</v>
      </c>
      <c r="AE82" s="204" t="s">
        <v>434</v>
      </c>
      <c r="AF82" s="204" t="s">
        <v>403</v>
      </c>
      <c r="AG82" s="296" t="s">
        <v>465</v>
      </c>
      <c r="AH82" s="294" t="s">
        <v>464</v>
      </c>
      <c r="AI82" s="294" t="s">
        <v>399</v>
      </c>
      <c r="AJ82" s="204" t="s">
        <v>440</v>
      </c>
      <c r="AK82" s="204" t="s">
        <v>433</v>
      </c>
      <c r="AL82" s="204" t="s">
        <v>403</v>
      </c>
      <c r="AM82" s="204" t="s">
        <v>408</v>
      </c>
      <c r="AN82" s="204" t="s">
        <v>448</v>
      </c>
      <c r="AO82" s="204" t="s">
        <v>403</v>
      </c>
      <c r="AP82" s="204" t="s">
        <v>441</v>
      </c>
      <c r="AQ82" s="204" t="s">
        <v>403</v>
      </c>
    </row>
    <row r="83" spans="1:43" ht="14.45" customHeight="1">
      <c r="A83" s="1105"/>
      <c r="B83" s="1106"/>
      <c r="C83" s="1108"/>
      <c r="D83" s="1108">
        <f>D85+D91</f>
        <v>982000</v>
      </c>
      <c r="E83" s="1108">
        <f>E85+E91</f>
        <v>491000</v>
      </c>
      <c r="F83" s="1108">
        <f>F85+F91</f>
        <v>491000</v>
      </c>
      <c r="G83" s="1110"/>
      <c r="H83" s="1110"/>
      <c r="I83" s="1110"/>
      <c r="J83" s="1110"/>
      <c r="K83" s="1112"/>
      <c r="L83" s="1106"/>
      <c r="M83" s="1114">
        <f t="shared" ref="M83:R83" si="239">M85+M91</f>
        <v>656091</v>
      </c>
      <c r="N83" s="1116">
        <f t="shared" si="239"/>
        <v>0</v>
      </c>
      <c r="O83" s="1118">
        <f t="shared" si="239"/>
        <v>0</v>
      </c>
      <c r="P83" s="1100">
        <f t="shared" si="239"/>
        <v>246477.31</v>
      </c>
      <c r="Q83" s="1102">
        <f t="shared" si="239"/>
        <v>0</v>
      </c>
      <c r="R83" s="1071">
        <f t="shared" si="239"/>
        <v>656091</v>
      </c>
      <c r="S83" s="1071">
        <f>(R83/E83)*100</f>
        <v>133.62342158859471</v>
      </c>
      <c r="T83" s="1071">
        <f>(R83/J82)*100</f>
        <v>66.811710794297355</v>
      </c>
      <c r="U83" s="1071">
        <f>(R83/L82)*100</f>
        <v>66.811710794297355</v>
      </c>
      <c r="V83" s="1071">
        <f>(R83/D83)*100</f>
        <v>66.811710794297355</v>
      </c>
      <c r="W83" s="1071">
        <f>W85+W91</f>
        <v>246477.31</v>
      </c>
      <c r="X83" s="1071">
        <f>(W83/E83)*100</f>
        <v>50.199044806517314</v>
      </c>
      <c r="Y83" s="1071">
        <f>(W83/J82)*100</f>
        <v>25.099522403258657</v>
      </c>
      <c r="Z83" s="1071">
        <f>(W83/L82)*100</f>
        <v>25.099522403258657</v>
      </c>
      <c r="AA83" s="1071">
        <f>(W83/D83)*100</f>
        <v>25.099522403258657</v>
      </c>
      <c r="AB83" s="1071">
        <f>AB85+AB91</f>
        <v>902568.31</v>
      </c>
      <c r="AC83" s="1071">
        <f>(AB83/E83)*100</f>
        <v>183.82246639511203</v>
      </c>
      <c r="AD83" s="1171">
        <f>(AB83/J82)*100</f>
        <v>91.911233197556015</v>
      </c>
      <c r="AE83" s="1071">
        <f>(AB83/L82)*100</f>
        <v>91.911233197556015</v>
      </c>
      <c r="AF83" s="1071">
        <f>(AB83/D83)*100</f>
        <v>91.911233197556015</v>
      </c>
      <c r="AG83" s="1071">
        <f>AG85+AG91</f>
        <v>-411568.31</v>
      </c>
      <c r="AH83" s="1071">
        <f>(AG83/E83)*100</f>
        <v>-83.822466395112016</v>
      </c>
      <c r="AI83" s="1071">
        <f>(AG83/D83)*100</f>
        <v>-41.911233197556008</v>
      </c>
      <c r="AJ83" s="1071">
        <f>AJ85+AJ91</f>
        <v>79431.69</v>
      </c>
      <c r="AK83" s="1071">
        <f>(AJ83/J82)*100</f>
        <v>8.0887668024439918</v>
      </c>
      <c r="AL83" s="1071">
        <f>(AJ83/D83)*100</f>
        <v>8.0887668024439918</v>
      </c>
      <c r="AM83" s="1071">
        <f>AM85+AM91</f>
        <v>79431.69</v>
      </c>
      <c r="AN83" s="1071">
        <f>(AM83/L82)*100</f>
        <v>8.0887668024439918</v>
      </c>
      <c r="AO83" s="1071">
        <f>(AM83/D83)*100</f>
        <v>8.0887668024439918</v>
      </c>
      <c r="AP83" s="1071">
        <f>AP85+AP91</f>
        <v>79431.69</v>
      </c>
      <c r="AQ83" s="1071">
        <f>(AP83/D83)*100</f>
        <v>8.0887668024439918</v>
      </c>
    </row>
    <row r="84" spans="1:43" ht="14.45" customHeight="1">
      <c r="A84" s="1105"/>
      <c r="B84" s="1106"/>
      <c r="C84" s="1108"/>
      <c r="D84" s="1108"/>
      <c r="E84" s="1108"/>
      <c r="F84" s="1108"/>
      <c r="G84" s="1110"/>
      <c r="H84" s="1110"/>
      <c r="I84" s="1110"/>
      <c r="J84" s="1110"/>
      <c r="K84" s="1112"/>
      <c r="L84" s="1106"/>
      <c r="M84" s="1115"/>
      <c r="N84" s="1117"/>
      <c r="O84" s="1119"/>
      <c r="P84" s="1101"/>
      <c r="Q84" s="1103"/>
      <c r="R84" s="1072"/>
      <c r="S84" s="1072"/>
      <c r="T84" s="1072"/>
      <c r="U84" s="1072"/>
      <c r="V84" s="1072"/>
      <c r="W84" s="1072"/>
      <c r="X84" s="1072"/>
      <c r="Y84" s="1072"/>
      <c r="Z84" s="1072"/>
      <c r="AA84" s="1072"/>
      <c r="AB84" s="1072"/>
      <c r="AC84" s="1072"/>
      <c r="AD84" s="1172"/>
      <c r="AE84" s="1072"/>
      <c r="AF84" s="1072"/>
      <c r="AG84" s="1072"/>
      <c r="AH84" s="1072"/>
      <c r="AI84" s="1072"/>
      <c r="AJ84" s="1072"/>
      <c r="AK84" s="1072"/>
      <c r="AL84" s="1072"/>
      <c r="AM84" s="1072"/>
      <c r="AN84" s="1072"/>
      <c r="AO84" s="1072"/>
      <c r="AP84" s="1072"/>
      <c r="AQ84" s="1072"/>
    </row>
    <row r="85" spans="1:43" ht="18.75">
      <c r="A85" s="38"/>
      <c r="B85" s="39"/>
      <c r="C85" s="40" t="s">
        <v>55</v>
      </c>
      <c r="D85" s="40">
        <f t="shared" ref="D85:J85" si="240">SUM(D86:D90)</f>
        <v>982000</v>
      </c>
      <c r="E85" s="40">
        <f t="shared" si="240"/>
        <v>491000</v>
      </c>
      <c r="F85" s="40">
        <f t="shared" si="240"/>
        <v>491000</v>
      </c>
      <c r="G85" s="41">
        <f t="shared" si="240"/>
        <v>790500</v>
      </c>
      <c r="H85" s="41">
        <f t="shared" si="240"/>
        <v>191500</v>
      </c>
      <c r="I85" s="41">
        <f t="shared" si="240"/>
        <v>0</v>
      </c>
      <c r="J85" s="41">
        <f t="shared" si="240"/>
        <v>982000</v>
      </c>
      <c r="K85" s="42">
        <f>SUM(K86:K88)</f>
        <v>0</v>
      </c>
      <c r="L85" s="41">
        <f t="shared" ref="L85:R85" si="241">SUM(L86:L90)</f>
        <v>982000</v>
      </c>
      <c r="M85" s="43">
        <f t="shared" si="241"/>
        <v>656091</v>
      </c>
      <c r="N85" s="44">
        <f t="shared" si="241"/>
        <v>0</v>
      </c>
      <c r="O85" s="45">
        <f t="shared" si="241"/>
        <v>0</v>
      </c>
      <c r="P85" s="46">
        <f t="shared" si="241"/>
        <v>246477.31</v>
      </c>
      <c r="Q85" s="80">
        <f t="shared" si="241"/>
        <v>0</v>
      </c>
      <c r="R85" s="47">
        <f t="shared" si="241"/>
        <v>656091</v>
      </c>
      <c r="S85" s="48">
        <f>R85/E85*100</f>
        <v>133.62342158859471</v>
      </c>
      <c r="T85" s="48">
        <f>R85/J85*100</f>
        <v>66.811710794297355</v>
      </c>
      <c r="U85" s="48">
        <f>R85/L85*100</f>
        <v>66.811710794297355</v>
      </c>
      <c r="V85" s="48">
        <f t="shared" ref="V85:V90" si="242">R85/D85*100</f>
        <v>66.811710794297355</v>
      </c>
      <c r="W85" s="47">
        <f>SUM(W86:W90)</f>
        <v>246477.31</v>
      </c>
      <c r="X85" s="48">
        <f>W85/E85*100</f>
        <v>50.199044806517314</v>
      </c>
      <c r="Y85" s="48">
        <f>W85/J85*100</f>
        <v>25.099522403258657</v>
      </c>
      <c r="Z85" s="48">
        <f>W85/L85*100</f>
        <v>25.099522403258657</v>
      </c>
      <c r="AA85" s="48">
        <f>W85/D85*100</f>
        <v>25.099522403258657</v>
      </c>
      <c r="AB85" s="48">
        <f>SUM(AB86:AB90)</f>
        <v>902568.31</v>
      </c>
      <c r="AC85" s="48">
        <f>AB85/E85*100</f>
        <v>183.82246639511203</v>
      </c>
      <c r="AD85" s="299">
        <f>AB85/J85*100</f>
        <v>91.911233197556015</v>
      </c>
      <c r="AE85" s="48">
        <f>AB85/L85*100</f>
        <v>91.911233197556015</v>
      </c>
      <c r="AF85" s="48">
        <f>AB85/D85*100</f>
        <v>91.911233197556015</v>
      </c>
      <c r="AG85" s="295">
        <f>SUM(AG86:AG90)</f>
        <v>-411568.31</v>
      </c>
      <c r="AH85" s="48">
        <f>AG85/E85*100</f>
        <v>-83.822466395112016</v>
      </c>
      <c r="AI85" s="48">
        <f>AG85/D85*100</f>
        <v>-41.911233197556008</v>
      </c>
      <c r="AJ85" s="47">
        <f>SUM(AJ86:AJ90)</f>
        <v>79431.69</v>
      </c>
      <c r="AK85" s="47">
        <f>(AJ85/J85)*100</f>
        <v>8.0887668024439918</v>
      </c>
      <c r="AL85" s="47">
        <f>(AJ85/D85)*100</f>
        <v>8.0887668024439918</v>
      </c>
      <c r="AM85" s="47">
        <f>SUM(AM86:AM90)</f>
        <v>79431.69</v>
      </c>
      <c r="AN85" s="47">
        <f>(AM85/L85)*100</f>
        <v>8.0887668024439918</v>
      </c>
      <c r="AO85" s="47">
        <f t="shared" ref="AO85:AO90" si="243">(AM85/D85)*100</f>
        <v>8.0887668024439918</v>
      </c>
      <c r="AP85" s="47">
        <f>SUM(AP86:AP90)</f>
        <v>79431.69</v>
      </c>
      <c r="AQ85" s="47">
        <f>(AP85/D85)*100</f>
        <v>8.0887668024439918</v>
      </c>
    </row>
    <row r="86" spans="1:43" ht="18.75">
      <c r="A86" s="38"/>
      <c r="B86" s="39"/>
      <c r="C86" s="49" t="s">
        <v>56</v>
      </c>
      <c r="D86" s="49">
        <v>216000</v>
      </c>
      <c r="E86" s="49">
        <v>108000</v>
      </c>
      <c r="F86" s="49">
        <v>108000</v>
      </c>
      <c r="G86" s="49">
        <v>216000</v>
      </c>
      <c r="H86" s="49">
        <v>0</v>
      </c>
      <c r="I86" s="49"/>
      <c r="J86" s="41">
        <f>SUM(G86:I86)</f>
        <v>216000</v>
      </c>
      <c r="K86" s="50">
        <v>0</v>
      </c>
      <c r="L86" s="51">
        <f>SUM(G86:I86,K86)</f>
        <v>216000</v>
      </c>
      <c r="M86" s="52">
        <f>'ST-68 DATA'!Q76</f>
        <v>216000</v>
      </c>
      <c r="N86" s="53"/>
      <c r="O86" s="54"/>
      <c r="P86" s="55"/>
      <c r="Q86" s="81">
        <f>'ST-68 DATA'!R76</f>
        <v>0</v>
      </c>
      <c r="R86" s="56">
        <f>M86+N86</f>
        <v>216000</v>
      </c>
      <c r="S86" s="56">
        <f>R86/E86*100</f>
        <v>200</v>
      </c>
      <c r="T86" s="56">
        <f>R86/J86*100</f>
        <v>100</v>
      </c>
      <c r="U86" s="56">
        <f>R86/L86*100</f>
        <v>100</v>
      </c>
      <c r="V86" s="56">
        <f t="shared" si="242"/>
        <v>100</v>
      </c>
      <c r="W86" s="57">
        <f>O86+P86+Q86</f>
        <v>0</v>
      </c>
      <c r="X86" s="56">
        <f>W86/E86*100</f>
        <v>0</v>
      </c>
      <c r="Y86" s="56">
        <f>W86/J86*100</f>
        <v>0</v>
      </c>
      <c r="Z86" s="56">
        <f>W86/L86*100</f>
        <v>0</v>
      </c>
      <c r="AA86" s="56">
        <f>W86/D86*100</f>
        <v>0</v>
      </c>
      <c r="AB86" s="56">
        <f>SUM(M86:Q86)</f>
        <v>216000</v>
      </c>
      <c r="AC86" s="56">
        <f>AB86/E86*100</f>
        <v>200</v>
      </c>
      <c r="AD86" s="56">
        <f>AB86/J86*100</f>
        <v>100</v>
      </c>
      <c r="AE86" s="56">
        <f>AB86/L86*100</f>
        <v>100</v>
      </c>
      <c r="AF86" s="56">
        <f>AB86/D86*100</f>
        <v>100</v>
      </c>
      <c r="AG86" s="57">
        <f>E86-AB86</f>
        <v>-108000</v>
      </c>
      <c r="AH86" s="56">
        <f>AG86/E86*100</f>
        <v>-100</v>
      </c>
      <c r="AI86" s="56">
        <f>AG86/D86*100</f>
        <v>-50</v>
      </c>
      <c r="AJ86" s="57">
        <f>J86-AB86</f>
        <v>0</v>
      </c>
      <c r="AK86" s="57">
        <f>(AJ86/J86)*100</f>
        <v>0</v>
      </c>
      <c r="AL86" s="57">
        <f>(AJ86/D86)*100</f>
        <v>0</v>
      </c>
      <c r="AM86" s="34">
        <f>L86-AB86</f>
        <v>0</v>
      </c>
      <c r="AN86" s="57">
        <f>(AM86/L86)*100</f>
        <v>0</v>
      </c>
      <c r="AO86" s="63">
        <f t="shared" si="243"/>
        <v>0</v>
      </c>
      <c r="AP86" s="34">
        <f>D86-AB86</f>
        <v>0</v>
      </c>
      <c r="AQ86" s="57">
        <f>(AP86/D86)*100</f>
        <v>0</v>
      </c>
    </row>
    <row r="87" spans="1:43" ht="18" customHeight="1">
      <c r="A87" s="38"/>
      <c r="B87" s="38"/>
      <c r="C87" s="49" t="s">
        <v>57</v>
      </c>
      <c r="D87" s="49">
        <v>0</v>
      </c>
      <c r="E87" s="49">
        <v>0</v>
      </c>
      <c r="F87" s="49">
        <v>0</v>
      </c>
      <c r="G87" s="49">
        <v>0</v>
      </c>
      <c r="H87" s="49"/>
      <c r="I87" s="49"/>
      <c r="J87" s="41">
        <f>SUM(G87:I87)</f>
        <v>0</v>
      </c>
      <c r="K87" s="78">
        <v>0</v>
      </c>
      <c r="L87" s="51">
        <f>SUM(G87:I87,K87)</f>
        <v>0</v>
      </c>
      <c r="M87" s="52">
        <f>'ST-68 DATA'!S76</f>
        <v>0</v>
      </c>
      <c r="N87" s="53">
        <f>'ST-68 DATA'!T76</f>
        <v>0</v>
      </c>
      <c r="O87" s="54">
        <f>'ST-68 DATA'!U76</f>
        <v>0</v>
      </c>
      <c r="P87" s="55">
        <f>'ST-68 DATA'!V76</f>
        <v>0</v>
      </c>
      <c r="Q87" s="81"/>
      <c r="R87" s="56">
        <f>M87+N87</f>
        <v>0</v>
      </c>
      <c r="S87" s="56" t="e">
        <f t="shared" ref="S87:S92" si="244">R87/E87*100</f>
        <v>#DIV/0!</v>
      </c>
      <c r="T87" s="56" t="e">
        <f t="shared" ref="T87:T90" si="245">R87/J87*100</f>
        <v>#DIV/0!</v>
      </c>
      <c r="U87" s="56" t="e">
        <f t="shared" ref="U87:U92" si="246">R87/L87*100</f>
        <v>#DIV/0!</v>
      </c>
      <c r="V87" s="56" t="e">
        <f t="shared" si="242"/>
        <v>#DIV/0!</v>
      </c>
      <c r="W87" s="57">
        <f t="shared" ref="W87:W90" si="247">O87+P87+Q87</f>
        <v>0</v>
      </c>
      <c r="X87" s="56" t="e">
        <f t="shared" ref="X87:X92" si="248">W87/E87*100</f>
        <v>#DIV/0!</v>
      </c>
      <c r="Y87" s="56" t="e">
        <f t="shared" ref="Y87:Y90" si="249">W87/J87*100</f>
        <v>#DIV/0!</v>
      </c>
      <c r="Z87" s="56" t="e">
        <f t="shared" ref="Z87:Z92" si="250">W87/L87*100</f>
        <v>#DIV/0!</v>
      </c>
      <c r="AA87" s="56" t="e">
        <f t="shared" ref="AA87:AA90" si="251">W87/D87*100</f>
        <v>#DIV/0!</v>
      </c>
      <c r="AB87" s="56">
        <f t="shared" ref="AB87:AB90" si="252">SUM(M87:Q87)</f>
        <v>0</v>
      </c>
      <c r="AC87" s="56" t="e">
        <f t="shared" ref="AC87:AC92" si="253">AB87/E87*100</f>
        <v>#DIV/0!</v>
      </c>
      <c r="AD87" s="56" t="e">
        <f t="shared" ref="AD87:AD90" si="254">AB87/J87*100</f>
        <v>#DIV/0!</v>
      </c>
      <c r="AE87" s="56" t="e">
        <f t="shared" ref="AE87:AE92" si="255">AB87/L87*100</f>
        <v>#DIV/0!</v>
      </c>
      <c r="AF87" s="56" t="e">
        <f t="shared" ref="AF87:AF90" si="256">AB87/D87*100</f>
        <v>#DIV/0!</v>
      </c>
      <c r="AG87" s="57">
        <f t="shared" ref="AG87:AG90" si="257">E87-AB87</f>
        <v>0</v>
      </c>
      <c r="AH87" s="56" t="e">
        <f t="shared" ref="AH87:AH90" si="258">AG87/E87*100</f>
        <v>#DIV/0!</v>
      </c>
      <c r="AI87" s="56" t="e">
        <f t="shared" ref="AI87:AI90" si="259">AG87/D87*100</f>
        <v>#DIV/0!</v>
      </c>
      <c r="AJ87" s="57">
        <f t="shared" ref="AJ87:AJ90" si="260">J87-AB87</f>
        <v>0</v>
      </c>
      <c r="AK87" s="57" t="e">
        <f t="shared" ref="AK87:AK90" si="261">(AJ87/J87)*100</f>
        <v>#DIV/0!</v>
      </c>
      <c r="AL87" s="57" t="e">
        <f t="shared" ref="AL87:AL90" si="262">(AJ87/D87)*100</f>
        <v>#DIV/0!</v>
      </c>
      <c r="AM87" s="34">
        <f>L87-AB87</f>
        <v>0</v>
      </c>
      <c r="AN87" s="57" t="e">
        <f t="shared" ref="AN87:AN90" si="263">(AM87/L87)*100</f>
        <v>#DIV/0!</v>
      </c>
      <c r="AO87" s="63" t="e">
        <f t="shared" si="243"/>
        <v>#DIV/0!</v>
      </c>
      <c r="AP87" s="34">
        <f t="shared" ref="AP87:AP90" si="264">D87-AB87</f>
        <v>0</v>
      </c>
      <c r="AQ87" s="57" t="e">
        <f t="shared" ref="AQ87:AQ90" si="265">(AP87/D87)*100</f>
        <v>#DIV/0!</v>
      </c>
    </row>
    <row r="88" spans="1:43" ht="18.75">
      <c r="A88" s="38"/>
      <c r="B88" s="38"/>
      <c r="C88" s="49" t="s">
        <v>58</v>
      </c>
      <c r="D88" s="49">
        <v>311000</v>
      </c>
      <c r="E88" s="49">
        <v>155500</v>
      </c>
      <c r="F88" s="49">
        <v>155500</v>
      </c>
      <c r="G88" s="49">
        <v>233250</v>
      </c>
      <c r="H88" s="49">
        <v>77750</v>
      </c>
      <c r="I88" s="49"/>
      <c r="J88" s="41">
        <f>SUM(G88:I88)</f>
        <v>311000</v>
      </c>
      <c r="K88" s="59">
        <v>0</v>
      </c>
      <c r="L88" s="51">
        <f>SUM(G88:I88,K88)</f>
        <v>311000</v>
      </c>
      <c r="M88" s="52">
        <f>'ST-68 DATA'!W76</f>
        <v>127865</v>
      </c>
      <c r="N88" s="53">
        <f>'ST-68 DATA'!X76</f>
        <v>0</v>
      </c>
      <c r="O88" s="54">
        <f>'ST-68 DATA'!Y76</f>
        <v>0</v>
      </c>
      <c r="P88" s="55">
        <f>'ST-68 DATA'!Z76</f>
        <v>107377.31</v>
      </c>
      <c r="Q88" s="81"/>
      <c r="R88" s="56">
        <f>M88+N88</f>
        <v>127865</v>
      </c>
      <c r="S88" s="56">
        <f t="shared" si="244"/>
        <v>82.228295819935695</v>
      </c>
      <c r="T88" s="56">
        <f t="shared" si="245"/>
        <v>41.114147909967848</v>
      </c>
      <c r="U88" s="56">
        <f t="shared" si="246"/>
        <v>41.114147909967848</v>
      </c>
      <c r="V88" s="56">
        <f t="shared" si="242"/>
        <v>41.114147909967848</v>
      </c>
      <c r="W88" s="57">
        <f t="shared" si="247"/>
        <v>107377.31</v>
      </c>
      <c r="X88" s="56">
        <f t="shared" si="248"/>
        <v>69.052932475884248</v>
      </c>
      <c r="Y88" s="56">
        <f t="shared" si="249"/>
        <v>34.526466237942124</v>
      </c>
      <c r="Z88" s="56">
        <f t="shared" si="250"/>
        <v>34.526466237942124</v>
      </c>
      <c r="AA88" s="56">
        <f t="shared" si="251"/>
        <v>34.526466237942124</v>
      </c>
      <c r="AB88" s="56">
        <f t="shared" si="252"/>
        <v>235242.31</v>
      </c>
      <c r="AC88" s="56">
        <f t="shared" si="253"/>
        <v>151.28122829581994</v>
      </c>
      <c r="AD88" s="56">
        <f t="shared" si="254"/>
        <v>75.640614147909972</v>
      </c>
      <c r="AE88" s="56">
        <f t="shared" si="255"/>
        <v>75.640614147909972</v>
      </c>
      <c r="AF88" s="56">
        <f t="shared" si="256"/>
        <v>75.640614147909972</v>
      </c>
      <c r="AG88" s="57">
        <f t="shared" si="257"/>
        <v>-79742.31</v>
      </c>
      <c r="AH88" s="56">
        <f t="shared" si="258"/>
        <v>-51.281228295819936</v>
      </c>
      <c r="AI88" s="56">
        <f t="shared" si="259"/>
        <v>-25.640614147909968</v>
      </c>
      <c r="AJ88" s="57">
        <f t="shared" si="260"/>
        <v>75757.69</v>
      </c>
      <c r="AK88" s="57">
        <f t="shared" si="261"/>
        <v>24.359385852090032</v>
      </c>
      <c r="AL88" s="57">
        <f t="shared" si="262"/>
        <v>24.359385852090032</v>
      </c>
      <c r="AM88" s="34">
        <f>L88-AB88</f>
        <v>75757.69</v>
      </c>
      <c r="AN88" s="57">
        <f t="shared" si="263"/>
        <v>24.359385852090032</v>
      </c>
      <c r="AO88" s="63">
        <f t="shared" si="243"/>
        <v>24.359385852090032</v>
      </c>
      <c r="AP88" s="34">
        <f t="shared" si="264"/>
        <v>75757.69</v>
      </c>
      <c r="AQ88" s="57">
        <f t="shared" si="265"/>
        <v>24.359385852090032</v>
      </c>
    </row>
    <row r="89" spans="1:43" ht="18" customHeight="1">
      <c r="A89" s="38"/>
      <c r="B89" s="38"/>
      <c r="C89" s="49" t="s">
        <v>69</v>
      </c>
      <c r="D89" s="49">
        <v>0</v>
      </c>
      <c r="E89" s="49">
        <v>0</v>
      </c>
      <c r="F89" s="49">
        <v>0</v>
      </c>
      <c r="G89" s="49">
        <v>0</v>
      </c>
      <c r="H89" s="49"/>
      <c r="I89" s="49"/>
      <c r="J89" s="41">
        <f>SUM(G89:I89)</f>
        <v>0</v>
      </c>
      <c r="K89" s="59">
        <v>0</v>
      </c>
      <c r="L89" s="51">
        <f>SUM(G89:I89,K89)</f>
        <v>0</v>
      </c>
      <c r="M89" s="52">
        <f>'ST-68 DATA'!AA76</f>
        <v>0</v>
      </c>
      <c r="N89" s="53">
        <f>'ST-68 DATA'!AB76</f>
        <v>0</v>
      </c>
      <c r="O89" s="54">
        <f>'ST-68 DATA'!AC76</f>
        <v>0</v>
      </c>
      <c r="P89" s="55">
        <f>'ST-68 DATA'!AD76</f>
        <v>0</v>
      </c>
      <c r="Q89" s="81"/>
      <c r="R89" s="56">
        <f>M89+N89</f>
        <v>0</v>
      </c>
      <c r="S89" s="56" t="e">
        <f t="shared" si="244"/>
        <v>#DIV/0!</v>
      </c>
      <c r="T89" s="56" t="e">
        <f t="shared" si="245"/>
        <v>#DIV/0!</v>
      </c>
      <c r="U89" s="56" t="e">
        <f t="shared" si="246"/>
        <v>#DIV/0!</v>
      </c>
      <c r="V89" s="56" t="e">
        <f t="shared" si="242"/>
        <v>#DIV/0!</v>
      </c>
      <c r="W89" s="57">
        <f t="shared" si="247"/>
        <v>0</v>
      </c>
      <c r="X89" s="56" t="e">
        <f t="shared" si="248"/>
        <v>#DIV/0!</v>
      </c>
      <c r="Y89" s="56" t="e">
        <f t="shared" si="249"/>
        <v>#DIV/0!</v>
      </c>
      <c r="Z89" s="56" t="e">
        <f t="shared" si="250"/>
        <v>#DIV/0!</v>
      </c>
      <c r="AA89" s="56" t="e">
        <f t="shared" si="251"/>
        <v>#DIV/0!</v>
      </c>
      <c r="AB89" s="56">
        <f t="shared" si="252"/>
        <v>0</v>
      </c>
      <c r="AC89" s="56" t="e">
        <f t="shared" si="253"/>
        <v>#DIV/0!</v>
      </c>
      <c r="AD89" s="56" t="e">
        <f t="shared" si="254"/>
        <v>#DIV/0!</v>
      </c>
      <c r="AE89" s="56" t="e">
        <f t="shared" si="255"/>
        <v>#DIV/0!</v>
      </c>
      <c r="AF89" s="56" t="e">
        <f t="shared" si="256"/>
        <v>#DIV/0!</v>
      </c>
      <c r="AG89" s="57">
        <f t="shared" si="257"/>
        <v>0</v>
      </c>
      <c r="AH89" s="56" t="e">
        <f t="shared" si="258"/>
        <v>#DIV/0!</v>
      </c>
      <c r="AI89" s="56" t="e">
        <f t="shared" si="259"/>
        <v>#DIV/0!</v>
      </c>
      <c r="AJ89" s="57">
        <f t="shared" si="260"/>
        <v>0</v>
      </c>
      <c r="AK89" s="57" t="e">
        <f t="shared" si="261"/>
        <v>#DIV/0!</v>
      </c>
      <c r="AL89" s="57" t="e">
        <f t="shared" si="262"/>
        <v>#DIV/0!</v>
      </c>
      <c r="AM89" s="34">
        <f>L89-AB89</f>
        <v>0</v>
      </c>
      <c r="AN89" s="57" t="e">
        <f t="shared" si="263"/>
        <v>#DIV/0!</v>
      </c>
      <c r="AO89" s="63" t="e">
        <f t="shared" si="243"/>
        <v>#DIV/0!</v>
      </c>
      <c r="AP89" s="34">
        <f t="shared" si="264"/>
        <v>0</v>
      </c>
      <c r="AQ89" s="57" t="e">
        <f t="shared" si="265"/>
        <v>#DIV/0!</v>
      </c>
    </row>
    <row r="90" spans="1:43" ht="18.75">
      <c r="A90" s="38"/>
      <c r="B90" s="38"/>
      <c r="C90" s="49" t="s">
        <v>60</v>
      </c>
      <c r="D90" s="57">
        <v>455000</v>
      </c>
      <c r="E90" s="49">
        <v>227500</v>
      </c>
      <c r="F90" s="49">
        <v>227500</v>
      </c>
      <c r="G90" s="57">
        <v>341250</v>
      </c>
      <c r="H90" s="49">
        <v>113750</v>
      </c>
      <c r="I90" s="49"/>
      <c r="J90" s="41">
        <f>SUM(G90:I90)</f>
        <v>455000</v>
      </c>
      <c r="K90" s="49">
        <v>0</v>
      </c>
      <c r="L90" s="51">
        <f>SUM(G90:I90,K90)</f>
        <v>455000</v>
      </c>
      <c r="M90" s="52">
        <f>'ST-68 DATA'!AE76</f>
        <v>312226</v>
      </c>
      <c r="N90" s="53">
        <f>'ST-68 DATA'!AF76</f>
        <v>0</v>
      </c>
      <c r="O90" s="54">
        <f>'ST-68 DATA'!AG76</f>
        <v>0</v>
      </c>
      <c r="P90" s="55">
        <f>'ST-68 DATA'!AH76</f>
        <v>139100</v>
      </c>
      <c r="Q90" s="81"/>
      <c r="R90" s="56">
        <f>M90+N90</f>
        <v>312226</v>
      </c>
      <c r="S90" s="56">
        <f t="shared" si="244"/>
        <v>137.24219780219781</v>
      </c>
      <c r="T90" s="56">
        <f t="shared" si="245"/>
        <v>68.621098901098904</v>
      </c>
      <c r="U90" s="56">
        <f t="shared" si="246"/>
        <v>68.621098901098904</v>
      </c>
      <c r="V90" s="56">
        <f t="shared" si="242"/>
        <v>68.621098901098904</v>
      </c>
      <c r="W90" s="57">
        <f t="shared" si="247"/>
        <v>139100</v>
      </c>
      <c r="X90" s="56">
        <f t="shared" si="248"/>
        <v>61.142857142857146</v>
      </c>
      <c r="Y90" s="56">
        <f t="shared" si="249"/>
        <v>30.571428571428573</v>
      </c>
      <c r="Z90" s="56">
        <f t="shared" si="250"/>
        <v>30.571428571428573</v>
      </c>
      <c r="AA90" s="56">
        <f t="shared" si="251"/>
        <v>30.571428571428573</v>
      </c>
      <c r="AB90" s="56">
        <f t="shared" si="252"/>
        <v>451326</v>
      </c>
      <c r="AC90" s="56">
        <f t="shared" si="253"/>
        <v>198.38505494505495</v>
      </c>
      <c r="AD90" s="56">
        <f t="shared" si="254"/>
        <v>99.192527472527473</v>
      </c>
      <c r="AE90" s="56">
        <f t="shared" si="255"/>
        <v>99.192527472527473</v>
      </c>
      <c r="AF90" s="56">
        <f t="shared" si="256"/>
        <v>99.192527472527473</v>
      </c>
      <c r="AG90" s="57">
        <f t="shared" si="257"/>
        <v>-223826</v>
      </c>
      <c r="AH90" s="56">
        <f t="shared" si="258"/>
        <v>-98.385054945054947</v>
      </c>
      <c r="AI90" s="56">
        <f t="shared" si="259"/>
        <v>-49.192527472527473</v>
      </c>
      <c r="AJ90" s="57">
        <f t="shared" si="260"/>
        <v>3674</v>
      </c>
      <c r="AK90" s="57">
        <f t="shared" si="261"/>
        <v>0.80747252747252751</v>
      </c>
      <c r="AL90" s="57">
        <f t="shared" si="262"/>
        <v>0.80747252747252751</v>
      </c>
      <c r="AM90" s="34">
        <f>L90-AB90</f>
        <v>3674</v>
      </c>
      <c r="AN90" s="57">
        <f t="shared" si="263"/>
        <v>0.80747252747252751</v>
      </c>
      <c r="AO90" s="63">
        <f t="shared" si="243"/>
        <v>0.80747252747252751</v>
      </c>
      <c r="AP90" s="34">
        <f t="shared" si="264"/>
        <v>3674</v>
      </c>
      <c r="AQ90" s="57">
        <f t="shared" si="265"/>
        <v>0.80747252747252751</v>
      </c>
    </row>
    <row r="91" spans="1:43" ht="18" customHeight="1">
      <c r="A91" s="61"/>
      <c r="B91" s="62"/>
      <c r="C91" s="63" t="s">
        <v>61</v>
      </c>
      <c r="D91" s="63">
        <f>D92</f>
        <v>0</v>
      </c>
      <c r="E91" s="63">
        <f>E92</f>
        <v>0</v>
      </c>
      <c r="F91" s="63">
        <f>F92</f>
        <v>0</v>
      </c>
      <c r="G91" s="63">
        <f>SUM(G92:G92)</f>
        <v>0</v>
      </c>
      <c r="H91" s="63">
        <f>H92</f>
        <v>0</v>
      </c>
      <c r="I91" s="63">
        <f>I92</f>
        <v>0</v>
      </c>
      <c r="J91" s="63">
        <f>J92</f>
        <v>0</v>
      </c>
      <c r="K91" s="63">
        <f>K92</f>
        <v>0</v>
      </c>
      <c r="L91" s="63">
        <f>SUM(L92:L92)</f>
        <v>0</v>
      </c>
      <c r="M91" s="64">
        <f t="shared" ref="M91:AP91" si="266">M92</f>
        <v>0</v>
      </c>
      <c r="N91" s="65">
        <f t="shared" si="266"/>
        <v>0</v>
      </c>
      <c r="O91" s="66">
        <f t="shared" si="266"/>
        <v>0</v>
      </c>
      <c r="P91" s="46">
        <f t="shared" si="266"/>
        <v>0</v>
      </c>
      <c r="Q91" s="82">
        <f t="shared" si="266"/>
        <v>0</v>
      </c>
      <c r="R91" s="67">
        <f t="shared" si="266"/>
        <v>0</v>
      </c>
      <c r="S91" s="67" t="e">
        <f t="shared" si="266"/>
        <v>#DIV/0!</v>
      </c>
      <c r="T91" s="67" t="e">
        <f t="shared" si="266"/>
        <v>#DIV/0!</v>
      </c>
      <c r="U91" s="56" t="e">
        <f t="shared" si="246"/>
        <v>#DIV/0!</v>
      </c>
      <c r="V91" s="67" t="e">
        <f t="shared" si="266"/>
        <v>#DIV/0!</v>
      </c>
      <c r="W91" s="63">
        <f t="shared" si="266"/>
        <v>0</v>
      </c>
      <c r="X91" s="67" t="e">
        <f t="shared" si="266"/>
        <v>#DIV/0!</v>
      </c>
      <c r="Y91" s="67" t="e">
        <f t="shared" si="266"/>
        <v>#DIV/0!</v>
      </c>
      <c r="Z91" s="56" t="e">
        <f t="shared" si="250"/>
        <v>#DIV/0!</v>
      </c>
      <c r="AA91" s="67" t="e">
        <f t="shared" si="266"/>
        <v>#DIV/0!</v>
      </c>
      <c r="AB91" s="67">
        <f>AB92</f>
        <v>0</v>
      </c>
      <c r="AC91" s="67" t="e">
        <f t="shared" ref="AC91" si="267">AC92</f>
        <v>#DIV/0!</v>
      </c>
      <c r="AD91" s="67" t="e">
        <f t="shared" si="266"/>
        <v>#DIV/0!</v>
      </c>
      <c r="AE91" s="56" t="e">
        <f t="shared" si="255"/>
        <v>#DIV/0!</v>
      </c>
      <c r="AF91" s="67" t="e">
        <f t="shared" si="266"/>
        <v>#DIV/0!</v>
      </c>
      <c r="AG91" s="63">
        <f>AG92</f>
        <v>0</v>
      </c>
      <c r="AH91" s="67" t="e">
        <f t="shared" ref="AH91:AI91" si="268">AH92</f>
        <v>#DIV/0!</v>
      </c>
      <c r="AI91" s="67" t="e">
        <f t="shared" si="268"/>
        <v>#DIV/0!</v>
      </c>
      <c r="AJ91" s="63">
        <f t="shared" si="266"/>
        <v>0</v>
      </c>
      <c r="AK91" s="63" t="e">
        <f t="shared" si="266"/>
        <v>#DIV/0!</v>
      </c>
      <c r="AL91" s="63" t="e">
        <f t="shared" si="266"/>
        <v>#DIV/0!</v>
      </c>
      <c r="AM91" s="63">
        <f t="shared" si="266"/>
        <v>0</v>
      </c>
      <c r="AN91" s="63" t="e">
        <f t="shared" si="266"/>
        <v>#DIV/0!</v>
      </c>
      <c r="AO91" s="63" t="e">
        <f t="shared" si="266"/>
        <v>#DIV/0!</v>
      </c>
      <c r="AP91" s="63">
        <f t="shared" si="266"/>
        <v>0</v>
      </c>
      <c r="AQ91" s="57" t="e">
        <f>(AP91/D91)*100</f>
        <v>#DIV/0!</v>
      </c>
    </row>
    <row r="92" spans="1:43" ht="18.600000000000001" customHeight="1">
      <c r="A92" s="38"/>
      <c r="B92" s="38"/>
      <c r="C92" s="49" t="s">
        <v>70</v>
      </c>
      <c r="D92" s="57">
        <v>0</v>
      </c>
      <c r="E92" s="49">
        <v>0</v>
      </c>
      <c r="F92" s="49">
        <v>0</v>
      </c>
      <c r="G92" s="57">
        <v>0</v>
      </c>
      <c r="H92" s="49"/>
      <c r="I92" s="49"/>
      <c r="J92" s="49">
        <f>SUM(G92:I92)</f>
        <v>0</v>
      </c>
      <c r="K92" s="57">
        <v>0</v>
      </c>
      <c r="L92" s="51">
        <f>SUM(G92:I92,K92)</f>
        <v>0</v>
      </c>
      <c r="M92" s="52"/>
      <c r="N92" s="53"/>
      <c r="O92" s="54"/>
      <c r="P92" s="55"/>
      <c r="Q92" s="81"/>
      <c r="R92" s="57">
        <f>M92+N92</f>
        <v>0</v>
      </c>
      <c r="S92" s="56" t="e">
        <f t="shared" si="244"/>
        <v>#DIV/0!</v>
      </c>
      <c r="T92" s="56" t="e">
        <f>R92/L92*100</f>
        <v>#DIV/0!</v>
      </c>
      <c r="U92" s="56" t="e">
        <f t="shared" si="246"/>
        <v>#DIV/0!</v>
      </c>
      <c r="V92" s="56" t="e">
        <f>R92/D92*100</f>
        <v>#DIV/0!</v>
      </c>
      <c r="W92" s="57">
        <f>O92+P92+Q92</f>
        <v>0</v>
      </c>
      <c r="X92" s="56" t="e">
        <f t="shared" si="248"/>
        <v>#DIV/0!</v>
      </c>
      <c r="Y92" s="56" t="e">
        <f>W92/L92*100</f>
        <v>#DIV/0!</v>
      </c>
      <c r="Z92" s="56" t="e">
        <f t="shared" si="250"/>
        <v>#DIV/0!</v>
      </c>
      <c r="AA92" s="56" t="e">
        <f>W92/D92*100</f>
        <v>#DIV/0!</v>
      </c>
      <c r="AB92" s="56">
        <f>SUM(M92:Q92)</f>
        <v>0</v>
      </c>
      <c r="AC92" s="56" t="e">
        <f t="shared" si="253"/>
        <v>#DIV/0!</v>
      </c>
      <c r="AD92" s="56" t="e">
        <f t="shared" ref="AD92" si="269">AB92/J92*100</f>
        <v>#DIV/0!</v>
      </c>
      <c r="AE92" s="56" t="e">
        <f t="shared" si="255"/>
        <v>#DIV/0!</v>
      </c>
      <c r="AF92" s="56" t="e">
        <f>AB92/D92*100</f>
        <v>#DIV/0!</v>
      </c>
      <c r="AG92" s="57">
        <f t="shared" ref="AG92" si="270">E92-AB92</f>
        <v>0</v>
      </c>
      <c r="AH92" s="56" t="e">
        <f t="shared" ref="AH92" si="271">AG92/E92*100</f>
        <v>#DIV/0!</v>
      </c>
      <c r="AI92" s="56" t="e">
        <f t="shared" ref="AI92" si="272">AG92/D92*100</f>
        <v>#DIV/0!</v>
      </c>
      <c r="AJ92" s="57">
        <f>J92-AB92</f>
        <v>0</v>
      </c>
      <c r="AK92" s="57" t="e">
        <f t="shared" ref="AK92" si="273">(AJ92/J92)*100</f>
        <v>#DIV/0!</v>
      </c>
      <c r="AL92" s="57" t="e">
        <f>(AJ92/D92)*100</f>
        <v>#DIV/0!</v>
      </c>
      <c r="AM92" s="34">
        <f>L92-AB92</f>
        <v>0</v>
      </c>
      <c r="AN92" s="57" t="e">
        <f>(AM92/L92)*100</f>
        <v>#DIV/0!</v>
      </c>
      <c r="AO92" s="63" t="e">
        <f>(AM92/D92)*100</f>
        <v>#DIV/0!</v>
      </c>
      <c r="AP92" s="34">
        <f t="shared" ref="AP92" si="274">D92-AB92</f>
        <v>0</v>
      </c>
      <c r="AQ92" s="57" t="e">
        <f t="shared" ref="AQ92" si="275">(AP92/D92)*100</f>
        <v>#DIV/0!</v>
      </c>
    </row>
    <row r="93" spans="1:43" ht="18.75">
      <c r="A93" s="69"/>
      <c r="B93" s="69"/>
      <c r="C93" s="70"/>
      <c r="D93" s="70"/>
      <c r="E93" s="70"/>
      <c r="F93" s="70"/>
      <c r="G93" s="71"/>
      <c r="H93" s="71"/>
      <c r="I93" s="71"/>
      <c r="J93" s="71"/>
      <c r="K93" s="71"/>
      <c r="L93" s="71"/>
      <c r="M93" s="72"/>
      <c r="N93" s="73"/>
      <c r="O93" s="74"/>
      <c r="P93" s="75"/>
      <c r="Q93" s="83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</row>
    <row r="94" spans="1:43" ht="56.25">
      <c r="A94" s="1104" t="s">
        <v>103</v>
      </c>
      <c r="B94" s="1106" t="s">
        <v>253</v>
      </c>
      <c r="C94" s="1107" t="s">
        <v>254</v>
      </c>
      <c r="D94" s="79" t="s">
        <v>255</v>
      </c>
      <c r="E94" s="293">
        <v>0.5</v>
      </c>
      <c r="F94" s="293">
        <v>0.5</v>
      </c>
      <c r="G94" s="1109">
        <f>SUM(G97,G103)</f>
        <v>1569000</v>
      </c>
      <c r="H94" s="1109">
        <f>H97+H103</f>
        <v>379000</v>
      </c>
      <c r="I94" s="1109">
        <f>I97+I103</f>
        <v>0</v>
      </c>
      <c r="J94" s="1109">
        <f>SUM(G94:I96)</f>
        <v>1948000</v>
      </c>
      <c r="K94" s="1111">
        <f>SUM(K97,K103)</f>
        <v>0</v>
      </c>
      <c r="L94" s="1113">
        <f>SUM(L97,L103)</f>
        <v>1948000</v>
      </c>
      <c r="M94" s="37"/>
      <c r="N94" s="37"/>
      <c r="O94" s="37"/>
      <c r="P94" s="37"/>
      <c r="Q94" s="37"/>
      <c r="R94" s="203" t="s">
        <v>417</v>
      </c>
      <c r="S94" s="294" t="s">
        <v>462</v>
      </c>
      <c r="T94" s="204" t="s">
        <v>433</v>
      </c>
      <c r="U94" s="204" t="s">
        <v>434</v>
      </c>
      <c r="V94" s="204" t="s">
        <v>403</v>
      </c>
      <c r="W94" s="204" t="s">
        <v>438</v>
      </c>
      <c r="X94" s="294" t="s">
        <v>462</v>
      </c>
      <c r="Y94" s="204" t="s">
        <v>433</v>
      </c>
      <c r="Z94" s="204" t="s">
        <v>434</v>
      </c>
      <c r="AA94" s="204" t="s">
        <v>403</v>
      </c>
      <c r="AB94" s="203" t="s">
        <v>439</v>
      </c>
      <c r="AC94" s="294" t="s">
        <v>462</v>
      </c>
      <c r="AD94" s="204" t="s">
        <v>433</v>
      </c>
      <c r="AE94" s="204" t="s">
        <v>434</v>
      </c>
      <c r="AF94" s="204" t="s">
        <v>403</v>
      </c>
      <c r="AG94" s="296" t="s">
        <v>465</v>
      </c>
      <c r="AH94" s="294" t="s">
        <v>464</v>
      </c>
      <c r="AI94" s="294" t="s">
        <v>399</v>
      </c>
      <c r="AJ94" s="204" t="s">
        <v>440</v>
      </c>
      <c r="AK94" s="204" t="s">
        <v>433</v>
      </c>
      <c r="AL94" s="204" t="s">
        <v>403</v>
      </c>
      <c r="AM94" s="204" t="s">
        <v>408</v>
      </c>
      <c r="AN94" s="204" t="s">
        <v>448</v>
      </c>
      <c r="AO94" s="204" t="s">
        <v>403</v>
      </c>
      <c r="AP94" s="204" t="s">
        <v>441</v>
      </c>
      <c r="AQ94" s="204" t="s">
        <v>403</v>
      </c>
    </row>
    <row r="95" spans="1:43" ht="14.45" customHeight="1">
      <c r="A95" s="1105"/>
      <c r="B95" s="1106"/>
      <c r="C95" s="1108"/>
      <c r="D95" s="1108">
        <f>D97+D103</f>
        <v>1948000</v>
      </c>
      <c r="E95" s="1108">
        <f>E97+E103</f>
        <v>974000</v>
      </c>
      <c r="F95" s="1108">
        <f>F97+F103</f>
        <v>974000</v>
      </c>
      <c r="G95" s="1110"/>
      <c r="H95" s="1110"/>
      <c r="I95" s="1110"/>
      <c r="J95" s="1110"/>
      <c r="K95" s="1112"/>
      <c r="L95" s="1106"/>
      <c r="M95" s="1114">
        <f t="shared" ref="M95:R95" si="276">M97+M103</f>
        <v>732810.8</v>
      </c>
      <c r="N95" s="1116">
        <f t="shared" si="276"/>
        <v>0</v>
      </c>
      <c r="O95" s="1118">
        <f t="shared" si="276"/>
        <v>0</v>
      </c>
      <c r="P95" s="1100">
        <f t="shared" si="276"/>
        <v>633431.19999999995</v>
      </c>
      <c r="Q95" s="1102">
        <f t="shared" si="276"/>
        <v>0</v>
      </c>
      <c r="R95" s="1071">
        <f t="shared" si="276"/>
        <v>732810.8</v>
      </c>
      <c r="S95" s="1071">
        <f>(R95/E95)*100</f>
        <v>75.237248459958934</v>
      </c>
      <c r="T95" s="1071">
        <f>(R95/J94)*100</f>
        <v>37.618624229979467</v>
      </c>
      <c r="U95" s="1071">
        <f>(R95/L94)*100</f>
        <v>37.618624229979467</v>
      </c>
      <c r="V95" s="1071">
        <f>(R95/D95)*100</f>
        <v>37.618624229979467</v>
      </c>
      <c r="W95" s="1071">
        <f>W97+W103</f>
        <v>633431.19999999995</v>
      </c>
      <c r="X95" s="1071">
        <f>(W95/E95)*100</f>
        <v>65.03400410677618</v>
      </c>
      <c r="Y95" s="1071">
        <f>(W95/J94)*100</f>
        <v>32.51700205338809</v>
      </c>
      <c r="Z95" s="1071">
        <f>(W95/L94)*100</f>
        <v>32.51700205338809</v>
      </c>
      <c r="AA95" s="1071">
        <f>(W95/D95)*100</f>
        <v>32.51700205338809</v>
      </c>
      <c r="AB95" s="1071">
        <f>AB97+AB103</f>
        <v>1366242</v>
      </c>
      <c r="AC95" s="1071">
        <f>(AB95/E95)*100</f>
        <v>140.27125256673511</v>
      </c>
      <c r="AD95" s="1171">
        <f>(AB95/J94)*100</f>
        <v>70.135626283367557</v>
      </c>
      <c r="AE95" s="1071">
        <f>(AB95/L94)*100</f>
        <v>70.135626283367557</v>
      </c>
      <c r="AF95" s="1071">
        <f>(AB95/D95)*100</f>
        <v>70.135626283367557</v>
      </c>
      <c r="AG95" s="1071">
        <f>AG97+AG103</f>
        <v>-392241.99999999994</v>
      </c>
      <c r="AH95" s="1071">
        <f>(AG95/E95)*100</f>
        <v>-40.271252566735107</v>
      </c>
      <c r="AI95" s="1071">
        <f>(AG95/D95)*100</f>
        <v>-20.135626283367554</v>
      </c>
      <c r="AJ95" s="1071">
        <f>AJ97+AJ103</f>
        <v>581758</v>
      </c>
      <c r="AK95" s="1071">
        <f>(AJ95/J94)*100</f>
        <v>29.864373716632443</v>
      </c>
      <c r="AL95" s="1071">
        <f>(AJ95/D95)*100</f>
        <v>29.864373716632443</v>
      </c>
      <c r="AM95" s="1071">
        <f>AM97+AM103</f>
        <v>581758</v>
      </c>
      <c r="AN95" s="1071">
        <f>(AM95/L94)*100</f>
        <v>29.864373716632443</v>
      </c>
      <c r="AO95" s="1071">
        <f>(AM95/D95)*100</f>
        <v>29.864373716632443</v>
      </c>
      <c r="AP95" s="1071">
        <f>AP97+AP103</f>
        <v>581758</v>
      </c>
      <c r="AQ95" s="1071">
        <f>(AP95/D95)*100</f>
        <v>29.864373716632443</v>
      </c>
    </row>
    <row r="96" spans="1:43" ht="9.9499999999999993" customHeight="1">
      <c r="A96" s="1105"/>
      <c r="B96" s="1106"/>
      <c r="C96" s="1108"/>
      <c r="D96" s="1108"/>
      <c r="E96" s="1108"/>
      <c r="F96" s="1108"/>
      <c r="G96" s="1110"/>
      <c r="H96" s="1110"/>
      <c r="I96" s="1110"/>
      <c r="J96" s="1110"/>
      <c r="K96" s="1112"/>
      <c r="L96" s="1106"/>
      <c r="M96" s="1115"/>
      <c r="N96" s="1117"/>
      <c r="O96" s="1119"/>
      <c r="P96" s="1101"/>
      <c r="Q96" s="1103"/>
      <c r="R96" s="1072"/>
      <c r="S96" s="1072"/>
      <c r="T96" s="1072"/>
      <c r="U96" s="1072"/>
      <c r="V96" s="1072"/>
      <c r="W96" s="1072"/>
      <c r="X96" s="1072"/>
      <c r="Y96" s="1072"/>
      <c r="Z96" s="1072"/>
      <c r="AA96" s="1072"/>
      <c r="AB96" s="1072"/>
      <c r="AC96" s="1072"/>
      <c r="AD96" s="1172"/>
      <c r="AE96" s="1072"/>
      <c r="AF96" s="1072"/>
      <c r="AG96" s="1072"/>
      <c r="AH96" s="1072"/>
      <c r="AI96" s="1072"/>
      <c r="AJ96" s="1072"/>
      <c r="AK96" s="1072"/>
      <c r="AL96" s="1072"/>
      <c r="AM96" s="1072"/>
      <c r="AN96" s="1072"/>
      <c r="AO96" s="1072"/>
      <c r="AP96" s="1072"/>
      <c r="AQ96" s="1072"/>
    </row>
    <row r="97" spans="1:43" ht="18.75">
      <c r="A97" s="38"/>
      <c r="B97" s="39"/>
      <c r="C97" s="40" t="s">
        <v>55</v>
      </c>
      <c r="D97" s="40">
        <f t="shared" ref="D97:J97" si="277">SUM(D98:D102)</f>
        <v>1948000</v>
      </c>
      <c r="E97" s="40">
        <f t="shared" si="277"/>
        <v>974000</v>
      </c>
      <c r="F97" s="40">
        <f t="shared" si="277"/>
        <v>974000</v>
      </c>
      <c r="G97" s="41">
        <f t="shared" si="277"/>
        <v>1569000</v>
      </c>
      <c r="H97" s="41">
        <f t="shared" si="277"/>
        <v>379000</v>
      </c>
      <c r="I97" s="41">
        <f t="shared" si="277"/>
        <v>0</v>
      </c>
      <c r="J97" s="41">
        <f t="shared" si="277"/>
        <v>1948000</v>
      </c>
      <c r="K97" s="42">
        <f>SUM(K98:K100)</f>
        <v>0</v>
      </c>
      <c r="L97" s="41">
        <f t="shared" ref="L97:R97" si="278">SUM(L98:L102)</f>
        <v>1948000</v>
      </c>
      <c r="M97" s="43">
        <f t="shared" si="278"/>
        <v>732810.8</v>
      </c>
      <c r="N97" s="44">
        <f t="shared" si="278"/>
        <v>0</v>
      </c>
      <c r="O97" s="45">
        <f t="shared" si="278"/>
        <v>0</v>
      </c>
      <c r="P97" s="46">
        <f t="shared" si="278"/>
        <v>633431.19999999995</v>
      </c>
      <c r="Q97" s="80">
        <f t="shared" si="278"/>
        <v>0</v>
      </c>
      <c r="R97" s="47">
        <f t="shared" si="278"/>
        <v>732810.8</v>
      </c>
      <c r="S97" s="48">
        <f>R97/E97*100</f>
        <v>75.237248459958934</v>
      </c>
      <c r="T97" s="48">
        <f>R97/J97*100</f>
        <v>37.618624229979467</v>
      </c>
      <c r="U97" s="48">
        <f>R97/L97*100</f>
        <v>37.618624229979467</v>
      </c>
      <c r="V97" s="48">
        <f t="shared" ref="V97:V102" si="279">R97/D97*100</f>
        <v>37.618624229979467</v>
      </c>
      <c r="W97" s="47">
        <f>SUM(W98:W102)</f>
        <v>633431.19999999995</v>
      </c>
      <c r="X97" s="48">
        <f>W97/E97*100</f>
        <v>65.03400410677618</v>
      </c>
      <c r="Y97" s="48">
        <f>W97/J97*100</f>
        <v>32.51700205338809</v>
      </c>
      <c r="Z97" s="48">
        <f>W97/L97*100</f>
        <v>32.51700205338809</v>
      </c>
      <c r="AA97" s="48">
        <f>W97/D97*100</f>
        <v>32.51700205338809</v>
      </c>
      <c r="AB97" s="48">
        <f>SUM(AB98:AB102)</f>
        <v>1366242</v>
      </c>
      <c r="AC97" s="48">
        <f>AB97/E97*100</f>
        <v>140.27125256673511</v>
      </c>
      <c r="AD97" s="299">
        <f>AB97/J97*100</f>
        <v>70.135626283367557</v>
      </c>
      <c r="AE97" s="48">
        <f>AB97/L97*100</f>
        <v>70.135626283367557</v>
      </c>
      <c r="AF97" s="48">
        <f>AB97/D97*100</f>
        <v>70.135626283367557</v>
      </c>
      <c r="AG97" s="295">
        <f>SUM(AG98:AG102)</f>
        <v>-392241.99999999994</v>
      </c>
      <c r="AH97" s="48">
        <f>AG97/E97*100</f>
        <v>-40.271252566735107</v>
      </c>
      <c r="AI97" s="48">
        <f>AG97/D97*100</f>
        <v>-20.135626283367554</v>
      </c>
      <c r="AJ97" s="47">
        <f>SUM(AJ98:AJ102)</f>
        <v>581758</v>
      </c>
      <c r="AK97" s="47">
        <f>(AJ97/J97)*100</f>
        <v>29.864373716632443</v>
      </c>
      <c r="AL97" s="47">
        <f>(AJ97/D97)*100</f>
        <v>29.864373716632443</v>
      </c>
      <c r="AM97" s="47">
        <f>SUM(AM98:AM102)</f>
        <v>581758</v>
      </c>
      <c r="AN97" s="47">
        <f>(AM97/L97)*100</f>
        <v>29.864373716632443</v>
      </c>
      <c r="AO97" s="47">
        <f t="shared" ref="AO97:AO102" si="280">(AM97/D97)*100</f>
        <v>29.864373716632443</v>
      </c>
      <c r="AP97" s="47">
        <f>SUM(AP98:AP102)</f>
        <v>581758</v>
      </c>
      <c r="AQ97" s="47">
        <f>(AP97/D97)*100</f>
        <v>29.864373716632443</v>
      </c>
    </row>
    <row r="98" spans="1:43" ht="18.75">
      <c r="A98" s="38"/>
      <c r="B98" s="39"/>
      <c r="C98" s="49" t="s">
        <v>56</v>
      </c>
      <c r="D98" s="49">
        <v>432000</v>
      </c>
      <c r="E98" s="49">
        <v>216000</v>
      </c>
      <c r="F98" s="49">
        <v>216000</v>
      </c>
      <c r="G98" s="49">
        <v>432000</v>
      </c>
      <c r="H98" s="49">
        <v>0</v>
      </c>
      <c r="I98" s="49"/>
      <c r="J98" s="41">
        <f>SUM(G98:I98)</f>
        <v>432000</v>
      </c>
      <c r="K98" s="50">
        <v>0</v>
      </c>
      <c r="L98" s="51">
        <f>SUM(G98:I98,K98)</f>
        <v>432000</v>
      </c>
      <c r="M98" s="52">
        <f>'ST-68 DATA'!Q101</f>
        <v>288000</v>
      </c>
      <c r="N98" s="53"/>
      <c r="O98" s="54"/>
      <c r="P98" s="55"/>
      <c r="Q98" s="81">
        <f>'ST-68 DATA'!R101</f>
        <v>0</v>
      </c>
      <c r="R98" s="56">
        <f>M98+N98</f>
        <v>288000</v>
      </c>
      <c r="S98" s="56">
        <f>R98/E98*100</f>
        <v>133.33333333333331</v>
      </c>
      <c r="T98" s="56">
        <f>R98/J98*100</f>
        <v>66.666666666666657</v>
      </c>
      <c r="U98" s="56">
        <f>R98/L98*100</f>
        <v>66.666666666666657</v>
      </c>
      <c r="V98" s="56">
        <f t="shared" si="279"/>
        <v>66.666666666666657</v>
      </c>
      <c r="W98" s="57">
        <f>O98+P98+Q98</f>
        <v>0</v>
      </c>
      <c r="X98" s="56">
        <f>W98/E98*100</f>
        <v>0</v>
      </c>
      <c r="Y98" s="56">
        <f>W98/J98*100</f>
        <v>0</v>
      </c>
      <c r="Z98" s="56">
        <f>W98/L98*100</f>
        <v>0</v>
      </c>
      <c r="AA98" s="56">
        <f>W98/D98*100</f>
        <v>0</v>
      </c>
      <c r="AB98" s="56">
        <f>SUM(M98:Q98)</f>
        <v>288000</v>
      </c>
      <c r="AC98" s="56">
        <f>AB98/E98*100</f>
        <v>133.33333333333331</v>
      </c>
      <c r="AD98" s="56">
        <f>AB98/J98*100</f>
        <v>66.666666666666657</v>
      </c>
      <c r="AE98" s="56">
        <f>AB98/L98*100</f>
        <v>66.666666666666657</v>
      </c>
      <c r="AF98" s="56">
        <f>AB98/D98*100</f>
        <v>66.666666666666657</v>
      </c>
      <c r="AG98" s="57">
        <f>E98-AB98</f>
        <v>-72000</v>
      </c>
      <c r="AH98" s="56">
        <f>AG98/E98*100</f>
        <v>-33.333333333333329</v>
      </c>
      <c r="AI98" s="56">
        <f>AG98/D98*100</f>
        <v>-16.666666666666664</v>
      </c>
      <c r="AJ98" s="57">
        <f>J98-AB98</f>
        <v>144000</v>
      </c>
      <c r="AK98" s="57">
        <f>(AJ98/J98)*100</f>
        <v>33.333333333333329</v>
      </c>
      <c r="AL98" s="57">
        <f>(AJ98/D98)*100</f>
        <v>33.333333333333329</v>
      </c>
      <c r="AM98" s="34">
        <f>L98-AB98</f>
        <v>144000</v>
      </c>
      <c r="AN98" s="57">
        <f>(AM98/L98)*100</f>
        <v>33.333333333333329</v>
      </c>
      <c r="AO98" s="63">
        <f t="shared" si="280"/>
        <v>33.333333333333329</v>
      </c>
      <c r="AP98" s="34">
        <f>D98-AB98</f>
        <v>144000</v>
      </c>
      <c r="AQ98" s="57">
        <f>(AP98/D98)*100</f>
        <v>33.333333333333329</v>
      </c>
    </row>
    <row r="99" spans="1:43" ht="18.75">
      <c r="A99" s="38"/>
      <c r="B99" s="38"/>
      <c r="C99" s="58" t="s">
        <v>57</v>
      </c>
      <c r="D99" s="58">
        <v>105600</v>
      </c>
      <c r="E99" s="58">
        <v>52800</v>
      </c>
      <c r="F99" s="58">
        <v>52800</v>
      </c>
      <c r="G99" s="58">
        <v>79200</v>
      </c>
      <c r="H99" s="58">
        <v>26400</v>
      </c>
      <c r="I99" s="58"/>
      <c r="J99" s="42">
        <f>SUM(G99:I99)</f>
        <v>105600</v>
      </c>
      <c r="K99" s="78">
        <v>0</v>
      </c>
      <c r="L99" s="342">
        <f>SUM(G99:I99,K99)</f>
        <v>105600</v>
      </c>
      <c r="M99" s="343">
        <f>'ST-68 DATA'!S101</f>
        <v>348510.8</v>
      </c>
      <c r="N99" s="344">
        <f>'ST-68 DATA'!T101</f>
        <v>0</v>
      </c>
      <c r="O99" s="345">
        <f>'ST-68 DATA'!U101</f>
        <v>0</v>
      </c>
      <c r="P99" s="341">
        <f>'ST-68 DATA'!V101</f>
        <v>81320</v>
      </c>
      <c r="Q99" s="346"/>
      <c r="R99" s="56">
        <f>M99+N99</f>
        <v>348510.8</v>
      </c>
      <c r="S99" s="56">
        <f t="shared" ref="S99:S104" si="281">R99/E99*100</f>
        <v>660.05833333333328</v>
      </c>
      <c r="T99" s="56">
        <f t="shared" ref="T99:T102" si="282">R99/J99*100</f>
        <v>330.02916666666664</v>
      </c>
      <c r="U99" s="56">
        <f t="shared" ref="U99:U104" si="283">R99/L99*100</f>
        <v>330.02916666666664</v>
      </c>
      <c r="V99" s="56">
        <f t="shared" si="279"/>
        <v>330.02916666666664</v>
      </c>
      <c r="W99" s="57">
        <f t="shared" ref="W99:W102" si="284">O99+P99+Q99</f>
        <v>81320</v>
      </c>
      <c r="X99" s="56">
        <f t="shared" ref="X99:X104" si="285">W99/E99*100</f>
        <v>154.0151515151515</v>
      </c>
      <c r="Y99" s="56">
        <f t="shared" ref="Y99:Y102" si="286">W99/J99*100</f>
        <v>77.007575757575751</v>
      </c>
      <c r="Z99" s="56">
        <f t="shared" ref="Z99:Z104" si="287">W99/L99*100</f>
        <v>77.007575757575751</v>
      </c>
      <c r="AA99" s="56">
        <f t="shared" ref="AA99:AA102" si="288">W99/D99*100</f>
        <v>77.007575757575751</v>
      </c>
      <c r="AB99" s="56">
        <f t="shared" ref="AB99:AB102" si="289">SUM(M99:Q99)</f>
        <v>429830.8</v>
      </c>
      <c r="AC99" s="56">
        <f t="shared" ref="AC99:AC104" si="290">AB99/E99*100</f>
        <v>814.0734848484849</v>
      </c>
      <c r="AD99" s="56">
        <f t="shared" ref="AD99:AD102" si="291">AB99/J99*100</f>
        <v>407.03674242424245</v>
      </c>
      <c r="AE99" s="56">
        <f t="shared" ref="AE99:AE104" si="292">AB99/L99*100</f>
        <v>407.03674242424245</v>
      </c>
      <c r="AF99" s="56">
        <f t="shared" ref="AF99:AF102" si="293">AB99/D99*100</f>
        <v>407.03674242424245</v>
      </c>
      <c r="AG99" s="57">
        <f t="shared" ref="AG99:AG102" si="294">E99-AB99</f>
        <v>-377030.8</v>
      </c>
      <c r="AH99" s="56">
        <f t="shared" ref="AH99:AH102" si="295">AG99/E99*100</f>
        <v>-714.07348484848478</v>
      </c>
      <c r="AI99" s="56">
        <f t="shared" ref="AI99:AI102" si="296">AG99/D99*100</f>
        <v>-357.03674242424239</v>
      </c>
      <c r="AJ99" s="57">
        <f t="shared" ref="AJ99:AJ102" si="297">J99-AB99</f>
        <v>-324230.8</v>
      </c>
      <c r="AK99" s="57">
        <f t="shared" ref="AK99:AK102" si="298">(AJ99/J99)*100</f>
        <v>-307.03674242424239</v>
      </c>
      <c r="AL99" s="57">
        <f t="shared" ref="AL99:AL102" si="299">(AJ99/D99)*100</f>
        <v>-307.03674242424239</v>
      </c>
      <c r="AM99" s="34">
        <f>L99-AB99</f>
        <v>-324230.8</v>
      </c>
      <c r="AN99" s="57">
        <f t="shared" ref="AN99:AN102" si="300">(AM99/L99)*100</f>
        <v>-307.03674242424239</v>
      </c>
      <c r="AO99" s="63">
        <f t="shared" si="280"/>
        <v>-307.03674242424239</v>
      </c>
      <c r="AP99" s="34">
        <f t="shared" ref="AP99:AP102" si="301">D99-AB99</f>
        <v>-324230.8</v>
      </c>
      <c r="AQ99" s="57">
        <f t="shared" ref="AQ99:AQ102" si="302">(AP99/D99)*100</f>
        <v>-307.03674242424239</v>
      </c>
    </row>
    <row r="100" spans="1:43" ht="18.75">
      <c r="A100" s="38"/>
      <c r="B100" s="38"/>
      <c r="C100" s="49" t="s">
        <v>58</v>
      </c>
      <c r="D100" s="49">
        <v>1410400</v>
      </c>
      <c r="E100" s="49">
        <v>705200</v>
      </c>
      <c r="F100" s="49">
        <v>705200</v>
      </c>
      <c r="G100" s="49">
        <v>1057800</v>
      </c>
      <c r="H100" s="49">
        <v>352600</v>
      </c>
      <c r="I100" s="49"/>
      <c r="J100" s="41">
        <f>SUM(G100:I100)</f>
        <v>1410400</v>
      </c>
      <c r="K100" s="59">
        <v>0</v>
      </c>
      <c r="L100" s="51">
        <f>SUM(G100:I100,K100)</f>
        <v>1410400</v>
      </c>
      <c r="M100" s="52">
        <f>'ST-68 DATA'!W101</f>
        <v>96300</v>
      </c>
      <c r="N100" s="53">
        <f>'ST-68 DATA'!X101</f>
        <v>0</v>
      </c>
      <c r="O100" s="54">
        <f>'ST-68 DATA'!Y101</f>
        <v>0</v>
      </c>
      <c r="P100" s="55">
        <f>'ST-68 DATA'!Z101</f>
        <v>552111.19999999995</v>
      </c>
      <c r="Q100" s="81"/>
      <c r="R100" s="56">
        <f>M100+N100</f>
        <v>96300</v>
      </c>
      <c r="S100" s="56">
        <f t="shared" si="281"/>
        <v>13.655700510493476</v>
      </c>
      <c r="T100" s="56">
        <f t="shared" si="282"/>
        <v>6.8278502552467382</v>
      </c>
      <c r="U100" s="56">
        <f t="shared" si="283"/>
        <v>6.8278502552467382</v>
      </c>
      <c r="V100" s="56">
        <f t="shared" si="279"/>
        <v>6.8278502552467382</v>
      </c>
      <c r="W100" s="57">
        <f t="shared" si="284"/>
        <v>552111.19999999995</v>
      </c>
      <c r="X100" s="56">
        <f t="shared" si="285"/>
        <v>78.291435053885422</v>
      </c>
      <c r="Y100" s="56">
        <f t="shared" si="286"/>
        <v>39.145717526942711</v>
      </c>
      <c r="Z100" s="56">
        <f t="shared" si="287"/>
        <v>39.145717526942711</v>
      </c>
      <c r="AA100" s="56">
        <f t="shared" si="288"/>
        <v>39.145717526942711</v>
      </c>
      <c r="AB100" s="56">
        <f t="shared" si="289"/>
        <v>648411.19999999995</v>
      </c>
      <c r="AC100" s="56">
        <f t="shared" si="290"/>
        <v>91.947135564378897</v>
      </c>
      <c r="AD100" s="56">
        <f t="shared" si="291"/>
        <v>45.973567782189448</v>
      </c>
      <c r="AE100" s="56">
        <f t="shared" si="292"/>
        <v>45.973567782189448</v>
      </c>
      <c r="AF100" s="56">
        <f t="shared" si="293"/>
        <v>45.973567782189448</v>
      </c>
      <c r="AG100" s="57">
        <f t="shared" si="294"/>
        <v>56788.800000000047</v>
      </c>
      <c r="AH100" s="56">
        <f t="shared" si="295"/>
        <v>8.0528644356211068</v>
      </c>
      <c r="AI100" s="56">
        <f t="shared" si="296"/>
        <v>4.0264322178105534</v>
      </c>
      <c r="AJ100" s="57">
        <f t="shared" si="297"/>
        <v>761988.8</v>
      </c>
      <c r="AK100" s="57">
        <f t="shared" si="298"/>
        <v>54.026432217810552</v>
      </c>
      <c r="AL100" s="57">
        <f t="shared" si="299"/>
        <v>54.026432217810552</v>
      </c>
      <c r="AM100" s="34">
        <f>L100-AB100</f>
        <v>761988.8</v>
      </c>
      <c r="AN100" s="57">
        <f t="shared" si="300"/>
        <v>54.026432217810552</v>
      </c>
      <c r="AO100" s="63">
        <f t="shared" si="280"/>
        <v>54.026432217810552</v>
      </c>
      <c r="AP100" s="34">
        <f t="shared" si="301"/>
        <v>761988.8</v>
      </c>
      <c r="AQ100" s="57">
        <f t="shared" si="302"/>
        <v>54.026432217810552</v>
      </c>
    </row>
    <row r="101" spans="1:43" ht="18.75">
      <c r="A101" s="38"/>
      <c r="B101" s="38"/>
      <c r="C101" s="49" t="s">
        <v>69</v>
      </c>
      <c r="D101" s="49">
        <v>0</v>
      </c>
      <c r="E101" s="49">
        <v>0</v>
      </c>
      <c r="F101" s="49">
        <v>0</v>
      </c>
      <c r="G101" s="49">
        <v>0</v>
      </c>
      <c r="H101" s="49"/>
      <c r="I101" s="49"/>
      <c r="J101" s="41">
        <f>SUM(G101:I101)</f>
        <v>0</v>
      </c>
      <c r="K101" s="59">
        <v>0</v>
      </c>
      <c r="L101" s="51">
        <f>SUM(G101:I101,K101)</f>
        <v>0</v>
      </c>
      <c r="M101" s="52">
        <f>'ST-68 DATA'!AA101</f>
        <v>0</v>
      </c>
      <c r="N101" s="53">
        <f>'ST-68 DATA'!AB101</f>
        <v>0</v>
      </c>
      <c r="O101" s="54">
        <f>'ST-68 DATA'!AC101</f>
        <v>0</v>
      </c>
      <c r="P101" s="55">
        <f>'ST-68 DATA'!AD101</f>
        <v>0</v>
      </c>
      <c r="Q101" s="81"/>
      <c r="R101" s="56">
        <f>M101+N101</f>
        <v>0</v>
      </c>
      <c r="S101" s="56" t="e">
        <f t="shared" si="281"/>
        <v>#DIV/0!</v>
      </c>
      <c r="T101" s="56" t="e">
        <f t="shared" si="282"/>
        <v>#DIV/0!</v>
      </c>
      <c r="U101" s="56" t="e">
        <f t="shared" si="283"/>
        <v>#DIV/0!</v>
      </c>
      <c r="V101" s="56" t="e">
        <f t="shared" si="279"/>
        <v>#DIV/0!</v>
      </c>
      <c r="W101" s="57">
        <f t="shared" si="284"/>
        <v>0</v>
      </c>
      <c r="X101" s="56" t="e">
        <f t="shared" si="285"/>
        <v>#DIV/0!</v>
      </c>
      <c r="Y101" s="56" t="e">
        <f t="shared" si="286"/>
        <v>#DIV/0!</v>
      </c>
      <c r="Z101" s="56" t="e">
        <f t="shared" si="287"/>
        <v>#DIV/0!</v>
      </c>
      <c r="AA101" s="56" t="e">
        <f t="shared" si="288"/>
        <v>#DIV/0!</v>
      </c>
      <c r="AB101" s="56">
        <f t="shared" si="289"/>
        <v>0</v>
      </c>
      <c r="AC101" s="56" t="e">
        <f t="shared" si="290"/>
        <v>#DIV/0!</v>
      </c>
      <c r="AD101" s="56" t="e">
        <f t="shared" si="291"/>
        <v>#DIV/0!</v>
      </c>
      <c r="AE101" s="56" t="e">
        <f t="shared" si="292"/>
        <v>#DIV/0!</v>
      </c>
      <c r="AF101" s="56" t="e">
        <f t="shared" si="293"/>
        <v>#DIV/0!</v>
      </c>
      <c r="AG101" s="57">
        <f t="shared" si="294"/>
        <v>0</v>
      </c>
      <c r="AH101" s="56" t="e">
        <f t="shared" si="295"/>
        <v>#DIV/0!</v>
      </c>
      <c r="AI101" s="56" t="e">
        <f t="shared" si="296"/>
        <v>#DIV/0!</v>
      </c>
      <c r="AJ101" s="57">
        <f t="shared" si="297"/>
        <v>0</v>
      </c>
      <c r="AK101" s="57" t="e">
        <f t="shared" si="298"/>
        <v>#DIV/0!</v>
      </c>
      <c r="AL101" s="57" t="e">
        <f t="shared" si="299"/>
        <v>#DIV/0!</v>
      </c>
      <c r="AM101" s="34">
        <f>L101-AB101</f>
        <v>0</v>
      </c>
      <c r="AN101" s="57" t="e">
        <f t="shared" si="300"/>
        <v>#DIV/0!</v>
      </c>
      <c r="AO101" s="63" t="e">
        <f t="shared" si="280"/>
        <v>#DIV/0!</v>
      </c>
      <c r="AP101" s="34">
        <f t="shared" si="301"/>
        <v>0</v>
      </c>
      <c r="AQ101" s="57" t="e">
        <f t="shared" si="302"/>
        <v>#DIV/0!</v>
      </c>
    </row>
    <row r="102" spans="1:43" ht="18.75">
      <c r="A102" s="38"/>
      <c r="B102" s="38"/>
      <c r="C102" s="49" t="s">
        <v>60</v>
      </c>
      <c r="D102" s="57">
        <v>0</v>
      </c>
      <c r="E102" s="49">
        <v>0</v>
      </c>
      <c r="F102" s="49">
        <v>0</v>
      </c>
      <c r="G102" s="57">
        <v>0</v>
      </c>
      <c r="H102" s="49"/>
      <c r="I102" s="49"/>
      <c r="J102" s="41">
        <f>SUM(G102:I102)</f>
        <v>0</v>
      </c>
      <c r="K102" s="49">
        <v>0</v>
      </c>
      <c r="L102" s="51">
        <f>SUM(G102:I102,K102)</f>
        <v>0</v>
      </c>
      <c r="M102" s="52">
        <f>'ST-68 DATA'!AE101</f>
        <v>0</v>
      </c>
      <c r="N102" s="53">
        <f>'ST-68 DATA'!AF101</f>
        <v>0</v>
      </c>
      <c r="O102" s="54">
        <f>'ST-68 DATA'!AG101</f>
        <v>0</v>
      </c>
      <c r="P102" s="55">
        <f>'ST-68 DATA'!AH101</f>
        <v>0</v>
      </c>
      <c r="Q102" s="81"/>
      <c r="R102" s="56">
        <f>M102+N102</f>
        <v>0</v>
      </c>
      <c r="S102" s="56" t="e">
        <f t="shared" si="281"/>
        <v>#DIV/0!</v>
      </c>
      <c r="T102" s="56" t="e">
        <f t="shared" si="282"/>
        <v>#DIV/0!</v>
      </c>
      <c r="U102" s="56" t="e">
        <f t="shared" si="283"/>
        <v>#DIV/0!</v>
      </c>
      <c r="V102" s="56" t="e">
        <f t="shared" si="279"/>
        <v>#DIV/0!</v>
      </c>
      <c r="W102" s="57">
        <f t="shared" si="284"/>
        <v>0</v>
      </c>
      <c r="X102" s="56" t="e">
        <f t="shared" si="285"/>
        <v>#DIV/0!</v>
      </c>
      <c r="Y102" s="56" t="e">
        <f t="shared" si="286"/>
        <v>#DIV/0!</v>
      </c>
      <c r="Z102" s="56" t="e">
        <f t="shared" si="287"/>
        <v>#DIV/0!</v>
      </c>
      <c r="AA102" s="56" t="e">
        <f t="shared" si="288"/>
        <v>#DIV/0!</v>
      </c>
      <c r="AB102" s="56">
        <f t="shared" si="289"/>
        <v>0</v>
      </c>
      <c r="AC102" s="56" t="e">
        <f t="shared" si="290"/>
        <v>#DIV/0!</v>
      </c>
      <c r="AD102" s="56" t="e">
        <f t="shared" si="291"/>
        <v>#DIV/0!</v>
      </c>
      <c r="AE102" s="56" t="e">
        <f t="shared" si="292"/>
        <v>#DIV/0!</v>
      </c>
      <c r="AF102" s="56" t="e">
        <f t="shared" si="293"/>
        <v>#DIV/0!</v>
      </c>
      <c r="AG102" s="57">
        <f t="shared" si="294"/>
        <v>0</v>
      </c>
      <c r="AH102" s="56" t="e">
        <f t="shared" si="295"/>
        <v>#DIV/0!</v>
      </c>
      <c r="AI102" s="56" t="e">
        <f t="shared" si="296"/>
        <v>#DIV/0!</v>
      </c>
      <c r="AJ102" s="57">
        <f t="shared" si="297"/>
        <v>0</v>
      </c>
      <c r="AK102" s="57" t="e">
        <f t="shared" si="298"/>
        <v>#DIV/0!</v>
      </c>
      <c r="AL102" s="57" t="e">
        <f t="shared" si="299"/>
        <v>#DIV/0!</v>
      </c>
      <c r="AM102" s="34">
        <f>L102-AB102</f>
        <v>0</v>
      </c>
      <c r="AN102" s="57" t="e">
        <f t="shared" si="300"/>
        <v>#DIV/0!</v>
      </c>
      <c r="AO102" s="63" t="e">
        <f t="shared" si="280"/>
        <v>#DIV/0!</v>
      </c>
      <c r="AP102" s="34">
        <f t="shared" si="301"/>
        <v>0</v>
      </c>
      <c r="AQ102" s="57" t="e">
        <f t="shared" si="302"/>
        <v>#DIV/0!</v>
      </c>
    </row>
    <row r="103" spans="1:43" ht="18.75">
      <c r="A103" s="61"/>
      <c r="B103" s="62"/>
      <c r="C103" s="63" t="s">
        <v>61</v>
      </c>
      <c r="D103" s="63">
        <f>D104</f>
        <v>0</v>
      </c>
      <c r="E103" s="63">
        <f>E104</f>
        <v>0</v>
      </c>
      <c r="F103" s="63">
        <f>F104</f>
        <v>0</v>
      </c>
      <c r="G103" s="63">
        <f>SUM(G104:G104)</f>
        <v>0</v>
      </c>
      <c r="H103" s="63">
        <f>H104</f>
        <v>0</v>
      </c>
      <c r="I103" s="63">
        <f>I104</f>
        <v>0</v>
      </c>
      <c r="J103" s="63">
        <f>J104</f>
        <v>0</v>
      </c>
      <c r="K103" s="63">
        <f>K104</f>
        <v>0</v>
      </c>
      <c r="L103" s="63">
        <f>SUM(L104:L104)</f>
        <v>0</v>
      </c>
      <c r="M103" s="64">
        <f t="shared" ref="M103:AP103" si="303">M104</f>
        <v>0</v>
      </c>
      <c r="N103" s="65">
        <f t="shared" si="303"/>
        <v>0</v>
      </c>
      <c r="O103" s="66">
        <f t="shared" si="303"/>
        <v>0</v>
      </c>
      <c r="P103" s="46">
        <f t="shared" si="303"/>
        <v>0</v>
      </c>
      <c r="Q103" s="82">
        <f t="shared" si="303"/>
        <v>0</v>
      </c>
      <c r="R103" s="67">
        <f t="shared" si="303"/>
        <v>0</v>
      </c>
      <c r="S103" s="67" t="e">
        <f t="shared" si="303"/>
        <v>#DIV/0!</v>
      </c>
      <c r="T103" s="67" t="e">
        <f t="shared" si="303"/>
        <v>#DIV/0!</v>
      </c>
      <c r="U103" s="56" t="e">
        <f t="shared" si="283"/>
        <v>#DIV/0!</v>
      </c>
      <c r="V103" s="67" t="e">
        <f t="shared" si="303"/>
        <v>#DIV/0!</v>
      </c>
      <c r="W103" s="63">
        <f t="shared" si="303"/>
        <v>0</v>
      </c>
      <c r="X103" s="67" t="e">
        <f t="shared" si="303"/>
        <v>#DIV/0!</v>
      </c>
      <c r="Y103" s="67" t="e">
        <f t="shared" si="303"/>
        <v>#DIV/0!</v>
      </c>
      <c r="Z103" s="56" t="e">
        <f t="shared" si="287"/>
        <v>#DIV/0!</v>
      </c>
      <c r="AA103" s="67" t="e">
        <f t="shared" si="303"/>
        <v>#DIV/0!</v>
      </c>
      <c r="AB103" s="67">
        <f>AB104</f>
        <v>0</v>
      </c>
      <c r="AC103" s="67" t="e">
        <f t="shared" ref="AC103" si="304">AC104</f>
        <v>#DIV/0!</v>
      </c>
      <c r="AD103" s="67" t="e">
        <f t="shared" si="303"/>
        <v>#DIV/0!</v>
      </c>
      <c r="AE103" s="56" t="e">
        <f t="shared" si="292"/>
        <v>#DIV/0!</v>
      </c>
      <c r="AF103" s="67" t="e">
        <f t="shared" si="303"/>
        <v>#DIV/0!</v>
      </c>
      <c r="AG103" s="63">
        <f>AG104</f>
        <v>0</v>
      </c>
      <c r="AH103" s="67" t="e">
        <f t="shared" ref="AH103:AI103" si="305">AH104</f>
        <v>#DIV/0!</v>
      </c>
      <c r="AI103" s="67" t="e">
        <f t="shared" si="305"/>
        <v>#DIV/0!</v>
      </c>
      <c r="AJ103" s="63">
        <f t="shared" si="303"/>
        <v>0</v>
      </c>
      <c r="AK103" s="63" t="e">
        <f t="shared" si="303"/>
        <v>#DIV/0!</v>
      </c>
      <c r="AL103" s="63" t="e">
        <f t="shared" si="303"/>
        <v>#DIV/0!</v>
      </c>
      <c r="AM103" s="63">
        <f t="shared" si="303"/>
        <v>0</v>
      </c>
      <c r="AN103" s="63" t="e">
        <f t="shared" si="303"/>
        <v>#DIV/0!</v>
      </c>
      <c r="AO103" s="63" t="e">
        <f t="shared" si="303"/>
        <v>#DIV/0!</v>
      </c>
      <c r="AP103" s="63">
        <f t="shared" si="303"/>
        <v>0</v>
      </c>
      <c r="AQ103" s="57" t="e">
        <f>(AP103/D103)*100</f>
        <v>#DIV/0!</v>
      </c>
    </row>
    <row r="104" spans="1:43" ht="18.75">
      <c r="A104" s="38"/>
      <c r="B104" s="38"/>
      <c r="C104" s="49" t="s">
        <v>70</v>
      </c>
      <c r="D104" s="57">
        <v>0</v>
      </c>
      <c r="E104" s="49">
        <v>0</v>
      </c>
      <c r="F104" s="49">
        <v>0</v>
      </c>
      <c r="G104" s="57">
        <v>0</v>
      </c>
      <c r="H104" s="49"/>
      <c r="I104" s="49"/>
      <c r="J104" s="49">
        <f>SUM(G104:I104)</f>
        <v>0</v>
      </c>
      <c r="K104" s="57">
        <v>0</v>
      </c>
      <c r="L104" s="51">
        <f>SUM(G104:I104,K104)</f>
        <v>0</v>
      </c>
      <c r="M104" s="52"/>
      <c r="N104" s="53"/>
      <c r="O104" s="54"/>
      <c r="P104" s="55"/>
      <c r="Q104" s="81"/>
      <c r="R104" s="57">
        <f>M104+N104</f>
        <v>0</v>
      </c>
      <c r="S104" s="56" t="e">
        <f t="shared" si="281"/>
        <v>#DIV/0!</v>
      </c>
      <c r="T104" s="56" t="e">
        <f>R104/L104*100</f>
        <v>#DIV/0!</v>
      </c>
      <c r="U104" s="56" t="e">
        <f t="shared" si="283"/>
        <v>#DIV/0!</v>
      </c>
      <c r="V104" s="56" t="e">
        <f>R104/D104*100</f>
        <v>#DIV/0!</v>
      </c>
      <c r="W104" s="57">
        <f>O104+P104+Q104</f>
        <v>0</v>
      </c>
      <c r="X104" s="56" t="e">
        <f t="shared" si="285"/>
        <v>#DIV/0!</v>
      </c>
      <c r="Y104" s="56" t="e">
        <f>W104/L104*100</f>
        <v>#DIV/0!</v>
      </c>
      <c r="Z104" s="56" t="e">
        <f t="shared" si="287"/>
        <v>#DIV/0!</v>
      </c>
      <c r="AA104" s="56" t="e">
        <f>W104/D104*100</f>
        <v>#DIV/0!</v>
      </c>
      <c r="AB104" s="56">
        <f>SUM(M104:Q104)</f>
        <v>0</v>
      </c>
      <c r="AC104" s="56" t="e">
        <f t="shared" si="290"/>
        <v>#DIV/0!</v>
      </c>
      <c r="AD104" s="56" t="e">
        <f t="shared" ref="AD104" si="306">AB104/J104*100</f>
        <v>#DIV/0!</v>
      </c>
      <c r="AE104" s="56" t="e">
        <f t="shared" si="292"/>
        <v>#DIV/0!</v>
      </c>
      <c r="AF104" s="56" t="e">
        <f>AB104/D104*100</f>
        <v>#DIV/0!</v>
      </c>
      <c r="AG104" s="57">
        <f t="shared" ref="AG104" si="307">E104-AB104</f>
        <v>0</v>
      </c>
      <c r="AH104" s="56" t="e">
        <f t="shared" ref="AH104" si="308">AG104/E104*100</f>
        <v>#DIV/0!</v>
      </c>
      <c r="AI104" s="56" t="e">
        <f t="shared" ref="AI104" si="309">AG104/D104*100</f>
        <v>#DIV/0!</v>
      </c>
      <c r="AJ104" s="57">
        <f>J104-AB104</f>
        <v>0</v>
      </c>
      <c r="AK104" s="57" t="e">
        <f t="shared" ref="AK104" si="310">(AJ104/J104)*100</f>
        <v>#DIV/0!</v>
      </c>
      <c r="AL104" s="57" t="e">
        <f>(AJ104/D104)*100</f>
        <v>#DIV/0!</v>
      </c>
      <c r="AM104" s="34">
        <f>L104-AB104</f>
        <v>0</v>
      </c>
      <c r="AN104" s="57" t="e">
        <f>(AM104/L104)*100</f>
        <v>#DIV/0!</v>
      </c>
      <c r="AO104" s="63" t="e">
        <f>(AM104/D104)*100</f>
        <v>#DIV/0!</v>
      </c>
      <c r="AP104" s="34">
        <f t="shared" ref="AP104" si="311">D104-AB104</f>
        <v>0</v>
      </c>
      <c r="AQ104" s="57" t="e">
        <f t="shared" ref="AQ104" si="312">(AP104/D104)*100</f>
        <v>#DIV/0!</v>
      </c>
    </row>
    <row r="105" spans="1:43" ht="18.75">
      <c r="A105" s="69"/>
      <c r="B105" s="69"/>
      <c r="C105" s="70"/>
      <c r="D105" s="70"/>
      <c r="E105" s="70"/>
      <c r="F105" s="70"/>
      <c r="G105" s="71"/>
      <c r="H105" s="71"/>
      <c r="I105" s="71"/>
      <c r="J105" s="71"/>
      <c r="K105" s="71"/>
      <c r="L105" s="71"/>
      <c r="M105" s="72"/>
      <c r="N105" s="73"/>
      <c r="O105" s="74"/>
      <c r="P105" s="75"/>
      <c r="Q105" s="83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</row>
    <row r="106" spans="1:43" ht="56.25">
      <c r="A106" s="1104" t="s">
        <v>106</v>
      </c>
      <c r="B106" s="1106" t="s">
        <v>256</v>
      </c>
      <c r="C106" s="1107" t="s">
        <v>257</v>
      </c>
      <c r="D106" s="79" t="s">
        <v>258</v>
      </c>
      <c r="E106" s="293">
        <v>0.5</v>
      </c>
      <c r="F106" s="293">
        <v>0.5</v>
      </c>
      <c r="G106" s="1109">
        <f>SUM(G109,G115)</f>
        <v>1229250</v>
      </c>
      <c r="H106" s="1109">
        <f>H109+H115</f>
        <v>255750</v>
      </c>
      <c r="I106" s="1109">
        <f>I109+I115</f>
        <v>0</v>
      </c>
      <c r="J106" s="1109">
        <f>SUM(G106:I108)</f>
        <v>1485000</v>
      </c>
      <c r="K106" s="1111">
        <f>SUM(K109,K115)</f>
        <v>0</v>
      </c>
      <c r="L106" s="1113">
        <f>SUM(L109,L115)</f>
        <v>1485000</v>
      </c>
      <c r="M106" s="37"/>
      <c r="N106" s="37"/>
      <c r="O106" s="37"/>
      <c r="P106" s="37"/>
      <c r="Q106" s="37"/>
      <c r="R106" s="203" t="s">
        <v>417</v>
      </c>
      <c r="S106" s="294" t="s">
        <v>462</v>
      </c>
      <c r="T106" s="204" t="s">
        <v>433</v>
      </c>
      <c r="U106" s="204" t="s">
        <v>434</v>
      </c>
      <c r="V106" s="204" t="s">
        <v>403</v>
      </c>
      <c r="W106" s="204" t="s">
        <v>438</v>
      </c>
      <c r="X106" s="294" t="s">
        <v>462</v>
      </c>
      <c r="Y106" s="204" t="s">
        <v>433</v>
      </c>
      <c r="Z106" s="204" t="s">
        <v>434</v>
      </c>
      <c r="AA106" s="204" t="s">
        <v>403</v>
      </c>
      <c r="AB106" s="203" t="s">
        <v>439</v>
      </c>
      <c r="AC106" s="294" t="s">
        <v>462</v>
      </c>
      <c r="AD106" s="204" t="s">
        <v>433</v>
      </c>
      <c r="AE106" s="204" t="s">
        <v>434</v>
      </c>
      <c r="AF106" s="204" t="s">
        <v>403</v>
      </c>
      <c r="AG106" s="296" t="s">
        <v>465</v>
      </c>
      <c r="AH106" s="294" t="s">
        <v>464</v>
      </c>
      <c r="AI106" s="294" t="s">
        <v>399</v>
      </c>
      <c r="AJ106" s="204" t="s">
        <v>440</v>
      </c>
      <c r="AK106" s="204" t="s">
        <v>433</v>
      </c>
      <c r="AL106" s="204" t="s">
        <v>403</v>
      </c>
      <c r="AM106" s="204" t="s">
        <v>408</v>
      </c>
      <c r="AN106" s="204" t="s">
        <v>448</v>
      </c>
      <c r="AO106" s="204" t="s">
        <v>403</v>
      </c>
      <c r="AP106" s="204" t="s">
        <v>441</v>
      </c>
      <c r="AQ106" s="204" t="s">
        <v>403</v>
      </c>
    </row>
    <row r="107" spans="1:43" ht="14.45" customHeight="1">
      <c r="A107" s="1105"/>
      <c r="B107" s="1106"/>
      <c r="C107" s="1108"/>
      <c r="D107" s="1108">
        <f>D109+D115</f>
        <v>1485000</v>
      </c>
      <c r="E107" s="1108">
        <f>E109+E115</f>
        <v>742500</v>
      </c>
      <c r="F107" s="1108">
        <f>F109+F115</f>
        <v>742500</v>
      </c>
      <c r="G107" s="1110"/>
      <c r="H107" s="1110"/>
      <c r="I107" s="1110"/>
      <c r="J107" s="1110"/>
      <c r="K107" s="1112"/>
      <c r="L107" s="1106"/>
      <c r="M107" s="1114">
        <f t="shared" ref="M107:R107" si="313">M109+M115</f>
        <v>809840.28</v>
      </c>
      <c r="N107" s="1116">
        <f t="shared" si="313"/>
        <v>0</v>
      </c>
      <c r="O107" s="1118">
        <f t="shared" si="313"/>
        <v>348900</v>
      </c>
      <c r="P107" s="1100">
        <f t="shared" si="313"/>
        <v>60193.919999999998</v>
      </c>
      <c r="Q107" s="1102">
        <f t="shared" si="313"/>
        <v>36000</v>
      </c>
      <c r="R107" s="1071">
        <f t="shared" si="313"/>
        <v>809840.28</v>
      </c>
      <c r="S107" s="1071">
        <f>(R107/E107)*100</f>
        <v>109.06939797979798</v>
      </c>
      <c r="T107" s="1071">
        <f>(R107/J106)*100</f>
        <v>54.534698989898992</v>
      </c>
      <c r="U107" s="1071">
        <f>(R107/L106)*100</f>
        <v>54.534698989898992</v>
      </c>
      <c r="V107" s="1071">
        <f>(R107/D107)*100</f>
        <v>54.534698989898992</v>
      </c>
      <c r="W107" s="1071">
        <f>W109+W115</f>
        <v>445093.92</v>
      </c>
      <c r="X107" s="1071">
        <f>(W107/E107)*100</f>
        <v>59.945309090909092</v>
      </c>
      <c r="Y107" s="1071">
        <f>(W107/J106)*100</f>
        <v>29.972654545454546</v>
      </c>
      <c r="Z107" s="1071">
        <f>(W107/L106)*100</f>
        <v>29.972654545454546</v>
      </c>
      <c r="AA107" s="1071">
        <f>(W107/D107)*100</f>
        <v>29.972654545454546</v>
      </c>
      <c r="AB107" s="1071">
        <f>AB109+AB115</f>
        <v>1254934.2</v>
      </c>
      <c r="AC107" s="1071">
        <f>(AB107/E107)*100</f>
        <v>169.01470707070706</v>
      </c>
      <c r="AD107" s="1171">
        <f>(AB107/J106)*100</f>
        <v>84.507353535353531</v>
      </c>
      <c r="AE107" s="1071">
        <f>(AB107/L106)*100</f>
        <v>84.507353535353531</v>
      </c>
      <c r="AF107" s="1071">
        <f>(AB107/D107)*100</f>
        <v>84.507353535353531</v>
      </c>
      <c r="AG107" s="1071">
        <f>AG109+AG115</f>
        <v>-512434.19999999995</v>
      </c>
      <c r="AH107" s="1071">
        <f>(AG107/E107)*100</f>
        <v>-69.014707070707061</v>
      </c>
      <c r="AI107" s="1071">
        <f>(AG107/D107)*100</f>
        <v>-34.507353535353531</v>
      </c>
      <c r="AJ107" s="1071">
        <f>AJ109+AJ115</f>
        <v>230065.8</v>
      </c>
      <c r="AK107" s="1071">
        <f>(AJ107/J106)*100</f>
        <v>15.492646464646464</v>
      </c>
      <c r="AL107" s="1071">
        <f>(AJ107/D107)*100</f>
        <v>15.492646464646464</v>
      </c>
      <c r="AM107" s="1071">
        <f>AM109+AM115</f>
        <v>230065.8</v>
      </c>
      <c r="AN107" s="1071">
        <f>(AM107/L106)*100</f>
        <v>15.492646464646464</v>
      </c>
      <c r="AO107" s="1071">
        <f>(AM107/D107)*100</f>
        <v>15.492646464646464</v>
      </c>
      <c r="AP107" s="1071">
        <f>AP109+AP115</f>
        <v>230065.8</v>
      </c>
      <c r="AQ107" s="1071">
        <f>(AP107/D107)*100</f>
        <v>15.492646464646464</v>
      </c>
    </row>
    <row r="108" spans="1:43" ht="35.1" customHeight="1">
      <c r="A108" s="1105"/>
      <c r="B108" s="1106"/>
      <c r="C108" s="1108"/>
      <c r="D108" s="1108"/>
      <c r="E108" s="1108"/>
      <c r="F108" s="1108"/>
      <c r="G108" s="1110"/>
      <c r="H108" s="1110"/>
      <c r="I108" s="1110"/>
      <c r="J108" s="1110"/>
      <c r="K108" s="1112"/>
      <c r="L108" s="1106"/>
      <c r="M108" s="1115"/>
      <c r="N108" s="1117"/>
      <c r="O108" s="1119"/>
      <c r="P108" s="1101"/>
      <c r="Q108" s="1103"/>
      <c r="R108" s="1072"/>
      <c r="S108" s="1072"/>
      <c r="T108" s="1072"/>
      <c r="U108" s="1072"/>
      <c r="V108" s="1072"/>
      <c r="W108" s="1072"/>
      <c r="X108" s="1072"/>
      <c r="Y108" s="1072"/>
      <c r="Z108" s="1072"/>
      <c r="AA108" s="1072"/>
      <c r="AB108" s="1072"/>
      <c r="AC108" s="1072"/>
      <c r="AD108" s="1172"/>
      <c r="AE108" s="1072"/>
      <c r="AF108" s="1072"/>
      <c r="AG108" s="1072"/>
      <c r="AH108" s="1072"/>
      <c r="AI108" s="1072"/>
      <c r="AJ108" s="1072"/>
      <c r="AK108" s="1072"/>
      <c r="AL108" s="1072"/>
      <c r="AM108" s="1072"/>
      <c r="AN108" s="1072"/>
      <c r="AO108" s="1072"/>
      <c r="AP108" s="1072"/>
      <c r="AQ108" s="1072"/>
    </row>
    <row r="109" spans="1:43" ht="18.75">
      <c r="A109" s="38"/>
      <c r="B109" s="39"/>
      <c r="C109" s="40" t="s">
        <v>55</v>
      </c>
      <c r="D109" s="40">
        <f t="shared" ref="D109:J109" si="314">SUM(D110:D114)</f>
        <v>1455000</v>
      </c>
      <c r="E109" s="40">
        <f t="shared" si="314"/>
        <v>727500</v>
      </c>
      <c r="F109" s="40">
        <f t="shared" si="314"/>
        <v>727500</v>
      </c>
      <c r="G109" s="41">
        <f t="shared" si="314"/>
        <v>1199250</v>
      </c>
      <c r="H109" s="41">
        <f t="shared" si="314"/>
        <v>255750</v>
      </c>
      <c r="I109" s="41">
        <f t="shared" si="314"/>
        <v>0</v>
      </c>
      <c r="J109" s="41">
        <f t="shared" si="314"/>
        <v>1455000</v>
      </c>
      <c r="K109" s="42">
        <f>SUM(K110:K112)</f>
        <v>0</v>
      </c>
      <c r="L109" s="41">
        <f t="shared" ref="L109:R109" si="315">SUM(L110:L114)</f>
        <v>1455000</v>
      </c>
      <c r="M109" s="43">
        <f t="shared" si="315"/>
        <v>779840.28</v>
      </c>
      <c r="N109" s="44">
        <f t="shared" si="315"/>
        <v>0</v>
      </c>
      <c r="O109" s="45">
        <f t="shared" si="315"/>
        <v>348900</v>
      </c>
      <c r="P109" s="46">
        <f t="shared" si="315"/>
        <v>60193.919999999998</v>
      </c>
      <c r="Q109" s="80">
        <f t="shared" si="315"/>
        <v>36000</v>
      </c>
      <c r="R109" s="47">
        <f t="shared" si="315"/>
        <v>779840.28</v>
      </c>
      <c r="S109" s="48">
        <f>R109/E109*100</f>
        <v>107.19454020618558</v>
      </c>
      <c r="T109" s="48">
        <f>R109/J109*100</f>
        <v>53.597270103092789</v>
      </c>
      <c r="U109" s="48">
        <f>R109/L109*100</f>
        <v>53.597270103092789</v>
      </c>
      <c r="V109" s="48">
        <f t="shared" ref="V109:V114" si="316">R109/D109*100</f>
        <v>53.597270103092789</v>
      </c>
      <c r="W109" s="47">
        <f>SUM(W110:W114)</f>
        <v>445093.92</v>
      </c>
      <c r="X109" s="48">
        <f>W109/E109*100</f>
        <v>61.181294845360824</v>
      </c>
      <c r="Y109" s="48">
        <f>W109/J109*100</f>
        <v>30.590647422680412</v>
      </c>
      <c r="Z109" s="48">
        <f>W109/L109*100</f>
        <v>30.590647422680412</v>
      </c>
      <c r="AA109" s="48">
        <f>W109/D109*100</f>
        <v>30.590647422680412</v>
      </c>
      <c r="AB109" s="48">
        <f>SUM(AB110:AB114)</f>
        <v>1224934.2</v>
      </c>
      <c r="AC109" s="48">
        <f>AB109/E109*100</f>
        <v>168.37583505154637</v>
      </c>
      <c r="AD109" s="299">
        <f>AB109/J109*100</f>
        <v>84.187917525773187</v>
      </c>
      <c r="AE109" s="48">
        <f>AB109/L109*100</f>
        <v>84.187917525773187</v>
      </c>
      <c r="AF109" s="48">
        <f>AB109/D109*100</f>
        <v>84.187917525773187</v>
      </c>
      <c r="AG109" s="295">
        <f>SUM(AG110:AG114)</f>
        <v>-497434.19999999995</v>
      </c>
      <c r="AH109" s="48">
        <f>AG109/E109*100</f>
        <v>-68.375835051546389</v>
      </c>
      <c r="AI109" s="48">
        <f>AG109/D109*100</f>
        <v>-34.187917525773194</v>
      </c>
      <c r="AJ109" s="47">
        <f>SUM(AJ110:AJ114)</f>
        <v>230065.8</v>
      </c>
      <c r="AK109" s="47">
        <f>(AJ109/J109)*100</f>
        <v>15.812082474226804</v>
      </c>
      <c r="AL109" s="47">
        <f>(AJ109/D109)*100</f>
        <v>15.812082474226804</v>
      </c>
      <c r="AM109" s="47">
        <f>SUM(AM110:AM114)</f>
        <v>230065.8</v>
      </c>
      <c r="AN109" s="47">
        <f>(AM109/L109)*100</f>
        <v>15.812082474226804</v>
      </c>
      <c r="AO109" s="47">
        <f t="shared" ref="AO109:AO114" si="317">(AM109/D109)*100</f>
        <v>15.812082474226804</v>
      </c>
      <c r="AP109" s="47">
        <f>SUM(AP110:AP114)</f>
        <v>230065.8</v>
      </c>
      <c r="AQ109" s="47">
        <f>(AP109/D109)*100</f>
        <v>15.812082474226804</v>
      </c>
    </row>
    <row r="110" spans="1:43" ht="18.75">
      <c r="A110" s="38"/>
      <c r="B110" s="39"/>
      <c r="C110" s="49" t="s">
        <v>56</v>
      </c>
      <c r="D110" s="49">
        <v>432000</v>
      </c>
      <c r="E110" s="49">
        <v>216000</v>
      </c>
      <c r="F110" s="49">
        <v>216000</v>
      </c>
      <c r="G110" s="49">
        <v>432000</v>
      </c>
      <c r="H110" s="49">
        <v>0</v>
      </c>
      <c r="I110" s="49"/>
      <c r="J110" s="41">
        <f>SUM(G110:I110)</f>
        <v>432000</v>
      </c>
      <c r="K110" s="50">
        <v>0</v>
      </c>
      <c r="L110" s="51">
        <f>SUM(G110:I110,K110)</f>
        <v>432000</v>
      </c>
      <c r="M110" s="52">
        <f>'ST-68 DATA'!Q148</f>
        <v>396000</v>
      </c>
      <c r="N110" s="53"/>
      <c r="O110" s="54"/>
      <c r="P110" s="55"/>
      <c r="Q110" s="81">
        <f>'ST-68 DATA'!R148</f>
        <v>36000</v>
      </c>
      <c r="R110" s="56">
        <f>M110+N110</f>
        <v>396000</v>
      </c>
      <c r="S110" s="56">
        <f>R110/E110*100</f>
        <v>183.33333333333331</v>
      </c>
      <c r="T110" s="56">
        <f>R110/J110*100</f>
        <v>91.666666666666657</v>
      </c>
      <c r="U110" s="56">
        <f>R110/L110*100</f>
        <v>91.666666666666657</v>
      </c>
      <c r="V110" s="56">
        <f t="shared" si="316"/>
        <v>91.666666666666657</v>
      </c>
      <c r="W110" s="57">
        <f>O110+P110+Q110</f>
        <v>36000</v>
      </c>
      <c r="X110" s="56">
        <f>W110/E110*100</f>
        <v>16.666666666666664</v>
      </c>
      <c r="Y110" s="56">
        <f>W110/J110*100</f>
        <v>8.3333333333333321</v>
      </c>
      <c r="Z110" s="56">
        <f>W110/L110*100</f>
        <v>8.3333333333333321</v>
      </c>
      <c r="AA110" s="56">
        <f>W110/D110*100</f>
        <v>8.3333333333333321</v>
      </c>
      <c r="AB110" s="56">
        <f>SUM(M110:Q110)</f>
        <v>432000</v>
      </c>
      <c r="AC110" s="56">
        <f>AB110/E110*100</f>
        <v>200</v>
      </c>
      <c r="AD110" s="56">
        <f>AB110/J110*100</f>
        <v>100</v>
      </c>
      <c r="AE110" s="56">
        <f>AB110/L110*100</f>
        <v>100</v>
      </c>
      <c r="AF110" s="56">
        <f>AB110/D110*100</f>
        <v>100</v>
      </c>
      <c r="AG110" s="57">
        <f>E110-AB110</f>
        <v>-216000</v>
      </c>
      <c r="AH110" s="56">
        <f>AG110/E110*100</f>
        <v>-100</v>
      </c>
      <c r="AI110" s="56">
        <f>AG110/D110*100</f>
        <v>-50</v>
      </c>
      <c r="AJ110" s="57">
        <f>J110-AB110</f>
        <v>0</v>
      </c>
      <c r="AK110" s="57">
        <f>(AJ110/J110)*100</f>
        <v>0</v>
      </c>
      <c r="AL110" s="57">
        <f>(AJ110/D110)*100</f>
        <v>0</v>
      </c>
      <c r="AM110" s="34">
        <f>L110-AB110</f>
        <v>0</v>
      </c>
      <c r="AN110" s="57">
        <f>(AM110/L110)*100</f>
        <v>0</v>
      </c>
      <c r="AO110" s="63">
        <f t="shared" si="317"/>
        <v>0</v>
      </c>
      <c r="AP110" s="34">
        <f>D110-AB110</f>
        <v>0</v>
      </c>
      <c r="AQ110" s="57">
        <f>(AP110/D110)*100</f>
        <v>0</v>
      </c>
    </row>
    <row r="111" spans="1:43" ht="18.75">
      <c r="A111" s="38"/>
      <c r="B111" s="38"/>
      <c r="C111" s="49" t="s">
        <v>57</v>
      </c>
      <c r="D111" s="49">
        <v>269300</v>
      </c>
      <c r="E111" s="49">
        <v>134650</v>
      </c>
      <c r="F111" s="49">
        <v>134650</v>
      </c>
      <c r="G111" s="49">
        <v>201975</v>
      </c>
      <c r="H111" s="49">
        <v>67325</v>
      </c>
      <c r="I111" s="49"/>
      <c r="J111" s="41">
        <f>SUM(G111:I111)</f>
        <v>269300</v>
      </c>
      <c r="K111" s="78">
        <v>0</v>
      </c>
      <c r="L111" s="51">
        <f>SUM(G111:I111,K111)</f>
        <v>269300</v>
      </c>
      <c r="M111" s="52">
        <f>'ST-68 DATA'!S148</f>
        <v>54270</v>
      </c>
      <c r="N111" s="53">
        <f>'ST-68 DATA'!T148</f>
        <v>0</v>
      </c>
      <c r="O111" s="54">
        <f>'ST-68 DATA'!U148</f>
        <v>216000</v>
      </c>
      <c r="P111" s="55">
        <f>'ST-68 DATA'!V148</f>
        <v>0</v>
      </c>
      <c r="Q111" s="81"/>
      <c r="R111" s="56">
        <f>M111+N111</f>
        <v>54270</v>
      </c>
      <c r="S111" s="56">
        <f t="shared" ref="S111:S116" si="318">R111/E111*100</f>
        <v>40.304493130337917</v>
      </c>
      <c r="T111" s="56">
        <f t="shared" ref="T111:T114" si="319">R111/J111*100</f>
        <v>20.152246565168959</v>
      </c>
      <c r="U111" s="56">
        <f t="shared" ref="U111:U116" si="320">R111/L111*100</f>
        <v>20.152246565168959</v>
      </c>
      <c r="V111" s="56">
        <f t="shared" si="316"/>
        <v>20.152246565168959</v>
      </c>
      <c r="W111" s="57">
        <f t="shared" ref="W111:W114" si="321">O111+P111+Q111</f>
        <v>216000</v>
      </c>
      <c r="X111" s="56">
        <f t="shared" ref="X111:X116" si="322">W111/E111*100</f>
        <v>160.4158930560713</v>
      </c>
      <c r="Y111" s="56">
        <f t="shared" ref="Y111:Y114" si="323">W111/J111*100</f>
        <v>80.207946528035649</v>
      </c>
      <c r="Z111" s="56">
        <f t="shared" ref="Z111:Z116" si="324">W111/L111*100</f>
        <v>80.207946528035649</v>
      </c>
      <c r="AA111" s="56">
        <f t="shared" ref="AA111:AA114" si="325">W111/D111*100</f>
        <v>80.207946528035649</v>
      </c>
      <c r="AB111" s="56">
        <f t="shared" ref="AB111:AB114" si="326">SUM(M111:Q111)</f>
        <v>270270</v>
      </c>
      <c r="AC111" s="56">
        <f t="shared" ref="AC111:AC116" si="327">AB111/E111*100</f>
        <v>200.72038618640923</v>
      </c>
      <c r="AD111" s="56">
        <f t="shared" ref="AD111:AD114" si="328">AB111/J111*100</f>
        <v>100.36019309320461</v>
      </c>
      <c r="AE111" s="56">
        <f t="shared" ref="AE111:AE116" si="329">AB111/L111*100</f>
        <v>100.36019309320461</v>
      </c>
      <c r="AF111" s="56">
        <f t="shared" ref="AF111:AF114" si="330">AB111/D111*100</f>
        <v>100.36019309320461</v>
      </c>
      <c r="AG111" s="57">
        <f t="shared" ref="AG111:AG114" si="331">E111-AB111</f>
        <v>-135620</v>
      </c>
      <c r="AH111" s="56">
        <f t="shared" ref="AH111:AH114" si="332">AG111/E111*100</f>
        <v>-100.72038618640921</v>
      </c>
      <c r="AI111" s="56">
        <f t="shared" ref="AI111:AI114" si="333">AG111/D111*100</f>
        <v>-50.360193093204607</v>
      </c>
      <c r="AJ111" s="57">
        <f t="shared" ref="AJ111:AJ114" si="334">J111-AB111</f>
        <v>-970</v>
      </c>
      <c r="AK111" s="57">
        <f t="shared" ref="AK111:AK114" si="335">(AJ111/J111)*100</f>
        <v>-0.36019309320460452</v>
      </c>
      <c r="AL111" s="57">
        <f t="shared" ref="AL111:AL114" si="336">(AJ111/D111)*100</f>
        <v>-0.36019309320460452</v>
      </c>
      <c r="AM111" s="34">
        <f>L111-AB111</f>
        <v>-970</v>
      </c>
      <c r="AN111" s="57">
        <f t="shared" ref="AN111:AN114" si="337">(AM111/L111)*100</f>
        <v>-0.36019309320460452</v>
      </c>
      <c r="AO111" s="63">
        <f t="shared" si="317"/>
        <v>-0.36019309320460452</v>
      </c>
      <c r="AP111" s="34">
        <f t="shared" ref="AP111:AP114" si="338">D111-AB111</f>
        <v>-970</v>
      </c>
      <c r="AQ111" s="57">
        <f t="shared" ref="AQ111:AQ114" si="339">(AP111/D111)*100</f>
        <v>-0.36019309320460452</v>
      </c>
    </row>
    <row r="112" spans="1:43" ht="18.75">
      <c r="A112" s="38"/>
      <c r="B112" s="38"/>
      <c r="C112" s="49" t="s">
        <v>58</v>
      </c>
      <c r="D112" s="49">
        <v>523700</v>
      </c>
      <c r="E112" s="49">
        <v>261850</v>
      </c>
      <c r="F112" s="49">
        <v>261850</v>
      </c>
      <c r="G112" s="49">
        <v>392775</v>
      </c>
      <c r="H112" s="49">
        <v>130925</v>
      </c>
      <c r="I112" s="49"/>
      <c r="J112" s="41">
        <f>SUM(G112:I112)</f>
        <v>523700</v>
      </c>
      <c r="K112" s="59"/>
      <c r="L112" s="51">
        <f>SUM(G112:I112,K112)</f>
        <v>523700</v>
      </c>
      <c r="M112" s="52">
        <f>'ST-68 DATA'!W148</f>
        <v>329570.28000000003</v>
      </c>
      <c r="N112" s="53">
        <f>'ST-68 DATA'!X148</f>
        <v>0</v>
      </c>
      <c r="O112" s="54">
        <f>'ST-68 DATA'!Y148</f>
        <v>132900</v>
      </c>
      <c r="P112" s="55">
        <f>'ST-68 DATA'!Z148</f>
        <v>60193.919999999998</v>
      </c>
      <c r="Q112" s="81"/>
      <c r="R112" s="56">
        <f>M112+N112</f>
        <v>329570.28000000003</v>
      </c>
      <c r="S112" s="56">
        <f t="shared" si="318"/>
        <v>125.86224174145504</v>
      </c>
      <c r="T112" s="56">
        <f t="shared" si="319"/>
        <v>62.931120870727518</v>
      </c>
      <c r="U112" s="56">
        <f t="shared" si="320"/>
        <v>62.931120870727518</v>
      </c>
      <c r="V112" s="56">
        <f t="shared" si="316"/>
        <v>62.931120870727518</v>
      </c>
      <c r="W112" s="57">
        <f t="shared" si="321"/>
        <v>193093.91999999998</v>
      </c>
      <c r="X112" s="56">
        <f t="shared" si="322"/>
        <v>73.742188275730371</v>
      </c>
      <c r="Y112" s="56">
        <f t="shared" si="323"/>
        <v>36.871094137865185</v>
      </c>
      <c r="Z112" s="56">
        <f t="shared" si="324"/>
        <v>36.871094137865185</v>
      </c>
      <c r="AA112" s="56">
        <f t="shared" si="325"/>
        <v>36.871094137865185</v>
      </c>
      <c r="AB112" s="56">
        <f t="shared" si="326"/>
        <v>522664.2</v>
      </c>
      <c r="AC112" s="56">
        <f t="shared" si="327"/>
        <v>199.60443001718542</v>
      </c>
      <c r="AD112" s="56">
        <f t="shared" si="328"/>
        <v>99.802215008592711</v>
      </c>
      <c r="AE112" s="56">
        <f t="shared" si="329"/>
        <v>99.802215008592711</v>
      </c>
      <c r="AF112" s="56">
        <f t="shared" si="330"/>
        <v>99.802215008592711</v>
      </c>
      <c r="AG112" s="57">
        <f t="shared" si="331"/>
        <v>-260814.2</v>
      </c>
      <c r="AH112" s="56">
        <f t="shared" si="332"/>
        <v>-99.604430017185422</v>
      </c>
      <c r="AI112" s="56">
        <f t="shared" si="333"/>
        <v>-49.802215008592711</v>
      </c>
      <c r="AJ112" s="57">
        <f t="shared" si="334"/>
        <v>1035.7999999999884</v>
      </c>
      <c r="AK112" s="57">
        <f t="shared" si="335"/>
        <v>0.19778499140729205</v>
      </c>
      <c r="AL112" s="57">
        <f t="shared" si="336"/>
        <v>0.19778499140729205</v>
      </c>
      <c r="AM112" s="34">
        <f>L112-AB112</f>
        <v>1035.7999999999884</v>
      </c>
      <c r="AN112" s="57">
        <f t="shared" si="337"/>
        <v>0.19778499140729205</v>
      </c>
      <c r="AO112" s="63">
        <f t="shared" si="317"/>
        <v>0.19778499140729205</v>
      </c>
      <c r="AP112" s="34">
        <f t="shared" si="338"/>
        <v>1035.7999999999884</v>
      </c>
      <c r="AQ112" s="57">
        <f t="shared" si="339"/>
        <v>0.19778499140729205</v>
      </c>
    </row>
    <row r="113" spans="1:43" ht="18" customHeight="1">
      <c r="A113" s="38"/>
      <c r="B113" s="38"/>
      <c r="C113" s="49" t="s">
        <v>69</v>
      </c>
      <c r="D113" s="49">
        <v>0</v>
      </c>
      <c r="E113" s="49">
        <v>0</v>
      </c>
      <c r="F113" s="49">
        <v>0</v>
      </c>
      <c r="G113" s="49">
        <v>0</v>
      </c>
      <c r="H113" s="49"/>
      <c r="I113" s="49"/>
      <c r="J113" s="41">
        <f>SUM(G113:I113)</f>
        <v>0</v>
      </c>
      <c r="K113" s="59">
        <v>0</v>
      </c>
      <c r="L113" s="51">
        <f>SUM(G113:I113,K113)</f>
        <v>0</v>
      </c>
      <c r="M113" s="52">
        <f>'ST-68 DATA'!AA148</f>
        <v>0</v>
      </c>
      <c r="N113" s="53">
        <f>'ST-68 DATA'!AB148</f>
        <v>0</v>
      </c>
      <c r="O113" s="54">
        <f>'ST-68 DATA'!AC148</f>
        <v>0</v>
      </c>
      <c r="P113" s="55">
        <f>'ST-68 DATA'!AD148</f>
        <v>0</v>
      </c>
      <c r="Q113" s="81"/>
      <c r="R113" s="56">
        <f>M113+N113</f>
        <v>0</v>
      </c>
      <c r="S113" s="56" t="e">
        <f t="shared" si="318"/>
        <v>#DIV/0!</v>
      </c>
      <c r="T113" s="56" t="e">
        <f t="shared" si="319"/>
        <v>#DIV/0!</v>
      </c>
      <c r="U113" s="56" t="e">
        <f t="shared" si="320"/>
        <v>#DIV/0!</v>
      </c>
      <c r="V113" s="56" t="e">
        <f t="shared" si="316"/>
        <v>#DIV/0!</v>
      </c>
      <c r="W113" s="57">
        <f t="shared" si="321"/>
        <v>0</v>
      </c>
      <c r="X113" s="56" t="e">
        <f t="shared" si="322"/>
        <v>#DIV/0!</v>
      </c>
      <c r="Y113" s="56" t="e">
        <f t="shared" si="323"/>
        <v>#DIV/0!</v>
      </c>
      <c r="Z113" s="56" t="e">
        <f t="shared" si="324"/>
        <v>#DIV/0!</v>
      </c>
      <c r="AA113" s="56" t="e">
        <f t="shared" si="325"/>
        <v>#DIV/0!</v>
      </c>
      <c r="AB113" s="56">
        <f t="shared" si="326"/>
        <v>0</v>
      </c>
      <c r="AC113" s="56" t="e">
        <f t="shared" si="327"/>
        <v>#DIV/0!</v>
      </c>
      <c r="AD113" s="56" t="e">
        <f t="shared" si="328"/>
        <v>#DIV/0!</v>
      </c>
      <c r="AE113" s="56" t="e">
        <f t="shared" si="329"/>
        <v>#DIV/0!</v>
      </c>
      <c r="AF113" s="56" t="e">
        <f t="shared" si="330"/>
        <v>#DIV/0!</v>
      </c>
      <c r="AG113" s="57">
        <f t="shared" si="331"/>
        <v>0</v>
      </c>
      <c r="AH113" s="56" t="e">
        <f t="shared" si="332"/>
        <v>#DIV/0!</v>
      </c>
      <c r="AI113" s="56" t="e">
        <f t="shared" si="333"/>
        <v>#DIV/0!</v>
      </c>
      <c r="AJ113" s="57">
        <f t="shared" si="334"/>
        <v>0</v>
      </c>
      <c r="AK113" s="57" t="e">
        <f t="shared" si="335"/>
        <v>#DIV/0!</v>
      </c>
      <c r="AL113" s="57" t="e">
        <f t="shared" si="336"/>
        <v>#DIV/0!</v>
      </c>
      <c r="AM113" s="34">
        <f>L113-AB113</f>
        <v>0</v>
      </c>
      <c r="AN113" s="57" t="e">
        <f t="shared" si="337"/>
        <v>#DIV/0!</v>
      </c>
      <c r="AO113" s="63" t="e">
        <f t="shared" si="317"/>
        <v>#DIV/0!</v>
      </c>
      <c r="AP113" s="34">
        <f t="shared" si="338"/>
        <v>0</v>
      </c>
      <c r="AQ113" s="57" t="e">
        <f t="shared" si="339"/>
        <v>#DIV/0!</v>
      </c>
    </row>
    <row r="114" spans="1:43" ht="18.75">
      <c r="A114" s="38"/>
      <c r="B114" s="38"/>
      <c r="C114" s="49" t="s">
        <v>60</v>
      </c>
      <c r="D114" s="57">
        <v>230000</v>
      </c>
      <c r="E114" s="49">
        <v>115000</v>
      </c>
      <c r="F114" s="49">
        <v>115000</v>
      </c>
      <c r="G114" s="57">
        <v>172500</v>
      </c>
      <c r="H114" s="49">
        <v>57500</v>
      </c>
      <c r="I114" s="49"/>
      <c r="J114" s="41">
        <f>SUM(G114:I114)</f>
        <v>230000</v>
      </c>
      <c r="K114" s="49">
        <v>0</v>
      </c>
      <c r="L114" s="51">
        <f>SUM(G114:I114,K114)</f>
        <v>230000</v>
      </c>
      <c r="M114" s="52">
        <f>'ST-68 DATA'!AE148</f>
        <v>0</v>
      </c>
      <c r="N114" s="53">
        <f>'ST-68 DATA'!AF148</f>
        <v>0</v>
      </c>
      <c r="O114" s="54">
        <f>'ST-68 DATA'!AG148</f>
        <v>0</v>
      </c>
      <c r="P114" s="55">
        <f>'ST-68 DATA'!AH148</f>
        <v>0</v>
      </c>
      <c r="Q114" s="81"/>
      <c r="R114" s="56">
        <f>M114+N114</f>
        <v>0</v>
      </c>
      <c r="S114" s="56">
        <f t="shared" si="318"/>
        <v>0</v>
      </c>
      <c r="T114" s="56">
        <f t="shared" si="319"/>
        <v>0</v>
      </c>
      <c r="U114" s="56">
        <f t="shared" si="320"/>
        <v>0</v>
      </c>
      <c r="V114" s="56">
        <f t="shared" si="316"/>
        <v>0</v>
      </c>
      <c r="W114" s="57">
        <f t="shared" si="321"/>
        <v>0</v>
      </c>
      <c r="X114" s="56">
        <f t="shared" si="322"/>
        <v>0</v>
      </c>
      <c r="Y114" s="56">
        <f t="shared" si="323"/>
        <v>0</v>
      </c>
      <c r="Z114" s="56">
        <f t="shared" si="324"/>
        <v>0</v>
      </c>
      <c r="AA114" s="56">
        <f t="shared" si="325"/>
        <v>0</v>
      </c>
      <c r="AB114" s="56">
        <f t="shared" si="326"/>
        <v>0</v>
      </c>
      <c r="AC114" s="56">
        <f t="shared" si="327"/>
        <v>0</v>
      </c>
      <c r="AD114" s="56">
        <f t="shared" si="328"/>
        <v>0</v>
      </c>
      <c r="AE114" s="56">
        <f t="shared" si="329"/>
        <v>0</v>
      </c>
      <c r="AF114" s="56">
        <f t="shared" si="330"/>
        <v>0</v>
      </c>
      <c r="AG114" s="57">
        <f t="shared" si="331"/>
        <v>115000</v>
      </c>
      <c r="AH114" s="56">
        <f t="shared" si="332"/>
        <v>100</v>
      </c>
      <c r="AI114" s="56">
        <f t="shared" si="333"/>
        <v>50</v>
      </c>
      <c r="AJ114" s="57">
        <f t="shared" si="334"/>
        <v>230000</v>
      </c>
      <c r="AK114" s="57">
        <f t="shared" si="335"/>
        <v>100</v>
      </c>
      <c r="AL114" s="57">
        <f t="shared" si="336"/>
        <v>100</v>
      </c>
      <c r="AM114" s="34">
        <f>L114-AB114</f>
        <v>230000</v>
      </c>
      <c r="AN114" s="57">
        <f t="shared" si="337"/>
        <v>100</v>
      </c>
      <c r="AO114" s="63">
        <f t="shared" si="317"/>
        <v>100</v>
      </c>
      <c r="AP114" s="34">
        <f t="shared" si="338"/>
        <v>230000</v>
      </c>
      <c r="AQ114" s="57">
        <f t="shared" si="339"/>
        <v>100</v>
      </c>
    </row>
    <row r="115" spans="1:43" ht="18.75">
      <c r="A115" s="61"/>
      <c r="B115" s="62"/>
      <c r="C115" s="63" t="s">
        <v>61</v>
      </c>
      <c r="D115" s="63">
        <f>D116</f>
        <v>30000</v>
      </c>
      <c r="E115" s="63">
        <f>E116</f>
        <v>15000</v>
      </c>
      <c r="F115" s="63">
        <f>F116</f>
        <v>15000</v>
      </c>
      <c r="G115" s="63">
        <f>SUM(G116:G116)</f>
        <v>30000</v>
      </c>
      <c r="H115" s="63">
        <f>H116</f>
        <v>0</v>
      </c>
      <c r="I115" s="63">
        <f>I116</f>
        <v>0</v>
      </c>
      <c r="J115" s="63">
        <f>J116</f>
        <v>30000</v>
      </c>
      <c r="K115" s="63">
        <f>K116</f>
        <v>0</v>
      </c>
      <c r="L115" s="63">
        <f>SUM(L116:L116)</f>
        <v>30000</v>
      </c>
      <c r="M115" s="64">
        <f t="shared" ref="M115:AP115" si="340">M116</f>
        <v>30000</v>
      </c>
      <c r="N115" s="65">
        <f t="shared" si="340"/>
        <v>0</v>
      </c>
      <c r="O115" s="66">
        <f t="shared" si="340"/>
        <v>0</v>
      </c>
      <c r="P115" s="46">
        <f t="shared" si="340"/>
        <v>0</v>
      </c>
      <c r="Q115" s="82">
        <f t="shared" si="340"/>
        <v>0</v>
      </c>
      <c r="R115" s="67">
        <f t="shared" si="340"/>
        <v>30000</v>
      </c>
      <c r="S115" s="67">
        <f t="shared" si="340"/>
        <v>200</v>
      </c>
      <c r="T115" s="67">
        <f t="shared" si="340"/>
        <v>100</v>
      </c>
      <c r="U115" s="56">
        <f t="shared" si="320"/>
        <v>100</v>
      </c>
      <c r="V115" s="67">
        <f t="shared" si="340"/>
        <v>100</v>
      </c>
      <c r="W115" s="63">
        <f t="shared" si="340"/>
        <v>0</v>
      </c>
      <c r="X115" s="67">
        <f t="shared" si="340"/>
        <v>0</v>
      </c>
      <c r="Y115" s="67">
        <f t="shared" si="340"/>
        <v>0</v>
      </c>
      <c r="Z115" s="56">
        <f t="shared" si="324"/>
        <v>0</v>
      </c>
      <c r="AA115" s="67">
        <f t="shared" si="340"/>
        <v>0</v>
      </c>
      <c r="AB115" s="67">
        <f>AB116</f>
        <v>30000</v>
      </c>
      <c r="AC115" s="67">
        <f t="shared" ref="AC115" si="341">AC116</f>
        <v>200</v>
      </c>
      <c r="AD115" s="67">
        <f t="shared" si="340"/>
        <v>100</v>
      </c>
      <c r="AE115" s="56">
        <f t="shared" si="329"/>
        <v>100</v>
      </c>
      <c r="AF115" s="67">
        <f t="shared" si="340"/>
        <v>100</v>
      </c>
      <c r="AG115" s="63">
        <f>AG116</f>
        <v>-15000</v>
      </c>
      <c r="AH115" s="67">
        <f t="shared" ref="AH115:AI115" si="342">AH116</f>
        <v>-100</v>
      </c>
      <c r="AI115" s="67">
        <f t="shared" si="342"/>
        <v>-50</v>
      </c>
      <c r="AJ115" s="63">
        <f t="shared" si="340"/>
        <v>0</v>
      </c>
      <c r="AK115" s="63">
        <f t="shared" si="340"/>
        <v>0</v>
      </c>
      <c r="AL115" s="63">
        <f t="shared" si="340"/>
        <v>0</v>
      </c>
      <c r="AM115" s="63">
        <f t="shared" si="340"/>
        <v>0</v>
      </c>
      <c r="AN115" s="63">
        <f t="shared" si="340"/>
        <v>0</v>
      </c>
      <c r="AO115" s="63">
        <f t="shared" si="340"/>
        <v>0</v>
      </c>
      <c r="AP115" s="63">
        <f t="shared" si="340"/>
        <v>0</v>
      </c>
      <c r="AQ115" s="57">
        <f>(AP115/D115)*100</f>
        <v>0</v>
      </c>
    </row>
    <row r="116" spans="1:43" ht="18.75">
      <c r="A116" s="38"/>
      <c r="B116" s="38"/>
      <c r="C116" s="49" t="s">
        <v>70</v>
      </c>
      <c r="D116" s="57">
        <v>30000</v>
      </c>
      <c r="E116" s="49">
        <v>15000</v>
      </c>
      <c r="F116" s="49">
        <v>15000</v>
      </c>
      <c r="G116" s="57">
        <v>30000</v>
      </c>
      <c r="H116" s="49">
        <v>0</v>
      </c>
      <c r="I116" s="49"/>
      <c r="J116" s="49">
        <f>SUM(G116:I116)</f>
        <v>30000</v>
      </c>
      <c r="K116" s="57">
        <v>0</v>
      </c>
      <c r="L116" s="51">
        <f>SUM(G116:I116,K116)</f>
        <v>30000</v>
      </c>
      <c r="M116" s="52">
        <v>30000</v>
      </c>
      <c r="N116" s="53"/>
      <c r="O116" s="66"/>
      <c r="P116" s="55"/>
      <c r="Q116" s="81"/>
      <c r="R116" s="57">
        <f>M116+N116</f>
        <v>30000</v>
      </c>
      <c r="S116" s="56">
        <f t="shared" si="318"/>
        <v>200</v>
      </c>
      <c r="T116" s="56">
        <f>R116/L116*100</f>
        <v>100</v>
      </c>
      <c r="U116" s="56">
        <f t="shared" si="320"/>
        <v>100</v>
      </c>
      <c r="V116" s="56">
        <f>R116/D116*100</f>
        <v>100</v>
      </c>
      <c r="W116" s="57">
        <f>O116+P116+Q116</f>
        <v>0</v>
      </c>
      <c r="X116" s="56">
        <f t="shared" si="322"/>
        <v>0</v>
      </c>
      <c r="Y116" s="56">
        <f>W116/L116*100</f>
        <v>0</v>
      </c>
      <c r="Z116" s="56">
        <f t="shared" si="324"/>
        <v>0</v>
      </c>
      <c r="AA116" s="56">
        <f>W116/D116*100</f>
        <v>0</v>
      </c>
      <c r="AB116" s="56">
        <f>SUM(M116:Q116)</f>
        <v>30000</v>
      </c>
      <c r="AC116" s="56">
        <f t="shared" si="327"/>
        <v>200</v>
      </c>
      <c r="AD116" s="56">
        <f t="shared" ref="AD116" si="343">AB116/J116*100</f>
        <v>100</v>
      </c>
      <c r="AE116" s="56">
        <f t="shared" si="329"/>
        <v>100</v>
      </c>
      <c r="AF116" s="56">
        <f>AB116/D116*100</f>
        <v>100</v>
      </c>
      <c r="AG116" s="57">
        <f t="shared" ref="AG116" si="344">E116-AB116</f>
        <v>-15000</v>
      </c>
      <c r="AH116" s="56">
        <f t="shared" ref="AH116" si="345">AG116/E116*100</f>
        <v>-100</v>
      </c>
      <c r="AI116" s="56">
        <f t="shared" ref="AI116" si="346">AG116/D116*100</f>
        <v>-50</v>
      </c>
      <c r="AJ116" s="57">
        <f>J116-AB116</f>
        <v>0</v>
      </c>
      <c r="AK116" s="57">
        <f t="shared" ref="AK116" si="347">(AJ116/J116)*100</f>
        <v>0</v>
      </c>
      <c r="AL116" s="57">
        <f>(AJ116/D116)*100</f>
        <v>0</v>
      </c>
      <c r="AM116" s="34">
        <f>L116-AB116</f>
        <v>0</v>
      </c>
      <c r="AN116" s="57">
        <f>(AM116/L116)*100</f>
        <v>0</v>
      </c>
      <c r="AO116" s="63">
        <f>(AM116/D116)*100</f>
        <v>0</v>
      </c>
      <c r="AP116" s="34">
        <f t="shared" ref="AP116" si="348">D116-AB116</f>
        <v>0</v>
      </c>
      <c r="AQ116" s="57">
        <f t="shared" ref="AQ116" si="349">(AP116/D116)*100</f>
        <v>0</v>
      </c>
    </row>
    <row r="117" spans="1:43" ht="18.75">
      <c r="A117" s="69"/>
      <c r="B117" s="69"/>
      <c r="C117" s="70"/>
      <c r="D117" s="70"/>
      <c r="E117" s="70"/>
      <c r="F117" s="70"/>
      <c r="G117" s="71"/>
      <c r="H117" s="71"/>
      <c r="I117" s="71"/>
      <c r="J117" s="71"/>
      <c r="K117" s="71"/>
      <c r="L117" s="71"/>
      <c r="M117" s="72"/>
      <c r="N117" s="73"/>
      <c r="O117" s="74"/>
      <c r="P117" s="75"/>
      <c r="Q117" s="83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</row>
    <row r="118" spans="1:43" ht="56.25">
      <c r="A118" s="1104" t="s">
        <v>110</v>
      </c>
      <c r="B118" s="1106" t="s">
        <v>259</v>
      </c>
      <c r="C118" s="1107" t="s">
        <v>260</v>
      </c>
      <c r="D118" s="79" t="s">
        <v>261</v>
      </c>
      <c r="E118" s="293">
        <v>0.5</v>
      </c>
      <c r="F118" s="293">
        <v>0.5</v>
      </c>
      <c r="G118" s="1109">
        <f>SUM(G121,G127)</f>
        <v>1177500</v>
      </c>
      <c r="H118" s="1109">
        <f>H121+H127</f>
        <v>272500</v>
      </c>
      <c r="I118" s="1109">
        <f>I121+I127</f>
        <v>0</v>
      </c>
      <c r="J118" s="1109">
        <f>SUM(G118:I120)</f>
        <v>1450000</v>
      </c>
      <c r="K118" s="1111">
        <f>SUM(K121,K127)</f>
        <v>0</v>
      </c>
      <c r="L118" s="1113">
        <f>SUM(L121,L127)</f>
        <v>1450000</v>
      </c>
      <c r="M118" s="37"/>
      <c r="N118" s="37"/>
      <c r="O118" s="37"/>
      <c r="P118" s="37"/>
      <c r="Q118" s="37"/>
      <c r="R118" s="203" t="s">
        <v>417</v>
      </c>
      <c r="S118" s="294" t="s">
        <v>462</v>
      </c>
      <c r="T118" s="204" t="s">
        <v>433</v>
      </c>
      <c r="U118" s="204" t="s">
        <v>434</v>
      </c>
      <c r="V118" s="204" t="s">
        <v>403</v>
      </c>
      <c r="W118" s="204" t="s">
        <v>438</v>
      </c>
      <c r="X118" s="294" t="s">
        <v>462</v>
      </c>
      <c r="Y118" s="204" t="s">
        <v>433</v>
      </c>
      <c r="Z118" s="204" t="s">
        <v>434</v>
      </c>
      <c r="AA118" s="204" t="s">
        <v>403</v>
      </c>
      <c r="AB118" s="203" t="s">
        <v>439</v>
      </c>
      <c r="AC118" s="294" t="s">
        <v>462</v>
      </c>
      <c r="AD118" s="204" t="s">
        <v>433</v>
      </c>
      <c r="AE118" s="204" t="s">
        <v>434</v>
      </c>
      <c r="AF118" s="204" t="s">
        <v>403</v>
      </c>
      <c r="AG118" s="296" t="s">
        <v>465</v>
      </c>
      <c r="AH118" s="294" t="s">
        <v>464</v>
      </c>
      <c r="AI118" s="294" t="s">
        <v>399</v>
      </c>
      <c r="AJ118" s="204" t="s">
        <v>440</v>
      </c>
      <c r="AK118" s="204" t="s">
        <v>433</v>
      </c>
      <c r="AL118" s="204" t="s">
        <v>403</v>
      </c>
      <c r="AM118" s="204" t="s">
        <v>408</v>
      </c>
      <c r="AN118" s="204" t="s">
        <v>448</v>
      </c>
      <c r="AO118" s="204" t="s">
        <v>403</v>
      </c>
      <c r="AP118" s="204" t="s">
        <v>441</v>
      </c>
      <c r="AQ118" s="204" t="s">
        <v>403</v>
      </c>
    </row>
    <row r="119" spans="1:43" ht="14.45" customHeight="1">
      <c r="A119" s="1105"/>
      <c r="B119" s="1106"/>
      <c r="C119" s="1108"/>
      <c r="D119" s="1108">
        <f>D121+D127</f>
        <v>1450000</v>
      </c>
      <c r="E119" s="1108">
        <f>E121+E127</f>
        <v>725000</v>
      </c>
      <c r="F119" s="1108">
        <f>F121+F127</f>
        <v>725000</v>
      </c>
      <c r="G119" s="1110"/>
      <c r="H119" s="1110"/>
      <c r="I119" s="1110"/>
      <c r="J119" s="1110"/>
      <c r="K119" s="1112"/>
      <c r="L119" s="1106"/>
      <c r="M119" s="1114">
        <f t="shared" ref="M119:R119" si="350">M121+M127</f>
        <v>1017954.2</v>
      </c>
      <c r="N119" s="1116">
        <f t="shared" si="350"/>
        <v>0</v>
      </c>
      <c r="O119" s="1118">
        <f t="shared" si="350"/>
        <v>0</v>
      </c>
      <c r="P119" s="1100">
        <f t="shared" si="350"/>
        <v>279270</v>
      </c>
      <c r="Q119" s="1102">
        <f t="shared" si="350"/>
        <v>0</v>
      </c>
      <c r="R119" s="1071">
        <f t="shared" si="350"/>
        <v>1017954.2</v>
      </c>
      <c r="S119" s="1071">
        <f>(R119/E119)*100</f>
        <v>140.40747586206896</v>
      </c>
      <c r="T119" s="1071">
        <f>(R119/J118)*100</f>
        <v>70.203737931034482</v>
      </c>
      <c r="U119" s="1071">
        <f>(R119/L118)*100</f>
        <v>70.203737931034482</v>
      </c>
      <c r="V119" s="1071">
        <f>(R119/D119)*100</f>
        <v>70.203737931034482</v>
      </c>
      <c r="W119" s="1071">
        <f>W121+W127</f>
        <v>279270</v>
      </c>
      <c r="X119" s="1071">
        <f>(W119/E119)*100</f>
        <v>38.519999999999996</v>
      </c>
      <c r="Y119" s="1071">
        <f>(W119/J118)*100</f>
        <v>19.259999999999998</v>
      </c>
      <c r="Z119" s="1071">
        <f>(W119/L118)*100</f>
        <v>19.259999999999998</v>
      </c>
      <c r="AA119" s="1071">
        <f>(W119/D119)*100</f>
        <v>19.259999999999998</v>
      </c>
      <c r="AB119" s="1071">
        <f>AB121+AB127</f>
        <v>1297224.2</v>
      </c>
      <c r="AC119" s="1071">
        <f>(AB119/E119)*100</f>
        <v>178.92747586206897</v>
      </c>
      <c r="AD119" s="1171">
        <f>(AB119/J118)*100</f>
        <v>89.463737931034487</v>
      </c>
      <c r="AE119" s="1071">
        <f>(AB119/L118)*100</f>
        <v>89.463737931034487</v>
      </c>
      <c r="AF119" s="1071">
        <f>(AB119/D119)*100</f>
        <v>89.463737931034487</v>
      </c>
      <c r="AG119" s="1071">
        <f>AG121+AG127</f>
        <v>-572224.19999999995</v>
      </c>
      <c r="AH119" s="1071">
        <f>(AG119/E119)*100</f>
        <v>-78.92747586206896</v>
      </c>
      <c r="AI119" s="1071">
        <f>(AG119/D119)*100</f>
        <v>-39.46373793103448</v>
      </c>
      <c r="AJ119" s="1071">
        <f>AJ121+AJ127</f>
        <v>152775.80000000005</v>
      </c>
      <c r="AK119" s="1071">
        <f>(AJ119/J118)*100</f>
        <v>10.53626206896552</v>
      </c>
      <c r="AL119" s="1071">
        <f>(AJ119/D119)*100</f>
        <v>10.53626206896552</v>
      </c>
      <c r="AM119" s="1071">
        <f>AM121+AM127</f>
        <v>152775.80000000005</v>
      </c>
      <c r="AN119" s="1071">
        <f>(AM119/L118)*100</f>
        <v>10.53626206896552</v>
      </c>
      <c r="AO119" s="1071">
        <f>(AM119/D119)*100</f>
        <v>10.53626206896552</v>
      </c>
      <c r="AP119" s="1071">
        <f>AP121+AP127</f>
        <v>152775.80000000005</v>
      </c>
      <c r="AQ119" s="1071">
        <f>(AP119/D119)*100</f>
        <v>10.53626206896552</v>
      </c>
    </row>
    <row r="120" spans="1:43" ht="35.1" customHeight="1">
      <c r="A120" s="1105"/>
      <c r="B120" s="1106"/>
      <c r="C120" s="1108"/>
      <c r="D120" s="1108"/>
      <c r="E120" s="1108"/>
      <c r="F120" s="1108"/>
      <c r="G120" s="1110"/>
      <c r="H120" s="1110"/>
      <c r="I120" s="1110"/>
      <c r="J120" s="1110"/>
      <c r="K120" s="1112"/>
      <c r="L120" s="1106"/>
      <c r="M120" s="1115"/>
      <c r="N120" s="1117"/>
      <c r="O120" s="1119"/>
      <c r="P120" s="1101"/>
      <c r="Q120" s="1103"/>
      <c r="R120" s="1072"/>
      <c r="S120" s="1072"/>
      <c r="T120" s="1072"/>
      <c r="U120" s="1072"/>
      <c r="V120" s="1072"/>
      <c r="W120" s="1072"/>
      <c r="X120" s="1072"/>
      <c r="Y120" s="1072"/>
      <c r="Z120" s="1072"/>
      <c r="AA120" s="1072"/>
      <c r="AB120" s="1072"/>
      <c r="AC120" s="1072"/>
      <c r="AD120" s="1172"/>
      <c r="AE120" s="1072"/>
      <c r="AF120" s="1072"/>
      <c r="AG120" s="1072"/>
      <c r="AH120" s="1072"/>
      <c r="AI120" s="1072"/>
      <c r="AJ120" s="1072"/>
      <c r="AK120" s="1072"/>
      <c r="AL120" s="1072"/>
      <c r="AM120" s="1072"/>
      <c r="AN120" s="1072"/>
      <c r="AO120" s="1072"/>
      <c r="AP120" s="1072"/>
      <c r="AQ120" s="1072"/>
    </row>
    <row r="121" spans="1:43" ht="18.75">
      <c r="A121" s="38"/>
      <c r="B121" s="39"/>
      <c r="C121" s="40" t="s">
        <v>55</v>
      </c>
      <c r="D121" s="40">
        <f t="shared" ref="D121:J121" si="351">SUM(D122:D126)</f>
        <v>1450000</v>
      </c>
      <c r="E121" s="40">
        <f t="shared" si="351"/>
        <v>725000</v>
      </c>
      <c r="F121" s="40">
        <f t="shared" si="351"/>
        <v>725000</v>
      </c>
      <c r="G121" s="41">
        <f t="shared" si="351"/>
        <v>1177500</v>
      </c>
      <c r="H121" s="41">
        <f t="shared" si="351"/>
        <v>272500</v>
      </c>
      <c r="I121" s="41">
        <f t="shared" si="351"/>
        <v>0</v>
      </c>
      <c r="J121" s="41">
        <f t="shared" si="351"/>
        <v>1450000</v>
      </c>
      <c r="K121" s="42">
        <f>SUM(K122:K124)</f>
        <v>0</v>
      </c>
      <c r="L121" s="41">
        <f t="shared" ref="L121:R121" si="352">SUM(L122:L126)</f>
        <v>1450000</v>
      </c>
      <c r="M121" s="43">
        <f t="shared" si="352"/>
        <v>1017954.2</v>
      </c>
      <c r="N121" s="44">
        <f t="shared" si="352"/>
        <v>0</v>
      </c>
      <c r="O121" s="45">
        <f t="shared" si="352"/>
        <v>0</v>
      </c>
      <c r="P121" s="46">
        <f t="shared" si="352"/>
        <v>279270</v>
      </c>
      <c r="Q121" s="80">
        <f t="shared" si="352"/>
        <v>0</v>
      </c>
      <c r="R121" s="47">
        <f t="shared" si="352"/>
        <v>1017954.2</v>
      </c>
      <c r="S121" s="48">
        <f>R121/E121*100</f>
        <v>140.40747586206896</v>
      </c>
      <c r="T121" s="48">
        <f>R121/J121*100</f>
        <v>70.203737931034482</v>
      </c>
      <c r="U121" s="48">
        <f>R121/L121*100</f>
        <v>70.203737931034482</v>
      </c>
      <c r="V121" s="48">
        <f t="shared" ref="V121:V126" si="353">R121/D121*100</f>
        <v>70.203737931034482</v>
      </c>
      <c r="W121" s="47">
        <f>SUM(W122:W126)</f>
        <v>279270</v>
      </c>
      <c r="X121" s="48">
        <f>W121/E121*100</f>
        <v>38.519999999999996</v>
      </c>
      <c r="Y121" s="48">
        <f>W121/J121*100</f>
        <v>19.259999999999998</v>
      </c>
      <c r="Z121" s="48">
        <f>W121/L121*100</f>
        <v>19.259999999999998</v>
      </c>
      <c r="AA121" s="48">
        <f>W121/D121*100</f>
        <v>19.259999999999998</v>
      </c>
      <c r="AB121" s="48">
        <f>SUM(AB122:AB126)</f>
        <v>1297224.2</v>
      </c>
      <c r="AC121" s="48">
        <f>AB121/E121*100</f>
        <v>178.92747586206897</v>
      </c>
      <c r="AD121" s="299">
        <f>AB121/J121*100</f>
        <v>89.463737931034487</v>
      </c>
      <c r="AE121" s="48">
        <f>AB121/L121*100</f>
        <v>89.463737931034487</v>
      </c>
      <c r="AF121" s="48">
        <f>AB121/D121*100</f>
        <v>89.463737931034487</v>
      </c>
      <c r="AG121" s="295">
        <f>SUM(AG122:AG126)</f>
        <v>-572224.19999999995</v>
      </c>
      <c r="AH121" s="48">
        <f>AG121/E121*100</f>
        <v>-78.92747586206896</v>
      </c>
      <c r="AI121" s="48">
        <f>AG121/D121*100</f>
        <v>-39.46373793103448</v>
      </c>
      <c r="AJ121" s="47">
        <f>SUM(AJ122:AJ126)</f>
        <v>152775.80000000005</v>
      </c>
      <c r="AK121" s="47">
        <f>(AJ121/J121)*100</f>
        <v>10.53626206896552</v>
      </c>
      <c r="AL121" s="47">
        <f>(AJ121/D121)*100</f>
        <v>10.53626206896552</v>
      </c>
      <c r="AM121" s="47">
        <f>SUM(AM122:AM126)</f>
        <v>152775.80000000005</v>
      </c>
      <c r="AN121" s="47">
        <f>(AM121/L121)*100</f>
        <v>10.53626206896552</v>
      </c>
      <c r="AO121" s="47">
        <f t="shared" ref="AO121:AO126" si="354">(AM121/D121)*100</f>
        <v>10.53626206896552</v>
      </c>
      <c r="AP121" s="47">
        <f>SUM(AP122:AP126)</f>
        <v>152775.80000000005</v>
      </c>
      <c r="AQ121" s="47">
        <f>(AP121/D121)*100</f>
        <v>10.53626206896552</v>
      </c>
    </row>
    <row r="122" spans="1:43" ht="18.75">
      <c r="A122" s="38"/>
      <c r="B122" s="39"/>
      <c r="C122" s="49" t="s">
        <v>56</v>
      </c>
      <c r="D122" s="49">
        <v>360000</v>
      </c>
      <c r="E122" s="49">
        <v>180000</v>
      </c>
      <c r="F122" s="49">
        <v>180000</v>
      </c>
      <c r="G122" s="49">
        <v>360000</v>
      </c>
      <c r="H122" s="49">
        <v>0</v>
      </c>
      <c r="I122" s="49"/>
      <c r="J122" s="41">
        <f>SUM(G122:I122)</f>
        <v>360000</v>
      </c>
      <c r="K122" s="50">
        <v>0</v>
      </c>
      <c r="L122" s="51">
        <f>SUM(G122:I122,K122)</f>
        <v>360000</v>
      </c>
      <c r="M122" s="52">
        <f>'ST-68 DATA'!Q198</f>
        <v>240000</v>
      </c>
      <c r="N122" s="53"/>
      <c r="O122" s="54"/>
      <c r="P122" s="55"/>
      <c r="Q122" s="81">
        <f>'ST-68 DATA'!R198</f>
        <v>0</v>
      </c>
      <c r="R122" s="56">
        <f>M122+N122</f>
        <v>240000</v>
      </c>
      <c r="S122" s="56">
        <f>R122/E122*100</f>
        <v>133.33333333333331</v>
      </c>
      <c r="T122" s="56">
        <f>R122/J122*100</f>
        <v>66.666666666666657</v>
      </c>
      <c r="U122" s="56">
        <f>R122/L122*100</f>
        <v>66.666666666666657</v>
      </c>
      <c r="V122" s="56">
        <f t="shared" si="353"/>
        <v>66.666666666666657</v>
      </c>
      <c r="W122" s="57">
        <f>O122+P122+Q122</f>
        <v>0</v>
      </c>
      <c r="X122" s="56">
        <f>W122/E122*100</f>
        <v>0</v>
      </c>
      <c r="Y122" s="56">
        <f>W122/J122*100</f>
        <v>0</v>
      </c>
      <c r="Z122" s="56">
        <f>W122/L122*100</f>
        <v>0</v>
      </c>
      <c r="AA122" s="56">
        <f>W122/D122*100</f>
        <v>0</v>
      </c>
      <c r="AB122" s="56">
        <f>SUM(M122:Q122)</f>
        <v>240000</v>
      </c>
      <c r="AC122" s="56">
        <f>AB122/E122*100</f>
        <v>133.33333333333331</v>
      </c>
      <c r="AD122" s="56">
        <f>AB122/J122*100</f>
        <v>66.666666666666657</v>
      </c>
      <c r="AE122" s="56">
        <f>AB122/L122*100</f>
        <v>66.666666666666657</v>
      </c>
      <c r="AF122" s="56">
        <f>AB122/D122*100</f>
        <v>66.666666666666657</v>
      </c>
      <c r="AG122" s="57">
        <f>E122-AB122</f>
        <v>-60000</v>
      </c>
      <c r="AH122" s="56">
        <f>AG122/E122*100</f>
        <v>-33.333333333333329</v>
      </c>
      <c r="AI122" s="56">
        <f>AG122/D122*100</f>
        <v>-16.666666666666664</v>
      </c>
      <c r="AJ122" s="57">
        <f>J122-AB122</f>
        <v>120000</v>
      </c>
      <c r="AK122" s="57">
        <f>(AJ122/J122)*100</f>
        <v>33.333333333333329</v>
      </c>
      <c r="AL122" s="57">
        <f>(AJ122/D122)*100</f>
        <v>33.333333333333329</v>
      </c>
      <c r="AM122" s="34">
        <f>L122-AB122</f>
        <v>120000</v>
      </c>
      <c r="AN122" s="57">
        <f>(AM122/L122)*100</f>
        <v>33.333333333333329</v>
      </c>
      <c r="AO122" s="63">
        <f t="shared" si="354"/>
        <v>33.333333333333329</v>
      </c>
      <c r="AP122" s="34">
        <f>D122-AB122</f>
        <v>120000</v>
      </c>
      <c r="AQ122" s="57">
        <f>(AP122/D122)*100</f>
        <v>33.333333333333329</v>
      </c>
    </row>
    <row r="123" spans="1:43" ht="18" customHeight="1">
      <c r="A123" s="38"/>
      <c r="B123" s="38"/>
      <c r="C123" s="49" t="s">
        <v>57</v>
      </c>
      <c r="D123" s="49">
        <v>0</v>
      </c>
      <c r="E123" s="49">
        <v>0</v>
      </c>
      <c r="F123" s="49">
        <v>0</v>
      </c>
      <c r="G123" s="49">
        <v>0</v>
      </c>
      <c r="H123" s="49"/>
      <c r="I123" s="49"/>
      <c r="J123" s="41">
        <f>SUM(G123:I123)</f>
        <v>0</v>
      </c>
      <c r="K123" s="78"/>
      <c r="L123" s="51">
        <f>SUM(G123:I123,K123)</f>
        <v>0</v>
      </c>
      <c r="M123" s="52"/>
      <c r="N123" s="53"/>
      <c r="O123" s="54"/>
      <c r="P123" s="55"/>
      <c r="Q123" s="81"/>
      <c r="R123" s="56">
        <f>M123+N123</f>
        <v>0</v>
      </c>
      <c r="S123" s="56" t="e">
        <f t="shared" ref="S123:S128" si="355">R123/E123*100</f>
        <v>#DIV/0!</v>
      </c>
      <c r="T123" s="56" t="e">
        <f t="shared" ref="T123:T126" si="356">R123/J123*100</f>
        <v>#DIV/0!</v>
      </c>
      <c r="U123" s="56" t="e">
        <f t="shared" ref="U123:U128" si="357">R123/L123*100</f>
        <v>#DIV/0!</v>
      </c>
      <c r="V123" s="56" t="e">
        <f t="shared" si="353"/>
        <v>#DIV/0!</v>
      </c>
      <c r="W123" s="57">
        <f t="shared" ref="W123:W126" si="358">O123+P123+Q123</f>
        <v>0</v>
      </c>
      <c r="X123" s="56" t="e">
        <f t="shared" ref="X123:X128" si="359">W123/E123*100</f>
        <v>#DIV/0!</v>
      </c>
      <c r="Y123" s="56" t="e">
        <f t="shared" ref="Y123:Y126" si="360">W123/J123*100</f>
        <v>#DIV/0!</v>
      </c>
      <c r="Z123" s="56" t="e">
        <f t="shared" ref="Z123:Z128" si="361">W123/L123*100</f>
        <v>#DIV/0!</v>
      </c>
      <c r="AA123" s="56" t="e">
        <f t="shared" ref="AA123:AA126" si="362">W123/D123*100</f>
        <v>#DIV/0!</v>
      </c>
      <c r="AB123" s="56">
        <f t="shared" ref="AB123:AB126" si="363">SUM(M123:Q123)</f>
        <v>0</v>
      </c>
      <c r="AC123" s="56" t="e">
        <f t="shared" ref="AC123:AC128" si="364">AB123/E123*100</f>
        <v>#DIV/0!</v>
      </c>
      <c r="AD123" s="56" t="e">
        <f t="shared" ref="AD123:AD126" si="365">AB123/J123*100</f>
        <v>#DIV/0!</v>
      </c>
      <c r="AE123" s="56" t="e">
        <f t="shared" ref="AE123:AE128" si="366">AB123/L123*100</f>
        <v>#DIV/0!</v>
      </c>
      <c r="AF123" s="56" t="e">
        <f t="shared" ref="AF123:AF126" si="367">AB123/D123*100</f>
        <v>#DIV/0!</v>
      </c>
      <c r="AG123" s="57">
        <f t="shared" ref="AG123:AG126" si="368">E123-AB123</f>
        <v>0</v>
      </c>
      <c r="AH123" s="56" t="e">
        <f t="shared" ref="AH123:AH126" si="369">AG123/E123*100</f>
        <v>#DIV/0!</v>
      </c>
      <c r="AI123" s="56" t="e">
        <f t="shared" ref="AI123:AI126" si="370">AG123/D123*100</f>
        <v>#DIV/0!</v>
      </c>
      <c r="AJ123" s="57">
        <f t="shared" ref="AJ123:AJ126" si="371">J123-AB123</f>
        <v>0</v>
      </c>
      <c r="AK123" s="57" t="e">
        <f t="shared" ref="AK123:AK126" si="372">(AJ123/J123)*100</f>
        <v>#DIV/0!</v>
      </c>
      <c r="AL123" s="57" t="e">
        <f t="shared" ref="AL123:AL126" si="373">(AJ123/D123)*100</f>
        <v>#DIV/0!</v>
      </c>
      <c r="AM123" s="34">
        <f>L123-AB123</f>
        <v>0</v>
      </c>
      <c r="AN123" s="57" t="e">
        <f t="shared" ref="AN123:AN126" si="374">(AM123/L123)*100</f>
        <v>#DIV/0!</v>
      </c>
      <c r="AO123" s="63" t="e">
        <f t="shared" si="354"/>
        <v>#DIV/0!</v>
      </c>
      <c r="AP123" s="34">
        <f t="shared" ref="AP123:AP126" si="375">D123-AB123</f>
        <v>0</v>
      </c>
      <c r="AQ123" s="57" t="e">
        <f t="shared" ref="AQ123:AQ126" si="376">(AP123/D123)*100</f>
        <v>#DIV/0!</v>
      </c>
    </row>
    <row r="124" spans="1:43" ht="18.75">
      <c r="A124" s="38"/>
      <c r="B124" s="38"/>
      <c r="C124" s="49" t="s">
        <v>58</v>
      </c>
      <c r="D124" s="49">
        <v>940000</v>
      </c>
      <c r="E124" s="49">
        <v>470000</v>
      </c>
      <c r="F124" s="49">
        <v>470000</v>
      </c>
      <c r="G124" s="49">
        <v>705000</v>
      </c>
      <c r="H124" s="49">
        <v>235000</v>
      </c>
      <c r="I124" s="49"/>
      <c r="J124" s="41">
        <f>SUM(G124:I124)</f>
        <v>940000</v>
      </c>
      <c r="K124" s="59">
        <v>0</v>
      </c>
      <c r="L124" s="51">
        <f>SUM(G124:I124,K124)</f>
        <v>940000</v>
      </c>
      <c r="M124" s="52">
        <f>'ST-68 DATA'!W198</f>
        <v>777954.2</v>
      </c>
      <c r="N124" s="53">
        <f>'ST-68 DATA'!X198</f>
        <v>0</v>
      </c>
      <c r="O124" s="54">
        <f>'ST-68 DATA'!Y198</f>
        <v>0</v>
      </c>
      <c r="P124" s="55">
        <f>'ST-68 DATA'!Z198</f>
        <v>161570</v>
      </c>
      <c r="Q124" s="81"/>
      <c r="R124" s="56">
        <f>M124+N124</f>
        <v>777954.2</v>
      </c>
      <c r="S124" s="56">
        <f t="shared" si="355"/>
        <v>165.52217021276593</v>
      </c>
      <c r="T124" s="56">
        <f t="shared" si="356"/>
        <v>82.761085106382964</v>
      </c>
      <c r="U124" s="56">
        <f t="shared" si="357"/>
        <v>82.761085106382964</v>
      </c>
      <c r="V124" s="56">
        <f t="shared" si="353"/>
        <v>82.761085106382964</v>
      </c>
      <c r="W124" s="57">
        <f t="shared" si="358"/>
        <v>161570</v>
      </c>
      <c r="X124" s="56">
        <f t="shared" si="359"/>
        <v>34.376595744680849</v>
      </c>
      <c r="Y124" s="56">
        <f t="shared" si="360"/>
        <v>17.188297872340424</v>
      </c>
      <c r="Z124" s="56">
        <f t="shared" si="361"/>
        <v>17.188297872340424</v>
      </c>
      <c r="AA124" s="56">
        <f t="shared" si="362"/>
        <v>17.188297872340424</v>
      </c>
      <c r="AB124" s="56">
        <f t="shared" si="363"/>
        <v>939524.2</v>
      </c>
      <c r="AC124" s="56">
        <f t="shared" si="364"/>
        <v>199.89876595744681</v>
      </c>
      <c r="AD124" s="56">
        <f t="shared" si="365"/>
        <v>99.949382978723406</v>
      </c>
      <c r="AE124" s="56">
        <f t="shared" si="366"/>
        <v>99.949382978723406</v>
      </c>
      <c r="AF124" s="56">
        <f t="shared" si="367"/>
        <v>99.949382978723406</v>
      </c>
      <c r="AG124" s="57">
        <f t="shared" si="368"/>
        <v>-469524.19999999995</v>
      </c>
      <c r="AH124" s="56">
        <f t="shared" si="369"/>
        <v>-99.898765957446798</v>
      </c>
      <c r="AI124" s="56">
        <f t="shared" si="370"/>
        <v>-49.949382978723399</v>
      </c>
      <c r="AJ124" s="57">
        <f t="shared" si="371"/>
        <v>475.80000000004657</v>
      </c>
      <c r="AK124" s="57">
        <f t="shared" si="372"/>
        <v>5.0617021276600699E-2</v>
      </c>
      <c r="AL124" s="57">
        <f t="shared" si="373"/>
        <v>5.0617021276600699E-2</v>
      </c>
      <c r="AM124" s="34">
        <f>L124-AB124</f>
        <v>475.80000000004657</v>
      </c>
      <c r="AN124" s="57">
        <f t="shared" si="374"/>
        <v>5.0617021276600699E-2</v>
      </c>
      <c r="AO124" s="63">
        <f t="shared" si="354"/>
        <v>5.0617021276600699E-2</v>
      </c>
      <c r="AP124" s="34">
        <f t="shared" si="375"/>
        <v>475.80000000004657</v>
      </c>
      <c r="AQ124" s="57">
        <f t="shared" si="376"/>
        <v>5.0617021276600699E-2</v>
      </c>
    </row>
    <row r="125" spans="1:43" ht="18" customHeight="1">
      <c r="A125" s="38"/>
      <c r="B125" s="38"/>
      <c r="C125" s="49" t="s">
        <v>69</v>
      </c>
      <c r="D125" s="49">
        <v>0</v>
      </c>
      <c r="E125" s="49">
        <v>0</v>
      </c>
      <c r="F125" s="49">
        <v>0</v>
      </c>
      <c r="G125" s="49">
        <v>0</v>
      </c>
      <c r="H125" s="49"/>
      <c r="I125" s="49"/>
      <c r="J125" s="41">
        <f>SUM(G125:I125)</f>
        <v>0</v>
      </c>
      <c r="K125" s="59">
        <v>0</v>
      </c>
      <c r="L125" s="51">
        <f>SUM(G125:I125,K125)</f>
        <v>0</v>
      </c>
      <c r="M125" s="52"/>
      <c r="N125" s="53"/>
      <c r="O125" s="54"/>
      <c r="P125" s="55"/>
      <c r="Q125" s="81"/>
      <c r="R125" s="56">
        <f>M125+N125</f>
        <v>0</v>
      </c>
      <c r="S125" s="56" t="e">
        <f t="shared" si="355"/>
        <v>#DIV/0!</v>
      </c>
      <c r="T125" s="56" t="e">
        <f t="shared" si="356"/>
        <v>#DIV/0!</v>
      </c>
      <c r="U125" s="56" t="e">
        <f t="shared" si="357"/>
        <v>#DIV/0!</v>
      </c>
      <c r="V125" s="56" t="e">
        <f t="shared" si="353"/>
        <v>#DIV/0!</v>
      </c>
      <c r="W125" s="57">
        <f t="shared" si="358"/>
        <v>0</v>
      </c>
      <c r="X125" s="56" t="e">
        <f t="shared" si="359"/>
        <v>#DIV/0!</v>
      </c>
      <c r="Y125" s="56" t="e">
        <f t="shared" si="360"/>
        <v>#DIV/0!</v>
      </c>
      <c r="Z125" s="56" t="e">
        <f t="shared" si="361"/>
        <v>#DIV/0!</v>
      </c>
      <c r="AA125" s="56" t="e">
        <f t="shared" si="362"/>
        <v>#DIV/0!</v>
      </c>
      <c r="AB125" s="56">
        <f t="shared" si="363"/>
        <v>0</v>
      </c>
      <c r="AC125" s="56" t="e">
        <f t="shared" si="364"/>
        <v>#DIV/0!</v>
      </c>
      <c r="AD125" s="56" t="e">
        <f t="shared" si="365"/>
        <v>#DIV/0!</v>
      </c>
      <c r="AE125" s="56" t="e">
        <f t="shared" si="366"/>
        <v>#DIV/0!</v>
      </c>
      <c r="AF125" s="56" t="e">
        <f t="shared" si="367"/>
        <v>#DIV/0!</v>
      </c>
      <c r="AG125" s="57">
        <f t="shared" si="368"/>
        <v>0</v>
      </c>
      <c r="AH125" s="56" t="e">
        <f t="shared" si="369"/>
        <v>#DIV/0!</v>
      </c>
      <c r="AI125" s="56" t="e">
        <f t="shared" si="370"/>
        <v>#DIV/0!</v>
      </c>
      <c r="AJ125" s="57">
        <f t="shared" si="371"/>
        <v>0</v>
      </c>
      <c r="AK125" s="57" t="e">
        <f t="shared" si="372"/>
        <v>#DIV/0!</v>
      </c>
      <c r="AL125" s="57" t="e">
        <f t="shared" si="373"/>
        <v>#DIV/0!</v>
      </c>
      <c r="AM125" s="34">
        <f>L125-AB125</f>
        <v>0</v>
      </c>
      <c r="AN125" s="57" t="e">
        <f t="shared" si="374"/>
        <v>#DIV/0!</v>
      </c>
      <c r="AO125" s="63" t="e">
        <f t="shared" si="354"/>
        <v>#DIV/0!</v>
      </c>
      <c r="AP125" s="34">
        <f t="shared" si="375"/>
        <v>0</v>
      </c>
      <c r="AQ125" s="57" t="e">
        <f t="shared" si="376"/>
        <v>#DIV/0!</v>
      </c>
    </row>
    <row r="126" spans="1:43" ht="18.75">
      <c r="A126" s="38"/>
      <c r="B126" s="38"/>
      <c r="C126" s="49" t="s">
        <v>60</v>
      </c>
      <c r="D126" s="57">
        <v>150000</v>
      </c>
      <c r="E126" s="49">
        <v>75000</v>
      </c>
      <c r="F126" s="49">
        <v>75000</v>
      </c>
      <c r="G126" s="57">
        <v>112500</v>
      </c>
      <c r="H126" s="49">
        <v>37500</v>
      </c>
      <c r="I126" s="49"/>
      <c r="J126" s="41">
        <f>SUM(G126:I126)</f>
        <v>150000</v>
      </c>
      <c r="K126" s="49">
        <v>0</v>
      </c>
      <c r="L126" s="51">
        <f>SUM(G126:I126,K126)</f>
        <v>150000</v>
      </c>
      <c r="M126" s="52">
        <f>'ST-68 DATA'!AE198</f>
        <v>0</v>
      </c>
      <c r="N126" s="53">
        <f>'ST-68 DATA'!AF198</f>
        <v>0</v>
      </c>
      <c r="O126" s="54">
        <f>'ST-68 DATA'!AG198</f>
        <v>0</v>
      </c>
      <c r="P126" s="55">
        <f>'ST-68 DATA'!AH198</f>
        <v>117700</v>
      </c>
      <c r="Q126" s="81"/>
      <c r="R126" s="56">
        <f>M126+N126</f>
        <v>0</v>
      </c>
      <c r="S126" s="56">
        <f t="shared" si="355"/>
        <v>0</v>
      </c>
      <c r="T126" s="56">
        <f t="shared" si="356"/>
        <v>0</v>
      </c>
      <c r="U126" s="56">
        <f t="shared" si="357"/>
        <v>0</v>
      </c>
      <c r="V126" s="56">
        <f t="shared" si="353"/>
        <v>0</v>
      </c>
      <c r="W126" s="57">
        <f t="shared" si="358"/>
        <v>117700</v>
      </c>
      <c r="X126" s="56">
        <f t="shared" si="359"/>
        <v>156.93333333333334</v>
      </c>
      <c r="Y126" s="56">
        <f t="shared" si="360"/>
        <v>78.466666666666669</v>
      </c>
      <c r="Z126" s="56">
        <f t="shared" si="361"/>
        <v>78.466666666666669</v>
      </c>
      <c r="AA126" s="56">
        <f t="shared" si="362"/>
        <v>78.466666666666669</v>
      </c>
      <c r="AB126" s="56">
        <f t="shared" si="363"/>
        <v>117700</v>
      </c>
      <c r="AC126" s="56">
        <f t="shared" si="364"/>
        <v>156.93333333333334</v>
      </c>
      <c r="AD126" s="56">
        <f t="shared" si="365"/>
        <v>78.466666666666669</v>
      </c>
      <c r="AE126" s="56">
        <f t="shared" si="366"/>
        <v>78.466666666666669</v>
      </c>
      <c r="AF126" s="56">
        <f t="shared" si="367"/>
        <v>78.466666666666669</v>
      </c>
      <c r="AG126" s="57">
        <f t="shared" si="368"/>
        <v>-42700</v>
      </c>
      <c r="AH126" s="56">
        <f t="shared" si="369"/>
        <v>-56.933333333333337</v>
      </c>
      <c r="AI126" s="56">
        <f t="shared" si="370"/>
        <v>-28.466666666666669</v>
      </c>
      <c r="AJ126" s="57">
        <f t="shared" si="371"/>
        <v>32300</v>
      </c>
      <c r="AK126" s="57">
        <f t="shared" si="372"/>
        <v>21.533333333333331</v>
      </c>
      <c r="AL126" s="57">
        <f t="shared" si="373"/>
        <v>21.533333333333331</v>
      </c>
      <c r="AM126" s="34">
        <f>L126-AB126</f>
        <v>32300</v>
      </c>
      <c r="AN126" s="57">
        <f t="shared" si="374"/>
        <v>21.533333333333331</v>
      </c>
      <c r="AO126" s="63">
        <f t="shared" si="354"/>
        <v>21.533333333333331</v>
      </c>
      <c r="AP126" s="34">
        <f t="shared" si="375"/>
        <v>32300</v>
      </c>
      <c r="AQ126" s="57">
        <f t="shared" si="376"/>
        <v>21.533333333333331</v>
      </c>
    </row>
    <row r="127" spans="1:43" ht="18" customHeight="1">
      <c r="A127" s="61"/>
      <c r="B127" s="62"/>
      <c r="C127" s="63" t="s">
        <v>61</v>
      </c>
      <c r="D127" s="63">
        <f>D128</f>
        <v>0</v>
      </c>
      <c r="E127" s="63">
        <f>E128</f>
        <v>0</v>
      </c>
      <c r="F127" s="63">
        <f>F128</f>
        <v>0</v>
      </c>
      <c r="G127" s="63">
        <f>SUM(G128:G128)</f>
        <v>0</v>
      </c>
      <c r="H127" s="63">
        <f>H128</f>
        <v>0</v>
      </c>
      <c r="I127" s="63">
        <f>I128</f>
        <v>0</v>
      </c>
      <c r="J127" s="63">
        <f>J128</f>
        <v>0</v>
      </c>
      <c r="K127" s="63">
        <f>K128</f>
        <v>0</v>
      </c>
      <c r="L127" s="63">
        <f>SUM(L128:L128)</f>
        <v>0</v>
      </c>
      <c r="M127" s="64">
        <f t="shared" ref="M127:AP127" si="377">M128</f>
        <v>0</v>
      </c>
      <c r="N127" s="65">
        <f t="shared" si="377"/>
        <v>0</v>
      </c>
      <c r="O127" s="66">
        <f t="shared" si="377"/>
        <v>0</v>
      </c>
      <c r="P127" s="46">
        <f t="shared" si="377"/>
        <v>0</v>
      </c>
      <c r="Q127" s="82">
        <f t="shared" si="377"/>
        <v>0</v>
      </c>
      <c r="R127" s="67">
        <f t="shared" si="377"/>
        <v>0</v>
      </c>
      <c r="S127" s="67" t="e">
        <f t="shared" si="377"/>
        <v>#DIV/0!</v>
      </c>
      <c r="T127" s="67" t="e">
        <f t="shared" si="377"/>
        <v>#DIV/0!</v>
      </c>
      <c r="U127" s="56" t="e">
        <f t="shared" si="357"/>
        <v>#DIV/0!</v>
      </c>
      <c r="V127" s="67" t="e">
        <f t="shared" si="377"/>
        <v>#DIV/0!</v>
      </c>
      <c r="W127" s="63">
        <f t="shared" si="377"/>
        <v>0</v>
      </c>
      <c r="X127" s="67" t="e">
        <f t="shared" si="377"/>
        <v>#DIV/0!</v>
      </c>
      <c r="Y127" s="67" t="e">
        <f t="shared" si="377"/>
        <v>#DIV/0!</v>
      </c>
      <c r="Z127" s="56" t="e">
        <f t="shared" si="361"/>
        <v>#DIV/0!</v>
      </c>
      <c r="AA127" s="67" t="e">
        <f t="shared" si="377"/>
        <v>#DIV/0!</v>
      </c>
      <c r="AB127" s="67">
        <f>AB128</f>
        <v>0</v>
      </c>
      <c r="AC127" s="67" t="e">
        <f t="shared" ref="AC127" si="378">AC128</f>
        <v>#DIV/0!</v>
      </c>
      <c r="AD127" s="67" t="e">
        <f t="shared" si="377"/>
        <v>#DIV/0!</v>
      </c>
      <c r="AE127" s="56" t="e">
        <f t="shared" si="366"/>
        <v>#DIV/0!</v>
      </c>
      <c r="AF127" s="67" t="e">
        <f t="shared" si="377"/>
        <v>#DIV/0!</v>
      </c>
      <c r="AG127" s="63">
        <f>AG128</f>
        <v>0</v>
      </c>
      <c r="AH127" s="67" t="e">
        <f t="shared" ref="AH127:AI127" si="379">AH128</f>
        <v>#DIV/0!</v>
      </c>
      <c r="AI127" s="67" t="e">
        <f t="shared" si="379"/>
        <v>#DIV/0!</v>
      </c>
      <c r="AJ127" s="63">
        <f t="shared" si="377"/>
        <v>0</v>
      </c>
      <c r="AK127" s="63" t="e">
        <f t="shared" si="377"/>
        <v>#DIV/0!</v>
      </c>
      <c r="AL127" s="63" t="e">
        <f t="shared" si="377"/>
        <v>#DIV/0!</v>
      </c>
      <c r="AM127" s="63">
        <f t="shared" si="377"/>
        <v>0</v>
      </c>
      <c r="AN127" s="63" t="e">
        <f t="shared" si="377"/>
        <v>#DIV/0!</v>
      </c>
      <c r="AO127" s="63" t="e">
        <f t="shared" si="377"/>
        <v>#DIV/0!</v>
      </c>
      <c r="AP127" s="63">
        <f t="shared" si="377"/>
        <v>0</v>
      </c>
      <c r="AQ127" s="57" t="e">
        <f>(AP127/D127)*100</f>
        <v>#DIV/0!</v>
      </c>
    </row>
    <row r="128" spans="1:43" ht="18" customHeight="1">
      <c r="A128" s="38"/>
      <c r="B128" s="38"/>
      <c r="C128" s="49" t="s">
        <v>70</v>
      </c>
      <c r="D128" s="57">
        <v>0</v>
      </c>
      <c r="E128" s="49">
        <v>0</v>
      </c>
      <c r="F128" s="49">
        <v>0</v>
      </c>
      <c r="G128" s="57">
        <v>0</v>
      </c>
      <c r="H128" s="49"/>
      <c r="I128" s="49"/>
      <c r="J128" s="49">
        <f>SUM(G128:I128)</f>
        <v>0</v>
      </c>
      <c r="K128" s="57">
        <v>0</v>
      </c>
      <c r="L128" s="51">
        <f>SUM(G128:I128,K128)</f>
        <v>0</v>
      </c>
      <c r="M128" s="52"/>
      <c r="N128" s="53"/>
      <c r="O128" s="54"/>
      <c r="P128" s="55"/>
      <c r="Q128" s="81"/>
      <c r="R128" s="57">
        <f>M128+N128</f>
        <v>0</v>
      </c>
      <c r="S128" s="56" t="e">
        <f t="shared" si="355"/>
        <v>#DIV/0!</v>
      </c>
      <c r="T128" s="56" t="e">
        <f>R128/L128*100</f>
        <v>#DIV/0!</v>
      </c>
      <c r="U128" s="56" t="e">
        <f t="shared" si="357"/>
        <v>#DIV/0!</v>
      </c>
      <c r="V128" s="56" t="e">
        <f>R128/D128*100</f>
        <v>#DIV/0!</v>
      </c>
      <c r="W128" s="57">
        <f>O128+P128+Q128</f>
        <v>0</v>
      </c>
      <c r="X128" s="56" t="e">
        <f t="shared" si="359"/>
        <v>#DIV/0!</v>
      </c>
      <c r="Y128" s="56" t="e">
        <f>W128/L128*100</f>
        <v>#DIV/0!</v>
      </c>
      <c r="Z128" s="56" t="e">
        <f t="shared" si="361"/>
        <v>#DIV/0!</v>
      </c>
      <c r="AA128" s="56" t="e">
        <f>W128/D128*100</f>
        <v>#DIV/0!</v>
      </c>
      <c r="AB128" s="56">
        <f>SUM(M128:Q128)</f>
        <v>0</v>
      </c>
      <c r="AC128" s="56" t="e">
        <f t="shared" si="364"/>
        <v>#DIV/0!</v>
      </c>
      <c r="AD128" s="56" t="e">
        <f t="shared" ref="AD128" si="380">AB128/J128*100</f>
        <v>#DIV/0!</v>
      </c>
      <c r="AE128" s="56" t="e">
        <f t="shared" si="366"/>
        <v>#DIV/0!</v>
      </c>
      <c r="AF128" s="56" t="e">
        <f>AB128/D128*100</f>
        <v>#DIV/0!</v>
      </c>
      <c r="AG128" s="57">
        <f t="shared" ref="AG128" si="381">E128-AB128</f>
        <v>0</v>
      </c>
      <c r="AH128" s="56" t="e">
        <f t="shared" ref="AH128" si="382">AG128/E128*100</f>
        <v>#DIV/0!</v>
      </c>
      <c r="AI128" s="56" t="e">
        <f t="shared" ref="AI128" si="383">AG128/D128*100</f>
        <v>#DIV/0!</v>
      </c>
      <c r="AJ128" s="57">
        <f>J128-AB128</f>
        <v>0</v>
      </c>
      <c r="AK128" s="57" t="e">
        <f t="shared" ref="AK128" si="384">(AJ128/J128)*100</f>
        <v>#DIV/0!</v>
      </c>
      <c r="AL128" s="57" t="e">
        <f>(AJ128/D128)*100</f>
        <v>#DIV/0!</v>
      </c>
      <c r="AM128" s="34">
        <f>L128-AB128</f>
        <v>0</v>
      </c>
      <c r="AN128" s="57" t="e">
        <f>(AM128/L128)*100</f>
        <v>#DIV/0!</v>
      </c>
      <c r="AO128" s="63" t="e">
        <f>(AM128/D128)*100</f>
        <v>#DIV/0!</v>
      </c>
      <c r="AP128" s="34">
        <f t="shared" ref="AP128" si="385">D128-AB128</f>
        <v>0</v>
      </c>
      <c r="AQ128" s="57" t="e">
        <f t="shared" ref="AQ128" si="386">(AP128/D128)*100</f>
        <v>#DIV/0!</v>
      </c>
    </row>
    <row r="129" spans="1:43" ht="18.75">
      <c r="A129" s="69"/>
      <c r="B129" s="69"/>
      <c r="C129" s="70"/>
      <c r="D129" s="70"/>
      <c r="E129" s="70"/>
      <c r="F129" s="70"/>
      <c r="G129" s="71"/>
      <c r="H129" s="71"/>
      <c r="I129" s="71"/>
      <c r="J129" s="71"/>
      <c r="K129" s="71"/>
      <c r="L129" s="71"/>
      <c r="M129" s="72"/>
      <c r="N129" s="73"/>
      <c r="O129" s="74"/>
      <c r="P129" s="75"/>
      <c r="Q129" s="83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</row>
    <row r="130" spans="1:43" ht="56.25">
      <c r="A130" s="1104" t="s">
        <v>114</v>
      </c>
      <c r="B130" s="1106" t="s">
        <v>262</v>
      </c>
      <c r="C130" s="1107" t="s">
        <v>263</v>
      </c>
      <c r="D130" s="79" t="s">
        <v>261</v>
      </c>
      <c r="E130" s="293">
        <v>0.5</v>
      </c>
      <c r="F130" s="293">
        <v>0.5</v>
      </c>
      <c r="G130" s="1109">
        <f>SUM(G133,G139)</f>
        <v>791250</v>
      </c>
      <c r="H130" s="1109">
        <f>H133+H139</f>
        <v>263750</v>
      </c>
      <c r="I130" s="1109">
        <f>I133+I139</f>
        <v>0</v>
      </c>
      <c r="J130" s="1109">
        <f>SUM(G130:I132)</f>
        <v>1055000</v>
      </c>
      <c r="K130" s="1111">
        <f>SUM(K133,K139)</f>
        <v>0</v>
      </c>
      <c r="L130" s="1113">
        <f>SUM(L133,L139)</f>
        <v>1055000</v>
      </c>
      <c r="M130" s="37"/>
      <c r="N130" s="37"/>
      <c r="O130" s="37"/>
      <c r="P130" s="37"/>
      <c r="Q130" s="37"/>
      <c r="R130" s="203" t="s">
        <v>417</v>
      </c>
      <c r="S130" s="294" t="s">
        <v>462</v>
      </c>
      <c r="T130" s="204" t="s">
        <v>433</v>
      </c>
      <c r="U130" s="204" t="s">
        <v>434</v>
      </c>
      <c r="V130" s="204" t="s">
        <v>403</v>
      </c>
      <c r="W130" s="204" t="s">
        <v>438</v>
      </c>
      <c r="X130" s="294" t="s">
        <v>462</v>
      </c>
      <c r="Y130" s="204" t="s">
        <v>433</v>
      </c>
      <c r="Z130" s="204" t="s">
        <v>434</v>
      </c>
      <c r="AA130" s="204" t="s">
        <v>403</v>
      </c>
      <c r="AB130" s="203" t="s">
        <v>439</v>
      </c>
      <c r="AC130" s="294" t="s">
        <v>462</v>
      </c>
      <c r="AD130" s="204" t="s">
        <v>433</v>
      </c>
      <c r="AE130" s="204" t="s">
        <v>434</v>
      </c>
      <c r="AF130" s="204" t="s">
        <v>403</v>
      </c>
      <c r="AG130" s="296" t="s">
        <v>465</v>
      </c>
      <c r="AH130" s="294" t="s">
        <v>464</v>
      </c>
      <c r="AI130" s="294" t="s">
        <v>399</v>
      </c>
      <c r="AJ130" s="204" t="s">
        <v>440</v>
      </c>
      <c r="AK130" s="204" t="s">
        <v>433</v>
      </c>
      <c r="AL130" s="204" t="s">
        <v>403</v>
      </c>
      <c r="AM130" s="204" t="s">
        <v>408</v>
      </c>
      <c r="AN130" s="204" t="s">
        <v>448</v>
      </c>
      <c r="AO130" s="204" t="s">
        <v>403</v>
      </c>
      <c r="AP130" s="204" t="s">
        <v>441</v>
      </c>
      <c r="AQ130" s="204" t="s">
        <v>403</v>
      </c>
    </row>
    <row r="131" spans="1:43" ht="14.45" customHeight="1">
      <c r="A131" s="1105"/>
      <c r="B131" s="1106"/>
      <c r="C131" s="1108"/>
      <c r="D131" s="1108">
        <f>D133+D139</f>
        <v>1055000</v>
      </c>
      <c r="E131" s="1108">
        <f>E133+E139</f>
        <v>527500</v>
      </c>
      <c r="F131" s="1108">
        <f>F133+F139</f>
        <v>527500</v>
      </c>
      <c r="G131" s="1110"/>
      <c r="H131" s="1110"/>
      <c r="I131" s="1110"/>
      <c r="J131" s="1110"/>
      <c r="K131" s="1112"/>
      <c r="L131" s="1106"/>
      <c r="M131" s="1114">
        <f t="shared" ref="M131:R131" si="387">M133+M139</f>
        <v>715138.77999999991</v>
      </c>
      <c r="N131" s="1116">
        <f t="shared" si="387"/>
        <v>0</v>
      </c>
      <c r="O131" s="1118">
        <f t="shared" si="387"/>
        <v>0</v>
      </c>
      <c r="P131" s="1100">
        <f t="shared" si="387"/>
        <v>309080.2</v>
      </c>
      <c r="Q131" s="1102">
        <f t="shared" si="387"/>
        <v>0</v>
      </c>
      <c r="R131" s="1071">
        <f t="shared" si="387"/>
        <v>715138.77999999991</v>
      </c>
      <c r="S131" s="1071">
        <f>(R131/E131)*100</f>
        <v>135.5713327014218</v>
      </c>
      <c r="T131" s="1071">
        <f>(R131/J130)*100</f>
        <v>67.785666350710898</v>
      </c>
      <c r="U131" s="1071">
        <f>(R131/L130)*100</f>
        <v>67.785666350710898</v>
      </c>
      <c r="V131" s="1071">
        <f>(R131/D131)*100</f>
        <v>67.785666350710898</v>
      </c>
      <c r="W131" s="1071">
        <f>W133+W139</f>
        <v>309080.2</v>
      </c>
      <c r="X131" s="1071">
        <f>(W131/E131)*100</f>
        <v>58.593402843601893</v>
      </c>
      <c r="Y131" s="1071">
        <f>(W131/J130)*100</f>
        <v>29.296701421800947</v>
      </c>
      <c r="Z131" s="1071">
        <f>(W131/L130)*100</f>
        <v>29.296701421800947</v>
      </c>
      <c r="AA131" s="1071">
        <f>(W131/D131)*100</f>
        <v>29.296701421800947</v>
      </c>
      <c r="AB131" s="1071">
        <f>AB133+AB139</f>
        <v>1024218.9799999999</v>
      </c>
      <c r="AC131" s="1071">
        <f>(AB131/E131)*100</f>
        <v>194.16473554502366</v>
      </c>
      <c r="AD131" s="1171">
        <f>(AB131/J130)*100</f>
        <v>97.08236777251183</v>
      </c>
      <c r="AE131" s="1071">
        <f>(AB131/L130)*100</f>
        <v>97.08236777251183</v>
      </c>
      <c r="AF131" s="1071">
        <f>(AB131/D131)*100</f>
        <v>97.08236777251183</v>
      </c>
      <c r="AG131" s="1071">
        <f>AG133+AG139</f>
        <v>-496718.97999999986</v>
      </c>
      <c r="AH131" s="1071">
        <f>(AG131/E131)*100</f>
        <v>-94.164735545023674</v>
      </c>
      <c r="AI131" s="1071">
        <f>(AG131/D131)*100</f>
        <v>-47.082367772511837</v>
      </c>
      <c r="AJ131" s="1071">
        <f>AJ133+AJ139</f>
        <v>30781.020000000106</v>
      </c>
      <c r="AK131" s="1071">
        <f>(AJ131/J130)*100</f>
        <v>2.9176322274881619</v>
      </c>
      <c r="AL131" s="1071">
        <f>(AJ131/D131)*100</f>
        <v>2.9176322274881619</v>
      </c>
      <c r="AM131" s="1071">
        <f>AM133+AM139</f>
        <v>30781.020000000106</v>
      </c>
      <c r="AN131" s="1071">
        <f>(AM131/L130)*100</f>
        <v>2.9176322274881619</v>
      </c>
      <c r="AO131" s="1071">
        <f>(AM131/D131)*100</f>
        <v>2.9176322274881619</v>
      </c>
      <c r="AP131" s="1071">
        <f>AP133+AP139</f>
        <v>30781.020000000106</v>
      </c>
      <c r="AQ131" s="1071">
        <f>(AP131/D131)*100</f>
        <v>2.9176322274881619</v>
      </c>
    </row>
    <row r="132" spans="1:43" ht="47.1" customHeight="1">
      <c r="A132" s="1105"/>
      <c r="B132" s="1106"/>
      <c r="C132" s="1108"/>
      <c r="D132" s="1108"/>
      <c r="E132" s="1108"/>
      <c r="F132" s="1108"/>
      <c r="G132" s="1110"/>
      <c r="H132" s="1110"/>
      <c r="I132" s="1110"/>
      <c r="J132" s="1110"/>
      <c r="K132" s="1112"/>
      <c r="L132" s="1106"/>
      <c r="M132" s="1115"/>
      <c r="N132" s="1117"/>
      <c r="O132" s="1119"/>
      <c r="P132" s="1101"/>
      <c r="Q132" s="1103"/>
      <c r="R132" s="1072"/>
      <c r="S132" s="1072"/>
      <c r="T132" s="1072"/>
      <c r="U132" s="1072"/>
      <c r="V132" s="1072"/>
      <c r="W132" s="1072"/>
      <c r="X132" s="1072"/>
      <c r="Y132" s="1072"/>
      <c r="Z132" s="1072"/>
      <c r="AA132" s="1072"/>
      <c r="AB132" s="1072"/>
      <c r="AC132" s="1072"/>
      <c r="AD132" s="1172"/>
      <c r="AE132" s="1072"/>
      <c r="AF132" s="1072"/>
      <c r="AG132" s="1072"/>
      <c r="AH132" s="1072"/>
      <c r="AI132" s="1072"/>
      <c r="AJ132" s="1072"/>
      <c r="AK132" s="1072"/>
      <c r="AL132" s="1072"/>
      <c r="AM132" s="1072"/>
      <c r="AN132" s="1072"/>
      <c r="AO132" s="1072"/>
      <c r="AP132" s="1072"/>
      <c r="AQ132" s="1072"/>
    </row>
    <row r="133" spans="1:43" ht="18.75">
      <c r="A133" s="38"/>
      <c r="B133" s="39"/>
      <c r="C133" s="40" t="s">
        <v>55</v>
      </c>
      <c r="D133" s="40">
        <f t="shared" ref="D133:J133" si="388">SUM(D134:D138)</f>
        <v>1055000</v>
      </c>
      <c r="E133" s="40">
        <f t="shared" si="388"/>
        <v>527500</v>
      </c>
      <c r="F133" s="40">
        <f t="shared" si="388"/>
        <v>527500</v>
      </c>
      <c r="G133" s="41">
        <f t="shared" si="388"/>
        <v>791250</v>
      </c>
      <c r="H133" s="41">
        <f t="shared" si="388"/>
        <v>263750</v>
      </c>
      <c r="I133" s="41">
        <f t="shared" si="388"/>
        <v>0</v>
      </c>
      <c r="J133" s="41">
        <f t="shared" si="388"/>
        <v>1055000</v>
      </c>
      <c r="K133" s="42">
        <f>SUM(K134:K136)</f>
        <v>0</v>
      </c>
      <c r="L133" s="41">
        <f t="shared" ref="L133:R133" si="389">SUM(L134:L138)</f>
        <v>1055000</v>
      </c>
      <c r="M133" s="43">
        <f t="shared" si="389"/>
        <v>715138.77999999991</v>
      </c>
      <c r="N133" s="44">
        <f t="shared" si="389"/>
        <v>0</v>
      </c>
      <c r="O133" s="45">
        <f t="shared" si="389"/>
        <v>0</v>
      </c>
      <c r="P133" s="46">
        <f t="shared" si="389"/>
        <v>309080.2</v>
      </c>
      <c r="Q133" s="80">
        <f t="shared" si="389"/>
        <v>0</v>
      </c>
      <c r="R133" s="47">
        <f t="shared" si="389"/>
        <v>715138.77999999991</v>
      </c>
      <c r="S133" s="48">
        <f>R133/E133*100</f>
        <v>135.5713327014218</v>
      </c>
      <c r="T133" s="48">
        <f>R133/J133*100</f>
        <v>67.785666350710898</v>
      </c>
      <c r="U133" s="48">
        <f>R133/L133*100</f>
        <v>67.785666350710898</v>
      </c>
      <c r="V133" s="48">
        <f t="shared" ref="V133:V138" si="390">R133/D133*100</f>
        <v>67.785666350710898</v>
      </c>
      <c r="W133" s="47">
        <f>SUM(W134:W138)</f>
        <v>309080.2</v>
      </c>
      <c r="X133" s="48">
        <f>W133/E133*100</f>
        <v>58.593402843601893</v>
      </c>
      <c r="Y133" s="48">
        <f>W133/J133*100</f>
        <v>29.296701421800947</v>
      </c>
      <c r="Z133" s="48">
        <f>W133/L133*100</f>
        <v>29.296701421800947</v>
      </c>
      <c r="AA133" s="48">
        <f>W133/D133*100</f>
        <v>29.296701421800947</v>
      </c>
      <c r="AB133" s="48">
        <f>SUM(AB134:AB138)</f>
        <v>1024218.9799999999</v>
      </c>
      <c r="AC133" s="48">
        <f>AB133/E133*100</f>
        <v>194.16473554502366</v>
      </c>
      <c r="AD133" s="299">
        <f>AB133/J133*100</f>
        <v>97.08236777251183</v>
      </c>
      <c r="AE133" s="48">
        <f>AB133/L133*100</f>
        <v>97.08236777251183</v>
      </c>
      <c r="AF133" s="48">
        <f>AB133/D133*100</f>
        <v>97.08236777251183</v>
      </c>
      <c r="AG133" s="295">
        <f>SUM(AG134:AG138)</f>
        <v>-496718.97999999986</v>
      </c>
      <c r="AH133" s="48">
        <f>AG133/E133*100</f>
        <v>-94.164735545023674</v>
      </c>
      <c r="AI133" s="48">
        <f>AG133/D133*100</f>
        <v>-47.082367772511837</v>
      </c>
      <c r="AJ133" s="47">
        <f>SUM(AJ134:AJ138)</f>
        <v>30781.020000000106</v>
      </c>
      <c r="AK133" s="47">
        <f>(AJ133/J133)*100</f>
        <v>2.9176322274881619</v>
      </c>
      <c r="AL133" s="47">
        <f>(AJ133/D133)*100</f>
        <v>2.9176322274881619</v>
      </c>
      <c r="AM133" s="47">
        <f>SUM(AM134:AM138)</f>
        <v>30781.020000000106</v>
      </c>
      <c r="AN133" s="47">
        <f>(AM133/L133)*100</f>
        <v>2.9176322274881619</v>
      </c>
      <c r="AO133" s="47">
        <f t="shared" ref="AO133:AO138" si="391">(AM133/D133)*100</f>
        <v>2.9176322274881619</v>
      </c>
      <c r="AP133" s="47">
        <f>SUM(AP134:AP138)</f>
        <v>30781.020000000106</v>
      </c>
      <c r="AQ133" s="47">
        <f>(AP133/D133)*100</f>
        <v>2.9176322274881619</v>
      </c>
    </row>
    <row r="134" spans="1:43" ht="18" customHeight="1">
      <c r="A134" s="38"/>
      <c r="B134" s="39"/>
      <c r="C134" s="49" t="s">
        <v>56</v>
      </c>
      <c r="D134" s="49">
        <v>0</v>
      </c>
      <c r="E134" s="49">
        <v>0</v>
      </c>
      <c r="F134" s="49">
        <v>0</v>
      </c>
      <c r="G134" s="49">
        <v>0</v>
      </c>
      <c r="H134" s="49"/>
      <c r="I134" s="49"/>
      <c r="J134" s="41">
        <f>SUM(G134:I134)</f>
        <v>0</v>
      </c>
      <c r="K134" s="50">
        <v>0</v>
      </c>
      <c r="L134" s="51">
        <f>SUM(G134:I134,K134)</f>
        <v>0</v>
      </c>
      <c r="M134" s="52"/>
      <c r="N134" s="53"/>
      <c r="O134" s="54"/>
      <c r="P134" s="55"/>
      <c r="Q134" s="81"/>
      <c r="R134" s="56">
        <f>M134+N134</f>
        <v>0</v>
      </c>
      <c r="S134" s="56" t="e">
        <f>R134/E134*100</f>
        <v>#DIV/0!</v>
      </c>
      <c r="T134" s="56" t="e">
        <f>R134/J134*100</f>
        <v>#DIV/0!</v>
      </c>
      <c r="U134" s="56" t="e">
        <f>R134/L134*100</f>
        <v>#DIV/0!</v>
      </c>
      <c r="V134" s="56" t="e">
        <f t="shared" si="390"/>
        <v>#DIV/0!</v>
      </c>
      <c r="W134" s="57">
        <f>O134+P134+Q134</f>
        <v>0</v>
      </c>
      <c r="X134" s="56" t="e">
        <f>W134/E134*100</f>
        <v>#DIV/0!</v>
      </c>
      <c r="Y134" s="56" t="e">
        <f>W134/J134*100</f>
        <v>#DIV/0!</v>
      </c>
      <c r="Z134" s="56" t="e">
        <f>W134/L134*100</f>
        <v>#DIV/0!</v>
      </c>
      <c r="AA134" s="56" t="e">
        <f>W134/D134*100</f>
        <v>#DIV/0!</v>
      </c>
      <c r="AB134" s="56">
        <f>SUM(M134:Q134)</f>
        <v>0</v>
      </c>
      <c r="AC134" s="56" t="e">
        <f>AB134/E134*100</f>
        <v>#DIV/0!</v>
      </c>
      <c r="AD134" s="56" t="e">
        <f>AB134/J134*100</f>
        <v>#DIV/0!</v>
      </c>
      <c r="AE134" s="56" t="e">
        <f>AB134/L134*100</f>
        <v>#DIV/0!</v>
      </c>
      <c r="AF134" s="56" t="e">
        <f>AB134/D134*100</f>
        <v>#DIV/0!</v>
      </c>
      <c r="AG134" s="57">
        <f>E134-AB134</f>
        <v>0</v>
      </c>
      <c r="AH134" s="56" t="e">
        <f>AG134/E134*100</f>
        <v>#DIV/0!</v>
      </c>
      <c r="AI134" s="56" t="e">
        <f>AG134/D134*100</f>
        <v>#DIV/0!</v>
      </c>
      <c r="AJ134" s="57">
        <f>J134-AB134</f>
        <v>0</v>
      </c>
      <c r="AK134" s="57" t="e">
        <f>(AJ134/J134)*100</f>
        <v>#DIV/0!</v>
      </c>
      <c r="AL134" s="57" t="e">
        <f>(AJ134/D134)*100</f>
        <v>#DIV/0!</v>
      </c>
      <c r="AM134" s="34">
        <f>L134-AB134</f>
        <v>0</v>
      </c>
      <c r="AN134" s="57" t="e">
        <f>(AM134/L134)*100</f>
        <v>#DIV/0!</v>
      </c>
      <c r="AO134" s="63" t="e">
        <f t="shared" si="391"/>
        <v>#DIV/0!</v>
      </c>
      <c r="AP134" s="34">
        <f>D134-AB134</f>
        <v>0</v>
      </c>
      <c r="AQ134" s="57" t="e">
        <f>(AP134/D134)*100</f>
        <v>#DIV/0!</v>
      </c>
    </row>
    <row r="135" spans="1:43" ht="18" customHeight="1">
      <c r="A135" s="38"/>
      <c r="B135" s="38"/>
      <c r="C135" s="49" t="s">
        <v>57</v>
      </c>
      <c r="D135" s="49">
        <v>0</v>
      </c>
      <c r="E135" s="49">
        <v>0</v>
      </c>
      <c r="F135" s="49">
        <v>0</v>
      </c>
      <c r="G135" s="49">
        <v>0</v>
      </c>
      <c r="H135" s="49"/>
      <c r="I135" s="49"/>
      <c r="J135" s="41">
        <f>SUM(G135:I135)</f>
        <v>0</v>
      </c>
      <c r="K135" s="78">
        <v>0</v>
      </c>
      <c r="L135" s="51">
        <f>SUM(G135:I135,K135)</f>
        <v>0</v>
      </c>
      <c r="M135" s="52"/>
      <c r="N135" s="53"/>
      <c r="O135" s="54"/>
      <c r="P135" s="55"/>
      <c r="Q135" s="81"/>
      <c r="R135" s="56">
        <f>M135+N135</f>
        <v>0</v>
      </c>
      <c r="S135" s="56" t="e">
        <f t="shared" ref="S135:S140" si="392">R135/E135*100</f>
        <v>#DIV/0!</v>
      </c>
      <c r="T135" s="56" t="e">
        <f t="shared" ref="T135:T138" si="393">R135/J135*100</f>
        <v>#DIV/0!</v>
      </c>
      <c r="U135" s="56" t="e">
        <f t="shared" ref="U135:U140" si="394">R135/L135*100</f>
        <v>#DIV/0!</v>
      </c>
      <c r="V135" s="56" t="e">
        <f t="shared" si="390"/>
        <v>#DIV/0!</v>
      </c>
      <c r="W135" s="57">
        <f t="shared" ref="W135:W138" si="395">O135+P135+Q135</f>
        <v>0</v>
      </c>
      <c r="X135" s="56" t="e">
        <f t="shared" ref="X135:X140" si="396">W135/E135*100</f>
        <v>#DIV/0!</v>
      </c>
      <c r="Y135" s="56" t="e">
        <f t="shared" ref="Y135:Y138" si="397">W135/J135*100</f>
        <v>#DIV/0!</v>
      </c>
      <c r="Z135" s="56" t="e">
        <f t="shared" ref="Z135:Z140" si="398">W135/L135*100</f>
        <v>#DIV/0!</v>
      </c>
      <c r="AA135" s="56" t="e">
        <f t="shared" ref="AA135:AA138" si="399">W135/D135*100</f>
        <v>#DIV/0!</v>
      </c>
      <c r="AB135" s="56">
        <f t="shared" ref="AB135:AB138" si="400">SUM(M135:Q135)</f>
        <v>0</v>
      </c>
      <c r="AC135" s="56" t="e">
        <f t="shared" ref="AC135:AC140" si="401">AB135/E135*100</f>
        <v>#DIV/0!</v>
      </c>
      <c r="AD135" s="56" t="e">
        <f t="shared" ref="AD135:AD138" si="402">AB135/J135*100</f>
        <v>#DIV/0!</v>
      </c>
      <c r="AE135" s="56" t="e">
        <f t="shared" ref="AE135:AE140" si="403">AB135/L135*100</f>
        <v>#DIV/0!</v>
      </c>
      <c r="AF135" s="56" t="e">
        <f t="shared" ref="AF135:AF138" si="404">AB135/D135*100</f>
        <v>#DIV/0!</v>
      </c>
      <c r="AG135" s="57">
        <f t="shared" ref="AG135:AG138" si="405">E135-AB135</f>
        <v>0</v>
      </c>
      <c r="AH135" s="56" t="e">
        <f t="shared" ref="AH135:AH138" si="406">AG135/E135*100</f>
        <v>#DIV/0!</v>
      </c>
      <c r="AI135" s="56" t="e">
        <f t="shared" ref="AI135:AI138" si="407">AG135/D135*100</f>
        <v>#DIV/0!</v>
      </c>
      <c r="AJ135" s="57">
        <f t="shared" ref="AJ135:AJ138" si="408">J135-AB135</f>
        <v>0</v>
      </c>
      <c r="AK135" s="57" t="e">
        <f t="shared" ref="AK135:AK138" si="409">(AJ135/J135)*100</f>
        <v>#DIV/0!</v>
      </c>
      <c r="AL135" s="57" t="e">
        <f t="shared" ref="AL135:AL138" si="410">(AJ135/D135)*100</f>
        <v>#DIV/0!</v>
      </c>
      <c r="AM135" s="34">
        <f>L135-AB135</f>
        <v>0</v>
      </c>
      <c r="AN135" s="57" t="e">
        <f t="shared" ref="AN135:AN138" si="411">(AM135/L135)*100</f>
        <v>#DIV/0!</v>
      </c>
      <c r="AO135" s="63" t="e">
        <f t="shared" si="391"/>
        <v>#DIV/0!</v>
      </c>
      <c r="AP135" s="34">
        <f t="shared" ref="AP135:AP138" si="412">D135-AB135</f>
        <v>0</v>
      </c>
      <c r="AQ135" s="57" t="e">
        <f t="shared" ref="AQ135:AQ138" si="413">(AP135/D135)*100</f>
        <v>#DIV/0!</v>
      </c>
    </row>
    <row r="136" spans="1:43" ht="18.75">
      <c r="A136" s="38"/>
      <c r="B136" s="38"/>
      <c r="C136" s="49" t="s">
        <v>58</v>
      </c>
      <c r="D136" s="49">
        <v>955000</v>
      </c>
      <c r="E136" s="49">
        <v>477500</v>
      </c>
      <c r="F136" s="49">
        <v>477500</v>
      </c>
      <c r="G136" s="49">
        <v>716250</v>
      </c>
      <c r="H136" s="49">
        <v>238750</v>
      </c>
      <c r="I136" s="49"/>
      <c r="J136" s="41">
        <f>SUM(G136:I136)</f>
        <v>955000</v>
      </c>
      <c r="K136" s="59">
        <v>0</v>
      </c>
      <c r="L136" s="51">
        <f>SUM(G136:I136,K136)</f>
        <v>955000</v>
      </c>
      <c r="M136" s="52">
        <f>'ST-68 DATA'!W222</f>
        <v>652137.17999999993</v>
      </c>
      <c r="N136" s="53">
        <f>'ST-68 DATA'!X222</f>
        <v>0</v>
      </c>
      <c r="O136" s="54">
        <f>'ST-68 DATA'!Y222</f>
        <v>0</v>
      </c>
      <c r="P136" s="55">
        <f>'ST-68 DATA'!Z222</f>
        <v>288482.7</v>
      </c>
      <c r="Q136" s="81"/>
      <c r="R136" s="56">
        <f>M136+N136</f>
        <v>652137.17999999993</v>
      </c>
      <c r="S136" s="56">
        <f t="shared" si="392"/>
        <v>136.57323141361255</v>
      </c>
      <c r="T136" s="56">
        <f t="shared" si="393"/>
        <v>68.286615706806273</v>
      </c>
      <c r="U136" s="56">
        <f t="shared" si="394"/>
        <v>68.286615706806273</v>
      </c>
      <c r="V136" s="56">
        <f t="shared" si="390"/>
        <v>68.286615706806273</v>
      </c>
      <c r="W136" s="57">
        <f t="shared" si="395"/>
        <v>288482.7</v>
      </c>
      <c r="X136" s="56">
        <f t="shared" si="396"/>
        <v>60.415225130890057</v>
      </c>
      <c r="Y136" s="56">
        <f t="shared" si="397"/>
        <v>30.207612565445029</v>
      </c>
      <c r="Z136" s="56">
        <f t="shared" si="398"/>
        <v>30.207612565445029</v>
      </c>
      <c r="AA136" s="56">
        <f t="shared" si="399"/>
        <v>30.207612565445029</v>
      </c>
      <c r="AB136" s="56">
        <f t="shared" si="400"/>
        <v>940619.87999999989</v>
      </c>
      <c r="AC136" s="56">
        <f t="shared" si="401"/>
        <v>196.98845654450258</v>
      </c>
      <c r="AD136" s="56">
        <f t="shared" si="402"/>
        <v>98.494228272251291</v>
      </c>
      <c r="AE136" s="56">
        <f t="shared" si="403"/>
        <v>98.494228272251291</v>
      </c>
      <c r="AF136" s="56">
        <f t="shared" si="404"/>
        <v>98.494228272251291</v>
      </c>
      <c r="AG136" s="57">
        <f t="shared" si="405"/>
        <v>-463119.87999999989</v>
      </c>
      <c r="AH136" s="56">
        <f t="shared" si="406"/>
        <v>-96.988456544502597</v>
      </c>
      <c r="AI136" s="56">
        <f t="shared" si="407"/>
        <v>-48.494228272251299</v>
      </c>
      <c r="AJ136" s="57">
        <f t="shared" si="408"/>
        <v>14380.120000000112</v>
      </c>
      <c r="AK136" s="57">
        <f t="shared" si="409"/>
        <v>1.5057717277487028</v>
      </c>
      <c r="AL136" s="57">
        <f t="shared" si="410"/>
        <v>1.5057717277487028</v>
      </c>
      <c r="AM136" s="34">
        <f>L136-AB136</f>
        <v>14380.120000000112</v>
      </c>
      <c r="AN136" s="57">
        <f t="shared" si="411"/>
        <v>1.5057717277487028</v>
      </c>
      <c r="AO136" s="63">
        <f t="shared" si="391"/>
        <v>1.5057717277487028</v>
      </c>
      <c r="AP136" s="34">
        <f t="shared" si="412"/>
        <v>14380.120000000112</v>
      </c>
      <c r="AQ136" s="57">
        <f t="shared" si="413"/>
        <v>1.5057717277487028</v>
      </c>
    </row>
    <row r="137" spans="1:43" ht="18" customHeight="1">
      <c r="A137" s="38"/>
      <c r="B137" s="38"/>
      <c r="C137" s="49" t="s">
        <v>69</v>
      </c>
      <c r="D137" s="49">
        <v>0</v>
      </c>
      <c r="E137" s="49">
        <v>0</v>
      </c>
      <c r="F137" s="49">
        <v>0</v>
      </c>
      <c r="G137" s="49">
        <v>0</v>
      </c>
      <c r="H137" s="49"/>
      <c r="I137" s="49"/>
      <c r="J137" s="41">
        <f>SUM(G137:I137)</f>
        <v>0</v>
      </c>
      <c r="K137" s="59">
        <v>0</v>
      </c>
      <c r="L137" s="51">
        <f>SUM(G137:I137,K137)</f>
        <v>0</v>
      </c>
      <c r="M137" s="52"/>
      <c r="N137" s="53"/>
      <c r="O137" s="54"/>
      <c r="P137" s="55"/>
      <c r="Q137" s="81"/>
      <c r="R137" s="56">
        <f>M137+N137</f>
        <v>0</v>
      </c>
      <c r="S137" s="56" t="e">
        <f t="shared" si="392"/>
        <v>#DIV/0!</v>
      </c>
      <c r="T137" s="56" t="e">
        <f t="shared" si="393"/>
        <v>#DIV/0!</v>
      </c>
      <c r="U137" s="56" t="e">
        <f t="shared" si="394"/>
        <v>#DIV/0!</v>
      </c>
      <c r="V137" s="56" t="e">
        <f t="shared" si="390"/>
        <v>#DIV/0!</v>
      </c>
      <c r="W137" s="57">
        <f t="shared" si="395"/>
        <v>0</v>
      </c>
      <c r="X137" s="56" t="e">
        <f t="shared" si="396"/>
        <v>#DIV/0!</v>
      </c>
      <c r="Y137" s="56" t="e">
        <f t="shared" si="397"/>
        <v>#DIV/0!</v>
      </c>
      <c r="Z137" s="56" t="e">
        <f t="shared" si="398"/>
        <v>#DIV/0!</v>
      </c>
      <c r="AA137" s="56" t="e">
        <f t="shared" si="399"/>
        <v>#DIV/0!</v>
      </c>
      <c r="AB137" s="56">
        <f t="shared" si="400"/>
        <v>0</v>
      </c>
      <c r="AC137" s="56" t="e">
        <f t="shared" si="401"/>
        <v>#DIV/0!</v>
      </c>
      <c r="AD137" s="56" t="e">
        <f t="shared" si="402"/>
        <v>#DIV/0!</v>
      </c>
      <c r="AE137" s="56" t="e">
        <f t="shared" si="403"/>
        <v>#DIV/0!</v>
      </c>
      <c r="AF137" s="56" t="e">
        <f t="shared" si="404"/>
        <v>#DIV/0!</v>
      </c>
      <c r="AG137" s="57">
        <f t="shared" si="405"/>
        <v>0</v>
      </c>
      <c r="AH137" s="56" t="e">
        <f t="shared" si="406"/>
        <v>#DIV/0!</v>
      </c>
      <c r="AI137" s="56" t="e">
        <f t="shared" si="407"/>
        <v>#DIV/0!</v>
      </c>
      <c r="AJ137" s="57">
        <f t="shared" si="408"/>
        <v>0</v>
      </c>
      <c r="AK137" s="57" t="e">
        <f t="shared" si="409"/>
        <v>#DIV/0!</v>
      </c>
      <c r="AL137" s="57" t="e">
        <f t="shared" si="410"/>
        <v>#DIV/0!</v>
      </c>
      <c r="AM137" s="34">
        <f>L137-AB137</f>
        <v>0</v>
      </c>
      <c r="AN137" s="57" t="e">
        <f t="shared" si="411"/>
        <v>#DIV/0!</v>
      </c>
      <c r="AO137" s="63" t="e">
        <f t="shared" si="391"/>
        <v>#DIV/0!</v>
      </c>
      <c r="AP137" s="34">
        <f t="shared" si="412"/>
        <v>0</v>
      </c>
      <c r="AQ137" s="57" t="e">
        <f t="shared" si="413"/>
        <v>#DIV/0!</v>
      </c>
    </row>
    <row r="138" spans="1:43" ht="18.75">
      <c r="A138" s="38"/>
      <c r="B138" s="38"/>
      <c r="C138" s="49" t="s">
        <v>60</v>
      </c>
      <c r="D138" s="57">
        <v>100000</v>
      </c>
      <c r="E138" s="49">
        <v>50000</v>
      </c>
      <c r="F138" s="49">
        <v>50000</v>
      </c>
      <c r="G138" s="57">
        <v>75000</v>
      </c>
      <c r="H138" s="49">
        <v>25000</v>
      </c>
      <c r="I138" s="49"/>
      <c r="J138" s="41">
        <f>SUM(G138:I138)</f>
        <v>100000</v>
      </c>
      <c r="K138" s="49">
        <v>0</v>
      </c>
      <c r="L138" s="51">
        <f>SUM(G138:I138,K138)</f>
        <v>100000</v>
      </c>
      <c r="M138" s="52">
        <f>'ST-68 DATA'!AE222</f>
        <v>63001.599999999999</v>
      </c>
      <c r="N138" s="53">
        <f>'ST-68 DATA'!AF222</f>
        <v>0</v>
      </c>
      <c r="O138" s="54">
        <f>'ST-68 DATA'!AG222</f>
        <v>0</v>
      </c>
      <c r="P138" s="55">
        <f>'ST-68 DATA'!AH222</f>
        <v>20597.5</v>
      </c>
      <c r="Q138" s="81"/>
      <c r="R138" s="56">
        <f>M138+N138</f>
        <v>63001.599999999999</v>
      </c>
      <c r="S138" s="56">
        <f t="shared" si="392"/>
        <v>126.00320000000001</v>
      </c>
      <c r="T138" s="56">
        <f t="shared" si="393"/>
        <v>63.001600000000003</v>
      </c>
      <c r="U138" s="56">
        <f t="shared" si="394"/>
        <v>63.001600000000003</v>
      </c>
      <c r="V138" s="56">
        <f t="shared" si="390"/>
        <v>63.001600000000003</v>
      </c>
      <c r="W138" s="57">
        <f t="shared" si="395"/>
        <v>20597.5</v>
      </c>
      <c r="X138" s="56">
        <f t="shared" si="396"/>
        <v>41.195</v>
      </c>
      <c r="Y138" s="56">
        <f t="shared" si="397"/>
        <v>20.5975</v>
      </c>
      <c r="Z138" s="56">
        <f t="shared" si="398"/>
        <v>20.5975</v>
      </c>
      <c r="AA138" s="56">
        <f t="shared" si="399"/>
        <v>20.5975</v>
      </c>
      <c r="AB138" s="56">
        <f t="shared" si="400"/>
        <v>83599.100000000006</v>
      </c>
      <c r="AC138" s="56">
        <f t="shared" si="401"/>
        <v>167.19820000000001</v>
      </c>
      <c r="AD138" s="56">
        <f t="shared" si="402"/>
        <v>83.599100000000007</v>
      </c>
      <c r="AE138" s="56">
        <f t="shared" si="403"/>
        <v>83.599100000000007</v>
      </c>
      <c r="AF138" s="56">
        <f t="shared" si="404"/>
        <v>83.599100000000007</v>
      </c>
      <c r="AG138" s="57">
        <f t="shared" si="405"/>
        <v>-33599.100000000006</v>
      </c>
      <c r="AH138" s="56">
        <f t="shared" si="406"/>
        <v>-67.198200000000014</v>
      </c>
      <c r="AI138" s="56">
        <f t="shared" si="407"/>
        <v>-33.599100000000007</v>
      </c>
      <c r="AJ138" s="57">
        <f t="shared" si="408"/>
        <v>16400.899999999994</v>
      </c>
      <c r="AK138" s="57">
        <f t="shared" si="409"/>
        <v>16.400899999999993</v>
      </c>
      <c r="AL138" s="57">
        <f t="shared" si="410"/>
        <v>16.400899999999993</v>
      </c>
      <c r="AM138" s="34">
        <f>L138-AB138</f>
        <v>16400.899999999994</v>
      </c>
      <c r="AN138" s="57">
        <f t="shared" si="411"/>
        <v>16.400899999999993</v>
      </c>
      <c r="AO138" s="63">
        <f t="shared" si="391"/>
        <v>16.400899999999993</v>
      </c>
      <c r="AP138" s="34">
        <f t="shared" si="412"/>
        <v>16400.899999999994</v>
      </c>
      <c r="AQ138" s="57">
        <f t="shared" si="413"/>
        <v>16.400899999999993</v>
      </c>
    </row>
    <row r="139" spans="1:43" ht="18" customHeight="1">
      <c r="A139" s="61"/>
      <c r="B139" s="62"/>
      <c r="C139" s="63" t="s">
        <v>61</v>
      </c>
      <c r="D139" s="63">
        <f>D140</f>
        <v>0</v>
      </c>
      <c r="E139" s="63">
        <f>E140</f>
        <v>0</v>
      </c>
      <c r="F139" s="63">
        <f>F140</f>
        <v>0</v>
      </c>
      <c r="G139" s="63">
        <f>SUM(G140:G140)</f>
        <v>0</v>
      </c>
      <c r="H139" s="63">
        <f>H140</f>
        <v>0</v>
      </c>
      <c r="I139" s="63">
        <f>I140</f>
        <v>0</v>
      </c>
      <c r="J139" s="63">
        <f>J140</f>
        <v>0</v>
      </c>
      <c r="K139" s="63">
        <f>K140</f>
        <v>0</v>
      </c>
      <c r="L139" s="63">
        <f>SUM(L140:L140)</f>
        <v>0</v>
      </c>
      <c r="M139" s="64">
        <f t="shared" ref="M139:AP139" si="414">M140</f>
        <v>0</v>
      </c>
      <c r="N139" s="65">
        <f t="shared" si="414"/>
        <v>0</v>
      </c>
      <c r="O139" s="66">
        <f t="shared" si="414"/>
        <v>0</v>
      </c>
      <c r="P139" s="46">
        <f t="shared" si="414"/>
        <v>0</v>
      </c>
      <c r="Q139" s="82">
        <f t="shared" si="414"/>
        <v>0</v>
      </c>
      <c r="R139" s="67">
        <f t="shared" si="414"/>
        <v>0</v>
      </c>
      <c r="S139" s="67" t="e">
        <f t="shared" si="414"/>
        <v>#DIV/0!</v>
      </c>
      <c r="T139" s="67" t="e">
        <f t="shared" si="414"/>
        <v>#DIV/0!</v>
      </c>
      <c r="U139" s="56" t="e">
        <f t="shared" si="394"/>
        <v>#DIV/0!</v>
      </c>
      <c r="V139" s="67" t="e">
        <f t="shared" si="414"/>
        <v>#DIV/0!</v>
      </c>
      <c r="W139" s="63">
        <f t="shared" si="414"/>
        <v>0</v>
      </c>
      <c r="X139" s="67" t="e">
        <f t="shared" si="414"/>
        <v>#DIV/0!</v>
      </c>
      <c r="Y139" s="67" t="e">
        <f t="shared" si="414"/>
        <v>#DIV/0!</v>
      </c>
      <c r="Z139" s="56" t="e">
        <f t="shared" si="398"/>
        <v>#DIV/0!</v>
      </c>
      <c r="AA139" s="67" t="e">
        <f t="shared" si="414"/>
        <v>#DIV/0!</v>
      </c>
      <c r="AB139" s="67">
        <f>AB140</f>
        <v>0</v>
      </c>
      <c r="AC139" s="67" t="e">
        <f t="shared" ref="AC139" si="415">AC140</f>
        <v>#DIV/0!</v>
      </c>
      <c r="AD139" s="67" t="e">
        <f t="shared" si="414"/>
        <v>#DIV/0!</v>
      </c>
      <c r="AE139" s="56" t="e">
        <f t="shared" si="403"/>
        <v>#DIV/0!</v>
      </c>
      <c r="AF139" s="67" t="e">
        <f t="shared" si="414"/>
        <v>#DIV/0!</v>
      </c>
      <c r="AG139" s="63">
        <f>AG140</f>
        <v>0</v>
      </c>
      <c r="AH139" s="67" t="e">
        <f t="shared" ref="AH139:AI139" si="416">AH140</f>
        <v>#DIV/0!</v>
      </c>
      <c r="AI139" s="67" t="e">
        <f t="shared" si="416"/>
        <v>#DIV/0!</v>
      </c>
      <c r="AJ139" s="63">
        <f t="shared" si="414"/>
        <v>0</v>
      </c>
      <c r="AK139" s="63" t="e">
        <f t="shared" si="414"/>
        <v>#DIV/0!</v>
      </c>
      <c r="AL139" s="63" t="e">
        <f t="shared" si="414"/>
        <v>#DIV/0!</v>
      </c>
      <c r="AM139" s="63">
        <f t="shared" si="414"/>
        <v>0</v>
      </c>
      <c r="AN139" s="63" t="e">
        <f t="shared" si="414"/>
        <v>#DIV/0!</v>
      </c>
      <c r="AO139" s="63" t="e">
        <f t="shared" si="414"/>
        <v>#DIV/0!</v>
      </c>
      <c r="AP139" s="63">
        <f t="shared" si="414"/>
        <v>0</v>
      </c>
      <c r="AQ139" s="57" t="e">
        <f>(AP139/D139)*100</f>
        <v>#DIV/0!</v>
      </c>
    </row>
    <row r="140" spans="1:43" ht="18" customHeight="1">
      <c r="A140" s="38"/>
      <c r="B140" s="38"/>
      <c r="C140" s="49" t="s">
        <v>70</v>
      </c>
      <c r="D140" s="57">
        <v>0</v>
      </c>
      <c r="E140" s="49">
        <v>0</v>
      </c>
      <c r="F140" s="49">
        <v>0</v>
      </c>
      <c r="G140" s="57">
        <v>0</v>
      </c>
      <c r="H140" s="49"/>
      <c r="I140" s="49"/>
      <c r="J140" s="49">
        <f>SUM(G140:I140)</f>
        <v>0</v>
      </c>
      <c r="K140" s="57">
        <v>0</v>
      </c>
      <c r="L140" s="51">
        <f>SUM(G140:I140,K140)</f>
        <v>0</v>
      </c>
      <c r="M140" s="52"/>
      <c r="N140" s="53"/>
      <c r="O140" s="54"/>
      <c r="P140" s="55"/>
      <c r="Q140" s="81"/>
      <c r="R140" s="57">
        <f>M140+N140</f>
        <v>0</v>
      </c>
      <c r="S140" s="56" t="e">
        <f t="shared" si="392"/>
        <v>#DIV/0!</v>
      </c>
      <c r="T140" s="56" t="e">
        <f>R140/L140*100</f>
        <v>#DIV/0!</v>
      </c>
      <c r="U140" s="56" t="e">
        <f t="shared" si="394"/>
        <v>#DIV/0!</v>
      </c>
      <c r="V140" s="56" t="e">
        <f>R140/D140*100</f>
        <v>#DIV/0!</v>
      </c>
      <c r="W140" s="57">
        <f>O140+P140+Q140</f>
        <v>0</v>
      </c>
      <c r="X140" s="56" t="e">
        <f t="shared" si="396"/>
        <v>#DIV/0!</v>
      </c>
      <c r="Y140" s="56" t="e">
        <f>W140/L140*100</f>
        <v>#DIV/0!</v>
      </c>
      <c r="Z140" s="56" t="e">
        <f t="shared" si="398"/>
        <v>#DIV/0!</v>
      </c>
      <c r="AA140" s="56" t="e">
        <f>W140/D140*100</f>
        <v>#DIV/0!</v>
      </c>
      <c r="AB140" s="56">
        <f>SUM(M140:Q140)</f>
        <v>0</v>
      </c>
      <c r="AC140" s="56" t="e">
        <f t="shared" si="401"/>
        <v>#DIV/0!</v>
      </c>
      <c r="AD140" s="56" t="e">
        <f t="shared" ref="AD140" si="417">AB140/J140*100</f>
        <v>#DIV/0!</v>
      </c>
      <c r="AE140" s="56" t="e">
        <f t="shared" si="403"/>
        <v>#DIV/0!</v>
      </c>
      <c r="AF140" s="56" t="e">
        <f>AB140/D140*100</f>
        <v>#DIV/0!</v>
      </c>
      <c r="AG140" s="57">
        <f t="shared" ref="AG140" si="418">E140-AB140</f>
        <v>0</v>
      </c>
      <c r="AH140" s="56" t="e">
        <f t="shared" ref="AH140" si="419">AG140/E140*100</f>
        <v>#DIV/0!</v>
      </c>
      <c r="AI140" s="56" t="e">
        <f t="shared" ref="AI140" si="420">AG140/D140*100</f>
        <v>#DIV/0!</v>
      </c>
      <c r="AJ140" s="57">
        <f>J140-AB140</f>
        <v>0</v>
      </c>
      <c r="AK140" s="57" t="e">
        <f t="shared" ref="AK140" si="421">(AJ140/J140)*100</f>
        <v>#DIV/0!</v>
      </c>
      <c r="AL140" s="57" t="e">
        <f>(AJ140/D140)*100</f>
        <v>#DIV/0!</v>
      </c>
      <c r="AM140" s="34">
        <f>L140-AB140</f>
        <v>0</v>
      </c>
      <c r="AN140" s="57" t="e">
        <f>(AM140/L140)*100</f>
        <v>#DIV/0!</v>
      </c>
      <c r="AO140" s="63" t="e">
        <f>(AM140/D140)*100</f>
        <v>#DIV/0!</v>
      </c>
      <c r="AP140" s="34">
        <f t="shared" ref="AP140" si="422">D140-AB140</f>
        <v>0</v>
      </c>
      <c r="AQ140" s="57" t="e">
        <f t="shared" ref="AQ140" si="423">(AP140/D140)*100</f>
        <v>#DIV/0!</v>
      </c>
    </row>
    <row r="141" spans="1:43" ht="18.75">
      <c r="A141" s="69"/>
      <c r="B141" s="69"/>
      <c r="C141" s="70"/>
      <c r="D141" s="70"/>
      <c r="E141" s="70"/>
      <c r="F141" s="70"/>
      <c r="G141" s="71"/>
      <c r="H141" s="71"/>
      <c r="I141" s="71"/>
      <c r="J141" s="71"/>
      <c r="K141" s="71"/>
      <c r="L141" s="71"/>
      <c r="M141" s="72"/>
      <c r="N141" s="73"/>
      <c r="O141" s="74"/>
      <c r="P141" s="75"/>
      <c r="Q141" s="83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</row>
    <row r="142" spans="1:43" ht="56.25">
      <c r="A142" s="1104" t="s">
        <v>118</v>
      </c>
      <c r="B142" s="1106" t="s">
        <v>264</v>
      </c>
      <c r="C142" s="1107" t="s">
        <v>265</v>
      </c>
      <c r="D142" s="79" t="s">
        <v>261</v>
      </c>
      <c r="E142" s="293">
        <v>0.5</v>
      </c>
      <c r="F142" s="293">
        <v>0.5</v>
      </c>
      <c r="G142" s="1109">
        <f>SUM(G145,G151)</f>
        <v>4548500</v>
      </c>
      <c r="H142" s="1109">
        <f>H145+H151</f>
        <v>139500</v>
      </c>
      <c r="I142" s="1109">
        <f>I145+I151</f>
        <v>0</v>
      </c>
      <c r="J142" s="1109">
        <f>SUM(G142:I144)</f>
        <v>4688000</v>
      </c>
      <c r="K142" s="1111">
        <f>SUM(K145,K151)</f>
        <v>0</v>
      </c>
      <c r="L142" s="1113">
        <f>SUM(L145,L151)</f>
        <v>4688000</v>
      </c>
      <c r="M142" s="37"/>
      <c r="N142" s="37"/>
      <c r="O142" s="37"/>
      <c r="P142" s="37"/>
      <c r="Q142" s="37"/>
      <c r="R142" s="203" t="s">
        <v>417</v>
      </c>
      <c r="S142" s="294" t="s">
        <v>462</v>
      </c>
      <c r="T142" s="204" t="s">
        <v>433</v>
      </c>
      <c r="U142" s="204" t="s">
        <v>434</v>
      </c>
      <c r="V142" s="204" t="s">
        <v>403</v>
      </c>
      <c r="W142" s="204" t="s">
        <v>438</v>
      </c>
      <c r="X142" s="294" t="s">
        <v>462</v>
      </c>
      <c r="Y142" s="204" t="s">
        <v>433</v>
      </c>
      <c r="Z142" s="204" t="s">
        <v>434</v>
      </c>
      <c r="AA142" s="204" t="s">
        <v>403</v>
      </c>
      <c r="AB142" s="203" t="s">
        <v>439</v>
      </c>
      <c r="AC142" s="294" t="s">
        <v>462</v>
      </c>
      <c r="AD142" s="204" t="s">
        <v>433</v>
      </c>
      <c r="AE142" s="204" t="s">
        <v>434</v>
      </c>
      <c r="AF142" s="204" t="s">
        <v>403</v>
      </c>
      <c r="AG142" s="296" t="s">
        <v>465</v>
      </c>
      <c r="AH142" s="294" t="s">
        <v>464</v>
      </c>
      <c r="AI142" s="294" t="s">
        <v>399</v>
      </c>
      <c r="AJ142" s="204" t="s">
        <v>440</v>
      </c>
      <c r="AK142" s="204" t="s">
        <v>433</v>
      </c>
      <c r="AL142" s="204" t="s">
        <v>403</v>
      </c>
      <c r="AM142" s="204" t="s">
        <v>408</v>
      </c>
      <c r="AN142" s="204" t="s">
        <v>448</v>
      </c>
      <c r="AO142" s="204" t="s">
        <v>403</v>
      </c>
      <c r="AP142" s="204" t="s">
        <v>441</v>
      </c>
      <c r="AQ142" s="204" t="s">
        <v>403</v>
      </c>
    </row>
    <row r="143" spans="1:43" ht="14.45" customHeight="1">
      <c r="A143" s="1105"/>
      <c r="B143" s="1106"/>
      <c r="C143" s="1108"/>
      <c r="D143" s="1108">
        <f>D145+D151</f>
        <v>4688000</v>
      </c>
      <c r="E143" s="1108">
        <f>E145+E151</f>
        <v>2344000</v>
      </c>
      <c r="F143" s="1108">
        <f>F145+F151</f>
        <v>2344000</v>
      </c>
      <c r="G143" s="1110"/>
      <c r="H143" s="1110"/>
      <c r="I143" s="1110"/>
      <c r="J143" s="1110"/>
      <c r="K143" s="1112"/>
      <c r="L143" s="1106"/>
      <c r="M143" s="1114">
        <f t="shared" ref="M143:R143" si="424">M145+M151</f>
        <v>4458276.1399999997</v>
      </c>
      <c r="N143" s="1116">
        <f t="shared" si="424"/>
        <v>0</v>
      </c>
      <c r="O143" s="1118">
        <f t="shared" si="424"/>
        <v>0</v>
      </c>
      <c r="P143" s="1100">
        <f t="shared" si="424"/>
        <v>185345.4</v>
      </c>
      <c r="Q143" s="1102">
        <f t="shared" si="424"/>
        <v>0</v>
      </c>
      <c r="R143" s="1071">
        <f t="shared" si="424"/>
        <v>4458276.1399999997</v>
      </c>
      <c r="S143" s="1071">
        <f>(R143/E143)*100</f>
        <v>190.19949402730373</v>
      </c>
      <c r="T143" s="1071">
        <f>(R143/J142)*100</f>
        <v>95.099747013651864</v>
      </c>
      <c r="U143" s="1071">
        <f>(R143/L142)*100</f>
        <v>95.099747013651864</v>
      </c>
      <c r="V143" s="1071">
        <f>(R143/D143)*100</f>
        <v>95.099747013651864</v>
      </c>
      <c r="W143" s="1071">
        <f>W145+W151</f>
        <v>185345.4</v>
      </c>
      <c r="X143" s="1071">
        <f>(W143/E143)*100</f>
        <v>7.9072269624573384</v>
      </c>
      <c r="Y143" s="1071">
        <f>(W143/J142)*100</f>
        <v>3.9536134812286692</v>
      </c>
      <c r="Z143" s="1071">
        <f>(W143/L142)*100</f>
        <v>3.9536134812286692</v>
      </c>
      <c r="AA143" s="1071">
        <f>(W143/D143)*100</f>
        <v>3.9536134812286692</v>
      </c>
      <c r="AB143" s="1071">
        <f>AB145+AB151</f>
        <v>4643621.54</v>
      </c>
      <c r="AC143" s="1071">
        <f>(AB143/E143)*100</f>
        <v>198.1067209897611</v>
      </c>
      <c r="AD143" s="1171">
        <f>(AB143/J142)*100</f>
        <v>99.05336049488055</v>
      </c>
      <c r="AE143" s="1071">
        <f>(AB143/L142)*100</f>
        <v>99.05336049488055</v>
      </c>
      <c r="AF143" s="1071">
        <f>(AB143/D143)*100</f>
        <v>99.05336049488055</v>
      </c>
      <c r="AG143" s="1071">
        <f>AG145+AG151</f>
        <v>-2299621.54</v>
      </c>
      <c r="AH143" s="1071">
        <f>(AG143/E143)*100</f>
        <v>-98.106720989761101</v>
      </c>
      <c r="AI143" s="1071">
        <f>(AG143/D143)*100</f>
        <v>-49.05336049488055</v>
      </c>
      <c r="AJ143" s="1071">
        <f>AJ145+AJ151</f>
        <v>44378.459999999992</v>
      </c>
      <c r="AK143" s="1071">
        <f>(AJ143/J142)*100</f>
        <v>0.94663950511945372</v>
      </c>
      <c r="AL143" s="1071">
        <f>(AJ143/D143)*100</f>
        <v>0.94663950511945372</v>
      </c>
      <c r="AM143" s="1071">
        <f>AM145+AM151</f>
        <v>44378.459999999992</v>
      </c>
      <c r="AN143" s="1071">
        <f>(AM143/L142)*100</f>
        <v>0.94663950511945372</v>
      </c>
      <c r="AO143" s="1071">
        <f>(AM143/D143)*100</f>
        <v>0.94663950511945372</v>
      </c>
      <c r="AP143" s="1071">
        <f>AP145+AP151</f>
        <v>44378.459999999992</v>
      </c>
      <c r="AQ143" s="1071">
        <f>(AP143/D143)*100</f>
        <v>0.94663950511945372</v>
      </c>
    </row>
    <row r="144" spans="1:43" ht="6.6" customHeight="1">
      <c r="A144" s="1105"/>
      <c r="B144" s="1106"/>
      <c r="C144" s="1108"/>
      <c r="D144" s="1108"/>
      <c r="E144" s="1108"/>
      <c r="F144" s="1108"/>
      <c r="G144" s="1110"/>
      <c r="H144" s="1110"/>
      <c r="I144" s="1110"/>
      <c r="J144" s="1110"/>
      <c r="K144" s="1112"/>
      <c r="L144" s="1106"/>
      <c r="M144" s="1115"/>
      <c r="N144" s="1117"/>
      <c r="O144" s="1119"/>
      <c r="P144" s="1101"/>
      <c r="Q144" s="1103"/>
      <c r="R144" s="1072"/>
      <c r="S144" s="1072"/>
      <c r="T144" s="1072"/>
      <c r="U144" s="1072"/>
      <c r="V144" s="1072"/>
      <c r="W144" s="1072"/>
      <c r="X144" s="1072"/>
      <c r="Y144" s="1072"/>
      <c r="Z144" s="1072"/>
      <c r="AA144" s="1072"/>
      <c r="AB144" s="1072"/>
      <c r="AC144" s="1072"/>
      <c r="AD144" s="1172"/>
      <c r="AE144" s="1072"/>
      <c r="AF144" s="1072"/>
      <c r="AG144" s="1072"/>
      <c r="AH144" s="1072"/>
      <c r="AI144" s="1072"/>
      <c r="AJ144" s="1072"/>
      <c r="AK144" s="1072"/>
      <c r="AL144" s="1072"/>
      <c r="AM144" s="1072"/>
      <c r="AN144" s="1072"/>
      <c r="AO144" s="1072"/>
      <c r="AP144" s="1072"/>
      <c r="AQ144" s="1072"/>
    </row>
    <row r="145" spans="1:43" ht="18.75">
      <c r="A145" s="38"/>
      <c r="B145" s="39"/>
      <c r="C145" s="40" t="s">
        <v>55</v>
      </c>
      <c r="D145" s="40">
        <f t="shared" ref="D145:J145" si="425">SUM(D146:D150)</f>
        <v>738000</v>
      </c>
      <c r="E145" s="40">
        <f t="shared" si="425"/>
        <v>369000</v>
      </c>
      <c r="F145" s="40">
        <f t="shared" si="425"/>
        <v>369000</v>
      </c>
      <c r="G145" s="41">
        <f t="shared" si="425"/>
        <v>598500</v>
      </c>
      <c r="H145" s="41">
        <f t="shared" si="425"/>
        <v>139500</v>
      </c>
      <c r="I145" s="41">
        <f t="shared" si="425"/>
        <v>0</v>
      </c>
      <c r="J145" s="41">
        <f t="shared" si="425"/>
        <v>738000</v>
      </c>
      <c r="K145" s="42">
        <f>SUM(K146:K148)</f>
        <v>0</v>
      </c>
      <c r="L145" s="41">
        <f t="shared" ref="L145:R145" si="426">SUM(L146:L150)</f>
        <v>738000</v>
      </c>
      <c r="M145" s="43">
        <f t="shared" si="426"/>
        <v>542076.14</v>
      </c>
      <c r="N145" s="44">
        <f t="shared" si="426"/>
        <v>0</v>
      </c>
      <c r="O145" s="45">
        <f t="shared" si="426"/>
        <v>0</v>
      </c>
      <c r="P145" s="46">
        <f t="shared" si="426"/>
        <v>185345.4</v>
      </c>
      <c r="Q145" s="80">
        <f t="shared" si="426"/>
        <v>0</v>
      </c>
      <c r="R145" s="47">
        <f t="shared" si="426"/>
        <v>542076.14</v>
      </c>
      <c r="S145" s="48">
        <f>R145/E145*100</f>
        <v>146.90410298102981</v>
      </c>
      <c r="T145" s="48">
        <f>R145/J145*100</f>
        <v>73.452051490514904</v>
      </c>
      <c r="U145" s="48">
        <f>R145/L145*100</f>
        <v>73.452051490514904</v>
      </c>
      <c r="V145" s="48">
        <f t="shared" ref="V145:V150" si="427">R145/D145*100</f>
        <v>73.452051490514904</v>
      </c>
      <c r="W145" s="47">
        <f>SUM(W146:W150)</f>
        <v>185345.4</v>
      </c>
      <c r="X145" s="48">
        <f>W145/E145*100</f>
        <v>50.229105691056908</v>
      </c>
      <c r="Y145" s="48">
        <f>W145/J145*100</f>
        <v>25.114552845528454</v>
      </c>
      <c r="Z145" s="48">
        <f>W145/L145*100</f>
        <v>25.114552845528454</v>
      </c>
      <c r="AA145" s="48">
        <f>W145/D145*100</f>
        <v>25.114552845528454</v>
      </c>
      <c r="AB145" s="48">
        <f>SUM(AB146:AB150)</f>
        <v>727421.54</v>
      </c>
      <c r="AC145" s="48">
        <f>AB145/E145*100</f>
        <v>197.13320867208671</v>
      </c>
      <c r="AD145" s="299">
        <f>AB145/J145*100</f>
        <v>98.566604336043355</v>
      </c>
      <c r="AE145" s="48">
        <f>AB145/L145*100</f>
        <v>98.566604336043355</v>
      </c>
      <c r="AF145" s="48">
        <f>AB145/D145*100</f>
        <v>98.566604336043355</v>
      </c>
      <c r="AG145" s="295">
        <f>SUM(AG146:AG150)</f>
        <v>-358421.54000000004</v>
      </c>
      <c r="AH145" s="48">
        <f>AG145/E145*100</f>
        <v>-97.133208672086738</v>
      </c>
      <c r="AI145" s="48">
        <f>AG145/D145*100</f>
        <v>-48.566604336043369</v>
      </c>
      <c r="AJ145" s="47">
        <f>SUM(AJ146:AJ150)</f>
        <v>10578.459999999992</v>
      </c>
      <c r="AK145" s="47">
        <f>(AJ145/J145)*100</f>
        <v>1.4333956639566385</v>
      </c>
      <c r="AL145" s="47">
        <f>(AJ145/D145)*100</f>
        <v>1.4333956639566385</v>
      </c>
      <c r="AM145" s="47">
        <f>SUM(AM146:AM150)</f>
        <v>10578.459999999992</v>
      </c>
      <c r="AN145" s="47">
        <f>(AM145/L145)*100</f>
        <v>1.4333956639566385</v>
      </c>
      <c r="AO145" s="47">
        <f t="shared" ref="AO145:AO150" si="428">(AM145/D145)*100</f>
        <v>1.4333956639566385</v>
      </c>
      <c r="AP145" s="47">
        <f>SUM(AP146:AP150)</f>
        <v>10578.459999999992</v>
      </c>
      <c r="AQ145" s="47">
        <f>(AP145/D145)*100</f>
        <v>1.4333956639566385</v>
      </c>
    </row>
    <row r="146" spans="1:43" ht="18.75">
      <c r="A146" s="38"/>
      <c r="B146" s="39"/>
      <c r="C146" s="49" t="s">
        <v>56</v>
      </c>
      <c r="D146" s="49">
        <v>180000</v>
      </c>
      <c r="E146" s="49">
        <v>90000</v>
      </c>
      <c r="F146" s="49">
        <v>90000</v>
      </c>
      <c r="G146" s="49">
        <v>180000</v>
      </c>
      <c r="H146" s="49">
        <v>0</v>
      </c>
      <c r="I146" s="49"/>
      <c r="J146" s="41">
        <f>SUM(G146:I146)</f>
        <v>180000</v>
      </c>
      <c r="K146" s="50">
        <v>0</v>
      </c>
      <c r="L146" s="51">
        <f>SUM(G146:I146,K146)</f>
        <v>180000</v>
      </c>
      <c r="M146" s="52">
        <f>'ST-68 DATA'!Q247</f>
        <v>180000</v>
      </c>
      <c r="N146" s="53"/>
      <c r="O146" s="54"/>
      <c r="P146" s="55"/>
      <c r="Q146" s="81">
        <f>'ST-68 DATA'!R247</f>
        <v>0</v>
      </c>
      <c r="R146" s="56">
        <f>M146+N146</f>
        <v>180000</v>
      </c>
      <c r="S146" s="56">
        <f>R146/E146*100</f>
        <v>200</v>
      </c>
      <c r="T146" s="56">
        <f>R146/J146*100</f>
        <v>100</v>
      </c>
      <c r="U146" s="56">
        <f>R146/L146*100</f>
        <v>100</v>
      </c>
      <c r="V146" s="56">
        <f t="shared" si="427"/>
        <v>100</v>
      </c>
      <c r="W146" s="57">
        <f>O146+P146+Q146</f>
        <v>0</v>
      </c>
      <c r="X146" s="56">
        <f>W146/E146*100</f>
        <v>0</v>
      </c>
      <c r="Y146" s="56">
        <f>W146/J146*100</f>
        <v>0</v>
      </c>
      <c r="Z146" s="56">
        <f>W146/L146*100</f>
        <v>0</v>
      </c>
      <c r="AA146" s="56">
        <f>W146/D146*100</f>
        <v>0</v>
      </c>
      <c r="AB146" s="56">
        <f>SUM(M146:Q146)</f>
        <v>180000</v>
      </c>
      <c r="AC146" s="56">
        <f>AB146/E146*100</f>
        <v>200</v>
      </c>
      <c r="AD146" s="56">
        <f>AB146/J146*100</f>
        <v>100</v>
      </c>
      <c r="AE146" s="56">
        <f>AB146/L146*100</f>
        <v>100</v>
      </c>
      <c r="AF146" s="56">
        <f>AB146/D146*100</f>
        <v>100</v>
      </c>
      <c r="AG146" s="57">
        <f>E146-AB146</f>
        <v>-90000</v>
      </c>
      <c r="AH146" s="56">
        <f>AG146/E146*100</f>
        <v>-100</v>
      </c>
      <c r="AI146" s="56">
        <f>AG146/D146*100</f>
        <v>-50</v>
      </c>
      <c r="AJ146" s="57">
        <f>J146-AB146</f>
        <v>0</v>
      </c>
      <c r="AK146" s="57">
        <f>(AJ146/J146)*100</f>
        <v>0</v>
      </c>
      <c r="AL146" s="57">
        <f>(AJ146/D146)*100</f>
        <v>0</v>
      </c>
      <c r="AM146" s="34">
        <f>L146-AB146</f>
        <v>0</v>
      </c>
      <c r="AN146" s="57">
        <f>(AM146/L146)*100</f>
        <v>0</v>
      </c>
      <c r="AO146" s="63">
        <f t="shared" si="428"/>
        <v>0</v>
      </c>
      <c r="AP146" s="34">
        <f>D146-AB146</f>
        <v>0</v>
      </c>
      <c r="AQ146" s="57">
        <f>(AP146/D146)*100</f>
        <v>0</v>
      </c>
    </row>
    <row r="147" spans="1:43" ht="18" customHeight="1">
      <c r="A147" s="38"/>
      <c r="B147" s="38"/>
      <c r="C147" s="49" t="s">
        <v>57</v>
      </c>
      <c r="D147" s="49">
        <v>0</v>
      </c>
      <c r="E147" s="49">
        <v>0</v>
      </c>
      <c r="F147" s="49">
        <v>0</v>
      </c>
      <c r="G147" s="49">
        <v>0</v>
      </c>
      <c r="H147" s="49"/>
      <c r="I147" s="49"/>
      <c r="J147" s="41">
        <f>SUM(G147:I147)</f>
        <v>0</v>
      </c>
      <c r="K147" s="78"/>
      <c r="L147" s="51">
        <f>SUM(G147:I147,K147)</f>
        <v>0</v>
      </c>
      <c r="M147" s="52"/>
      <c r="N147" s="53"/>
      <c r="O147" s="54"/>
      <c r="P147" s="55"/>
      <c r="Q147" s="81"/>
      <c r="R147" s="56">
        <f>M147+N147</f>
        <v>0</v>
      </c>
      <c r="S147" s="56" t="e">
        <f t="shared" ref="S147:S152" si="429">R147/E147*100</f>
        <v>#DIV/0!</v>
      </c>
      <c r="T147" s="56" t="e">
        <f t="shared" ref="T147:T150" si="430">R147/J147*100</f>
        <v>#DIV/0!</v>
      </c>
      <c r="U147" s="56" t="e">
        <f t="shared" ref="U147:U152" si="431">R147/L147*100</f>
        <v>#DIV/0!</v>
      </c>
      <c r="V147" s="56" t="e">
        <f t="shared" si="427"/>
        <v>#DIV/0!</v>
      </c>
      <c r="W147" s="57">
        <f t="shared" ref="W147:W150" si="432">O147+P147+Q147</f>
        <v>0</v>
      </c>
      <c r="X147" s="56" t="e">
        <f t="shared" ref="X147:X152" si="433">W147/E147*100</f>
        <v>#DIV/0!</v>
      </c>
      <c r="Y147" s="56" t="e">
        <f t="shared" ref="Y147:Y150" si="434">W147/J147*100</f>
        <v>#DIV/0!</v>
      </c>
      <c r="Z147" s="56" t="e">
        <f t="shared" ref="Z147:Z152" si="435">W147/L147*100</f>
        <v>#DIV/0!</v>
      </c>
      <c r="AA147" s="56" t="e">
        <f t="shared" ref="AA147:AA150" si="436">W147/D147*100</f>
        <v>#DIV/0!</v>
      </c>
      <c r="AB147" s="56">
        <f t="shared" ref="AB147:AB150" si="437">SUM(M147:Q147)</f>
        <v>0</v>
      </c>
      <c r="AC147" s="56" t="e">
        <f t="shared" ref="AC147:AC152" si="438">AB147/E147*100</f>
        <v>#DIV/0!</v>
      </c>
      <c r="AD147" s="56" t="e">
        <f t="shared" ref="AD147:AD150" si="439">AB147/J147*100</f>
        <v>#DIV/0!</v>
      </c>
      <c r="AE147" s="56" t="e">
        <f t="shared" ref="AE147:AE152" si="440">AB147/L147*100</f>
        <v>#DIV/0!</v>
      </c>
      <c r="AF147" s="56" t="e">
        <f t="shared" ref="AF147:AF150" si="441">AB147/D147*100</f>
        <v>#DIV/0!</v>
      </c>
      <c r="AG147" s="57">
        <f t="shared" ref="AG147:AG150" si="442">E147-AB147</f>
        <v>0</v>
      </c>
      <c r="AH147" s="56" t="e">
        <f t="shared" ref="AH147:AH150" si="443">AG147/E147*100</f>
        <v>#DIV/0!</v>
      </c>
      <c r="AI147" s="56" t="e">
        <f t="shared" ref="AI147:AI150" si="444">AG147/D147*100</f>
        <v>#DIV/0!</v>
      </c>
      <c r="AJ147" s="57">
        <f t="shared" ref="AJ147:AJ150" si="445">J147-AB147</f>
        <v>0</v>
      </c>
      <c r="AK147" s="57" t="e">
        <f t="shared" ref="AK147:AK150" si="446">(AJ147/J147)*100</f>
        <v>#DIV/0!</v>
      </c>
      <c r="AL147" s="57" t="e">
        <f t="shared" ref="AL147:AL150" si="447">(AJ147/D147)*100</f>
        <v>#DIV/0!</v>
      </c>
      <c r="AM147" s="34">
        <f>L147-AB147</f>
        <v>0</v>
      </c>
      <c r="AN147" s="57" t="e">
        <f t="shared" ref="AN147:AN150" si="448">(AM147/L147)*100</f>
        <v>#DIV/0!</v>
      </c>
      <c r="AO147" s="63" t="e">
        <f t="shared" si="428"/>
        <v>#DIV/0!</v>
      </c>
      <c r="AP147" s="34">
        <f t="shared" ref="AP147:AP150" si="449">D147-AB147</f>
        <v>0</v>
      </c>
      <c r="AQ147" s="57" t="e">
        <f t="shared" ref="AQ147:AQ150" si="450">(AP147/D147)*100</f>
        <v>#DIV/0!</v>
      </c>
    </row>
    <row r="148" spans="1:43" ht="18.75">
      <c r="A148" s="38"/>
      <c r="B148" s="38"/>
      <c r="C148" s="49" t="s">
        <v>58</v>
      </c>
      <c r="D148" s="49">
        <v>408000</v>
      </c>
      <c r="E148" s="49">
        <v>204000</v>
      </c>
      <c r="F148" s="49">
        <v>204000</v>
      </c>
      <c r="G148" s="49">
        <v>306000</v>
      </c>
      <c r="H148" s="49">
        <v>102000</v>
      </c>
      <c r="I148" s="49"/>
      <c r="J148" s="41">
        <f>SUM(G148:I148)</f>
        <v>408000</v>
      </c>
      <c r="K148" s="59">
        <v>0</v>
      </c>
      <c r="L148" s="51">
        <f>SUM(G148:I148,K148)</f>
        <v>408000</v>
      </c>
      <c r="M148" s="52">
        <f>'ST-68 DATA'!W247</f>
        <v>329672.34999999998</v>
      </c>
      <c r="N148" s="53">
        <f>'ST-68 DATA'!X247</f>
        <v>0</v>
      </c>
      <c r="O148" s="54">
        <f>'ST-68 DATA'!Y247</f>
        <v>0</v>
      </c>
      <c r="P148" s="55">
        <f>'ST-68 DATA'!Z247</f>
        <v>72995.399999999994</v>
      </c>
      <c r="Q148" s="81"/>
      <c r="R148" s="56">
        <f>M148+N148</f>
        <v>329672.34999999998</v>
      </c>
      <c r="S148" s="56">
        <f t="shared" si="429"/>
        <v>161.60409313725489</v>
      </c>
      <c r="T148" s="56">
        <f t="shared" si="430"/>
        <v>80.802046568627446</v>
      </c>
      <c r="U148" s="56">
        <f t="shared" si="431"/>
        <v>80.802046568627446</v>
      </c>
      <c r="V148" s="56">
        <f t="shared" si="427"/>
        <v>80.802046568627446</v>
      </c>
      <c r="W148" s="57">
        <f t="shared" si="432"/>
        <v>72995.399999999994</v>
      </c>
      <c r="X148" s="56">
        <f t="shared" si="433"/>
        <v>35.782058823529411</v>
      </c>
      <c r="Y148" s="56">
        <f t="shared" si="434"/>
        <v>17.891029411764706</v>
      </c>
      <c r="Z148" s="56">
        <f t="shared" si="435"/>
        <v>17.891029411764706</v>
      </c>
      <c r="AA148" s="56">
        <f t="shared" si="436"/>
        <v>17.891029411764706</v>
      </c>
      <c r="AB148" s="56">
        <f t="shared" si="437"/>
        <v>402667.75</v>
      </c>
      <c r="AC148" s="56">
        <f t="shared" si="438"/>
        <v>197.3861519607843</v>
      </c>
      <c r="AD148" s="56">
        <f t="shared" si="439"/>
        <v>98.693075980392152</v>
      </c>
      <c r="AE148" s="56">
        <f t="shared" si="440"/>
        <v>98.693075980392152</v>
      </c>
      <c r="AF148" s="56">
        <f t="shared" si="441"/>
        <v>98.693075980392152</v>
      </c>
      <c r="AG148" s="57">
        <f t="shared" si="442"/>
        <v>-198667.75</v>
      </c>
      <c r="AH148" s="56">
        <f t="shared" si="443"/>
        <v>-97.386151960784318</v>
      </c>
      <c r="AI148" s="56">
        <f t="shared" si="444"/>
        <v>-48.693075980392159</v>
      </c>
      <c r="AJ148" s="57">
        <f t="shared" si="445"/>
        <v>5332.25</v>
      </c>
      <c r="AK148" s="57">
        <f t="shared" si="446"/>
        <v>1.3069240196078431</v>
      </c>
      <c r="AL148" s="57">
        <f t="shared" si="447"/>
        <v>1.3069240196078431</v>
      </c>
      <c r="AM148" s="34">
        <f>L148-AB148</f>
        <v>5332.25</v>
      </c>
      <c r="AN148" s="57">
        <f t="shared" si="448"/>
        <v>1.3069240196078431</v>
      </c>
      <c r="AO148" s="63">
        <f t="shared" si="428"/>
        <v>1.3069240196078431</v>
      </c>
      <c r="AP148" s="34">
        <f t="shared" si="449"/>
        <v>5332.25</v>
      </c>
      <c r="AQ148" s="57">
        <f t="shared" si="450"/>
        <v>1.3069240196078431</v>
      </c>
    </row>
    <row r="149" spans="1:43" ht="18" customHeight="1">
      <c r="A149" s="38"/>
      <c r="B149" s="38"/>
      <c r="C149" s="49" t="s">
        <v>69</v>
      </c>
      <c r="D149" s="49">
        <v>0</v>
      </c>
      <c r="E149" s="49">
        <v>0</v>
      </c>
      <c r="F149" s="49">
        <v>0</v>
      </c>
      <c r="G149" s="49">
        <v>0</v>
      </c>
      <c r="H149" s="49"/>
      <c r="I149" s="49"/>
      <c r="J149" s="41">
        <f>SUM(G149:I149)</f>
        <v>0</v>
      </c>
      <c r="K149" s="59">
        <v>0</v>
      </c>
      <c r="L149" s="51">
        <f>SUM(G149:I149,K149)</f>
        <v>0</v>
      </c>
      <c r="M149" s="52"/>
      <c r="N149" s="53"/>
      <c r="O149" s="54"/>
      <c r="P149" s="55"/>
      <c r="Q149" s="81"/>
      <c r="R149" s="56">
        <f>M149+N149</f>
        <v>0</v>
      </c>
      <c r="S149" s="56" t="e">
        <f t="shared" si="429"/>
        <v>#DIV/0!</v>
      </c>
      <c r="T149" s="56" t="e">
        <f t="shared" si="430"/>
        <v>#DIV/0!</v>
      </c>
      <c r="U149" s="56" t="e">
        <f t="shared" si="431"/>
        <v>#DIV/0!</v>
      </c>
      <c r="V149" s="56" t="e">
        <f t="shared" si="427"/>
        <v>#DIV/0!</v>
      </c>
      <c r="W149" s="57">
        <f t="shared" si="432"/>
        <v>0</v>
      </c>
      <c r="X149" s="56" t="e">
        <f t="shared" si="433"/>
        <v>#DIV/0!</v>
      </c>
      <c r="Y149" s="56" t="e">
        <f t="shared" si="434"/>
        <v>#DIV/0!</v>
      </c>
      <c r="Z149" s="56" t="e">
        <f t="shared" si="435"/>
        <v>#DIV/0!</v>
      </c>
      <c r="AA149" s="56" t="e">
        <f t="shared" si="436"/>
        <v>#DIV/0!</v>
      </c>
      <c r="AB149" s="56">
        <f t="shared" si="437"/>
        <v>0</v>
      </c>
      <c r="AC149" s="56" t="e">
        <f t="shared" si="438"/>
        <v>#DIV/0!</v>
      </c>
      <c r="AD149" s="56" t="e">
        <f t="shared" si="439"/>
        <v>#DIV/0!</v>
      </c>
      <c r="AE149" s="56" t="e">
        <f t="shared" si="440"/>
        <v>#DIV/0!</v>
      </c>
      <c r="AF149" s="56" t="e">
        <f t="shared" si="441"/>
        <v>#DIV/0!</v>
      </c>
      <c r="AG149" s="57">
        <f t="shared" si="442"/>
        <v>0</v>
      </c>
      <c r="AH149" s="56" t="e">
        <f t="shared" si="443"/>
        <v>#DIV/0!</v>
      </c>
      <c r="AI149" s="56" t="e">
        <f t="shared" si="444"/>
        <v>#DIV/0!</v>
      </c>
      <c r="AJ149" s="57">
        <f t="shared" si="445"/>
        <v>0</v>
      </c>
      <c r="AK149" s="57" t="e">
        <f t="shared" si="446"/>
        <v>#DIV/0!</v>
      </c>
      <c r="AL149" s="57" t="e">
        <f t="shared" si="447"/>
        <v>#DIV/0!</v>
      </c>
      <c r="AM149" s="34">
        <f>L149-AB149</f>
        <v>0</v>
      </c>
      <c r="AN149" s="57" t="e">
        <f t="shared" si="448"/>
        <v>#DIV/0!</v>
      </c>
      <c r="AO149" s="63" t="e">
        <f t="shared" si="428"/>
        <v>#DIV/0!</v>
      </c>
      <c r="AP149" s="34">
        <f t="shared" si="449"/>
        <v>0</v>
      </c>
      <c r="AQ149" s="57" t="e">
        <f t="shared" si="450"/>
        <v>#DIV/0!</v>
      </c>
    </row>
    <row r="150" spans="1:43" ht="18.75">
      <c r="A150" s="38"/>
      <c r="B150" s="38"/>
      <c r="C150" s="49" t="s">
        <v>60</v>
      </c>
      <c r="D150" s="57">
        <v>150000</v>
      </c>
      <c r="E150" s="49">
        <v>75000</v>
      </c>
      <c r="F150" s="49">
        <v>75000</v>
      </c>
      <c r="G150" s="57">
        <v>112500</v>
      </c>
      <c r="H150" s="49">
        <v>37500</v>
      </c>
      <c r="I150" s="49"/>
      <c r="J150" s="41">
        <f>SUM(G150:I150)</f>
        <v>150000</v>
      </c>
      <c r="K150" s="49">
        <v>0</v>
      </c>
      <c r="L150" s="51">
        <f>SUM(G150:I150,K150)</f>
        <v>150000</v>
      </c>
      <c r="M150" s="52">
        <f>'ST-68 DATA'!AE247</f>
        <v>32403.79</v>
      </c>
      <c r="N150" s="53">
        <f>'ST-68 DATA'!AF247</f>
        <v>0</v>
      </c>
      <c r="O150" s="54">
        <f>'ST-68 DATA'!AG247</f>
        <v>0</v>
      </c>
      <c r="P150" s="55">
        <f>'ST-68 DATA'!AH247</f>
        <v>112350</v>
      </c>
      <c r="Q150" s="81"/>
      <c r="R150" s="56">
        <f>M150+N150</f>
        <v>32403.79</v>
      </c>
      <c r="S150" s="56">
        <f t="shared" si="429"/>
        <v>43.205053333333332</v>
      </c>
      <c r="T150" s="56">
        <f t="shared" si="430"/>
        <v>21.602526666666666</v>
      </c>
      <c r="U150" s="56">
        <f t="shared" si="431"/>
        <v>21.602526666666666</v>
      </c>
      <c r="V150" s="56">
        <f t="shared" si="427"/>
        <v>21.602526666666666</v>
      </c>
      <c r="W150" s="57">
        <f t="shared" si="432"/>
        <v>112350</v>
      </c>
      <c r="X150" s="56">
        <f t="shared" si="433"/>
        <v>149.80000000000001</v>
      </c>
      <c r="Y150" s="56">
        <f t="shared" si="434"/>
        <v>74.900000000000006</v>
      </c>
      <c r="Z150" s="56">
        <f t="shared" si="435"/>
        <v>74.900000000000006</v>
      </c>
      <c r="AA150" s="56">
        <f t="shared" si="436"/>
        <v>74.900000000000006</v>
      </c>
      <c r="AB150" s="56">
        <f t="shared" si="437"/>
        <v>144753.79</v>
      </c>
      <c r="AC150" s="56">
        <f t="shared" si="438"/>
        <v>193.00505333333336</v>
      </c>
      <c r="AD150" s="56">
        <f t="shared" si="439"/>
        <v>96.502526666666682</v>
      </c>
      <c r="AE150" s="56">
        <f t="shared" si="440"/>
        <v>96.502526666666682</v>
      </c>
      <c r="AF150" s="56">
        <f t="shared" si="441"/>
        <v>96.502526666666682</v>
      </c>
      <c r="AG150" s="57">
        <f t="shared" si="442"/>
        <v>-69753.790000000008</v>
      </c>
      <c r="AH150" s="56">
        <f t="shared" si="443"/>
        <v>-93.005053333333336</v>
      </c>
      <c r="AI150" s="56">
        <f t="shared" si="444"/>
        <v>-46.502526666666668</v>
      </c>
      <c r="AJ150" s="57">
        <f t="shared" si="445"/>
        <v>5246.2099999999919</v>
      </c>
      <c r="AK150" s="57">
        <f t="shared" si="446"/>
        <v>3.4974733333333279</v>
      </c>
      <c r="AL150" s="57">
        <f t="shared" si="447"/>
        <v>3.4974733333333279</v>
      </c>
      <c r="AM150" s="34">
        <f>L150-AB150</f>
        <v>5246.2099999999919</v>
      </c>
      <c r="AN150" s="57">
        <f t="shared" si="448"/>
        <v>3.4974733333333279</v>
      </c>
      <c r="AO150" s="63">
        <f t="shared" si="428"/>
        <v>3.4974733333333279</v>
      </c>
      <c r="AP150" s="34">
        <f t="shared" si="449"/>
        <v>5246.2099999999919</v>
      </c>
      <c r="AQ150" s="57">
        <f t="shared" si="450"/>
        <v>3.4974733333333279</v>
      </c>
    </row>
    <row r="151" spans="1:43" ht="18.75">
      <c r="A151" s="61"/>
      <c r="B151" s="62"/>
      <c r="C151" s="63" t="s">
        <v>61</v>
      </c>
      <c r="D151" s="63">
        <f>D152</f>
        <v>3950000</v>
      </c>
      <c r="E151" s="63">
        <f>E152</f>
        <v>1975000</v>
      </c>
      <c r="F151" s="63">
        <f>F152</f>
        <v>1975000</v>
      </c>
      <c r="G151" s="63">
        <f>SUM(G152:G152)</f>
        <v>3950000</v>
      </c>
      <c r="H151" s="63">
        <f>H152</f>
        <v>0</v>
      </c>
      <c r="I151" s="63">
        <f>I152</f>
        <v>0</v>
      </c>
      <c r="J151" s="63">
        <f>J152</f>
        <v>3950000</v>
      </c>
      <c r="K151" s="63">
        <f>K152</f>
        <v>0</v>
      </c>
      <c r="L151" s="63">
        <f>SUM(L152:L152)</f>
        <v>3950000</v>
      </c>
      <c r="M151" s="64">
        <f t="shared" ref="M151:AP151" si="451">M152</f>
        <v>3916200</v>
      </c>
      <c r="N151" s="65">
        <f t="shared" si="451"/>
        <v>0</v>
      </c>
      <c r="O151" s="66">
        <f t="shared" si="451"/>
        <v>0</v>
      </c>
      <c r="P151" s="46">
        <f t="shared" si="451"/>
        <v>0</v>
      </c>
      <c r="Q151" s="82">
        <f t="shared" si="451"/>
        <v>0</v>
      </c>
      <c r="R151" s="67">
        <f t="shared" si="451"/>
        <v>3916200</v>
      </c>
      <c r="S151" s="67">
        <f t="shared" si="451"/>
        <v>198.28860759493671</v>
      </c>
      <c r="T151" s="67">
        <f t="shared" si="451"/>
        <v>99.144303797468353</v>
      </c>
      <c r="U151" s="56">
        <f t="shared" si="431"/>
        <v>99.144303797468353</v>
      </c>
      <c r="V151" s="67">
        <f t="shared" si="451"/>
        <v>99.144303797468353</v>
      </c>
      <c r="W151" s="63">
        <f t="shared" si="451"/>
        <v>0</v>
      </c>
      <c r="X151" s="67">
        <f t="shared" si="451"/>
        <v>0</v>
      </c>
      <c r="Y151" s="67">
        <f t="shared" si="451"/>
        <v>0</v>
      </c>
      <c r="Z151" s="56">
        <f t="shared" si="435"/>
        <v>0</v>
      </c>
      <c r="AA151" s="67">
        <f t="shared" si="451"/>
        <v>0</v>
      </c>
      <c r="AB151" s="67">
        <f>AB152</f>
        <v>3916200</v>
      </c>
      <c r="AC151" s="67">
        <f t="shared" ref="AC151" si="452">AC152</f>
        <v>198.28860759493671</v>
      </c>
      <c r="AD151" s="67">
        <f t="shared" si="451"/>
        <v>99.144303797468353</v>
      </c>
      <c r="AE151" s="56">
        <f t="shared" si="440"/>
        <v>99.144303797468353</v>
      </c>
      <c r="AF151" s="67">
        <f t="shared" si="451"/>
        <v>99.144303797468353</v>
      </c>
      <c r="AG151" s="63">
        <f>AG152</f>
        <v>-1941200</v>
      </c>
      <c r="AH151" s="67">
        <f t="shared" ref="AH151:AI151" si="453">AH152</f>
        <v>-98.288607594936707</v>
      </c>
      <c r="AI151" s="67">
        <f t="shared" si="453"/>
        <v>-49.144303797468353</v>
      </c>
      <c r="AJ151" s="63">
        <f t="shared" si="451"/>
        <v>33800</v>
      </c>
      <c r="AK151" s="63">
        <f t="shared" si="451"/>
        <v>0.85569620253164547</v>
      </c>
      <c r="AL151" s="63">
        <f t="shared" si="451"/>
        <v>0.85569620253164547</v>
      </c>
      <c r="AM151" s="63">
        <f t="shared" si="451"/>
        <v>33800</v>
      </c>
      <c r="AN151" s="63">
        <f t="shared" si="451"/>
        <v>0.85569620253164547</v>
      </c>
      <c r="AO151" s="63">
        <f t="shared" si="451"/>
        <v>0.85569620253164547</v>
      </c>
      <c r="AP151" s="63">
        <f t="shared" si="451"/>
        <v>33800</v>
      </c>
      <c r="AQ151" s="57">
        <f>(AP151/D151)*100</f>
        <v>0.85569620253164547</v>
      </c>
    </row>
    <row r="152" spans="1:43" ht="18.75">
      <c r="A152" s="38"/>
      <c r="B152" s="38"/>
      <c r="C152" s="49" t="s">
        <v>70</v>
      </c>
      <c r="D152" s="57">
        <v>3950000</v>
      </c>
      <c r="E152" s="49">
        <v>1975000</v>
      </c>
      <c r="F152" s="49">
        <v>1975000</v>
      </c>
      <c r="G152" s="57">
        <v>3950000</v>
      </c>
      <c r="H152" s="49">
        <v>0</v>
      </c>
      <c r="I152" s="49"/>
      <c r="J152" s="49">
        <f>SUM(G152:I152)</f>
        <v>3950000</v>
      </c>
      <c r="K152" s="57">
        <v>0</v>
      </c>
      <c r="L152" s="51">
        <f>SUM(G152:I152,K152)</f>
        <v>3950000</v>
      </c>
      <c r="M152" s="52">
        <v>3916200</v>
      </c>
      <c r="N152" s="217"/>
      <c r="O152" s="54"/>
      <c r="P152" s="55"/>
      <c r="Q152" s="81"/>
      <c r="R152" s="57">
        <f>M152+N152</f>
        <v>3916200</v>
      </c>
      <c r="S152" s="56">
        <f t="shared" si="429"/>
        <v>198.28860759493671</v>
      </c>
      <c r="T152" s="56">
        <f>R152/L152*100</f>
        <v>99.144303797468353</v>
      </c>
      <c r="U152" s="56">
        <f t="shared" si="431"/>
        <v>99.144303797468353</v>
      </c>
      <c r="V152" s="56">
        <f>R152/D152*100</f>
        <v>99.144303797468353</v>
      </c>
      <c r="W152" s="57">
        <f>O152+P152+Q152</f>
        <v>0</v>
      </c>
      <c r="X152" s="56">
        <f t="shared" si="433"/>
        <v>0</v>
      </c>
      <c r="Y152" s="56">
        <f>W152/L152*100</f>
        <v>0</v>
      </c>
      <c r="Z152" s="56">
        <f t="shared" si="435"/>
        <v>0</v>
      </c>
      <c r="AA152" s="56">
        <f>W152/D152*100</f>
        <v>0</v>
      </c>
      <c r="AB152" s="56">
        <f>SUM(M152:Q152)</f>
        <v>3916200</v>
      </c>
      <c r="AC152" s="56">
        <f t="shared" si="438"/>
        <v>198.28860759493671</v>
      </c>
      <c r="AD152" s="56">
        <f t="shared" ref="AD152" si="454">AB152/J152*100</f>
        <v>99.144303797468353</v>
      </c>
      <c r="AE152" s="56">
        <f t="shared" si="440"/>
        <v>99.144303797468353</v>
      </c>
      <c r="AF152" s="56">
        <f>AB152/D152*100</f>
        <v>99.144303797468353</v>
      </c>
      <c r="AG152" s="57">
        <f t="shared" ref="AG152" si="455">E152-AB152</f>
        <v>-1941200</v>
      </c>
      <c r="AH152" s="56">
        <f t="shared" ref="AH152" si="456">AG152/E152*100</f>
        <v>-98.288607594936707</v>
      </c>
      <c r="AI152" s="56">
        <f t="shared" ref="AI152" si="457">AG152/D152*100</f>
        <v>-49.144303797468353</v>
      </c>
      <c r="AJ152" s="57">
        <f>J152-AB152</f>
        <v>33800</v>
      </c>
      <c r="AK152" s="57">
        <f t="shared" ref="AK152" si="458">(AJ152/J152)*100</f>
        <v>0.85569620253164547</v>
      </c>
      <c r="AL152" s="57">
        <f>(AJ152/D152)*100</f>
        <v>0.85569620253164547</v>
      </c>
      <c r="AM152" s="34">
        <f>L152-AB152</f>
        <v>33800</v>
      </c>
      <c r="AN152" s="57">
        <f>(AM152/L152)*100</f>
        <v>0.85569620253164547</v>
      </c>
      <c r="AO152" s="63">
        <f>(AM152/D152)*100</f>
        <v>0.85569620253164547</v>
      </c>
      <c r="AP152" s="34">
        <f t="shared" ref="AP152" si="459">D152-AB152</f>
        <v>33800</v>
      </c>
      <c r="AQ152" s="57">
        <f t="shared" ref="AQ152" si="460">(AP152/D152)*100</f>
        <v>0.85569620253164547</v>
      </c>
    </row>
    <row r="153" spans="1:43" ht="18.75">
      <c r="A153" s="69"/>
      <c r="B153" s="69"/>
      <c r="C153" s="70"/>
      <c r="D153" s="70"/>
      <c r="E153" s="70"/>
      <c r="F153" s="70"/>
      <c r="G153" s="71"/>
      <c r="H153" s="71"/>
      <c r="I153" s="71"/>
      <c r="J153" s="71"/>
      <c r="K153" s="71"/>
      <c r="L153" s="71"/>
      <c r="M153" s="72"/>
      <c r="N153" s="73"/>
      <c r="O153" s="74"/>
      <c r="P153" s="75"/>
      <c r="Q153" s="83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</row>
    <row r="154" spans="1:43" ht="56.25">
      <c r="A154" s="1104" t="s">
        <v>122</v>
      </c>
      <c r="B154" s="1106" t="s">
        <v>266</v>
      </c>
      <c r="C154" s="1107" t="s">
        <v>267</v>
      </c>
      <c r="D154" s="79" t="s">
        <v>258</v>
      </c>
      <c r="E154" s="293">
        <v>0.5</v>
      </c>
      <c r="F154" s="293">
        <v>0.5</v>
      </c>
      <c r="G154" s="1109">
        <f>SUM(G157,G163)</f>
        <v>4353500</v>
      </c>
      <c r="H154" s="1109">
        <f>H157+H163</f>
        <v>752500</v>
      </c>
      <c r="I154" s="1109">
        <f>I157+I163</f>
        <v>0</v>
      </c>
      <c r="J154" s="1109">
        <f>SUM(G154:I156)</f>
        <v>5106000</v>
      </c>
      <c r="K154" s="1111">
        <f>SUM(K157,K163)</f>
        <v>0</v>
      </c>
      <c r="L154" s="1113">
        <f>SUM(L157,L163)</f>
        <v>5106000</v>
      </c>
      <c r="M154" s="37"/>
      <c r="N154" s="37"/>
      <c r="O154" s="37"/>
      <c r="P154" s="37"/>
      <c r="Q154" s="37"/>
      <c r="R154" s="203" t="s">
        <v>417</v>
      </c>
      <c r="S154" s="294" t="s">
        <v>462</v>
      </c>
      <c r="T154" s="204" t="s">
        <v>433</v>
      </c>
      <c r="U154" s="204" t="s">
        <v>434</v>
      </c>
      <c r="V154" s="204" t="s">
        <v>403</v>
      </c>
      <c r="W154" s="204" t="s">
        <v>438</v>
      </c>
      <c r="X154" s="294" t="s">
        <v>462</v>
      </c>
      <c r="Y154" s="204" t="s">
        <v>433</v>
      </c>
      <c r="Z154" s="204" t="s">
        <v>434</v>
      </c>
      <c r="AA154" s="204" t="s">
        <v>403</v>
      </c>
      <c r="AB154" s="203" t="s">
        <v>439</v>
      </c>
      <c r="AC154" s="294" t="s">
        <v>462</v>
      </c>
      <c r="AD154" s="204" t="s">
        <v>433</v>
      </c>
      <c r="AE154" s="204" t="s">
        <v>434</v>
      </c>
      <c r="AF154" s="204" t="s">
        <v>403</v>
      </c>
      <c r="AG154" s="296" t="s">
        <v>465</v>
      </c>
      <c r="AH154" s="294" t="s">
        <v>464</v>
      </c>
      <c r="AI154" s="294" t="s">
        <v>399</v>
      </c>
      <c r="AJ154" s="204" t="s">
        <v>440</v>
      </c>
      <c r="AK154" s="204" t="s">
        <v>433</v>
      </c>
      <c r="AL154" s="204" t="s">
        <v>403</v>
      </c>
      <c r="AM154" s="204" t="s">
        <v>408</v>
      </c>
      <c r="AN154" s="204" t="s">
        <v>448</v>
      </c>
      <c r="AO154" s="204" t="s">
        <v>403</v>
      </c>
      <c r="AP154" s="204" t="s">
        <v>441</v>
      </c>
      <c r="AQ154" s="204" t="s">
        <v>403</v>
      </c>
    </row>
    <row r="155" spans="1:43" ht="14.45" customHeight="1">
      <c r="A155" s="1105"/>
      <c r="B155" s="1106"/>
      <c r="C155" s="1108"/>
      <c r="D155" s="1108">
        <f>D157+D163</f>
        <v>5106000</v>
      </c>
      <c r="E155" s="1108">
        <f>E157+E163</f>
        <v>2553000</v>
      </c>
      <c r="F155" s="1108">
        <f>F157+F163</f>
        <v>2553000</v>
      </c>
      <c r="G155" s="1110"/>
      <c r="H155" s="1110"/>
      <c r="I155" s="1110"/>
      <c r="J155" s="1110"/>
      <c r="K155" s="1112"/>
      <c r="L155" s="1106"/>
      <c r="M155" s="1114">
        <f t="shared" ref="M155:R155" si="461">M157+M163</f>
        <v>2511314.5</v>
      </c>
      <c r="N155" s="1116">
        <f t="shared" si="461"/>
        <v>0</v>
      </c>
      <c r="O155" s="1118">
        <f t="shared" si="461"/>
        <v>109575</v>
      </c>
      <c r="P155" s="1100">
        <f t="shared" si="461"/>
        <v>363484.35</v>
      </c>
      <c r="Q155" s="1102">
        <f t="shared" si="461"/>
        <v>72000</v>
      </c>
      <c r="R155" s="1071">
        <f t="shared" si="461"/>
        <v>2511314.5</v>
      </c>
      <c r="S155" s="1071">
        <f>(R155/E155)*100</f>
        <v>98.367195456325902</v>
      </c>
      <c r="T155" s="1071">
        <f>(R155/J154)*100</f>
        <v>49.183597728162951</v>
      </c>
      <c r="U155" s="1071">
        <f>(R155/L154)*100</f>
        <v>49.183597728162951</v>
      </c>
      <c r="V155" s="1071">
        <f>(R155/D155)*100</f>
        <v>49.183597728162951</v>
      </c>
      <c r="W155" s="1071">
        <f>W157+W163</f>
        <v>545059.35</v>
      </c>
      <c r="X155" s="1071">
        <f>(W155/E155)*100</f>
        <v>21.349759106933021</v>
      </c>
      <c r="Y155" s="1071">
        <f>(W155/J154)*100</f>
        <v>10.674879553466511</v>
      </c>
      <c r="Z155" s="1071">
        <f>(W155/L154)*100</f>
        <v>10.674879553466511</v>
      </c>
      <c r="AA155" s="1071">
        <f>(W155/D155)*100</f>
        <v>10.674879553466511</v>
      </c>
      <c r="AB155" s="1071">
        <f>AB157+AB163</f>
        <v>3056373.85</v>
      </c>
      <c r="AC155" s="1071">
        <f>(AB155/E155)*100</f>
        <v>119.71695456325891</v>
      </c>
      <c r="AD155" s="1171">
        <f>(AB155/J154)*100</f>
        <v>59.858477281629455</v>
      </c>
      <c r="AE155" s="1071">
        <f>(AB155/L154)*100</f>
        <v>59.858477281629455</v>
      </c>
      <c r="AF155" s="1071">
        <f>(AB155/D155)*100</f>
        <v>59.858477281629455</v>
      </c>
      <c r="AG155" s="1071">
        <f>AG157+AG163</f>
        <v>-503373.85</v>
      </c>
      <c r="AH155" s="1071">
        <f>(AG155/E155)*100</f>
        <v>-19.716954563258909</v>
      </c>
      <c r="AI155" s="1071">
        <f>(AG155/D155)*100</f>
        <v>-9.8584772816294546</v>
      </c>
      <c r="AJ155" s="1071">
        <f>AJ157+AJ163</f>
        <v>2049626.15</v>
      </c>
      <c r="AK155" s="1071">
        <f>(AJ155/J154)*100</f>
        <v>40.141522718370545</v>
      </c>
      <c r="AL155" s="1071">
        <f>(AJ155/D155)*100</f>
        <v>40.141522718370545</v>
      </c>
      <c r="AM155" s="1071">
        <f>AM157+AM163</f>
        <v>2049626.15</v>
      </c>
      <c r="AN155" s="1071">
        <f>(AM155/L154)*100</f>
        <v>40.141522718370545</v>
      </c>
      <c r="AO155" s="1071">
        <f>(AM155/D155)*100</f>
        <v>40.141522718370545</v>
      </c>
      <c r="AP155" s="1071">
        <f>AP157+AP163</f>
        <v>2049626.15</v>
      </c>
      <c r="AQ155" s="1071">
        <f>(AP155/D155)*100</f>
        <v>40.141522718370545</v>
      </c>
    </row>
    <row r="156" spans="1:43" ht="24.95" customHeight="1">
      <c r="A156" s="1105"/>
      <c r="B156" s="1106"/>
      <c r="C156" s="1108"/>
      <c r="D156" s="1108"/>
      <c r="E156" s="1108"/>
      <c r="F156" s="1108"/>
      <c r="G156" s="1110"/>
      <c r="H156" s="1110"/>
      <c r="I156" s="1110"/>
      <c r="J156" s="1110"/>
      <c r="K156" s="1112"/>
      <c r="L156" s="1106"/>
      <c r="M156" s="1115"/>
      <c r="N156" s="1117"/>
      <c r="O156" s="1119"/>
      <c r="P156" s="1101"/>
      <c r="Q156" s="1103"/>
      <c r="R156" s="1072"/>
      <c r="S156" s="1072"/>
      <c r="T156" s="1072"/>
      <c r="U156" s="1072"/>
      <c r="V156" s="1072"/>
      <c r="W156" s="1072"/>
      <c r="X156" s="1072"/>
      <c r="Y156" s="1072"/>
      <c r="Z156" s="1072"/>
      <c r="AA156" s="1072"/>
      <c r="AB156" s="1072"/>
      <c r="AC156" s="1072"/>
      <c r="AD156" s="1172"/>
      <c r="AE156" s="1072"/>
      <c r="AF156" s="1072"/>
      <c r="AG156" s="1072"/>
      <c r="AH156" s="1072"/>
      <c r="AI156" s="1072"/>
      <c r="AJ156" s="1072"/>
      <c r="AK156" s="1072"/>
      <c r="AL156" s="1072"/>
      <c r="AM156" s="1072"/>
      <c r="AN156" s="1072"/>
      <c r="AO156" s="1072"/>
      <c r="AP156" s="1072"/>
      <c r="AQ156" s="1072"/>
    </row>
    <row r="157" spans="1:43" ht="18.75">
      <c r="A157" s="38"/>
      <c r="B157" s="39"/>
      <c r="C157" s="40" t="s">
        <v>55</v>
      </c>
      <c r="D157" s="40">
        <f t="shared" ref="D157:J157" si="462">SUM(D158:D162)</f>
        <v>4306000</v>
      </c>
      <c r="E157" s="40">
        <f t="shared" si="462"/>
        <v>2153000</v>
      </c>
      <c r="F157" s="40">
        <f t="shared" si="462"/>
        <v>2153000</v>
      </c>
      <c r="G157" s="41">
        <f t="shared" si="462"/>
        <v>3553500</v>
      </c>
      <c r="H157" s="41">
        <f t="shared" si="462"/>
        <v>752500</v>
      </c>
      <c r="I157" s="41">
        <f t="shared" si="462"/>
        <v>0</v>
      </c>
      <c r="J157" s="41">
        <f t="shared" si="462"/>
        <v>4306000</v>
      </c>
      <c r="K157" s="42">
        <f>SUM(K158:K160)</f>
        <v>0</v>
      </c>
      <c r="L157" s="41">
        <f t="shared" ref="L157:R157" si="463">SUM(L158:L162)</f>
        <v>4306000</v>
      </c>
      <c r="M157" s="43">
        <f t="shared" si="463"/>
        <v>1711348.5</v>
      </c>
      <c r="N157" s="44">
        <f t="shared" si="463"/>
        <v>0</v>
      </c>
      <c r="O157" s="45">
        <f t="shared" si="463"/>
        <v>109575</v>
      </c>
      <c r="P157" s="46">
        <f t="shared" si="463"/>
        <v>363484.35</v>
      </c>
      <c r="Q157" s="80">
        <f t="shared" si="463"/>
        <v>72000</v>
      </c>
      <c r="R157" s="47">
        <f t="shared" si="463"/>
        <v>1711348.5</v>
      </c>
      <c r="S157" s="48">
        <f>R157/E157*100</f>
        <v>79.486692986530429</v>
      </c>
      <c r="T157" s="48">
        <f>R157/J157*100</f>
        <v>39.743346493265214</v>
      </c>
      <c r="U157" s="48">
        <f>R157/L157*100</f>
        <v>39.743346493265214</v>
      </c>
      <c r="V157" s="48">
        <f t="shared" ref="V157:V162" si="464">R157/D157*100</f>
        <v>39.743346493265214</v>
      </c>
      <c r="W157" s="47">
        <f>SUM(W158:W162)</f>
        <v>545059.35</v>
      </c>
      <c r="X157" s="48">
        <f>W157/E157*100</f>
        <v>25.316272642823968</v>
      </c>
      <c r="Y157" s="48">
        <f>W157/J157*100</f>
        <v>12.658136321411984</v>
      </c>
      <c r="Z157" s="48">
        <f>W157/L157*100</f>
        <v>12.658136321411984</v>
      </c>
      <c r="AA157" s="48">
        <f>W157/D157*100</f>
        <v>12.658136321411984</v>
      </c>
      <c r="AB157" s="48">
        <f>SUM(AB158:AB162)</f>
        <v>2256407.85</v>
      </c>
      <c r="AC157" s="48">
        <f>AB157/E157*100</f>
        <v>104.80296562935439</v>
      </c>
      <c r="AD157" s="299">
        <f>AB157/J157*100</f>
        <v>52.401482814677195</v>
      </c>
      <c r="AE157" s="48">
        <f>AB157/L157*100</f>
        <v>52.401482814677195</v>
      </c>
      <c r="AF157" s="48">
        <f>AB157/D157*100</f>
        <v>52.401482814677195</v>
      </c>
      <c r="AG157" s="295">
        <f>SUM(AG158:AG162)</f>
        <v>-103407.84999999998</v>
      </c>
      <c r="AH157" s="48">
        <f>AG157/E157*100</f>
        <v>-4.8029656293543876</v>
      </c>
      <c r="AI157" s="48">
        <f>AG157/D157*100</f>
        <v>-2.4014828146771938</v>
      </c>
      <c r="AJ157" s="47">
        <f>SUM(AJ158:AJ162)</f>
        <v>2049592.15</v>
      </c>
      <c r="AK157" s="47">
        <f>(AJ157/J157)*100</f>
        <v>47.598517185322805</v>
      </c>
      <c r="AL157" s="47">
        <f>(AJ157/D157)*100</f>
        <v>47.598517185322805</v>
      </c>
      <c r="AM157" s="47">
        <f>SUM(AM158:AM162)</f>
        <v>2049592.15</v>
      </c>
      <c r="AN157" s="47">
        <f>(AM157/L157)*100</f>
        <v>47.598517185322805</v>
      </c>
      <c r="AO157" s="47">
        <f t="shared" ref="AO157:AO162" si="465">(AM157/D157)*100</f>
        <v>47.598517185322805</v>
      </c>
      <c r="AP157" s="47">
        <f>SUM(AP158:AP162)</f>
        <v>2049592.15</v>
      </c>
      <c r="AQ157" s="47">
        <f>(AP157/D157)*100</f>
        <v>47.598517185322805</v>
      </c>
    </row>
    <row r="158" spans="1:43" ht="18.75">
      <c r="A158" s="38"/>
      <c r="B158" s="39"/>
      <c r="C158" s="49" t="s">
        <v>56</v>
      </c>
      <c r="D158" s="49">
        <v>1296000</v>
      </c>
      <c r="E158" s="49">
        <v>648000</v>
      </c>
      <c r="F158" s="49">
        <v>648000</v>
      </c>
      <c r="G158" s="49">
        <v>1296000</v>
      </c>
      <c r="H158" s="49">
        <v>0</v>
      </c>
      <c r="I158" s="49"/>
      <c r="J158" s="41">
        <f>SUM(G158:I158)</f>
        <v>1296000</v>
      </c>
      <c r="K158" s="50">
        <v>0</v>
      </c>
      <c r="L158" s="51">
        <f>SUM(G158:I158,K158)</f>
        <v>1296000</v>
      </c>
      <c r="M158" s="52">
        <f>'ST-68 DATA'!Q275</f>
        <v>1116000</v>
      </c>
      <c r="N158" s="53"/>
      <c r="O158" s="54"/>
      <c r="P158" s="55"/>
      <c r="Q158" s="81">
        <f>'ST-68 DATA'!R275</f>
        <v>72000</v>
      </c>
      <c r="R158" s="56">
        <f>M158+N158</f>
        <v>1116000</v>
      </c>
      <c r="S158" s="56">
        <f>R158/E158*100</f>
        <v>172.22222222222223</v>
      </c>
      <c r="T158" s="56">
        <f>R158/J158*100</f>
        <v>86.111111111111114</v>
      </c>
      <c r="U158" s="56">
        <f>R158/L158*100</f>
        <v>86.111111111111114</v>
      </c>
      <c r="V158" s="56">
        <f t="shared" si="464"/>
        <v>86.111111111111114</v>
      </c>
      <c r="W158" s="57">
        <f>O158+P158+Q158</f>
        <v>72000</v>
      </c>
      <c r="X158" s="56">
        <f>W158/E158*100</f>
        <v>11.111111111111111</v>
      </c>
      <c r="Y158" s="56">
        <f>W158/J158*100</f>
        <v>5.5555555555555554</v>
      </c>
      <c r="Z158" s="56">
        <f>W158/L158*100</f>
        <v>5.5555555555555554</v>
      </c>
      <c r="AA158" s="56">
        <f>W158/D158*100</f>
        <v>5.5555555555555554</v>
      </c>
      <c r="AB158" s="56">
        <f>SUM(M158:Q158)</f>
        <v>1188000</v>
      </c>
      <c r="AC158" s="56">
        <f>AB158/E158*100</f>
        <v>183.33333333333331</v>
      </c>
      <c r="AD158" s="56">
        <f>AB158/J158*100</f>
        <v>91.666666666666657</v>
      </c>
      <c r="AE158" s="56">
        <f>AB158/L158*100</f>
        <v>91.666666666666657</v>
      </c>
      <c r="AF158" s="56">
        <f>AB158/D158*100</f>
        <v>91.666666666666657</v>
      </c>
      <c r="AG158" s="57">
        <f>E158-AB158</f>
        <v>-540000</v>
      </c>
      <c r="AH158" s="56">
        <f>AG158/E158*100</f>
        <v>-83.333333333333343</v>
      </c>
      <c r="AI158" s="56">
        <f>AG158/D158*100</f>
        <v>-41.666666666666671</v>
      </c>
      <c r="AJ158" s="57">
        <f>J158-AB158</f>
        <v>108000</v>
      </c>
      <c r="AK158" s="57">
        <f>(AJ158/J158)*100</f>
        <v>8.3333333333333321</v>
      </c>
      <c r="AL158" s="57">
        <f>(AJ158/D158)*100</f>
        <v>8.3333333333333321</v>
      </c>
      <c r="AM158" s="34">
        <f>L158-AB158</f>
        <v>108000</v>
      </c>
      <c r="AN158" s="57">
        <f>(AM158/L158)*100</f>
        <v>8.3333333333333321</v>
      </c>
      <c r="AO158" s="63">
        <f t="shared" si="465"/>
        <v>8.3333333333333321</v>
      </c>
      <c r="AP158" s="34">
        <f>D158-AB158</f>
        <v>108000</v>
      </c>
      <c r="AQ158" s="57">
        <f>(AP158/D158)*100</f>
        <v>8.3333333333333321</v>
      </c>
    </row>
    <row r="159" spans="1:43" ht="18.75">
      <c r="A159" s="38"/>
      <c r="B159" s="38"/>
      <c r="C159" s="49" t="s">
        <v>57</v>
      </c>
      <c r="D159" s="49">
        <v>285820</v>
      </c>
      <c r="E159" s="49">
        <v>142910</v>
      </c>
      <c r="F159" s="49">
        <v>142910</v>
      </c>
      <c r="G159" s="49">
        <v>214365</v>
      </c>
      <c r="H159" s="49">
        <v>71455</v>
      </c>
      <c r="I159" s="49"/>
      <c r="J159" s="41">
        <f>SUM(G159:I159)</f>
        <v>285820</v>
      </c>
      <c r="K159" s="78"/>
      <c r="L159" s="51">
        <f>SUM(G159:I159,K159)</f>
        <v>285820</v>
      </c>
      <c r="M159" s="52">
        <f>'ST-68 DATA'!S275</f>
        <v>73975</v>
      </c>
      <c r="N159" s="53">
        <f>'ST-68 DATA'!T275</f>
        <v>0</v>
      </c>
      <c r="O159" s="54">
        <f>'ST-68 DATA'!U275</f>
        <v>109575</v>
      </c>
      <c r="P159" s="55">
        <f>'ST-68 DATA'!V275</f>
        <v>0</v>
      </c>
      <c r="Q159" s="81"/>
      <c r="R159" s="56">
        <f>M159+N159</f>
        <v>73975</v>
      </c>
      <c r="S159" s="56">
        <f t="shared" ref="S159:S164" si="466">R159/E159*100</f>
        <v>51.763347561402284</v>
      </c>
      <c r="T159" s="56">
        <f t="shared" ref="T159:T162" si="467">R159/J159*100</f>
        <v>25.881673780701142</v>
      </c>
      <c r="U159" s="56">
        <f t="shared" ref="U159:U164" si="468">R159/L159*100</f>
        <v>25.881673780701142</v>
      </c>
      <c r="V159" s="56">
        <f t="shared" si="464"/>
        <v>25.881673780701142</v>
      </c>
      <c r="W159" s="57">
        <f t="shared" ref="W159:W162" si="469">O159+P159+Q159</f>
        <v>109575</v>
      </c>
      <c r="X159" s="56">
        <f t="shared" ref="X159:X164" si="470">W159/E159*100</f>
        <v>76.674130571688465</v>
      </c>
      <c r="Y159" s="56">
        <f t="shared" ref="Y159:Y162" si="471">W159/J159*100</f>
        <v>38.337065285844233</v>
      </c>
      <c r="Z159" s="56">
        <f t="shared" ref="Z159:Z164" si="472">W159/L159*100</f>
        <v>38.337065285844233</v>
      </c>
      <c r="AA159" s="56">
        <f t="shared" ref="AA159:AA162" si="473">W159/D159*100</f>
        <v>38.337065285844233</v>
      </c>
      <c r="AB159" s="56">
        <f t="shared" ref="AB159:AB162" si="474">SUM(M159:Q159)</f>
        <v>183550</v>
      </c>
      <c r="AC159" s="56">
        <f t="shared" ref="AC159:AC164" si="475">AB159/E159*100</f>
        <v>128.43747813309076</v>
      </c>
      <c r="AD159" s="56">
        <f t="shared" ref="AD159:AD162" si="476">AB159/J159*100</f>
        <v>64.218739066545382</v>
      </c>
      <c r="AE159" s="56">
        <f t="shared" ref="AE159:AE164" si="477">AB159/L159*100</f>
        <v>64.218739066545382</v>
      </c>
      <c r="AF159" s="56">
        <f t="shared" ref="AF159:AF162" si="478">AB159/D159*100</f>
        <v>64.218739066545382</v>
      </c>
      <c r="AG159" s="57">
        <f t="shared" ref="AG159:AG162" si="479">E159-AB159</f>
        <v>-40640</v>
      </c>
      <c r="AH159" s="56">
        <f t="shared" ref="AH159:AH162" si="480">AG159/E159*100</f>
        <v>-28.437478133090753</v>
      </c>
      <c r="AI159" s="56">
        <f t="shared" ref="AI159:AI162" si="481">AG159/D159*100</f>
        <v>-14.218739066545377</v>
      </c>
      <c r="AJ159" s="57">
        <f t="shared" ref="AJ159:AJ162" si="482">J159-AB159</f>
        <v>102270</v>
      </c>
      <c r="AK159" s="57">
        <f t="shared" ref="AK159:AK162" si="483">(AJ159/J159)*100</f>
        <v>35.781260933454625</v>
      </c>
      <c r="AL159" s="57">
        <f t="shared" ref="AL159:AL162" si="484">(AJ159/D159)*100</f>
        <v>35.781260933454625</v>
      </c>
      <c r="AM159" s="34">
        <f>L159-AB159</f>
        <v>102270</v>
      </c>
      <c r="AN159" s="57">
        <f t="shared" ref="AN159:AN162" si="485">(AM159/L159)*100</f>
        <v>35.781260933454625</v>
      </c>
      <c r="AO159" s="63">
        <f t="shared" si="465"/>
        <v>35.781260933454625</v>
      </c>
      <c r="AP159" s="34">
        <f t="shared" ref="AP159:AP162" si="486">D159-AB159</f>
        <v>102270</v>
      </c>
      <c r="AQ159" s="57">
        <f t="shared" ref="AQ159:AQ162" si="487">(AP159/D159)*100</f>
        <v>35.781260933454625</v>
      </c>
    </row>
    <row r="160" spans="1:43" ht="18.75">
      <c r="A160" s="38"/>
      <c r="B160" s="38"/>
      <c r="C160" s="49" t="s">
        <v>58</v>
      </c>
      <c r="D160" s="49">
        <v>1166100</v>
      </c>
      <c r="E160" s="49">
        <v>583050</v>
      </c>
      <c r="F160" s="49">
        <v>583050</v>
      </c>
      <c r="G160" s="49">
        <v>874575</v>
      </c>
      <c r="H160" s="49">
        <v>291525</v>
      </c>
      <c r="I160" s="49"/>
      <c r="J160" s="41">
        <f>SUM(G160:I160)</f>
        <v>1166100</v>
      </c>
      <c r="K160" s="59">
        <v>0</v>
      </c>
      <c r="L160" s="51">
        <f>SUM(G160:I160,K160)</f>
        <v>1166100</v>
      </c>
      <c r="M160" s="52">
        <f>'ST-68 DATA'!W275</f>
        <v>81373.5</v>
      </c>
      <c r="N160" s="53">
        <f>'ST-68 DATA'!X275</f>
        <v>0</v>
      </c>
      <c r="O160" s="54">
        <f>'ST-68 DATA'!Y275</f>
        <v>0</v>
      </c>
      <c r="P160" s="55">
        <f>'ST-68 DATA'!Z275</f>
        <v>58427.35</v>
      </c>
      <c r="Q160" s="81"/>
      <c r="R160" s="56">
        <f>M160+N160</f>
        <v>81373.5</v>
      </c>
      <c r="S160" s="56">
        <f t="shared" si="466"/>
        <v>13.956521739130434</v>
      </c>
      <c r="T160" s="56">
        <f t="shared" si="467"/>
        <v>6.9782608695652169</v>
      </c>
      <c r="U160" s="56">
        <f t="shared" si="468"/>
        <v>6.9782608695652169</v>
      </c>
      <c r="V160" s="56">
        <f t="shared" si="464"/>
        <v>6.9782608695652169</v>
      </c>
      <c r="W160" s="57">
        <f t="shared" si="469"/>
        <v>58427.35</v>
      </c>
      <c r="X160" s="56">
        <f t="shared" si="470"/>
        <v>10.020984478175112</v>
      </c>
      <c r="Y160" s="56">
        <f t="shared" si="471"/>
        <v>5.0104922390875561</v>
      </c>
      <c r="Z160" s="56">
        <f t="shared" si="472"/>
        <v>5.0104922390875561</v>
      </c>
      <c r="AA160" s="56">
        <f t="shared" si="473"/>
        <v>5.0104922390875561</v>
      </c>
      <c r="AB160" s="56">
        <f t="shared" si="474"/>
        <v>139800.85</v>
      </c>
      <c r="AC160" s="56">
        <f t="shared" si="475"/>
        <v>23.97750621730555</v>
      </c>
      <c r="AD160" s="56">
        <f t="shared" si="476"/>
        <v>11.988753108652775</v>
      </c>
      <c r="AE160" s="56">
        <f t="shared" si="477"/>
        <v>11.988753108652775</v>
      </c>
      <c r="AF160" s="56">
        <f t="shared" si="478"/>
        <v>11.988753108652775</v>
      </c>
      <c r="AG160" s="57">
        <f t="shared" si="479"/>
        <v>443249.15</v>
      </c>
      <c r="AH160" s="56">
        <f t="shared" si="480"/>
        <v>76.022493782694454</v>
      </c>
      <c r="AI160" s="56">
        <f t="shared" si="481"/>
        <v>38.011246891347227</v>
      </c>
      <c r="AJ160" s="57">
        <f t="shared" si="482"/>
        <v>1026299.15</v>
      </c>
      <c r="AK160" s="57">
        <f t="shared" si="483"/>
        <v>88.011246891347227</v>
      </c>
      <c r="AL160" s="57">
        <f t="shared" si="484"/>
        <v>88.011246891347227</v>
      </c>
      <c r="AM160" s="34">
        <f>L160-AB160</f>
        <v>1026299.15</v>
      </c>
      <c r="AN160" s="57">
        <f t="shared" si="485"/>
        <v>88.011246891347227</v>
      </c>
      <c r="AO160" s="63">
        <f t="shared" si="465"/>
        <v>88.011246891347227</v>
      </c>
      <c r="AP160" s="34">
        <f t="shared" si="486"/>
        <v>1026299.15</v>
      </c>
      <c r="AQ160" s="57">
        <f t="shared" si="487"/>
        <v>88.011246891347227</v>
      </c>
    </row>
    <row r="161" spans="1:43" ht="18.75">
      <c r="A161" s="38"/>
      <c r="B161" s="38"/>
      <c r="C161" s="49" t="s">
        <v>69</v>
      </c>
      <c r="D161" s="49">
        <v>400300</v>
      </c>
      <c r="E161" s="49">
        <v>200150</v>
      </c>
      <c r="F161" s="49">
        <v>200150</v>
      </c>
      <c r="G161" s="49">
        <v>300225</v>
      </c>
      <c r="H161" s="49">
        <v>100075</v>
      </c>
      <c r="I161" s="49"/>
      <c r="J161" s="41">
        <f>SUM(G161:I161)</f>
        <v>400300</v>
      </c>
      <c r="K161" s="59">
        <v>0</v>
      </c>
      <c r="L161" s="51">
        <f>SUM(G161:I161,K161)</f>
        <v>400300</v>
      </c>
      <c r="M161" s="52">
        <f>'ST-68 DATA'!AA275</f>
        <v>0</v>
      </c>
      <c r="N161" s="53">
        <f>'ST-68 DATA'!AB275</f>
        <v>0</v>
      </c>
      <c r="O161" s="54">
        <f>'ST-68 DATA'!AC275</f>
        <v>0</v>
      </c>
      <c r="P161" s="55">
        <f>'ST-68 DATA'!AD275</f>
        <v>0</v>
      </c>
      <c r="Q161" s="81"/>
      <c r="R161" s="56">
        <f>M161+N161</f>
        <v>0</v>
      </c>
      <c r="S161" s="56">
        <f t="shared" si="466"/>
        <v>0</v>
      </c>
      <c r="T161" s="56">
        <f t="shared" si="467"/>
        <v>0</v>
      </c>
      <c r="U161" s="56">
        <f t="shared" si="468"/>
        <v>0</v>
      </c>
      <c r="V161" s="56">
        <f t="shared" si="464"/>
        <v>0</v>
      </c>
      <c r="W161" s="57">
        <f t="shared" si="469"/>
        <v>0</v>
      </c>
      <c r="X161" s="56">
        <f t="shared" si="470"/>
        <v>0</v>
      </c>
      <c r="Y161" s="56">
        <f t="shared" si="471"/>
        <v>0</v>
      </c>
      <c r="Z161" s="56">
        <f t="shared" si="472"/>
        <v>0</v>
      </c>
      <c r="AA161" s="56">
        <f t="shared" si="473"/>
        <v>0</v>
      </c>
      <c r="AB161" s="56">
        <f t="shared" si="474"/>
        <v>0</v>
      </c>
      <c r="AC161" s="56">
        <f t="shared" si="475"/>
        <v>0</v>
      </c>
      <c r="AD161" s="56">
        <f t="shared" si="476"/>
        <v>0</v>
      </c>
      <c r="AE161" s="56">
        <f t="shared" si="477"/>
        <v>0</v>
      </c>
      <c r="AF161" s="56">
        <f t="shared" si="478"/>
        <v>0</v>
      </c>
      <c r="AG161" s="57">
        <f t="shared" si="479"/>
        <v>200150</v>
      </c>
      <c r="AH161" s="56">
        <f t="shared" si="480"/>
        <v>100</v>
      </c>
      <c r="AI161" s="56">
        <f t="shared" si="481"/>
        <v>50</v>
      </c>
      <c r="AJ161" s="57">
        <f t="shared" si="482"/>
        <v>400300</v>
      </c>
      <c r="AK161" s="57">
        <f t="shared" si="483"/>
        <v>100</v>
      </c>
      <c r="AL161" s="57">
        <f t="shared" si="484"/>
        <v>100</v>
      </c>
      <c r="AM161" s="34">
        <f>L161-AB161</f>
        <v>400300</v>
      </c>
      <c r="AN161" s="57">
        <f t="shared" si="485"/>
        <v>100</v>
      </c>
      <c r="AO161" s="63">
        <f t="shared" si="465"/>
        <v>100</v>
      </c>
      <c r="AP161" s="34">
        <f t="shared" si="486"/>
        <v>400300</v>
      </c>
      <c r="AQ161" s="57">
        <f t="shared" si="487"/>
        <v>100</v>
      </c>
    </row>
    <row r="162" spans="1:43" ht="18.75">
      <c r="A162" s="38"/>
      <c r="B162" s="38"/>
      <c r="C162" s="49" t="s">
        <v>60</v>
      </c>
      <c r="D162" s="57">
        <v>1157780</v>
      </c>
      <c r="E162" s="49">
        <v>578890</v>
      </c>
      <c r="F162" s="49">
        <v>578890</v>
      </c>
      <c r="G162" s="57">
        <v>868335</v>
      </c>
      <c r="H162" s="49">
        <v>289445</v>
      </c>
      <c r="I162" s="49"/>
      <c r="J162" s="41">
        <f>SUM(G162:I162)</f>
        <v>1157780</v>
      </c>
      <c r="K162" s="49">
        <v>0</v>
      </c>
      <c r="L162" s="51">
        <f>SUM(G162:I162,K162)</f>
        <v>1157780</v>
      </c>
      <c r="M162" s="52">
        <f>'ST-68 DATA'!AE275</f>
        <v>440000</v>
      </c>
      <c r="N162" s="53">
        <f>'ST-68 DATA'!AF275</f>
        <v>0</v>
      </c>
      <c r="O162" s="54">
        <f>'ST-68 DATA'!AG275</f>
        <v>0</v>
      </c>
      <c r="P162" s="55">
        <f>'ST-68 DATA'!AH275</f>
        <v>305057</v>
      </c>
      <c r="Q162" s="81"/>
      <c r="R162" s="56">
        <f>M162+N162</f>
        <v>440000</v>
      </c>
      <c r="S162" s="56">
        <f t="shared" si="466"/>
        <v>76.007531655409494</v>
      </c>
      <c r="T162" s="56">
        <f t="shared" si="467"/>
        <v>38.003765827704747</v>
      </c>
      <c r="U162" s="56">
        <f t="shared" si="468"/>
        <v>38.003765827704747</v>
      </c>
      <c r="V162" s="56">
        <f t="shared" si="464"/>
        <v>38.003765827704747</v>
      </c>
      <c r="W162" s="57">
        <f t="shared" si="469"/>
        <v>305057</v>
      </c>
      <c r="X162" s="56">
        <f t="shared" si="470"/>
        <v>52.696885418646033</v>
      </c>
      <c r="Y162" s="56">
        <f t="shared" si="471"/>
        <v>26.348442709323017</v>
      </c>
      <c r="Z162" s="56">
        <f t="shared" si="472"/>
        <v>26.348442709323017</v>
      </c>
      <c r="AA162" s="56">
        <f t="shared" si="473"/>
        <v>26.348442709323017</v>
      </c>
      <c r="AB162" s="56">
        <f t="shared" si="474"/>
        <v>745057</v>
      </c>
      <c r="AC162" s="56">
        <f t="shared" si="475"/>
        <v>128.7044170740555</v>
      </c>
      <c r="AD162" s="56">
        <f t="shared" si="476"/>
        <v>64.352208537027749</v>
      </c>
      <c r="AE162" s="56">
        <f t="shared" si="477"/>
        <v>64.352208537027749</v>
      </c>
      <c r="AF162" s="56">
        <f t="shared" si="478"/>
        <v>64.352208537027749</v>
      </c>
      <c r="AG162" s="57">
        <f t="shared" si="479"/>
        <v>-166167</v>
      </c>
      <c r="AH162" s="56">
        <f t="shared" si="480"/>
        <v>-28.70441707405552</v>
      </c>
      <c r="AI162" s="56">
        <f t="shared" si="481"/>
        <v>-14.35220853702776</v>
      </c>
      <c r="AJ162" s="57">
        <f t="shared" si="482"/>
        <v>412723</v>
      </c>
      <c r="AK162" s="57">
        <f t="shared" si="483"/>
        <v>35.647791462972236</v>
      </c>
      <c r="AL162" s="57">
        <f t="shared" si="484"/>
        <v>35.647791462972236</v>
      </c>
      <c r="AM162" s="34">
        <f>L162-AB162</f>
        <v>412723</v>
      </c>
      <c r="AN162" s="57">
        <f t="shared" si="485"/>
        <v>35.647791462972236</v>
      </c>
      <c r="AO162" s="63">
        <f t="shared" si="465"/>
        <v>35.647791462972236</v>
      </c>
      <c r="AP162" s="34">
        <f t="shared" si="486"/>
        <v>412723</v>
      </c>
      <c r="AQ162" s="57">
        <f t="shared" si="487"/>
        <v>35.647791462972236</v>
      </c>
    </row>
    <row r="163" spans="1:43" ht="18.75">
      <c r="A163" s="61"/>
      <c r="B163" s="62"/>
      <c r="C163" s="63" t="s">
        <v>61</v>
      </c>
      <c r="D163" s="63">
        <f>D164</f>
        <v>800000</v>
      </c>
      <c r="E163" s="63">
        <f>E164</f>
        <v>400000</v>
      </c>
      <c r="F163" s="63">
        <f>F164</f>
        <v>400000</v>
      </c>
      <c r="G163" s="63">
        <f>SUM(G164:G164)</f>
        <v>800000</v>
      </c>
      <c r="H163" s="63">
        <f>H164</f>
        <v>0</v>
      </c>
      <c r="I163" s="63">
        <f>I164</f>
        <v>0</v>
      </c>
      <c r="J163" s="63">
        <f>J164</f>
        <v>800000</v>
      </c>
      <c r="K163" s="63">
        <f>K164</f>
        <v>0</v>
      </c>
      <c r="L163" s="63">
        <f>SUM(L164:L164)</f>
        <v>800000</v>
      </c>
      <c r="M163" s="64">
        <f t="shared" ref="M163:AP163" si="488">M164</f>
        <v>799966</v>
      </c>
      <c r="N163" s="65">
        <f t="shared" si="488"/>
        <v>0</v>
      </c>
      <c r="O163" s="66">
        <f t="shared" si="488"/>
        <v>0</v>
      </c>
      <c r="P163" s="46">
        <f t="shared" si="488"/>
        <v>0</v>
      </c>
      <c r="Q163" s="82">
        <f t="shared" si="488"/>
        <v>0</v>
      </c>
      <c r="R163" s="67">
        <f t="shared" si="488"/>
        <v>799966</v>
      </c>
      <c r="S163" s="67">
        <f t="shared" si="488"/>
        <v>199.9915</v>
      </c>
      <c r="T163" s="67">
        <f t="shared" si="488"/>
        <v>99.995750000000001</v>
      </c>
      <c r="U163" s="56">
        <f t="shared" si="468"/>
        <v>99.995750000000001</v>
      </c>
      <c r="V163" s="67">
        <f t="shared" si="488"/>
        <v>99.995750000000001</v>
      </c>
      <c r="W163" s="63">
        <f t="shared" si="488"/>
        <v>0</v>
      </c>
      <c r="X163" s="67">
        <f t="shared" si="488"/>
        <v>0</v>
      </c>
      <c r="Y163" s="67">
        <f t="shared" si="488"/>
        <v>0</v>
      </c>
      <c r="Z163" s="56">
        <f t="shared" si="472"/>
        <v>0</v>
      </c>
      <c r="AA163" s="67">
        <f t="shared" si="488"/>
        <v>0</v>
      </c>
      <c r="AB163" s="67">
        <f>AB164</f>
        <v>799966</v>
      </c>
      <c r="AC163" s="67">
        <f t="shared" ref="AC163" si="489">AC164</f>
        <v>199.9915</v>
      </c>
      <c r="AD163" s="67">
        <f t="shared" si="488"/>
        <v>99.995750000000001</v>
      </c>
      <c r="AE163" s="56">
        <f t="shared" si="477"/>
        <v>99.995750000000001</v>
      </c>
      <c r="AF163" s="67">
        <f t="shared" si="488"/>
        <v>99.995750000000001</v>
      </c>
      <c r="AG163" s="63">
        <f>AG164</f>
        <v>-399966</v>
      </c>
      <c r="AH163" s="67">
        <f t="shared" ref="AH163:AI163" si="490">AH164</f>
        <v>-99.991500000000002</v>
      </c>
      <c r="AI163" s="67">
        <f t="shared" si="490"/>
        <v>-49.995750000000001</v>
      </c>
      <c r="AJ163" s="63">
        <f t="shared" si="488"/>
        <v>34</v>
      </c>
      <c r="AK163" s="63">
        <f t="shared" si="488"/>
        <v>4.2500000000000003E-3</v>
      </c>
      <c r="AL163" s="63">
        <f t="shared" si="488"/>
        <v>4.2500000000000003E-3</v>
      </c>
      <c r="AM163" s="63">
        <f t="shared" si="488"/>
        <v>34</v>
      </c>
      <c r="AN163" s="63">
        <f t="shared" si="488"/>
        <v>4.2500000000000003E-3</v>
      </c>
      <c r="AO163" s="63">
        <f t="shared" si="488"/>
        <v>4.2500000000000003E-3</v>
      </c>
      <c r="AP163" s="63">
        <f t="shared" si="488"/>
        <v>34</v>
      </c>
      <c r="AQ163" s="57">
        <f>(AP163/D163)*100</f>
        <v>4.2500000000000003E-3</v>
      </c>
    </row>
    <row r="164" spans="1:43" ht="18.75">
      <c r="A164" s="38"/>
      <c r="B164" s="38"/>
      <c r="C164" s="49" t="s">
        <v>70</v>
      </c>
      <c r="D164" s="57">
        <v>800000</v>
      </c>
      <c r="E164" s="49">
        <v>400000</v>
      </c>
      <c r="F164" s="49">
        <v>400000</v>
      </c>
      <c r="G164" s="57">
        <v>800000</v>
      </c>
      <c r="H164" s="49">
        <v>0</v>
      </c>
      <c r="I164" s="49"/>
      <c r="J164" s="49">
        <f>SUM(G164:I164)</f>
        <v>800000</v>
      </c>
      <c r="K164" s="57">
        <v>0</v>
      </c>
      <c r="L164" s="51">
        <f>SUM(G164:I164,K164)</f>
        <v>800000</v>
      </c>
      <c r="M164" s="52">
        <f>400000+399966</f>
        <v>799966</v>
      </c>
      <c r="N164" s="217"/>
      <c r="O164" s="54"/>
      <c r="P164" s="55"/>
      <c r="Q164" s="81"/>
      <c r="R164" s="57">
        <f>M164+N164</f>
        <v>799966</v>
      </c>
      <c r="S164" s="56">
        <f t="shared" si="466"/>
        <v>199.9915</v>
      </c>
      <c r="T164" s="56">
        <f>R164/L164*100</f>
        <v>99.995750000000001</v>
      </c>
      <c r="U164" s="56">
        <f t="shared" si="468"/>
        <v>99.995750000000001</v>
      </c>
      <c r="V164" s="56">
        <f>R164/D164*100</f>
        <v>99.995750000000001</v>
      </c>
      <c r="W164" s="57">
        <f>O164+P164+Q164</f>
        <v>0</v>
      </c>
      <c r="X164" s="56">
        <f t="shared" si="470"/>
        <v>0</v>
      </c>
      <c r="Y164" s="56">
        <f>W164/L164*100</f>
        <v>0</v>
      </c>
      <c r="Z164" s="56">
        <f t="shared" si="472"/>
        <v>0</v>
      </c>
      <c r="AA164" s="56">
        <f>W164/D164*100</f>
        <v>0</v>
      </c>
      <c r="AB164" s="56">
        <f>SUM(M164:Q164)</f>
        <v>799966</v>
      </c>
      <c r="AC164" s="56">
        <f t="shared" si="475"/>
        <v>199.9915</v>
      </c>
      <c r="AD164" s="56">
        <f t="shared" ref="AD164" si="491">AB164/J164*100</f>
        <v>99.995750000000001</v>
      </c>
      <c r="AE164" s="56">
        <f t="shared" si="477"/>
        <v>99.995750000000001</v>
      </c>
      <c r="AF164" s="56">
        <f>AB164/D164*100</f>
        <v>99.995750000000001</v>
      </c>
      <c r="AG164" s="57">
        <f t="shared" ref="AG164" si="492">E164-AB164</f>
        <v>-399966</v>
      </c>
      <c r="AH164" s="56">
        <f t="shared" ref="AH164" si="493">AG164/E164*100</f>
        <v>-99.991500000000002</v>
      </c>
      <c r="AI164" s="56">
        <f t="shared" ref="AI164" si="494">AG164/D164*100</f>
        <v>-49.995750000000001</v>
      </c>
      <c r="AJ164" s="57">
        <f>J164-AB164</f>
        <v>34</v>
      </c>
      <c r="AK164" s="57">
        <f t="shared" ref="AK164" si="495">(AJ164/J164)*100</f>
        <v>4.2500000000000003E-3</v>
      </c>
      <c r="AL164" s="57">
        <f>(AJ164/D164)*100</f>
        <v>4.2500000000000003E-3</v>
      </c>
      <c r="AM164" s="34">
        <f>L164-AB164</f>
        <v>34</v>
      </c>
      <c r="AN164" s="57">
        <f>(AM164/L164)*100</f>
        <v>4.2500000000000003E-3</v>
      </c>
      <c r="AO164" s="63">
        <f>(AM164/D164)*100</f>
        <v>4.2500000000000003E-3</v>
      </c>
      <c r="AP164" s="34">
        <f t="shared" ref="AP164" si="496">D164-AB164</f>
        <v>34</v>
      </c>
      <c r="AQ164" s="57">
        <f t="shared" ref="AQ164" si="497">(AP164/D164)*100</f>
        <v>4.2500000000000003E-3</v>
      </c>
    </row>
    <row r="165" spans="1:43" ht="18.75">
      <c r="A165" s="69"/>
      <c r="B165" s="69"/>
      <c r="C165" s="70"/>
      <c r="D165" s="70"/>
      <c r="E165" s="70"/>
      <c r="F165" s="70"/>
      <c r="G165" s="71"/>
      <c r="H165" s="71"/>
      <c r="I165" s="71"/>
      <c r="J165" s="71"/>
      <c r="K165" s="71"/>
      <c r="L165" s="71"/>
      <c r="M165" s="72"/>
      <c r="N165" s="73"/>
      <c r="O165" s="74"/>
      <c r="P165" s="75"/>
      <c r="Q165" s="8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</row>
    <row r="166" spans="1:43" ht="56.25">
      <c r="A166" s="1104" t="s">
        <v>126</v>
      </c>
      <c r="B166" s="1106" t="s">
        <v>268</v>
      </c>
      <c r="C166" s="1107" t="s">
        <v>269</v>
      </c>
      <c r="D166" s="79" t="s">
        <v>261</v>
      </c>
      <c r="E166" s="293">
        <v>0.5</v>
      </c>
      <c r="F166" s="293">
        <v>0.5</v>
      </c>
      <c r="G166" s="1109">
        <f>SUM(G169,G175)</f>
        <v>750000</v>
      </c>
      <c r="H166" s="1109">
        <f>H169+H175</f>
        <v>250000</v>
      </c>
      <c r="I166" s="1109">
        <f>I169+I175</f>
        <v>0</v>
      </c>
      <c r="J166" s="1109">
        <f>SUM(G166:I168)</f>
        <v>1000000</v>
      </c>
      <c r="K166" s="1111">
        <f>SUM(K169,K175)</f>
        <v>0</v>
      </c>
      <c r="L166" s="1113">
        <f>SUM(L169,L175)</f>
        <v>1000000</v>
      </c>
      <c r="M166" s="37"/>
      <c r="N166" s="37"/>
      <c r="O166" s="37"/>
      <c r="P166" s="37"/>
      <c r="Q166" s="37"/>
      <c r="R166" s="203" t="s">
        <v>417</v>
      </c>
      <c r="S166" s="294" t="s">
        <v>462</v>
      </c>
      <c r="T166" s="204" t="s">
        <v>433</v>
      </c>
      <c r="U166" s="204" t="s">
        <v>434</v>
      </c>
      <c r="V166" s="204" t="s">
        <v>403</v>
      </c>
      <c r="W166" s="204" t="s">
        <v>438</v>
      </c>
      <c r="X166" s="294" t="s">
        <v>462</v>
      </c>
      <c r="Y166" s="204" t="s">
        <v>433</v>
      </c>
      <c r="Z166" s="204" t="s">
        <v>434</v>
      </c>
      <c r="AA166" s="204" t="s">
        <v>403</v>
      </c>
      <c r="AB166" s="203" t="s">
        <v>439</v>
      </c>
      <c r="AC166" s="294" t="s">
        <v>462</v>
      </c>
      <c r="AD166" s="204" t="s">
        <v>433</v>
      </c>
      <c r="AE166" s="204" t="s">
        <v>434</v>
      </c>
      <c r="AF166" s="204" t="s">
        <v>403</v>
      </c>
      <c r="AG166" s="296" t="s">
        <v>465</v>
      </c>
      <c r="AH166" s="294" t="s">
        <v>464</v>
      </c>
      <c r="AI166" s="294" t="s">
        <v>399</v>
      </c>
      <c r="AJ166" s="204" t="s">
        <v>440</v>
      </c>
      <c r="AK166" s="204" t="s">
        <v>433</v>
      </c>
      <c r="AL166" s="204" t="s">
        <v>403</v>
      </c>
      <c r="AM166" s="204" t="s">
        <v>408</v>
      </c>
      <c r="AN166" s="204" t="s">
        <v>448</v>
      </c>
      <c r="AO166" s="204" t="s">
        <v>403</v>
      </c>
      <c r="AP166" s="204" t="s">
        <v>441</v>
      </c>
      <c r="AQ166" s="204" t="s">
        <v>403</v>
      </c>
    </row>
    <row r="167" spans="1:43" ht="14.45" customHeight="1">
      <c r="A167" s="1105"/>
      <c r="B167" s="1106"/>
      <c r="C167" s="1108"/>
      <c r="D167" s="1108">
        <f>D169+D175</f>
        <v>1000000</v>
      </c>
      <c r="E167" s="1108">
        <f>E169+E175</f>
        <v>500000</v>
      </c>
      <c r="F167" s="1108">
        <f>F169+F175</f>
        <v>500000</v>
      </c>
      <c r="G167" s="1110"/>
      <c r="H167" s="1110"/>
      <c r="I167" s="1110"/>
      <c r="J167" s="1110"/>
      <c r="K167" s="1112"/>
      <c r="L167" s="1106"/>
      <c r="M167" s="1114">
        <f t="shared" ref="M167:R167" si="498">M169+M175</f>
        <v>669149.60000000009</v>
      </c>
      <c r="N167" s="1116">
        <f t="shared" si="498"/>
        <v>0</v>
      </c>
      <c r="O167" s="1118">
        <f t="shared" si="498"/>
        <v>0</v>
      </c>
      <c r="P167" s="1100">
        <f t="shared" si="498"/>
        <v>270175</v>
      </c>
      <c r="Q167" s="1102">
        <f t="shared" si="498"/>
        <v>0</v>
      </c>
      <c r="R167" s="1071">
        <f t="shared" si="498"/>
        <v>669149.60000000009</v>
      </c>
      <c r="S167" s="1071">
        <f>(R167/E167)*100</f>
        <v>133.82992000000002</v>
      </c>
      <c r="T167" s="1071">
        <f>(R167/J166)*100</f>
        <v>66.914960000000008</v>
      </c>
      <c r="U167" s="1071">
        <f>(R167/L166)*100</f>
        <v>66.914960000000008</v>
      </c>
      <c r="V167" s="1071">
        <f>(R167/D167)*100</f>
        <v>66.914960000000008</v>
      </c>
      <c r="W167" s="1071">
        <f>W169+W175</f>
        <v>270175</v>
      </c>
      <c r="X167" s="1071">
        <f>(W167/E167)*100</f>
        <v>54.034999999999997</v>
      </c>
      <c r="Y167" s="1071">
        <f>(W167/J166)*100</f>
        <v>27.017499999999998</v>
      </c>
      <c r="Z167" s="1071">
        <f>(W167/L166)*100</f>
        <v>27.017499999999998</v>
      </c>
      <c r="AA167" s="1071">
        <f>(W167/D167)*100</f>
        <v>27.017499999999998</v>
      </c>
      <c r="AB167" s="1071">
        <f>AB169+AB175</f>
        <v>939324.60000000009</v>
      </c>
      <c r="AC167" s="1071">
        <f>(AB167/E167)*100</f>
        <v>187.86492000000001</v>
      </c>
      <c r="AD167" s="1171">
        <f>(AB167/J166)*100</f>
        <v>93.932460000000006</v>
      </c>
      <c r="AE167" s="1071">
        <f>(AB167/L166)*100</f>
        <v>93.932460000000006</v>
      </c>
      <c r="AF167" s="1071">
        <f>(AB167/D167)*100</f>
        <v>93.932460000000006</v>
      </c>
      <c r="AG167" s="1071">
        <f>AG169+AG175</f>
        <v>-439324.60000000009</v>
      </c>
      <c r="AH167" s="1071">
        <f>(AG167/E167)*100</f>
        <v>-87.864920000000026</v>
      </c>
      <c r="AI167" s="1071">
        <f>(AG167/D167)*100</f>
        <v>-43.932460000000013</v>
      </c>
      <c r="AJ167" s="1071">
        <f>AJ169+AJ175</f>
        <v>60675.399999999907</v>
      </c>
      <c r="AK167" s="1071">
        <f>(AJ167/J166)*100</f>
        <v>6.0675399999999904</v>
      </c>
      <c r="AL167" s="1071">
        <f>(AJ167/D167)*100</f>
        <v>6.0675399999999904</v>
      </c>
      <c r="AM167" s="1071">
        <f>AM169+AM175</f>
        <v>60675.399999999907</v>
      </c>
      <c r="AN167" s="1071">
        <f>(AM167/L166)*100</f>
        <v>6.0675399999999904</v>
      </c>
      <c r="AO167" s="1071">
        <f>(AM167/D167)*100</f>
        <v>6.0675399999999904</v>
      </c>
      <c r="AP167" s="1071">
        <f>AP169+AP175</f>
        <v>60675.399999999907</v>
      </c>
      <c r="AQ167" s="1071">
        <f>(AP167/D167)*100</f>
        <v>6.0675399999999904</v>
      </c>
    </row>
    <row r="168" spans="1:43" ht="28.5" customHeight="1">
      <c r="A168" s="1105"/>
      <c r="B168" s="1106"/>
      <c r="C168" s="1108"/>
      <c r="D168" s="1108"/>
      <c r="E168" s="1108"/>
      <c r="F168" s="1108"/>
      <c r="G168" s="1110"/>
      <c r="H168" s="1110"/>
      <c r="I168" s="1110"/>
      <c r="J168" s="1110"/>
      <c r="K168" s="1112"/>
      <c r="L168" s="1106"/>
      <c r="M168" s="1115"/>
      <c r="N168" s="1117"/>
      <c r="O168" s="1119"/>
      <c r="P168" s="1101"/>
      <c r="Q168" s="1103"/>
      <c r="R168" s="1072"/>
      <c r="S168" s="1072"/>
      <c r="T168" s="1072"/>
      <c r="U168" s="1072"/>
      <c r="V168" s="1072"/>
      <c r="W168" s="1072"/>
      <c r="X168" s="1072"/>
      <c r="Y168" s="1072"/>
      <c r="Z168" s="1072"/>
      <c r="AA168" s="1072"/>
      <c r="AB168" s="1072"/>
      <c r="AC168" s="1072"/>
      <c r="AD168" s="1172"/>
      <c r="AE168" s="1072"/>
      <c r="AF168" s="1072"/>
      <c r="AG168" s="1072"/>
      <c r="AH168" s="1072"/>
      <c r="AI168" s="1072"/>
      <c r="AJ168" s="1072"/>
      <c r="AK168" s="1072"/>
      <c r="AL168" s="1072"/>
      <c r="AM168" s="1072"/>
      <c r="AN168" s="1072"/>
      <c r="AO168" s="1072"/>
      <c r="AP168" s="1072"/>
      <c r="AQ168" s="1072"/>
    </row>
    <row r="169" spans="1:43" ht="18.75">
      <c r="A169" s="38"/>
      <c r="B169" s="39"/>
      <c r="C169" s="40" t="s">
        <v>55</v>
      </c>
      <c r="D169" s="40">
        <f t="shared" ref="D169:J169" si="499">SUM(D170:D174)</f>
        <v>1000000</v>
      </c>
      <c r="E169" s="40">
        <f t="shared" si="499"/>
        <v>500000</v>
      </c>
      <c r="F169" s="40">
        <f t="shared" si="499"/>
        <v>500000</v>
      </c>
      <c r="G169" s="41">
        <f t="shared" si="499"/>
        <v>750000</v>
      </c>
      <c r="H169" s="41">
        <f t="shared" si="499"/>
        <v>250000</v>
      </c>
      <c r="I169" s="41">
        <f t="shared" si="499"/>
        <v>0</v>
      </c>
      <c r="J169" s="41">
        <f t="shared" si="499"/>
        <v>1000000</v>
      </c>
      <c r="K169" s="42">
        <f>SUM(K170:K172)</f>
        <v>0</v>
      </c>
      <c r="L169" s="41">
        <f t="shared" ref="L169:R169" si="500">SUM(L170:L174)</f>
        <v>1000000</v>
      </c>
      <c r="M169" s="43">
        <f t="shared" si="500"/>
        <v>669149.60000000009</v>
      </c>
      <c r="N169" s="44">
        <f t="shared" si="500"/>
        <v>0</v>
      </c>
      <c r="O169" s="45">
        <f t="shared" si="500"/>
        <v>0</v>
      </c>
      <c r="P169" s="46">
        <f t="shared" si="500"/>
        <v>270175</v>
      </c>
      <c r="Q169" s="80">
        <f t="shared" si="500"/>
        <v>0</v>
      </c>
      <c r="R169" s="47">
        <f t="shared" si="500"/>
        <v>669149.60000000009</v>
      </c>
      <c r="S169" s="48">
        <f>R169/E169*100</f>
        <v>133.82992000000002</v>
      </c>
      <c r="T169" s="48">
        <f>R169/J169*100</f>
        <v>66.914960000000008</v>
      </c>
      <c r="U169" s="48">
        <f>R169/L169*100</f>
        <v>66.914960000000008</v>
      </c>
      <c r="V169" s="48">
        <f t="shared" ref="V169:V174" si="501">R169/D169*100</f>
        <v>66.914960000000008</v>
      </c>
      <c r="W169" s="47">
        <f>SUM(W170:W174)</f>
        <v>270175</v>
      </c>
      <c r="X169" s="48">
        <f>W169/E169*100</f>
        <v>54.034999999999997</v>
      </c>
      <c r="Y169" s="48">
        <f>W169/J169*100</f>
        <v>27.017499999999998</v>
      </c>
      <c r="Z169" s="48">
        <f>W169/L169*100</f>
        <v>27.017499999999998</v>
      </c>
      <c r="AA169" s="48">
        <f>W169/D169*100</f>
        <v>27.017499999999998</v>
      </c>
      <c r="AB169" s="48">
        <f>SUM(AB170:AB174)</f>
        <v>939324.60000000009</v>
      </c>
      <c r="AC169" s="48">
        <f>AB169/E169*100</f>
        <v>187.86492000000001</v>
      </c>
      <c r="AD169" s="299">
        <f>AB169/J169*100</f>
        <v>93.932460000000006</v>
      </c>
      <c r="AE169" s="48">
        <f>AB169/L169*100</f>
        <v>93.932460000000006</v>
      </c>
      <c r="AF169" s="48">
        <f>AB169/D169*100</f>
        <v>93.932460000000006</v>
      </c>
      <c r="AG169" s="295">
        <f>SUM(AG170:AG174)</f>
        <v>-439324.60000000009</v>
      </c>
      <c r="AH169" s="48">
        <f>AG169/E169*100</f>
        <v>-87.864920000000026</v>
      </c>
      <c r="AI169" s="48">
        <f>AG169/D169*100</f>
        <v>-43.932460000000013</v>
      </c>
      <c r="AJ169" s="47">
        <f>SUM(AJ170:AJ174)</f>
        <v>60675.399999999907</v>
      </c>
      <c r="AK169" s="47">
        <f>(AJ169/J169)*100</f>
        <v>6.0675399999999904</v>
      </c>
      <c r="AL169" s="47">
        <f>(AJ169/D169)*100</f>
        <v>6.0675399999999904</v>
      </c>
      <c r="AM169" s="47">
        <f>SUM(AM170:AM174)</f>
        <v>60675.399999999907</v>
      </c>
      <c r="AN169" s="47">
        <f>(AM169/L169)*100</f>
        <v>6.0675399999999904</v>
      </c>
      <c r="AO169" s="47">
        <f t="shared" ref="AO169:AO174" si="502">(AM169/D169)*100</f>
        <v>6.0675399999999904</v>
      </c>
      <c r="AP169" s="47">
        <f>SUM(AP170:AP174)</f>
        <v>60675.399999999907</v>
      </c>
      <c r="AQ169" s="47">
        <f>(AP169/D169)*100</f>
        <v>6.0675399999999904</v>
      </c>
    </row>
    <row r="170" spans="1:43" ht="18" customHeight="1">
      <c r="A170" s="38"/>
      <c r="B170" s="39"/>
      <c r="C170" s="49" t="s">
        <v>56</v>
      </c>
      <c r="D170" s="49">
        <v>0</v>
      </c>
      <c r="E170" s="49">
        <v>0</v>
      </c>
      <c r="F170" s="49">
        <v>0</v>
      </c>
      <c r="G170" s="49">
        <v>0</v>
      </c>
      <c r="H170" s="49"/>
      <c r="I170" s="49"/>
      <c r="J170" s="41">
        <f>SUM(G170:I170)</f>
        <v>0</v>
      </c>
      <c r="K170" s="50">
        <v>0</v>
      </c>
      <c r="L170" s="51">
        <f>SUM(G170:I170,K170)</f>
        <v>0</v>
      </c>
      <c r="M170" s="52"/>
      <c r="N170" s="53"/>
      <c r="O170" s="54"/>
      <c r="P170" s="55"/>
      <c r="Q170" s="81"/>
      <c r="R170" s="56">
        <f>M170+N170</f>
        <v>0</v>
      </c>
      <c r="S170" s="56" t="e">
        <f>R170/E170*100</f>
        <v>#DIV/0!</v>
      </c>
      <c r="T170" s="56" t="e">
        <f>R170/J170*100</f>
        <v>#DIV/0!</v>
      </c>
      <c r="U170" s="56" t="e">
        <f>R170/L170*100</f>
        <v>#DIV/0!</v>
      </c>
      <c r="V170" s="56" t="e">
        <f t="shared" si="501"/>
        <v>#DIV/0!</v>
      </c>
      <c r="W170" s="57">
        <f>O170+P170+Q170</f>
        <v>0</v>
      </c>
      <c r="X170" s="56" t="e">
        <f>W170/E170*100</f>
        <v>#DIV/0!</v>
      </c>
      <c r="Y170" s="56" t="e">
        <f>W170/J170*100</f>
        <v>#DIV/0!</v>
      </c>
      <c r="Z170" s="56" t="e">
        <f>W170/L170*100</f>
        <v>#DIV/0!</v>
      </c>
      <c r="AA170" s="56" t="e">
        <f>W170/D170*100</f>
        <v>#DIV/0!</v>
      </c>
      <c r="AB170" s="56">
        <f>SUM(M170:Q170)</f>
        <v>0</v>
      </c>
      <c r="AC170" s="56" t="e">
        <f>AB170/E170*100</f>
        <v>#DIV/0!</v>
      </c>
      <c r="AD170" s="56" t="e">
        <f>AB170/J170*100</f>
        <v>#DIV/0!</v>
      </c>
      <c r="AE170" s="56" t="e">
        <f>AB170/L170*100</f>
        <v>#DIV/0!</v>
      </c>
      <c r="AF170" s="56" t="e">
        <f>AB170/D170*100</f>
        <v>#DIV/0!</v>
      </c>
      <c r="AG170" s="57">
        <f>E170-AB170</f>
        <v>0</v>
      </c>
      <c r="AH170" s="56" t="e">
        <f>AG170/E170*100</f>
        <v>#DIV/0!</v>
      </c>
      <c r="AI170" s="56" t="e">
        <f>AG170/D170*100</f>
        <v>#DIV/0!</v>
      </c>
      <c r="AJ170" s="57">
        <f>J170-AB170</f>
        <v>0</v>
      </c>
      <c r="AK170" s="57" t="e">
        <f>(AJ170/J170)*100</f>
        <v>#DIV/0!</v>
      </c>
      <c r="AL170" s="57" t="e">
        <f>(AJ170/D170)*100</f>
        <v>#DIV/0!</v>
      </c>
      <c r="AM170" s="34">
        <f>L170-AB170</f>
        <v>0</v>
      </c>
      <c r="AN170" s="57" t="e">
        <f>(AM170/L170)*100</f>
        <v>#DIV/0!</v>
      </c>
      <c r="AO170" s="63" t="e">
        <f t="shared" si="502"/>
        <v>#DIV/0!</v>
      </c>
      <c r="AP170" s="34">
        <f>D170-AB170</f>
        <v>0</v>
      </c>
      <c r="AQ170" s="57" t="e">
        <f>(AP170/D170)*100</f>
        <v>#DIV/0!</v>
      </c>
    </row>
    <row r="171" spans="1:43" ht="18" customHeight="1">
      <c r="A171" s="38"/>
      <c r="B171" s="38"/>
      <c r="C171" s="49" t="s">
        <v>57</v>
      </c>
      <c r="D171" s="49">
        <v>0</v>
      </c>
      <c r="E171" s="49">
        <v>0</v>
      </c>
      <c r="F171" s="49">
        <v>0</v>
      </c>
      <c r="G171" s="49">
        <v>0</v>
      </c>
      <c r="H171" s="49"/>
      <c r="I171" s="49"/>
      <c r="J171" s="41">
        <f>SUM(G171:I171)</f>
        <v>0</v>
      </c>
      <c r="K171" s="78"/>
      <c r="L171" s="51">
        <f>SUM(G171:I171,K171)</f>
        <v>0</v>
      </c>
      <c r="M171" s="52"/>
      <c r="N171" s="53"/>
      <c r="O171" s="54"/>
      <c r="P171" s="55"/>
      <c r="Q171" s="81"/>
      <c r="R171" s="56">
        <f>M171+N171</f>
        <v>0</v>
      </c>
      <c r="S171" s="56" t="e">
        <f t="shared" ref="S171:S176" si="503">R171/E171*100</f>
        <v>#DIV/0!</v>
      </c>
      <c r="T171" s="56" t="e">
        <f t="shared" ref="T171:T174" si="504">R171/J171*100</f>
        <v>#DIV/0!</v>
      </c>
      <c r="U171" s="56" t="e">
        <f t="shared" ref="U171:U176" si="505">R171/L171*100</f>
        <v>#DIV/0!</v>
      </c>
      <c r="V171" s="56" t="e">
        <f t="shared" si="501"/>
        <v>#DIV/0!</v>
      </c>
      <c r="W171" s="57">
        <f t="shared" ref="W171:W174" si="506">O171+P171+Q171</f>
        <v>0</v>
      </c>
      <c r="X171" s="56" t="e">
        <f t="shared" ref="X171:X176" si="507">W171/E171*100</f>
        <v>#DIV/0!</v>
      </c>
      <c r="Y171" s="56" t="e">
        <f t="shared" ref="Y171:Y174" si="508">W171/J171*100</f>
        <v>#DIV/0!</v>
      </c>
      <c r="Z171" s="56" t="e">
        <f t="shared" ref="Z171:Z176" si="509">W171/L171*100</f>
        <v>#DIV/0!</v>
      </c>
      <c r="AA171" s="56" t="e">
        <f t="shared" ref="AA171:AA174" si="510">W171/D171*100</f>
        <v>#DIV/0!</v>
      </c>
      <c r="AB171" s="56">
        <f t="shared" ref="AB171:AB174" si="511">SUM(M171:Q171)</f>
        <v>0</v>
      </c>
      <c r="AC171" s="56" t="e">
        <f t="shared" ref="AC171:AC176" si="512">AB171/E171*100</f>
        <v>#DIV/0!</v>
      </c>
      <c r="AD171" s="56" t="e">
        <f t="shared" ref="AD171:AD174" si="513">AB171/J171*100</f>
        <v>#DIV/0!</v>
      </c>
      <c r="AE171" s="56" t="e">
        <f t="shared" ref="AE171:AE176" si="514">AB171/L171*100</f>
        <v>#DIV/0!</v>
      </c>
      <c r="AF171" s="56" t="e">
        <f t="shared" ref="AF171:AF174" si="515">AB171/D171*100</f>
        <v>#DIV/0!</v>
      </c>
      <c r="AG171" s="57">
        <f t="shared" ref="AG171:AG174" si="516">E171-AB171</f>
        <v>0</v>
      </c>
      <c r="AH171" s="56" t="e">
        <f t="shared" ref="AH171:AH174" si="517">AG171/E171*100</f>
        <v>#DIV/0!</v>
      </c>
      <c r="AI171" s="56" t="e">
        <f t="shared" ref="AI171:AI174" si="518">AG171/D171*100</f>
        <v>#DIV/0!</v>
      </c>
      <c r="AJ171" s="57">
        <f t="shared" ref="AJ171:AJ174" si="519">J171-AB171</f>
        <v>0</v>
      </c>
      <c r="AK171" s="57" t="e">
        <f t="shared" ref="AK171:AK174" si="520">(AJ171/J171)*100</f>
        <v>#DIV/0!</v>
      </c>
      <c r="AL171" s="57" t="e">
        <f t="shared" ref="AL171:AL174" si="521">(AJ171/D171)*100</f>
        <v>#DIV/0!</v>
      </c>
      <c r="AM171" s="34">
        <f>L171-AB171</f>
        <v>0</v>
      </c>
      <c r="AN171" s="57" t="e">
        <f t="shared" ref="AN171:AN174" si="522">(AM171/L171)*100</f>
        <v>#DIV/0!</v>
      </c>
      <c r="AO171" s="63" t="e">
        <f t="shared" si="502"/>
        <v>#DIV/0!</v>
      </c>
      <c r="AP171" s="34">
        <f t="shared" ref="AP171:AP174" si="523">D171-AB171</f>
        <v>0</v>
      </c>
      <c r="AQ171" s="57" t="e">
        <f t="shared" ref="AQ171:AQ174" si="524">(AP171/D171)*100</f>
        <v>#DIV/0!</v>
      </c>
    </row>
    <row r="172" spans="1:43" ht="18.75">
      <c r="A172" s="38"/>
      <c r="B172" s="38"/>
      <c r="C172" s="49" t="s">
        <v>58</v>
      </c>
      <c r="D172" s="49">
        <v>780800</v>
      </c>
      <c r="E172" s="49">
        <v>390400</v>
      </c>
      <c r="F172" s="49">
        <v>390400</v>
      </c>
      <c r="G172" s="49">
        <v>585600</v>
      </c>
      <c r="H172" s="49">
        <v>195200</v>
      </c>
      <c r="I172" s="49"/>
      <c r="J172" s="41">
        <f>SUM(G172:I172)</f>
        <v>780800</v>
      </c>
      <c r="K172" s="59"/>
      <c r="L172" s="51">
        <f>SUM(G172:I172,K172)</f>
        <v>780800</v>
      </c>
      <c r="M172" s="52">
        <f>'ST-68 DATA'!W316</f>
        <v>638975.60000000009</v>
      </c>
      <c r="N172" s="53">
        <f>'ST-68 DATA'!X316</f>
        <v>0</v>
      </c>
      <c r="O172" s="54">
        <f>'ST-68 DATA'!Y316</f>
        <v>0</v>
      </c>
      <c r="P172" s="55">
        <f>'ST-68 DATA'!Z316</f>
        <v>149800</v>
      </c>
      <c r="Q172" s="81"/>
      <c r="R172" s="56">
        <f>M172+N172</f>
        <v>638975.60000000009</v>
      </c>
      <c r="S172" s="56">
        <f t="shared" si="503"/>
        <v>163.67202868852462</v>
      </c>
      <c r="T172" s="56">
        <f t="shared" si="504"/>
        <v>81.83601434426231</v>
      </c>
      <c r="U172" s="56">
        <f t="shared" si="505"/>
        <v>81.83601434426231</v>
      </c>
      <c r="V172" s="56">
        <f t="shared" si="501"/>
        <v>81.83601434426231</v>
      </c>
      <c r="W172" s="57">
        <f t="shared" si="506"/>
        <v>149800</v>
      </c>
      <c r="X172" s="56">
        <f t="shared" si="507"/>
        <v>38.370901639344261</v>
      </c>
      <c r="Y172" s="56">
        <f t="shared" si="508"/>
        <v>19.185450819672131</v>
      </c>
      <c r="Z172" s="56">
        <f t="shared" si="509"/>
        <v>19.185450819672131</v>
      </c>
      <c r="AA172" s="56">
        <f t="shared" si="510"/>
        <v>19.185450819672131</v>
      </c>
      <c r="AB172" s="56">
        <f t="shared" si="511"/>
        <v>788775.60000000009</v>
      </c>
      <c r="AC172" s="56">
        <f t="shared" si="512"/>
        <v>202.04293032786887</v>
      </c>
      <c r="AD172" s="56">
        <f t="shared" si="513"/>
        <v>101.02146516393444</v>
      </c>
      <c r="AE172" s="56">
        <f t="shared" si="514"/>
        <v>101.02146516393444</v>
      </c>
      <c r="AF172" s="56">
        <f t="shared" si="515"/>
        <v>101.02146516393444</v>
      </c>
      <c r="AG172" s="57">
        <f t="shared" si="516"/>
        <v>-398375.60000000009</v>
      </c>
      <c r="AH172" s="56">
        <f t="shared" si="517"/>
        <v>-102.04293032786889</v>
      </c>
      <c r="AI172" s="56">
        <f t="shared" si="518"/>
        <v>-51.021465163934444</v>
      </c>
      <c r="AJ172" s="57">
        <f t="shared" si="519"/>
        <v>-7975.6000000000931</v>
      </c>
      <c r="AK172" s="57">
        <f t="shared" si="520"/>
        <v>-1.0214651639344381</v>
      </c>
      <c r="AL172" s="57">
        <f t="shared" si="521"/>
        <v>-1.0214651639344381</v>
      </c>
      <c r="AM172" s="34">
        <f>L172-AB172</f>
        <v>-7975.6000000000931</v>
      </c>
      <c r="AN172" s="57">
        <f t="shared" si="522"/>
        <v>-1.0214651639344381</v>
      </c>
      <c r="AO172" s="63">
        <f t="shared" si="502"/>
        <v>-1.0214651639344381</v>
      </c>
      <c r="AP172" s="34">
        <f t="shared" si="523"/>
        <v>-7975.6000000000931</v>
      </c>
      <c r="AQ172" s="57">
        <f t="shared" si="524"/>
        <v>-1.0214651639344381</v>
      </c>
    </row>
    <row r="173" spans="1:43" ht="18" customHeight="1">
      <c r="A173" s="38"/>
      <c r="B173" s="38"/>
      <c r="C173" s="49" t="s">
        <v>69</v>
      </c>
      <c r="D173" s="49">
        <v>0</v>
      </c>
      <c r="E173" s="49">
        <v>0</v>
      </c>
      <c r="F173" s="49">
        <v>0</v>
      </c>
      <c r="G173" s="49">
        <v>0</v>
      </c>
      <c r="H173" s="49"/>
      <c r="I173" s="49"/>
      <c r="J173" s="41">
        <f>SUM(G173:I173)</f>
        <v>0</v>
      </c>
      <c r="K173" s="59">
        <v>0</v>
      </c>
      <c r="L173" s="51">
        <f>SUM(G173:I173,K173)</f>
        <v>0</v>
      </c>
      <c r="M173" s="52"/>
      <c r="N173" s="53"/>
      <c r="O173" s="54"/>
      <c r="P173" s="55"/>
      <c r="Q173" s="81"/>
      <c r="R173" s="56">
        <f>M173+N173</f>
        <v>0</v>
      </c>
      <c r="S173" s="56" t="e">
        <f t="shared" si="503"/>
        <v>#DIV/0!</v>
      </c>
      <c r="T173" s="56" t="e">
        <f t="shared" si="504"/>
        <v>#DIV/0!</v>
      </c>
      <c r="U173" s="56" t="e">
        <f t="shared" si="505"/>
        <v>#DIV/0!</v>
      </c>
      <c r="V173" s="56" t="e">
        <f t="shared" si="501"/>
        <v>#DIV/0!</v>
      </c>
      <c r="W173" s="57">
        <f t="shared" si="506"/>
        <v>0</v>
      </c>
      <c r="X173" s="56" t="e">
        <f t="shared" si="507"/>
        <v>#DIV/0!</v>
      </c>
      <c r="Y173" s="56" t="e">
        <f t="shared" si="508"/>
        <v>#DIV/0!</v>
      </c>
      <c r="Z173" s="56" t="e">
        <f t="shared" si="509"/>
        <v>#DIV/0!</v>
      </c>
      <c r="AA173" s="56" t="e">
        <f t="shared" si="510"/>
        <v>#DIV/0!</v>
      </c>
      <c r="AB173" s="56">
        <f t="shared" si="511"/>
        <v>0</v>
      </c>
      <c r="AC173" s="56" t="e">
        <f t="shared" si="512"/>
        <v>#DIV/0!</v>
      </c>
      <c r="AD173" s="56" t="e">
        <f t="shared" si="513"/>
        <v>#DIV/0!</v>
      </c>
      <c r="AE173" s="56" t="e">
        <f t="shared" si="514"/>
        <v>#DIV/0!</v>
      </c>
      <c r="AF173" s="56" t="e">
        <f t="shared" si="515"/>
        <v>#DIV/0!</v>
      </c>
      <c r="AG173" s="57">
        <f t="shared" si="516"/>
        <v>0</v>
      </c>
      <c r="AH173" s="56" t="e">
        <f t="shared" si="517"/>
        <v>#DIV/0!</v>
      </c>
      <c r="AI173" s="56" t="e">
        <f t="shared" si="518"/>
        <v>#DIV/0!</v>
      </c>
      <c r="AJ173" s="57">
        <f t="shared" si="519"/>
        <v>0</v>
      </c>
      <c r="AK173" s="57" t="e">
        <f t="shared" si="520"/>
        <v>#DIV/0!</v>
      </c>
      <c r="AL173" s="57" t="e">
        <f t="shared" si="521"/>
        <v>#DIV/0!</v>
      </c>
      <c r="AM173" s="34">
        <f>L173-AB173</f>
        <v>0</v>
      </c>
      <c r="AN173" s="57" t="e">
        <f t="shared" si="522"/>
        <v>#DIV/0!</v>
      </c>
      <c r="AO173" s="63" t="e">
        <f t="shared" si="502"/>
        <v>#DIV/0!</v>
      </c>
      <c r="AP173" s="34">
        <f t="shared" si="523"/>
        <v>0</v>
      </c>
      <c r="AQ173" s="57" t="e">
        <f t="shared" si="524"/>
        <v>#DIV/0!</v>
      </c>
    </row>
    <row r="174" spans="1:43" ht="18.75">
      <c r="A174" s="38"/>
      <c r="B174" s="38"/>
      <c r="C174" s="49" t="s">
        <v>60</v>
      </c>
      <c r="D174" s="57">
        <v>219200</v>
      </c>
      <c r="E174" s="49">
        <v>109600</v>
      </c>
      <c r="F174" s="49">
        <v>109600</v>
      </c>
      <c r="G174" s="57">
        <v>164400</v>
      </c>
      <c r="H174" s="49">
        <v>54800</v>
      </c>
      <c r="I174" s="49"/>
      <c r="J174" s="41">
        <f>SUM(G174:I174)</f>
        <v>219200</v>
      </c>
      <c r="K174" s="49">
        <v>0</v>
      </c>
      <c r="L174" s="51">
        <f>SUM(G174:I174,K174)</f>
        <v>219200</v>
      </c>
      <c r="M174" s="52">
        <f>'ST-68 DATA'!AE316</f>
        <v>30174</v>
      </c>
      <c r="N174" s="53">
        <f>'ST-68 DATA'!AF316</f>
        <v>0</v>
      </c>
      <c r="O174" s="54">
        <f>'ST-68 DATA'!AG316</f>
        <v>0</v>
      </c>
      <c r="P174" s="55">
        <f>'ST-68 DATA'!AH316</f>
        <v>120375</v>
      </c>
      <c r="Q174" s="81"/>
      <c r="R174" s="56">
        <f>M174+N174</f>
        <v>30174</v>
      </c>
      <c r="S174" s="56">
        <f t="shared" si="503"/>
        <v>27.53102189781022</v>
      </c>
      <c r="T174" s="56">
        <f t="shared" si="504"/>
        <v>13.76551094890511</v>
      </c>
      <c r="U174" s="56">
        <f t="shared" si="505"/>
        <v>13.76551094890511</v>
      </c>
      <c r="V174" s="56">
        <f t="shared" si="501"/>
        <v>13.76551094890511</v>
      </c>
      <c r="W174" s="57">
        <f t="shared" si="506"/>
        <v>120375</v>
      </c>
      <c r="X174" s="56">
        <f t="shared" si="507"/>
        <v>109.83120437956204</v>
      </c>
      <c r="Y174" s="56">
        <f t="shared" si="508"/>
        <v>54.915602189781019</v>
      </c>
      <c r="Z174" s="56">
        <f t="shared" si="509"/>
        <v>54.915602189781019</v>
      </c>
      <c r="AA174" s="56">
        <f t="shared" si="510"/>
        <v>54.915602189781019</v>
      </c>
      <c r="AB174" s="56">
        <f t="shared" si="511"/>
        <v>150549</v>
      </c>
      <c r="AC174" s="56">
        <f t="shared" si="512"/>
        <v>137.36222627737226</v>
      </c>
      <c r="AD174" s="56">
        <f t="shared" si="513"/>
        <v>68.681113138686129</v>
      </c>
      <c r="AE174" s="56">
        <f t="shared" si="514"/>
        <v>68.681113138686129</v>
      </c>
      <c r="AF174" s="56">
        <f t="shared" si="515"/>
        <v>68.681113138686129</v>
      </c>
      <c r="AG174" s="57">
        <f t="shared" si="516"/>
        <v>-40949</v>
      </c>
      <c r="AH174" s="56">
        <f t="shared" si="517"/>
        <v>-37.362226277372265</v>
      </c>
      <c r="AI174" s="56">
        <f t="shared" si="518"/>
        <v>-18.681113138686133</v>
      </c>
      <c r="AJ174" s="57">
        <f t="shared" si="519"/>
        <v>68651</v>
      </c>
      <c r="AK174" s="57">
        <f t="shared" si="520"/>
        <v>31.318886861313867</v>
      </c>
      <c r="AL174" s="57">
        <f t="shared" si="521"/>
        <v>31.318886861313867</v>
      </c>
      <c r="AM174" s="34">
        <f>L174-AB174</f>
        <v>68651</v>
      </c>
      <c r="AN174" s="57">
        <f t="shared" si="522"/>
        <v>31.318886861313867</v>
      </c>
      <c r="AO174" s="63">
        <f t="shared" si="502"/>
        <v>31.318886861313867</v>
      </c>
      <c r="AP174" s="34">
        <f t="shared" si="523"/>
        <v>68651</v>
      </c>
      <c r="AQ174" s="57">
        <f t="shared" si="524"/>
        <v>31.318886861313867</v>
      </c>
    </row>
    <row r="175" spans="1:43" ht="18" customHeight="1">
      <c r="A175" s="61"/>
      <c r="B175" s="62"/>
      <c r="C175" s="63" t="s">
        <v>61</v>
      </c>
      <c r="D175" s="63">
        <f>D176</f>
        <v>0</v>
      </c>
      <c r="E175" s="63">
        <f>E176</f>
        <v>0</v>
      </c>
      <c r="F175" s="63">
        <f>F176</f>
        <v>0</v>
      </c>
      <c r="G175" s="63">
        <f>SUM(G176:G176)</f>
        <v>0</v>
      </c>
      <c r="H175" s="63">
        <f>H176</f>
        <v>0</v>
      </c>
      <c r="I175" s="63">
        <f>I176</f>
        <v>0</v>
      </c>
      <c r="J175" s="63">
        <f>J176</f>
        <v>0</v>
      </c>
      <c r="K175" s="63">
        <f>K176</f>
        <v>0</v>
      </c>
      <c r="L175" s="63">
        <f>SUM(L176:L176)</f>
        <v>0</v>
      </c>
      <c r="M175" s="64">
        <f t="shared" ref="M175:AP175" si="525">M176</f>
        <v>0</v>
      </c>
      <c r="N175" s="65">
        <f t="shared" si="525"/>
        <v>0</v>
      </c>
      <c r="O175" s="66">
        <f t="shared" si="525"/>
        <v>0</v>
      </c>
      <c r="P175" s="46">
        <f t="shared" si="525"/>
        <v>0</v>
      </c>
      <c r="Q175" s="82">
        <f t="shared" si="525"/>
        <v>0</v>
      </c>
      <c r="R175" s="67">
        <f t="shared" si="525"/>
        <v>0</v>
      </c>
      <c r="S175" s="67" t="e">
        <f t="shared" si="525"/>
        <v>#DIV/0!</v>
      </c>
      <c r="T175" s="67" t="e">
        <f t="shared" si="525"/>
        <v>#DIV/0!</v>
      </c>
      <c r="U175" s="56" t="e">
        <f t="shared" si="505"/>
        <v>#DIV/0!</v>
      </c>
      <c r="V175" s="67" t="e">
        <f t="shared" si="525"/>
        <v>#DIV/0!</v>
      </c>
      <c r="W175" s="63">
        <f t="shared" si="525"/>
        <v>0</v>
      </c>
      <c r="X175" s="67" t="e">
        <f t="shared" si="525"/>
        <v>#DIV/0!</v>
      </c>
      <c r="Y175" s="67" t="e">
        <f t="shared" si="525"/>
        <v>#DIV/0!</v>
      </c>
      <c r="Z175" s="56" t="e">
        <f t="shared" si="509"/>
        <v>#DIV/0!</v>
      </c>
      <c r="AA175" s="67" t="e">
        <f t="shared" si="525"/>
        <v>#DIV/0!</v>
      </c>
      <c r="AB175" s="67">
        <f>AB176</f>
        <v>0</v>
      </c>
      <c r="AC175" s="67" t="e">
        <f t="shared" ref="AC175" si="526">AC176</f>
        <v>#DIV/0!</v>
      </c>
      <c r="AD175" s="67" t="e">
        <f t="shared" si="525"/>
        <v>#DIV/0!</v>
      </c>
      <c r="AE175" s="56" t="e">
        <f t="shared" si="514"/>
        <v>#DIV/0!</v>
      </c>
      <c r="AF175" s="67" t="e">
        <f t="shared" si="525"/>
        <v>#DIV/0!</v>
      </c>
      <c r="AG175" s="63">
        <f>AG176</f>
        <v>0</v>
      </c>
      <c r="AH175" s="67" t="e">
        <f t="shared" ref="AH175:AI175" si="527">AH176</f>
        <v>#DIV/0!</v>
      </c>
      <c r="AI175" s="67" t="e">
        <f t="shared" si="527"/>
        <v>#DIV/0!</v>
      </c>
      <c r="AJ175" s="63">
        <f t="shared" si="525"/>
        <v>0</v>
      </c>
      <c r="AK175" s="63" t="e">
        <f t="shared" si="525"/>
        <v>#DIV/0!</v>
      </c>
      <c r="AL175" s="63" t="e">
        <f t="shared" si="525"/>
        <v>#DIV/0!</v>
      </c>
      <c r="AM175" s="63">
        <f t="shared" si="525"/>
        <v>0</v>
      </c>
      <c r="AN175" s="63" t="e">
        <f t="shared" si="525"/>
        <v>#DIV/0!</v>
      </c>
      <c r="AO175" s="63" t="e">
        <f t="shared" si="525"/>
        <v>#DIV/0!</v>
      </c>
      <c r="AP175" s="63">
        <f t="shared" si="525"/>
        <v>0</v>
      </c>
      <c r="AQ175" s="57" t="e">
        <f>(AP175/D175)*100</f>
        <v>#DIV/0!</v>
      </c>
    </row>
    <row r="176" spans="1:43" ht="18" customHeight="1">
      <c r="A176" s="38"/>
      <c r="B176" s="38"/>
      <c r="C176" s="49" t="s">
        <v>70</v>
      </c>
      <c r="D176" s="57">
        <v>0</v>
      </c>
      <c r="E176" s="49">
        <v>0</v>
      </c>
      <c r="F176" s="49">
        <v>0</v>
      </c>
      <c r="G176" s="57">
        <v>0</v>
      </c>
      <c r="H176" s="49"/>
      <c r="I176" s="49"/>
      <c r="J176" s="49">
        <f>SUM(G176:I176)</f>
        <v>0</v>
      </c>
      <c r="K176" s="57">
        <v>0</v>
      </c>
      <c r="L176" s="51">
        <f>SUM(G176:I176,K176)</f>
        <v>0</v>
      </c>
      <c r="M176" s="52"/>
      <c r="N176" s="53"/>
      <c r="O176" s="54"/>
      <c r="P176" s="55"/>
      <c r="Q176" s="81"/>
      <c r="R176" s="57">
        <f>M176+N176</f>
        <v>0</v>
      </c>
      <c r="S176" s="56" t="e">
        <f t="shared" si="503"/>
        <v>#DIV/0!</v>
      </c>
      <c r="T176" s="56" t="e">
        <f>R176/L176*100</f>
        <v>#DIV/0!</v>
      </c>
      <c r="U176" s="56" t="e">
        <f t="shared" si="505"/>
        <v>#DIV/0!</v>
      </c>
      <c r="V176" s="56" t="e">
        <f>R176/D176*100</f>
        <v>#DIV/0!</v>
      </c>
      <c r="W176" s="57">
        <f>O176+P176+Q176</f>
        <v>0</v>
      </c>
      <c r="X176" s="56" t="e">
        <f t="shared" si="507"/>
        <v>#DIV/0!</v>
      </c>
      <c r="Y176" s="56" t="e">
        <f>W176/L176*100</f>
        <v>#DIV/0!</v>
      </c>
      <c r="Z176" s="56" t="e">
        <f t="shared" si="509"/>
        <v>#DIV/0!</v>
      </c>
      <c r="AA176" s="56" t="e">
        <f>W176/D176*100</f>
        <v>#DIV/0!</v>
      </c>
      <c r="AB176" s="56">
        <f>SUM(M176:Q176)</f>
        <v>0</v>
      </c>
      <c r="AC176" s="56" t="e">
        <f t="shared" si="512"/>
        <v>#DIV/0!</v>
      </c>
      <c r="AD176" s="56" t="e">
        <f t="shared" ref="AD176" si="528">AB176/J176*100</f>
        <v>#DIV/0!</v>
      </c>
      <c r="AE176" s="56" t="e">
        <f t="shared" si="514"/>
        <v>#DIV/0!</v>
      </c>
      <c r="AF176" s="56" t="e">
        <f>AB176/D176*100</f>
        <v>#DIV/0!</v>
      </c>
      <c r="AG176" s="57">
        <f t="shared" ref="AG176" si="529">E176-AB176</f>
        <v>0</v>
      </c>
      <c r="AH176" s="56" t="e">
        <f t="shared" ref="AH176" si="530">AG176/E176*100</f>
        <v>#DIV/0!</v>
      </c>
      <c r="AI176" s="56" t="e">
        <f t="shared" ref="AI176" si="531">AG176/D176*100</f>
        <v>#DIV/0!</v>
      </c>
      <c r="AJ176" s="57">
        <f>J176-AB176</f>
        <v>0</v>
      </c>
      <c r="AK176" s="57" t="e">
        <f t="shared" ref="AK176" si="532">(AJ176/J176)*100</f>
        <v>#DIV/0!</v>
      </c>
      <c r="AL176" s="57" t="e">
        <f>(AJ176/D176)*100</f>
        <v>#DIV/0!</v>
      </c>
      <c r="AM176" s="34">
        <f>L176-AB176</f>
        <v>0</v>
      </c>
      <c r="AN176" s="57" t="e">
        <f>(AM176/L176)*100</f>
        <v>#DIV/0!</v>
      </c>
      <c r="AO176" s="63" t="e">
        <f>(AM176/D176)*100</f>
        <v>#DIV/0!</v>
      </c>
      <c r="AP176" s="34">
        <f t="shared" ref="AP176" si="533">D176-AB176</f>
        <v>0</v>
      </c>
      <c r="AQ176" s="57" t="e">
        <f t="shared" ref="AQ176" si="534">(AP176/D176)*100</f>
        <v>#DIV/0!</v>
      </c>
    </row>
    <row r="177" spans="1:43" ht="18.75">
      <c r="A177" s="69"/>
      <c r="B177" s="69"/>
      <c r="C177" s="70"/>
      <c r="D177" s="70"/>
      <c r="E177" s="70"/>
      <c r="F177" s="70"/>
      <c r="G177" s="71"/>
      <c r="H177" s="71"/>
      <c r="I177" s="71"/>
      <c r="J177" s="71"/>
      <c r="K177" s="71"/>
      <c r="L177" s="71"/>
      <c r="M177" s="72"/>
      <c r="N177" s="73"/>
      <c r="O177" s="74"/>
      <c r="P177" s="75"/>
      <c r="Q177" s="83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</row>
    <row r="178" spans="1:43" s="34" customFormat="1" ht="18.95" hidden="1" customHeight="1">
      <c r="A178" s="1073" t="s">
        <v>205</v>
      </c>
      <c r="B178" s="1074"/>
      <c r="C178" s="1074"/>
      <c r="D178" s="1074"/>
      <c r="E178" s="1074"/>
      <c r="F178" s="1074"/>
      <c r="G178" s="1074"/>
      <c r="H178" s="1074"/>
      <c r="I178" s="1074"/>
      <c r="J178" s="1074"/>
      <c r="K178" s="1074"/>
      <c r="L178" s="1074"/>
      <c r="M178" s="1074"/>
      <c r="N178" s="1074"/>
      <c r="O178" s="1074"/>
      <c r="P178" s="1074"/>
      <c r="Q178" s="1074"/>
      <c r="R178" s="1074"/>
      <c r="S178" s="1074"/>
      <c r="T178" s="1074"/>
      <c r="U178" s="1074"/>
      <c r="V178" s="1074"/>
      <c r="W178" s="1074"/>
      <c r="X178" s="1074"/>
      <c r="Y178" s="1074"/>
      <c r="Z178" s="1074"/>
      <c r="AA178" s="1074"/>
      <c r="AB178" s="1074"/>
      <c r="AC178" s="1074"/>
      <c r="AD178" s="1074"/>
      <c r="AE178" s="1074"/>
      <c r="AF178" s="1074"/>
      <c r="AG178" s="1074"/>
      <c r="AH178" s="1074"/>
      <c r="AI178" s="1074"/>
      <c r="AJ178" s="1074"/>
      <c r="AK178" s="1074"/>
      <c r="AL178" s="1074"/>
      <c r="AM178" s="1074"/>
      <c r="AN178" s="1074"/>
      <c r="AO178" s="1074"/>
      <c r="AP178" s="1074"/>
      <c r="AQ178" s="1074"/>
    </row>
    <row r="179" spans="1:43" s="35" customFormat="1" ht="36.950000000000003" hidden="1" customHeight="1">
      <c r="A179" s="182"/>
      <c r="B179" s="183"/>
      <c r="C179" s="184"/>
      <c r="D179" s="304">
        <v>1</v>
      </c>
      <c r="E179" s="304">
        <v>0.5</v>
      </c>
      <c r="F179" s="304">
        <v>0.5</v>
      </c>
      <c r="G179" s="305" t="s">
        <v>467</v>
      </c>
      <c r="H179" s="305" t="s">
        <v>468</v>
      </c>
      <c r="I179" s="305" t="s">
        <v>469</v>
      </c>
      <c r="J179" s="305" t="s">
        <v>40</v>
      </c>
      <c r="K179" s="306" t="s">
        <v>470</v>
      </c>
      <c r="L179" s="307" t="s">
        <v>471</v>
      </c>
      <c r="M179" s="186" t="s">
        <v>435</v>
      </c>
      <c r="N179" s="186" t="s">
        <v>436</v>
      </c>
      <c r="O179" s="186" t="s">
        <v>20</v>
      </c>
      <c r="P179" s="186" t="s">
        <v>21</v>
      </c>
      <c r="Q179" s="186" t="s">
        <v>437</v>
      </c>
      <c r="R179" s="187" t="s">
        <v>417</v>
      </c>
      <c r="S179" s="286" t="s">
        <v>462</v>
      </c>
      <c r="T179" s="188" t="s">
        <v>433</v>
      </c>
      <c r="U179" s="188" t="s">
        <v>434</v>
      </c>
      <c r="V179" s="188" t="s">
        <v>403</v>
      </c>
      <c r="W179" s="188" t="s">
        <v>438</v>
      </c>
      <c r="X179" s="286" t="s">
        <v>462</v>
      </c>
      <c r="Y179" s="188" t="s">
        <v>433</v>
      </c>
      <c r="Z179" s="188" t="s">
        <v>434</v>
      </c>
      <c r="AA179" s="188" t="s">
        <v>403</v>
      </c>
      <c r="AB179" s="187" t="s">
        <v>439</v>
      </c>
      <c r="AC179" s="286" t="s">
        <v>462</v>
      </c>
      <c r="AD179" s="188" t="s">
        <v>433</v>
      </c>
      <c r="AE179" s="188" t="s">
        <v>434</v>
      </c>
      <c r="AF179" s="188" t="s">
        <v>403</v>
      </c>
      <c r="AG179" s="297" t="s">
        <v>33</v>
      </c>
      <c r="AH179" s="286" t="s">
        <v>464</v>
      </c>
      <c r="AI179" s="286" t="s">
        <v>399</v>
      </c>
      <c r="AJ179" s="188" t="s">
        <v>440</v>
      </c>
      <c r="AK179" s="188" t="s">
        <v>433</v>
      </c>
      <c r="AL179" s="188" t="s">
        <v>403</v>
      </c>
      <c r="AM179" s="188" t="s">
        <v>408</v>
      </c>
      <c r="AN179" s="188" t="s">
        <v>433</v>
      </c>
      <c r="AO179" s="188" t="s">
        <v>403</v>
      </c>
      <c r="AP179" s="188" t="s">
        <v>441</v>
      </c>
      <c r="AQ179" s="188" t="s">
        <v>403</v>
      </c>
    </row>
    <row r="180" spans="1:43" s="35" customFormat="1" ht="18.95" hidden="1" customHeight="1">
      <c r="A180" s="205"/>
      <c r="B180" s="206"/>
      <c r="C180" s="184" t="s">
        <v>54</v>
      </c>
      <c r="D180" s="184">
        <f t="shared" ref="D180:I180" si="535">D181+D187</f>
        <v>6587000</v>
      </c>
      <c r="E180" s="184">
        <f t="shared" si="535"/>
        <v>3293500</v>
      </c>
      <c r="F180" s="184">
        <f t="shared" si="535"/>
        <v>3293500</v>
      </c>
      <c r="G180" s="184">
        <f t="shared" si="535"/>
        <v>5327950</v>
      </c>
      <c r="H180" s="184">
        <f t="shared" si="535"/>
        <v>1259050</v>
      </c>
      <c r="I180" s="184">
        <f t="shared" si="535"/>
        <v>0</v>
      </c>
      <c r="J180" s="184">
        <f t="shared" ref="J180:J186" si="536">SUM(G180:I180)</f>
        <v>6587000</v>
      </c>
      <c r="K180" s="185">
        <f>K181+K187</f>
        <v>0</v>
      </c>
      <c r="L180" s="184">
        <f>L181+L187</f>
        <v>6587000</v>
      </c>
      <c r="M180" s="184">
        <f>M181+M187</f>
        <v>2291554.7800000003</v>
      </c>
      <c r="N180" s="184">
        <f t="shared" ref="N180:R180" si="537">N181+N187</f>
        <v>282677.75</v>
      </c>
      <c r="O180" s="184">
        <f t="shared" si="537"/>
        <v>0</v>
      </c>
      <c r="P180" s="184">
        <f t="shared" si="537"/>
        <v>44909</v>
      </c>
      <c r="Q180" s="184">
        <f t="shared" si="537"/>
        <v>468000</v>
      </c>
      <c r="R180" s="184">
        <f t="shared" si="537"/>
        <v>2574232.5300000003</v>
      </c>
      <c r="S180" s="207">
        <f>(R180/E180)*100</f>
        <v>78.160999848185824</v>
      </c>
      <c r="T180" s="207">
        <f>(R180/J180)*100</f>
        <v>39.080499924092912</v>
      </c>
      <c r="U180" s="207">
        <f>(R180/L180)*100</f>
        <v>39.080499924092912</v>
      </c>
      <c r="V180" s="198">
        <f>(R180/D180)*100</f>
        <v>39.080499924092912</v>
      </c>
      <c r="W180" s="184">
        <f>W181+W187</f>
        <v>512909</v>
      </c>
      <c r="X180" s="207">
        <f t="shared" ref="X180:X186" si="538">(W180/E180)*100</f>
        <v>15.573371792925458</v>
      </c>
      <c r="Y180" s="198">
        <f>(W180/J180)*100</f>
        <v>7.7866858964627292</v>
      </c>
      <c r="Z180" s="207">
        <f>(W180/L180)*100</f>
        <v>7.7866858964627292</v>
      </c>
      <c r="AA180" s="198">
        <f>(W180/D180)*100</f>
        <v>7.7866858964627292</v>
      </c>
      <c r="AB180" s="184">
        <f>AB181+AB187</f>
        <v>3087141.5300000003</v>
      </c>
      <c r="AC180" s="288">
        <f>(AB180/E180)*100</f>
        <v>93.734371641111295</v>
      </c>
      <c r="AD180" s="198">
        <f>(AB180/J180)*100</f>
        <v>46.867185820555648</v>
      </c>
      <c r="AE180" s="207">
        <f>(AB180/L180)*100</f>
        <v>46.867185820555648</v>
      </c>
      <c r="AF180" s="198">
        <f t="shared" ref="AF180:AF186" si="539">(AB180/D180)*100</f>
        <v>46.867185820555648</v>
      </c>
      <c r="AG180" s="291">
        <f>AG181+AG187</f>
        <v>206358.46999999997</v>
      </c>
      <c r="AH180" s="292">
        <f>(AG180/E180)*100</f>
        <v>6.2656283588887192</v>
      </c>
      <c r="AI180" s="292">
        <f>(AG180/D180)*100</f>
        <v>3.1328141794443596</v>
      </c>
      <c r="AJ180" s="184">
        <f>AJ181+AJ187</f>
        <v>3499858.47</v>
      </c>
      <c r="AK180" s="198">
        <f t="shared" ref="AK180:AK181" si="540">(AJ180/J180)*100</f>
        <v>53.132814179444367</v>
      </c>
      <c r="AL180" s="198">
        <f>(AJ180/D180)*100</f>
        <v>53.132814179444367</v>
      </c>
      <c r="AM180" s="184">
        <f>AM181+AM187</f>
        <v>3499858.47</v>
      </c>
      <c r="AN180" s="198">
        <f>(AM180/L180)*100</f>
        <v>53.132814179444367</v>
      </c>
      <c r="AO180" s="198">
        <f>(AM180/D180)*100</f>
        <v>53.132814179444367</v>
      </c>
      <c r="AP180" s="184">
        <f>AP181+AP187</f>
        <v>3499858.47</v>
      </c>
      <c r="AQ180" s="198">
        <f>(AP180/D180)*100</f>
        <v>53.132814179444367</v>
      </c>
    </row>
    <row r="181" spans="1:43" s="35" customFormat="1" ht="18.95" hidden="1" customHeight="1">
      <c r="A181" s="182"/>
      <c r="B181" s="192" t="s">
        <v>34</v>
      </c>
      <c r="C181" s="193" t="s">
        <v>55</v>
      </c>
      <c r="D181" s="193">
        <f t="shared" ref="D181:I181" si="541">SUM(D182:D186)</f>
        <v>6116200</v>
      </c>
      <c r="E181" s="193">
        <f t="shared" si="541"/>
        <v>3058100</v>
      </c>
      <c r="F181" s="193">
        <f t="shared" si="541"/>
        <v>3058100</v>
      </c>
      <c r="G181" s="190">
        <f t="shared" si="541"/>
        <v>4857150</v>
      </c>
      <c r="H181" s="190">
        <f t="shared" si="541"/>
        <v>1259050</v>
      </c>
      <c r="I181" s="190">
        <f t="shared" si="541"/>
        <v>0</v>
      </c>
      <c r="J181" s="190">
        <f t="shared" si="536"/>
        <v>6116200</v>
      </c>
      <c r="K181" s="185">
        <f>SUM(K182:K186)</f>
        <v>0</v>
      </c>
      <c r="L181" s="190">
        <f t="shared" ref="L181" si="542">SUM(L182:L186)</f>
        <v>6116200</v>
      </c>
      <c r="M181" s="193">
        <f>SUM(M182:M186)</f>
        <v>1820754.7800000003</v>
      </c>
      <c r="N181" s="193">
        <f t="shared" ref="N181:R181" si="543">SUM(N182:N186)</f>
        <v>282677.75</v>
      </c>
      <c r="O181" s="193">
        <f t="shared" si="543"/>
        <v>0</v>
      </c>
      <c r="P181" s="193">
        <f t="shared" si="543"/>
        <v>44909</v>
      </c>
      <c r="Q181" s="193">
        <f t="shared" si="543"/>
        <v>468000</v>
      </c>
      <c r="R181" s="190">
        <f t="shared" si="543"/>
        <v>2103432.5300000003</v>
      </c>
      <c r="S181" s="189">
        <f>(R181/E181)*100</f>
        <v>68.782333148033103</v>
      </c>
      <c r="T181" s="189">
        <f t="shared" ref="T181:T186" si="544">(R181/J181)*100</f>
        <v>34.391166574016552</v>
      </c>
      <c r="U181" s="189">
        <f t="shared" ref="U181:U188" si="545">(R181/L181)*100</f>
        <v>34.391166574016552</v>
      </c>
      <c r="V181" s="190">
        <f>(R181/D181)*100</f>
        <v>34.391166574016552</v>
      </c>
      <c r="W181" s="190">
        <f>SUM(W182:W186)</f>
        <v>512909</v>
      </c>
      <c r="X181" s="189">
        <f t="shared" si="538"/>
        <v>16.772146103789932</v>
      </c>
      <c r="Y181" s="190">
        <f t="shared" ref="Y181:Y188" si="546">(W181/J181)*100</f>
        <v>8.3860730518949662</v>
      </c>
      <c r="Z181" s="189">
        <f t="shared" ref="Z181:Z188" si="547">(W181/L181)*100</f>
        <v>8.3860730518949662</v>
      </c>
      <c r="AA181" s="189">
        <f>(W181/D181)*100</f>
        <v>8.3860730518949662</v>
      </c>
      <c r="AB181" s="190">
        <f>SUM(AB182:AB186)</f>
        <v>2616341.5300000003</v>
      </c>
      <c r="AC181" s="190">
        <f>(AB181/E181)*100</f>
        <v>85.554479251823039</v>
      </c>
      <c r="AD181" s="190">
        <f t="shared" ref="AD181:AD188" si="548">(AB181/J181)*100</f>
        <v>42.77723962591152</v>
      </c>
      <c r="AE181" s="189">
        <f t="shared" ref="AE181:AE188" si="549">(AB181/L181)*100</f>
        <v>42.77723962591152</v>
      </c>
      <c r="AF181" s="189">
        <f t="shared" si="539"/>
        <v>42.77723962591152</v>
      </c>
      <c r="AG181" s="289">
        <f>SUM(AG182:AG186)</f>
        <v>441758.47</v>
      </c>
      <c r="AH181" s="199">
        <f>(AG181/E181)*100</f>
        <v>14.445520748176971</v>
      </c>
      <c r="AI181" s="199">
        <f>(AG181/D181)*100</f>
        <v>7.2227603740884856</v>
      </c>
      <c r="AJ181" s="191">
        <f>SUM(AJ182:AJ186)</f>
        <v>3499858.47</v>
      </c>
      <c r="AK181" s="191">
        <f t="shared" si="540"/>
        <v>57.222760374088487</v>
      </c>
      <c r="AL181" s="191">
        <f t="shared" ref="AL181:AL186" si="550">(AJ181/D181)*100</f>
        <v>57.222760374088487</v>
      </c>
      <c r="AM181" s="191">
        <f>SUM(AM182:AM186)</f>
        <v>3499858.47</v>
      </c>
      <c r="AN181" s="191">
        <f t="shared" ref="AN181:AN188" si="551">(AM181/L181)*100</f>
        <v>57.222760374088487</v>
      </c>
      <c r="AO181" s="191">
        <f t="shared" ref="AO181:AO188" si="552">(AM181/D181)*100</f>
        <v>57.222760374088487</v>
      </c>
      <c r="AP181" s="191">
        <f>SUM(AP182:AP186)</f>
        <v>3499858.47</v>
      </c>
      <c r="AQ181" s="191">
        <f t="shared" ref="AQ181:AQ188" si="553">(AP181/D181)*100</f>
        <v>57.222760374088487</v>
      </c>
    </row>
    <row r="182" spans="1:43" s="35" customFormat="1" ht="18.95" hidden="1" customHeight="1">
      <c r="A182" s="183"/>
      <c r="B182" s="183"/>
      <c r="C182" s="189" t="s">
        <v>56</v>
      </c>
      <c r="D182" s="189">
        <f>D194+D206</f>
        <v>1080000</v>
      </c>
      <c r="E182" s="189">
        <f>E194+E206</f>
        <v>540000</v>
      </c>
      <c r="F182" s="189">
        <f>F194+F206</f>
        <v>540000</v>
      </c>
      <c r="G182" s="189">
        <f t="shared" ref="G182:I182" si="554">G194+G206</f>
        <v>1080000</v>
      </c>
      <c r="H182" s="189">
        <f t="shared" si="554"/>
        <v>0</v>
      </c>
      <c r="I182" s="189">
        <f t="shared" si="554"/>
        <v>0</v>
      </c>
      <c r="J182" s="189">
        <f t="shared" si="536"/>
        <v>1080000</v>
      </c>
      <c r="K182" s="195">
        <f>K194+K206</f>
        <v>0</v>
      </c>
      <c r="L182" s="196">
        <f>J182+(K182)</f>
        <v>1080000</v>
      </c>
      <c r="M182" s="189">
        <f>M194+M206</f>
        <v>432000</v>
      </c>
      <c r="N182" s="189">
        <f t="shared" ref="N182:Q182" si="555">N194+N206</f>
        <v>0</v>
      </c>
      <c r="O182" s="189">
        <f t="shared" si="555"/>
        <v>0</v>
      </c>
      <c r="P182" s="189">
        <f t="shared" si="555"/>
        <v>0</v>
      </c>
      <c r="Q182" s="189">
        <f t="shared" si="555"/>
        <v>468000</v>
      </c>
      <c r="R182" s="189">
        <f>M182+N182</f>
        <v>432000</v>
      </c>
      <c r="S182" s="189">
        <f>(R182/E182)*100</f>
        <v>80</v>
      </c>
      <c r="T182" s="189">
        <f t="shared" si="544"/>
        <v>40</v>
      </c>
      <c r="U182" s="189">
        <f t="shared" si="545"/>
        <v>40</v>
      </c>
      <c r="V182" s="189">
        <f>(R182/D182)*100</f>
        <v>40</v>
      </c>
      <c r="W182" s="189">
        <f>O182+P182+Q182</f>
        <v>468000</v>
      </c>
      <c r="X182" s="189">
        <f t="shared" si="538"/>
        <v>86.666666666666671</v>
      </c>
      <c r="Y182" s="189">
        <f t="shared" si="546"/>
        <v>43.333333333333336</v>
      </c>
      <c r="Z182" s="189">
        <f t="shared" si="547"/>
        <v>43.333333333333336</v>
      </c>
      <c r="AA182" s="189">
        <f>(W182/D182)*100</f>
        <v>43.333333333333336</v>
      </c>
      <c r="AB182" s="189">
        <f>SUM(M182:Q182)</f>
        <v>900000</v>
      </c>
      <c r="AC182" s="189">
        <f>(AB182/E182)*100</f>
        <v>166.66666666666669</v>
      </c>
      <c r="AD182" s="189">
        <f t="shared" si="548"/>
        <v>83.333333333333343</v>
      </c>
      <c r="AE182" s="189">
        <f t="shared" si="549"/>
        <v>83.333333333333343</v>
      </c>
      <c r="AF182" s="189">
        <f t="shared" si="539"/>
        <v>83.333333333333343</v>
      </c>
      <c r="AG182" s="189">
        <f>E182-AB182</f>
        <v>-360000</v>
      </c>
      <c r="AH182" s="290">
        <f>(AG182/E182)*100</f>
        <v>-66.666666666666657</v>
      </c>
      <c r="AI182" s="290">
        <f>(AG182/D182)*100</f>
        <v>-33.333333333333329</v>
      </c>
      <c r="AJ182" s="197">
        <f>J182-AB182</f>
        <v>180000</v>
      </c>
      <c r="AK182" s="197">
        <f>(AJ182/J182)*100</f>
        <v>16.666666666666664</v>
      </c>
      <c r="AL182" s="197">
        <f t="shared" si="550"/>
        <v>16.666666666666664</v>
      </c>
      <c r="AM182" s="197">
        <f>L182-AB182</f>
        <v>180000</v>
      </c>
      <c r="AN182" s="197">
        <f t="shared" si="551"/>
        <v>16.666666666666664</v>
      </c>
      <c r="AO182" s="197">
        <f t="shared" si="552"/>
        <v>16.666666666666664</v>
      </c>
      <c r="AP182" s="197">
        <f>D182-AB182</f>
        <v>180000</v>
      </c>
      <c r="AQ182" s="197">
        <f t="shared" si="553"/>
        <v>16.666666666666664</v>
      </c>
    </row>
    <row r="183" spans="1:43" s="35" customFormat="1" ht="18.95" hidden="1" customHeight="1">
      <c r="A183" s="183"/>
      <c r="B183" s="183"/>
      <c r="C183" s="189" t="s">
        <v>57</v>
      </c>
      <c r="D183" s="189">
        <f t="shared" ref="D183:I188" si="556">D195+D207</f>
        <v>1214920</v>
      </c>
      <c r="E183" s="189">
        <f t="shared" si="556"/>
        <v>607460</v>
      </c>
      <c r="F183" s="189">
        <f t="shared" si="556"/>
        <v>607460</v>
      </c>
      <c r="G183" s="189">
        <f t="shared" si="556"/>
        <v>911190</v>
      </c>
      <c r="H183" s="189">
        <f t="shared" si="556"/>
        <v>303730</v>
      </c>
      <c r="I183" s="189">
        <f t="shared" si="556"/>
        <v>0</v>
      </c>
      <c r="J183" s="189">
        <f t="shared" si="536"/>
        <v>1214920</v>
      </c>
      <c r="K183" s="195">
        <f t="shared" ref="K183:K186" si="557">K195+K207</f>
        <v>0</v>
      </c>
      <c r="L183" s="196">
        <f>J183+(K183)</f>
        <v>1214920</v>
      </c>
      <c r="M183" s="189">
        <f t="shared" ref="M183:Q186" si="558">M195+M207</f>
        <v>651405.55000000005</v>
      </c>
      <c r="N183" s="189">
        <f t="shared" si="558"/>
        <v>73720</v>
      </c>
      <c r="O183" s="189">
        <f t="shared" si="558"/>
        <v>0</v>
      </c>
      <c r="P183" s="189">
        <f t="shared" si="558"/>
        <v>44909</v>
      </c>
      <c r="Q183" s="189">
        <f t="shared" si="558"/>
        <v>0</v>
      </c>
      <c r="R183" s="189">
        <f>M183+N183</f>
        <v>725125.55</v>
      </c>
      <c r="S183" s="189">
        <f t="shared" ref="S183:S188" si="559">(R183/E183)*100</f>
        <v>119.3700902117012</v>
      </c>
      <c r="T183" s="189">
        <f t="shared" si="544"/>
        <v>59.685045105850598</v>
      </c>
      <c r="U183" s="189">
        <f t="shared" si="545"/>
        <v>59.685045105850598</v>
      </c>
      <c r="V183" s="189">
        <f t="shared" ref="V183:V186" si="560">(R183/D183)*100</f>
        <v>59.685045105850598</v>
      </c>
      <c r="W183" s="189">
        <f>O183+P183+Q183</f>
        <v>44909</v>
      </c>
      <c r="X183" s="189">
        <f t="shared" si="538"/>
        <v>7.3929147598195772</v>
      </c>
      <c r="Y183" s="189">
        <f t="shared" si="546"/>
        <v>3.6964573799097886</v>
      </c>
      <c r="Z183" s="189">
        <f t="shared" si="547"/>
        <v>3.6964573799097886</v>
      </c>
      <c r="AA183" s="189">
        <f t="shared" ref="AA183:AA186" si="561">(W183/D183)*100</f>
        <v>3.6964573799097886</v>
      </c>
      <c r="AB183" s="189">
        <f>SUM(M183:Q183)</f>
        <v>770034.55</v>
      </c>
      <c r="AC183" s="189">
        <f t="shared" ref="AC183:AC188" si="562">(AB183/E183)*100</f>
        <v>126.76300497152077</v>
      </c>
      <c r="AD183" s="189">
        <f t="shared" si="548"/>
        <v>63.381502485760386</v>
      </c>
      <c r="AE183" s="189">
        <f t="shared" si="549"/>
        <v>63.381502485760386</v>
      </c>
      <c r="AF183" s="189">
        <f t="shared" si="539"/>
        <v>63.381502485760386</v>
      </c>
      <c r="AG183" s="189">
        <f t="shared" ref="AG183:AG186" si="563">E183-AB183</f>
        <v>-162574.55000000005</v>
      </c>
      <c r="AH183" s="290">
        <f t="shared" ref="AH183:AH186" si="564">(AG183/E183)*100</f>
        <v>-26.763004971520765</v>
      </c>
      <c r="AI183" s="290">
        <f t="shared" ref="AI183:AI186" si="565">(AG183/D183)*100</f>
        <v>-13.381502485760382</v>
      </c>
      <c r="AJ183" s="197">
        <f t="shared" ref="AJ183:AJ186" si="566">J183-AB183</f>
        <v>444885.44999999995</v>
      </c>
      <c r="AK183" s="197">
        <f t="shared" ref="AK183:AK188" si="567">(AJ183/J183)*100</f>
        <v>36.618497514239614</v>
      </c>
      <c r="AL183" s="197">
        <f t="shared" si="550"/>
        <v>36.618497514239614</v>
      </c>
      <c r="AM183" s="197">
        <f t="shared" ref="AM183:AM186" si="568">L183-AB183</f>
        <v>444885.44999999995</v>
      </c>
      <c r="AN183" s="197">
        <f t="shared" si="551"/>
        <v>36.618497514239614</v>
      </c>
      <c r="AO183" s="197">
        <f t="shared" si="552"/>
        <v>36.618497514239614</v>
      </c>
      <c r="AP183" s="197">
        <f t="shared" ref="AP183:AP186" si="569">D183-AB183</f>
        <v>444885.44999999995</v>
      </c>
      <c r="AQ183" s="197">
        <f t="shared" si="553"/>
        <v>36.618497514239614</v>
      </c>
    </row>
    <row r="184" spans="1:43" s="35" customFormat="1" ht="18.95" hidden="1" customHeight="1">
      <c r="A184" s="183"/>
      <c r="B184" s="183"/>
      <c r="C184" s="189" t="s">
        <v>58</v>
      </c>
      <c r="D184" s="189">
        <f t="shared" si="556"/>
        <v>2351280</v>
      </c>
      <c r="E184" s="189">
        <f t="shared" si="556"/>
        <v>1175640</v>
      </c>
      <c r="F184" s="189">
        <f t="shared" si="556"/>
        <v>1175640</v>
      </c>
      <c r="G184" s="189">
        <f t="shared" si="556"/>
        <v>1763460</v>
      </c>
      <c r="H184" s="189">
        <f t="shared" si="556"/>
        <v>587820</v>
      </c>
      <c r="I184" s="189">
        <f t="shared" si="556"/>
        <v>0</v>
      </c>
      <c r="J184" s="189">
        <f t="shared" si="536"/>
        <v>2351280</v>
      </c>
      <c r="K184" s="195">
        <f t="shared" si="557"/>
        <v>0</v>
      </c>
      <c r="L184" s="196">
        <f>J184+(K184)</f>
        <v>2351280</v>
      </c>
      <c r="M184" s="189">
        <f t="shared" si="558"/>
        <v>427458.38</v>
      </c>
      <c r="N184" s="189">
        <f t="shared" si="558"/>
        <v>190553.75</v>
      </c>
      <c r="O184" s="189">
        <f t="shared" si="558"/>
        <v>0</v>
      </c>
      <c r="P184" s="189">
        <f t="shared" si="558"/>
        <v>0</v>
      </c>
      <c r="Q184" s="189">
        <f t="shared" si="558"/>
        <v>0</v>
      </c>
      <c r="R184" s="189">
        <f>M184+N184</f>
        <v>618012.13</v>
      </c>
      <c r="S184" s="189">
        <f t="shared" si="559"/>
        <v>52.5681441597768</v>
      </c>
      <c r="T184" s="189">
        <f t="shared" si="544"/>
        <v>26.2840720798884</v>
      </c>
      <c r="U184" s="189">
        <f t="shared" si="545"/>
        <v>26.2840720798884</v>
      </c>
      <c r="V184" s="189">
        <f t="shared" si="560"/>
        <v>26.2840720798884</v>
      </c>
      <c r="W184" s="189">
        <f t="shared" ref="W184:W188" si="570">O184+P184+Q184</f>
        <v>0</v>
      </c>
      <c r="X184" s="189">
        <f t="shared" si="538"/>
        <v>0</v>
      </c>
      <c r="Y184" s="189">
        <f t="shared" si="546"/>
        <v>0</v>
      </c>
      <c r="Z184" s="189">
        <f t="shared" si="547"/>
        <v>0</v>
      </c>
      <c r="AA184" s="189">
        <f t="shared" si="561"/>
        <v>0</v>
      </c>
      <c r="AB184" s="189">
        <f>SUM(M184:Q184)</f>
        <v>618012.13</v>
      </c>
      <c r="AC184" s="189">
        <f t="shared" si="562"/>
        <v>52.5681441597768</v>
      </c>
      <c r="AD184" s="189">
        <f t="shared" si="548"/>
        <v>26.2840720798884</v>
      </c>
      <c r="AE184" s="189">
        <f t="shared" si="549"/>
        <v>26.2840720798884</v>
      </c>
      <c r="AF184" s="189">
        <f t="shared" si="539"/>
        <v>26.2840720798884</v>
      </c>
      <c r="AG184" s="189">
        <f t="shared" si="563"/>
        <v>557627.87</v>
      </c>
      <c r="AH184" s="290">
        <f t="shared" si="564"/>
        <v>47.4318558402232</v>
      </c>
      <c r="AI184" s="290">
        <f t="shared" si="565"/>
        <v>23.7159279201116</v>
      </c>
      <c r="AJ184" s="197">
        <f t="shared" si="566"/>
        <v>1733267.87</v>
      </c>
      <c r="AK184" s="197">
        <f t="shared" si="567"/>
        <v>73.715927920111596</v>
      </c>
      <c r="AL184" s="197">
        <f t="shared" si="550"/>
        <v>73.715927920111596</v>
      </c>
      <c r="AM184" s="197">
        <f t="shared" si="568"/>
        <v>1733267.87</v>
      </c>
      <c r="AN184" s="197">
        <f t="shared" si="551"/>
        <v>73.715927920111596</v>
      </c>
      <c r="AO184" s="197">
        <f t="shared" si="552"/>
        <v>73.715927920111596</v>
      </c>
      <c r="AP184" s="197">
        <f t="shared" si="569"/>
        <v>1733267.87</v>
      </c>
      <c r="AQ184" s="197">
        <f t="shared" si="553"/>
        <v>73.715927920111596</v>
      </c>
    </row>
    <row r="185" spans="1:43" s="35" customFormat="1" ht="18.95" hidden="1" customHeight="1">
      <c r="A185" s="183"/>
      <c r="B185" s="183"/>
      <c r="C185" s="189" t="s">
        <v>59</v>
      </c>
      <c r="D185" s="189">
        <f t="shared" si="556"/>
        <v>780000</v>
      </c>
      <c r="E185" s="189">
        <f t="shared" si="556"/>
        <v>390000</v>
      </c>
      <c r="F185" s="189">
        <f t="shared" si="556"/>
        <v>390000</v>
      </c>
      <c r="G185" s="189">
        <f t="shared" si="556"/>
        <v>585000</v>
      </c>
      <c r="H185" s="189">
        <f t="shared" si="556"/>
        <v>195000</v>
      </c>
      <c r="I185" s="189">
        <f t="shared" si="556"/>
        <v>0</v>
      </c>
      <c r="J185" s="189">
        <f t="shared" si="536"/>
        <v>780000</v>
      </c>
      <c r="K185" s="195">
        <f t="shared" si="557"/>
        <v>0</v>
      </c>
      <c r="L185" s="196">
        <f>J185+(K185)</f>
        <v>780000</v>
      </c>
      <c r="M185" s="189">
        <f t="shared" si="558"/>
        <v>250077.85</v>
      </c>
      <c r="N185" s="189">
        <f t="shared" si="558"/>
        <v>0</v>
      </c>
      <c r="O185" s="189">
        <f t="shared" si="558"/>
        <v>0</v>
      </c>
      <c r="P185" s="189">
        <f t="shared" si="558"/>
        <v>0</v>
      </c>
      <c r="Q185" s="189">
        <f t="shared" si="558"/>
        <v>0</v>
      </c>
      <c r="R185" s="189">
        <f>M185+N185</f>
        <v>250077.85</v>
      </c>
      <c r="S185" s="189">
        <f t="shared" si="559"/>
        <v>64.122525641025646</v>
      </c>
      <c r="T185" s="189">
        <f t="shared" si="544"/>
        <v>32.061262820512823</v>
      </c>
      <c r="U185" s="189">
        <f t="shared" si="545"/>
        <v>32.061262820512823</v>
      </c>
      <c r="V185" s="189">
        <f t="shared" si="560"/>
        <v>32.061262820512823</v>
      </c>
      <c r="W185" s="189">
        <f t="shared" si="570"/>
        <v>0</v>
      </c>
      <c r="X185" s="189">
        <f t="shared" si="538"/>
        <v>0</v>
      </c>
      <c r="Y185" s="189">
        <f t="shared" si="546"/>
        <v>0</v>
      </c>
      <c r="Z185" s="189">
        <f t="shared" si="547"/>
        <v>0</v>
      </c>
      <c r="AA185" s="189">
        <f t="shared" si="561"/>
        <v>0</v>
      </c>
      <c r="AB185" s="189">
        <f>SUM(M185:Q185)</f>
        <v>250077.85</v>
      </c>
      <c r="AC185" s="189">
        <f t="shared" si="562"/>
        <v>64.122525641025646</v>
      </c>
      <c r="AD185" s="189">
        <f t="shared" si="548"/>
        <v>32.061262820512823</v>
      </c>
      <c r="AE185" s="189">
        <f t="shared" si="549"/>
        <v>32.061262820512823</v>
      </c>
      <c r="AF185" s="189">
        <f t="shared" si="539"/>
        <v>32.061262820512823</v>
      </c>
      <c r="AG185" s="189">
        <f t="shared" si="563"/>
        <v>139922.15</v>
      </c>
      <c r="AH185" s="290">
        <f t="shared" si="564"/>
        <v>35.877474358974361</v>
      </c>
      <c r="AI185" s="290">
        <f t="shared" si="565"/>
        <v>17.93873717948718</v>
      </c>
      <c r="AJ185" s="197">
        <f t="shared" si="566"/>
        <v>529922.15</v>
      </c>
      <c r="AK185" s="197">
        <f t="shared" si="567"/>
        <v>67.938737179487191</v>
      </c>
      <c r="AL185" s="197">
        <f t="shared" si="550"/>
        <v>67.938737179487191</v>
      </c>
      <c r="AM185" s="197">
        <f t="shared" si="568"/>
        <v>529922.15</v>
      </c>
      <c r="AN185" s="197">
        <f t="shared" si="551"/>
        <v>67.938737179487191</v>
      </c>
      <c r="AO185" s="197">
        <f t="shared" si="552"/>
        <v>67.938737179487191</v>
      </c>
      <c r="AP185" s="197">
        <f t="shared" si="569"/>
        <v>529922.15</v>
      </c>
      <c r="AQ185" s="197">
        <f t="shared" si="553"/>
        <v>67.938737179487191</v>
      </c>
    </row>
    <row r="186" spans="1:43" s="35" customFormat="1" ht="18.95" hidden="1" customHeight="1">
      <c r="A186" s="183"/>
      <c r="B186" s="183"/>
      <c r="C186" s="189" t="s">
        <v>60</v>
      </c>
      <c r="D186" s="189">
        <f t="shared" si="556"/>
        <v>690000</v>
      </c>
      <c r="E186" s="189">
        <f t="shared" si="556"/>
        <v>345000</v>
      </c>
      <c r="F186" s="189">
        <f t="shared" si="556"/>
        <v>345000</v>
      </c>
      <c r="G186" s="189">
        <f t="shared" si="556"/>
        <v>517500</v>
      </c>
      <c r="H186" s="189">
        <f t="shared" si="556"/>
        <v>172500</v>
      </c>
      <c r="I186" s="189">
        <f t="shared" si="556"/>
        <v>0</v>
      </c>
      <c r="J186" s="189">
        <f t="shared" si="536"/>
        <v>690000</v>
      </c>
      <c r="K186" s="195">
        <f t="shared" si="557"/>
        <v>0</v>
      </c>
      <c r="L186" s="196">
        <f>J186+(K186)</f>
        <v>690000</v>
      </c>
      <c r="M186" s="189">
        <f t="shared" si="558"/>
        <v>59813</v>
      </c>
      <c r="N186" s="189">
        <f t="shared" si="558"/>
        <v>18404</v>
      </c>
      <c r="O186" s="189">
        <f t="shared" si="558"/>
        <v>0</v>
      </c>
      <c r="P186" s="189">
        <f t="shared" si="558"/>
        <v>0</v>
      </c>
      <c r="Q186" s="189">
        <f t="shared" si="558"/>
        <v>0</v>
      </c>
      <c r="R186" s="189">
        <f>M186+N186</f>
        <v>78217</v>
      </c>
      <c r="S186" s="189">
        <f t="shared" si="559"/>
        <v>22.67159420289855</v>
      </c>
      <c r="T186" s="189">
        <f t="shared" si="544"/>
        <v>11.335797101449275</v>
      </c>
      <c r="U186" s="189">
        <f t="shared" si="545"/>
        <v>11.335797101449275</v>
      </c>
      <c r="V186" s="189">
        <f t="shared" si="560"/>
        <v>11.335797101449275</v>
      </c>
      <c r="W186" s="189">
        <f t="shared" si="570"/>
        <v>0</v>
      </c>
      <c r="X186" s="189">
        <f t="shared" si="538"/>
        <v>0</v>
      </c>
      <c r="Y186" s="189">
        <f t="shared" si="546"/>
        <v>0</v>
      </c>
      <c r="Z186" s="189">
        <f t="shared" si="547"/>
        <v>0</v>
      </c>
      <c r="AA186" s="189">
        <f t="shared" si="561"/>
        <v>0</v>
      </c>
      <c r="AB186" s="189">
        <f>SUM(M186:Q186)</f>
        <v>78217</v>
      </c>
      <c r="AC186" s="189">
        <f t="shared" si="562"/>
        <v>22.67159420289855</v>
      </c>
      <c r="AD186" s="189">
        <f t="shared" si="548"/>
        <v>11.335797101449275</v>
      </c>
      <c r="AE186" s="189">
        <f t="shared" si="549"/>
        <v>11.335797101449275</v>
      </c>
      <c r="AF186" s="189">
        <f t="shared" si="539"/>
        <v>11.335797101449275</v>
      </c>
      <c r="AG186" s="189">
        <f t="shared" si="563"/>
        <v>266783</v>
      </c>
      <c r="AH186" s="290">
        <f t="shared" si="564"/>
        <v>77.328405797101453</v>
      </c>
      <c r="AI186" s="290">
        <f t="shared" si="565"/>
        <v>38.664202898550727</v>
      </c>
      <c r="AJ186" s="197">
        <f t="shared" si="566"/>
        <v>611783</v>
      </c>
      <c r="AK186" s="197">
        <f t="shared" si="567"/>
        <v>88.664202898550727</v>
      </c>
      <c r="AL186" s="197">
        <f t="shared" si="550"/>
        <v>88.664202898550727</v>
      </c>
      <c r="AM186" s="197">
        <f t="shared" si="568"/>
        <v>611783</v>
      </c>
      <c r="AN186" s="197">
        <f t="shared" si="551"/>
        <v>88.664202898550727</v>
      </c>
      <c r="AO186" s="197">
        <f t="shared" si="552"/>
        <v>88.664202898550727</v>
      </c>
      <c r="AP186" s="197">
        <f t="shared" si="569"/>
        <v>611783</v>
      </c>
      <c r="AQ186" s="197">
        <f t="shared" si="553"/>
        <v>88.664202898550727</v>
      </c>
    </row>
    <row r="187" spans="1:43" s="35" customFormat="1" ht="18.95" hidden="1" customHeight="1">
      <c r="A187" s="182"/>
      <c r="B187" s="192" t="s">
        <v>35</v>
      </c>
      <c r="C187" s="190" t="s">
        <v>64</v>
      </c>
      <c r="D187" s="190">
        <f t="shared" ref="D187:AM187" si="571">D188</f>
        <v>470800</v>
      </c>
      <c r="E187" s="190">
        <f t="shared" si="571"/>
        <v>235400</v>
      </c>
      <c r="F187" s="190">
        <f t="shared" si="571"/>
        <v>235400</v>
      </c>
      <c r="G187" s="190">
        <f t="shared" si="571"/>
        <v>470800</v>
      </c>
      <c r="H187" s="190">
        <f t="shared" si="571"/>
        <v>0</v>
      </c>
      <c r="I187" s="190">
        <f t="shared" si="571"/>
        <v>0</v>
      </c>
      <c r="J187" s="190">
        <f t="shared" si="571"/>
        <v>470800</v>
      </c>
      <c r="K187" s="194">
        <f t="shared" si="571"/>
        <v>0</v>
      </c>
      <c r="L187" s="190">
        <f t="shared" si="571"/>
        <v>470800</v>
      </c>
      <c r="M187" s="190">
        <f t="shared" si="571"/>
        <v>470800</v>
      </c>
      <c r="N187" s="190">
        <f t="shared" si="571"/>
        <v>0</v>
      </c>
      <c r="O187" s="190">
        <f t="shared" si="571"/>
        <v>0</v>
      </c>
      <c r="P187" s="190">
        <f t="shared" si="571"/>
        <v>0</v>
      </c>
      <c r="Q187" s="190">
        <f t="shared" si="571"/>
        <v>0</v>
      </c>
      <c r="R187" s="198">
        <f t="shared" si="571"/>
        <v>470800</v>
      </c>
      <c r="S187" s="190">
        <f t="shared" si="571"/>
        <v>200</v>
      </c>
      <c r="T187" s="189">
        <f t="shared" ref="T187" si="572">(R187/L187)*100</f>
        <v>100</v>
      </c>
      <c r="U187" s="189">
        <f t="shared" si="545"/>
        <v>100</v>
      </c>
      <c r="V187" s="198">
        <f t="shared" si="571"/>
        <v>100</v>
      </c>
      <c r="W187" s="198">
        <f t="shared" si="571"/>
        <v>0</v>
      </c>
      <c r="X187" s="190">
        <f t="shared" si="571"/>
        <v>0</v>
      </c>
      <c r="Y187" s="190">
        <f t="shared" si="546"/>
        <v>0</v>
      </c>
      <c r="Z187" s="189">
        <f t="shared" si="547"/>
        <v>0</v>
      </c>
      <c r="AA187" s="198">
        <f t="shared" si="571"/>
        <v>0</v>
      </c>
      <c r="AB187" s="198">
        <f>AB188</f>
        <v>470800</v>
      </c>
      <c r="AC187" s="190">
        <f t="shared" ref="AC187" si="573">AC188</f>
        <v>200</v>
      </c>
      <c r="AD187" s="190">
        <f t="shared" si="548"/>
        <v>100</v>
      </c>
      <c r="AE187" s="189">
        <f t="shared" si="549"/>
        <v>100</v>
      </c>
      <c r="AF187" s="198">
        <f>AF188</f>
        <v>100</v>
      </c>
      <c r="AG187" s="190">
        <f>AG188</f>
        <v>-235400</v>
      </c>
      <c r="AH187" s="190">
        <f>AH188</f>
        <v>-100</v>
      </c>
      <c r="AI187" s="190">
        <f>AI188</f>
        <v>-50</v>
      </c>
      <c r="AJ187" s="199">
        <f t="shared" si="571"/>
        <v>0</v>
      </c>
      <c r="AK187" s="191">
        <f t="shared" si="567"/>
        <v>0</v>
      </c>
      <c r="AL187" s="199">
        <f t="shared" si="571"/>
        <v>0</v>
      </c>
      <c r="AM187" s="199">
        <f t="shared" si="571"/>
        <v>0</v>
      </c>
      <c r="AN187" s="191">
        <f t="shared" si="551"/>
        <v>0</v>
      </c>
      <c r="AO187" s="191">
        <f t="shared" si="552"/>
        <v>0</v>
      </c>
      <c r="AP187" s="199">
        <f t="shared" ref="AP187" si="574">AP188</f>
        <v>0</v>
      </c>
      <c r="AQ187" s="191">
        <f t="shared" si="553"/>
        <v>0</v>
      </c>
    </row>
    <row r="188" spans="1:43" s="35" customFormat="1" ht="18.95" hidden="1" customHeight="1">
      <c r="A188" s="183"/>
      <c r="B188" s="183"/>
      <c r="C188" s="189" t="s">
        <v>62</v>
      </c>
      <c r="D188" s="189">
        <f t="shared" si="556"/>
        <v>470800</v>
      </c>
      <c r="E188" s="189">
        <f t="shared" si="556"/>
        <v>235400</v>
      </c>
      <c r="F188" s="189">
        <f t="shared" si="556"/>
        <v>235400</v>
      </c>
      <c r="G188" s="189">
        <f t="shared" si="556"/>
        <v>470800</v>
      </c>
      <c r="H188" s="189">
        <f t="shared" si="556"/>
        <v>0</v>
      </c>
      <c r="I188" s="189">
        <f t="shared" si="556"/>
        <v>0</v>
      </c>
      <c r="J188" s="189">
        <f>SUM(G188:I188)</f>
        <v>470800</v>
      </c>
      <c r="K188" s="195">
        <f t="shared" ref="K188" si="575">K200+K212</f>
        <v>0</v>
      </c>
      <c r="L188" s="196">
        <f>J188+(K188)</f>
        <v>470800</v>
      </c>
      <c r="M188" s="189">
        <f t="shared" ref="M188:Q188" si="576">M200+M212</f>
        <v>470800</v>
      </c>
      <c r="N188" s="189">
        <f t="shared" si="576"/>
        <v>0</v>
      </c>
      <c r="O188" s="189">
        <f t="shared" si="576"/>
        <v>0</v>
      </c>
      <c r="P188" s="189">
        <f t="shared" si="576"/>
        <v>0</v>
      </c>
      <c r="Q188" s="189">
        <f t="shared" si="576"/>
        <v>0</v>
      </c>
      <c r="R188" s="189">
        <f>M188+N188</f>
        <v>470800</v>
      </c>
      <c r="S188" s="189">
        <f t="shared" si="559"/>
        <v>200</v>
      </c>
      <c r="T188" s="189">
        <f t="shared" ref="T188" si="577">(R188/J188)*100</f>
        <v>100</v>
      </c>
      <c r="U188" s="189">
        <f t="shared" si="545"/>
        <v>100</v>
      </c>
      <c r="V188" s="189">
        <f>(R188/D188)*100</f>
        <v>100</v>
      </c>
      <c r="W188" s="189">
        <f t="shared" si="570"/>
        <v>0</v>
      </c>
      <c r="X188" s="189">
        <f>(W188/E188)*100</f>
        <v>0</v>
      </c>
      <c r="Y188" s="189">
        <f t="shared" si="546"/>
        <v>0</v>
      </c>
      <c r="Z188" s="189">
        <f t="shared" si="547"/>
        <v>0</v>
      </c>
      <c r="AA188" s="189">
        <f>(W188/D188)*100</f>
        <v>0</v>
      </c>
      <c r="AB188" s="189">
        <f>SUM(M188:Q188)</f>
        <v>470800</v>
      </c>
      <c r="AC188" s="189">
        <f t="shared" si="562"/>
        <v>200</v>
      </c>
      <c r="AD188" s="189">
        <f t="shared" si="548"/>
        <v>100</v>
      </c>
      <c r="AE188" s="189">
        <f t="shared" si="549"/>
        <v>100</v>
      </c>
      <c r="AF188" s="189">
        <f>(AB188/D188)*100</f>
        <v>100</v>
      </c>
      <c r="AG188" s="189">
        <f t="shared" ref="AG188" si="578">E188-AB188</f>
        <v>-235400</v>
      </c>
      <c r="AH188" s="290">
        <f t="shared" ref="AH188" si="579">(AG188/E188)*100</f>
        <v>-100</v>
      </c>
      <c r="AI188" s="290">
        <f t="shared" ref="AI188" si="580">(AG188/D188)*100</f>
        <v>-50</v>
      </c>
      <c r="AJ188" s="197">
        <f>J188-AB188</f>
        <v>0</v>
      </c>
      <c r="AK188" s="197">
        <f t="shared" si="567"/>
        <v>0</v>
      </c>
      <c r="AL188" s="197">
        <f>(AJ188/D188)*100</f>
        <v>0</v>
      </c>
      <c r="AM188" s="197">
        <f>L188-AB188</f>
        <v>0</v>
      </c>
      <c r="AN188" s="197">
        <f t="shared" si="551"/>
        <v>0</v>
      </c>
      <c r="AO188" s="197">
        <f t="shared" si="552"/>
        <v>0</v>
      </c>
      <c r="AP188" s="197">
        <f t="shared" ref="AP188" si="581">D188-AB188</f>
        <v>0</v>
      </c>
      <c r="AQ188" s="197">
        <f t="shared" si="553"/>
        <v>0</v>
      </c>
    </row>
    <row r="189" spans="1:43" s="35" customFormat="1" ht="18.95" hidden="1" customHeight="1">
      <c r="A189" s="200"/>
      <c r="B189" s="200"/>
      <c r="C189" s="201"/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</row>
    <row r="190" spans="1:43" ht="36" hidden="1" customHeight="1">
      <c r="A190" s="1104" t="s">
        <v>194</v>
      </c>
      <c r="B190" s="1106" t="s">
        <v>270</v>
      </c>
      <c r="C190" s="1107" t="s">
        <v>271</v>
      </c>
      <c r="D190" s="79" t="s">
        <v>272</v>
      </c>
      <c r="E190" s="293">
        <v>0.5</v>
      </c>
      <c r="F190" s="293">
        <v>0.5</v>
      </c>
      <c r="G190" s="1109">
        <f>SUM(G193,G199)</f>
        <v>1440000</v>
      </c>
      <c r="H190" s="1109">
        <f>H193+H199</f>
        <v>360000</v>
      </c>
      <c r="I190" s="1109">
        <f>I193+I199</f>
        <v>0</v>
      </c>
      <c r="J190" s="1109">
        <f>SUM(G190:I192)</f>
        <v>1800000</v>
      </c>
      <c r="K190" s="1111">
        <f>SUM(K193,K199)</f>
        <v>0</v>
      </c>
      <c r="L190" s="1113">
        <f>SUM(L193,L199)</f>
        <v>1800000</v>
      </c>
      <c r="M190" s="37"/>
      <c r="N190" s="37"/>
      <c r="O190" s="37"/>
      <c r="P190" s="37"/>
      <c r="Q190" s="37"/>
      <c r="R190" s="203" t="s">
        <v>417</v>
      </c>
      <c r="S190" s="294" t="s">
        <v>462</v>
      </c>
      <c r="T190" s="204" t="s">
        <v>433</v>
      </c>
      <c r="U190" s="204" t="s">
        <v>434</v>
      </c>
      <c r="V190" s="204" t="s">
        <v>403</v>
      </c>
      <c r="W190" s="204" t="s">
        <v>438</v>
      </c>
      <c r="X190" s="294" t="s">
        <v>462</v>
      </c>
      <c r="Y190" s="204" t="s">
        <v>433</v>
      </c>
      <c r="Z190" s="204" t="s">
        <v>434</v>
      </c>
      <c r="AA190" s="204" t="s">
        <v>403</v>
      </c>
      <c r="AB190" s="203" t="s">
        <v>439</v>
      </c>
      <c r="AC190" s="294" t="s">
        <v>462</v>
      </c>
      <c r="AD190" s="204" t="s">
        <v>433</v>
      </c>
      <c r="AE190" s="204" t="s">
        <v>434</v>
      </c>
      <c r="AF190" s="204" t="s">
        <v>403</v>
      </c>
      <c r="AG190" s="296" t="s">
        <v>465</v>
      </c>
      <c r="AH190" s="294" t="s">
        <v>464</v>
      </c>
      <c r="AI190" s="294" t="s">
        <v>399</v>
      </c>
      <c r="AJ190" s="204" t="s">
        <v>440</v>
      </c>
      <c r="AK190" s="204" t="s">
        <v>433</v>
      </c>
      <c r="AL190" s="204" t="s">
        <v>403</v>
      </c>
      <c r="AM190" s="204" t="s">
        <v>408</v>
      </c>
      <c r="AN190" s="204" t="s">
        <v>448</v>
      </c>
      <c r="AO190" s="204" t="s">
        <v>403</v>
      </c>
      <c r="AP190" s="204" t="s">
        <v>441</v>
      </c>
      <c r="AQ190" s="204" t="s">
        <v>403</v>
      </c>
    </row>
    <row r="191" spans="1:43" ht="14.45" hidden="1" customHeight="1">
      <c r="A191" s="1105"/>
      <c r="B191" s="1106"/>
      <c r="C191" s="1108"/>
      <c r="D191" s="1108">
        <f>D193+D199</f>
        <v>1800000</v>
      </c>
      <c r="E191" s="1108">
        <f>E193+E199</f>
        <v>900000</v>
      </c>
      <c r="F191" s="1108">
        <f>F193+F199</f>
        <v>900000</v>
      </c>
      <c r="G191" s="1110"/>
      <c r="H191" s="1110"/>
      <c r="I191" s="1110"/>
      <c r="J191" s="1110"/>
      <c r="K191" s="1112"/>
      <c r="L191" s="1106"/>
      <c r="M191" s="1114">
        <f t="shared" ref="M191:R191" si="582">M193+M199</f>
        <v>828249.5</v>
      </c>
      <c r="N191" s="1116">
        <f t="shared" si="582"/>
        <v>64090</v>
      </c>
      <c r="O191" s="1118">
        <f t="shared" si="582"/>
        <v>0</v>
      </c>
      <c r="P191" s="1100">
        <f t="shared" si="582"/>
        <v>27359</v>
      </c>
      <c r="Q191" s="1102">
        <f t="shared" si="582"/>
        <v>240000</v>
      </c>
      <c r="R191" s="1071">
        <f t="shared" si="582"/>
        <v>892339.5</v>
      </c>
      <c r="S191" s="1071">
        <f>(R191/E191)*100</f>
        <v>99.148833333333329</v>
      </c>
      <c r="T191" s="1071">
        <f>(R191/J190)*100</f>
        <v>49.574416666666664</v>
      </c>
      <c r="U191" s="1071">
        <f>(R191/L190)*100</f>
        <v>49.574416666666664</v>
      </c>
      <c r="V191" s="1071">
        <f>(R191/D191)*100</f>
        <v>49.574416666666664</v>
      </c>
      <c r="W191" s="1071">
        <f>W193+W199</f>
        <v>267359</v>
      </c>
      <c r="X191" s="1071">
        <f>(W191/E191)*100</f>
        <v>29.706555555555557</v>
      </c>
      <c r="Y191" s="1071">
        <f>(W191/J190)*100</f>
        <v>14.853277777777778</v>
      </c>
      <c r="Z191" s="1071">
        <f>(W191/L190)*100</f>
        <v>14.853277777777778</v>
      </c>
      <c r="AA191" s="1071">
        <f>(W191/D191)*100</f>
        <v>14.853277777777778</v>
      </c>
      <c r="AB191" s="1071">
        <f>AB193+AB199</f>
        <v>1159698.5</v>
      </c>
      <c r="AC191" s="1071">
        <f>(AB191/E191)*100</f>
        <v>128.85538888888891</v>
      </c>
      <c r="AD191" s="1171">
        <f>(AB191/J190)*100</f>
        <v>64.427694444444455</v>
      </c>
      <c r="AE191" s="1071">
        <f>(AB191/L190)*100</f>
        <v>64.427694444444455</v>
      </c>
      <c r="AF191" s="1071">
        <f>(AB191/D191)*100</f>
        <v>64.427694444444455</v>
      </c>
      <c r="AG191" s="1071">
        <f>AG193+AG199</f>
        <v>-259698.50000000006</v>
      </c>
      <c r="AH191" s="1071">
        <f>(AG191/E191)*100</f>
        <v>-28.855388888888893</v>
      </c>
      <c r="AI191" s="1071">
        <f>(AG191/D191)*100</f>
        <v>-14.427694444444446</v>
      </c>
      <c r="AJ191" s="1071">
        <f>AJ193+AJ199</f>
        <v>640301.5</v>
      </c>
      <c r="AK191" s="1071">
        <f>(AJ191/J190)*100</f>
        <v>35.572305555555559</v>
      </c>
      <c r="AL191" s="1071">
        <f>(AJ191/D191)*100</f>
        <v>35.572305555555559</v>
      </c>
      <c r="AM191" s="1071">
        <f>AM193+AM199</f>
        <v>640301.5</v>
      </c>
      <c r="AN191" s="1071">
        <f>(AM191/L190)*100</f>
        <v>35.572305555555559</v>
      </c>
      <c r="AO191" s="1071">
        <f>(AM191/D191)*100</f>
        <v>35.572305555555559</v>
      </c>
      <c r="AP191" s="1071">
        <f>AP193+AP199</f>
        <v>640301.5</v>
      </c>
      <c r="AQ191" s="1071">
        <f>(AP191/D191)*100</f>
        <v>35.572305555555559</v>
      </c>
    </row>
    <row r="192" spans="1:43" ht="24" hidden="1" customHeight="1">
      <c r="A192" s="1105"/>
      <c r="B192" s="1106"/>
      <c r="C192" s="1108"/>
      <c r="D192" s="1108"/>
      <c r="E192" s="1108"/>
      <c r="F192" s="1108"/>
      <c r="G192" s="1110"/>
      <c r="H192" s="1110"/>
      <c r="I192" s="1110"/>
      <c r="J192" s="1110"/>
      <c r="K192" s="1112"/>
      <c r="L192" s="1106"/>
      <c r="M192" s="1115"/>
      <c r="N192" s="1117"/>
      <c r="O192" s="1119"/>
      <c r="P192" s="1101"/>
      <c r="Q192" s="1103"/>
      <c r="R192" s="1072"/>
      <c r="S192" s="1072"/>
      <c r="T192" s="1072"/>
      <c r="U192" s="1072"/>
      <c r="V192" s="1072"/>
      <c r="W192" s="1072"/>
      <c r="X192" s="1072"/>
      <c r="Y192" s="1072"/>
      <c r="Z192" s="1072"/>
      <c r="AA192" s="1072"/>
      <c r="AB192" s="1072"/>
      <c r="AC192" s="1072"/>
      <c r="AD192" s="1172"/>
      <c r="AE192" s="1072"/>
      <c r="AF192" s="1072"/>
      <c r="AG192" s="1072"/>
      <c r="AH192" s="1072"/>
      <c r="AI192" s="1072"/>
      <c r="AJ192" s="1072"/>
      <c r="AK192" s="1072"/>
      <c r="AL192" s="1072"/>
      <c r="AM192" s="1072"/>
      <c r="AN192" s="1072"/>
      <c r="AO192" s="1072"/>
      <c r="AP192" s="1072"/>
      <c r="AQ192" s="1072"/>
    </row>
    <row r="193" spans="1:43" ht="18.75" hidden="1">
      <c r="A193" s="38"/>
      <c r="B193" s="39"/>
      <c r="C193" s="40" t="s">
        <v>55</v>
      </c>
      <c r="D193" s="40">
        <f t="shared" ref="D193:J193" si="583">SUM(D194:D198)</f>
        <v>1800000</v>
      </c>
      <c r="E193" s="40">
        <f t="shared" si="583"/>
        <v>900000</v>
      </c>
      <c r="F193" s="40">
        <f t="shared" si="583"/>
        <v>900000</v>
      </c>
      <c r="G193" s="41">
        <f t="shared" si="583"/>
        <v>1440000</v>
      </c>
      <c r="H193" s="41">
        <f t="shared" si="583"/>
        <v>360000</v>
      </c>
      <c r="I193" s="41">
        <f t="shared" si="583"/>
        <v>0</v>
      </c>
      <c r="J193" s="41">
        <f t="shared" si="583"/>
        <v>1800000</v>
      </c>
      <c r="K193" s="42">
        <f>SUM(K194:K196)</f>
        <v>0</v>
      </c>
      <c r="L193" s="41">
        <f t="shared" ref="L193:R193" si="584">SUM(L194:L198)</f>
        <v>1800000</v>
      </c>
      <c r="M193" s="43">
        <f t="shared" si="584"/>
        <v>828249.5</v>
      </c>
      <c r="N193" s="44">
        <f t="shared" si="584"/>
        <v>64090</v>
      </c>
      <c r="O193" s="45">
        <f t="shared" si="584"/>
        <v>0</v>
      </c>
      <c r="P193" s="46">
        <f t="shared" si="584"/>
        <v>27359</v>
      </c>
      <c r="Q193" s="80">
        <f t="shared" si="584"/>
        <v>240000</v>
      </c>
      <c r="R193" s="47">
        <f t="shared" si="584"/>
        <v>892339.5</v>
      </c>
      <c r="S193" s="48">
        <f>R193/E193*100</f>
        <v>99.148833333333329</v>
      </c>
      <c r="T193" s="48">
        <f>R193/J193*100</f>
        <v>49.574416666666664</v>
      </c>
      <c r="U193" s="48">
        <f>R193/L193*100</f>
        <v>49.574416666666664</v>
      </c>
      <c r="V193" s="48">
        <f t="shared" ref="V193:V198" si="585">R193/D193*100</f>
        <v>49.574416666666664</v>
      </c>
      <c r="W193" s="47">
        <f>SUM(W194:W198)</f>
        <v>267359</v>
      </c>
      <c r="X193" s="48">
        <f>W193/E193*100</f>
        <v>29.706555555555557</v>
      </c>
      <c r="Y193" s="48">
        <f>W193/J193*100</f>
        <v>14.853277777777778</v>
      </c>
      <c r="Z193" s="48">
        <f>W193/L193*100</f>
        <v>14.853277777777778</v>
      </c>
      <c r="AA193" s="48">
        <f>W193/D193*100</f>
        <v>14.853277777777778</v>
      </c>
      <c r="AB193" s="48">
        <f>SUM(AB194:AB198)</f>
        <v>1159698.5</v>
      </c>
      <c r="AC193" s="48">
        <f>AB193/E193*100</f>
        <v>128.85538888888891</v>
      </c>
      <c r="AD193" s="299">
        <f>AB193/J193*100</f>
        <v>64.427694444444455</v>
      </c>
      <c r="AE193" s="48">
        <f>AB193/L193*100</f>
        <v>64.427694444444455</v>
      </c>
      <c r="AF193" s="48">
        <f>AB193/D193*100</f>
        <v>64.427694444444455</v>
      </c>
      <c r="AG193" s="295">
        <f>SUM(AG194:AG198)</f>
        <v>-259698.50000000006</v>
      </c>
      <c r="AH193" s="48">
        <f>AG193/E193*100</f>
        <v>-28.855388888888893</v>
      </c>
      <c r="AI193" s="48">
        <f>AG193/D193*100</f>
        <v>-14.427694444444446</v>
      </c>
      <c r="AJ193" s="47">
        <f>SUM(AJ194:AJ198)</f>
        <v>640301.5</v>
      </c>
      <c r="AK193" s="47">
        <f>(AJ193/J193)*100</f>
        <v>35.572305555555559</v>
      </c>
      <c r="AL193" s="47">
        <f>(AJ193/D193)*100</f>
        <v>35.572305555555559</v>
      </c>
      <c r="AM193" s="47">
        <f>SUM(AM194:AM198)</f>
        <v>640301.5</v>
      </c>
      <c r="AN193" s="47">
        <f>(AM193/L193)*100</f>
        <v>35.572305555555559</v>
      </c>
      <c r="AO193" s="47">
        <f t="shared" ref="AO193:AO198" si="586">(AM193/D193)*100</f>
        <v>35.572305555555559</v>
      </c>
      <c r="AP193" s="47">
        <f>SUM(AP194:AP198)</f>
        <v>640301.5</v>
      </c>
      <c r="AQ193" s="47">
        <f>(AP193/D193)*100</f>
        <v>35.572305555555559</v>
      </c>
    </row>
    <row r="194" spans="1:43" ht="18.75" hidden="1">
      <c r="A194" s="38"/>
      <c r="B194" s="39"/>
      <c r="C194" s="49" t="s">
        <v>56</v>
      </c>
      <c r="D194" s="49">
        <v>360000</v>
      </c>
      <c r="E194" s="49">
        <v>180000</v>
      </c>
      <c r="F194" s="49">
        <v>180000</v>
      </c>
      <c r="G194" s="49">
        <v>360000</v>
      </c>
      <c r="H194" s="49">
        <v>0</v>
      </c>
      <c r="I194" s="49"/>
      <c r="J194" s="41">
        <f>SUM(G194:I194)</f>
        <v>360000</v>
      </c>
      <c r="K194" s="50">
        <v>0</v>
      </c>
      <c r="L194" s="51">
        <f>SUM(G194:I194,K194)</f>
        <v>360000</v>
      </c>
      <c r="M194" s="52">
        <v>120000</v>
      </c>
      <c r="N194" s="53"/>
      <c r="O194" s="54"/>
      <c r="P194" s="55"/>
      <c r="Q194" s="81">
        <v>240000</v>
      </c>
      <c r="R194" s="56">
        <f>M194+N194</f>
        <v>120000</v>
      </c>
      <c r="S194" s="56">
        <f>R194/E194*100</f>
        <v>66.666666666666657</v>
      </c>
      <c r="T194" s="56">
        <f>R194/J194*100</f>
        <v>33.333333333333329</v>
      </c>
      <c r="U194" s="56">
        <f>R194/L194*100</f>
        <v>33.333333333333329</v>
      </c>
      <c r="V194" s="56">
        <f t="shared" si="585"/>
        <v>33.333333333333329</v>
      </c>
      <c r="W194" s="57">
        <f>O194+P194+Q194</f>
        <v>240000</v>
      </c>
      <c r="X194" s="56">
        <f>W194/E194*100</f>
        <v>133.33333333333331</v>
      </c>
      <c r="Y194" s="56">
        <f>W194/J194*100</f>
        <v>66.666666666666657</v>
      </c>
      <c r="Z194" s="56">
        <f>W194/L194*100</f>
        <v>66.666666666666657</v>
      </c>
      <c r="AA194" s="56">
        <f>W194/D194*100</f>
        <v>66.666666666666657</v>
      </c>
      <c r="AB194" s="56">
        <f>SUM(M194:Q194)</f>
        <v>360000</v>
      </c>
      <c r="AC194" s="56">
        <f>AB194/E194*100</f>
        <v>200</v>
      </c>
      <c r="AD194" s="56">
        <f>AB194/J194*100</f>
        <v>100</v>
      </c>
      <c r="AE194" s="56">
        <f>AB194/L194*100</f>
        <v>100</v>
      </c>
      <c r="AF194" s="56">
        <f>AB194/D194*100</f>
        <v>100</v>
      </c>
      <c r="AG194" s="57">
        <f>E194-AB194</f>
        <v>-180000</v>
      </c>
      <c r="AH194" s="56">
        <f>AG194/E194*100</f>
        <v>-100</v>
      </c>
      <c r="AI194" s="56">
        <f>AG194/D194*100</f>
        <v>-50</v>
      </c>
      <c r="AJ194" s="57">
        <f>J194-AB194</f>
        <v>0</v>
      </c>
      <c r="AK194" s="57">
        <f>(AJ194/J194)*100</f>
        <v>0</v>
      </c>
      <c r="AL194" s="57">
        <f>(AJ194/D194)*100</f>
        <v>0</v>
      </c>
      <c r="AM194" s="34">
        <f>L194-AB194</f>
        <v>0</v>
      </c>
      <c r="AN194" s="57">
        <f>(AM194/L194)*100</f>
        <v>0</v>
      </c>
      <c r="AO194" s="63">
        <f t="shared" si="586"/>
        <v>0</v>
      </c>
      <c r="AP194" s="34">
        <f>D194-AB194</f>
        <v>0</v>
      </c>
      <c r="AQ194" s="57">
        <f>(AP194/D194)*100</f>
        <v>0</v>
      </c>
    </row>
    <row r="195" spans="1:43" ht="18.75" hidden="1">
      <c r="A195" s="38"/>
      <c r="B195" s="38"/>
      <c r="C195" s="49" t="s">
        <v>57</v>
      </c>
      <c r="D195" s="49">
        <v>710920</v>
      </c>
      <c r="E195" s="49">
        <v>355460</v>
      </c>
      <c r="F195" s="49">
        <v>355460</v>
      </c>
      <c r="G195" s="49">
        <v>533190</v>
      </c>
      <c r="H195" s="49">
        <v>177730</v>
      </c>
      <c r="I195" s="49"/>
      <c r="J195" s="41">
        <f>SUM(G195:I195)</f>
        <v>710920</v>
      </c>
      <c r="K195" s="78"/>
      <c r="L195" s="51">
        <f>SUM(G195:I195,K195)</f>
        <v>710920</v>
      </c>
      <c r="M195" s="52">
        <v>504965.55</v>
      </c>
      <c r="N195" s="53">
        <v>64090</v>
      </c>
      <c r="O195" s="54">
        <v>0</v>
      </c>
      <c r="P195" s="55">
        <v>27359</v>
      </c>
      <c r="Q195" s="81"/>
      <c r="R195" s="56">
        <f>M195+N195</f>
        <v>569055.55000000005</v>
      </c>
      <c r="S195" s="56">
        <f t="shared" ref="S195:S200" si="587">R195/E195*100</f>
        <v>160.08989759747934</v>
      </c>
      <c r="T195" s="56">
        <f t="shared" ref="T195:T198" si="588">R195/J195*100</f>
        <v>80.044948798739668</v>
      </c>
      <c r="U195" s="56">
        <f t="shared" ref="U195:U200" si="589">R195/L195*100</f>
        <v>80.044948798739668</v>
      </c>
      <c r="V195" s="56">
        <f t="shared" si="585"/>
        <v>80.044948798739668</v>
      </c>
      <c r="W195" s="57">
        <f t="shared" ref="W195:W198" si="590">O195+P195+Q195</f>
        <v>27359</v>
      </c>
      <c r="X195" s="56">
        <f t="shared" ref="X195:X200" si="591">W195/E195*100</f>
        <v>7.6967872615765485</v>
      </c>
      <c r="Y195" s="56">
        <f t="shared" ref="Y195:Y198" si="592">W195/J195*100</f>
        <v>3.8483936307882742</v>
      </c>
      <c r="Z195" s="56">
        <f t="shared" ref="Z195:Z200" si="593">W195/L195*100</f>
        <v>3.8483936307882742</v>
      </c>
      <c r="AA195" s="56">
        <f t="shared" ref="AA195:AA198" si="594">W195/D195*100</f>
        <v>3.8483936307882742</v>
      </c>
      <c r="AB195" s="56">
        <f t="shared" ref="AB195:AB198" si="595">SUM(M195:Q195)</f>
        <v>596414.55000000005</v>
      </c>
      <c r="AC195" s="56">
        <f t="shared" ref="AC195:AC200" si="596">AB195/E195*100</f>
        <v>167.78668485905587</v>
      </c>
      <c r="AD195" s="56">
        <f t="shared" ref="AD195:AD198" si="597">AB195/J195*100</f>
        <v>83.893342429527934</v>
      </c>
      <c r="AE195" s="56">
        <f t="shared" ref="AE195:AE200" si="598">AB195/L195*100</f>
        <v>83.893342429527934</v>
      </c>
      <c r="AF195" s="56">
        <f t="shared" ref="AF195:AF198" si="599">AB195/D195*100</f>
        <v>83.893342429527934</v>
      </c>
      <c r="AG195" s="57">
        <f t="shared" ref="AG195:AG198" si="600">E195-AB195</f>
        <v>-240954.55000000005</v>
      </c>
      <c r="AH195" s="56">
        <f t="shared" ref="AH195:AH198" si="601">AG195/E195*100</f>
        <v>-67.786684859055882</v>
      </c>
      <c r="AI195" s="56">
        <f t="shared" ref="AI195:AI198" si="602">AG195/D195*100</f>
        <v>-33.893342429527941</v>
      </c>
      <c r="AJ195" s="57">
        <f t="shared" ref="AJ195:AJ198" si="603">J195-AB195</f>
        <v>114505.44999999995</v>
      </c>
      <c r="AK195" s="57">
        <f t="shared" ref="AK195:AK198" si="604">(AJ195/J195)*100</f>
        <v>16.106657570472059</v>
      </c>
      <c r="AL195" s="57">
        <f t="shared" ref="AL195:AL198" si="605">(AJ195/D195)*100</f>
        <v>16.106657570472059</v>
      </c>
      <c r="AM195" s="34">
        <f>L195-AB195</f>
        <v>114505.44999999995</v>
      </c>
      <c r="AN195" s="57">
        <f t="shared" ref="AN195:AN198" si="606">(AM195/L195)*100</f>
        <v>16.106657570472059</v>
      </c>
      <c r="AO195" s="63">
        <f t="shared" si="586"/>
        <v>16.106657570472059</v>
      </c>
      <c r="AP195" s="34">
        <f t="shared" ref="AP195:AP198" si="607">D195-AB195</f>
        <v>114505.44999999995</v>
      </c>
      <c r="AQ195" s="57">
        <f t="shared" ref="AQ195:AQ198" si="608">(AP195/D195)*100</f>
        <v>16.106657570472059</v>
      </c>
    </row>
    <row r="196" spans="1:43" ht="18.75" hidden="1">
      <c r="A196" s="38"/>
      <c r="B196" s="38"/>
      <c r="C196" s="49" t="s">
        <v>58</v>
      </c>
      <c r="D196" s="49">
        <v>519080</v>
      </c>
      <c r="E196" s="49">
        <v>259540</v>
      </c>
      <c r="F196" s="49">
        <v>259540</v>
      </c>
      <c r="G196" s="49">
        <v>389310</v>
      </c>
      <c r="H196" s="49">
        <v>129770</v>
      </c>
      <c r="I196" s="49"/>
      <c r="J196" s="41">
        <f>SUM(G196:I196)</f>
        <v>519080</v>
      </c>
      <c r="K196" s="59">
        <v>0</v>
      </c>
      <c r="L196" s="51">
        <f>SUM(G196:I196,K196)</f>
        <v>519080</v>
      </c>
      <c r="M196" s="52">
        <v>165940.95000000001</v>
      </c>
      <c r="N196" s="53"/>
      <c r="O196" s="54"/>
      <c r="P196" s="55">
        <v>0</v>
      </c>
      <c r="Q196" s="81"/>
      <c r="R196" s="56">
        <f>M196+N196</f>
        <v>165940.95000000001</v>
      </c>
      <c r="S196" s="56">
        <f t="shared" si="587"/>
        <v>63.936560838406422</v>
      </c>
      <c r="T196" s="56">
        <f t="shared" si="588"/>
        <v>31.968280419203211</v>
      </c>
      <c r="U196" s="56">
        <f t="shared" si="589"/>
        <v>31.968280419203211</v>
      </c>
      <c r="V196" s="56">
        <f t="shared" si="585"/>
        <v>31.968280419203211</v>
      </c>
      <c r="W196" s="57">
        <f t="shared" si="590"/>
        <v>0</v>
      </c>
      <c r="X196" s="56">
        <f t="shared" si="591"/>
        <v>0</v>
      </c>
      <c r="Y196" s="56">
        <f t="shared" si="592"/>
        <v>0</v>
      </c>
      <c r="Z196" s="56">
        <f t="shared" si="593"/>
        <v>0</v>
      </c>
      <c r="AA196" s="56">
        <f t="shared" si="594"/>
        <v>0</v>
      </c>
      <c r="AB196" s="56">
        <f t="shared" si="595"/>
        <v>165940.95000000001</v>
      </c>
      <c r="AC196" s="56">
        <f t="shared" si="596"/>
        <v>63.936560838406422</v>
      </c>
      <c r="AD196" s="56">
        <f t="shared" si="597"/>
        <v>31.968280419203211</v>
      </c>
      <c r="AE196" s="56">
        <f t="shared" si="598"/>
        <v>31.968280419203211</v>
      </c>
      <c r="AF196" s="56">
        <f t="shared" si="599"/>
        <v>31.968280419203211</v>
      </c>
      <c r="AG196" s="57">
        <f t="shared" si="600"/>
        <v>93599.049999999988</v>
      </c>
      <c r="AH196" s="56">
        <f t="shared" si="601"/>
        <v>36.063439161593585</v>
      </c>
      <c r="AI196" s="56">
        <f t="shared" si="602"/>
        <v>18.031719580796793</v>
      </c>
      <c r="AJ196" s="57">
        <f t="shared" si="603"/>
        <v>353139.05</v>
      </c>
      <c r="AK196" s="57">
        <f t="shared" si="604"/>
        <v>68.031719580796789</v>
      </c>
      <c r="AL196" s="57">
        <f t="shared" si="605"/>
        <v>68.031719580796789</v>
      </c>
      <c r="AM196" s="34">
        <f>L196-AB196</f>
        <v>353139.05</v>
      </c>
      <c r="AN196" s="57">
        <f t="shared" si="606"/>
        <v>68.031719580796789</v>
      </c>
      <c r="AO196" s="63">
        <f t="shared" si="586"/>
        <v>68.031719580796789</v>
      </c>
      <c r="AP196" s="34">
        <f t="shared" si="607"/>
        <v>353139.05</v>
      </c>
      <c r="AQ196" s="57">
        <f t="shared" si="608"/>
        <v>68.031719580796789</v>
      </c>
    </row>
    <row r="197" spans="1:43" ht="18" hidden="1" customHeight="1">
      <c r="A197" s="38"/>
      <c r="B197" s="38"/>
      <c r="C197" s="49" t="s">
        <v>69</v>
      </c>
      <c r="D197" s="49"/>
      <c r="E197" s="49">
        <v>0</v>
      </c>
      <c r="F197" s="49">
        <v>0</v>
      </c>
      <c r="G197" s="49"/>
      <c r="H197" s="49"/>
      <c r="I197" s="49"/>
      <c r="J197" s="41">
        <f>SUM(G197:I197)</f>
        <v>0</v>
      </c>
      <c r="K197" s="59">
        <v>0</v>
      </c>
      <c r="L197" s="51">
        <f>SUM(G197:I197,K197)</f>
        <v>0</v>
      </c>
      <c r="M197" s="52"/>
      <c r="N197" s="53"/>
      <c r="O197" s="54"/>
      <c r="P197" s="55"/>
      <c r="Q197" s="81"/>
      <c r="R197" s="56">
        <f>M197+N197</f>
        <v>0</v>
      </c>
      <c r="S197" s="56" t="e">
        <f t="shared" si="587"/>
        <v>#DIV/0!</v>
      </c>
      <c r="T197" s="56" t="e">
        <f t="shared" si="588"/>
        <v>#DIV/0!</v>
      </c>
      <c r="U197" s="56" t="e">
        <f t="shared" si="589"/>
        <v>#DIV/0!</v>
      </c>
      <c r="V197" s="56" t="e">
        <f t="shared" si="585"/>
        <v>#DIV/0!</v>
      </c>
      <c r="W197" s="57">
        <f t="shared" si="590"/>
        <v>0</v>
      </c>
      <c r="X197" s="56" t="e">
        <f t="shared" si="591"/>
        <v>#DIV/0!</v>
      </c>
      <c r="Y197" s="56" t="e">
        <f t="shared" si="592"/>
        <v>#DIV/0!</v>
      </c>
      <c r="Z197" s="56" t="e">
        <f t="shared" si="593"/>
        <v>#DIV/0!</v>
      </c>
      <c r="AA197" s="56" t="e">
        <f t="shared" si="594"/>
        <v>#DIV/0!</v>
      </c>
      <c r="AB197" s="56">
        <f t="shared" si="595"/>
        <v>0</v>
      </c>
      <c r="AC197" s="56" t="e">
        <f t="shared" si="596"/>
        <v>#DIV/0!</v>
      </c>
      <c r="AD197" s="56" t="e">
        <f t="shared" si="597"/>
        <v>#DIV/0!</v>
      </c>
      <c r="AE197" s="56" t="e">
        <f t="shared" si="598"/>
        <v>#DIV/0!</v>
      </c>
      <c r="AF197" s="56" t="e">
        <f t="shared" si="599"/>
        <v>#DIV/0!</v>
      </c>
      <c r="AG197" s="57">
        <f t="shared" si="600"/>
        <v>0</v>
      </c>
      <c r="AH197" s="56" t="e">
        <f t="shared" si="601"/>
        <v>#DIV/0!</v>
      </c>
      <c r="AI197" s="56" t="e">
        <f t="shared" si="602"/>
        <v>#DIV/0!</v>
      </c>
      <c r="AJ197" s="57">
        <f t="shared" si="603"/>
        <v>0</v>
      </c>
      <c r="AK197" s="57" t="e">
        <f t="shared" si="604"/>
        <v>#DIV/0!</v>
      </c>
      <c r="AL197" s="57" t="e">
        <f t="shared" si="605"/>
        <v>#DIV/0!</v>
      </c>
      <c r="AM197" s="34">
        <f>L197-AB197</f>
        <v>0</v>
      </c>
      <c r="AN197" s="57" t="e">
        <f t="shared" si="606"/>
        <v>#DIV/0!</v>
      </c>
      <c r="AO197" s="63" t="e">
        <f t="shared" si="586"/>
        <v>#DIV/0!</v>
      </c>
      <c r="AP197" s="34">
        <f t="shared" si="607"/>
        <v>0</v>
      </c>
      <c r="AQ197" s="57" t="e">
        <f t="shared" si="608"/>
        <v>#DIV/0!</v>
      </c>
    </row>
    <row r="198" spans="1:43" ht="18.75" hidden="1">
      <c r="A198" s="38"/>
      <c r="B198" s="38"/>
      <c r="C198" s="49" t="s">
        <v>60</v>
      </c>
      <c r="D198" s="57">
        <v>210000</v>
      </c>
      <c r="E198" s="49">
        <v>105000</v>
      </c>
      <c r="F198" s="49">
        <v>105000</v>
      </c>
      <c r="G198" s="57">
        <v>157500</v>
      </c>
      <c r="H198" s="49">
        <v>52500</v>
      </c>
      <c r="I198" s="49"/>
      <c r="J198" s="41">
        <f>SUM(G198:I198)</f>
        <v>210000</v>
      </c>
      <c r="K198" s="49">
        <v>0</v>
      </c>
      <c r="L198" s="51">
        <f>SUM(G198:I198,K198)</f>
        <v>210000</v>
      </c>
      <c r="M198" s="52">
        <v>37343</v>
      </c>
      <c r="N198" s="53"/>
      <c r="O198" s="54"/>
      <c r="P198" s="55"/>
      <c r="Q198" s="81"/>
      <c r="R198" s="56">
        <f>M198+N198</f>
        <v>37343</v>
      </c>
      <c r="S198" s="56">
        <f t="shared" si="587"/>
        <v>35.564761904761902</v>
      </c>
      <c r="T198" s="56">
        <f t="shared" si="588"/>
        <v>17.782380952380951</v>
      </c>
      <c r="U198" s="56">
        <f t="shared" si="589"/>
        <v>17.782380952380951</v>
      </c>
      <c r="V198" s="56">
        <f t="shared" si="585"/>
        <v>17.782380952380951</v>
      </c>
      <c r="W198" s="57">
        <f t="shared" si="590"/>
        <v>0</v>
      </c>
      <c r="X198" s="56">
        <f t="shared" si="591"/>
        <v>0</v>
      </c>
      <c r="Y198" s="56">
        <f t="shared" si="592"/>
        <v>0</v>
      </c>
      <c r="Z198" s="56">
        <f t="shared" si="593"/>
        <v>0</v>
      </c>
      <c r="AA198" s="56">
        <f t="shared" si="594"/>
        <v>0</v>
      </c>
      <c r="AB198" s="56">
        <f t="shared" si="595"/>
        <v>37343</v>
      </c>
      <c r="AC198" s="56">
        <f t="shared" si="596"/>
        <v>35.564761904761902</v>
      </c>
      <c r="AD198" s="56">
        <f t="shared" si="597"/>
        <v>17.782380952380951</v>
      </c>
      <c r="AE198" s="56">
        <f t="shared" si="598"/>
        <v>17.782380952380951</v>
      </c>
      <c r="AF198" s="56">
        <f t="shared" si="599"/>
        <v>17.782380952380951</v>
      </c>
      <c r="AG198" s="57">
        <f t="shared" si="600"/>
        <v>67657</v>
      </c>
      <c r="AH198" s="56">
        <f t="shared" si="601"/>
        <v>64.435238095238091</v>
      </c>
      <c r="AI198" s="56">
        <f t="shared" si="602"/>
        <v>32.217619047619046</v>
      </c>
      <c r="AJ198" s="57">
        <f t="shared" si="603"/>
        <v>172657</v>
      </c>
      <c r="AK198" s="57">
        <f t="shared" si="604"/>
        <v>82.217619047619053</v>
      </c>
      <c r="AL198" s="57">
        <f t="shared" si="605"/>
        <v>82.217619047619053</v>
      </c>
      <c r="AM198" s="34">
        <f>L198-AB198</f>
        <v>172657</v>
      </c>
      <c r="AN198" s="57">
        <f t="shared" si="606"/>
        <v>82.217619047619053</v>
      </c>
      <c r="AO198" s="63">
        <f t="shared" si="586"/>
        <v>82.217619047619053</v>
      </c>
      <c r="AP198" s="34">
        <f t="shared" si="607"/>
        <v>172657</v>
      </c>
      <c r="AQ198" s="57">
        <f t="shared" si="608"/>
        <v>82.217619047619053</v>
      </c>
    </row>
    <row r="199" spans="1:43" ht="18" hidden="1" customHeight="1">
      <c r="A199" s="61"/>
      <c r="B199" s="62"/>
      <c r="C199" s="63" t="s">
        <v>61</v>
      </c>
      <c r="D199" s="63">
        <f>D200</f>
        <v>0</v>
      </c>
      <c r="E199" s="63">
        <f>E200</f>
        <v>0</v>
      </c>
      <c r="F199" s="63">
        <f>F200</f>
        <v>0</v>
      </c>
      <c r="G199" s="63">
        <f>SUM(G200:G200)</f>
        <v>0</v>
      </c>
      <c r="H199" s="63">
        <f>H200</f>
        <v>0</v>
      </c>
      <c r="I199" s="63">
        <f>I200</f>
        <v>0</v>
      </c>
      <c r="J199" s="63">
        <f>J200</f>
        <v>0</v>
      </c>
      <c r="K199" s="63">
        <f>K200</f>
        <v>0</v>
      </c>
      <c r="L199" s="63">
        <f>SUM(L200:L200)</f>
        <v>0</v>
      </c>
      <c r="M199" s="64">
        <f t="shared" ref="M199:AP199" si="609">M200</f>
        <v>0</v>
      </c>
      <c r="N199" s="65">
        <f t="shared" si="609"/>
        <v>0</v>
      </c>
      <c r="O199" s="66">
        <f t="shared" si="609"/>
        <v>0</v>
      </c>
      <c r="P199" s="46">
        <f t="shared" si="609"/>
        <v>0</v>
      </c>
      <c r="Q199" s="82">
        <f t="shared" si="609"/>
        <v>0</v>
      </c>
      <c r="R199" s="67">
        <f t="shared" si="609"/>
        <v>0</v>
      </c>
      <c r="S199" s="67" t="e">
        <f t="shared" si="609"/>
        <v>#DIV/0!</v>
      </c>
      <c r="T199" s="67" t="e">
        <f t="shared" si="609"/>
        <v>#DIV/0!</v>
      </c>
      <c r="U199" s="56" t="e">
        <f t="shared" si="589"/>
        <v>#DIV/0!</v>
      </c>
      <c r="V199" s="67" t="e">
        <f t="shared" si="609"/>
        <v>#DIV/0!</v>
      </c>
      <c r="W199" s="63">
        <f t="shared" si="609"/>
        <v>0</v>
      </c>
      <c r="X199" s="67" t="e">
        <f t="shared" si="609"/>
        <v>#DIV/0!</v>
      </c>
      <c r="Y199" s="67" t="e">
        <f t="shared" si="609"/>
        <v>#DIV/0!</v>
      </c>
      <c r="Z199" s="56" t="e">
        <f t="shared" si="593"/>
        <v>#DIV/0!</v>
      </c>
      <c r="AA199" s="67" t="e">
        <f t="shared" si="609"/>
        <v>#DIV/0!</v>
      </c>
      <c r="AB199" s="67">
        <f>AB200</f>
        <v>0</v>
      </c>
      <c r="AC199" s="67" t="e">
        <f t="shared" ref="AC199" si="610">AC200</f>
        <v>#DIV/0!</v>
      </c>
      <c r="AD199" s="67" t="e">
        <f t="shared" si="609"/>
        <v>#DIV/0!</v>
      </c>
      <c r="AE199" s="56" t="e">
        <f t="shared" si="598"/>
        <v>#DIV/0!</v>
      </c>
      <c r="AF199" s="67" t="e">
        <f t="shared" si="609"/>
        <v>#DIV/0!</v>
      </c>
      <c r="AG199" s="63">
        <f>AG200</f>
        <v>0</v>
      </c>
      <c r="AH199" s="67" t="e">
        <f t="shared" ref="AH199:AI199" si="611">AH200</f>
        <v>#DIV/0!</v>
      </c>
      <c r="AI199" s="67" t="e">
        <f t="shared" si="611"/>
        <v>#DIV/0!</v>
      </c>
      <c r="AJ199" s="63">
        <f t="shared" si="609"/>
        <v>0</v>
      </c>
      <c r="AK199" s="63" t="e">
        <f t="shared" si="609"/>
        <v>#DIV/0!</v>
      </c>
      <c r="AL199" s="63" t="e">
        <f t="shared" si="609"/>
        <v>#DIV/0!</v>
      </c>
      <c r="AM199" s="63">
        <f t="shared" si="609"/>
        <v>0</v>
      </c>
      <c r="AN199" s="63" t="e">
        <f t="shared" si="609"/>
        <v>#DIV/0!</v>
      </c>
      <c r="AO199" s="63" t="e">
        <f t="shared" si="609"/>
        <v>#DIV/0!</v>
      </c>
      <c r="AP199" s="63">
        <f t="shared" si="609"/>
        <v>0</v>
      </c>
      <c r="AQ199" s="57" t="e">
        <f>(AP199/D199)*100</f>
        <v>#DIV/0!</v>
      </c>
    </row>
    <row r="200" spans="1:43" ht="18" hidden="1" customHeight="1">
      <c r="A200" s="38"/>
      <c r="B200" s="38"/>
      <c r="C200" s="49" t="s">
        <v>70</v>
      </c>
      <c r="D200" s="57">
        <v>0</v>
      </c>
      <c r="E200" s="49">
        <v>0</v>
      </c>
      <c r="F200" s="49">
        <v>0</v>
      </c>
      <c r="G200" s="57">
        <v>0</v>
      </c>
      <c r="H200" s="49"/>
      <c r="I200" s="49"/>
      <c r="J200" s="49">
        <f>SUM(G200:I200)</f>
        <v>0</v>
      </c>
      <c r="K200" s="57">
        <v>0</v>
      </c>
      <c r="L200" s="51">
        <f>SUM(G200:I200,K200)</f>
        <v>0</v>
      </c>
      <c r="M200" s="52"/>
      <c r="N200" s="53"/>
      <c r="O200" s="54"/>
      <c r="P200" s="55"/>
      <c r="Q200" s="81"/>
      <c r="R200" s="57">
        <f>M200+N200</f>
        <v>0</v>
      </c>
      <c r="S200" s="56" t="e">
        <f t="shared" si="587"/>
        <v>#DIV/0!</v>
      </c>
      <c r="T200" s="56" t="e">
        <f>R200/L200*100</f>
        <v>#DIV/0!</v>
      </c>
      <c r="U200" s="56" t="e">
        <f t="shared" si="589"/>
        <v>#DIV/0!</v>
      </c>
      <c r="V200" s="56" t="e">
        <f>R200/D200*100</f>
        <v>#DIV/0!</v>
      </c>
      <c r="W200" s="57">
        <f>O200+P200+Q200</f>
        <v>0</v>
      </c>
      <c r="X200" s="56" t="e">
        <f t="shared" si="591"/>
        <v>#DIV/0!</v>
      </c>
      <c r="Y200" s="56" t="e">
        <f>W200/L200*100</f>
        <v>#DIV/0!</v>
      </c>
      <c r="Z200" s="56" t="e">
        <f t="shared" si="593"/>
        <v>#DIV/0!</v>
      </c>
      <c r="AA200" s="56" t="e">
        <f>W200/D200*100</f>
        <v>#DIV/0!</v>
      </c>
      <c r="AB200" s="56">
        <f>SUM(M200:Q200)</f>
        <v>0</v>
      </c>
      <c r="AC200" s="56" t="e">
        <f t="shared" si="596"/>
        <v>#DIV/0!</v>
      </c>
      <c r="AD200" s="56" t="e">
        <f t="shared" ref="AD200" si="612">AB200/J200*100</f>
        <v>#DIV/0!</v>
      </c>
      <c r="AE200" s="56" t="e">
        <f t="shared" si="598"/>
        <v>#DIV/0!</v>
      </c>
      <c r="AF200" s="56" t="e">
        <f>AB200/D200*100</f>
        <v>#DIV/0!</v>
      </c>
      <c r="AG200" s="57">
        <f t="shared" ref="AG200" si="613">E200-AB200</f>
        <v>0</v>
      </c>
      <c r="AH200" s="56" t="e">
        <f t="shared" ref="AH200" si="614">AG200/E200*100</f>
        <v>#DIV/0!</v>
      </c>
      <c r="AI200" s="56" t="e">
        <f t="shared" ref="AI200" si="615">AG200/D200*100</f>
        <v>#DIV/0!</v>
      </c>
      <c r="AJ200" s="57">
        <f>J200-AB200</f>
        <v>0</v>
      </c>
      <c r="AK200" s="57" t="e">
        <f t="shared" ref="AK200" si="616">(AJ200/J200)*100</f>
        <v>#DIV/0!</v>
      </c>
      <c r="AL200" s="57" t="e">
        <f>(AJ200/D200)*100</f>
        <v>#DIV/0!</v>
      </c>
      <c r="AM200" s="34">
        <f>L200-AB200</f>
        <v>0</v>
      </c>
      <c r="AN200" s="57" t="e">
        <f>(AM200/L200)*100</f>
        <v>#DIV/0!</v>
      </c>
      <c r="AO200" s="63" t="e">
        <f>(AM200/D200)*100</f>
        <v>#DIV/0!</v>
      </c>
      <c r="AP200" s="34">
        <f t="shared" ref="AP200" si="617">D200-AB200</f>
        <v>0</v>
      </c>
      <c r="AQ200" s="57" t="e">
        <f t="shared" ref="AQ200" si="618">(AP200/D200)*100</f>
        <v>#DIV/0!</v>
      </c>
    </row>
    <row r="201" spans="1:43" ht="18.75" hidden="1">
      <c r="A201" s="69"/>
      <c r="B201" s="69"/>
      <c r="C201" s="70"/>
      <c r="D201" s="70"/>
      <c r="E201" s="70"/>
      <c r="F201" s="70"/>
      <c r="G201" s="71"/>
      <c r="H201" s="71"/>
      <c r="I201" s="71"/>
      <c r="J201" s="71"/>
      <c r="K201" s="71"/>
      <c r="L201" s="71"/>
      <c r="M201" s="72"/>
      <c r="N201" s="73"/>
      <c r="O201" s="74"/>
      <c r="P201" s="75"/>
      <c r="Q201" s="83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</row>
    <row r="202" spans="1:43" ht="56.25" hidden="1">
      <c r="A202" s="1104" t="s">
        <v>198</v>
      </c>
      <c r="B202" s="1106" t="s">
        <v>273</v>
      </c>
      <c r="C202" s="1107" t="s">
        <v>274</v>
      </c>
      <c r="D202" s="79" t="s">
        <v>275</v>
      </c>
      <c r="E202" s="293">
        <v>0.5</v>
      </c>
      <c r="F202" s="293">
        <v>0.5</v>
      </c>
      <c r="G202" s="1109">
        <f>SUM(G205,G211)</f>
        <v>3887950</v>
      </c>
      <c r="H202" s="1109">
        <f>H205+H211</f>
        <v>899050</v>
      </c>
      <c r="I202" s="1109">
        <f>I205+I211</f>
        <v>0</v>
      </c>
      <c r="J202" s="1109">
        <f>SUM(G202:I204)</f>
        <v>4787000</v>
      </c>
      <c r="K202" s="1111">
        <f>SUM(K205,K211)</f>
        <v>0</v>
      </c>
      <c r="L202" s="1113">
        <f>SUM(L205,L211)</f>
        <v>4787000</v>
      </c>
      <c r="M202" s="37"/>
      <c r="N202" s="37"/>
      <c r="O202" s="37"/>
      <c r="P202" s="37"/>
      <c r="Q202" s="37"/>
      <c r="R202" s="203" t="s">
        <v>417</v>
      </c>
      <c r="S202" s="294" t="s">
        <v>462</v>
      </c>
      <c r="T202" s="204" t="s">
        <v>433</v>
      </c>
      <c r="U202" s="204" t="s">
        <v>434</v>
      </c>
      <c r="V202" s="204" t="s">
        <v>403</v>
      </c>
      <c r="W202" s="204" t="s">
        <v>438</v>
      </c>
      <c r="X202" s="294" t="s">
        <v>462</v>
      </c>
      <c r="Y202" s="204" t="s">
        <v>433</v>
      </c>
      <c r="Z202" s="204" t="s">
        <v>434</v>
      </c>
      <c r="AA202" s="204" t="s">
        <v>403</v>
      </c>
      <c r="AB202" s="203" t="s">
        <v>439</v>
      </c>
      <c r="AC202" s="294" t="s">
        <v>462</v>
      </c>
      <c r="AD202" s="204" t="s">
        <v>433</v>
      </c>
      <c r="AE202" s="204" t="s">
        <v>434</v>
      </c>
      <c r="AF202" s="204" t="s">
        <v>403</v>
      </c>
      <c r="AG202" s="296" t="s">
        <v>465</v>
      </c>
      <c r="AH202" s="294" t="s">
        <v>464</v>
      </c>
      <c r="AI202" s="294" t="s">
        <v>399</v>
      </c>
      <c r="AJ202" s="204" t="s">
        <v>440</v>
      </c>
      <c r="AK202" s="204" t="s">
        <v>433</v>
      </c>
      <c r="AL202" s="204" t="s">
        <v>403</v>
      </c>
      <c r="AM202" s="204" t="s">
        <v>408</v>
      </c>
      <c r="AN202" s="204" t="s">
        <v>448</v>
      </c>
      <c r="AO202" s="204" t="s">
        <v>403</v>
      </c>
      <c r="AP202" s="204" t="s">
        <v>441</v>
      </c>
      <c r="AQ202" s="204" t="s">
        <v>403</v>
      </c>
    </row>
    <row r="203" spans="1:43" ht="14.45" hidden="1" customHeight="1">
      <c r="A203" s="1105"/>
      <c r="B203" s="1106"/>
      <c r="C203" s="1108"/>
      <c r="D203" s="1108">
        <f>D205+D211</f>
        <v>4787000</v>
      </c>
      <c r="E203" s="1108">
        <f>E205+E211</f>
        <v>2393500</v>
      </c>
      <c r="F203" s="1108">
        <f>F205+F211</f>
        <v>2393500</v>
      </c>
      <c r="G203" s="1110"/>
      <c r="H203" s="1110"/>
      <c r="I203" s="1110"/>
      <c r="J203" s="1110"/>
      <c r="K203" s="1112"/>
      <c r="L203" s="1106"/>
      <c r="M203" s="1114">
        <f t="shared" ref="M203:R203" si="619">M205+M211</f>
        <v>1463305.2799999998</v>
      </c>
      <c r="N203" s="1116">
        <f t="shared" si="619"/>
        <v>218587.75</v>
      </c>
      <c r="O203" s="1118">
        <f t="shared" si="619"/>
        <v>0</v>
      </c>
      <c r="P203" s="1100">
        <f t="shared" si="619"/>
        <v>17550</v>
      </c>
      <c r="Q203" s="1102">
        <f t="shared" si="619"/>
        <v>228000</v>
      </c>
      <c r="R203" s="1071">
        <f t="shared" si="619"/>
        <v>1681893.03</v>
      </c>
      <c r="S203" s="1071">
        <f>(R203/E203)*100</f>
        <v>70.269188635888867</v>
      </c>
      <c r="T203" s="1071">
        <f>(R203/J202)*100</f>
        <v>35.134594317944433</v>
      </c>
      <c r="U203" s="1071">
        <f>(R203/L202)*100</f>
        <v>35.134594317944433</v>
      </c>
      <c r="V203" s="1071">
        <f>(R203/D203)*100</f>
        <v>35.134594317944433</v>
      </c>
      <c r="W203" s="1071">
        <f>W205+W211</f>
        <v>245550</v>
      </c>
      <c r="X203" s="1071">
        <f>(W203/E203)*100</f>
        <v>10.25903488614999</v>
      </c>
      <c r="Y203" s="1071">
        <f>(W203/J202)*100</f>
        <v>5.1295174430749952</v>
      </c>
      <c r="Z203" s="1071">
        <f>(W203/L202)*100</f>
        <v>5.1295174430749952</v>
      </c>
      <c r="AA203" s="1071">
        <f>(W203/D203)*100</f>
        <v>5.1295174430749952</v>
      </c>
      <c r="AB203" s="1071">
        <f>AB205+AB211</f>
        <v>1927443.03</v>
      </c>
      <c r="AC203" s="1071">
        <f>(AB203/E203)*100</f>
        <v>80.528223522038857</v>
      </c>
      <c r="AD203" s="1171">
        <f>(AB203/J202)*100</f>
        <v>40.264111761019429</v>
      </c>
      <c r="AE203" s="1071">
        <f>(AB203/L202)*100</f>
        <v>40.264111761019429</v>
      </c>
      <c r="AF203" s="1071">
        <f>(AB203/D203)*100</f>
        <v>40.264111761019429</v>
      </c>
      <c r="AG203" s="1071">
        <f>AG205+AG211</f>
        <v>466056.97</v>
      </c>
      <c r="AH203" s="1071">
        <f>(AG203/E203)*100</f>
        <v>19.471776477961143</v>
      </c>
      <c r="AI203" s="1071">
        <f>(AG203/D203)*100</f>
        <v>9.7358882389805714</v>
      </c>
      <c r="AJ203" s="1071">
        <f>AJ205+AJ211</f>
        <v>2859556.97</v>
      </c>
      <c r="AK203" s="1071">
        <f>(AJ203/J202)*100</f>
        <v>59.735888238980571</v>
      </c>
      <c r="AL203" s="1071">
        <f>(AJ203/D203)*100</f>
        <v>59.735888238980571</v>
      </c>
      <c r="AM203" s="1071">
        <f>AM205+AM211</f>
        <v>2859556.97</v>
      </c>
      <c r="AN203" s="1071">
        <f>(AM203/L202)*100</f>
        <v>59.735888238980571</v>
      </c>
      <c r="AO203" s="1071">
        <f>(AM203/D203)*100</f>
        <v>59.735888238980571</v>
      </c>
      <c r="AP203" s="1071">
        <f>AP205+AP211</f>
        <v>2859556.97</v>
      </c>
      <c r="AQ203" s="1071">
        <f>(AP203/D203)*100</f>
        <v>59.735888238980571</v>
      </c>
    </row>
    <row r="204" spans="1:43" ht="26.1" hidden="1" customHeight="1">
      <c r="A204" s="1105"/>
      <c r="B204" s="1106"/>
      <c r="C204" s="1108"/>
      <c r="D204" s="1108"/>
      <c r="E204" s="1108"/>
      <c r="F204" s="1108"/>
      <c r="G204" s="1110"/>
      <c r="H204" s="1110"/>
      <c r="I204" s="1110"/>
      <c r="J204" s="1110"/>
      <c r="K204" s="1112"/>
      <c r="L204" s="1106"/>
      <c r="M204" s="1115"/>
      <c r="N204" s="1117"/>
      <c r="O204" s="1119"/>
      <c r="P204" s="1101"/>
      <c r="Q204" s="1103"/>
      <c r="R204" s="1072"/>
      <c r="S204" s="1072"/>
      <c r="T204" s="1072"/>
      <c r="U204" s="1072"/>
      <c r="V204" s="1072"/>
      <c r="W204" s="1072"/>
      <c r="X204" s="1072"/>
      <c r="Y204" s="1072"/>
      <c r="Z204" s="1072"/>
      <c r="AA204" s="1072"/>
      <c r="AB204" s="1072"/>
      <c r="AC204" s="1072"/>
      <c r="AD204" s="1172"/>
      <c r="AE204" s="1072"/>
      <c r="AF204" s="1072"/>
      <c r="AG204" s="1072"/>
      <c r="AH204" s="1072"/>
      <c r="AI204" s="1072"/>
      <c r="AJ204" s="1072"/>
      <c r="AK204" s="1072"/>
      <c r="AL204" s="1072"/>
      <c r="AM204" s="1072"/>
      <c r="AN204" s="1072"/>
      <c r="AO204" s="1072"/>
      <c r="AP204" s="1072"/>
      <c r="AQ204" s="1072"/>
    </row>
    <row r="205" spans="1:43" ht="18.75" hidden="1">
      <c r="A205" s="38"/>
      <c r="B205" s="39"/>
      <c r="C205" s="40" t="s">
        <v>55</v>
      </c>
      <c r="D205" s="40">
        <f t="shared" ref="D205:J205" si="620">SUM(D206:D210)</f>
        <v>4316200</v>
      </c>
      <c r="E205" s="40">
        <f t="shared" si="620"/>
        <v>2158100</v>
      </c>
      <c r="F205" s="40">
        <f t="shared" si="620"/>
        <v>2158100</v>
      </c>
      <c r="G205" s="41">
        <f t="shared" si="620"/>
        <v>3417150</v>
      </c>
      <c r="H205" s="41">
        <f t="shared" si="620"/>
        <v>899050</v>
      </c>
      <c r="I205" s="41">
        <f t="shared" si="620"/>
        <v>0</v>
      </c>
      <c r="J205" s="41">
        <f t="shared" si="620"/>
        <v>4316200</v>
      </c>
      <c r="K205" s="42">
        <f>SUM(K206:K208)</f>
        <v>0</v>
      </c>
      <c r="L205" s="41">
        <f t="shared" ref="L205:R205" si="621">SUM(L206:L210)</f>
        <v>4316200</v>
      </c>
      <c r="M205" s="43">
        <f t="shared" si="621"/>
        <v>992505.27999999991</v>
      </c>
      <c r="N205" s="44">
        <f t="shared" si="621"/>
        <v>218587.75</v>
      </c>
      <c r="O205" s="45">
        <f t="shared" si="621"/>
        <v>0</v>
      </c>
      <c r="P205" s="46">
        <f t="shared" si="621"/>
        <v>17550</v>
      </c>
      <c r="Q205" s="80">
        <f t="shared" si="621"/>
        <v>228000</v>
      </c>
      <c r="R205" s="47">
        <f t="shared" si="621"/>
        <v>1211093.03</v>
      </c>
      <c r="S205" s="48">
        <f>R205/E205*100</f>
        <v>56.11848524164774</v>
      </c>
      <c r="T205" s="48">
        <f>R205/J205*100</f>
        <v>28.05924262082387</v>
      </c>
      <c r="U205" s="48">
        <f>R205/L205*100</f>
        <v>28.05924262082387</v>
      </c>
      <c r="V205" s="48">
        <f t="shared" ref="V205:V210" si="622">R205/D205*100</f>
        <v>28.05924262082387</v>
      </c>
      <c r="W205" s="47">
        <f>SUM(W206:W210)</f>
        <v>245550</v>
      </c>
      <c r="X205" s="48">
        <f>W205/E205*100</f>
        <v>11.378064037811038</v>
      </c>
      <c r="Y205" s="48">
        <f>W205/J205*100</f>
        <v>5.689032018905519</v>
      </c>
      <c r="Z205" s="48">
        <f>W205/L205*100</f>
        <v>5.689032018905519</v>
      </c>
      <c r="AA205" s="48">
        <f>W205/D205*100</f>
        <v>5.689032018905519</v>
      </c>
      <c r="AB205" s="48">
        <f>SUM(AB206:AB210)</f>
        <v>1456643.03</v>
      </c>
      <c r="AC205" s="48">
        <f>AB205/E205*100</f>
        <v>67.49654927945879</v>
      </c>
      <c r="AD205" s="299">
        <f>AB205/J205*100</f>
        <v>33.748274639729395</v>
      </c>
      <c r="AE205" s="48">
        <f>AB205/L205*100</f>
        <v>33.748274639729395</v>
      </c>
      <c r="AF205" s="48">
        <f>AB205/D205*100</f>
        <v>33.748274639729395</v>
      </c>
      <c r="AG205" s="295">
        <f>SUM(AG206:AG210)</f>
        <v>701456.97</v>
      </c>
      <c r="AH205" s="48">
        <f>AG205/E205*100</f>
        <v>32.503450720541217</v>
      </c>
      <c r="AI205" s="48">
        <f>AG205/D205*100</f>
        <v>16.251725360270608</v>
      </c>
      <c r="AJ205" s="47">
        <f>SUM(AJ206:AJ210)</f>
        <v>2859556.97</v>
      </c>
      <c r="AK205" s="47">
        <f>(AJ205/J205)*100</f>
        <v>66.251725360270612</v>
      </c>
      <c r="AL205" s="47">
        <f>(AJ205/D205)*100</f>
        <v>66.251725360270612</v>
      </c>
      <c r="AM205" s="47">
        <f>SUM(AM206:AM210)</f>
        <v>2859556.97</v>
      </c>
      <c r="AN205" s="47">
        <f>(AM205/L205)*100</f>
        <v>66.251725360270612</v>
      </c>
      <c r="AO205" s="47">
        <f t="shared" ref="AO205:AO210" si="623">(AM205/D205)*100</f>
        <v>66.251725360270612</v>
      </c>
      <c r="AP205" s="47">
        <f>SUM(AP206:AP210)</f>
        <v>2859556.97</v>
      </c>
      <c r="AQ205" s="47">
        <f>(AP205/D205)*100</f>
        <v>66.251725360270612</v>
      </c>
    </row>
    <row r="206" spans="1:43" ht="18.75" hidden="1">
      <c r="A206" s="38"/>
      <c r="B206" s="39"/>
      <c r="C206" s="49" t="s">
        <v>56</v>
      </c>
      <c r="D206" s="49">
        <v>720000</v>
      </c>
      <c r="E206" s="49">
        <v>360000</v>
      </c>
      <c r="F206" s="49">
        <v>360000</v>
      </c>
      <c r="G206" s="49">
        <v>720000</v>
      </c>
      <c r="H206" s="49">
        <v>0</v>
      </c>
      <c r="I206" s="49"/>
      <c r="J206" s="41">
        <f>SUM(G206:I206)</f>
        <v>720000</v>
      </c>
      <c r="K206" s="50">
        <v>0</v>
      </c>
      <c r="L206" s="51">
        <f>SUM(G206:I206,K206)</f>
        <v>720000</v>
      </c>
      <c r="M206" s="52">
        <v>312000</v>
      </c>
      <c r="N206" s="53">
        <v>0</v>
      </c>
      <c r="O206" s="54"/>
      <c r="P206" s="55"/>
      <c r="Q206" s="81">
        <v>228000</v>
      </c>
      <c r="R206" s="56">
        <f>M206+N206</f>
        <v>312000</v>
      </c>
      <c r="S206" s="56">
        <f>R206/E206*100</f>
        <v>86.666666666666671</v>
      </c>
      <c r="T206" s="56">
        <f>R206/J206*100</f>
        <v>43.333333333333336</v>
      </c>
      <c r="U206" s="56">
        <f>R206/L206*100</f>
        <v>43.333333333333336</v>
      </c>
      <c r="V206" s="56">
        <f t="shared" si="622"/>
        <v>43.333333333333336</v>
      </c>
      <c r="W206" s="57">
        <f>O206+P206+Q206</f>
        <v>228000</v>
      </c>
      <c r="X206" s="56">
        <f>W206/E206*100</f>
        <v>63.333333333333329</v>
      </c>
      <c r="Y206" s="56">
        <f>W206/J206*100</f>
        <v>31.666666666666664</v>
      </c>
      <c r="Z206" s="56">
        <f>W206/L206*100</f>
        <v>31.666666666666664</v>
      </c>
      <c r="AA206" s="56">
        <f>W206/D206*100</f>
        <v>31.666666666666664</v>
      </c>
      <c r="AB206" s="56">
        <f>SUM(M206:Q206)</f>
        <v>540000</v>
      </c>
      <c r="AC206" s="56">
        <f>AB206/E206*100</f>
        <v>150</v>
      </c>
      <c r="AD206" s="56">
        <f>AB206/J206*100</f>
        <v>75</v>
      </c>
      <c r="AE206" s="56">
        <f>AB206/L206*100</f>
        <v>75</v>
      </c>
      <c r="AF206" s="56">
        <f>AB206/D206*100</f>
        <v>75</v>
      </c>
      <c r="AG206" s="57">
        <f>E206-AB206</f>
        <v>-180000</v>
      </c>
      <c r="AH206" s="56">
        <f>AG206/E206*100</f>
        <v>-50</v>
      </c>
      <c r="AI206" s="56">
        <f>AG206/D206*100</f>
        <v>-25</v>
      </c>
      <c r="AJ206" s="57">
        <f>J206-AB206</f>
        <v>180000</v>
      </c>
      <c r="AK206" s="57">
        <f>(AJ206/J206)*100</f>
        <v>25</v>
      </c>
      <c r="AL206" s="57">
        <f>(AJ206/D206)*100</f>
        <v>25</v>
      </c>
      <c r="AM206" s="34">
        <f>L206-AB206</f>
        <v>180000</v>
      </c>
      <c r="AN206" s="57">
        <f>(AM206/L206)*100</f>
        <v>25</v>
      </c>
      <c r="AO206" s="63">
        <f t="shared" si="623"/>
        <v>25</v>
      </c>
      <c r="AP206" s="34">
        <f>D206-AB206</f>
        <v>180000</v>
      </c>
      <c r="AQ206" s="57">
        <f>(AP206/D206)*100</f>
        <v>25</v>
      </c>
    </row>
    <row r="207" spans="1:43" ht="18.75" hidden="1">
      <c r="A207" s="38"/>
      <c r="B207" s="38"/>
      <c r="C207" s="49" t="s">
        <v>57</v>
      </c>
      <c r="D207" s="49">
        <v>504000</v>
      </c>
      <c r="E207" s="49">
        <v>252000</v>
      </c>
      <c r="F207" s="49">
        <v>252000</v>
      </c>
      <c r="G207" s="49">
        <v>378000</v>
      </c>
      <c r="H207" s="49">
        <v>126000</v>
      </c>
      <c r="I207" s="49"/>
      <c r="J207" s="41">
        <f>SUM(G207:I207)</f>
        <v>504000</v>
      </c>
      <c r="K207" s="78">
        <v>0</v>
      </c>
      <c r="L207" s="51">
        <f>SUM(G207:I207,K207)</f>
        <v>504000</v>
      </c>
      <c r="M207" s="52">
        <v>146440</v>
      </c>
      <c r="N207" s="53">
        <v>9630</v>
      </c>
      <c r="O207" s="54">
        <v>0</v>
      </c>
      <c r="P207" s="55">
        <v>17550</v>
      </c>
      <c r="Q207" s="81">
        <v>0</v>
      </c>
      <c r="R207" s="56">
        <f>M207+N207</f>
        <v>156070</v>
      </c>
      <c r="S207" s="56">
        <f t="shared" ref="S207:S212" si="624">R207/E207*100</f>
        <v>61.932539682539677</v>
      </c>
      <c r="T207" s="56">
        <f t="shared" ref="T207:T210" si="625">R207/J207*100</f>
        <v>30.966269841269838</v>
      </c>
      <c r="U207" s="56">
        <f t="shared" ref="U207:U212" si="626">R207/L207*100</f>
        <v>30.966269841269838</v>
      </c>
      <c r="V207" s="56">
        <f t="shared" si="622"/>
        <v>30.966269841269838</v>
      </c>
      <c r="W207" s="57">
        <f t="shared" ref="W207:W210" si="627">O207+P207+Q207</f>
        <v>17550</v>
      </c>
      <c r="X207" s="56">
        <f t="shared" ref="X207:X212" si="628">W207/E207*100</f>
        <v>6.9642857142857144</v>
      </c>
      <c r="Y207" s="56">
        <f t="shared" ref="Y207:Y210" si="629">W207/J207*100</f>
        <v>3.4821428571428572</v>
      </c>
      <c r="Z207" s="56">
        <f t="shared" ref="Z207:Z212" si="630">W207/L207*100</f>
        <v>3.4821428571428572</v>
      </c>
      <c r="AA207" s="56">
        <f t="shared" ref="AA207:AA210" si="631">W207/D207*100</f>
        <v>3.4821428571428572</v>
      </c>
      <c r="AB207" s="56">
        <f t="shared" ref="AB207:AB210" si="632">SUM(M207:Q207)</f>
        <v>173620</v>
      </c>
      <c r="AC207" s="56">
        <f t="shared" ref="AC207:AC212" si="633">AB207/E207*100</f>
        <v>68.896825396825406</v>
      </c>
      <c r="AD207" s="56">
        <f t="shared" ref="AD207:AD210" si="634">AB207/J207*100</f>
        <v>34.448412698412703</v>
      </c>
      <c r="AE207" s="56">
        <f t="shared" ref="AE207:AE212" si="635">AB207/L207*100</f>
        <v>34.448412698412703</v>
      </c>
      <c r="AF207" s="56">
        <f t="shared" ref="AF207:AF210" si="636">AB207/D207*100</f>
        <v>34.448412698412703</v>
      </c>
      <c r="AG207" s="57">
        <f t="shared" ref="AG207:AG210" si="637">E207-AB207</f>
        <v>78380</v>
      </c>
      <c r="AH207" s="56">
        <f t="shared" ref="AH207:AH210" si="638">AG207/E207*100</f>
        <v>31.103174603174605</v>
      </c>
      <c r="AI207" s="56">
        <f t="shared" ref="AI207:AI210" si="639">AG207/D207*100</f>
        <v>15.551587301587302</v>
      </c>
      <c r="AJ207" s="57">
        <f t="shared" ref="AJ207:AJ210" si="640">J207-AB207</f>
        <v>330380</v>
      </c>
      <c r="AK207" s="57">
        <f t="shared" ref="AK207:AK210" si="641">(AJ207/J207)*100</f>
        <v>65.551587301587304</v>
      </c>
      <c r="AL207" s="57">
        <f t="shared" ref="AL207:AL210" si="642">(AJ207/D207)*100</f>
        <v>65.551587301587304</v>
      </c>
      <c r="AM207" s="34">
        <f>L207-AB207</f>
        <v>330380</v>
      </c>
      <c r="AN207" s="57">
        <f t="shared" ref="AN207:AN210" si="643">(AM207/L207)*100</f>
        <v>65.551587301587304</v>
      </c>
      <c r="AO207" s="63">
        <f t="shared" si="623"/>
        <v>65.551587301587304</v>
      </c>
      <c r="AP207" s="34">
        <f t="shared" ref="AP207:AP210" si="644">D207-AB207</f>
        <v>330380</v>
      </c>
      <c r="AQ207" s="57">
        <f t="shared" ref="AQ207:AQ210" si="645">(AP207/D207)*100</f>
        <v>65.551587301587304</v>
      </c>
    </row>
    <row r="208" spans="1:43" ht="18.75" hidden="1">
      <c r="A208" s="38"/>
      <c r="B208" s="38"/>
      <c r="C208" s="49" t="s">
        <v>58</v>
      </c>
      <c r="D208" s="49">
        <v>1832200</v>
      </c>
      <c r="E208" s="49">
        <v>916100</v>
      </c>
      <c r="F208" s="49">
        <v>916100</v>
      </c>
      <c r="G208" s="49">
        <v>1374150</v>
      </c>
      <c r="H208" s="49">
        <v>458050</v>
      </c>
      <c r="I208" s="49"/>
      <c r="J208" s="41">
        <f>SUM(G208:I208)</f>
        <v>1832200</v>
      </c>
      <c r="K208" s="59">
        <v>0</v>
      </c>
      <c r="L208" s="51">
        <f>SUM(G208:I208,K208)</f>
        <v>1832200</v>
      </c>
      <c r="M208" s="52">
        <v>261517.43</v>
      </c>
      <c r="N208" s="53">
        <v>190553.75</v>
      </c>
      <c r="O208" s="54">
        <v>0</v>
      </c>
      <c r="P208" s="55">
        <v>0</v>
      </c>
      <c r="Q208" s="81">
        <v>0</v>
      </c>
      <c r="R208" s="56">
        <f>M208+N208</f>
        <v>452071.18</v>
      </c>
      <c r="S208" s="56">
        <f t="shared" si="624"/>
        <v>49.347361641742168</v>
      </c>
      <c r="T208" s="56">
        <f t="shared" si="625"/>
        <v>24.673680820871084</v>
      </c>
      <c r="U208" s="56">
        <f t="shared" si="626"/>
        <v>24.673680820871084</v>
      </c>
      <c r="V208" s="56">
        <f t="shared" si="622"/>
        <v>24.673680820871084</v>
      </c>
      <c r="W208" s="57">
        <f t="shared" si="627"/>
        <v>0</v>
      </c>
      <c r="X208" s="56">
        <f t="shared" si="628"/>
        <v>0</v>
      </c>
      <c r="Y208" s="56">
        <f t="shared" si="629"/>
        <v>0</v>
      </c>
      <c r="Z208" s="56">
        <f t="shared" si="630"/>
        <v>0</v>
      </c>
      <c r="AA208" s="56">
        <f t="shared" si="631"/>
        <v>0</v>
      </c>
      <c r="AB208" s="56">
        <f t="shared" si="632"/>
        <v>452071.18</v>
      </c>
      <c r="AC208" s="56">
        <f t="shared" si="633"/>
        <v>49.347361641742168</v>
      </c>
      <c r="AD208" s="56">
        <f t="shared" si="634"/>
        <v>24.673680820871084</v>
      </c>
      <c r="AE208" s="56">
        <f t="shared" si="635"/>
        <v>24.673680820871084</v>
      </c>
      <c r="AF208" s="56">
        <f t="shared" si="636"/>
        <v>24.673680820871084</v>
      </c>
      <c r="AG208" s="57">
        <f t="shared" si="637"/>
        <v>464028.82</v>
      </c>
      <c r="AH208" s="56">
        <f t="shared" si="638"/>
        <v>50.652638358257832</v>
      </c>
      <c r="AI208" s="56">
        <f t="shared" si="639"/>
        <v>25.326319179128916</v>
      </c>
      <c r="AJ208" s="57">
        <f t="shared" si="640"/>
        <v>1380128.82</v>
      </c>
      <c r="AK208" s="57">
        <f t="shared" si="641"/>
        <v>75.326319179128916</v>
      </c>
      <c r="AL208" s="57">
        <f t="shared" si="642"/>
        <v>75.326319179128916</v>
      </c>
      <c r="AM208" s="34">
        <f>L208-AB208</f>
        <v>1380128.82</v>
      </c>
      <c r="AN208" s="57">
        <f t="shared" si="643"/>
        <v>75.326319179128916</v>
      </c>
      <c r="AO208" s="63">
        <f t="shared" si="623"/>
        <v>75.326319179128916</v>
      </c>
      <c r="AP208" s="34">
        <f t="shared" si="644"/>
        <v>1380128.82</v>
      </c>
      <c r="AQ208" s="57">
        <f t="shared" si="645"/>
        <v>75.326319179128916</v>
      </c>
    </row>
    <row r="209" spans="1:43" ht="18.75" hidden="1">
      <c r="A209" s="38"/>
      <c r="B209" s="38"/>
      <c r="C209" s="49" t="s">
        <v>69</v>
      </c>
      <c r="D209" s="49">
        <v>780000</v>
      </c>
      <c r="E209" s="49">
        <v>390000</v>
      </c>
      <c r="F209" s="49">
        <v>390000</v>
      </c>
      <c r="G209" s="49">
        <v>585000</v>
      </c>
      <c r="H209" s="49">
        <v>195000</v>
      </c>
      <c r="I209" s="49"/>
      <c r="J209" s="41">
        <f>SUM(G209:I209)</f>
        <v>780000</v>
      </c>
      <c r="K209" s="59">
        <v>0</v>
      </c>
      <c r="L209" s="51">
        <f>SUM(G209:I209,K209)</f>
        <v>780000</v>
      </c>
      <c r="M209" s="52">
        <v>250077.85</v>
      </c>
      <c r="N209" s="53">
        <v>0</v>
      </c>
      <c r="O209" s="54">
        <v>0</v>
      </c>
      <c r="P209" s="55">
        <v>0</v>
      </c>
      <c r="Q209" s="81">
        <v>0</v>
      </c>
      <c r="R209" s="56">
        <f>M209+N209</f>
        <v>250077.85</v>
      </c>
      <c r="S209" s="56">
        <f t="shared" si="624"/>
        <v>64.122525641025646</v>
      </c>
      <c r="T209" s="56">
        <f t="shared" si="625"/>
        <v>32.061262820512823</v>
      </c>
      <c r="U209" s="56">
        <f t="shared" si="626"/>
        <v>32.061262820512823</v>
      </c>
      <c r="V209" s="56">
        <f t="shared" si="622"/>
        <v>32.061262820512823</v>
      </c>
      <c r="W209" s="57">
        <f t="shared" si="627"/>
        <v>0</v>
      </c>
      <c r="X209" s="56">
        <f t="shared" si="628"/>
        <v>0</v>
      </c>
      <c r="Y209" s="56">
        <f t="shared" si="629"/>
        <v>0</v>
      </c>
      <c r="Z209" s="56">
        <f t="shared" si="630"/>
        <v>0</v>
      </c>
      <c r="AA209" s="56">
        <f t="shared" si="631"/>
        <v>0</v>
      </c>
      <c r="AB209" s="56">
        <f t="shared" si="632"/>
        <v>250077.85</v>
      </c>
      <c r="AC209" s="56">
        <f t="shared" si="633"/>
        <v>64.122525641025646</v>
      </c>
      <c r="AD209" s="56">
        <f t="shared" si="634"/>
        <v>32.061262820512823</v>
      </c>
      <c r="AE209" s="56">
        <f t="shared" si="635"/>
        <v>32.061262820512823</v>
      </c>
      <c r="AF209" s="56">
        <f t="shared" si="636"/>
        <v>32.061262820512823</v>
      </c>
      <c r="AG209" s="57">
        <f t="shared" si="637"/>
        <v>139922.15</v>
      </c>
      <c r="AH209" s="56">
        <f t="shared" si="638"/>
        <v>35.877474358974361</v>
      </c>
      <c r="AI209" s="56">
        <f t="shared" si="639"/>
        <v>17.93873717948718</v>
      </c>
      <c r="AJ209" s="57">
        <f t="shared" si="640"/>
        <v>529922.15</v>
      </c>
      <c r="AK209" s="57">
        <f t="shared" si="641"/>
        <v>67.938737179487191</v>
      </c>
      <c r="AL209" s="57">
        <f t="shared" si="642"/>
        <v>67.938737179487191</v>
      </c>
      <c r="AM209" s="34">
        <f>L209-AB209</f>
        <v>529922.15</v>
      </c>
      <c r="AN209" s="57">
        <f t="shared" si="643"/>
        <v>67.938737179487191</v>
      </c>
      <c r="AO209" s="63">
        <f t="shared" si="623"/>
        <v>67.938737179487191</v>
      </c>
      <c r="AP209" s="34">
        <f t="shared" si="644"/>
        <v>529922.15</v>
      </c>
      <c r="AQ209" s="57">
        <f t="shared" si="645"/>
        <v>67.938737179487191</v>
      </c>
    </row>
    <row r="210" spans="1:43" ht="18.75" hidden="1">
      <c r="A210" s="38"/>
      <c r="B210" s="38"/>
      <c r="C210" s="49" t="s">
        <v>60</v>
      </c>
      <c r="D210" s="57">
        <v>480000</v>
      </c>
      <c r="E210" s="49">
        <v>240000</v>
      </c>
      <c r="F210" s="49">
        <v>240000</v>
      </c>
      <c r="G210" s="57">
        <v>360000</v>
      </c>
      <c r="H210" s="49">
        <v>120000</v>
      </c>
      <c r="I210" s="49"/>
      <c r="J210" s="41">
        <f>SUM(G210:I210)</f>
        <v>480000</v>
      </c>
      <c r="K210" s="49">
        <v>0</v>
      </c>
      <c r="L210" s="51">
        <f>SUM(G210:I210,K210)</f>
        <v>480000</v>
      </c>
      <c r="M210" s="52">
        <v>22470</v>
      </c>
      <c r="N210" s="53">
        <v>18404</v>
      </c>
      <c r="O210" s="54"/>
      <c r="P210" s="55"/>
      <c r="Q210" s="81"/>
      <c r="R210" s="56">
        <f>M210+N210</f>
        <v>40874</v>
      </c>
      <c r="S210" s="56">
        <f t="shared" si="624"/>
        <v>17.030833333333334</v>
      </c>
      <c r="T210" s="56">
        <f t="shared" si="625"/>
        <v>8.5154166666666669</v>
      </c>
      <c r="U210" s="56">
        <f t="shared" si="626"/>
        <v>8.5154166666666669</v>
      </c>
      <c r="V210" s="56">
        <f t="shared" si="622"/>
        <v>8.5154166666666669</v>
      </c>
      <c r="W210" s="57">
        <f t="shared" si="627"/>
        <v>0</v>
      </c>
      <c r="X210" s="56">
        <f t="shared" si="628"/>
        <v>0</v>
      </c>
      <c r="Y210" s="56">
        <f t="shared" si="629"/>
        <v>0</v>
      </c>
      <c r="Z210" s="56">
        <f t="shared" si="630"/>
        <v>0</v>
      </c>
      <c r="AA210" s="56">
        <f t="shared" si="631"/>
        <v>0</v>
      </c>
      <c r="AB210" s="56">
        <f t="shared" si="632"/>
        <v>40874</v>
      </c>
      <c r="AC210" s="56">
        <f t="shared" si="633"/>
        <v>17.030833333333334</v>
      </c>
      <c r="AD210" s="56">
        <f t="shared" si="634"/>
        <v>8.5154166666666669</v>
      </c>
      <c r="AE210" s="56">
        <f t="shared" si="635"/>
        <v>8.5154166666666669</v>
      </c>
      <c r="AF210" s="56">
        <f t="shared" si="636"/>
        <v>8.5154166666666669</v>
      </c>
      <c r="AG210" s="57">
        <f t="shared" si="637"/>
        <v>199126</v>
      </c>
      <c r="AH210" s="56">
        <f t="shared" si="638"/>
        <v>82.969166666666666</v>
      </c>
      <c r="AI210" s="56">
        <f t="shared" si="639"/>
        <v>41.484583333333333</v>
      </c>
      <c r="AJ210" s="57">
        <f t="shared" si="640"/>
        <v>439126</v>
      </c>
      <c r="AK210" s="57">
        <f t="shared" si="641"/>
        <v>91.484583333333333</v>
      </c>
      <c r="AL210" s="57">
        <f t="shared" si="642"/>
        <v>91.484583333333333</v>
      </c>
      <c r="AM210" s="34">
        <f>L210-AB210</f>
        <v>439126</v>
      </c>
      <c r="AN210" s="57">
        <f t="shared" si="643"/>
        <v>91.484583333333333</v>
      </c>
      <c r="AO210" s="63">
        <f t="shared" si="623"/>
        <v>91.484583333333333</v>
      </c>
      <c r="AP210" s="34">
        <f t="shared" si="644"/>
        <v>439126</v>
      </c>
      <c r="AQ210" s="57">
        <f t="shared" si="645"/>
        <v>91.484583333333333</v>
      </c>
    </row>
    <row r="211" spans="1:43" ht="18.75" hidden="1">
      <c r="A211" s="61"/>
      <c r="B211" s="62"/>
      <c r="C211" s="63" t="s">
        <v>61</v>
      </c>
      <c r="D211" s="63">
        <f>D212</f>
        <v>470800</v>
      </c>
      <c r="E211" s="63">
        <f>E212</f>
        <v>235400</v>
      </c>
      <c r="F211" s="63">
        <f>F212</f>
        <v>235400</v>
      </c>
      <c r="G211" s="63">
        <f>SUM(G212:G212)</f>
        <v>470800</v>
      </c>
      <c r="H211" s="63">
        <f>H212</f>
        <v>0</v>
      </c>
      <c r="I211" s="63">
        <f>I212</f>
        <v>0</v>
      </c>
      <c r="J211" s="63">
        <f>J212</f>
        <v>470800</v>
      </c>
      <c r="K211" s="63">
        <f>K212</f>
        <v>0</v>
      </c>
      <c r="L211" s="63">
        <f>SUM(L212:L212)</f>
        <v>470800</v>
      </c>
      <c r="M211" s="64">
        <f t="shared" ref="M211:AP211" si="646">M212</f>
        <v>470800</v>
      </c>
      <c r="N211" s="65">
        <f t="shared" si="646"/>
        <v>0</v>
      </c>
      <c r="O211" s="66">
        <f t="shared" si="646"/>
        <v>0</v>
      </c>
      <c r="P211" s="46">
        <f t="shared" si="646"/>
        <v>0</v>
      </c>
      <c r="Q211" s="82">
        <f t="shared" si="646"/>
        <v>0</v>
      </c>
      <c r="R211" s="67">
        <f t="shared" si="646"/>
        <v>470800</v>
      </c>
      <c r="S211" s="67">
        <f t="shared" si="646"/>
        <v>200</v>
      </c>
      <c r="T211" s="67">
        <f t="shared" si="646"/>
        <v>100</v>
      </c>
      <c r="U211" s="56">
        <f t="shared" si="626"/>
        <v>100</v>
      </c>
      <c r="V211" s="67">
        <f t="shared" si="646"/>
        <v>100</v>
      </c>
      <c r="W211" s="63">
        <f t="shared" si="646"/>
        <v>0</v>
      </c>
      <c r="X211" s="67">
        <f t="shared" si="646"/>
        <v>0</v>
      </c>
      <c r="Y211" s="67">
        <f t="shared" si="646"/>
        <v>0</v>
      </c>
      <c r="Z211" s="56">
        <f t="shared" si="630"/>
        <v>0</v>
      </c>
      <c r="AA211" s="67">
        <f t="shared" si="646"/>
        <v>0</v>
      </c>
      <c r="AB211" s="67">
        <f>AB212</f>
        <v>470800</v>
      </c>
      <c r="AC211" s="67">
        <f t="shared" ref="AC211" si="647">AC212</f>
        <v>200</v>
      </c>
      <c r="AD211" s="67">
        <f t="shared" si="646"/>
        <v>100</v>
      </c>
      <c r="AE211" s="56">
        <f t="shared" si="635"/>
        <v>100</v>
      </c>
      <c r="AF211" s="67">
        <f t="shared" si="646"/>
        <v>100</v>
      </c>
      <c r="AG211" s="63">
        <f>AG212</f>
        <v>-235400</v>
      </c>
      <c r="AH211" s="67">
        <f t="shared" ref="AH211:AI211" si="648">AH212</f>
        <v>-100</v>
      </c>
      <c r="AI211" s="67">
        <f t="shared" si="648"/>
        <v>-50</v>
      </c>
      <c r="AJ211" s="63">
        <f t="shared" si="646"/>
        <v>0</v>
      </c>
      <c r="AK211" s="63">
        <f t="shared" si="646"/>
        <v>0</v>
      </c>
      <c r="AL211" s="63">
        <f t="shared" si="646"/>
        <v>0</v>
      </c>
      <c r="AM211" s="63">
        <f t="shared" si="646"/>
        <v>0</v>
      </c>
      <c r="AN211" s="63">
        <f t="shared" si="646"/>
        <v>0</v>
      </c>
      <c r="AO211" s="63">
        <f t="shared" si="646"/>
        <v>0</v>
      </c>
      <c r="AP211" s="63">
        <f t="shared" si="646"/>
        <v>0</v>
      </c>
      <c r="AQ211" s="57">
        <f>(AP211/D211)*100</f>
        <v>0</v>
      </c>
    </row>
    <row r="212" spans="1:43" ht="18.75" hidden="1">
      <c r="A212" s="38"/>
      <c r="B212" s="38"/>
      <c r="C212" s="49" t="s">
        <v>70</v>
      </c>
      <c r="D212" s="57">
        <v>470800</v>
      </c>
      <c r="E212" s="49">
        <v>235400</v>
      </c>
      <c r="F212" s="49">
        <v>235400</v>
      </c>
      <c r="G212" s="57">
        <v>470800</v>
      </c>
      <c r="H212" s="49">
        <v>0</v>
      </c>
      <c r="I212" s="49"/>
      <c r="J212" s="49">
        <f>SUM(G212:I212)</f>
        <v>470800</v>
      </c>
      <c r="K212" s="57">
        <v>0</v>
      </c>
      <c r="L212" s="51">
        <f>SUM(G212:I212,K212)</f>
        <v>470800</v>
      </c>
      <c r="M212" s="52">
        <v>470800</v>
      </c>
      <c r="N212" s="53"/>
      <c r="O212" s="54"/>
      <c r="P212" s="55"/>
      <c r="Q212" s="81"/>
      <c r="R212" s="57">
        <f>M212+N212</f>
        <v>470800</v>
      </c>
      <c r="S212" s="56">
        <f t="shared" si="624"/>
        <v>200</v>
      </c>
      <c r="T212" s="56">
        <f>R212/L212*100</f>
        <v>100</v>
      </c>
      <c r="U212" s="56">
        <f t="shared" si="626"/>
        <v>100</v>
      </c>
      <c r="V212" s="56">
        <f>R212/D212*100</f>
        <v>100</v>
      </c>
      <c r="W212" s="57">
        <f>O212+P212+Q212</f>
        <v>0</v>
      </c>
      <c r="X212" s="56">
        <f t="shared" si="628"/>
        <v>0</v>
      </c>
      <c r="Y212" s="56">
        <f>W212/L212*100</f>
        <v>0</v>
      </c>
      <c r="Z212" s="56">
        <f t="shared" si="630"/>
        <v>0</v>
      </c>
      <c r="AA212" s="56">
        <f>W212/D212*100</f>
        <v>0</v>
      </c>
      <c r="AB212" s="56">
        <f>SUM(M212:Q212)</f>
        <v>470800</v>
      </c>
      <c r="AC212" s="56">
        <f t="shared" si="633"/>
        <v>200</v>
      </c>
      <c r="AD212" s="56">
        <f t="shared" ref="AD212" si="649">AB212/J212*100</f>
        <v>100</v>
      </c>
      <c r="AE212" s="56">
        <f t="shared" si="635"/>
        <v>100</v>
      </c>
      <c r="AF212" s="56">
        <f>AB212/D212*100</f>
        <v>100</v>
      </c>
      <c r="AG212" s="57">
        <f t="shared" ref="AG212" si="650">E212-AB212</f>
        <v>-235400</v>
      </c>
      <c r="AH212" s="56">
        <f t="shared" ref="AH212" si="651">AG212/E212*100</f>
        <v>-100</v>
      </c>
      <c r="AI212" s="56">
        <f t="shared" ref="AI212" si="652">AG212/D212*100</f>
        <v>-50</v>
      </c>
      <c r="AJ212" s="57">
        <f>J212-AB212</f>
        <v>0</v>
      </c>
      <c r="AK212" s="57">
        <f t="shared" ref="AK212" si="653">(AJ212/J212)*100</f>
        <v>0</v>
      </c>
      <c r="AL212" s="57">
        <f>(AJ212/D212)*100</f>
        <v>0</v>
      </c>
      <c r="AM212" s="34">
        <f>L212-AB212</f>
        <v>0</v>
      </c>
      <c r="AN212" s="57">
        <f>(AM212/L212)*100</f>
        <v>0</v>
      </c>
      <c r="AO212" s="63">
        <f>(AM212/D212)*100</f>
        <v>0</v>
      </c>
      <c r="AP212" s="34">
        <f t="shared" ref="AP212" si="654">D212-AB212</f>
        <v>0</v>
      </c>
      <c r="AQ212" s="57">
        <f t="shared" ref="AQ212" si="655">(AP212/D212)*100</f>
        <v>0</v>
      </c>
    </row>
    <row r="213" spans="1:43" ht="18.75" hidden="1">
      <c r="A213" s="69"/>
      <c r="B213" s="69"/>
      <c r="C213" s="70"/>
      <c r="D213" s="70"/>
      <c r="E213" s="70"/>
      <c r="F213" s="70"/>
      <c r="G213" s="71"/>
      <c r="H213" s="71"/>
      <c r="I213" s="71"/>
      <c r="J213" s="71"/>
      <c r="K213" s="71"/>
      <c r="L213" s="71"/>
      <c r="M213" s="72"/>
      <c r="N213" s="73"/>
      <c r="O213" s="74"/>
      <c r="P213" s="75"/>
      <c r="Q213" s="83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</row>
    <row r="214" spans="1:43" s="34" customFormat="1" ht="18.95" hidden="1" customHeight="1">
      <c r="A214" s="1073" t="s">
        <v>218</v>
      </c>
      <c r="B214" s="1074"/>
      <c r="C214" s="1074"/>
      <c r="D214" s="1074"/>
      <c r="E214" s="1074"/>
      <c r="F214" s="1074"/>
      <c r="G214" s="1074"/>
      <c r="H214" s="1074"/>
      <c r="I214" s="1074"/>
      <c r="J214" s="1074"/>
      <c r="K214" s="1074"/>
      <c r="L214" s="1074"/>
      <c r="M214" s="1074"/>
      <c r="N214" s="1074"/>
      <c r="O214" s="1074"/>
      <c r="P214" s="1074"/>
      <c r="Q214" s="1074"/>
      <c r="R214" s="1074"/>
      <c r="S214" s="1074"/>
      <c r="T214" s="1074"/>
      <c r="U214" s="1074"/>
      <c r="V214" s="1074"/>
      <c r="W214" s="1074"/>
      <c r="X214" s="1074"/>
      <c r="Y214" s="1074"/>
      <c r="Z214" s="1074"/>
      <c r="AA214" s="1074"/>
      <c r="AB214" s="1074"/>
      <c r="AC214" s="1074"/>
      <c r="AD214" s="1074"/>
      <c r="AE214" s="1074"/>
      <c r="AF214" s="1074"/>
      <c r="AG214" s="1074"/>
      <c r="AH214" s="1074"/>
      <c r="AI214" s="1074"/>
      <c r="AJ214" s="1074"/>
      <c r="AK214" s="1074"/>
      <c r="AL214" s="1074"/>
      <c r="AM214" s="1074"/>
      <c r="AN214" s="1074"/>
      <c r="AO214" s="1074"/>
      <c r="AP214" s="1074"/>
      <c r="AQ214" s="1074"/>
    </row>
    <row r="215" spans="1:43" s="35" customFormat="1" ht="36.950000000000003" hidden="1" customHeight="1">
      <c r="A215" s="182"/>
      <c r="B215" s="183"/>
      <c r="C215" s="184"/>
      <c r="D215" s="304">
        <v>1</v>
      </c>
      <c r="E215" s="304">
        <v>0.5</v>
      </c>
      <c r="F215" s="304">
        <v>0.5</v>
      </c>
      <c r="G215" s="305" t="s">
        <v>467</v>
      </c>
      <c r="H215" s="305" t="s">
        <v>468</v>
      </c>
      <c r="I215" s="305" t="s">
        <v>469</v>
      </c>
      <c r="J215" s="305" t="s">
        <v>40</v>
      </c>
      <c r="K215" s="306" t="s">
        <v>470</v>
      </c>
      <c r="L215" s="307" t="s">
        <v>471</v>
      </c>
      <c r="M215" s="186" t="s">
        <v>435</v>
      </c>
      <c r="N215" s="186" t="s">
        <v>436</v>
      </c>
      <c r="O215" s="186" t="s">
        <v>20</v>
      </c>
      <c r="P215" s="186" t="s">
        <v>21</v>
      </c>
      <c r="Q215" s="186" t="s">
        <v>437</v>
      </c>
      <c r="R215" s="187" t="s">
        <v>417</v>
      </c>
      <c r="S215" s="286" t="s">
        <v>462</v>
      </c>
      <c r="T215" s="188" t="s">
        <v>433</v>
      </c>
      <c r="U215" s="188" t="s">
        <v>434</v>
      </c>
      <c r="V215" s="188" t="s">
        <v>403</v>
      </c>
      <c r="W215" s="188" t="s">
        <v>438</v>
      </c>
      <c r="X215" s="286" t="s">
        <v>462</v>
      </c>
      <c r="Y215" s="188" t="s">
        <v>433</v>
      </c>
      <c r="Z215" s="188" t="s">
        <v>434</v>
      </c>
      <c r="AA215" s="188" t="s">
        <v>403</v>
      </c>
      <c r="AB215" s="187" t="s">
        <v>439</v>
      </c>
      <c r="AC215" s="286" t="s">
        <v>462</v>
      </c>
      <c r="AD215" s="188" t="s">
        <v>433</v>
      </c>
      <c r="AE215" s="188" t="s">
        <v>434</v>
      </c>
      <c r="AF215" s="188" t="s">
        <v>403</v>
      </c>
      <c r="AG215" s="297" t="s">
        <v>33</v>
      </c>
      <c r="AH215" s="286" t="s">
        <v>464</v>
      </c>
      <c r="AI215" s="286" t="s">
        <v>399</v>
      </c>
      <c r="AJ215" s="188" t="s">
        <v>440</v>
      </c>
      <c r="AK215" s="188" t="s">
        <v>433</v>
      </c>
      <c r="AL215" s="188" t="s">
        <v>403</v>
      </c>
      <c r="AM215" s="188" t="s">
        <v>408</v>
      </c>
      <c r="AN215" s="188" t="s">
        <v>433</v>
      </c>
      <c r="AO215" s="188" t="s">
        <v>403</v>
      </c>
      <c r="AP215" s="188" t="s">
        <v>441</v>
      </c>
      <c r="AQ215" s="188" t="s">
        <v>403</v>
      </c>
    </row>
    <row r="216" spans="1:43" s="35" customFormat="1" ht="18.95" hidden="1" customHeight="1">
      <c r="A216" s="205"/>
      <c r="B216" s="206"/>
      <c r="C216" s="184" t="s">
        <v>54</v>
      </c>
      <c r="D216" s="184">
        <f t="shared" ref="D216:I216" si="656">D217+D223</f>
        <v>3868000</v>
      </c>
      <c r="E216" s="184">
        <f t="shared" si="656"/>
        <v>1934000</v>
      </c>
      <c r="F216" s="184">
        <f t="shared" si="656"/>
        <v>1934000</v>
      </c>
      <c r="G216" s="184">
        <f t="shared" si="656"/>
        <v>3299600</v>
      </c>
      <c r="H216" s="184">
        <f t="shared" si="656"/>
        <v>568400</v>
      </c>
      <c r="I216" s="184">
        <f t="shared" si="656"/>
        <v>0</v>
      </c>
      <c r="J216" s="184">
        <f t="shared" ref="J216:J222" si="657">SUM(G216:I216)</f>
        <v>3868000</v>
      </c>
      <c r="K216" s="185">
        <f>K217+K223</f>
        <v>0</v>
      </c>
      <c r="L216" s="184">
        <f>L217+L223</f>
        <v>3868000</v>
      </c>
      <c r="M216" s="184">
        <f>M217+M223</f>
        <v>636219.96</v>
      </c>
      <c r="N216" s="184">
        <f t="shared" ref="N216:R216" si="658">N217+N223</f>
        <v>2569988</v>
      </c>
      <c r="O216" s="184">
        <f t="shared" si="658"/>
        <v>0</v>
      </c>
      <c r="P216" s="184">
        <f t="shared" si="658"/>
        <v>0</v>
      </c>
      <c r="Q216" s="184">
        <f t="shared" si="658"/>
        <v>420000</v>
      </c>
      <c r="R216" s="184">
        <f t="shared" si="658"/>
        <v>3206207.96</v>
      </c>
      <c r="S216" s="207">
        <f>(R216/E216)*100</f>
        <v>165.78117683557394</v>
      </c>
      <c r="T216" s="207">
        <f>(R216/J216)*100</f>
        <v>82.890588417786972</v>
      </c>
      <c r="U216" s="207">
        <f>(R216/L216)*100</f>
        <v>82.890588417786972</v>
      </c>
      <c r="V216" s="198">
        <f>(R216/D216)*100</f>
        <v>82.890588417786972</v>
      </c>
      <c r="W216" s="184">
        <f>W217+W223</f>
        <v>420000</v>
      </c>
      <c r="X216" s="207">
        <f t="shared" ref="X216:X222" si="659">(W216/E216)*100</f>
        <v>21.716649431230611</v>
      </c>
      <c r="Y216" s="198">
        <f>(W216/J216)*100</f>
        <v>10.858324715615305</v>
      </c>
      <c r="Z216" s="207">
        <f>(W216/L216)*100</f>
        <v>10.858324715615305</v>
      </c>
      <c r="AA216" s="198">
        <f>(W216/D216)*100</f>
        <v>10.858324715615305</v>
      </c>
      <c r="AB216" s="184">
        <f>AB217+AB223</f>
        <v>3626207.96</v>
      </c>
      <c r="AC216" s="288">
        <f>(AB216/E216)*100</f>
        <v>187.49782626680457</v>
      </c>
      <c r="AD216" s="198">
        <f>(AB216/J216)*100</f>
        <v>93.748913133402283</v>
      </c>
      <c r="AE216" s="207">
        <f>(AB216/L216)*100</f>
        <v>93.748913133402283</v>
      </c>
      <c r="AF216" s="198">
        <f t="shared" ref="AF216:AF222" si="660">(AB216/D216)*100</f>
        <v>93.748913133402283</v>
      </c>
      <c r="AG216" s="291">
        <f>AG217+AG223</f>
        <v>-1692207.96</v>
      </c>
      <c r="AH216" s="292">
        <f>(AG216/E216)*100</f>
        <v>-87.497826266804552</v>
      </c>
      <c r="AI216" s="292">
        <f>(AG216/D216)*100</f>
        <v>-43.748913133402276</v>
      </c>
      <c r="AJ216" s="184">
        <f>AJ217+AJ223</f>
        <v>241792.04000000004</v>
      </c>
      <c r="AK216" s="198">
        <f t="shared" ref="AK216:AK217" si="661">(AJ216/J216)*100</f>
        <v>6.2510868665977259</v>
      </c>
      <c r="AL216" s="198">
        <f>(AJ216/D216)*100</f>
        <v>6.2510868665977259</v>
      </c>
      <c r="AM216" s="184">
        <f>AM217+AM223</f>
        <v>241792.04000000004</v>
      </c>
      <c r="AN216" s="198">
        <f>(AM216/L216)*100</f>
        <v>6.2510868665977259</v>
      </c>
      <c r="AO216" s="198">
        <f>(AM216/D216)*100</f>
        <v>6.2510868665977259</v>
      </c>
      <c r="AP216" s="184">
        <f>AP217+AP223</f>
        <v>241792.04000000004</v>
      </c>
      <c r="AQ216" s="198">
        <f>(AP216/D216)*100</f>
        <v>6.2510868665977259</v>
      </c>
    </row>
    <row r="217" spans="1:43" s="35" customFormat="1" ht="18.95" hidden="1" customHeight="1">
      <c r="A217" s="182"/>
      <c r="B217" s="192" t="s">
        <v>34</v>
      </c>
      <c r="C217" s="193" t="s">
        <v>55</v>
      </c>
      <c r="D217" s="193">
        <f t="shared" ref="D217:I217" si="662">SUM(D218:D222)</f>
        <v>2813600</v>
      </c>
      <c r="E217" s="193">
        <f t="shared" si="662"/>
        <v>1406800</v>
      </c>
      <c r="F217" s="193">
        <f t="shared" si="662"/>
        <v>1406800</v>
      </c>
      <c r="G217" s="190">
        <f t="shared" si="662"/>
        <v>2245200</v>
      </c>
      <c r="H217" s="190">
        <f t="shared" si="662"/>
        <v>568400</v>
      </c>
      <c r="I217" s="190">
        <f t="shared" si="662"/>
        <v>0</v>
      </c>
      <c r="J217" s="190">
        <f t="shared" si="657"/>
        <v>2813600</v>
      </c>
      <c r="K217" s="194">
        <f t="shared" ref="K217:L217" si="663">SUM(K218:K222)</f>
        <v>0</v>
      </c>
      <c r="L217" s="190">
        <f t="shared" si="663"/>
        <v>2813600</v>
      </c>
      <c r="M217" s="193">
        <f>SUM(M218:M222)</f>
        <v>152550</v>
      </c>
      <c r="N217" s="193">
        <f t="shared" ref="N217:R217" si="664">SUM(N218:N222)</f>
        <v>2000000</v>
      </c>
      <c r="O217" s="193">
        <f t="shared" si="664"/>
        <v>0</v>
      </c>
      <c r="P217" s="193">
        <f t="shared" si="664"/>
        <v>0</v>
      </c>
      <c r="Q217" s="193">
        <f t="shared" si="664"/>
        <v>420000</v>
      </c>
      <c r="R217" s="190">
        <f t="shared" si="664"/>
        <v>2152550</v>
      </c>
      <c r="S217" s="189">
        <f>(R217/E217)*100</f>
        <v>153.01037816320729</v>
      </c>
      <c r="T217" s="189">
        <f t="shared" ref="T217:T222" si="665">(R217/J217)*100</f>
        <v>76.505189081603646</v>
      </c>
      <c r="U217" s="189">
        <f t="shared" ref="U217:U224" si="666">(R217/L217)*100</f>
        <v>76.505189081603646</v>
      </c>
      <c r="V217" s="190">
        <f>(R217/D217)*100</f>
        <v>76.505189081603646</v>
      </c>
      <c r="W217" s="190">
        <f>SUM(W218:W222)</f>
        <v>420000</v>
      </c>
      <c r="X217" s="189">
        <f t="shared" si="659"/>
        <v>29.854990048336649</v>
      </c>
      <c r="Y217" s="190">
        <f t="shared" ref="Y217:Y224" si="667">(W217/J217)*100</f>
        <v>14.927495024168325</v>
      </c>
      <c r="Z217" s="189">
        <f t="shared" ref="Z217:Z224" si="668">(W217/L217)*100</f>
        <v>14.927495024168325</v>
      </c>
      <c r="AA217" s="189">
        <f>(W217/D217)*100</f>
        <v>14.927495024168325</v>
      </c>
      <c r="AB217" s="190">
        <f>SUM(AB218:AB222)</f>
        <v>2572550</v>
      </c>
      <c r="AC217" s="190">
        <f>(AB217/E217)*100</f>
        <v>182.86536821154394</v>
      </c>
      <c r="AD217" s="190">
        <f t="shared" ref="AD217:AD224" si="669">(AB217/J217)*100</f>
        <v>91.432684105771969</v>
      </c>
      <c r="AE217" s="189">
        <f t="shared" ref="AE217:AE224" si="670">(AB217/L217)*100</f>
        <v>91.432684105771969</v>
      </c>
      <c r="AF217" s="189">
        <f t="shared" si="660"/>
        <v>91.432684105771969</v>
      </c>
      <c r="AG217" s="289">
        <f>SUM(AG218:AG222)</f>
        <v>-1165750</v>
      </c>
      <c r="AH217" s="199">
        <f>(AG217/E217)*100</f>
        <v>-82.865368211543938</v>
      </c>
      <c r="AI217" s="199">
        <f>(AG217/D217)*100</f>
        <v>-41.432684105771969</v>
      </c>
      <c r="AJ217" s="191">
        <f>SUM(AJ218:AJ222)</f>
        <v>241050</v>
      </c>
      <c r="AK217" s="191">
        <f t="shared" si="661"/>
        <v>8.5673158942280345</v>
      </c>
      <c r="AL217" s="191">
        <f t="shared" ref="AL217:AL222" si="671">(AJ217/D217)*100</f>
        <v>8.5673158942280345</v>
      </c>
      <c r="AM217" s="191">
        <f>SUM(AM218:AM222)</f>
        <v>241050</v>
      </c>
      <c r="AN217" s="191">
        <f t="shared" ref="AN217:AN224" si="672">(AM217/L217)*100</f>
        <v>8.5673158942280345</v>
      </c>
      <c r="AO217" s="191">
        <f t="shared" ref="AO217:AO224" si="673">(AM217/D217)*100</f>
        <v>8.5673158942280345</v>
      </c>
      <c r="AP217" s="191">
        <f>SUM(AP218:AP222)</f>
        <v>241050</v>
      </c>
      <c r="AQ217" s="191">
        <f t="shared" ref="AQ217:AQ224" si="674">(AP217/D217)*100</f>
        <v>8.5673158942280345</v>
      </c>
    </row>
    <row r="218" spans="1:43" s="35" customFormat="1" ht="18.95" hidden="1" customHeight="1">
      <c r="A218" s="183"/>
      <c r="B218" s="183"/>
      <c r="C218" s="189" t="s">
        <v>56</v>
      </c>
      <c r="D218" s="189">
        <f>D230</f>
        <v>540000</v>
      </c>
      <c r="E218" s="189">
        <f>E230</f>
        <v>270000</v>
      </c>
      <c r="F218" s="189">
        <f>F230</f>
        <v>270000</v>
      </c>
      <c r="G218" s="189">
        <f t="shared" ref="G218:I218" si="675">G230</f>
        <v>540000</v>
      </c>
      <c r="H218" s="189">
        <f t="shared" si="675"/>
        <v>0</v>
      </c>
      <c r="I218" s="189">
        <f t="shared" si="675"/>
        <v>0</v>
      </c>
      <c r="J218" s="189">
        <f t="shared" si="657"/>
        <v>540000</v>
      </c>
      <c r="K218" s="195">
        <f>K230</f>
        <v>0</v>
      </c>
      <c r="L218" s="196">
        <f>J218+(K218)</f>
        <v>540000</v>
      </c>
      <c r="M218" s="189">
        <f>M230</f>
        <v>150000</v>
      </c>
      <c r="N218" s="189">
        <f t="shared" ref="N218:Q218" si="676">N230</f>
        <v>0</v>
      </c>
      <c r="O218" s="189">
        <f t="shared" si="676"/>
        <v>0</v>
      </c>
      <c r="P218" s="189">
        <f t="shared" si="676"/>
        <v>0</v>
      </c>
      <c r="Q218" s="189">
        <f t="shared" si="676"/>
        <v>420000</v>
      </c>
      <c r="R218" s="189">
        <f>M218+N218</f>
        <v>150000</v>
      </c>
      <c r="S218" s="189">
        <f>(R218/E218)*100</f>
        <v>55.555555555555557</v>
      </c>
      <c r="T218" s="189">
        <f t="shared" si="665"/>
        <v>27.777777777777779</v>
      </c>
      <c r="U218" s="189">
        <f t="shared" si="666"/>
        <v>27.777777777777779</v>
      </c>
      <c r="V218" s="189">
        <f>(R218/D218)*100</f>
        <v>27.777777777777779</v>
      </c>
      <c r="W218" s="189">
        <f>O218+P218+Q218</f>
        <v>420000</v>
      </c>
      <c r="X218" s="189">
        <f t="shared" si="659"/>
        <v>155.55555555555557</v>
      </c>
      <c r="Y218" s="189">
        <f t="shared" si="667"/>
        <v>77.777777777777786</v>
      </c>
      <c r="Z218" s="189">
        <f t="shared" si="668"/>
        <v>77.777777777777786</v>
      </c>
      <c r="AA218" s="189">
        <f>(W218/D218)*100</f>
        <v>77.777777777777786</v>
      </c>
      <c r="AB218" s="189">
        <f>SUM(M218:Q218)</f>
        <v>570000</v>
      </c>
      <c r="AC218" s="189">
        <f>(AB218/E218)*100</f>
        <v>211.11111111111111</v>
      </c>
      <c r="AD218" s="189">
        <f t="shared" si="669"/>
        <v>105.55555555555556</v>
      </c>
      <c r="AE218" s="189">
        <f t="shared" si="670"/>
        <v>105.55555555555556</v>
      </c>
      <c r="AF218" s="189">
        <f t="shared" si="660"/>
        <v>105.55555555555556</v>
      </c>
      <c r="AG218" s="189">
        <f>E218-AB218</f>
        <v>-300000</v>
      </c>
      <c r="AH218" s="290">
        <f>(AG218/E218)*100</f>
        <v>-111.11111111111111</v>
      </c>
      <c r="AI218" s="290">
        <f>(AG218/D218)*100</f>
        <v>-55.555555555555557</v>
      </c>
      <c r="AJ218" s="197">
        <f>J218-AB218</f>
        <v>-30000</v>
      </c>
      <c r="AK218" s="197">
        <f>(AJ218/J218)*100</f>
        <v>-5.5555555555555554</v>
      </c>
      <c r="AL218" s="197">
        <f t="shared" si="671"/>
        <v>-5.5555555555555554</v>
      </c>
      <c r="AM218" s="197">
        <f>L218-AB218</f>
        <v>-30000</v>
      </c>
      <c r="AN218" s="197">
        <f t="shared" si="672"/>
        <v>-5.5555555555555554</v>
      </c>
      <c r="AO218" s="197">
        <f t="shared" si="673"/>
        <v>-5.5555555555555554</v>
      </c>
      <c r="AP218" s="197">
        <f>D218-AB218</f>
        <v>-30000</v>
      </c>
      <c r="AQ218" s="197">
        <f t="shared" si="674"/>
        <v>-5.5555555555555554</v>
      </c>
    </row>
    <row r="219" spans="1:43" s="35" customFormat="1" ht="18.95" hidden="1" customHeight="1">
      <c r="A219" s="183"/>
      <c r="B219" s="183"/>
      <c r="C219" s="189" t="s">
        <v>57</v>
      </c>
      <c r="D219" s="189">
        <f t="shared" ref="D219:I222" si="677">D231</f>
        <v>2223200</v>
      </c>
      <c r="E219" s="189">
        <f t="shared" si="677"/>
        <v>1111600</v>
      </c>
      <c r="F219" s="189">
        <f t="shared" si="677"/>
        <v>1111600</v>
      </c>
      <c r="G219" s="189">
        <f t="shared" si="677"/>
        <v>1667400</v>
      </c>
      <c r="H219" s="189">
        <f t="shared" si="677"/>
        <v>555800</v>
      </c>
      <c r="I219" s="189">
        <f t="shared" si="677"/>
        <v>0</v>
      </c>
      <c r="J219" s="189">
        <f t="shared" si="657"/>
        <v>2223200</v>
      </c>
      <c r="K219" s="195">
        <f t="shared" ref="K219:K224" si="678">K231</f>
        <v>0</v>
      </c>
      <c r="L219" s="196">
        <f>J219+(K219)</f>
        <v>2223200</v>
      </c>
      <c r="M219" s="189">
        <f t="shared" ref="M219:Q222" si="679">M231</f>
        <v>2550</v>
      </c>
      <c r="N219" s="189">
        <f t="shared" si="679"/>
        <v>2000000</v>
      </c>
      <c r="O219" s="189">
        <f t="shared" si="679"/>
        <v>0</v>
      </c>
      <c r="P219" s="189">
        <f t="shared" si="679"/>
        <v>0</v>
      </c>
      <c r="Q219" s="189">
        <f t="shared" si="679"/>
        <v>0</v>
      </c>
      <c r="R219" s="189">
        <f>M219+N219</f>
        <v>2002550</v>
      </c>
      <c r="S219" s="189">
        <f t="shared" ref="S219:S224" si="680">(R219/E219)*100</f>
        <v>180.15023389708529</v>
      </c>
      <c r="T219" s="189">
        <f t="shared" si="665"/>
        <v>90.075116948542643</v>
      </c>
      <c r="U219" s="189">
        <f t="shared" si="666"/>
        <v>90.075116948542643</v>
      </c>
      <c r="V219" s="189">
        <f t="shared" ref="V219:V222" si="681">(R219/D219)*100</f>
        <v>90.075116948542643</v>
      </c>
      <c r="W219" s="189">
        <f>O219+P219+Q219</f>
        <v>0</v>
      </c>
      <c r="X219" s="189">
        <f t="shared" si="659"/>
        <v>0</v>
      </c>
      <c r="Y219" s="189">
        <f t="shared" si="667"/>
        <v>0</v>
      </c>
      <c r="Z219" s="189">
        <f t="shared" si="668"/>
        <v>0</v>
      </c>
      <c r="AA219" s="189">
        <f t="shared" ref="AA219:AA222" si="682">(W219/D219)*100</f>
        <v>0</v>
      </c>
      <c r="AB219" s="189">
        <f>SUM(M219:Q219)</f>
        <v>2002550</v>
      </c>
      <c r="AC219" s="189">
        <f t="shared" ref="AC219:AC224" si="683">(AB219/E219)*100</f>
        <v>180.15023389708529</v>
      </c>
      <c r="AD219" s="189">
        <f t="shared" si="669"/>
        <v>90.075116948542643</v>
      </c>
      <c r="AE219" s="189">
        <f t="shared" si="670"/>
        <v>90.075116948542643</v>
      </c>
      <c r="AF219" s="189">
        <f t="shared" si="660"/>
        <v>90.075116948542643</v>
      </c>
      <c r="AG219" s="189">
        <f t="shared" ref="AG219:AG222" si="684">E219-AB219</f>
        <v>-890950</v>
      </c>
      <c r="AH219" s="290">
        <f t="shared" ref="AH219:AH222" si="685">(AG219/E219)*100</f>
        <v>-80.150233897085286</v>
      </c>
      <c r="AI219" s="290">
        <f t="shared" ref="AI219:AI222" si="686">(AG219/D219)*100</f>
        <v>-40.075116948542643</v>
      </c>
      <c r="AJ219" s="197">
        <f t="shared" ref="AJ219:AJ222" si="687">J219-AB219</f>
        <v>220650</v>
      </c>
      <c r="AK219" s="197">
        <f t="shared" ref="AK219:AK224" si="688">(AJ219/J219)*100</f>
        <v>9.9248830514573587</v>
      </c>
      <c r="AL219" s="197">
        <f t="shared" si="671"/>
        <v>9.9248830514573587</v>
      </c>
      <c r="AM219" s="197">
        <f t="shared" ref="AM219:AM222" si="689">L219-AB219</f>
        <v>220650</v>
      </c>
      <c r="AN219" s="197">
        <f t="shared" si="672"/>
        <v>9.9248830514573587</v>
      </c>
      <c r="AO219" s="197">
        <f t="shared" si="673"/>
        <v>9.9248830514573587</v>
      </c>
      <c r="AP219" s="197">
        <f t="shared" ref="AP219:AP222" si="690">D219-AB219</f>
        <v>220650</v>
      </c>
      <c r="AQ219" s="197">
        <f t="shared" si="674"/>
        <v>9.9248830514573587</v>
      </c>
    </row>
    <row r="220" spans="1:43" s="35" customFormat="1" ht="18.95" hidden="1" customHeight="1">
      <c r="A220" s="183"/>
      <c r="B220" s="183"/>
      <c r="C220" s="189" t="s">
        <v>58</v>
      </c>
      <c r="D220" s="189">
        <f t="shared" si="677"/>
        <v>50400</v>
      </c>
      <c r="E220" s="189">
        <f t="shared" si="677"/>
        <v>25200</v>
      </c>
      <c r="F220" s="189">
        <f t="shared" si="677"/>
        <v>25200</v>
      </c>
      <c r="G220" s="189">
        <f t="shared" si="677"/>
        <v>37800</v>
      </c>
      <c r="H220" s="189">
        <f t="shared" si="677"/>
        <v>12600</v>
      </c>
      <c r="I220" s="189">
        <f t="shared" si="677"/>
        <v>0</v>
      </c>
      <c r="J220" s="189">
        <f t="shared" si="657"/>
        <v>50400</v>
      </c>
      <c r="K220" s="195">
        <f t="shared" si="678"/>
        <v>0</v>
      </c>
      <c r="L220" s="196">
        <f>J220+(K220)</f>
        <v>50400</v>
      </c>
      <c r="M220" s="189">
        <f t="shared" si="679"/>
        <v>0</v>
      </c>
      <c r="N220" s="189">
        <f t="shared" si="679"/>
        <v>0</v>
      </c>
      <c r="O220" s="189">
        <f t="shared" si="679"/>
        <v>0</v>
      </c>
      <c r="P220" s="189">
        <f t="shared" si="679"/>
        <v>0</v>
      </c>
      <c r="Q220" s="189">
        <f t="shared" si="679"/>
        <v>0</v>
      </c>
      <c r="R220" s="189">
        <f>M220+N220</f>
        <v>0</v>
      </c>
      <c r="S220" s="189">
        <f t="shared" si="680"/>
        <v>0</v>
      </c>
      <c r="T220" s="189">
        <f t="shared" si="665"/>
        <v>0</v>
      </c>
      <c r="U220" s="189">
        <f t="shared" si="666"/>
        <v>0</v>
      </c>
      <c r="V220" s="189">
        <f t="shared" si="681"/>
        <v>0</v>
      </c>
      <c r="W220" s="189">
        <f t="shared" ref="W220:W224" si="691">O220+P220+Q220</f>
        <v>0</v>
      </c>
      <c r="X220" s="189">
        <f t="shared" si="659"/>
        <v>0</v>
      </c>
      <c r="Y220" s="189">
        <f t="shared" si="667"/>
        <v>0</v>
      </c>
      <c r="Z220" s="189">
        <f t="shared" si="668"/>
        <v>0</v>
      </c>
      <c r="AA220" s="189">
        <f t="shared" si="682"/>
        <v>0</v>
      </c>
      <c r="AB220" s="189">
        <f>SUM(M220:Q220)</f>
        <v>0</v>
      </c>
      <c r="AC220" s="189">
        <f t="shared" si="683"/>
        <v>0</v>
      </c>
      <c r="AD220" s="189">
        <f t="shared" si="669"/>
        <v>0</v>
      </c>
      <c r="AE220" s="189">
        <f t="shared" si="670"/>
        <v>0</v>
      </c>
      <c r="AF220" s="189">
        <f t="shared" si="660"/>
        <v>0</v>
      </c>
      <c r="AG220" s="189">
        <f t="shared" si="684"/>
        <v>25200</v>
      </c>
      <c r="AH220" s="290">
        <f t="shared" si="685"/>
        <v>100</v>
      </c>
      <c r="AI220" s="290">
        <f t="shared" si="686"/>
        <v>50</v>
      </c>
      <c r="AJ220" s="197">
        <f t="shared" si="687"/>
        <v>50400</v>
      </c>
      <c r="AK220" s="197">
        <f t="shared" si="688"/>
        <v>100</v>
      </c>
      <c r="AL220" s="197">
        <f t="shared" si="671"/>
        <v>100</v>
      </c>
      <c r="AM220" s="197">
        <f t="shared" si="689"/>
        <v>50400</v>
      </c>
      <c r="AN220" s="197">
        <f t="shared" si="672"/>
        <v>100</v>
      </c>
      <c r="AO220" s="197">
        <f t="shared" si="673"/>
        <v>100</v>
      </c>
      <c r="AP220" s="197">
        <f t="shared" si="690"/>
        <v>50400</v>
      </c>
      <c r="AQ220" s="197">
        <f t="shared" si="674"/>
        <v>100</v>
      </c>
    </row>
    <row r="221" spans="1:43" s="35" customFormat="1" ht="18.95" hidden="1" customHeight="1">
      <c r="A221" s="183"/>
      <c r="B221" s="183"/>
      <c r="C221" s="189" t="s">
        <v>59</v>
      </c>
      <c r="D221" s="189">
        <f t="shared" si="677"/>
        <v>0</v>
      </c>
      <c r="E221" s="189">
        <f t="shared" si="677"/>
        <v>0</v>
      </c>
      <c r="F221" s="189">
        <f t="shared" si="677"/>
        <v>0</v>
      </c>
      <c r="G221" s="189">
        <f t="shared" si="677"/>
        <v>0</v>
      </c>
      <c r="H221" s="189">
        <f t="shared" si="677"/>
        <v>0</v>
      </c>
      <c r="I221" s="189">
        <f t="shared" si="677"/>
        <v>0</v>
      </c>
      <c r="J221" s="189">
        <f t="shared" si="657"/>
        <v>0</v>
      </c>
      <c r="K221" s="195">
        <f t="shared" si="678"/>
        <v>0</v>
      </c>
      <c r="L221" s="196">
        <f>J221+(K221)</f>
        <v>0</v>
      </c>
      <c r="M221" s="189">
        <f t="shared" si="679"/>
        <v>0</v>
      </c>
      <c r="N221" s="189">
        <f t="shared" si="679"/>
        <v>0</v>
      </c>
      <c r="O221" s="189">
        <f t="shared" si="679"/>
        <v>0</v>
      </c>
      <c r="P221" s="189">
        <f t="shared" si="679"/>
        <v>0</v>
      </c>
      <c r="Q221" s="189">
        <f t="shared" si="679"/>
        <v>0</v>
      </c>
      <c r="R221" s="189">
        <f>M221+N221</f>
        <v>0</v>
      </c>
      <c r="S221" s="189" t="e">
        <f t="shared" si="680"/>
        <v>#DIV/0!</v>
      </c>
      <c r="T221" s="189" t="e">
        <f t="shared" si="665"/>
        <v>#DIV/0!</v>
      </c>
      <c r="U221" s="189" t="e">
        <f t="shared" si="666"/>
        <v>#DIV/0!</v>
      </c>
      <c r="V221" s="189" t="e">
        <f t="shared" si="681"/>
        <v>#DIV/0!</v>
      </c>
      <c r="W221" s="189">
        <f t="shared" si="691"/>
        <v>0</v>
      </c>
      <c r="X221" s="189" t="e">
        <f t="shared" si="659"/>
        <v>#DIV/0!</v>
      </c>
      <c r="Y221" s="189" t="e">
        <f t="shared" si="667"/>
        <v>#DIV/0!</v>
      </c>
      <c r="Z221" s="189" t="e">
        <f t="shared" si="668"/>
        <v>#DIV/0!</v>
      </c>
      <c r="AA221" s="189" t="e">
        <f t="shared" si="682"/>
        <v>#DIV/0!</v>
      </c>
      <c r="AB221" s="189">
        <f>SUM(M221:Q221)</f>
        <v>0</v>
      </c>
      <c r="AC221" s="189" t="e">
        <f t="shared" si="683"/>
        <v>#DIV/0!</v>
      </c>
      <c r="AD221" s="189" t="e">
        <f t="shared" si="669"/>
        <v>#DIV/0!</v>
      </c>
      <c r="AE221" s="189" t="e">
        <f t="shared" si="670"/>
        <v>#DIV/0!</v>
      </c>
      <c r="AF221" s="189" t="e">
        <f t="shared" si="660"/>
        <v>#DIV/0!</v>
      </c>
      <c r="AG221" s="189">
        <f t="shared" si="684"/>
        <v>0</v>
      </c>
      <c r="AH221" s="290" t="e">
        <f t="shared" si="685"/>
        <v>#DIV/0!</v>
      </c>
      <c r="AI221" s="290" t="e">
        <f t="shared" si="686"/>
        <v>#DIV/0!</v>
      </c>
      <c r="AJ221" s="197">
        <f t="shared" si="687"/>
        <v>0</v>
      </c>
      <c r="AK221" s="197" t="e">
        <f t="shared" si="688"/>
        <v>#DIV/0!</v>
      </c>
      <c r="AL221" s="197" t="e">
        <f t="shared" si="671"/>
        <v>#DIV/0!</v>
      </c>
      <c r="AM221" s="197">
        <f t="shared" si="689"/>
        <v>0</v>
      </c>
      <c r="AN221" s="197" t="e">
        <f t="shared" si="672"/>
        <v>#DIV/0!</v>
      </c>
      <c r="AO221" s="197" t="e">
        <f t="shared" si="673"/>
        <v>#DIV/0!</v>
      </c>
      <c r="AP221" s="197">
        <f t="shared" si="690"/>
        <v>0</v>
      </c>
      <c r="AQ221" s="197" t="e">
        <f t="shared" si="674"/>
        <v>#DIV/0!</v>
      </c>
    </row>
    <row r="222" spans="1:43" s="35" customFormat="1" ht="18.95" hidden="1" customHeight="1">
      <c r="A222" s="183"/>
      <c r="B222" s="183"/>
      <c r="C222" s="189" t="s">
        <v>60</v>
      </c>
      <c r="D222" s="189">
        <f t="shared" si="677"/>
        <v>0</v>
      </c>
      <c r="E222" s="189">
        <f t="shared" si="677"/>
        <v>0</v>
      </c>
      <c r="F222" s="189">
        <f t="shared" si="677"/>
        <v>0</v>
      </c>
      <c r="G222" s="189">
        <f t="shared" si="677"/>
        <v>0</v>
      </c>
      <c r="H222" s="189">
        <f t="shared" si="677"/>
        <v>0</v>
      </c>
      <c r="I222" s="189">
        <f t="shared" si="677"/>
        <v>0</v>
      </c>
      <c r="J222" s="189">
        <f t="shared" si="657"/>
        <v>0</v>
      </c>
      <c r="K222" s="195">
        <f t="shared" si="678"/>
        <v>0</v>
      </c>
      <c r="L222" s="196">
        <f>J222+(K222)</f>
        <v>0</v>
      </c>
      <c r="M222" s="189">
        <f t="shared" si="679"/>
        <v>0</v>
      </c>
      <c r="N222" s="189">
        <f t="shared" si="679"/>
        <v>0</v>
      </c>
      <c r="O222" s="189">
        <f t="shared" si="679"/>
        <v>0</v>
      </c>
      <c r="P222" s="189">
        <f t="shared" si="679"/>
        <v>0</v>
      </c>
      <c r="Q222" s="189">
        <f t="shared" si="679"/>
        <v>0</v>
      </c>
      <c r="R222" s="189">
        <f>M222+N222</f>
        <v>0</v>
      </c>
      <c r="S222" s="189" t="e">
        <f t="shared" si="680"/>
        <v>#DIV/0!</v>
      </c>
      <c r="T222" s="189" t="e">
        <f t="shared" si="665"/>
        <v>#DIV/0!</v>
      </c>
      <c r="U222" s="189" t="e">
        <f t="shared" si="666"/>
        <v>#DIV/0!</v>
      </c>
      <c r="V222" s="189" t="e">
        <f t="shared" si="681"/>
        <v>#DIV/0!</v>
      </c>
      <c r="W222" s="189">
        <f t="shared" si="691"/>
        <v>0</v>
      </c>
      <c r="X222" s="189" t="e">
        <f t="shared" si="659"/>
        <v>#DIV/0!</v>
      </c>
      <c r="Y222" s="189" t="e">
        <f t="shared" si="667"/>
        <v>#DIV/0!</v>
      </c>
      <c r="Z222" s="189" t="e">
        <f t="shared" si="668"/>
        <v>#DIV/0!</v>
      </c>
      <c r="AA222" s="189" t="e">
        <f t="shared" si="682"/>
        <v>#DIV/0!</v>
      </c>
      <c r="AB222" s="189">
        <f>SUM(M222:Q222)</f>
        <v>0</v>
      </c>
      <c r="AC222" s="189" t="e">
        <f t="shared" si="683"/>
        <v>#DIV/0!</v>
      </c>
      <c r="AD222" s="189" t="e">
        <f t="shared" si="669"/>
        <v>#DIV/0!</v>
      </c>
      <c r="AE222" s="189" t="e">
        <f t="shared" si="670"/>
        <v>#DIV/0!</v>
      </c>
      <c r="AF222" s="189" t="e">
        <f t="shared" si="660"/>
        <v>#DIV/0!</v>
      </c>
      <c r="AG222" s="189">
        <f t="shared" si="684"/>
        <v>0</v>
      </c>
      <c r="AH222" s="290" t="e">
        <f t="shared" si="685"/>
        <v>#DIV/0!</v>
      </c>
      <c r="AI222" s="290" t="e">
        <f t="shared" si="686"/>
        <v>#DIV/0!</v>
      </c>
      <c r="AJ222" s="197">
        <f t="shared" si="687"/>
        <v>0</v>
      </c>
      <c r="AK222" s="197" t="e">
        <f t="shared" si="688"/>
        <v>#DIV/0!</v>
      </c>
      <c r="AL222" s="197" t="e">
        <f t="shared" si="671"/>
        <v>#DIV/0!</v>
      </c>
      <c r="AM222" s="197">
        <f t="shared" si="689"/>
        <v>0</v>
      </c>
      <c r="AN222" s="197" t="e">
        <f t="shared" si="672"/>
        <v>#DIV/0!</v>
      </c>
      <c r="AO222" s="197" t="e">
        <f t="shared" si="673"/>
        <v>#DIV/0!</v>
      </c>
      <c r="AP222" s="197">
        <f t="shared" si="690"/>
        <v>0</v>
      </c>
      <c r="AQ222" s="197" t="e">
        <f t="shared" si="674"/>
        <v>#DIV/0!</v>
      </c>
    </row>
    <row r="223" spans="1:43" s="35" customFormat="1" ht="18.95" hidden="1" customHeight="1">
      <c r="A223" s="182"/>
      <c r="B223" s="192" t="s">
        <v>35</v>
      </c>
      <c r="C223" s="190" t="s">
        <v>64</v>
      </c>
      <c r="D223" s="190">
        <f t="shared" ref="D223:AM223" si="692">D224</f>
        <v>1054400</v>
      </c>
      <c r="E223" s="190">
        <f t="shared" si="692"/>
        <v>527200</v>
      </c>
      <c r="F223" s="190">
        <f t="shared" si="692"/>
        <v>527200</v>
      </c>
      <c r="G223" s="190">
        <f t="shared" si="692"/>
        <v>1054400</v>
      </c>
      <c r="H223" s="190">
        <f t="shared" si="692"/>
        <v>0</v>
      </c>
      <c r="I223" s="190">
        <f t="shared" si="692"/>
        <v>0</v>
      </c>
      <c r="J223" s="190">
        <f t="shared" si="692"/>
        <v>1054400</v>
      </c>
      <c r="K223" s="194">
        <f t="shared" si="692"/>
        <v>0</v>
      </c>
      <c r="L223" s="190">
        <f t="shared" si="692"/>
        <v>1054400</v>
      </c>
      <c r="M223" s="190">
        <f t="shared" si="692"/>
        <v>483669.96</v>
      </c>
      <c r="N223" s="190">
        <f t="shared" si="692"/>
        <v>569988</v>
      </c>
      <c r="O223" s="190">
        <f t="shared" si="692"/>
        <v>0</v>
      </c>
      <c r="P223" s="190">
        <f t="shared" si="692"/>
        <v>0</v>
      </c>
      <c r="Q223" s="190">
        <f t="shared" si="692"/>
        <v>0</v>
      </c>
      <c r="R223" s="198">
        <f t="shared" si="692"/>
        <v>1053657.96</v>
      </c>
      <c r="S223" s="190">
        <f t="shared" si="692"/>
        <v>199.85924886191196</v>
      </c>
      <c r="T223" s="189">
        <f t="shared" ref="T223" si="693">(R223/L223)*100</f>
        <v>99.929624430955982</v>
      </c>
      <c r="U223" s="189">
        <f t="shared" si="666"/>
        <v>99.929624430955982</v>
      </c>
      <c r="V223" s="198">
        <f t="shared" si="692"/>
        <v>99.929624430955982</v>
      </c>
      <c r="W223" s="198">
        <f t="shared" si="692"/>
        <v>0</v>
      </c>
      <c r="X223" s="190">
        <f t="shared" si="692"/>
        <v>0</v>
      </c>
      <c r="Y223" s="190">
        <f t="shared" si="667"/>
        <v>0</v>
      </c>
      <c r="Z223" s="189">
        <f t="shared" si="668"/>
        <v>0</v>
      </c>
      <c r="AA223" s="198">
        <f t="shared" si="692"/>
        <v>0</v>
      </c>
      <c r="AB223" s="198">
        <f>AB224</f>
        <v>1053657.96</v>
      </c>
      <c r="AC223" s="190">
        <f t="shared" ref="AC223" si="694">AC224</f>
        <v>199.85924886191196</v>
      </c>
      <c r="AD223" s="190">
        <f t="shared" si="669"/>
        <v>99.929624430955982</v>
      </c>
      <c r="AE223" s="189">
        <f t="shared" si="670"/>
        <v>99.929624430955982</v>
      </c>
      <c r="AF223" s="198">
        <f>AF224</f>
        <v>99.929624430955982</v>
      </c>
      <c r="AG223" s="190">
        <f>AG224</f>
        <v>-526457.96</v>
      </c>
      <c r="AH223" s="190">
        <f>AH224</f>
        <v>-99.859248861911979</v>
      </c>
      <c r="AI223" s="190">
        <f>AI224</f>
        <v>-49.92962443095599</v>
      </c>
      <c r="AJ223" s="199">
        <f t="shared" si="692"/>
        <v>742.04000000003725</v>
      </c>
      <c r="AK223" s="191">
        <f t="shared" si="688"/>
        <v>7.03755690440096E-2</v>
      </c>
      <c r="AL223" s="199">
        <f t="shared" si="692"/>
        <v>7.03755690440096E-2</v>
      </c>
      <c r="AM223" s="199">
        <f t="shared" si="692"/>
        <v>742.04000000003725</v>
      </c>
      <c r="AN223" s="191">
        <f t="shared" si="672"/>
        <v>7.03755690440096E-2</v>
      </c>
      <c r="AO223" s="191">
        <f t="shared" si="673"/>
        <v>7.03755690440096E-2</v>
      </c>
      <c r="AP223" s="199">
        <f t="shared" ref="AP223" si="695">AP224</f>
        <v>742.04000000003725</v>
      </c>
      <c r="AQ223" s="191">
        <f t="shared" si="674"/>
        <v>7.03755690440096E-2</v>
      </c>
    </row>
    <row r="224" spans="1:43" s="35" customFormat="1" ht="18.95" hidden="1" customHeight="1">
      <c r="A224" s="183"/>
      <c r="B224" s="183"/>
      <c r="C224" s="189" t="s">
        <v>62</v>
      </c>
      <c r="D224" s="189">
        <f t="shared" ref="D224:I224" si="696">D236</f>
        <v>1054400</v>
      </c>
      <c r="E224" s="189">
        <f t="shared" si="696"/>
        <v>527200</v>
      </c>
      <c r="F224" s="189">
        <f t="shared" si="696"/>
        <v>527200</v>
      </c>
      <c r="G224" s="189">
        <f t="shared" si="696"/>
        <v>1054400</v>
      </c>
      <c r="H224" s="189">
        <f t="shared" si="696"/>
        <v>0</v>
      </c>
      <c r="I224" s="189">
        <f t="shared" si="696"/>
        <v>0</v>
      </c>
      <c r="J224" s="189">
        <f>SUM(G224:I224)</f>
        <v>1054400</v>
      </c>
      <c r="K224" s="195">
        <f t="shared" si="678"/>
        <v>0</v>
      </c>
      <c r="L224" s="196">
        <f>J224+(K224)</f>
        <v>1054400</v>
      </c>
      <c r="M224" s="189">
        <f t="shared" ref="M224:Q224" si="697">M236</f>
        <v>483669.96</v>
      </c>
      <c r="N224" s="189">
        <f t="shared" si="697"/>
        <v>569988</v>
      </c>
      <c r="O224" s="189">
        <f t="shared" si="697"/>
        <v>0</v>
      </c>
      <c r="P224" s="189">
        <f t="shared" si="697"/>
        <v>0</v>
      </c>
      <c r="Q224" s="189">
        <f t="shared" si="697"/>
        <v>0</v>
      </c>
      <c r="R224" s="189">
        <f>M224+N224</f>
        <v>1053657.96</v>
      </c>
      <c r="S224" s="189">
        <f t="shared" si="680"/>
        <v>199.85924886191196</v>
      </c>
      <c r="T224" s="189">
        <f t="shared" ref="T224" si="698">(R224/J224)*100</f>
        <v>99.929624430955982</v>
      </c>
      <c r="U224" s="189">
        <f t="shared" si="666"/>
        <v>99.929624430955982</v>
      </c>
      <c r="V224" s="189">
        <f>(R224/D224)*100</f>
        <v>99.929624430955982</v>
      </c>
      <c r="W224" s="189">
        <f t="shared" si="691"/>
        <v>0</v>
      </c>
      <c r="X224" s="189">
        <f>(W224/E224)*100</f>
        <v>0</v>
      </c>
      <c r="Y224" s="189">
        <f t="shared" si="667"/>
        <v>0</v>
      </c>
      <c r="Z224" s="189">
        <f t="shared" si="668"/>
        <v>0</v>
      </c>
      <c r="AA224" s="189">
        <f>(W224/D224)*100</f>
        <v>0</v>
      </c>
      <c r="AB224" s="189">
        <f>SUM(M224:Q224)</f>
        <v>1053657.96</v>
      </c>
      <c r="AC224" s="189">
        <f t="shared" si="683"/>
        <v>199.85924886191196</v>
      </c>
      <c r="AD224" s="189">
        <f t="shared" si="669"/>
        <v>99.929624430955982</v>
      </c>
      <c r="AE224" s="189">
        <f t="shared" si="670"/>
        <v>99.929624430955982</v>
      </c>
      <c r="AF224" s="189">
        <f>(AB224/D224)*100</f>
        <v>99.929624430955982</v>
      </c>
      <c r="AG224" s="189">
        <f t="shared" ref="AG224" si="699">E224-AB224</f>
        <v>-526457.96</v>
      </c>
      <c r="AH224" s="290">
        <f t="shared" ref="AH224" si="700">(AG224/E224)*100</f>
        <v>-99.859248861911979</v>
      </c>
      <c r="AI224" s="290">
        <f t="shared" ref="AI224" si="701">(AG224/D224)*100</f>
        <v>-49.92962443095599</v>
      </c>
      <c r="AJ224" s="197">
        <f>J224-AB224</f>
        <v>742.04000000003725</v>
      </c>
      <c r="AK224" s="197">
        <f t="shared" si="688"/>
        <v>7.03755690440096E-2</v>
      </c>
      <c r="AL224" s="197">
        <f>(AJ224/D224)*100</f>
        <v>7.03755690440096E-2</v>
      </c>
      <c r="AM224" s="197">
        <f>L224-AB224</f>
        <v>742.04000000003725</v>
      </c>
      <c r="AN224" s="197">
        <f t="shared" si="672"/>
        <v>7.03755690440096E-2</v>
      </c>
      <c r="AO224" s="197">
        <f t="shared" si="673"/>
        <v>7.03755690440096E-2</v>
      </c>
      <c r="AP224" s="197">
        <f t="shared" ref="AP224" si="702">D224-AB224</f>
        <v>742.04000000003725</v>
      </c>
      <c r="AQ224" s="197">
        <f t="shared" si="674"/>
        <v>7.03755690440096E-2</v>
      </c>
    </row>
    <row r="225" spans="1:43" s="35" customFormat="1" ht="18.95" hidden="1" customHeight="1">
      <c r="A225" s="200"/>
      <c r="B225" s="200"/>
      <c r="C225" s="201"/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2"/>
      <c r="Z225" s="202"/>
      <c r="AA225" s="202"/>
      <c r="AB225" s="202"/>
      <c r="AC225" s="202"/>
      <c r="AD225" s="202"/>
      <c r="AE225" s="202"/>
      <c r="AF225" s="202"/>
      <c r="AG225" s="202"/>
      <c r="AH225" s="202"/>
      <c r="AI225" s="202"/>
      <c r="AJ225" s="202"/>
      <c r="AK225" s="202"/>
      <c r="AL225" s="202"/>
      <c r="AM225" s="202"/>
      <c r="AN225" s="202"/>
      <c r="AO225" s="202"/>
      <c r="AP225" s="202"/>
      <c r="AQ225" s="202"/>
    </row>
    <row r="226" spans="1:43" ht="56.25" hidden="1">
      <c r="A226" s="1104" t="s">
        <v>206</v>
      </c>
      <c r="B226" s="1106" t="s">
        <v>276</v>
      </c>
      <c r="C226" s="1107" t="s">
        <v>277</v>
      </c>
      <c r="D226" s="79" t="s">
        <v>278</v>
      </c>
      <c r="E226" s="293">
        <v>0.5</v>
      </c>
      <c r="F226" s="293">
        <v>0.5</v>
      </c>
      <c r="G226" s="1109">
        <f>SUM(G229,G235)</f>
        <v>3299600</v>
      </c>
      <c r="H226" s="1109">
        <f>H229+H235</f>
        <v>568400</v>
      </c>
      <c r="I226" s="1109">
        <f>I229+I235</f>
        <v>0</v>
      </c>
      <c r="J226" s="1109">
        <f>SUM(G226:I228)</f>
        <v>3868000</v>
      </c>
      <c r="K226" s="1111">
        <f>SUM(K229,K235)</f>
        <v>0</v>
      </c>
      <c r="L226" s="1113">
        <f>SUM(L229,L235)</f>
        <v>3868000</v>
      </c>
      <c r="M226" s="37"/>
      <c r="N226" s="37"/>
      <c r="O226" s="37"/>
      <c r="P226" s="37"/>
      <c r="Q226" s="37"/>
      <c r="R226" s="203" t="s">
        <v>417</v>
      </c>
      <c r="S226" s="294" t="s">
        <v>462</v>
      </c>
      <c r="T226" s="204" t="s">
        <v>433</v>
      </c>
      <c r="U226" s="204" t="s">
        <v>434</v>
      </c>
      <c r="V226" s="204" t="s">
        <v>403</v>
      </c>
      <c r="W226" s="204" t="s">
        <v>438</v>
      </c>
      <c r="X226" s="294" t="s">
        <v>462</v>
      </c>
      <c r="Y226" s="204" t="s">
        <v>433</v>
      </c>
      <c r="Z226" s="204" t="s">
        <v>434</v>
      </c>
      <c r="AA226" s="204" t="s">
        <v>403</v>
      </c>
      <c r="AB226" s="203" t="s">
        <v>439</v>
      </c>
      <c r="AC226" s="294" t="s">
        <v>462</v>
      </c>
      <c r="AD226" s="204" t="s">
        <v>433</v>
      </c>
      <c r="AE226" s="204" t="s">
        <v>434</v>
      </c>
      <c r="AF226" s="204" t="s">
        <v>403</v>
      </c>
      <c r="AG226" s="296" t="s">
        <v>465</v>
      </c>
      <c r="AH226" s="294" t="s">
        <v>464</v>
      </c>
      <c r="AI226" s="294" t="s">
        <v>399</v>
      </c>
      <c r="AJ226" s="204" t="s">
        <v>440</v>
      </c>
      <c r="AK226" s="204" t="s">
        <v>433</v>
      </c>
      <c r="AL226" s="204" t="s">
        <v>403</v>
      </c>
      <c r="AM226" s="204" t="s">
        <v>408</v>
      </c>
      <c r="AN226" s="204" t="s">
        <v>448</v>
      </c>
      <c r="AO226" s="204" t="s">
        <v>403</v>
      </c>
      <c r="AP226" s="204" t="s">
        <v>441</v>
      </c>
      <c r="AQ226" s="204" t="s">
        <v>403</v>
      </c>
    </row>
    <row r="227" spans="1:43" ht="14.45" hidden="1" customHeight="1">
      <c r="A227" s="1105"/>
      <c r="B227" s="1106"/>
      <c r="C227" s="1108"/>
      <c r="D227" s="1108">
        <f>D229+D235</f>
        <v>3868000</v>
      </c>
      <c r="E227" s="1108">
        <f>E229+E235</f>
        <v>1934000</v>
      </c>
      <c r="F227" s="1108">
        <f>F229+F235</f>
        <v>1934000</v>
      </c>
      <c r="G227" s="1110"/>
      <c r="H227" s="1110"/>
      <c r="I227" s="1110"/>
      <c r="J227" s="1110"/>
      <c r="K227" s="1112"/>
      <c r="L227" s="1106"/>
      <c r="M227" s="1114">
        <f t="shared" ref="M227:R227" si="703">M229+M235</f>
        <v>636219.96</v>
      </c>
      <c r="N227" s="1116">
        <f t="shared" si="703"/>
        <v>2569988</v>
      </c>
      <c r="O227" s="1118">
        <f t="shared" si="703"/>
        <v>0</v>
      </c>
      <c r="P227" s="1100">
        <f t="shared" si="703"/>
        <v>0</v>
      </c>
      <c r="Q227" s="1102">
        <f t="shared" si="703"/>
        <v>420000</v>
      </c>
      <c r="R227" s="1071">
        <f t="shared" si="703"/>
        <v>3206207.96</v>
      </c>
      <c r="S227" s="1071">
        <f>(R227/E227)*100</f>
        <v>165.78117683557394</v>
      </c>
      <c r="T227" s="1071">
        <f>(R227/J226)*100</f>
        <v>82.890588417786972</v>
      </c>
      <c r="U227" s="1071">
        <f>(R227/L226)*100</f>
        <v>82.890588417786972</v>
      </c>
      <c r="V227" s="1071">
        <f>(R227/D227)*100</f>
        <v>82.890588417786972</v>
      </c>
      <c r="W227" s="1071">
        <f>W229+W235</f>
        <v>420000</v>
      </c>
      <c r="X227" s="1071">
        <f>(W227/E227)*100</f>
        <v>21.716649431230611</v>
      </c>
      <c r="Y227" s="1071">
        <f>(W227/J226)*100</f>
        <v>10.858324715615305</v>
      </c>
      <c r="Z227" s="1071">
        <f>(W227/L226)*100</f>
        <v>10.858324715615305</v>
      </c>
      <c r="AA227" s="1071">
        <f>(W227/D227)*100</f>
        <v>10.858324715615305</v>
      </c>
      <c r="AB227" s="1071">
        <f>AB229+AB235</f>
        <v>3626207.96</v>
      </c>
      <c r="AC227" s="1071">
        <f>(AB227/E227)*100</f>
        <v>187.49782626680457</v>
      </c>
      <c r="AD227" s="1171">
        <f>(AB227/J226)*100</f>
        <v>93.748913133402283</v>
      </c>
      <c r="AE227" s="1071">
        <f>(AB227/L226)*100</f>
        <v>93.748913133402283</v>
      </c>
      <c r="AF227" s="1071">
        <f>(AB227/D227)*100</f>
        <v>93.748913133402283</v>
      </c>
      <c r="AG227" s="1071">
        <f>AG229+AG235</f>
        <v>-1692207.96</v>
      </c>
      <c r="AH227" s="1071">
        <f>(AG227/E227)*100</f>
        <v>-87.497826266804552</v>
      </c>
      <c r="AI227" s="1071">
        <f>(AG227/D227)*100</f>
        <v>-43.748913133402276</v>
      </c>
      <c r="AJ227" s="1071">
        <f>AJ229+AJ235</f>
        <v>241792.04000000004</v>
      </c>
      <c r="AK227" s="1071">
        <f>(AJ227/J226)*100</f>
        <v>6.2510868665977259</v>
      </c>
      <c r="AL227" s="1071">
        <f>(AJ227/D227)*100</f>
        <v>6.2510868665977259</v>
      </c>
      <c r="AM227" s="1071">
        <f>AM229+AM235</f>
        <v>241792.04000000004</v>
      </c>
      <c r="AN227" s="1071">
        <f>(AM227/L226)*100</f>
        <v>6.2510868665977259</v>
      </c>
      <c r="AO227" s="1071">
        <f>(AM227/D227)*100</f>
        <v>6.2510868665977259</v>
      </c>
      <c r="AP227" s="1071">
        <f>AP229+AP235</f>
        <v>241792.04000000004</v>
      </c>
      <c r="AQ227" s="1071">
        <f>(AP227/D227)*100</f>
        <v>6.2510868665977259</v>
      </c>
    </row>
    <row r="228" spans="1:43" ht="24" hidden="1" customHeight="1">
      <c r="A228" s="1105"/>
      <c r="B228" s="1106"/>
      <c r="C228" s="1108"/>
      <c r="D228" s="1108"/>
      <c r="E228" s="1108"/>
      <c r="F228" s="1108"/>
      <c r="G228" s="1110"/>
      <c r="H228" s="1110"/>
      <c r="I228" s="1110"/>
      <c r="J228" s="1110"/>
      <c r="K228" s="1112"/>
      <c r="L228" s="1106"/>
      <c r="M228" s="1115"/>
      <c r="N228" s="1117"/>
      <c r="O228" s="1119"/>
      <c r="P228" s="1101"/>
      <c r="Q228" s="1103"/>
      <c r="R228" s="1072"/>
      <c r="S228" s="1072"/>
      <c r="T228" s="1072"/>
      <c r="U228" s="1072"/>
      <c r="V228" s="1072"/>
      <c r="W228" s="1072"/>
      <c r="X228" s="1072"/>
      <c r="Y228" s="1072"/>
      <c r="Z228" s="1072"/>
      <c r="AA228" s="1072"/>
      <c r="AB228" s="1072"/>
      <c r="AC228" s="1072"/>
      <c r="AD228" s="1172"/>
      <c r="AE228" s="1072"/>
      <c r="AF228" s="1072"/>
      <c r="AG228" s="1072"/>
      <c r="AH228" s="1072"/>
      <c r="AI228" s="1072"/>
      <c r="AJ228" s="1072"/>
      <c r="AK228" s="1072"/>
      <c r="AL228" s="1072"/>
      <c r="AM228" s="1072"/>
      <c r="AN228" s="1072"/>
      <c r="AO228" s="1072"/>
      <c r="AP228" s="1072"/>
      <c r="AQ228" s="1072"/>
    </row>
    <row r="229" spans="1:43" ht="18.75" hidden="1">
      <c r="A229" s="38"/>
      <c r="B229" s="39"/>
      <c r="C229" s="40" t="s">
        <v>55</v>
      </c>
      <c r="D229" s="40">
        <f t="shared" ref="D229:J229" si="704">SUM(D230:D234)</f>
        <v>2813600</v>
      </c>
      <c r="E229" s="40">
        <f t="shared" si="704"/>
        <v>1406800</v>
      </c>
      <c r="F229" s="40">
        <f t="shared" si="704"/>
        <v>1406800</v>
      </c>
      <c r="G229" s="41">
        <f t="shared" si="704"/>
        <v>2245200</v>
      </c>
      <c r="H229" s="41">
        <f t="shared" si="704"/>
        <v>568400</v>
      </c>
      <c r="I229" s="41">
        <f t="shared" si="704"/>
        <v>0</v>
      </c>
      <c r="J229" s="41">
        <f t="shared" si="704"/>
        <v>2813600</v>
      </c>
      <c r="K229" s="42">
        <f>SUM(K230:K232)</f>
        <v>0</v>
      </c>
      <c r="L229" s="41">
        <f t="shared" ref="L229:R229" si="705">SUM(L230:L234)</f>
        <v>2813600</v>
      </c>
      <c r="M229" s="43">
        <f t="shared" si="705"/>
        <v>152550</v>
      </c>
      <c r="N229" s="44">
        <f t="shared" si="705"/>
        <v>2000000</v>
      </c>
      <c r="O229" s="45">
        <f t="shared" si="705"/>
        <v>0</v>
      </c>
      <c r="P229" s="46">
        <f t="shared" si="705"/>
        <v>0</v>
      </c>
      <c r="Q229" s="80">
        <f t="shared" si="705"/>
        <v>420000</v>
      </c>
      <c r="R229" s="47">
        <f t="shared" si="705"/>
        <v>2152550</v>
      </c>
      <c r="S229" s="48">
        <f>R229/E229*100</f>
        <v>153.01037816320729</v>
      </c>
      <c r="T229" s="48">
        <f>R229/J229*100</f>
        <v>76.505189081603646</v>
      </c>
      <c r="U229" s="48">
        <f>R229/L229*100</f>
        <v>76.505189081603646</v>
      </c>
      <c r="V229" s="48">
        <f t="shared" ref="V229:V234" si="706">R229/D229*100</f>
        <v>76.505189081603646</v>
      </c>
      <c r="W229" s="47">
        <f>SUM(W230:W234)</f>
        <v>420000</v>
      </c>
      <c r="X229" s="48">
        <f>W229/E229*100</f>
        <v>29.854990048336649</v>
      </c>
      <c r="Y229" s="48">
        <f>W229/J229*100</f>
        <v>14.927495024168325</v>
      </c>
      <c r="Z229" s="48">
        <f>W229/L229*100</f>
        <v>14.927495024168325</v>
      </c>
      <c r="AA229" s="48">
        <f>W229/D229*100</f>
        <v>14.927495024168325</v>
      </c>
      <c r="AB229" s="48">
        <f>SUM(AB230:AB234)</f>
        <v>2572550</v>
      </c>
      <c r="AC229" s="48">
        <f>AB229/E229*100</f>
        <v>182.86536821154394</v>
      </c>
      <c r="AD229" s="299">
        <f>AB229/J229*100</f>
        <v>91.432684105771969</v>
      </c>
      <c r="AE229" s="48">
        <f>AB229/L229*100</f>
        <v>91.432684105771969</v>
      </c>
      <c r="AF229" s="48">
        <f>AB229/D229*100</f>
        <v>91.432684105771969</v>
      </c>
      <c r="AG229" s="295">
        <f>SUM(AG230:AG234)</f>
        <v>-1165750</v>
      </c>
      <c r="AH229" s="48">
        <f>AG229/E229*100</f>
        <v>-82.865368211543938</v>
      </c>
      <c r="AI229" s="48">
        <f>AG229/D229*100</f>
        <v>-41.432684105771969</v>
      </c>
      <c r="AJ229" s="47">
        <f>SUM(AJ230:AJ234)</f>
        <v>241050</v>
      </c>
      <c r="AK229" s="47">
        <f>(AJ229/J229)*100</f>
        <v>8.5673158942280345</v>
      </c>
      <c r="AL229" s="47">
        <f>(AJ229/D229)*100</f>
        <v>8.5673158942280345</v>
      </c>
      <c r="AM229" s="47">
        <f>SUM(AM230:AM234)</f>
        <v>241050</v>
      </c>
      <c r="AN229" s="47">
        <f>(AM229/L229)*100</f>
        <v>8.5673158942280345</v>
      </c>
      <c r="AO229" s="47">
        <f t="shared" ref="AO229:AO234" si="707">(AM229/D229)*100</f>
        <v>8.5673158942280345</v>
      </c>
      <c r="AP229" s="47">
        <f>SUM(AP230:AP234)</f>
        <v>241050</v>
      </c>
      <c r="AQ229" s="47">
        <f>(AP229/D229)*100</f>
        <v>8.5673158942280345</v>
      </c>
    </row>
    <row r="230" spans="1:43" ht="18.75" hidden="1">
      <c r="A230" s="38"/>
      <c r="B230" s="39"/>
      <c r="C230" s="49" t="s">
        <v>56</v>
      </c>
      <c r="D230" s="49">
        <v>540000</v>
      </c>
      <c r="E230" s="49">
        <v>270000</v>
      </c>
      <c r="F230" s="49">
        <v>270000</v>
      </c>
      <c r="G230" s="57">
        <v>540000</v>
      </c>
      <c r="H230" s="49">
        <v>0</v>
      </c>
      <c r="I230" s="49"/>
      <c r="J230" s="41">
        <f>SUM(G230:I230)</f>
        <v>540000</v>
      </c>
      <c r="K230" s="50">
        <v>0</v>
      </c>
      <c r="L230" s="51">
        <f>SUM(G230:I230,K230)</f>
        <v>540000</v>
      </c>
      <c r="M230" s="52">
        <v>150000</v>
      </c>
      <c r="N230" s="53"/>
      <c r="O230" s="54"/>
      <c r="P230" s="55"/>
      <c r="Q230" s="81">
        <v>420000</v>
      </c>
      <c r="R230" s="56">
        <f>M230+N230</f>
        <v>150000</v>
      </c>
      <c r="S230" s="56">
        <f>R230/E230*100</f>
        <v>55.555555555555557</v>
      </c>
      <c r="T230" s="56">
        <f>R230/J230*100</f>
        <v>27.777777777777779</v>
      </c>
      <c r="U230" s="56">
        <f>R230/L230*100</f>
        <v>27.777777777777779</v>
      </c>
      <c r="V230" s="56">
        <f t="shared" si="706"/>
        <v>27.777777777777779</v>
      </c>
      <c r="W230" s="57">
        <f>O230+P230+Q230</f>
        <v>420000</v>
      </c>
      <c r="X230" s="56">
        <f>W230/E230*100</f>
        <v>155.55555555555557</v>
      </c>
      <c r="Y230" s="56">
        <f>W230/J230*100</f>
        <v>77.777777777777786</v>
      </c>
      <c r="Z230" s="56">
        <f>W230/L230*100</f>
        <v>77.777777777777786</v>
      </c>
      <c r="AA230" s="56">
        <f>W230/D230*100</f>
        <v>77.777777777777786</v>
      </c>
      <c r="AB230" s="56">
        <f>SUM(M230:Q230)</f>
        <v>570000</v>
      </c>
      <c r="AC230" s="56">
        <f>AB230/E230*100</f>
        <v>211.11111111111111</v>
      </c>
      <c r="AD230" s="56">
        <f>AB230/J230*100</f>
        <v>105.55555555555556</v>
      </c>
      <c r="AE230" s="56">
        <f>AB230/L230*100</f>
        <v>105.55555555555556</v>
      </c>
      <c r="AF230" s="56">
        <f>AB230/D230*100</f>
        <v>105.55555555555556</v>
      </c>
      <c r="AG230" s="57">
        <f>E230-AB230</f>
        <v>-300000</v>
      </c>
      <c r="AH230" s="56">
        <f>AG230/E230*100</f>
        <v>-111.11111111111111</v>
      </c>
      <c r="AI230" s="56">
        <f>AG230/D230*100</f>
        <v>-55.555555555555557</v>
      </c>
      <c r="AJ230" s="57">
        <f>J230-AB230</f>
        <v>-30000</v>
      </c>
      <c r="AK230" s="57">
        <f>(AJ230/J230)*100</f>
        <v>-5.5555555555555554</v>
      </c>
      <c r="AL230" s="57">
        <f>(AJ230/D230)*100</f>
        <v>-5.5555555555555554</v>
      </c>
      <c r="AM230" s="34">
        <f>L230-AB230</f>
        <v>-30000</v>
      </c>
      <c r="AN230" s="57">
        <f>(AM230/L230)*100</f>
        <v>-5.5555555555555554</v>
      </c>
      <c r="AO230" s="63">
        <f t="shared" si="707"/>
        <v>-5.5555555555555554</v>
      </c>
      <c r="AP230" s="34">
        <f>D230-AB230</f>
        <v>-30000</v>
      </c>
      <c r="AQ230" s="57">
        <f>(AP230/D230)*100</f>
        <v>-5.5555555555555554</v>
      </c>
    </row>
    <row r="231" spans="1:43" ht="18.75" hidden="1">
      <c r="A231" s="38"/>
      <c r="B231" s="38"/>
      <c r="C231" s="49" t="s">
        <v>57</v>
      </c>
      <c r="D231" s="49">
        <v>2223200</v>
      </c>
      <c r="E231" s="49">
        <v>1111600</v>
      </c>
      <c r="F231" s="49">
        <v>1111600</v>
      </c>
      <c r="G231" s="49">
        <v>1667400</v>
      </c>
      <c r="H231" s="49">
        <v>555800</v>
      </c>
      <c r="I231" s="49"/>
      <c r="J231" s="41">
        <f>SUM(G231:I231)</f>
        <v>2223200</v>
      </c>
      <c r="K231" s="78">
        <v>0</v>
      </c>
      <c r="L231" s="51">
        <f>SUM(G231:I231,K231)</f>
        <v>2223200</v>
      </c>
      <c r="M231" s="52">
        <v>2550</v>
      </c>
      <c r="N231" s="53">
        <v>2000000</v>
      </c>
      <c r="O231" s="54">
        <v>0</v>
      </c>
      <c r="P231" s="55"/>
      <c r="Q231" s="81"/>
      <c r="R231" s="56">
        <f>M231+N231</f>
        <v>2002550</v>
      </c>
      <c r="S231" s="56">
        <f t="shared" ref="S231:S236" si="708">R231/E231*100</f>
        <v>180.15023389708529</v>
      </c>
      <c r="T231" s="56">
        <f t="shared" ref="T231:T234" si="709">R231/J231*100</f>
        <v>90.075116948542643</v>
      </c>
      <c r="U231" s="56">
        <f t="shared" ref="U231:U236" si="710">R231/L231*100</f>
        <v>90.075116948542643</v>
      </c>
      <c r="V231" s="56">
        <f t="shared" si="706"/>
        <v>90.075116948542643</v>
      </c>
      <c r="W231" s="57">
        <f t="shared" ref="W231:W234" si="711">O231+P231+Q231</f>
        <v>0</v>
      </c>
      <c r="X231" s="56">
        <f t="shared" ref="X231:X236" si="712">W231/E231*100</f>
        <v>0</v>
      </c>
      <c r="Y231" s="56">
        <f t="shared" ref="Y231:Y234" si="713">W231/J231*100</f>
        <v>0</v>
      </c>
      <c r="Z231" s="56">
        <f t="shared" ref="Z231:Z236" si="714">W231/L231*100</f>
        <v>0</v>
      </c>
      <c r="AA231" s="56">
        <f t="shared" ref="AA231:AA234" si="715">W231/D231*100</f>
        <v>0</v>
      </c>
      <c r="AB231" s="56">
        <f t="shared" ref="AB231:AB234" si="716">SUM(M231:Q231)</f>
        <v>2002550</v>
      </c>
      <c r="AC231" s="56">
        <f t="shared" ref="AC231:AC236" si="717">AB231/E231*100</f>
        <v>180.15023389708529</v>
      </c>
      <c r="AD231" s="56">
        <f t="shared" ref="AD231:AD234" si="718">AB231/J231*100</f>
        <v>90.075116948542643</v>
      </c>
      <c r="AE231" s="56">
        <f t="shared" ref="AE231:AE236" si="719">AB231/L231*100</f>
        <v>90.075116948542643</v>
      </c>
      <c r="AF231" s="56">
        <f t="shared" ref="AF231:AF234" si="720">AB231/D231*100</f>
        <v>90.075116948542643</v>
      </c>
      <c r="AG231" s="57">
        <f t="shared" ref="AG231:AG234" si="721">E231-AB231</f>
        <v>-890950</v>
      </c>
      <c r="AH231" s="56">
        <f t="shared" ref="AH231:AH234" si="722">AG231/E231*100</f>
        <v>-80.150233897085286</v>
      </c>
      <c r="AI231" s="56">
        <f t="shared" ref="AI231:AI234" si="723">AG231/D231*100</f>
        <v>-40.075116948542643</v>
      </c>
      <c r="AJ231" s="57">
        <f t="shared" ref="AJ231:AJ234" si="724">J231-AB231</f>
        <v>220650</v>
      </c>
      <c r="AK231" s="57">
        <f t="shared" ref="AK231:AK234" si="725">(AJ231/J231)*100</f>
        <v>9.9248830514573587</v>
      </c>
      <c r="AL231" s="57">
        <f t="shared" ref="AL231:AL234" si="726">(AJ231/D231)*100</f>
        <v>9.9248830514573587</v>
      </c>
      <c r="AM231" s="34">
        <f>L231-AB231</f>
        <v>220650</v>
      </c>
      <c r="AN231" s="57">
        <f t="shared" ref="AN231:AN234" si="727">(AM231/L231)*100</f>
        <v>9.9248830514573587</v>
      </c>
      <c r="AO231" s="63">
        <f t="shared" si="707"/>
        <v>9.9248830514573587</v>
      </c>
      <c r="AP231" s="34">
        <f t="shared" ref="AP231:AP234" si="728">D231-AB231</f>
        <v>220650</v>
      </c>
      <c r="AQ231" s="57">
        <f t="shared" ref="AQ231:AQ234" si="729">(AP231/D231)*100</f>
        <v>9.9248830514573587</v>
      </c>
    </row>
    <row r="232" spans="1:43" ht="18.75" hidden="1">
      <c r="A232" s="38"/>
      <c r="B232" s="38"/>
      <c r="C232" s="49" t="s">
        <v>58</v>
      </c>
      <c r="D232" s="49">
        <v>50400</v>
      </c>
      <c r="E232" s="49">
        <v>25200</v>
      </c>
      <c r="F232" s="49">
        <v>25200</v>
      </c>
      <c r="G232" s="49">
        <v>37800</v>
      </c>
      <c r="H232" s="49">
        <v>12600</v>
      </c>
      <c r="I232" s="49"/>
      <c r="J232" s="41">
        <f>SUM(G232:I232)</f>
        <v>50400</v>
      </c>
      <c r="K232" s="59">
        <v>0</v>
      </c>
      <c r="L232" s="51">
        <f>SUM(G232:I232,K232)</f>
        <v>50400</v>
      </c>
      <c r="M232" s="52">
        <v>0</v>
      </c>
      <c r="N232" s="53"/>
      <c r="O232" s="54"/>
      <c r="P232" s="55"/>
      <c r="Q232" s="81"/>
      <c r="R232" s="56">
        <f>M232+N232</f>
        <v>0</v>
      </c>
      <c r="S232" s="56">
        <f t="shared" si="708"/>
        <v>0</v>
      </c>
      <c r="T232" s="56">
        <f t="shared" si="709"/>
        <v>0</v>
      </c>
      <c r="U232" s="56">
        <f t="shared" si="710"/>
        <v>0</v>
      </c>
      <c r="V232" s="56">
        <f t="shared" si="706"/>
        <v>0</v>
      </c>
      <c r="W232" s="57">
        <f t="shared" si="711"/>
        <v>0</v>
      </c>
      <c r="X232" s="56">
        <f t="shared" si="712"/>
        <v>0</v>
      </c>
      <c r="Y232" s="56">
        <f t="shared" si="713"/>
        <v>0</v>
      </c>
      <c r="Z232" s="56">
        <f t="shared" si="714"/>
        <v>0</v>
      </c>
      <c r="AA232" s="56">
        <f t="shared" si="715"/>
        <v>0</v>
      </c>
      <c r="AB232" s="56">
        <f t="shared" si="716"/>
        <v>0</v>
      </c>
      <c r="AC232" s="56">
        <f t="shared" si="717"/>
        <v>0</v>
      </c>
      <c r="AD232" s="56">
        <f t="shared" si="718"/>
        <v>0</v>
      </c>
      <c r="AE232" s="56">
        <f t="shared" si="719"/>
        <v>0</v>
      </c>
      <c r="AF232" s="56">
        <f t="shared" si="720"/>
        <v>0</v>
      </c>
      <c r="AG232" s="57">
        <f t="shared" si="721"/>
        <v>25200</v>
      </c>
      <c r="AH232" s="56">
        <f t="shared" si="722"/>
        <v>100</v>
      </c>
      <c r="AI232" s="56">
        <f t="shared" si="723"/>
        <v>50</v>
      </c>
      <c r="AJ232" s="57">
        <f t="shared" si="724"/>
        <v>50400</v>
      </c>
      <c r="AK232" s="57">
        <f t="shared" si="725"/>
        <v>100</v>
      </c>
      <c r="AL232" s="57">
        <f t="shared" si="726"/>
        <v>100</v>
      </c>
      <c r="AM232" s="34">
        <f>L232-AB232</f>
        <v>50400</v>
      </c>
      <c r="AN232" s="57">
        <f t="shared" si="727"/>
        <v>100</v>
      </c>
      <c r="AO232" s="63">
        <f t="shared" si="707"/>
        <v>100</v>
      </c>
      <c r="AP232" s="34">
        <f t="shared" si="728"/>
        <v>50400</v>
      </c>
      <c r="AQ232" s="57">
        <f t="shared" si="729"/>
        <v>100</v>
      </c>
    </row>
    <row r="233" spans="1:43" ht="16.5" hidden="1" customHeight="1">
      <c r="A233" s="38"/>
      <c r="B233" s="38"/>
      <c r="C233" s="49" t="s">
        <v>69</v>
      </c>
      <c r="D233" s="49">
        <v>0</v>
      </c>
      <c r="E233" s="49">
        <v>0</v>
      </c>
      <c r="F233" s="49">
        <v>0</v>
      </c>
      <c r="G233" s="49">
        <v>0</v>
      </c>
      <c r="H233" s="49"/>
      <c r="I233" s="49"/>
      <c r="J233" s="41">
        <f>SUM(G233:I233)</f>
        <v>0</v>
      </c>
      <c r="K233" s="59">
        <v>0</v>
      </c>
      <c r="L233" s="51">
        <f>SUM(G233:I233,K233)</f>
        <v>0</v>
      </c>
      <c r="M233" s="52"/>
      <c r="N233" s="53"/>
      <c r="O233" s="54"/>
      <c r="P233" s="55"/>
      <c r="Q233" s="81"/>
      <c r="R233" s="56">
        <f>M233+N233</f>
        <v>0</v>
      </c>
      <c r="S233" s="56" t="e">
        <f t="shared" si="708"/>
        <v>#DIV/0!</v>
      </c>
      <c r="T233" s="56" t="e">
        <f t="shared" si="709"/>
        <v>#DIV/0!</v>
      </c>
      <c r="U233" s="56" t="e">
        <f t="shared" si="710"/>
        <v>#DIV/0!</v>
      </c>
      <c r="V233" s="56" t="e">
        <f t="shared" si="706"/>
        <v>#DIV/0!</v>
      </c>
      <c r="W233" s="57">
        <f t="shared" si="711"/>
        <v>0</v>
      </c>
      <c r="X233" s="56" t="e">
        <f t="shared" si="712"/>
        <v>#DIV/0!</v>
      </c>
      <c r="Y233" s="56" t="e">
        <f t="shared" si="713"/>
        <v>#DIV/0!</v>
      </c>
      <c r="Z233" s="56" t="e">
        <f t="shared" si="714"/>
        <v>#DIV/0!</v>
      </c>
      <c r="AA233" s="56" t="e">
        <f t="shared" si="715"/>
        <v>#DIV/0!</v>
      </c>
      <c r="AB233" s="56">
        <f t="shared" si="716"/>
        <v>0</v>
      </c>
      <c r="AC233" s="56" t="e">
        <f t="shared" si="717"/>
        <v>#DIV/0!</v>
      </c>
      <c r="AD233" s="56" t="e">
        <f t="shared" si="718"/>
        <v>#DIV/0!</v>
      </c>
      <c r="AE233" s="56" t="e">
        <f t="shared" si="719"/>
        <v>#DIV/0!</v>
      </c>
      <c r="AF233" s="56" t="e">
        <f t="shared" si="720"/>
        <v>#DIV/0!</v>
      </c>
      <c r="AG233" s="57">
        <f t="shared" si="721"/>
        <v>0</v>
      </c>
      <c r="AH233" s="56" t="e">
        <f t="shared" si="722"/>
        <v>#DIV/0!</v>
      </c>
      <c r="AI233" s="56" t="e">
        <f t="shared" si="723"/>
        <v>#DIV/0!</v>
      </c>
      <c r="AJ233" s="57">
        <f t="shared" si="724"/>
        <v>0</v>
      </c>
      <c r="AK233" s="57" t="e">
        <f t="shared" si="725"/>
        <v>#DIV/0!</v>
      </c>
      <c r="AL233" s="57" t="e">
        <f t="shared" si="726"/>
        <v>#DIV/0!</v>
      </c>
      <c r="AM233" s="34">
        <f>L233-AB233</f>
        <v>0</v>
      </c>
      <c r="AN233" s="57" t="e">
        <f t="shared" si="727"/>
        <v>#DIV/0!</v>
      </c>
      <c r="AO233" s="63" t="e">
        <f t="shared" si="707"/>
        <v>#DIV/0!</v>
      </c>
      <c r="AP233" s="34">
        <f t="shared" si="728"/>
        <v>0</v>
      </c>
      <c r="AQ233" s="57" t="e">
        <f t="shared" si="729"/>
        <v>#DIV/0!</v>
      </c>
    </row>
    <row r="234" spans="1:43" ht="18" hidden="1" customHeight="1">
      <c r="A234" s="38"/>
      <c r="B234" s="38"/>
      <c r="C234" s="49" t="s">
        <v>60</v>
      </c>
      <c r="D234" s="57">
        <v>0</v>
      </c>
      <c r="E234" s="49">
        <v>0</v>
      </c>
      <c r="F234" s="49">
        <v>0</v>
      </c>
      <c r="G234" s="57">
        <v>0</v>
      </c>
      <c r="H234" s="49"/>
      <c r="I234" s="49"/>
      <c r="J234" s="41">
        <f>SUM(G234:I234)</f>
        <v>0</v>
      </c>
      <c r="K234" s="49">
        <v>0</v>
      </c>
      <c r="L234" s="51">
        <f>SUM(G234:I234,K234)</f>
        <v>0</v>
      </c>
      <c r="M234" s="52"/>
      <c r="N234" s="53"/>
      <c r="O234" s="54"/>
      <c r="P234" s="55"/>
      <c r="Q234" s="81"/>
      <c r="R234" s="56">
        <f>M234+N234</f>
        <v>0</v>
      </c>
      <c r="S234" s="56" t="e">
        <f t="shared" si="708"/>
        <v>#DIV/0!</v>
      </c>
      <c r="T234" s="56" t="e">
        <f t="shared" si="709"/>
        <v>#DIV/0!</v>
      </c>
      <c r="U234" s="56" t="e">
        <f t="shared" si="710"/>
        <v>#DIV/0!</v>
      </c>
      <c r="V234" s="56" t="e">
        <f t="shared" si="706"/>
        <v>#DIV/0!</v>
      </c>
      <c r="W234" s="57">
        <f t="shared" si="711"/>
        <v>0</v>
      </c>
      <c r="X234" s="56" t="e">
        <f t="shared" si="712"/>
        <v>#DIV/0!</v>
      </c>
      <c r="Y234" s="56" t="e">
        <f t="shared" si="713"/>
        <v>#DIV/0!</v>
      </c>
      <c r="Z234" s="56" t="e">
        <f t="shared" si="714"/>
        <v>#DIV/0!</v>
      </c>
      <c r="AA234" s="56" t="e">
        <f t="shared" si="715"/>
        <v>#DIV/0!</v>
      </c>
      <c r="AB234" s="56">
        <f t="shared" si="716"/>
        <v>0</v>
      </c>
      <c r="AC234" s="56" t="e">
        <f t="shared" si="717"/>
        <v>#DIV/0!</v>
      </c>
      <c r="AD234" s="56" t="e">
        <f t="shared" si="718"/>
        <v>#DIV/0!</v>
      </c>
      <c r="AE234" s="56" t="e">
        <f t="shared" si="719"/>
        <v>#DIV/0!</v>
      </c>
      <c r="AF234" s="56" t="e">
        <f t="shared" si="720"/>
        <v>#DIV/0!</v>
      </c>
      <c r="AG234" s="57">
        <f t="shared" si="721"/>
        <v>0</v>
      </c>
      <c r="AH234" s="56" t="e">
        <f t="shared" si="722"/>
        <v>#DIV/0!</v>
      </c>
      <c r="AI234" s="56" t="e">
        <f t="shared" si="723"/>
        <v>#DIV/0!</v>
      </c>
      <c r="AJ234" s="57">
        <f t="shared" si="724"/>
        <v>0</v>
      </c>
      <c r="AK234" s="57" t="e">
        <f t="shared" si="725"/>
        <v>#DIV/0!</v>
      </c>
      <c r="AL234" s="57" t="e">
        <f t="shared" si="726"/>
        <v>#DIV/0!</v>
      </c>
      <c r="AM234" s="34">
        <f>L234-AB234</f>
        <v>0</v>
      </c>
      <c r="AN234" s="57" t="e">
        <f t="shared" si="727"/>
        <v>#DIV/0!</v>
      </c>
      <c r="AO234" s="63" t="e">
        <f t="shared" si="707"/>
        <v>#DIV/0!</v>
      </c>
      <c r="AP234" s="34">
        <f t="shared" si="728"/>
        <v>0</v>
      </c>
      <c r="AQ234" s="57" t="e">
        <f t="shared" si="729"/>
        <v>#DIV/0!</v>
      </c>
    </row>
    <row r="235" spans="1:43" ht="18.75" hidden="1">
      <c r="A235" s="61"/>
      <c r="B235" s="62"/>
      <c r="C235" s="63" t="s">
        <v>61</v>
      </c>
      <c r="D235" s="63">
        <f>D236</f>
        <v>1054400</v>
      </c>
      <c r="E235" s="63">
        <f>E236</f>
        <v>527200</v>
      </c>
      <c r="F235" s="63">
        <f>F236</f>
        <v>527200</v>
      </c>
      <c r="G235" s="63">
        <f>SUM(G236:G236)</f>
        <v>1054400</v>
      </c>
      <c r="H235" s="63">
        <f>H236</f>
        <v>0</v>
      </c>
      <c r="I235" s="63">
        <f>I236</f>
        <v>0</v>
      </c>
      <c r="J235" s="63">
        <f>J236</f>
        <v>1054400</v>
      </c>
      <c r="K235" s="63">
        <f>K236</f>
        <v>0</v>
      </c>
      <c r="L235" s="63">
        <f>SUM(L236:L236)</f>
        <v>1054400</v>
      </c>
      <c r="M235" s="64">
        <f t="shared" ref="M235:AP235" si="730">M236</f>
        <v>483669.96</v>
      </c>
      <c r="N235" s="65">
        <f t="shared" si="730"/>
        <v>569988</v>
      </c>
      <c r="O235" s="66">
        <f t="shared" si="730"/>
        <v>0</v>
      </c>
      <c r="P235" s="46">
        <f t="shared" si="730"/>
        <v>0</v>
      </c>
      <c r="Q235" s="82">
        <f t="shared" si="730"/>
        <v>0</v>
      </c>
      <c r="R235" s="67">
        <f t="shared" si="730"/>
        <v>1053657.96</v>
      </c>
      <c r="S235" s="67">
        <f t="shared" si="730"/>
        <v>199.85924886191196</v>
      </c>
      <c r="T235" s="67">
        <f t="shared" si="730"/>
        <v>99.929624430955982</v>
      </c>
      <c r="U235" s="56">
        <f t="shared" si="710"/>
        <v>99.929624430955982</v>
      </c>
      <c r="V235" s="67">
        <f t="shared" si="730"/>
        <v>99.929624430955982</v>
      </c>
      <c r="W235" s="63">
        <f t="shared" si="730"/>
        <v>0</v>
      </c>
      <c r="X235" s="67">
        <f t="shared" si="730"/>
        <v>0</v>
      </c>
      <c r="Y235" s="67">
        <f t="shared" si="730"/>
        <v>0</v>
      </c>
      <c r="Z235" s="56">
        <f t="shared" si="714"/>
        <v>0</v>
      </c>
      <c r="AA235" s="67">
        <f t="shared" si="730"/>
        <v>0</v>
      </c>
      <c r="AB235" s="67">
        <f>AB236</f>
        <v>1053657.96</v>
      </c>
      <c r="AC235" s="67">
        <f t="shared" ref="AC235" si="731">AC236</f>
        <v>199.85924886191196</v>
      </c>
      <c r="AD235" s="67">
        <f t="shared" si="730"/>
        <v>99.929624430955982</v>
      </c>
      <c r="AE235" s="56">
        <f t="shared" si="719"/>
        <v>99.929624430955982</v>
      </c>
      <c r="AF235" s="67">
        <f t="shared" si="730"/>
        <v>99.929624430955982</v>
      </c>
      <c r="AG235" s="63">
        <f>AG236</f>
        <v>-526457.96</v>
      </c>
      <c r="AH235" s="67">
        <f t="shared" ref="AH235:AI235" si="732">AH236</f>
        <v>-99.859248861911979</v>
      </c>
      <c r="AI235" s="67">
        <f t="shared" si="732"/>
        <v>-49.92962443095599</v>
      </c>
      <c r="AJ235" s="63">
        <f t="shared" si="730"/>
        <v>742.04000000003725</v>
      </c>
      <c r="AK235" s="63">
        <f t="shared" si="730"/>
        <v>7.03755690440096E-2</v>
      </c>
      <c r="AL235" s="63">
        <f t="shared" si="730"/>
        <v>7.03755690440096E-2</v>
      </c>
      <c r="AM235" s="63">
        <f t="shared" si="730"/>
        <v>742.04000000003725</v>
      </c>
      <c r="AN235" s="63">
        <f t="shared" si="730"/>
        <v>7.03755690440096E-2</v>
      </c>
      <c r="AO235" s="63">
        <f t="shared" si="730"/>
        <v>7.03755690440096E-2</v>
      </c>
      <c r="AP235" s="63">
        <f t="shared" si="730"/>
        <v>742.04000000003725</v>
      </c>
      <c r="AQ235" s="57">
        <f>(AP235/D235)*100</f>
        <v>7.03755690440096E-2</v>
      </c>
    </row>
    <row r="236" spans="1:43" ht="18.75" hidden="1">
      <c r="A236" s="38"/>
      <c r="B236" s="38"/>
      <c r="C236" s="49" t="s">
        <v>70</v>
      </c>
      <c r="D236" s="57">
        <v>1054400</v>
      </c>
      <c r="E236" s="49">
        <v>527200</v>
      </c>
      <c r="F236" s="49">
        <v>527200</v>
      </c>
      <c r="G236" s="57">
        <v>1054400</v>
      </c>
      <c r="H236" s="49">
        <v>0</v>
      </c>
      <c r="I236" s="49"/>
      <c r="J236" s="49">
        <f>SUM(G236:I236)</f>
        <v>1054400</v>
      </c>
      <c r="K236" s="57">
        <v>0</v>
      </c>
      <c r="L236" s="51">
        <f>SUM(G236:I236,K236)</f>
        <v>1054400</v>
      </c>
      <c r="M236" s="217">
        <v>483669.96</v>
      </c>
      <c r="N236" s="217">
        <v>569988</v>
      </c>
      <c r="O236" s="54"/>
      <c r="P236" s="55"/>
      <c r="Q236" s="81"/>
      <c r="R236" s="57">
        <f>M236+N236</f>
        <v>1053657.96</v>
      </c>
      <c r="S236" s="56">
        <f t="shared" si="708"/>
        <v>199.85924886191196</v>
      </c>
      <c r="T236" s="56">
        <f>R236/L236*100</f>
        <v>99.929624430955982</v>
      </c>
      <c r="U236" s="56">
        <f t="shared" si="710"/>
        <v>99.929624430955982</v>
      </c>
      <c r="V236" s="56">
        <f>R236/D236*100</f>
        <v>99.929624430955982</v>
      </c>
      <c r="W236" s="57">
        <f>O236+P236+Q236</f>
        <v>0</v>
      </c>
      <c r="X236" s="56">
        <f t="shared" si="712"/>
        <v>0</v>
      </c>
      <c r="Y236" s="56">
        <f>W236/L236*100</f>
        <v>0</v>
      </c>
      <c r="Z236" s="56">
        <f t="shared" si="714"/>
        <v>0</v>
      </c>
      <c r="AA236" s="56">
        <f>W236/D236*100</f>
        <v>0</v>
      </c>
      <c r="AB236" s="56">
        <f>SUM(M236:Q236)</f>
        <v>1053657.96</v>
      </c>
      <c r="AC236" s="56">
        <f t="shared" si="717"/>
        <v>199.85924886191196</v>
      </c>
      <c r="AD236" s="56">
        <f t="shared" ref="AD236" si="733">AB236/J236*100</f>
        <v>99.929624430955982</v>
      </c>
      <c r="AE236" s="56">
        <f t="shared" si="719"/>
        <v>99.929624430955982</v>
      </c>
      <c r="AF236" s="56">
        <f>AB236/D236*100</f>
        <v>99.929624430955982</v>
      </c>
      <c r="AG236" s="57">
        <f t="shared" ref="AG236" si="734">E236-AB236</f>
        <v>-526457.96</v>
      </c>
      <c r="AH236" s="56">
        <f t="shared" ref="AH236" si="735">AG236/E236*100</f>
        <v>-99.859248861911979</v>
      </c>
      <c r="AI236" s="56">
        <f t="shared" ref="AI236" si="736">AG236/D236*100</f>
        <v>-49.92962443095599</v>
      </c>
      <c r="AJ236" s="57">
        <f>J236-AB236</f>
        <v>742.04000000003725</v>
      </c>
      <c r="AK236" s="57">
        <f t="shared" ref="AK236" si="737">(AJ236/J236)*100</f>
        <v>7.03755690440096E-2</v>
      </c>
      <c r="AL236" s="57">
        <f>(AJ236/D236)*100</f>
        <v>7.03755690440096E-2</v>
      </c>
      <c r="AM236" s="34">
        <f>L236-AB236</f>
        <v>742.04000000003725</v>
      </c>
      <c r="AN236" s="57">
        <f>(AM236/L236)*100</f>
        <v>7.03755690440096E-2</v>
      </c>
      <c r="AO236" s="63">
        <f>(AM236/D236)*100</f>
        <v>7.03755690440096E-2</v>
      </c>
      <c r="AP236" s="34">
        <f t="shared" ref="AP236" si="738">D236-AB236</f>
        <v>742.04000000003725</v>
      </c>
      <c r="AQ236" s="57">
        <f t="shared" ref="AQ236" si="739">(AP236/D236)*100</f>
        <v>7.03755690440096E-2</v>
      </c>
    </row>
    <row r="237" spans="1:43" ht="18.75" hidden="1">
      <c r="A237" s="69"/>
      <c r="B237" s="69"/>
      <c r="C237" s="70"/>
      <c r="D237" s="70"/>
      <c r="E237" s="70"/>
      <c r="F237" s="70"/>
      <c r="G237" s="71"/>
      <c r="H237" s="71"/>
      <c r="I237" s="71"/>
      <c r="J237" s="71"/>
      <c r="K237" s="71"/>
      <c r="L237" s="71"/>
      <c r="M237" s="72"/>
      <c r="N237" s="73"/>
      <c r="O237" s="74"/>
      <c r="P237" s="75"/>
      <c r="Q237" s="83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</row>
    <row r="238" spans="1:43" s="34" customFormat="1" ht="18.95" hidden="1" customHeight="1">
      <c r="A238" s="1073" t="s">
        <v>227</v>
      </c>
      <c r="B238" s="1074"/>
      <c r="C238" s="1074"/>
      <c r="D238" s="1074"/>
      <c r="E238" s="1074"/>
      <c r="F238" s="1074"/>
      <c r="G238" s="1074"/>
      <c r="H238" s="1074"/>
      <c r="I238" s="1074"/>
      <c r="J238" s="1074"/>
      <c r="K238" s="1074"/>
      <c r="L238" s="1074"/>
      <c r="M238" s="1074"/>
      <c r="N238" s="1074"/>
      <c r="O238" s="1074"/>
      <c r="P238" s="1074"/>
      <c r="Q238" s="1074"/>
      <c r="R238" s="1074"/>
      <c r="S238" s="1074"/>
      <c r="T238" s="1074"/>
      <c r="U238" s="1074"/>
      <c r="V238" s="1074"/>
      <c r="W238" s="1074"/>
      <c r="X238" s="1074"/>
      <c r="Y238" s="1074"/>
      <c r="Z238" s="1074"/>
      <c r="AA238" s="1074"/>
      <c r="AB238" s="1074"/>
      <c r="AC238" s="1074"/>
      <c r="AD238" s="1074"/>
      <c r="AE238" s="1074"/>
      <c r="AF238" s="1074"/>
      <c r="AG238" s="1074"/>
      <c r="AH238" s="1074"/>
      <c r="AI238" s="1074"/>
      <c r="AJ238" s="1074"/>
      <c r="AK238" s="1074"/>
      <c r="AL238" s="1074"/>
      <c r="AM238" s="1074"/>
      <c r="AN238" s="1074"/>
      <c r="AO238" s="1074"/>
      <c r="AP238" s="1074"/>
      <c r="AQ238" s="1074"/>
    </row>
    <row r="239" spans="1:43" s="35" customFormat="1" ht="36.950000000000003" hidden="1" customHeight="1">
      <c r="A239" s="182"/>
      <c r="B239" s="183"/>
      <c r="C239" s="184"/>
      <c r="D239" s="304">
        <v>1</v>
      </c>
      <c r="E239" s="304">
        <v>0.5</v>
      </c>
      <c r="F239" s="304">
        <v>0.5</v>
      </c>
      <c r="G239" s="305" t="s">
        <v>467</v>
      </c>
      <c r="H239" s="305" t="s">
        <v>468</v>
      </c>
      <c r="I239" s="305" t="s">
        <v>469</v>
      </c>
      <c r="J239" s="305" t="s">
        <v>40</v>
      </c>
      <c r="K239" s="306" t="s">
        <v>470</v>
      </c>
      <c r="L239" s="307" t="s">
        <v>471</v>
      </c>
      <c r="M239" s="186" t="s">
        <v>435</v>
      </c>
      <c r="N239" s="186" t="s">
        <v>436</v>
      </c>
      <c r="O239" s="186" t="s">
        <v>20</v>
      </c>
      <c r="P239" s="186" t="s">
        <v>21</v>
      </c>
      <c r="Q239" s="186" t="s">
        <v>437</v>
      </c>
      <c r="R239" s="187" t="s">
        <v>417</v>
      </c>
      <c r="S239" s="286" t="s">
        <v>462</v>
      </c>
      <c r="T239" s="188" t="s">
        <v>433</v>
      </c>
      <c r="U239" s="188" t="s">
        <v>434</v>
      </c>
      <c r="V239" s="188" t="s">
        <v>403</v>
      </c>
      <c r="W239" s="188" t="s">
        <v>438</v>
      </c>
      <c r="X239" s="286" t="s">
        <v>462</v>
      </c>
      <c r="Y239" s="188" t="s">
        <v>433</v>
      </c>
      <c r="Z239" s="188" t="s">
        <v>434</v>
      </c>
      <c r="AA239" s="188" t="s">
        <v>403</v>
      </c>
      <c r="AB239" s="187" t="s">
        <v>439</v>
      </c>
      <c r="AC239" s="286" t="s">
        <v>462</v>
      </c>
      <c r="AD239" s="188" t="s">
        <v>433</v>
      </c>
      <c r="AE239" s="188" t="s">
        <v>434</v>
      </c>
      <c r="AF239" s="188" t="s">
        <v>403</v>
      </c>
      <c r="AG239" s="297" t="s">
        <v>33</v>
      </c>
      <c r="AH239" s="286" t="s">
        <v>464</v>
      </c>
      <c r="AI239" s="286" t="s">
        <v>399</v>
      </c>
      <c r="AJ239" s="188" t="s">
        <v>440</v>
      </c>
      <c r="AK239" s="188" t="s">
        <v>433</v>
      </c>
      <c r="AL239" s="188" t="s">
        <v>403</v>
      </c>
      <c r="AM239" s="188" t="s">
        <v>408</v>
      </c>
      <c r="AN239" s="188" t="s">
        <v>433</v>
      </c>
      <c r="AO239" s="188" t="s">
        <v>403</v>
      </c>
      <c r="AP239" s="188" t="s">
        <v>441</v>
      </c>
      <c r="AQ239" s="188" t="s">
        <v>403</v>
      </c>
    </row>
    <row r="240" spans="1:43" s="35" customFormat="1" ht="18.95" hidden="1" customHeight="1">
      <c r="A240" s="205"/>
      <c r="B240" s="206"/>
      <c r="C240" s="184" t="s">
        <v>54</v>
      </c>
      <c r="D240" s="184">
        <f t="shared" ref="D240:I240" si="740">D241+D247</f>
        <v>5000000</v>
      </c>
      <c r="E240" s="184">
        <f t="shared" si="740"/>
        <v>2500000</v>
      </c>
      <c r="F240" s="184">
        <f t="shared" si="740"/>
        <v>2500000</v>
      </c>
      <c r="G240" s="184">
        <f t="shared" si="740"/>
        <v>3975000</v>
      </c>
      <c r="H240" s="184">
        <f t="shared" si="740"/>
        <v>1025000</v>
      </c>
      <c r="I240" s="184">
        <f t="shared" si="740"/>
        <v>0</v>
      </c>
      <c r="J240" s="184">
        <f t="shared" ref="J240:J246" si="741">SUM(G240:I240)</f>
        <v>5000000</v>
      </c>
      <c r="K240" s="185">
        <f>K241+K247</f>
        <v>0</v>
      </c>
      <c r="L240" s="184">
        <f>L241+L247</f>
        <v>5000000</v>
      </c>
      <c r="M240" s="184">
        <f>M241+M247</f>
        <v>748946.4</v>
      </c>
      <c r="N240" s="184">
        <f t="shared" ref="N240:R240" si="742">N241+N247</f>
        <v>0</v>
      </c>
      <c r="O240" s="184">
        <f t="shared" si="742"/>
        <v>0</v>
      </c>
      <c r="P240" s="184">
        <f t="shared" si="742"/>
        <v>76981</v>
      </c>
      <c r="Q240" s="184">
        <f t="shared" si="742"/>
        <v>525000</v>
      </c>
      <c r="R240" s="184">
        <f t="shared" si="742"/>
        <v>748946.4</v>
      </c>
      <c r="S240" s="207">
        <f>(R240/E240)*100</f>
        <v>29.957856</v>
      </c>
      <c r="T240" s="207">
        <f>(R240/J240)*100</f>
        <v>14.978928</v>
      </c>
      <c r="U240" s="207">
        <f>(R240/L240)*100</f>
        <v>14.978928</v>
      </c>
      <c r="V240" s="198">
        <f>(R240/D240)*100</f>
        <v>14.978928</v>
      </c>
      <c r="W240" s="184">
        <f>W241+W247</f>
        <v>601981</v>
      </c>
      <c r="X240" s="207">
        <f t="shared" ref="X240:X246" si="743">(W240/E240)*100</f>
        <v>24.079239999999999</v>
      </c>
      <c r="Y240" s="198">
        <f>(W240/J240)*100</f>
        <v>12.039619999999999</v>
      </c>
      <c r="Z240" s="207">
        <f>(W240/L240)*100</f>
        <v>12.039619999999999</v>
      </c>
      <c r="AA240" s="198">
        <f>(W240/D240)*100</f>
        <v>12.039619999999999</v>
      </c>
      <c r="AB240" s="184">
        <f>AB241+AB247</f>
        <v>1350927.4</v>
      </c>
      <c r="AC240" s="288">
        <f>(AB240/E240)*100</f>
        <v>54.037095999999998</v>
      </c>
      <c r="AD240" s="198">
        <f>(AB240/J240)*100</f>
        <v>27.018547999999999</v>
      </c>
      <c r="AE240" s="207">
        <f>(AB240/L240)*100</f>
        <v>27.018547999999999</v>
      </c>
      <c r="AF240" s="198">
        <f t="shared" ref="AF240:AF246" si="744">(AB240/D240)*100</f>
        <v>27.018547999999999</v>
      </c>
      <c r="AG240" s="291">
        <f>AG241+AG247</f>
        <v>1149072.6000000001</v>
      </c>
      <c r="AH240" s="292">
        <f>(AG240/E240)*100</f>
        <v>45.962904000000002</v>
      </c>
      <c r="AI240" s="292">
        <f>(AG240/D240)*100</f>
        <v>22.981452000000001</v>
      </c>
      <c r="AJ240" s="184">
        <f>AJ241+AJ247</f>
        <v>3649072.6</v>
      </c>
      <c r="AK240" s="198">
        <f t="shared" ref="AK240:AK241" si="745">(AJ240/J240)*100</f>
        <v>72.981452000000004</v>
      </c>
      <c r="AL240" s="198">
        <f>(AJ240/D240)*100</f>
        <v>72.981452000000004</v>
      </c>
      <c r="AM240" s="184">
        <f>AM241+AM247</f>
        <v>3649072.6</v>
      </c>
      <c r="AN240" s="198">
        <f>(AM240/L240)*100</f>
        <v>72.981452000000004</v>
      </c>
      <c r="AO240" s="198">
        <f>(AM240/D240)*100</f>
        <v>72.981452000000004</v>
      </c>
      <c r="AP240" s="184">
        <f>AP241+AP247</f>
        <v>3649072.6</v>
      </c>
      <c r="AQ240" s="198">
        <f>(AP240/D240)*100</f>
        <v>72.981452000000004</v>
      </c>
    </row>
    <row r="241" spans="1:43" s="35" customFormat="1" ht="18.95" hidden="1" customHeight="1">
      <c r="A241" s="182"/>
      <c r="B241" s="192" t="s">
        <v>34</v>
      </c>
      <c r="C241" s="193" t="s">
        <v>55</v>
      </c>
      <c r="D241" s="193">
        <f t="shared" ref="D241:I241" si="746">SUM(D242:D246)</f>
        <v>5000000</v>
      </c>
      <c r="E241" s="193">
        <f t="shared" si="746"/>
        <v>2500000</v>
      </c>
      <c r="F241" s="193">
        <f t="shared" si="746"/>
        <v>2500000</v>
      </c>
      <c r="G241" s="190">
        <f t="shared" si="746"/>
        <v>3975000</v>
      </c>
      <c r="H241" s="190">
        <f t="shared" si="746"/>
        <v>1025000</v>
      </c>
      <c r="I241" s="190">
        <f t="shared" si="746"/>
        <v>0</v>
      </c>
      <c r="J241" s="190">
        <f t="shared" si="741"/>
        <v>5000000</v>
      </c>
      <c r="K241" s="194">
        <f t="shared" ref="K241:L241" si="747">SUM(K242:K246)</f>
        <v>0</v>
      </c>
      <c r="L241" s="190">
        <f t="shared" si="747"/>
        <v>5000000</v>
      </c>
      <c r="M241" s="193">
        <f>SUM(M242:M246)</f>
        <v>748946.4</v>
      </c>
      <c r="N241" s="193">
        <f t="shared" ref="N241:R241" si="748">SUM(N242:N246)</f>
        <v>0</v>
      </c>
      <c r="O241" s="193">
        <f t="shared" si="748"/>
        <v>0</v>
      </c>
      <c r="P241" s="193">
        <f t="shared" si="748"/>
        <v>76981</v>
      </c>
      <c r="Q241" s="193">
        <f t="shared" si="748"/>
        <v>525000</v>
      </c>
      <c r="R241" s="190">
        <f t="shared" si="748"/>
        <v>748946.4</v>
      </c>
      <c r="S241" s="189">
        <f>(R241/E241)*100</f>
        <v>29.957856</v>
      </c>
      <c r="T241" s="189">
        <f t="shared" ref="T241:T246" si="749">(R241/J241)*100</f>
        <v>14.978928</v>
      </c>
      <c r="U241" s="189">
        <f t="shared" ref="U241:U248" si="750">(R241/L241)*100</f>
        <v>14.978928</v>
      </c>
      <c r="V241" s="190">
        <f>(R241/D241)*100</f>
        <v>14.978928</v>
      </c>
      <c r="W241" s="190">
        <f>SUM(W242:W246)</f>
        <v>601981</v>
      </c>
      <c r="X241" s="189">
        <f t="shared" si="743"/>
        <v>24.079239999999999</v>
      </c>
      <c r="Y241" s="190">
        <f t="shared" ref="Y241:Y248" si="751">(W241/J241)*100</f>
        <v>12.039619999999999</v>
      </c>
      <c r="Z241" s="189">
        <f t="shared" ref="Z241:Z248" si="752">(W241/L241)*100</f>
        <v>12.039619999999999</v>
      </c>
      <c r="AA241" s="189">
        <f>(W241/D241)*100</f>
        <v>12.039619999999999</v>
      </c>
      <c r="AB241" s="190">
        <f>SUM(AB242:AB246)</f>
        <v>1350927.4</v>
      </c>
      <c r="AC241" s="190">
        <f>(AB241/E241)*100</f>
        <v>54.037095999999998</v>
      </c>
      <c r="AD241" s="190">
        <f t="shared" ref="AD241:AD248" si="753">(AB241/J241)*100</f>
        <v>27.018547999999999</v>
      </c>
      <c r="AE241" s="189">
        <f t="shared" ref="AE241:AE248" si="754">(AB241/L241)*100</f>
        <v>27.018547999999999</v>
      </c>
      <c r="AF241" s="189">
        <f t="shared" si="744"/>
        <v>27.018547999999999</v>
      </c>
      <c r="AG241" s="289">
        <f>SUM(AG242:AG246)</f>
        <v>1149072.6000000001</v>
      </c>
      <c r="AH241" s="199">
        <f>(AG241/E241)*100</f>
        <v>45.962904000000002</v>
      </c>
      <c r="AI241" s="199">
        <f>(AG241/D241)*100</f>
        <v>22.981452000000001</v>
      </c>
      <c r="AJ241" s="191">
        <f>SUM(AJ242:AJ246)</f>
        <v>3649072.6</v>
      </c>
      <c r="AK241" s="191">
        <f t="shared" si="745"/>
        <v>72.981452000000004</v>
      </c>
      <c r="AL241" s="191">
        <f t="shared" ref="AL241:AL246" si="755">(AJ241/D241)*100</f>
        <v>72.981452000000004</v>
      </c>
      <c r="AM241" s="191">
        <f>SUM(AM242:AM246)</f>
        <v>3649072.6</v>
      </c>
      <c r="AN241" s="191">
        <f t="shared" ref="AN241:AN248" si="756">(AM241/L241)*100</f>
        <v>72.981452000000004</v>
      </c>
      <c r="AO241" s="191">
        <f t="shared" ref="AO241:AO248" si="757">(AM241/D241)*100</f>
        <v>72.981452000000004</v>
      </c>
      <c r="AP241" s="191">
        <f>SUM(AP242:AP246)</f>
        <v>3649072.6</v>
      </c>
      <c r="AQ241" s="191">
        <f t="shared" ref="AQ241:AQ248" si="758">(AP241/D241)*100</f>
        <v>72.981452000000004</v>
      </c>
    </row>
    <row r="242" spans="1:43" s="35" customFormat="1" ht="18.95" hidden="1" customHeight="1">
      <c r="A242" s="183"/>
      <c r="B242" s="183"/>
      <c r="C242" s="189" t="s">
        <v>56</v>
      </c>
      <c r="D242" s="189">
        <f>D254</f>
        <v>900000</v>
      </c>
      <c r="E242" s="189">
        <f>E254</f>
        <v>450000</v>
      </c>
      <c r="F242" s="189">
        <f>F254</f>
        <v>450000</v>
      </c>
      <c r="G242" s="189">
        <f t="shared" ref="G242:I242" si="759">G254</f>
        <v>900000</v>
      </c>
      <c r="H242" s="189">
        <f t="shared" si="759"/>
        <v>0</v>
      </c>
      <c r="I242" s="189">
        <f t="shared" si="759"/>
        <v>0</v>
      </c>
      <c r="J242" s="189">
        <f t="shared" si="741"/>
        <v>900000</v>
      </c>
      <c r="K242" s="195">
        <f>K254</f>
        <v>0</v>
      </c>
      <c r="L242" s="196">
        <f>J242+(K242)</f>
        <v>900000</v>
      </c>
      <c r="M242" s="189">
        <f>M254</f>
        <v>285000</v>
      </c>
      <c r="N242" s="189">
        <f t="shared" ref="N242:Q242" si="760">N254</f>
        <v>0</v>
      </c>
      <c r="O242" s="189">
        <f t="shared" si="760"/>
        <v>0</v>
      </c>
      <c r="P242" s="189">
        <f t="shared" si="760"/>
        <v>0</v>
      </c>
      <c r="Q242" s="189">
        <f t="shared" si="760"/>
        <v>525000</v>
      </c>
      <c r="R242" s="189">
        <f>M242+N242</f>
        <v>285000</v>
      </c>
      <c r="S242" s="189">
        <f>(R242/E242)*100</f>
        <v>63.333333333333329</v>
      </c>
      <c r="T242" s="189">
        <f t="shared" si="749"/>
        <v>31.666666666666664</v>
      </c>
      <c r="U242" s="189">
        <f t="shared" si="750"/>
        <v>31.666666666666664</v>
      </c>
      <c r="V242" s="189">
        <f>(R242/D242)*100</f>
        <v>31.666666666666664</v>
      </c>
      <c r="W242" s="189">
        <f>O242+P242+Q242</f>
        <v>525000</v>
      </c>
      <c r="X242" s="189">
        <f t="shared" si="743"/>
        <v>116.66666666666667</v>
      </c>
      <c r="Y242" s="189">
        <f t="shared" si="751"/>
        <v>58.333333333333336</v>
      </c>
      <c r="Z242" s="189">
        <f t="shared" si="752"/>
        <v>58.333333333333336</v>
      </c>
      <c r="AA242" s="189">
        <f>(W242/D242)*100</f>
        <v>58.333333333333336</v>
      </c>
      <c r="AB242" s="189">
        <f>SUM(M242:Q242)</f>
        <v>810000</v>
      </c>
      <c r="AC242" s="189">
        <f>(AB242/E242)*100</f>
        <v>180</v>
      </c>
      <c r="AD242" s="189">
        <f t="shared" si="753"/>
        <v>90</v>
      </c>
      <c r="AE242" s="189">
        <f t="shared" si="754"/>
        <v>90</v>
      </c>
      <c r="AF242" s="189">
        <f t="shared" si="744"/>
        <v>90</v>
      </c>
      <c r="AG242" s="189">
        <f>E242-AB242</f>
        <v>-360000</v>
      </c>
      <c r="AH242" s="290">
        <f>(AG242/E242)*100</f>
        <v>-80</v>
      </c>
      <c r="AI242" s="290">
        <f>(AG242/D242)*100</f>
        <v>-40</v>
      </c>
      <c r="AJ242" s="197">
        <f>J242-AB242</f>
        <v>90000</v>
      </c>
      <c r="AK242" s="197">
        <f>(AJ242/J242)*100</f>
        <v>10</v>
      </c>
      <c r="AL242" s="197">
        <f t="shared" si="755"/>
        <v>10</v>
      </c>
      <c r="AM242" s="197">
        <f>L242-AB242</f>
        <v>90000</v>
      </c>
      <c r="AN242" s="197">
        <f t="shared" si="756"/>
        <v>10</v>
      </c>
      <c r="AO242" s="197">
        <f t="shared" si="757"/>
        <v>10</v>
      </c>
      <c r="AP242" s="197">
        <f>D242-AB242</f>
        <v>90000</v>
      </c>
      <c r="AQ242" s="197">
        <f t="shared" si="758"/>
        <v>10</v>
      </c>
    </row>
    <row r="243" spans="1:43" s="35" customFormat="1" ht="18.95" hidden="1" customHeight="1">
      <c r="A243" s="183"/>
      <c r="B243" s="183"/>
      <c r="C243" s="189" t="s">
        <v>57</v>
      </c>
      <c r="D243" s="189">
        <f t="shared" ref="D243:I246" si="761">D255</f>
        <v>4068700</v>
      </c>
      <c r="E243" s="189">
        <f t="shared" si="761"/>
        <v>2034350</v>
      </c>
      <c r="F243" s="189">
        <f t="shared" si="761"/>
        <v>2034350</v>
      </c>
      <c r="G243" s="189">
        <f t="shared" si="761"/>
        <v>3051525</v>
      </c>
      <c r="H243" s="189">
        <f t="shared" si="761"/>
        <v>1017175</v>
      </c>
      <c r="I243" s="189">
        <f t="shared" si="761"/>
        <v>0</v>
      </c>
      <c r="J243" s="189">
        <f t="shared" si="741"/>
        <v>4068700</v>
      </c>
      <c r="K243" s="195">
        <f t="shared" ref="K243:K248" si="762">K255</f>
        <v>0</v>
      </c>
      <c r="L243" s="196">
        <f>J243+(K243)</f>
        <v>4068700</v>
      </c>
      <c r="M243" s="189">
        <f t="shared" ref="M243:Q246" si="763">M255</f>
        <v>462566.40000000002</v>
      </c>
      <c r="N243" s="189">
        <f t="shared" si="763"/>
        <v>0</v>
      </c>
      <c r="O243" s="189">
        <f t="shared" si="763"/>
        <v>0</v>
      </c>
      <c r="P243" s="189">
        <f t="shared" si="763"/>
        <v>44723</v>
      </c>
      <c r="Q243" s="189">
        <f t="shared" si="763"/>
        <v>0</v>
      </c>
      <c r="R243" s="189">
        <f>M243+N243</f>
        <v>462566.40000000002</v>
      </c>
      <c r="S243" s="189">
        <f t="shared" ref="S243:S248" si="764">(R243/E243)*100</f>
        <v>22.737798313957779</v>
      </c>
      <c r="T243" s="189">
        <f t="shared" si="749"/>
        <v>11.368899156978889</v>
      </c>
      <c r="U243" s="189">
        <f t="shared" si="750"/>
        <v>11.368899156978889</v>
      </c>
      <c r="V243" s="189">
        <f t="shared" ref="V243:V246" si="765">(R243/D243)*100</f>
        <v>11.368899156978889</v>
      </c>
      <c r="W243" s="189">
        <f>O243+P243+Q243</f>
        <v>44723</v>
      </c>
      <c r="X243" s="189">
        <f t="shared" si="743"/>
        <v>2.1983926069752009</v>
      </c>
      <c r="Y243" s="189">
        <f t="shared" si="751"/>
        <v>1.0991963034876004</v>
      </c>
      <c r="Z243" s="189">
        <f t="shared" si="752"/>
        <v>1.0991963034876004</v>
      </c>
      <c r="AA243" s="189">
        <f t="shared" ref="AA243:AA246" si="766">(W243/D243)*100</f>
        <v>1.0991963034876004</v>
      </c>
      <c r="AB243" s="189">
        <f>SUM(M243:Q243)</f>
        <v>507289.4</v>
      </c>
      <c r="AC243" s="189">
        <f t="shared" ref="AC243:AC248" si="767">(AB243/E243)*100</f>
        <v>24.936190920932976</v>
      </c>
      <c r="AD243" s="189">
        <f t="shared" si="753"/>
        <v>12.468095460466488</v>
      </c>
      <c r="AE243" s="189">
        <f t="shared" si="754"/>
        <v>12.468095460466488</v>
      </c>
      <c r="AF243" s="189">
        <f t="shared" si="744"/>
        <v>12.468095460466488</v>
      </c>
      <c r="AG243" s="189">
        <f t="shared" ref="AG243:AG246" si="768">E243-AB243</f>
        <v>1527060.6</v>
      </c>
      <c r="AH243" s="290">
        <f t="shared" ref="AH243:AH246" si="769">(AG243/E243)*100</f>
        <v>75.063809079067028</v>
      </c>
      <c r="AI243" s="290">
        <f t="shared" ref="AI243:AI246" si="770">(AG243/D243)*100</f>
        <v>37.531904539533514</v>
      </c>
      <c r="AJ243" s="197">
        <f t="shared" ref="AJ243:AJ246" si="771">J243-AB243</f>
        <v>3561410.6</v>
      </c>
      <c r="AK243" s="197">
        <f t="shared" ref="AK243:AK248" si="772">(AJ243/J243)*100</f>
        <v>87.531904539533514</v>
      </c>
      <c r="AL243" s="197">
        <f t="shared" si="755"/>
        <v>87.531904539533514</v>
      </c>
      <c r="AM243" s="197">
        <f t="shared" ref="AM243:AM246" si="773">L243-AB243</f>
        <v>3561410.6</v>
      </c>
      <c r="AN243" s="197">
        <f t="shared" si="756"/>
        <v>87.531904539533514</v>
      </c>
      <c r="AO243" s="197">
        <f t="shared" si="757"/>
        <v>87.531904539533514</v>
      </c>
      <c r="AP243" s="197">
        <f t="shared" ref="AP243:AP246" si="774">D243-AB243</f>
        <v>3561410.6</v>
      </c>
      <c r="AQ243" s="197">
        <f t="shared" si="758"/>
        <v>87.531904539533514</v>
      </c>
    </row>
    <row r="244" spans="1:43" s="35" customFormat="1" ht="18.95" hidden="1" customHeight="1">
      <c r="A244" s="183"/>
      <c r="B244" s="183"/>
      <c r="C244" s="189" t="s">
        <v>58</v>
      </c>
      <c r="D244" s="189">
        <f t="shared" si="761"/>
        <v>31300</v>
      </c>
      <c r="E244" s="189">
        <f t="shared" si="761"/>
        <v>15650</v>
      </c>
      <c r="F244" s="189">
        <f t="shared" si="761"/>
        <v>15650</v>
      </c>
      <c r="G244" s="189">
        <f t="shared" si="761"/>
        <v>23475</v>
      </c>
      <c r="H244" s="189">
        <f t="shared" si="761"/>
        <v>7825</v>
      </c>
      <c r="I244" s="189">
        <f t="shared" si="761"/>
        <v>0</v>
      </c>
      <c r="J244" s="189">
        <f t="shared" si="741"/>
        <v>31300</v>
      </c>
      <c r="K244" s="195">
        <f t="shared" si="762"/>
        <v>0</v>
      </c>
      <c r="L244" s="196">
        <f>J244+(K244)</f>
        <v>31300</v>
      </c>
      <c r="M244" s="189">
        <f t="shared" si="763"/>
        <v>1380</v>
      </c>
      <c r="N244" s="189">
        <f t="shared" si="763"/>
        <v>0</v>
      </c>
      <c r="O244" s="189">
        <f t="shared" si="763"/>
        <v>0</v>
      </c>
      <c r="P244" s="189">
        <f t="shared" si="763"/>
        <v>32258</v>
      </c>
      <c r="Q244" s="189">
        <f t="shared" si="763"/>
        <v>0</v>
      </c>
      <c r="R244" s="189">
        <f>M244+N244</f>
        <v>1380</v>
      </c>
      <c r="S244" s="189">
        <f t="shared" si="764"/>
        <v>8.8178913738019169</v>
      </c>
      <c r="T244" s="189">
        <f t="shared" si="749"/>
        <v>4.4089456869009584</v>
      </c>
      <c r="U244" s="189">
        <f t="shared" si="750"/>
        <v>4.4089456869009584</v>
      </c>
      <c r="V244" s="189">
        <f t="shared" si="765"/>
        <v>4.4089456869009584</v>
      </c>
      <c r="W244" s="189">
        <f t="shared" ref="W244:W248" si="775">O244+P244+Q244</f>
        <v>32258</v>
      </c>
      <c r="X244" s="189">
        <f t="shared" si="743"/>
        <v>206.12140575079874</v>
      </c>
      <c r="Y244" s="189">
        <f t="shared" si="751"/>
        <v>103.06070287539937</v>
      </c>
      <c r="Z244" s="189">
        <f t="shared" si="752"/>
        <v>103.06070287539937</v>
      </c>
      <c r="AA244" s="189">
        <f t="shared" si="766"/>
        <v>103.06070287539937</v>
      </c>
      <c r="AB244" s="189">
        <f>SUM(M244:Q244)</f>
        <v>33638</v>
      </c>
      <c r="AC244" s="189">
        <f t="shared" si="767"/>
        <v>214.93929712460064</v>
      </c>
      <c r="AD244" s="189">
        <f t="shared" si="753"/>
        <v>107.46964856230032</v>
      </c>
      <c r="AE244" s="189">
        <f t="shared" si="754"/>
        <v>107.46964856230032</v>
      </c>
      <c r="AF244" s="189">
        <f t="shared" si="744"/>
        <v>107.46964856230032</v>
      </c>
      <c r="AG244" s="189">
        <f t="shared" si="768"/>
        <v>-17988</v>
      </c>
      <c r="AH244" s="290">
        <f t="shared" si="769"/>
        <v>-114.93929712460064</v>
      </c>
      <c r="AI244" s="290">
        <f t="shared" si="770"/>
        <v>-57.469648562300321</v>
      </c>
      <c r="AJ244" s="197">
        <f t="shared" si="771"/>
        <v>-2338</v>
      </c>
      <c r="AK244" s="197">
        <f t="shared" si="772"/>
        <v>-7.4696485623003195</v>
      </c>
      <c r="AL244" s="197">
        <f t="shared" si="755"/>
        <v>-7.4696485623003195</v>
      </c>
      <c r="AM244" s="197">
        <f t="shared" si="773"/>
        <v>-2338</v>
      </c>
      <c r="AN244" s="197">
        <f t="shared" si="756"/>
        <v>-7.4696485623003195</v>
      </c>
      <c r="AO244" s="197">
        <f t="shared" si="757"/>
        <v>-7.4696485623003195</v>
      </c>
      <c r="AP244" s="197">
        <f t="shared" si="774"/>
        <v>-2338</v>
      </c>
      <c r="AQ244" s="197">
        <f t="shared" si="758"/>
        <v>-7.4696485623003195</v>
      </c>
    </row>
    <row r="245" spans="1:43" s="35" customFormat="1" ht="18.95" hidden="1" customHeight="1">
      <c r="A245" s="183"/>
      <c r="B245" s="183"/>
      <c r="C245" s="189" t="s">
        <v>59</v>
      </c>
      <c r="D245" s="189">
        <f t="shared" si="761"/>
        <v>0</v>
      </c>
      <c r="E245" s="189">
        <f t="shared" si="761"/>
        <v>0</v>
      </c>
      <c r="F245" s="189">
        <f t="shared" si="761"/>
        <v>0</v>
      </c>
      <c r="G245" s="189">
        <f t="shared" si="761"/>
        <v>0</v>
      </c>
      <c r="H245" s="189">
        <f t="shared" si="761"/>
        <v>0</v>
      </c>
      <c r="I245" s="189">
        <f t="shared" si="761"/>
        <v>0</v>
      </c>
      <c r="J245" s="189">
        <f t="shared" si="741"/>
        <v>0</v>
      </c>
      <c r="K245" s="195">
        <f t="shared" si="762"/>
        <v>0</v>
      </c>
      <c r="L245" s="196">
        <f>J245+(K245)</f>
        <v>0</v>
      </c>
      <c r="M245" s="189">
        <f t="shared" si="763"/>
        <v>0</v>
      </c>
      <c r="N245" s="189">
        <f t="shared" si="763"/>
        <v>0</v>
      </c>
      <c r="O245" s="189">
        <f t="shared" si="763"/>
        <v>0</v>
      </c>
      <c r="P245" s="189">
        <f t="shared" si="763"/>
        <v>0</v>
      </c>
      <c r="Q245" s="189">
        <f t="shared" si="763"/>
        <v>0</v>
      </c>
      <c r="R245" s="189">
        <f>M245+N245</f>
        <v>0</v>
      </c>
      <c r="S245" s="189" t="e">
        <f t="shared" si="764"/>
        <v>#DIV/0!</v>
      </c>
      <c r="T245" s="189" t="e">
        <f t="shared" si="749"/>
        <v>#DIV/0!</v>
      </c>
      <c r="U245" s="189" t="e">
        <f t="shared" si="750"/>
        <v>#DIV/0!</v>
      </c>
      <c r="V245" s="189" t="e">
        <f t="shared" si="765"/>
        <v>#DIV/0!</v>
      </c>
      <c r="W245" s="189">
        <f t="shared" si="775"/>
        <v>0</v>
      </c>
      <c r="X245" s="189" t="e">
        <f t="shared" si="743"/>
        <v>#DIV/0!</v>
      </c>
      <c r="Y245" s="189" t="e">
        <f t="shared" si="751"/>
        <v>#DIV/0!</v>
      </c>
      <c r="Z245" s="189" t="e">
        <f t="shared" si="752"/>
        <v>#DIV/0!</v>
      </c>
      <c r="AA245" s="189" t="e">
        <f t="shared" si="766"/>
        <v>#DIV/0!</v>
      </c>
      <c r="AB245" s="189">
        <f>SUM(M245:Q245)</f>
        <v>0</v>
      </c>
      <c r="AC245" s="189" t="e">
        <f t="shared" si="767"/>
        <v>#DIV/0!</v>
      </c>
      <c r="AD245" s="189" t="e">
        <f t="shared" si="753"/>
        <v>#DIV/0!</v>
      </c>
      <c r="AE245" s="189" t="e">
        <f t="shared" si="754"/>
        <v>#DIV/0!</v>
      </c>
      <c r="AF245" s="189" t="e">
        <f t="shared" si="744"/>
        <v>#DIV/0!</v>
      </c>
      <c r="AG245" s="189">
        <f t="shared" si="768"/>
        <v>0</v>
      </c>
      <c r="AH245" s="290" t="e">
        <f t="shared" si="769"/>
        <v>#DIV/0!</v>
      </c>
      <c r="AI245" s="290" t="e">
        <f t="shared" si="770"/>
        <v>#DIV/0!</v>
      </c>
      <c r="AJ245" s="197">
        <f t="shared" si="771"/>
        <v>0</v>
      </c>
      <c r="AK245" s="197" t="e">
        <f t="shared" si="772"/>
        <v>#DIV/0!</v>
      </c>
      <c r="AL245" s="197" t="e">
        <f t="shared" si="755"/>
        <v>#DIV/0!</v>
      </c>
      <c r="AM245" s="197">
        <f t="shared" si="773"/>
        <v>0</v>
      </c>
      <c r="AN245" s="197" t="e">
        <f t="shared" si="756"/>
        <v>#DIV/0!</v>
      </c>
      <c r="AO245" s="197" t="e">
        <f t="shared" si="757"/>
        <v>#DIV/0!</v>
      </c>
      <c r="AP245" s="197">
        <f t="shared" si="774"/>
        <v>0</v>
      </c>
      <c r="AQ245" s="197" t="e">
        <f t="shared" si="758"/>
        <v>#DIV/0!</v>
      </c>
    </row>
    <row r="246" spans="1:43" s="35" customFormat="1" ht="18.95" hidden="1" customHeight="1">
      <c r="A246" s="183"/>
      <c r="B246" s="183"/>
      <c r="C246" s="189" t="s">
        <v>60</v>
      </c>
      <c r="D246" s="189">
        <f t="shared" si="761"/>
        <v>0</v>
      </c>
      <c r="E246" s="189">
        <f t="shared" si="761"/>
        <v>0</v>
      </c>
      <c r="F246" s="189">
        <f t="shared" si="761"/>
        <v>0</v>
      </c>
      <c r="G246" s="189">
        <f t="shared" si="761"/>
        <v>0</v>
      </c>
      <c r="H246" s="189">
        <f t="shared" si="761"/>
        <v>0</v>
      </c>
      <c r="I246" s="189">
        <f t="shared" si="761"/>
        <v>0</v>
      </c>
      <c r="J246" s="189">
        <f t="shared" si="741"/>
        <v>0</v>
      </c>
      <c r="K246" s="195">
        <f t="shared" si="762"/>
        <v>0</v>
      </c>
      <c r="L246" s="196">
        <f>J246+(K246)</f>
        <v>0</v>
      </c>
      <c r="M246" s="189">
        <f t="shared" si="763"/>
        <v>0</v>
      </c>
      <c r="N246" s="189">
        <f t="shared" si="763"/>
        <v>0</v>
      </c>
      <c r="O246" s="189">
        <f t="shared" si="763"/>
        <v>0</v>
      </c>
      <c r="P246" s="189">
        <f t="shared" si="763"/>
        <v>0</v>
      </c>
      <c r="Q246" s="189">
        <f t="shared" si="763"/>
        <v>0</v>
      </c>
      <c r="R246" s="189">
        <f>M246+N246</f>
        <v>0</v>
      </c>
      <c r="S246" s="189" t="e">
        <f t="shared" si="764"/>
        <v>#DIV/0!</v>
      </c>
      <c r="T246" s="189" t="e">
        <f t="shared" si="749"/>
        <v>#DIV/0!</v>
      </c>
      <c r="U246" s="189" t="e">
        <f t="shared" si="750"/>
        <v>#DIV/0!</v>
      </c>
      <c r="V246" s="189" t="e">
        <f t="shared" si="765"/>
        <v>#DIV/0!</v>
      </c>
      <c r="W246" s="189">
        <f t="shared" si="775"/>
        <v>0</v>
      </c>
      <c r="X246" s="189" t="e">
        <f t="shared" si="743"/>
        <v>#DIV/0!</v>
      </c>
      <c r="Y246" s="189" t="e">
        <f t="shared" si="751"/>
        <v>#DIV/0!</v>
      </c>
      <c r="Z246" s="189" t="e">
        <f t="shared" si="752"/>
        <v>#DIV/0!</v>
      </c>
      <c r="AA246" s="189" t="e">
        <f t="shared" si="766"/>
        <v>#DIV/0!</v>
      </c>
      <c r="AB246" s="189">
        <f>SUM(M246:Q246)</f>
        <v>0</v>
      </c>
      <c r="AC246" s="189" t="e">
        <f t="shared" si="767"/>
        <v>#DIV/0!</v>
      </c>
      <c r="AD246" s="189" t="e">
        <f t="shared" si="753"/>
        <v>#DIV/0!</v>
      </c>
      <c r="AE246" s="189" t="e">
        <f t="shared" si="754"/>
        <v>#DIV/0!</v>
      </c>
      <c r="AF246" s="189" t="e">
        <f t="shared" si="744"/>
        <v>#DIV/0!</v>
      </c>
      <c r="AG246" s="189">
        <f t="shared" si="768"/>
        <v>0</v>
      </c>
      <c r="AH246" s="290" t="e">
        <f t="shared" si="769"/>
        <v>#DIV/0!</v>
      </c>
      <c r="AI246" s="290" t="e">
        <f t="shared" si="770"/>
        <v>#DIV/0!</v>
      </c>
      <c r="AJ246" s="197">
        <f t="shared" si="771"/>
        <v>0</v>
      </c>
      <c r="AK246" s="197" t="e">
        <f t="shared" si="772"/>
        <v>#DIV/0!</v>
      </c>
      <c r="AL246" s="197" t="e">
        <f t="shared" si="755"/>
        <v>#DIV/0!</v>
      </c>
      <c r="AM246" s="197">
        <f t="shared" si="773"/>
        <v>0</v>
      </c>
      <c r="AN246" s="197" t="e">
        <f t="shared" si="756"/>
        <v>#DIV/0!</v>
      </c>
      <c r="AO246" s="197" t="e">
        <f t="shared" si="757"/>
        <v>#DIV/0!</v>
      </c>
      <c r="AP246" s="197">
        <f t="shared" si="774"/>
        <v>0</v>
      </c>
      <c r="AQ246" s="197" t="e">
        <f t="shared" si="758"/>
        <v>#DIV/0!</v>
      </c>
    </row>
    <row r="247" spans="1:43" s="35" customFormat="1" ht="18.95" hidden="1" customHeight="1">
      <c r="A247" s="182"/>
      <c r="B247" s="192" t="s">
        <v>35</v>
      </c>
      <c r="C247" s="190" t="s">
        <v>64</v>
      </c>
      <c r="D247" s="190">
        <f t="shared" ref="D247:AM247" si="776">D248</f>
        <v>0</v>
      </c>
      <c r="E247" s="190">
        <f t="shared" si="776"/>
        <v>0</v>
      </c>
      <c r="F247" s="190">
        <f t="shared" si="776"/>
        <v>0</v>
      </c>
      <c r="G247" s="190">
        <f t="shared" si="776"/>
        <v>0</v>
      </c>
      <c r="H247" s="190">
        <f t="shared" si="776"/>
        <v>0</v>
      </c>
      <c r="I247" s="190">
        <f t="shared" si="776"/>
        <v>0</v>
      </c>
      <c r="J247" s="190">
        <f t="shared" si="776"/>
        <v>0</v>
      </c>
      <c r="K247" s="194">
        <f t="shared" si="776"/>
        <v>0</v>
      </c>
      <c r="L247" s="190">
        <f t="shared" si="776"/>
        <v>0</v>
      </c>
      <c r="M247" s="190">
        <f t="shared" si="776"/>
        <v>0</v>
      </c>
      <c r="N247" s="190">
        <f t="shared" si="776"/>
        <v>0</v>
      </c>
      <c r="O247" s="190">
        <f t="shared" si="776"/>
        <v>0</v>
      </c>
      <c r="P247" s="190">
        <f t="shared" si="776"/>
        <v>0</v>
      </c>
      <c r="Q247" s="190">
        <f t="shared" si="776"/>
        <v>0</v>
      </c>
      <c r="R247" s="198">
        <f t="shared" si="776"/>
        <v>0</v>
      </c>
      <c r="S247" s="190" t="e">
        <f t="shared" si="776"/>
        <v>#DIV/0!</v>
      </c>
      <c r="T247" s="189" t="e">
        <f t="shared" ref="T247" si="777">(R247/L247)*100</f>
        <v>#DIV/0!</v>
      </c>
      <c r="U247" s="189" t="e">
        <f t="shared" si="750"/>
        <v>#DIV/0!</v>
      </c>
      <c r="V247" s="198" t="e">
        <f t="shared" si="776"/>
        <v>#DIV/0!</v>
      </c>
      <c r="W247" s="198">
        <f t="shared" si="776"/>
        <v>0</v>
      </c>
      <c r="X247" s="190" t="e">
        <f t="shared" si="776"/>
        <v>#DIV/0!</v>
      </c>
      <c r="Y247" s="190" t="e">
        <f t="shared" si="751"/>
        <v>#DIV/0!</v>
      </c>
      <c r="Z247" s="189" t="e">
        <f t="shared" si="752"/>
        <v>#DIV/0!</v>
      </c>
      <c r="AA247" s="198" t="e">
        <f t="shared" si="776"/>
        <v>#DIV/0!</v>
      </c>
      <c r="AB247" s="198">
        <f>AB248</f>
        <v>0</v>
      </c>
      <c r="AC247" s="190" t="e">
        <f t="shared" ref="AC247" si="778">AC248</f>
        <v>#DIV/0!</v>
      </c>
      <c r="AD247" s="190" t="e">
        <f t="shared" si="753"/>
        <v>#DIV/0!</v>
      </c>
      <c r="AE247" s="189" t="e">
        <f t="shared" si="754"/>
        <v>#DIV/0!</v>
      </c>
      <c r="AF247" s="198" t="e">
        <f>AF248</f>
        <v>#DIV/0!</v>
      </c>
      <c r="AG247" s="190">
        <f>AG248</f>
        <v>0</v>
      </c>
      <c r="AH247" s="190" t="e">
        <f>AH248</f>
        <v>#DIV/0!</v>
      </c>
      <c r="AI247" s="190" t="e">
        <f>AI248</f>
        <v>#DIV/0!</v>
      </c>
      <c r="AJ247" s="199">
        <f t="shared" si="776"/>
        <v>0</v>
      </c>
      <c r="AK247" s="191" t="e">
        <f t="shared" si="772"/>
        <v>#DIV/0!</v>
      </c>
      <c r="AL247" s="199" t="e">
        <f t="shared" si="776"/>
        <v>#DIV/0!</v>
      </c>
      <c r="AM247" s="199">
        <f t="shared" si="776"/>
        <v>0</v>
      </c>
      <c r="AN247" s="191" t="e">
        <f t="shared" si="756"/>
        <v>#DIV/0!</v>
      </c>
      <c r="AO247" s="191" t="e">
        <f t="shared" si="757"/>
        <v>#DIV/0!</v>
      </c>
      <c r="AP247" s="199">
        <f t="shared" ref="AP247" si="779">AP248</f>
        <v>0</v>
      </c>
      <c r="AQ247" s="191" t="e">
        <f t="shared" si="758"/>
        <v>#DIV/0!</v>
      </c>
    </row>
    <row r="248" spans="1:43" s="35" customFormat="1" ht="18.95" hidden="1" customHeight="1">
      <c r="A248" s="183"/>
      <c r="B248" s="183"/>
      <c r="C248" s="189" t="s">
        <v>62</v>
      </c>
      <c r="D248" s="189">
        <f t="shared" ref="D248:I248" si="780">D260</f>
        <v>0</v>
      </c>
      <c r="E248" s="189">
        <f t="shared" si="780"/>
        <v>0</v>
      </c>
      <c r="F248" s="189">
        <f t="shared" si="780"/>
        <v>0</v>
      </c>
      <c r="G248" s="189">
        <f t="shared" si="780"/>
        <v>0</v>
      </c>
      <c r="H248" s="189">
        <f t="shared" si="780"/>
        <v>0</v>
      </c>
      <c r="I248" s="189">
        <f t="shared" si="780"/>
        <v>0</v>
      </c>
      <c r="J248" s="189">
        <f>SUM(G248:I248)</f>
        <v>0</v>
      </c>
      <c r="K248" s="195">
        <f t="shared" si="762"/>
        <v>0</v>
      </c>
      <c r="L248" s="196">
        <f>J248+(K248)</f>
        <v>0</v>
      </c>
      <c r="M248" s="189">
        <f t="shared" ref="M248:Q248" si="781">M260</f>
        <v>0</v>
      </c>
      <c r="N248" s="189">
        <f t="shared" si="781"/>
        <v>0</v>
      </c>
      <c r="O248" s="189">
        <f t="shared" si="781"/>
        <v>0</v>
      </c>
      <c r="P248" s="189">
        <f t="shared" si="781"/>
        <v>0</v>
      </c>
      <c r="Q248" s="189">
        <f t="shared" si="781"/>
        <v>0</v>
      </c>
      <c r="R248" s="189">
        <f>M248+N248</f>
        <v>0</v>
      </c>
      <c r="S248" s="189" t="e">
        <f t="shared" si="764"/>
        <v>#DIV/0!</v>
      </c>
      <c r="T248" s="189" t="e">
        <f t="shared" ref="T248" si="782">(R248/J248)*100</f>
        <v>#DIV/0!</v>
      </c>
      <c r="U248" s="189" t="e">
        <f t="shared" si="750"/>
        <v>#DIV/0!</v>
      </c>
      <c r="V248" s="189" t="e">
        <f>(R248/D248)*100</f>
        <v>#DIV/0!</v>
      </c>
      <c r="W248" s="189">
        <f t="shared" si="775"/>
        <v>0</v>
      </c>
      <c r="X248" s="189" t="e">
        <f>(W248/E248)*100</f>
        <v>#DIV/0!</v>
      </c>
      <c r="Y248" s="189" t="e">
        <f t="shared" si="751"/>
        <v>#DIV/0!</v>
      </c>
      <c r="Z248" s="189" t="e">
        <f t="shared" si="752"/>
        <v>#DIV/0!</v>
      </c>
      <c r="AA248" s="189" t="e">
        <f>(W248/D248)*100</f>
        <v>#DIV/0!</v>
      </c>
      <c r="AB248" s="189">
        <f>SUM(M248:Q248)</f>
        <v>0</v>
      </c>
      <c r="AC248" s="189" t="e">
        <f t="shared" si="767"/>
        <v>#DIV/0!</v>
      </c>
      <c r="AD248" s="189" t="e">
        <f t="shared" si="753"/>
        <v>#DIV/0!</v>
      </c>
      <c r="AE248" s="189" t="e">
        <f t="shared" si="754"/>
        <v>#DIV/0!</v>
      </c>
      <c r="AF248" s="189" t="e">
        <f>(AB248/D248)*100</f>
        <v>#DIV/0!</v>
      </c>
      <c r="AG248" s="189">
        <f t="shared" ref="AG248" si="783">E248-AB248</f>
        <v>0</v>
      </c>
      <c r="AH248" s="290" t="e">
        <f t="shared" ref="AH248" si="784">(AG248/E248)*100</f>
        <v>#DIV/0!</v>
      </c>
      <c r="AI248" s="290" t="e">
        <f t="shared" ref="AI248" si="785">(AG248/D248)*100</f>
        <v>#DIV/0!</v>
      </c>
      <c r="AJ248" s="197">
        <f>J248-AB248</f>
        <v>0</v>
      </c>
      <c r="AK248" s="197" t="e">
        <f t="shared" si="772"/>
        <v>#DIV/0!</v>
      </c>
      <c r="AL248" s="197" t="e">
        <f>(AJ248/D248)*100</f>
        <v>#DIV/0!</v>
      </c>
      <c r="AM248" s="197">
        <f>L248-AB248</f>
        <v>0</v>
      </c>
      <c r="AN248" s="197" t="e">
        <f t="shared" si="756"/>
        <v>#DIV/0!</v>
      </c>
      <c r="AO248" s="197" t="e">
        <f t="shared" si="757"/>
        <v>#DIV/0!</v>
      </c>
      <c r="AP248" s="197">
        <f t="shared" ref="AP248" si="786">D248-AB248</f>
        <v>0</v>
      </c>
      <c r="AQ248" s="197" t="e">
        <f t="shared" si="758"/>
        <v>#DIV/0!</v>
      </c>
    </row>
    <row r="249" spans="1:43" s="35" customFormat="1" ht="18.95" hidden="1" customHeight="1">
      <c r="A249" s="200"/>
      <c r="B249" s="200"/>
      <c r="C249" s="201"/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2"/>
      <c r="Z249" s="202"/>
      <c r="AA249" s="202"/>
      <c r="AB249" s="202"/>
      <c r="AC249" s="202"/>
      <c r="AD249" s="202"/>
      <c r="AE249" s="202"/>
      <c r="AF249" s="202"/>
      <c r="AG249" s="202"/>
      <c r="AH249" s="202"/>
      <c r="AI249" s="202"/>
      <c r="AJ249" s="202"/>
      <c r="AK249" s="202"/>
      <c r="AL249" s="202"/>
      <c r="AM249" s="202"/>
      <c r="AN249" s="202"/>
      <c r="AO249" s="202"/>
      <c r="AP249" s="202"/>
      <c r="AQ249" s="202"/>
    </row>
    <row r="250" spans="1:43" ht="56.25" hidden="1">
      <c r="A250" s="1104" t="s">
        <v>219</v>
      </c>
      <c r="B250" s="1106" t="s">
        <v>279</v>
      </c>
      <c r="C250" s="1107" t="s">
        <v>280</v>
      </c>
      <c r="D250" s="79" t="s">
        <v>281</v>
      </c>
      <c r="E250" s="293">
        <v>0.5</v>
      </c>
      <c r="F250" s="293">
        <v>0.5</v>
      </c>
      <c r="G250" s="1109">
        <f>SUM(G253,G259)</f>
        <v>3975000</v>
      </c>
      <c r="H250" s="1109">
        <f>H253+H259</f>
        <v>1025000</v>
      </c>
      <c r="I250" s="1109">
        <f>I253+I259</f>
        <v>0</v>
      </c>
      <c r="J250" s="1109">
        <f>SUM(G250:I252)</f>
        <v>5000000</v>
      </c>
      <c r="K250" s="1111">
        <f>SUM(K253,K259)</f>
        <v>0</v>
      </c>
      <c r="L250" s="1113">
        <f>SUM(L253,L259)</f>
        <v>5000000</v>
      </c>
      <c r="M250" s="37"/>
      <c r="N250" s="37"/>
      <c r="O250" s="37"/>
      <c r="P250" s="37"/>
      <c r="Q250" s="37"/>
      <c r="R250" s="203" t="s">
        <v>417</v>
      </c>
      <c r="S250" s="294" t="s">
        <v>462</v>
      </c>
      <c r="T250" s="204" t="s">
        <v>433</v>
      </c>
      <c r="U250" s="204" t="s">
        <v>434</v>
      </c>
      <c r="V250" s="204" t="s">
        <v>403</v>
      </c>
      <c r="W250" s="204" t="s">
        <v>438</v>
      </c>
      <c r="X250" s="294" t="s">
        <v>462</v>
      </c>
      <c r="Y250" s="204" t="s">
        <v>433</v>
      </c>
      <c r="Z250" s="204" t="s">
        <v>434</v>
      </c>
      <c r="AA250" s="204" t="s">
        <v>403</v>
      </c>
      <c r="AB250" s="203" t="s">
        <v>439</v>
      </c>
      <c r="AC250" s="294" t="s">
        <v>462</v>
      </c>
      <c r="AD250" s="204" t="s">
        <v>433</v>
      </c>
      <c r="AE250" s="204" t="s">
        <v>434</v>
      </c>
      <c r="AF250" s="204" t="s">
        <v>403</v>
      </c>
      <c r="AG250" s="296" t="s">
        <v>465</v>
      </c>
      <c r="AH250" s="294" t="s">
        <v>464</v>
      </c>
      <c r="AI250" s="294" t="s">
        <v>399</v>
      </c>
      <c r="AJ250" s="204" t="s">
        <v>440</v>
      </c>
      <c r="AK250" s="204" t="s">
        <v>433</v>
      </c>
      <c r="AL250" s="204" t="s">
        <v>403</v>
      </c>
      <c r="AM250" s="204" t="s">
        <v>408</v>
      </c>
      <c r="AN250" s="204" t="s">
        <v>448</v>
      </c>
      <c r="AO250" s="204" t="s">
        <v>403</v>
      </c>
      <c r="AP250" s="204" t="s">
        <v>441</v>
      </c>
      <c r="AQ250" s="204" t="s">
        <v>403</v>
      </c>
    </row>
    <row r="251" spans="1:43" ht="14.45" hidden="1" customHeight="1">
      <c r="A251" s="1105"/>
      <c r="B251" s="1106"/>
      <c r="C251" s="1108"/>
      <c r="D251" s="1108">
        <f>D253+D259</f>
        <v>5000000</v>
      </c>
      <c r="E251" s="1108">
        <f>E253+E259</f>
        <v>2500000</v>
      </c>
      <c r="F251" s="1108">
        <f>F253+F259</f>
        <v>2500000</v>
      </c>
      <c r="G251" s="1110"/>
      <c r="H251" s="1110"/>
      <c r="I251" s="1110"/>
      <c r="J251" s="1110"/>
      <c r="K251" s="1112"/>
      <c r="L251" s="1106"/>
      <c r="M251" s="1114">
        <f t="shared" ref="M251:R251" si="787">M253+M259</f>
        <v>748946.4</v>
      </c>
      <c r="N251" s="1116">
        <f t="shared" si="787"/>
        <v>0</v>
      </c>
      <c r="O251" s="1118">
        <f t="shared" si="787"/>
        <v>0</v>
      </c>
      <c r="P251" s="1100">
        <f t="shared" si="787"/>
        <v>76981</v>
      </c>
      <c r="Q251" s="1102">
        <f t="shared" si="787"/>
        <v>525000</v>
      </c>
      <c r="R251" s="1071">
        <f t="shared" si="787"/>
        <v>748946.4</v>
      </c>
      <c r="S251" s="1071">
        <f>(R251/E251)*100</f>
        <v>29.957856</v>
      </c>
      <c r="T251" s="1071">
        <f>(R251/J250)*100</f>
        <v>14.978928</v>
      </c>
      <c r="U251" s="1071">
        <f>(R251/L250)*100</f>
        <v>14.978928</v>
      </c>
      <c r="V251" s="1071">
        <f>(R251/D251)*100</f>
        <v>14.978928</v>
      </c>
      <c r="W251" s="1071">
        <f>W253+W259</f>
        <v>601981</v>
      </c>
      <c r="X251" s="1071">
        <f>(W251/E251)*100</f>
        <v>24.079239999999999</v>
      </c>
      <c r="Y251" s="1071">
        <f>(W251/J250)*100</f>
        <v>12.039619999999999</v>
      </c>
      <c r="Z251" s="1071">
        <f>(W251/L250)*100</f>
        <v>12.039619999999999</v>
      </c>
      <c r="AA251" s="1071">
        <f>(W251/D251)*100</f>
        <v>12.039619999999999</v>
      </c>
      <c r="AB251" s="1071">
        <f>AB253+AB259</f>
        <v>1350927.4</v>
      </c>
      <c r="AC251" s="1071">
        <f>(AB251/E251)*100</f>
        <v>54.037095999999998</v>
      </c>
      <c r="AD251" s="1171">
        <f>(AB251/J250)*100</f>
        <v>27.018547999999999</v>
      </c>
      <c r="AE251" s="1071">
        <f>(AB251/L250)*100</f>
        <v>27.018547999999999</v>
      </c>
      <c r="AF251" s="1071">
        <f>(AB251/D251)*100</f>
        <v>27.018547999999999</v>
      </c>
      <c r="AG251" s="1071">
        <f>AG253+AG259</f>
        <v>1149072.6000000001</v>
      </c>
      <c r="AH251" s="1071">
        <f>(AG251/E251)*100</f>
        <v>45.962904000000002</v>
      </c>
      <c r="AI251" s="1071">
        <f>(AG251/D251)*100</f>
        <v>22.981452000000001</v>
      </c>
      <c r="AJ251" s="1071">
        <f>AJ253+AJ259</f>
        <v>3649072.6</v>
      </c>
      <c r="AK251" s="1071">
        <f>(AJ251/J250)*100</f>
        <v>72.981452000000004</v>
      </c>
      <c r="AL251" s="1071">
        <f>(AJ251/D251)*100</f>
        <v>72.981452000000004</v>
      </c>
      <c r="AM251" s="1071">
        <f>AM253+AM259</f>
        <v>3649072.6</v>
      </c>
      <c r="AN251" s="1071">
        <f>(AM251/L250)*100</f>
        <v>72.981452000000004</v>
      </c>
      <c r="AO251" s="1071">
        <f>(AM251/D251)*100</f>
        <v>72.981452000000004</v>
      </c>
      <c r="AP251" s="1071">
        <f>AP253+AP259</f>
        <v>3649072.6</v>
      </c>
      <c r="AQ251" s="1071">
        <f>(AP251/D251)*100</f>
        <v>72.981452000000004</v>
      </c>
    </row>
    <row r="252" spans="1:43" ht="24" hidden="1" customHeight="1">
      <c r="A252" s="1105"/>
      <c r="B252" s="1106"/>
      <c r="C252" s="1108"/>
      <c r="D252" s="1108"/>
      <c r="E252" s="1108"/>
      <c r="F252" s="1108"/>
      <c r="G252" s="1110"/>
      <c r="H252" s="1110"/>
      <c r="I252" s="1110"/>
      <c r="J252" s="1110"/>
      <c r="K252" s="1112"/>
      <c r="L252" s="1106"/>
      <c r="M252" s="1115"/>
      <c r="N252" s="1117"/>
      <c r="O252" s="1119"/>
      <c r="P252" s="1101"/>
      <c r="Q252" s="1103"/>
      <c r="R252" s="1072"/>
      <c r="S252" s="1072"/>
      <c r="T252" s="1072"/>
      <c r="U252" s="1072"/>
      <c r="V252" s="1072"/>
      <c r="W252" s="1072"/>
      <c r="X252" s="1072"/>
      <c r="Y252" s="1072"/>
      <c r="Z252" s="1072"/>
      <c r="AA252" s="1072"/>
      <c r="AB252" s="1072"/>
      <c r="AC252" s="1072"/>
      <c r="AD252" s="1172"/>
      <c r="AE252" s="1072"/>
      <c r="AF252" s="1072"/>
      <c r="AG252" s="1072"/>
      <c r="AH252" s="1072"/>
      <c r="AI252" s="1072"/>
      <c r="AJ252" s="1072"/>
      <c r="AK252" s="1072"/>
      <c r="AL252" s="1072"/>
      <c r="AM252" s="1072"/>
      <c r="AN252" s="1072"/>
      <c r="AO252" s="1072"/>
      <c r="AP252" s="1072"/>
      <c r="AQ252" s="1072"/>
    </row>
    <row r="253" spans="1:43" ht="18.75" hidden="1">
      <c r="A253" s="38"/>
      <c r="B253" s="39"/>
      <c r="C253" s="40" t="s">
        <v>55</v>
      </c>
      <c r="D253" s="40">
        <f t="shared" ref="D253:J253" si="788">SUM(D254:D258)</f>
        <v>5000000</v>
      </c>
      <c r="E253" s="40">
        <f t="shared" si="788"/>
        <v>2500000</v>
      </c>
      <c r="F253" s="40">
        <f t="shared" si="788"/>
        <v>2500000</v>
      </c>
      <c r="G253" s="41">
        <f t="shared" si="788"/>
        <v>3975000</v>
      </c>
      <c r="H253" s="41">
        <f t="shared" si="788"/>
        <v>1025000</v>
      </c>
      <c r="I253" s="41">
        <f t="shared" si="788"/>
        <v>0</v>
      </c>
      <c r="J253" s="41">
        <f t="shared" si="788"/>
        <v>5000000</v>
      </c>
      <c r="K253" s="42">
        <f>SUM(K254:K256)</f>
        <v>0</v>
      </c>
      <c r="L253" s="41">
        <f t="shared" ref="L253:R253" si="789">SUM(L254:L258)</f>
        <v>5000000</v>
      </c>
      <c r="M253" s="43">
        <f>SUM(M254:M258)</f>
        <v>748946.4</v>
      </c>
      <c r="N253" s="44">
        <f t="shared" si="789"/>
        <v>0</v>
      </c>
      <c r="O253" s="45">
        <f t="shared" si="789"/>
        <v>0</v>
      </c>
      <c r="P253" s="46">
        <f t="shared" si="789"/>
        <v>76981</v>
      </c>
      <c r="Q253" s="80">
        <f t="shared" si="789"/>
        <v>525000</v>
      </c>
      <c r="R253" s="47">
        <f t="shared" si="789"/>
        <v>748946.4</v>
      </c>
      <c r="S253" s="48">
        <f>R253/E253*100</f>
        <v>29.957856</v>
      </c>
      <c r="T253" s="48">
        <f>R253/J253*100</f>
        <v>14.978928</v>
      </c>
      <c r="U253" s="48">
        <f>R253/L253*100</f>
        <v>14.978928</v>
      </c>
      <c r="V253" s="48">
        <f t="shared" ref="V253:V258" si="790">R253/D253*100</f>
        <v>14.978928</v>
      </c>
      <c r="W253" s="47">
        <f>SUM(W254:W258)</f>
        <v>601981</v>
      </c>
      <c r="X253" s="48">
        <f>W253/E253*100</f>
        <v>24.079239999999999</v>
      </c>
      <c r="Y253" s="48">
        <f>W253/J253*100</f>
        <v>12.039619999999999</v>
      </c>
      <c r="Z253" s="48">
        <f>W253/L253*100</f>
        <v>12.039619999999999</v>
      </c>
      <c r="AA253" s="48">
        <f>W253/D253*100</f>
        <v>12.039619999999999</v>
      </c>
      <c r="AB253" s="48">
        <f>SUM(AB254:AB258)</f>
        <v>1350927.4</v>
      </c>
      <c r="AC253" s="48">
        <f>AB253/E253*100</f>
        <v>54.037095999999998</v>
      </c>
      <c r="AD253" s="299">
        <f>AB253/J253*100</f>
        <v>27.018547999999999</v>
      </c>
      <c r="AE253" s="48">
        <f>AB253/L253*100</f>
        <v>27.018547999999999</v>
      </c>
      <c r="AF253" s="48">
        <f>AB253/D253*100</f>
        <v>27.018547999999999</v>
      </c>
      <c r="AG253" s="295">
        <f>SUM(AG254:AG258)</f>
        <v>1149072.6000000001</v>
      </c>
      <c r="AH253" s="48">
        <f>AG253/E253*100</f>
        <v>45.962904000000002</v>
      </c>
      <c r="AI253" s="48">
        <f>AG253/D253*100</f>
        <v>22.981452000000001</v>
      </c>
      <c r="AJ253" s="47">
        <f>SUM(AJ254:AJ258)</f>
        <v>3649072.6</v>
      </c>
      <c r="AK253" s="47">
        <f>(AJ253/J253)*100</f>
        <v>72.981452000000004</v>
      </c>
      <c r="AL253" s="47">
        <f>(AJ253/D253)*100</f>
        <v>72.981452000000004</v>
      </c>
      <c r="AM253" s="47">
        <f>SUM(AM254:AM258)</f>
        <v>3649072.6</v>
      </c>
      <c r="AN253" s="47">
        <f>(AM253/L253)*100</f>
        <v>72.981452000000004</v>
      </c>
      <c r="AO253" s="47">
        <f t="shared" ref="AO253:AO258" si="791">(AM253/D253)*100</f>
        <v>72.981452000000004</v>
      </c>
      <c r="AP253" s="47">
        <f>SUM(AP254:AP258)</f>
        <v>3649072.6</v>
      </c>
      <c r="AQ253" s="47">
        <f>(AP253/D253)*100</f>
        <v>72.981452000000004</v>
      </c>
    </row>
    <row r="254" spans="1:43" ht="18.75" hidden="1">
      <c r="A254" s="38"/>
      <c r="B254" s="39"/>
      <c r="C254" s="49" t="s">
        <v>56</v>
      </c>
      <c r="D254" s="49">
        <v>900000</v>
      </c>
      <c r="E254" s="49">
        <v>450000</v>
      </c>
      <c r="F254" s="49">
        <v>450000</v>
      </c>
      <c r="G254" s="57">
        <v>900000</v>
      </c>
      <c r="H254" s="49">
        <v>0</v>
      </c>
      <c r="I254" s="49"/>
      <c r="J254" s="41">
        <f>SUM(G254:I254)</f>
        <v>900000</v>
      </c>
      <c r="K254" s="50">
        <v>0</v>
      </c>
      <c r="L254" s="51">
        <f>SUM(G254:I254,K254)</f>
        <v>900000</v>
      </c>
      <c r="M254" s="52">
        <v>285000</v>
      </c>
      <c r="N254" s="53"/>
      <c r="O254" s="54">
        <v>0</v>
      </c>
      <c r="P254" s="55">
        <v>0</v>
      </c>
      <c r="Q254" s="81">
        <v>525000</v>
      </c>
      <c r="R254" s="56">
        <f>M254+N254</f>
        <v>285000</v>
      </c>
      <c r="S254" s="56">
        <f>R254/E254*100</f>
        <v>63.333333333333329</v>
      </c>
      <c r="T254" s="56">
        <f>R254/J254*100</f>
        <v>31.666666666666664</v>
      </c>
      <c r="U254" s="56">
        <f>R254/L254*100</f>
        <v>31.666666666666664</v>
      </c>
      <c r="V254" s="56">
        <f t="shared" si="790"/>
        <v>31.666666666666664</v>
      </c>
      <c r="W254" s="57">
        <f>O254+P254+Q254</f>
        <v>525000</v>
      </c>
      <c r="X254" s="56">
        <f>W254/E254*100</f>
        <v>116.66666666666667</v>
      </c>
      <c r="Y254" s="56">
        <f>W254/J254*100</f>
        <v>58.333333333333336</v>
      </c>
      <c r="Z254" s="56">
        <f>W254/L254*100</f>
        <v>58.333333333333336</v>
      </c>
      <c r="AA254" s="56">
        <f>W254/D254*100</f>
        <v>58.333333333333336</v>
      </c>
      <c r="AB254" s="56">
        <f>SUM(M254:Q254)</f>
        <v>810000</v>
      </c>
      <c r="AC254" s="56">
        <f>AB254/E254*100</f>
        <v>180</v>
      </c>
      <c r="AD254" s="56">
        <f>AB254/J254*100</f>
        <v>90</v>
      </c>
      <c r="AE254" s="56">
        <f>AB254/L254*100</f>
        <v>90</v>
      </c>
      <c r="AF254" s="56">
        <f>AB254/D254*100</f>
        <v>90</v>
      </c>
      <c r="AG254" s="57">
        <f>E254-AB254</f>
        <v>-360000</v>
      </c>
      <c r="AH254" s="56">
        <f>AG254/E254*100</f>
        <v>-80</v>
      </c>
      <c r="AI254" s="56">
        <f>AG254/D254*100</f>
        <v>-40</v>
      </c>
      <c r="AJ254" s="57">
        <f>J254-AB254</f>
        <v>90000</v>
      </c>
      <c r="AK254" s="57">
        <f>(AJ254/J254)*100</f>
        <v>10</v>
      </c>
      <c r="AL254" s="57">
        <f>(AJ254/D254)*100</f>
        <v>10</v>
      </c>
      <c r="AM254" s="34">
        <f>L254-AB254</f>
        <v>90000</v>
      </c>
      <c r="AN254" s="57">
        <f>(AM254/L254)*100</f>
        <v>10</v>
      </c>
      <c r="AO254" s="63">
        <f t="shared" si="791"/>
        <v>10</v>
      </c>
      <c r="AP254" s="34">
        <f>D254-AB254</f>
        <v>90000</v>
      </c>
      <c r="AQ254" s="57">
        <f>(AP254/D254)*100</f>
        <v>10</v>
      </c>
    </row>
    <row r="255" spans="1:43" ht="20.25" hidden="1" customHeight="1">
      <c r="A255" s="38"/>
      <c r="B255" s="38"/>
      <c r="C255" s="49" t="s">
        <v>57</v>
      </c>
      <c r="D255" s="49">
        <v>4068700</v>
      </c>
      <c r="E255" s="49">
        <v>2034350</v>
      </c>
      <c r="F255" s="49">
        <v>2034350</v>
      </c>
      <c r="G255" s="49">
        <v>3051525</v>
      </c>
      <c r="H255" s="49">
        <v>1017175</v>
      </c>
      <c r="I255" s="49"/>
      <c r="J255" s="41">
        <f>SUM(G255:I255)</f>
        <v>4068700</v>
      </c>
      <c r="K255" s="78">
        <v>0</v>
      </c>
      <c r="L255" s="51">
        <f>SUM(G255:I255,K255)</f>
        <v>4068700</v>
      </c>
      <c r="M255" s="52">
        <v>462566.40000000002</v>
      </c>
      <c r="N255" s="53"/>
      <c r="O255" s="54"/>
      <c r="P255" s="55">
        <v>44723</v>
      </c>
      <c r="Q255" s="81"/>
      <c r="R255" s="56">
        <f>M255+N255</f>
        <v>462566.40000000002</v>
      </c>
      <c r="S255" s="56">
        <f t="shared" ref="S255:S260" si="792">R255/E255*100</f>
        <v>22.737798313957779</v>
      </c>
      <c r="T255" s="56">
        <f t="shared" ref="T255:T258" si="793">R255/J255*100</f>
        <v>11.368899156978889</v>
      </c>
      <c r="U255" s="56">
        <f t="shared" ref="U255:U260" si="794">R255/L255*100</f>
        <v>11.368899156978889</v>
      </c>
      <c r="V255" s="56">
        <f t="shared" si="790"/>
        <v>11.368899156978889</v>
      </c>
      <c r="W255" s="57">
        <f t="shared" ref="W255:W258" si="795">O255+P255+Q255</f>
        <v>44723</v>
      </c>
      <c r="X255" s="56">
        <f t="shared" ref="X255:X260" si="796">W255/E255*100</f>
        <v>2.1983926069752009</v>
      </c>
      <c r="Y255" s="56">
        <f t="shared" ref="Y255:Y258" si="797">W255/J255*100</f>
        <v>1.0991963034876004</v>
      </c>
      <c r="Z255" s="56">
        <f t="shared" ref="Z255:Z260" si="798">W255/L255*100</f>
        <v>1.0991963034876004</v>
      </c>
      <c r="AA255" s="56">
        <f t="shared" ref="AA255:AA258" si="799">W255/D255*100</f>
        <v>1.0991963034876004</v>
      </c>
      <c r="AB255" s="56">
        <f t="shared" ref="AB255:AB258" si="800">SUM(M255:Q255)</f>
        <v>507289.4</v>
      </c>
      <c r="AC255" s="56">
        <f t="shared" ref="AC255:AC260" si="801">AB255/E255*100</f>
        <v>24.936190920932976</v>
      </c>
      <c r="AD255" s="56">
        <f t="shared" ref="AD255:AD258" si="802">AB255/J255*100</f>
        <v>12.468095460466488</v>
      </c>
      <c r="AE255" s="56">
        <f t="shared" ref="AE255:AE260" si="803">AB255/L255*100</f>
        <v>12.468095460466488</v>
      </c>
      <c r="AF255" s="56">
        <f t="shared" ref="AF255:AF258" si="804">AB255/D255*100</f>
        <v>12.468095460466488</v>
      </c>
      <c r="AG255" s="57">
        <f t="shared" ref="AG255:AG258" si="805">E255-AB255</f>
        <v>1527060.6</v>
      </c>
      <c r="AH255" s="56">
        <f t="shared" ref="AH255:AH258" si="806">AG255/E255*100</f>
        <v>75.063809079067028</v>
      </c>
      <c r="AI255" s="56">
        <f t="shared" ref="AI255:AI258" si="807">AG255/D255*100</f>
        <v>37.531904539533514</v>
      </c>
      <c r="AJ255" s="57">
        <f t="shared" ref="AJ255:AJ258" si="808">J255-AB255</f>
        <v>3561410.6</v>
      </c>
      <c r="AK255" s="57">
        <f t="shared" ref="AK255:AK258" si="809">(AJ255/J255)*100</f>
        <v>87.531904539533514</v>
      </c>
      <c r="AL255" s="57">
        <f t="shared" ref="AL255:AL258" si="810">(AJ255/D255)*100</f>
        <v>87.531904539533514</v>
      </c>
      <c r="AM255" s="34">
        <f>L255-AB255</f>
        <v>3561410.6</v>
      </c>
      <c r="AN255" s="57">
        <f t="shared" ref="AN255:AN258" si="811">(AM255/L255)*100</f>
        <v>87.531904539533514</v>
      </c>
      <c r="AO255" s="63">
        <f t="shared" si="791"/>
        <v>87.531904539533514</v>
      </c>
      <c r="AP255" s="34">
        <f t="shared" ref="AP255:AP258" si="812">D255-AB255</f>
        <v>3561410.6</v>
      </c>
      <c r="AQ255" s="57">
        <f t="shared" ref="AQ255:AQ258" si="813">(AP255/D255)*100</f>
        <v>87.531904539533514</v>
      </c>
    </row>
    <row r="256" spans="1:43" ht="18.75" hidden="1">
      <c r="A256" s="38"/>
      <c r="B256" s="38"/>
      <c r="C256" s="49" t="s">
        <v>58</v>
      </c>
      <c r="D256" s="49">
        <v>31300</v>
      </c>
      <c r="E256" s="49">
        <v>15650</v>
      </c>
      <c r="F256" s="49">
        <v>15650</v>
      </c>
      <c r="G256" s="49">
        <v>23475</v>
      </c>
      <c r="H256" s="49">
        <v>7825</v>
      </c>
      <c r="I256" s="49"/>
      <c r="J256" s="41">
        <f>SUM(G256:I256)</f>
        <v>31300</v>
      </c>
      <c r="K256" s="59">
        <v>0</v>
      </c>
      <c r="L256" s="51">
        <f>SUM(G256:I256,K256)</f>
        <v>31300</v>
      </c>
      <c r="M256" s="52">
        <v>1380</v>
      </c>
      <c r="N256" s="53"/>
      <c r="O256" s="54"/>
      <c r="P256" s="55">
        <v>32258</v>
      </c>
      <c r="Q256" s="81"/>
      <c r="R256" s="56">
        <f>M256+N256</f>
        <v>1380</v>
      </c>
      <c r="S256" s="56">
        <f t="shared" si="792"/>
        <v>8.8178913738019169</v>
      </c>
      <c r="T256" s="56">
        <f t="shared" si="793"/>
        <v>4.4089456869009584</v>
      </c>
      <c r="U256" s="56">
        <f t="shared" si="794"/>
        <v>4.4089456869009584</v>
      </c>
      <c r="V256" s="56">
        <f t="shared" si="790"/>
        <v>4.4089456869009584</v>
      </c>
      <c r="W256" s="57">
        <f t="shared" si="795"/>
        <v>32258</v>
      </c>
      <c r="X256" s="56">
        <f t="shared" si="796"/>
        <v>206.12140575079874</v>
      </c>
      <c r="Y256" s="56">
        <f t="shared" si="797"/>
        <v>103.06070287539937</v>
      </c>
      <c r="Z256" s="56">
        <f t="shared" si="798"/>
        <v>103.06070287539937</v>
      </c>
      <c r="AA256" s="56">
        <f t="shared" si="799"/>
        <v>103.06070287539937</v>
      </c>
      <c r="AB256" s="56">
        <f t="shared" si="800"/>
        <v>33638</v>
      </c>
      <c r="AC256" s="56">
        <f t="shared" si="801"/>
        <v>214.93929712460064</v>
      </c>
      <c r="AD256" s="56">
        <f t="shared" si="802"/>
        <v>107.46964856230032</v>
      </c>
      <c r="AE256" s="56">
        <f t="shared" si="803"/>
        <v>107.46964856230032</v>
      </c>
      <c r="AF256" s="56">
        <f t="shared" si="804"/>
        <v>107.46964856230032</v>
      </c>
      <c r="AG256" s="57">
        <f t="shared" si="805"/>
        <v>-17988</v>
      </c>
      <c r="AH256" s="56">
        <f t="shared" si="806"/>
        <v>-114.93929712460064</v>
      </c>
      <c r="AI256" s="56">
        <f t="shared" si="807"/>
        <v>-57.469648562300321</v>
      </c>
      <c r="AJ256" s="57">
        <f t="shared" si="808"/>
        <v>-2338</v>
      </c>
      <c r="AK256" s="57">
        <f t="shared" si="809"/>
        <v>-7.4696485623003195</v>
      </c>
      <c r="AL256" s="57">
        <f t="shared" si="810"/>
        <v>-7.4696485623003195</v>
      </c>
      <c r="AM256" s="34">
        <f>L256-AB256</f>
        <v>-2338</v>
      </c>
      <c r="AN256" s="57">
        <f t="shared" si="811"/>
        <v>-7.4696485623003195</v>
      </c>
      <c r="AO256" s="63">
        <f t="shared" si="791"/>
        <v>-7.4696485623003195</v>
      </c>
      <c r="AP256" s="34">
        <f t="shared" si="812"/>
        <v>-2338</v>
      </c>
      <c r="AQ256" s="57">
        <f t="shared" si="813"/>
        <v>-7.4696485623003195</v>
      </c>
    </row>
    <row r="257" spans="1:43" ht="18" hidden="1" customHeight="1">
      <c r="A257" s="38"/>
      <c r="B257" s="38"/>
      <c r="C257" s="49" t="s">
        <v>69</v>
      </c>
      <c r="D257" s="49">
        <v>0</v>
      </c>
      <c r="E257" s="49">
        <v>0</v>
      </c>
      <c r="F257" s="49">
        <v>0</v>
      </c>
      <c r="G257" s="49">
        <v>0</v>
      </c>
      <c r="H257" s="49"/>
      <c r="I257" s="49"/>
      <c r="J257" s="41">
        <f>SUM(G257:I257)</f>
        <v>0</v>
      </c>
      <c r="K257" s="59">
        <v>0</v>
      </c>
      <c r="L257" s="51">
        <f>SUM(G257:I257,K257)</f>
        <v>0</v>
      </c>
      <c r="M257" s="52"/>
      <c r="N257" s="53"/>
      <c r="O257" s="54"/>
      <c r="P257" s="55"/>
      <c r="Q257" s="81"/>
      <c r="R257" s="56">
        <f>M257+N257</f>
        <v>0</v>
      </c>
      <c r="S257" s="56" t="e">
        <f t="shared" si="792"/>
        <v>#DIV/0!</v>
      </c>
      <c r="T257" s="56" t="e">
        <f t="shared" si="793"/>
        <v>#DIV/0!</v>
      </c>
      <c r="U257" s="56" t="e">
        <f t="shared" si="794"/>
        <v>#DIV/0!</v>
      </c>
      <c r="V257" s="56" t="e">
        <f t="shared" si="790"/>
        <v>#DIV/0!</v>
      </c>
      <c r="W257" s="57">
        <f t="shared" si="795"/>
        <v>0</v>
      </c>
      <c r="X257" s="56" t="e">
        <f t="shared" si="796"/>
        <v>#DIV/0!</v>
      </c>
      <c r="Y257" s="56" t="e">
        <f t="shared" si="797"/>
        <v>#DIV/0!</v>
      </c>
      <c r="Z257" s="56" t="e">
        <f t="shared" si="798"/>
        <v>#DIV/0!</v>
      </c>
      <c r="AA257" s="56" t="e">
        <f t="shared" si="799"/>
        <v>#DIV/0!</v>
      </c>
      <c r="AB257" s="56">
        <f t="shared" si="800"/>
        <v>0</v>
      </c>
      <c r="AC257" s="56" t="e">
        <f t="shared" si="801"/>
        <v>#DIV/0!</v>
      </c>
      <c r="AD257" s="56" t="e">
        <f t="shared" si="802"/>
        <v>#DIV/0!</v>
      </c>
      <c r="AE257" s="56" t="e">
        <f t="shared" si="803"/>
        <v>#DIV/0!</v>
      </c>
      <c r="AF257" s="56" t="e">
        <f t="shared" si="804"/>
        <v>#DIV/0!</v>
      </c>
      <c r="AG257" s="57">
        <f t="shared" si="805"/>
        <v>0</v>
      </c>
      <c r="AH257" s="56" t="e">
        <f t="shared" si="806"/>
        <v>#DIV/0!</v>
      </c>
      <c r="AI257" s="56" t="e">
        <f t="shared" si="807"/>
        <v>#DIV/0!</v>
      </c>
      <c r="AJ257" s="57">
        <f t="shared" si="808"/>
        <v>0</v>
      </c>
      <c r="AK257" s="57" t="e">
        <f t="shared" si="809"/>
        <v>#DIV/0!</v>
      </c>
      <c r="AL257" s="57" t="e">
        <f t="shared" si="810"/>
        <v>#DIV/0!</v>
      </c>
      <c r="AM257" s="34">
        <f>L257-AB257</f>
        <v>0</v>
      </c>
      <c r="AN257" s="57" t="e">
        <f t="shared" si="811"/>
        <v>#DIV/0!</v>
      </c>
      <c r="AO257" s="63" t="e">
        <f t="shared" si="791"/>
        <v>#DIV/0!</v>
      </c>
      <c r="AP257" s="34">
        <f t="shared" si="812"/>
        <v>0</v>
      </c>
      <c r="AQ257" s="57" t="e">
        <f t="shared" si="813"/>
        <v>#DIV/0!</v>
      </c>
    </row>
    <row r="258" spans="1:43" ht="18" hidden="1" customHeight="1">
      <c r="A258" s="38"/>
      <c r="B258" s="38"/>
      <c r="C258" s="49" t="s">
        <v>60</v>
      </c>
      <c r="D258" s="57">
        <v>0</v>
      </c>
      <c r="E258" s="49">
        <v>0</v>
      </c>
      <c r="F258" s="49">
        <v>0</v>
      </c>
      <c r="G258" s="57">
        <v>0</v>
      </c>
      <c r="H258" s="49"/>
      <c r="I258" s="49"/>
      <c r="J258" s="41">
        <f>SUM(G258:I258)</f>
        <v>0</v>
      </c>
      <c r="K258" s="49">
        <v>0</v>
      </c>
      <c r="L258" s="51">
        <f>SUM(G258:I258,K258)</f>
        <v>0</v>
      </c>
      <c r="M258" s="52"/>
      <c r="N258" s="53"/>
      <c r="O258" s="54"/>
      <c r="P258" s="55"/>
      <c r="Q258" s="81"/>
      <c r="R258" s="56">
        <f>M258+N258</f>
        <v>0</v>
      </c>
      <c r="S258" s="56" t="e">
        <f t="shared" si="792"/>
        <v>#DIV/0!</v>
      </c>
      <c r="T258" s="56" t="e">
        <f t="shared" si="793"/>
        <v>#DIV/0!</v>
      </c>
      <c r="U258" s="56" t="e">
        <f t="shared" si="794"/>
        <v>#DIV/0!</v>
      </c>
      <c r="V258" s="56" t="e">
        <f t="shared" si="790"/>
        <v>#DIV/0!</v>
      </c>
      <c r="W258" s="57">
        <f t="shared" si="795"/>
        <v>0</v>
      </c>
      <c r="X258" s="56" t="e">
        <f t="shared" si="796"/>
        <v>#DIV/0!</v>
      </c>
      <c r="Y258" s="56" t="e">
        <f t="shared" si="797"/>
        <v>#DIV/0!</v>
      </c>
      <c r="Z258" s="56" t="e">
        <f t="shared" si="798"/>
        <v>#DIV/0!</v>
      </c>
      <c r="AA258" s="56" t="e">
        <f t="shared" si="799"/>
        <v>#DIV/0!</v>
      </c>
      <c r="AB258" s="56">
        <f t="shared" si="800"/>
        <v>0</v>
      </c>
      <c r="AC258" s="56" t="e">
        <f t="shared" si="801"/>
        <v>#DIV/0!</v>
      </c>
      <c r="AD258" s="56" t="e">
        <f t="shared" si="802"/>
        <v>#DIV/0!</v>
      </c>
      <c r="AE258" s="56" t="e">
        <f t="shared" si="803"/>
        <v>#DIV/0!</v>
      </c>
      <c r="AF258" s="56" t="e">
        <f t="shared" si="804"/>
        <v>#DIV/0!</v>
      </c>
      <c r="AG258" s="57">
        <f t="shared" si="805"/>
        <v>0</v>
      </c>
      <c r="AH258" s="56" t="e">
        <f t="shared" si="806"/>
        <v>#DIV/0!</v>
      </c>
      <c r="AI258" s="56" t="e">
        <f t="shared" si="807"/>
        <v>#DIV/0!</v>
      </c>
      <c r="AJ258" s="57">
        <f t="shared" si="808"/>
        <v>0</v>
      </c>
      <c r="AK258" s="57" t="e">
        <f t="shared" si="809"/>
        <v>#DIV/0!</v>
      </c>
      <c r="AL258" s="57" t="e">
        <f t="shared" si="810"/>
        <v>#DIV/0!</v>
      </c>
      <c r="AM258" s="34">
        <f>L258-AB258</f>
        <v>0</v>
      </c>
      <c r="AN258" s="57" t="e">
        <f t="shared" si="811"/>
        <v>#DIV/0!</v>
      </c>
      <c r="AO258" s="63" t="e">
        <f t="shared" si="791"/>
        <v>#DIV/0!</v>
      </c>
      <c r="AP258" s="34">
        <f t="shared" si="812"/>
        <v>0</v>
      </c>
      <c r="AQ258" s="57" t="e">
        <f t="shared" si="813"/>
        <v>#DIV/0!</v>
      </c>
    </row>
    <row r="259" spans="1:43" ht="18" hidden="1" customHeight="1">
      <c r="A259" s="61"/>
      <c r="B259" s="62"/>
      <c r="C259" s="63" t="s">
        <v>61</v>
      </c>
      <c r="D259" s="63">
        <f>D260</f>
        <v>0</v>
      </c>
      <c r="E259" s="63">
        <f>E260</f>
        <v>0</v>
      </c>
      <c r="F259" s="63">
        <f>F260</f>
        <v>0</v>
      </c>
      <c r="G259" s="63">
        <f>SUM(G260:G260)</f>
        <v>0</v>
      </c>
      <c r="H259" s="63">
        <f>H260</f>
        <v>0</v>
      </c>
      <c r="I259" s="63">
        <f>I260</f>
        <v>0</v>
      </c>
      <c r="J259" s="63">
        <f>J260</f>
        <v>0</v>
      </c>
      <c r="K259" s="63">
        <f>K260</f>
        <v>0</v>
      </c>
      <c r="L259" s="63">
        <f>SUM(L260:L260)</f>
        <v>0</v>
      </c>
      <c r="M259" s="64">
        <f t="shared" ref="M259:AP259" si="814">M260</f>
        <v>0</v>
      </c>
      <c r="N259" s="65">
        <f t="shared" si="814"/>
        <v>0</v>
      </c>
      <c r="O259" s="66">
        <f t="shared" si="814"/>
        <v>0</v>
      </c>
      <c r="P259" s="46">
        <f t="shared" si="814"/>
        <v>0</v>
      </c>
      <c r="Q259" s="82">
        <f t="shared" si="814"/>
        <v>0</v>
      </c>
      <c r="R259" s="67">
        <f t="shared" si="814"/>
        <v>0</v>
      </c>
      <c r="S259" s="67" t="e">
        <f t="shared" si="814"/>
        <v>#DIV/0!</v>
      </c>
      <c r="T259" s="67" t="e">
        <f t="shared" si="814"/>
        <v>#DIV/0!</v>
      </c>
      <c r="U259" s="56" t="e">
        <f t="shared" si="794"/>
        <v>#DIV/0!</v>
      </c>
      <c r="V259" s="67" t="e">
        <f t="shared" si="814"/>
        <v>#DIV/0!</v>
      </c>
      <c r="W259" s="63">
        <f t="shared" si="814"/>
        <v>0</v>
      </c>
      <c r="X259" s="67" t="e">
        <f t="shared" si="814"/>
        <v>#DIV/0!</v>
      </c>
      <c r="Y259" s="67" t="e">
        <f t="shared" si="814"/>
        <v>#DIV/0!</v>
      </c>
      <c r="Z259" s="56" t="e">
        <f t="shared" si="798"/>
        <v>#DIV/0!</v>
      </c>
      <c r="AA259" s="67" t="e">
        <f t="shared" si="814"/>
        <v>#DIV/0!</v>
      </c>
      <c r="AB259" s="67">
        <f>AB260</f>
        <v>0</v>
      </c>
      <c r="AC259" s="67" t="e">
        <f t="shared" ref="AC259" si="815">AC260</f>
        <v>#DIV/0!</v>
      </c>
      <c r="AD259" s="67" t="e">
        <f t="shared" si="814"/>
        <v>#DIV/0!</v>
      </c>
      <c r="AE259" s="56" t="e">
        <f t="shared" si="803"/>
        <v>#DIV/0!</v>
      </c>
      <c r="AF259" s="67" t="e">
        <f t="shared" si="814"/>
        <v>#DIV/0!</v>
      </c>
      <c r="AG259" s="63">
        <f>AG260</f>
        <v>0</v>
      </c>
      <c r="AH259" s="67" t="e">
        <f t="shared" ref="AH259:AI259" si="816">AH260</f>
        <v>#DIV/0!</v>
      </c>
      <c r="AI259" s="67" t="e">
        <f t="shared" si="816"/>
        <v>#DIV/0!</v>
      </c>
      <c r="AJ259" s="63">
        <f t="shared" si="814"/>
        <v>0</v>
      </c>
      <c r="AK259" s="63" t="e">
        <f t="shared" si="814"/>
        <v>#DIV/0!</v>
      </c>
      <c r="AL259" s="63" t="e">
        <f t="shared" si="814"/>
        <v>#DIV/0!</v>
      </c>
      <c r="AM259" s="63">
        <f t="shared" si="814"/>
        <v>0</v>
      </c>
      <c r="AN259" s="63" t="e">
        <f t="shared" si="814"/>
        <v>#DIV/0!</v>
      </c>
      <c r="AO259" s="63" t="e">
        <f t="shared" si="814"/>
        <v>#DIV/0!</v>
      </c>
      <c r="AP259" s="63">
        <f t="shared" si="814"/>
        <v>0</v>
      </c>
      <c r="AQ259" s="57" t="e">
        <f>(AP259/D259)*100</f>
        <v>#DIV/0!</v>
      </c>
    </row>
    <row r="260" spans="1:43" ht="18" hidden="1" customHeight="1">
      <c r="A260" s="38"/>
      <c r="B260" s="38"/>
      <c r="C260" s="49" t="s">
        <v>70</v>
      </c>
      <c r="D260" s="57">
        <v>0</v>
      </c>
      <c r="E260" s="49">
        <v>0</v>
      </c>
      <c r="F260" s="49">
        <v>0</v>
      </c>
      <c r="G260" s="57">
        <v>0</v>
      </c>
      <c r="H260" s="49"/>
      <c r="I260" s="49"/>
      <c r="J260" s="49">
        <f>SUM(G260:I260)</f>
        <v>0</v>
      </c>
      <c r="K260" s="57">
        <v>0</v>
      </c>
      <c r="L260" s="51">
        <f>SUM(G260:I260,K260)</f>
        <v>0</v>
      </c>
      <c r="M260" s="52"/>
      <c r="N260" s="53"/>
      <c r="O260" s="54"/>
      <c r="P260" s="55"/>
      <c r="Q260" s="81"/>
      <c r="R260" s="57">
        <f>M260+N260</f>
        <v>0</v>
      </c>
      <c r="S260" s="56" t="e">
        <f t="shared" si="792"/>
        <v>#DIV/0!</v>
      </c>
      <c r="T260" s="56" t="e">
        <f>R260/L260*100</f>
        <v>#DIV/0!</v>
      </c>
      <c r="U260" s="56" t="e">
        <f t="shared" si="794"/>
        <v>#DIV/0!</v>
      </c>
      <c r="V260" s="56" t="e">
        <f>R260/D260*100</f>
        <v>#DIV/0!</v>
      </c>
      <c r="W260" s="57">
        <f>O260+P260+Q260</f>
        <v>0</v>
      </c>
      <c r="X260" s="56" t="e">
        <f t="shared" si="796"/>
        <v>#DIV/0!</v>
      </c>
      <c r="Y260" s="56" t="e">
        <f>W260/L260*100</f>
        <v>#DIV/0!</v>
      </c>
      <c r="Z260" s="56" t="e">
        <f t="shared" si="798"/>
        <v>#DIV/0!</v>
      </c>
      <c r="AA260" s="56" t="e">
        <f>W260/D260*100</f>
        <v>#DIV/0!</v>
      </c>
      <c r="AB260" s="56">
        <f>SUM(M260:Q260)</f>
        <v>0</v>
      </c>
      <c r="AC260" s="56" t="e">
        <f t="shared" si="801"/>
        <v>#DIV/0!</v>
      </c>
      <c r="AD260" s="56" t="e">
        <f t="shared" ref="AD260" si="817">AB260/J260*100</f>
        <v>#DIV/0!</v>
      </c>
      <c r="AE260" s="56" t="e">
        <f t="shared" si="803"/>
        <v>#DIV/0!</v>
      </c>
      <c r="AF260" s="56" t="e">
        <f>AB260/D260*100</f>
        <v>#DIV/0!</v>
      </c>
      <c r="AG260" s="57">
        <f t="shared" ref="AG260" si="818">E260-AB260</f>
        <v>0</v>
      </c>
      <c r="AH260" s="56" t="e">
        <f t="shared" ref="AH260" si="819">AG260/E260*100</f>
        <v>#DIV/0!</v>
      </c>
      <c r="AI260" s="56" t="e">
        <f t="shared" ref="AI260" si="820">AG260/D260*100</f>
        <v>#DIV/0!</v>
      </c>
      <c r="AJ260" s="57">
        <f>J260-AB260</f>
        <v>0</v>
      </c>
      <c r="AK260" s="57" t="e">
        <f t="shared" ref="AK260" si="821">(AJ260/J260)*100</f>
        <v>#DIV/0!</v>
      </c>
      <c r="AL260" s="57" t="e">
        <f>(AJ260/D260)*100</f>
        <v>#DIV/0!</v>
      </c>
      <c r="AM260" s="34">
        <f>L260-AB260</f>
        <v>0</v>
      </c>
      <c r="AN260" s="57" t="e">
        <f>(AM260/L260)*100</f>
        <v>#DIV/0!</v>
      </c>
      <c r="AO260" s="63" t="e">
        <f>(AM260/D260)*100</f>
        <v>#DIV/0!</v>
      </c>
      <c r="AP260" s="34">
        <f t="shared" ref="AP260" si="822">D260-AB260</f>
        <v>0</v>
      </c>
      <c r="AQ260" s="57" t="e">
        <f t="shared" ref="AQ260" si="823">(AP260/D260)*100</f>
        <v>#DIV/0!</v>
      </c>
    </row>
    <row r="261" spans="1:43" ht="18.75" hidden="1">
      <c r="A261" s="69"/>
      <c r="B261" s="69"/>
      <c r="C261" s="70"/>
      <c r="D261" s="70"/>
      <c r="E261" s="70"/>
      <c r="F261" s="70"/>
      <c r="G261" s="71"/>
      <c r="H261" s="71"/>
      <c r="I261" s="71"/>
      <c r="J261" s="71"/>
      <c r="K261" s="71"/>
      <c r="L261" s="71"/>
      <c r="M261" s="72"/>
      <c r="N261" s="73"/>
      <c r="O261" s="74"/>
      <c r="P261" s="75"/>
      <c r="Q261" s="83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</row>
    <row r="262" spans="1:43" s="34" customFormat="1" ht="18.95" hidden="1" customHeight="1">
      <c r="A262" s="1073" t="s">
        <v>236</v>
      </c>
      <c r="B262" s="1074"/>
      <c r="C262" s="1074"/>
      <c r="D262" s="1074"/>
      <c r="E262" s="1074"/>
      <c r="F262" s="1074"/>
      <c r="G262" s="1074"/>
      <c r="H262" s="1074"/>
      <c r="I262" s="1074"/>
      <c r="J262" s="1074"/>
      <c r="K262" s="1074"/>
      <c r="L262" s="1074"/>
      <c r="M262" s="1074"/>
      <c r="N262" s="1074"/>
      <c r="O262" s="1074"/>
      <c r="P262" s="1074"/>
      <c r="Q262" s="1074"/>
      <c r="R262" s="1074"/>
      <c r="S262" s="1074"/>
      <c r="T262" s="1074"/>
      <c r="U262" s="1074"/>
      <c r="V262" s="1074"/>
      <c r="W262" s="1074"/>
      <c r="X262" s="1074"/>
      <c r="Y262" s="1074"/>
      <c r="Z262" s="1074"/>
      <c r="AA262" s="1074"/>
      <c r="AB262" s="1074"/>
      <c r="AC262" s="1074"/>
      <c r="AD262" s="1074"/>
      <c r="AE262" s="1074"/>
      <c r="AF262" s="1074"/>
      <c r="AG262" s="1074"/>
      <c r="AH262" s="1074"/>
      <c r="AI262" s="1074"/>
      <c r="AJ262" s="1074"/>
      <c r="AK262" s="1074"/>
      <c r="AL262" s="1074"/>
      <c r="AM262" s="1074"/>
      <c r="AN262" s="1074"/>
      <c r="AO262" s="1074"/>
      <c r="AP262" s="1074"/>
      <c r="AQ262" s="1074"/>
    </row>
    <row r="263" spans="1:43" s="35" customFormat="1" ht="36.950000000000003" hidden="1" customHeight="1">
      <c r="A263" s="182"/>
      <c r="B263" s="183"/>
      <c r="C263" s="184"/>
      <c r="D263" s="304">
        <v>1</v>
      </c>
      <c r="E263" s="304">
        <v>0.5</v>
      </c>
      <c r="F263" s="304">
        <v>0.5</v>
      </c>
      <c r="G263" s="305" t="s">
        <v>467</v>
      </c>
      <c r="H263" s="305" t="s">
        <v>468</v>
      </c>
      <c r="I263" s="305" t="s">
        <v>469</v>
      </c>
      <c r="J263" s="305" t="s">
        <v>40</v>
      </c>
      <c r="K263" s="306" t="s">
        <v>470</v>
      </c>
      <c r="L263" s="307" t="s">
        <v>471</v>
      </c>
      <c r="M263" s="186" t="s">
        <v>435</v>
      </c>
      <c r="N263" s="186" t="s">
        <v>436</v>
      </c>
      <c r="O263" s="186" t="s">
        <v>20</v>
      </c>
      <c r="P263" s="186" t="s">
        <v>21</v>
      </c>
      <c r="Q263" s="186" t="s">
        <v>437</v>
      </c>
      <c r="R263" s="187" t="s">
        <v>417</v>
      </c>
      <c r="S263" s="286" t="s">
        <v>462</v>
      </c>
      <c r="T263" s="188" t="s">
        <v>433</v>
      </c>
      <c r="U263" s="188" t="s">
        <v>434</v>
      </c>
      <c r="V263" s="188" t="s">
        <v>403</v>
      </c>
      <c r="W263" s="188" t="s">
        <v>438</v>
      </c>
      <c r="X263" s="286" t="s">
        <v>462</v>
      </c>
      <c r="Y263" s="188" t="s">
        <v>433</v>
      </c>
      <c r="Z263" s="188" t="s">
        <v>434</v>
      </c>
      <c r="AA263" s="188" t="s">
        <v>403</v>
      </c>
      <c r="AB263" s="187" t="s">
        <v>439</v>
      </c>
      <c r="AC263" s="286" t="s">
        <v>462</v>
      </c>
      <c r="AD263" s="188" t="s">
        <v>433</v>
      </c>
      <c r="AE263" s="188" t="s">
        <v>434</v>
      </c>
      <c r="AF263" s="188" t="s">
        <v>403</v>
      </c>
      <c r="AG263" s="297" t="s">
        <v>33</v>
      </c>
      <c r="AH263" s="286" t="s">
        <v>464</v>
      </c>
      <c r="AI263" s="286" t="s">
        <v>399</v>
      </c>
      <c r="AJ263" s="188" t="s">
        <v>440</v>
      </c>
      <c r="AK263" s="188" t="s">
        <v>433</v>
      </c>
      <c r="AL263" s="188" t="s">
        <v>403</v>
      </c>
      <c r="AM263" s="188" t="s">
        <v>408</v>
      </c>
      <c r="AN263" s="188" t="s">
        <v>433</v>
      </c>
      <c r="AO263" s="188" t="s">
        <v>403</v>
      </c>
      <c r="AP263" s="188" t="s">
        <v>441</v>
      </c>
      <c r="AQ263" s="188" t="s">
        <v>403</v>
      </c>
    </row>
    <row r="264" spans="1:43" s="35" customFormat="1" ht="18.95" hidden="1" customHeight="1">
      <c r="A264" s="205"/>
      <c r="B264" s="206"/>
      <c r="C264" s="184" t="s">
        <v>54</v>
      </c>
      <c r="D264" s="184">
        <f t="shared" ref="D264:I264" si="824">D265+D271</f>
        <v>1060000</v>
      </c>
      <c r="E264" s="184">
        <f t="shared" si="824"/>
        <v>530000</v>
      </c>
      <c r="F264" s="184">
        <f t="shared" si="824"/>
        <v>530000</v>
      </c>
      <c r="G264" s="184">
        <f t="shared" si="824"/>
        <v>885000</v>
      </c>
      <c r="H264" s="184">
        <f t="shared" si="824"/>
        <v>175000</v>
      </c>
      <c r="I264" s="184">
        <f t="shared" si="824"/>
        <v>0</v>
      </c>
      <c r="J264" s="184">
        <f t="shared" ref="J264:J270" si="825">SUM(G264:I264)</f>
        <v>1060000</v>
      </c>
      <c r="K264" s="185">
        <f>K265+K271</f>
        <v>0</v>
      </c>
      <c r="L264" s="184">
        <f>L265+L271</f>
        <v>1060000</v>
      </c>
      <c r="M264" s="184">
        <f>M265+M271</f>
        <v>300360.91000000003</v>
      </c>
      <c r="N264" s="184">
        <f t="shared" ref="N264:R264" si="826">N265+N271</f>
        <v>0</v>
      </c>
      <c r="O264" s="184">
        <f t="shared" si="826"/>
        <v>1653.15</v>
      </c>
      <c r="P264" s="184">
        <f t="shared" si="826"/>
        <v>140000</v>
      </c>
      <c r="Q264" s="184">
        <f t="shared" si="826"/>
        <v>90000</v>
      </c>
      <c r="R264" s="184">
        <f t="shared" si="826"/>
        <v>300360.91000000003</v>
      </c>
      <c r="S264" s="207">
        <f>(R264/E264)*100</f>
        <v>56.671869811320761</v>
      </c>
      <c r="T264" s="207">
        <f>(R264/J264)*100</f>
        <v>28.33593490566038</v>
      </c>
      <c r="U264" s="207">
        <f>(R264/L264)*100</f>
        <v>28.33593490566038</v>
      </c>
      <c r="V264" s="198">
        <f>(R264/D264)*100</f>
        <v>28.33593490566038</v>
      </c>
      <c r="W264" s="184">
        <f>W265+W271</f>
        <v>231653.15</v>
      </c>
      <c r="X264" s="207">
        <f t="shared" ref="X264:X270" si="827">(W264/E264)*100</f>
        <v>43.708141509433965</v>
      </c>
      <c r="Y264" s="198">
        <f>(W264/J264)*100</f>
        <v>21.854070754716982</v>
      </c>
      <c r="Z264" s="207">
        <f>(W264/L264)*100</f>
        <v>21.854070754716982</v>
      </c>
      <c r="AA264" s="198">
        <f>(W264/D264)*100</f>
        <v>21.854070754716982</v>
      </c>
      <c r="AB264" s="184">
        <f>AB265+AB271</f>
        <v>532014.06000000006</v>
      </c>
      <c r="AC264" s="288">
        <f>(AB264/E264)*100</f>
        <v>100.38001132075473</v>
      </c>
      <c r="AD264" s="198">
        <f>(AB264/J264)*100</f>
        <v>50.190005660377366</v>
      </c>
      <c r="AE264" s="207">
        <f>(AB264/L264)*100</f>
        <v>50.190005660377366</v>
      </c>
      <c r="AF264" s="198">
        <f t="shared" ref="AF264:AF270" si="828">(AB264/D264)*100</f>
        <v>50.190005660377366</v>
      </c>
      <c r="AG264" s="291">
        <f>AG265+AG271</f>
        <v>-2014.0600000000341</v>
      </c>
      <c r="AH264" s="292">
        <f>(AG264/E264)*100</f>
        <v>-0.38001132075472344</v>
      </c>
      <c r="AI264" s="292">
        <f>(AG264/D264)*100</f>
        <v>-0.19000566037736172</v>
      </c>
      <c r="AJ264" s="184">
        <f>AJ265+AJ271</f>
        <v>527985.93999999994</v>
      </c>
      <c r="AK264" s="198">
        <f t="shared" ref="AK264:AK265" si="829">(AJ264/J264)*100</f>
        <v>49.809994339622641</v>
      </c>
      <c r="AL264" s="198">
        <f>(AJ264/D264)*100</f>
        <v>49.809994339622641</v>
      </c>
      <c r="AM264" s="184">
        <f>AM265+AM271</f>
        <v>527985.93999999994</v>
      </c>
      <c r="AN264" s="198">
        <f>(AM264/L264)*100</f>
        <v>49.809994339622641</v>
      </c>
      <c r="AO264" s="198">
        <f>(AM264/D264)*100</f>
        <v>49.809994339622641</v>
      </c>
      <c r="AP264" s="184">
        <f>AP265+AP271</f>
        <v>527985.93999999994</v>
      </c>
      <c r="AQ264" s="198">
        <f>(AP264/D264)*100</f>
        <v>49.809994339622641</v>
      </c>
    </row>
    <row r="265" spans="1:43" s="35" customFormat="1" ht="18.95" hidden="1" customHeight="1">
      <c r="A265" s="182"/>
      <c r="B265" s="192" t="s">
        <v>34</v>
      </c>
      <c r="C265" s="193" t="s">
        <v>55</v>
      </c>
      <c r="D265" s="193">
        <f t="shared" ref="D265:I265" si="830">SUM(D266:D270)</f>
        <v>1060000</v>
      </c>
      <c r="E265" s="193">
        <f t="shared" si="830"/>
        <v>530000</v>
      </c>
      <c r="F265" s="193">
        <f t="shared" si="830"/>
        <v>530000</v>
      </c>
      <c r="G265" s="190">
        <f t="shared" si="830"/>
        <v>885000</v>
      </c>
      <c r="H265" s="190">
        <f t="shared" si="830"/>
        <v>175000</v>
      </c>
      <c r="I265" s="190">
        <f t="shared" si="830"/>
        <v>0</v>
      </c>
      <c r="J265" s="190">
        <f t="shared" si="825"/>
        <v>1060000</v>
      </c>
      <c r="K265" s="194">
        <f t="shared" ref="K265:L265" si="831">SUM(K266:K270)</f>
        <v>0</v>
      </c>
      <c r="L265" s="190">
        <f t="shared" si="831"/>
        <v>1060000</v>
      </c>
      <c r="M265" s="193">
        <f>SUM(M266:M270)</f>
        <v>300360.91000000003</v>
      </c>
      <c r="N265" s="193">
        <f t="shared" ref="N265:R265" si="832">SUM(N266:N270)</f>
        <v>0</v>
      </c>
      <c r="O265" s="193">
        <f t="shared" si="832"/>
        <v>1653.15</v>
      </c>
      <c r="P265" s="193">
        <f t="shared" si="832"/>
        <v>140000</v>
      </c>
      <c r="Q265" s="193">
        <f t="shared" si="832"/>
        <v>90000</v>
      </c>
      <c r="R265" s="190">
        <f t="shared" si="832"/>
        <v>300360.91000000003</v>
      </c>
      <c r="S265" s="189">
        <f>(R265/E265)*100</f>
        <v>56.671869811320761</v>
      </c>
      <c r="T265" s="189">
        <f t="shared" ref="T265:T270" si="833">(R265/J265)*100</f>
        <v>28.33593490566038</v>
      </c>
      <c r="U265" s="189">
        <f t="shared" ref="U265:U272" si="834">(R265/L265)*100</f>
        <v>28.33593490566038</v>
      </c>
      <c r="V265" s="190">
        <f>(R265/D265)*100</f>
        <v>28.33593490566038</v>
      </c>
      <c r="W265" s="190">
        <f>SUM(W266:W270)</f>
        <v>231653.15</v>
      </c>
      <c r="X265" s="189">
        <f t="shared" si="827"/>
        <v>43.708141509433965</v>
      </c>
      <c r="Y265" s="190">
        <f t="shared" ref="Y265:Y272" si="835">(W265/J265)*100</f>
        <v>21.854070754716982</v>
      </c>
      <c r="Z265" s="189">
        <f t="shared" ref="Z265:Z272" si="836">(W265/L265)*100</f>
        <v>21.854070754716982</v>
      </c>
      <c r="AA265" s="189">
        <f>(W265/D265)*100</f>
        <v>21.854070754716982</v>
      </c>
      <c r="AB265" s="190">
        <f>SUM(AB266:AB270)</f>
        <v>532014.06000000006</v>
      </c>
      <c r="AC265" s="190">
        <f>(AB265/E265)*100</f>
        <v>100.38001132075473</v>
      </c>
      <c r="AD265" s="190">
        <f t="shared" ref="AD265:AD272" si="837">(AB265/J265)*100</f>
        <v>50.190005660377366</v>
      </c>
      <c r="AE265" s="189">
        <f t="shared" ref="AE265:AE272" si="838">(AB265/L265)*100</f>
        <v>50.190005660377366</v>
      </c>
      <c r="AF265" s="189">
        <f t="shared" si="828"/>
        <v>50.190005660377366</v>
      </c>
      <c r="AG265" s="289">
        <f>SUM(AG266:AG270)</f>
        <v>-2014.0600000000341</v>
      </c>
      <c r="AH265" s="199">
        <f>(AG265/E265)*100</f>
        <v>-0.38001132075472344</v>
      </c>
      <c r="AI265" s="199">
        <f>(AG265/D265)*100</f>
        <v>-0.19000566037736172</v>
      </c>
      <c r="AJ265" s="191">
        <f>SUM(AJ266:AJ270)</f>
        <v>527985.93999999994</v>
      </c>
      <c r="AK265" s="191">
        <f t="shared" si="829"/>
        <v>49.809994339622641</v>
      </c>
      <c r="AL265" s="191">
        <f t="shared" ref="AL265:AL270" si="839">(AJ265/D265)*100</f>
        <v>49.809994339622641</v>
      </c>
      <c r="AM265" s="191">
        <f>SUM(AM266:AM270)</f>
        <v>527985.93999999994</v>
      </c>
      <c r="AN265" s="191">
        <f t="shared" ref="AN265:AN272" si="840">(AM265/L265)*100</f>
        <v>49.809994339622641</v>
      </c>
      <c r="AO265" s="191">
        <f t="shared" ref="AO265:AO272" si="841">(AM265/D265)*100</f>
        <v>49.809994339622641</v>
      </c>
      <c r="AP265" s="191">
        <f>SUM(AP266:AP270)</f>
        <v>527985.93999999994</v>
      </c>
      <c r="AQ265" s="191">
        <f t="shared" ref="AQ265:AQ272" si="842">(AP265/D265)*100</f>
        <v>49.809994339622641</v>
      </c>
    </row>
    <row r="266" spans="1:43" s="35" customFormat="1" ht="18.95" hidden="1" customHeight="1">
      <c r="A266" s="183"/>
      <c r="B266" s="183"/>
      <c r="C266" s="189" t="s">
        <v>56</v>
      </c>
      <c r="D266" s="189">
        <f>D278</f>
        <v>360000</v>
      </c>
      <c r="E266" s="189">
        <f>E278</f>
        <v>180000</v>
      </c>
      <c r="F266" s="189">
        <f>F278</f>
        <v>180000</v>
      </c>
      <c r="G266" s="189">
        <f t="shared" ref="G266:I266" si="843">G278</f>
        <v>360000</v>
      </c>
      <c r="H266" s="189">
        <f t="shared" si="843"/>
        <v>0</v>
      </c>
      <c r="I266" s="189">
        <f t="shared" si="843"/>
        <v>0</v>
      </c>
      <c r="J266" s="189">
        <f t="shared" si="825"/>
        <v>360000</v>
      </c>
      <c r="K266" s="195">
        <f>K278</f>
        <v>0</v>
      </c>
      <c r="L266" s="196">
        <f>J266+(K266)</f>
        <v>360000</v>
      </c>
      <c r="M266" s="189">
        <f>M278</f>
        <v>60000</v>
      </c>
      <c r="N266" s="189">
        <f t="shared" ref="N266:Q266" si="844">N278</f>
        <v>0</v>
      </c>
      <c r="O266" s="189">
        <f t="shared" si="844"/>
        <v>0</v>
      </c>
      <c r="P266" s="189">
        <f t="shared" si="844"/>
        <v>0</v>
      </c>
      <c r="Q266" s="189">
        <f t="shared" si="844"/>
        <v>90000</v>
      </c>
      <c r="R266" s="189">
        <f>M266+N266</f>
        <v>60000</v>
      </c>
      <c r="S266" s="189">
        <f>(R266/E266)*100</f>
        <v>33.333333333333329</v>
      </c>
      <c r="T266" s="189">
        <f t="shared" si="833"/>
        <v>16.666666666666664</v>
      </c>
      <c r="U266" s="189">
        <f t="shared" si="834"/>
        <v>16.666666666666664</v>
      </c>
      <c r="V266" s="189">
        <f>(R266/D266)*100</f>
        <v>16.666666666666664</v>
      </c>
      <c r="W266" s="189">
        <f>O266+P266+Q266</f>
        <v>90000</v>
      </c>
      <c r="X266" s="189">
        <f t="shared" si="827"/>
        <v>50</v>
      </c>
      <c r="Y266" s="189">
        <f t="shared" si="835"/>
        <v>25</v>
      </c>
      <c r="Z266" s="189">
        <f t="shared" si="836"/>
        <v>25</v>
      </c>
      <c r="AA266" s="189">
        <f>(W266/D266)*100</f>
        <v>25</v>
      </c>
      <c r="AB266" s="189">
        <f>SUM(M266:Q266)</f>
        <v>150000</v>
      </c>
      <c r="AC266" s="189">
        <f>(AB266/E266)*100</f>
        <v>83.333333333333343</v>
      </c>
      <c r="AD266" s="189">
        <f t="shared" si="837"/>
        <v>41.666666666666671</v>
      </c>
      <c r="AE266" s="189">
        <f t="shared" si="838"/>
        <v>41.666666666666671</v>
      </c>
      <c r="AF266" s="189">
        <f t="shared" si="828"/>
        <v>41.666666666666671</v>
      </c>
      <c r="AG266" s="189">
        <f>E266-AB266</f>
        <v>30000</v>
      </c>
      <c r="AH266" s="290">
        <f>(AG266/E266)*100</f>
        <v>16.666666666666664</v>
      </c>
      <c r="AI266" s="290">
        <f>(AG266/D266)*100</f>
        <v>8.3333333333333321</v>
      </c>
      <c r="AJ266" s="197">
        <f>J266-AB266</f>
        <v>210000</v>
      </c>
      <c r="AK266" s="197">
        <f>(AJ266/J266)*100</f>
        <v>58.333333333333336</v>
      </c>
      <c r="AL266" s="197">
        <f t="shared" si="839"/>
        <v>58.333333333333336</v>
      </c>
      <c r="AM266" s="197">
        <f>L266-AB266</f>
        <v>210000</v>
      </c>
      <c r="AN266" s="197">
        <f t="shared" si="840"/>
        <v>58.333333333333336</v>
      </c>
      <c r="AO266" s="197">
        <f t="shared" si="841"/>
        <v>58.333333333333336</v>
      </c>
      <c r="AP266" s="197">
        <f>D266-AB266</f>
        <v>210000</v>
      </c>
      <c r="AQ266" s="197">
        <f t="shared" si="842"/>
        <v>58.333333333333336</v>
      </c>
    </row>
    <row r="267" spans="1:43" s="35" customFormat="1" ht="18.95" hidden="1" customHeight="1">
      <c r="A267" s="183"/>
      <c r="B267" s="183"/>
      <c r="C267" s="189" t="s">
        <v>57</v>
      </c>
      <c r="D267" s="189">
        <f t="shared" ref="D267:I270" si="845">D279</f>
        <v>590000</v>
      </c>
      <c r="E267" s="189">
        <f t="shared" si="845"/>
        <v>295000</v>
      </c>
      <c r="F267" s="189">
        <f t="shared" si="845"/>
        <v>295000</v>
      </c>
      <c r="G267" s="189">
        <f t="shared" si="845"/>
        <v>442500</v>
      </c>
      <c r="H267" s="189">
        <f t="shared" si="845"/>
        <v>147500</v>
      </c>
      <c r="I267" s="189">
        <f t="shared" si="845"/>
        <v>0</v>
      </c>
      <c r="J267" s="189">
        <f t="shared" si="825"/>
        <v>590000</v>
      </c>
      <c r="K267" s="195">
        <f t="shared" ref="K267:K272" si="846">K279</f>
        <v>0</v>
      </c>
      <c r="L267" s="196">
        <f>J267+(K267)</f>
        <v>590000</v>
      </c>
      <c r="M267" s="189">
        <f t="shared" ref="M267:Q270" si="847">M279</f>
        <v>237339.76</v>
      </c>
      <c r="N267" s="189">
        <f t="shared" si="847"/>
        <v>0</v>
      </c>
      <c r="O267" s="189">
        <f t="shared" si="847"/>
        <v>1653.15</v>
      </c>
      <c r="P267" s="189">
        <f t="shared" si="847"/>
        <v>140000</v>
      </c>
      <c r="Q267" s="189">
        <f t="shared" si="847"/>
        <v>0</v>
      </c>
      <c r="R267" s="189">
        <f>M267+N267</f>
        <v>237339.76</v>
      </c>
      <c r="S267" s="189">
        <f t="shared" ref="S267:S272" si="848">(R267/E267)*100</f>
        <v>80.454155932203392</v>
      </c>
      <c r="T267" s="189">
        <f t="shared" si="833"/>
        <v>40.227077966101696</v>
      </c>
      <c r="U267" s="189">
        <f t="shared" si="834"/>
        <v>40.227077966101696</v>
      </c>
      <c r="V267" s="189">
        <f t="shared" ref="V267:V270" si="849">(R267/D267)*100</f>
        <v>40.227077966101696</v>
      </c>
      <c r="W267" s="189">
        <f>O267+P267+Q267</f>
        <v>141653.15</v>
      </c>
      <c r="X267" s="189">
        <f t="shared" si="827"/>
        <v>48.018016949152539</v>
      </c>
      <c r="Y267" s="189">
        <f t="shared" si="835"/>
        <v>24.00900847457627</v>
      </c>
      <c r="Z267" s="189">
        <f t="shared" si="836"/>
        <v>24.00900847457627</v>
      </c>
      <c r="AA267" s="189">
        <f t="shared" ref="AA267:AA270" si="850">(W267/D267)*100</f>
        <v>24.00900847457627</v>
      </c>
      <c r="AB267" s="189">
        <f>SUM(M267:Q267)</f>
        <v>378992.91000000003</v>
      </c>
      <c r="AC267" s="189">
        <f t="shared" ref="AC267:AC272" si="851">(AB267/E267)*100</f>
        <v>128.47217288135596</v>
      </c>
      <c r="AD267" s="189">
        <f t="shared" si="837"/>
        <v>64.23608644067798</v>
      </c>
      <c r="AE267" s="189">
        <f t="shared" si="838"/>
        <v>64.23608644067798</v>
      </c>
      <c r="AF267" s="189">
        <f t="shared" si="828"/>
        <v>64.23608644067798</v>
      </c>
      <c r="AG267" s="189">
        <f t="shared" ref="AG267:AG270" si="852">E267-AB267</f>
        <v>-83992.910000000033</v>
      </c>
      <c r="AH267" s="290">
        <f t="shared" ref="AH267:AH270" si="853">(AG267/E267)*100</f>
        <v>-28.472172881355945</v>
      </c>
      <c r="AI267" s="290">
        <f t="shared" ref="AI267:AI270" si="854">(AG267/D267)*100</f>
        <v>-14.236086440677973</v>
      </c>
      <c r="AJ267" s="197">
        <f t="shared" ref="AJ267:AJ270" si="855">J267-AB267</f>
        <v>211007.08999999997</v>
      </c>
      <c r="AK267" s="197">
        <f t="shared" ref="AK267:AK272" si="856">(AJ267/J267)*100</f>
        <v>35.763913559322027</v>
      </c>
      <c r="AL267" s="197">
        <f t="shared" si="839"/>
        <v>35.763913559322027</v>
      </c>
      <c r="AM267" s="197">
        <f t="shared" ref="AM267:AM270" si="857">L267-AB267</f>
        <v>211007.08999999997</v>
      </c>
      <c r="AN267" s="197">
        <f t="shared" si="840"/>
        <v>35.763913559322027</v>
      </c>
      <c r="AO267" s="197">
        <f t="shared" si="841"/>
        <v>35.763913559322027</v>
      </c>
      <c r="AP267" s="197">
        <f t="shared" ref="AP267:AP270" si="858">D267-AB267</f>
        <v>211007.08999999997</v>
      </c>
      <c r="AQ267" s="197">
        <f t="shared" si="842"/>
        <v>35.763913559322027</v>
      </c>
    </row>
    <row r="268" spans="1:43" s="35" customFormat="1" ht="18.95" hidden="1" customHeight="1">
      <c r="A268" s="183"/>
      <c r="B268" s="183"/>
      <c r="C268" s="189" t="s">
        <v>58</v>
      </c>
      <c r="D268" s="189">
        <f t="shared" si="845"/>
        <v>110000</v>
      </c>
      <c r="E268" s="189">
        <f t="shared" si="845"/>
        <v>55000</v>
      </c>
      <c r="F268" s="189">
        <f t="shared" si="845"/>
        <v>55000</v>
      </c>
      <c r="G268" s="189">
        <f t="shared" si="845"/>
        <v>82500</v>
      </c>
      <c r="H268" s="189">
        <f t="shared" si="845"/>
        <v>27500</v>
      </c>
      <c r="I268" s="189">
        <f t="shared" si="845"/>
        <v>0</v>
      </c>
      <c r="J268" s="189">
        <f t="shared" si="825"/>
        <v>110000</v>
      </c>
      <c r="K268" s="195">
        <f t="shared" si="846"/>
        <v>0</v>
      </c>
      <c r="L268" s="196">
        <f>J268+(K268)</f>
        <v>110000</v>
      </c>
      <c r="M268" s="189">
        <f t="shared" si="847"/>
        <v>3021.15</v>
      </c>
      <c r="N268" s="189">
        <f t="shared" si="847"/>
        <v>0</v>
      </c>
      <c r="O268" s="189">
        <f t="shared" si="847"/>
        <v>0</v>
      </c>
      <c r="P268" s="189">
        <f t="shared" si="847"/>
        <v>0</v>
      </c>
      <c r="Q268" s="189">
        <f t="shared" si="847"/>
        <v>0</v>
      </c>
      <c r="R268" s="189">
        <f>M268+N268</f>
        <v>3021.15</v>
      </c>
      <c r="S268" s="189">
        <f t="shared" si="848"/>
        <v>5.4930000000000003</v>
      </c>
      <c r="T268" s="189">
        <f t="shared" si="833"/>
        <v>2.7465000000000002</v>
      </c>
      <c r="U268" s="189">
        <f t="shared" si="834"/>
        <v>2.7465000000000002</v>
      </c>
      <c r="V268" s="189">
        <f t="shared" si="849"/>
        <v>2.7465000000000002</v>
      </c>
      <c r="W268" s="189">
        <f t="shared" ref="W268:W272" si="859">O268+P268+Q268</f>
        <v>0</v>
      </c>
      <c r="X268" s="189">
        <f t="shared" si="827"/>
        <v>0</v>
      </c>
      <c r="Y268" s="189">
        <f t="shared" si="835"/>
        <v>0</v>
      </c>
      <c r="Z268" s="189">
        <f t="shared" si="836"/>
        <v>0</v>
      </c>
      <c r="AA268" s="189">
        <f t="shared" si="850"/>
        <v>0</v>
      </c>
      <c r="AB268" s="189">
        <f>SUM(M268:Q268)</f>
        <v>3021.15</v>
      </c>
      <c r="AC268" s="189">
        <f t="shared" si="851"/>
        <v>5.4930000000000003</v>
      </c>
      <c r="AD268" s="189">
        <f t="shared" si="837"/>
        <v>2.7465000000000002</v>
      </c>
      <c r="AE268" s="189">
        <f t="shared" si="838"/>
        <v>2.7465000000000002</v>
      </c>
      <c r="AF268" s="189">
        <f t="shared" si="828"/>
        <v>2.7465000000000002</v>
      </c>
      <c r="AG268" s="189">
        <f t="shared" si="852"/>
        <v>51978.85</v>
      </c>
      <c r="AH268" s="290">
        <f t="shared" si="853"/>
        <v>94.506999999999991</v>
      </c>
      <c r="AI268" s="290">
        <f t="shared" si="854"/>
        <v>47.253499999999995</v>
      </c>
      <c r="AJ268" s="197">
        <f t="shared" si="855"/>
        <v>106978.85</v>
      </c>
      <c r="AK268" s="197">
        <f t="shared" si="856"/>
        <v>97.253500000000003</v>
      </c>
      <c r="AL268" s="197">
        <f t="shared" si="839"/>
        <v>97.253500000000003</v>
      </c>
      <c r="AM268" s="197">
        <f t="shared" si="857"/>
        <v>106978.85</v>
      </c>
      <c r="AN268" s="197">
        <f t="shared" si="840"/>
        <v>97.253500000000003</v>
      </c>
      <c r="AO268" s="197">
        <f t="shared" si="841"/>
        <v>97.253500000000003</v>
      </c>
      <c r="AP268" s="197">
        <f t="shared" si="858"/>
        <v>106978.85</v>
      </c>
      <c r="AQ268" s="197">
        <f t="shared" si="842"/>
        <v>97.253500000000003</v>
      </c>
    </row>
    <row r="269" spans="1:43" s="35" customFormat="1" ht="18.95" hidden="1" customHeight="1">
      <c r="A269" s="183"/>
      <c r="B269" s="183"/>
      <c r="C269" s="189" t="s">
        <v>59</v>
      </c>
      <c r="D269" s="189">
        <f t="shared" si="845"/>
        <v>0</v>
      </c>
      <c r="E269" s="189">
        <f t="shared" si="845"/>
        <v>0</v>
      </c>
      <c r="F269" s="189">
        <f t="shared" si="845"/>
        <v>0</v>
      </c>
      <c r="G269" s="189">
        <f t="shared" si="845"/>
        <v>0</v>
      </c>
      <c r="H269" s="189">
        <f t="shared" si="845"/>
        <v>0</v>
      </c>
      <c r="I269" s="189">
        <f t="shared" si="845"/>
        <v>0</v>
      </c>
      <c r="J269" s="189">
        <f t="shared" si="825"/>
        <v>0</v>
      </c>
      <c r="K269" s="195">
        <f>K281</f>
        <v>0</v>
      </c>
      <c r="L269" s="196">
        <f>J269+(K269)</f>
        <v>0</v>
      </c>
      <c r="M269" s="189">
        <f t="shared" si="847"/>
        <v>0</v>
      </c>
      <c r="N269" s="189">
        <f t="shared" si="847"/>
        <v>0</v>
      </c>
      <c r="O269" s="189">
        <f t="shared" si="847"/>
        <v>0</v>
      </c>
      <c r="P269" s="189">
        <f t="shared" si="847"/>
        <v>0</v>
      </c>
      <c r="Q269" s="189">
        <f t="shared" si="847"/>
        <v>0</v>
      </c>
      <c r="R269" s="189">
        <f>M269+N269</f>
        <v>0</v>
      </c>
      <c r="S269" s="189" t="e">
        <f t="shared" si="848"/>
        <v>#DIV/0!</v>
      </c>
      <c r="T269" s="189" t="e">
        <f t="shared" si="833"/>
        <v>#DIV/0!</v>
      </c>
      <c r="U269" s="189" t="e">
        <f t="shared" si="834"/>
        <v>#DIV/0!</v>
      </c>
      <c r="V269" s="189" t="e">
        <f t="shared" si="849"/>
        <v>#DIV/0!</v>
      </c>
      <c r="W269" s="189">
        <f t="shared" si="859"/>
        <v>0</v>
      </c>
      <c r="X269" s="189" t="e">
        <f t="shared" si="827"/>
        <v>#DIV/0!</v>
      </c>
      <c r="Y269" s="189" t="e">
        <f t="shared" si="835"/>
        <v>#DIV/0!</v>
      </c>
      <c r="Z269" s="189" t="e">
        <f t="shared" si="836"/>
        <v>#DIV/0!</v>
      </c>
      <c r="AA269" s="189" t="e">
        <f t="shared" si="850"/>
        <v>#DIV/0!</v>
      </c>
      <c r="AB269" s="189">
        <f>SUM(M269:Q269)</f>
        <v>0</v>
      </c>
      <c r="AC269" s="189" t="e">
        <f t="shared" si="851"/>
        <v>#DIV/0!</v>
      </c>
      <c r="AD269" s="189" t="e">
        <f t="shared" si="837"/>
        <v>#DIV/0!</v>
      </c>
      <c r="AE269" s="189" t="e">
        <f t="shared" si="838"/>
        <v>#DIV/0!</v>
      </c>
      <c r="AF269" s="189" t="e">
        <f t="shared" si="828"/>
        <v>#DIV/0!</v>
      </c>
      <c r="AG269" s="189">
        <f t="shared" si="852"/>
        <v>0</v>
      </c>
      <c r="AH269" s="290" t="e">
        <f t="shared" si="853"/>
        <v>#DIV/0!</v>
      </c>
      <c r="AI269" s="290" t="e">
        <f t="shared" si="854"/>
        <v>#DIV/0!</v>
      </c>
      <c r="AJ269" s="197">
        <f t="shared" si="855"/>
        <v>0</v>
      </c>
      <c r="AK269" s="197" t="e">
        <f t="shared" si="856"/>
        <v>#DIV/0!</v>
      </c>
      <c r="AL269" s="197" t="e">
        <f t="shared" si="839"/>
        <v>#DIV/0!</v>
      </c>
      <c r="AM269" s="197">
        <f t="shared" si="857"/>
        <v>0</v>
      </c>
      <c r="AN269" s="197" t="e">
        <f t="shared" si="840"/>
        <v>#DIV/0!</v>
      </c>
      <c r="AO269" s="197" t="e">
        <f t="shared" si="841"/>
        <v>#DIV/0!</v>
      </c>
      <c r="AP269" s="197">
        <f t="shared" si="858"/>
        <v>0</v>
      </c>
      <c r="AQ269" s="197" t="e">
        <f t="shared" si="842"/>
        <v>#DIV/0!</v>
      </c>
    </row>
    <row r="270" spans="1:43" s="35" customFormat="1" ht="18.95" hidden="1" customHeight="1">
      <c r="A270" s="183"/>
      <c r="B270" s="183"/>
      <c r="C270" s="189" t="s">
        <v>60</v>
      </c>
      <c r="D270" s="189">
        <f t="shared" si="845"/>
        <v>0</v>
      </c>
      <c r="E270" s="189">
        <f t="shared" si="845"/>
        <v>0</v>
      </c>
      <c r="F270" s="189">
        <f t="shared" si="845"/>
        <v>0</v>
      </c>
      <c r="G270" s="189">
        <f t="shared" si="845"/>
        <v>0</v>
      </c>
      <c r="H270" s="189">
        <f t="shared" si="845"/>
        <v>0</v>
      </c>
      <c r="I270" s="189">
        <f t="shared" si="845"/>
        <v>0</v>
      </c>
      <c r="J270" s="189">
        <f t="shared" si="825"/>
        <v>0</v>
      </c>
      <c r="K270" s="195">
        <f t="shared" si="846"/>
        <v>0</v>
      </c>
      <c r="L270" s="196">
        <f>J270+(K270)</f>
        <v>0</v>
      </c>
      <c r="M270" s="189">
        <f t="shared" si="847"/>
        <v>0</v>
      </c>
      <c r="N270" s="189">
        <f t="shared" si="847"/>
        <v>0</v>
      </c>
      <c r="O270" s="189">
        <f t="shared" si="847"/>
        <v>0</v>
      </c>
      <c r="P270" s="189">
        <f t="shared" si="847"/>
        <v>0</v>
      </c>
      <c r="Q270" s="189">
        <f t="shared" si="847"/>
        <v>0</v>
      </c>
      <c r="R270" s="189">
        <f>M270+N270</f>
        <v>0</v>
      </c>
      <c r="S270" s="189" t="e">
        <f t="shared" si="848"/>
        <v>#DIV/0!</v>
      </c>
      <c r="T270" s="189" t="e">
        <f t="shared" si="833"/>
        <v>#DIV/0!</v>
      </c>
      <c r="U270" s="189" t="e">
        <f t="shared" si="834"/>
        <v>#DIV/0!</v>
      </c>
      <c r="V270" s="189" t="e">
        <f t="shared" si="849"/>
        <v>#DIV/0!</v>
      </c>
      <c r="W270" s="189">
        <f t="shared" si="859"/>
        <v>0</v>
      </c>
      <c r="X270" s="189" t="e">
        <f t="shared" si="827"/>
        <v>#DIV/0!</v>
      </c>
      <c r="Y270" s="189" t="e">
        <f t="shared" si="835"/>
        <v>#DIV/0!</v>
      </c>
      <c r="Z270" s="189" t="e">
        <f t="shared" si="836"/>
        <v>#DIV/0!</v>
      </c>
      <c r="AA270" s="189" t="e">
        <f t="shared" si="850"/>
        <v>#DIV/0!</v>
      </c>
      <c r="AB270" s="189">
        <f>SUM(M270:Q270)</f>
        <v>0</v>
      </c>
      <c r="AC270" s="189" t="e">
        <f t="shared" si="851"/>
        <v>#DIV/0!</v>
      </c>
      <c r="AD270" s="189" t="e">
        <f t="shared" si="837"/>
        <v>#DIV/0!</v>
      </c>
      <c r="AE270" s="189" t="e">
        <f t="shared" si="838"/>
        <v>#DIV/0!</v>
      </c>
      <c r="AF270" s="189" t="e">
        <f t="shared" si="828"/>
        <v>#DIV/0!</v>
      </c>
      <c r="AG270" s="189">
        <f t="shared" si="852"/>
        <v>0</v>
      </c>
      <c r="AH270" s="290" t="e">
        <f t="shared" si="853"/>
        <v>#DIV/0!</v>
      </c>
      <c r="AI270" s="290" t="e">
        <f t="shared" si="854"/>
        <v>#DIV/0!</v>
      </c>
      <c r="AJ270" s="197">
        <f t="shared" si="855"/>
        <v>0</v>
      </c>
      <c r="AK270" s="197" t="e">
        <f t="shared" si="856"/>
        <v>#DIV/0!</v>
      </c>
      <c r="AL270" s="197" t="e">
        <f t="shared" si="839"/>
        <v>#DIV/0!</v>
      </c>
      <c r="AM270" s="197">
        <f t="shared" si="857"/>
        <v>0</v>
      </c>
      <c r="AN270" s="197" t="e">
        <f t="shared" si="840"/>
        <v>#DIV/0!</v>
      </c>
      <c r="AO270" s="197" t="e">
        <f t="shared" si="841"/>
        <v>#DIV/0!</v>
      </c>
      <c r="AP270" s="197">
        <f t="shared" si="858"/>
        <v>0</v>
      </c>
      <c r="AQ270" s="197" t="e">
        <f t="shared" si="842"/>
        <v>#DIV/0!</v>
      </c>
    </row>
    <row r="271" spans="1:43" s="35" customFormat="1" ht="18.95" hidden="1" customHeight="1">
      <c r="A271" s="182"/>
      <c r="B271" s="192" t="s">
        <v>35</v>
      </c>
      <c r="C271" s="190" t="s">
        <v>64</v>
      </c>
      <c r="D271" s="190">
        <f t="shared" ref="D271:AM271" si="860">D272</f>
        <v>0</v>
      </c>
      <c r="E271" s="190">
        <f t="shared" si="860"/>
        <v>0</v>
      </c>
      <c r="F271" s="190">
        <f t="shared" si="860"/>
        <v>0</v>
      </c>
      <c r="G271" s="190">
        <f t="shared" si="860"/>
        <v>0</v>
      </c>
      <c r="H271" s="190">
        <f t="shared" si="860"/>
        <v>0</v>
      </c>
      <c r="I271" s="190">
        <f t="shared" si="860"/>
        <v>0</v>
      </c>
      <c r="J271" s="190">
        <f t="shared" si="860"/>
        <v>0</v>
      </c>
      <c r="K271" s="194">
        <f t="shared" si="860"/>
        <v>0</v>
      </c>
      <c r="L271" s="190">
        <f t="shared" si="860"/>
        <v>0</v>
      </c>
      <c r="M271" s="190">
        <f t="shared" si="860"/>
        <v>0</v>
      </c>
      <c r="N271" s="190">
        <f t="shared" si="860"/>
        <v>0</v>
      </c>
      <c r="O271" s="190">
        <f t="shared" si="860"/>
        <v>0</v>
      </c>
      <c r="P271" s="190">
        <f t="shared" si="860"/>
        <v>0</v>
      </c>
      <c r="Q271" s="190">
        <f t="shared" si="860"/>
        <v>0</v>
      </c>
      <c r="R271" s="198">
        <f t="shared" si="860"/>
        <v>0</v>
      </c>
      <c r="S271" s="190" t="e">
        <f t="shared" si="860"/>
        <v>#DIV/0!</v>
      </c>
      <c r="T271" s="189" t="e">
        <f t="shared" ref="T271" si="861">(R271/L271)*100</f>
        <v>#DIV/0!</v>
      </c>
      <c r="U271" s="189" t="e">
        <f t="shared" si="834"/>
        <v>#DIV/0!</v>
      </c>
      <c r="V271" s="198" t="e">
        <f t="shared" si="860"/>
        <v>#DIV/0!</v>
      </c>
      <c r="W271" s="198">
        <f t="shared" si="860"/>
        <v>0</v>
      </c>
      <c r="X271" s="190" t="e">
        <f t="shared" si="860"/>
        <v>#DIV/0!</v>
      </c>
      <c r="Y271" s="190" t="e">
        <f t="shared" si="835"/>
        <v>#DIV/0!</v>
      </c>
      <c r="Z271" s="189" t="e">
        <f t="shared" si="836"/>
        <v>#DIV/0!</v>
      </c>
      <c r="AA271" s="198" t="e">
        <f t="shared" si="860"/>
        <v>#DIV/0!</v>
      </c>
      <c r="AB271" s="198">
        <f>AB272</f>
        <v>0</v>
      </c>
      <c r="AC271" s="190" t="e">
        <f t="shared" ref="AC271" si="862">AC272</f>
        <v>#DIV/0!</v>
      </c>
      <c r="AD271" s="190" t="e">
        <f t="shared" si="837"/>
        <v>#DIV/0!</v>
      </c>
      <c r="AE271" s="189" t="e">
        <f t="shared" si="838"/>
        <v>#DIV/0!</v>
      </c>
      <c r="AF271" s="198" t="e">
        <f>AF272</f>
        <v>#DIV/0!</v>
      </c>
      <c r="AG271" s="190">
        <f>AG272</f>
        <v>0</v>
      </c>
      <c r="AH271" s="190" t="e">
        <f>AH272</f>
        <v>#DIV/0!</v>
      </c>
      <c r="AI271" s="190" t="e">
        <f>AI272</f>
        <v>#DIV/0!</v>
      </c>
      <c r="AJ271" s="199">
        <f t="shared" si="860"/>
        <v>0</v>
      </c>
      <c r="AK271" s="191" t="e">
        <f t="shared" si="856"/>
        <v>#DIV/0!</v>
      </c>
      <c r="AL271" s="199" t="e">
        <f t="shared" si="860"/>
        <v>#DIV/0!</v>
      </c>
      <c r="AM271" s="199">
        <f t="shared" si="860"/>
        <v>0</v>
      </c>
      <c r="AN271" s="191" t="e">
        <f t="shared" si="840"/>
        <v>#DIV/0!</v>
      </c>
      <c r="AO271" s="191" t="e">
        <f t="shared" si="841"/>
        <v>#DIV/0!</v>
      </c>
      <c r="AP271" s="199">
        <f t="shared" ref="AP271" si="863">AP272</f>
        <v>0</v>
      </c>
      <c r="AQ271" s="191" t="e">
        <f t="shared" si="842"/>
        <v>#DIV/0!</v>
      </c>
    </row>
    <row r="272" spans="1:43" s="35" customFormat="1" ht="18.95" hidden="1" customHeight="1">
      <c r="A272" s="183"/>
      <c r="B272" s="183"/>
      <c r="C272" s="189" t="s">
        <v>62</v>
      </c>
      <c r="D272" s="189">
        <f t="shared" ref="D272:I272" si="864">D284</f>
        <v>0</v>
      </c>
      <c r="E272" s="189">
        <f t="shared" si="864"/>
        <v>0</v>
      </c>
      <c r="F272" s="189">
        <f t="shared" si="864"/>
        <v>0</v>
      </c>
      <c r="G272" s="189">
        <f t="shared" si="864"/>
        <v>0</v>
      </c>
      <c r="H272" s="189">
        <f t="shared" si="864"/>
        <v>0</v>
      </c>
      <c r="I272" s="189">
        <f t="shared" si="864"/>
        <v>0</v>
      </c>
      <c r="J272" s="189">
        <f>SUM(G272:I272)</f>
        <v>0</v>
      </c>
      <c r="K272" s="195">
        <f t="shared" si="846"/>
        <v>0</v>
      </c>
      <c r="L272" s="196">
        <f>J272+(K272)</f>
        <v>0</v>
      </c>
      <c r="M272" s="189">
        <f t="shared" ref="M272:Q272" si="865">M284</f>
        <v>0</v>
      </c>
      <c r="N272" s="189">
        <f t="shared" si="865"/>
        <v>0</v>
      </c>
      <c r="O272" s="189">
        <f t="shared" si="865"/>
        <v>0</v>
      </c>
      <c r="P272" s="189">
        <f t="shared" si="865"/>
        <v>0</v>
      </c>
      <c r="Q272" s="189">
        <f t="shared" si="865"/>
        <v>0</v>
      </c>
      <c r="R272" s="189">
        <f>M272+N272</f>
        <v>0</v>
      </c>
      <c r="S272" s="189" t="e">
        <f t="shared" si="848"/>
        <v>#DIV/0!</v>
      </c>
      <c r="T272" s="189" t="e">
        <f t="shared" ref="T272" si="866">(R272/J272)*100</f>
        <v>#DIV/0!</v>
      </c>
      <c r="U272" s="189" t="e">
        <f t="shared" si="834"/>
        <v>#DIV/0!</v>
      </c>
      <c r="V272" s="189" t="e">
        <f>(R272/D272)*100</f>
        <v>#DIV/0!</v>
      </c>
      <c r="W272" s="189">
        <f t="shared" si="859"/>
        <v>0</v>
      </c>
      <c r="X272" s="189" t="e">
        <f>(W272/E272)*100</f>
        <v>#DIV/0!</v>
      </c>
      <c r="Y272" s="189" t="e">
        <f t="shared" si="835"/>
        <v>#DIV/0!</v>
      </c>
      <c r="Z272" s="189" t="e">
        <f t="shared" si="836"/>
        <v>#DIV/0!</v>
      </c>
      <c r="AA272" s="189" t="e">
        <f>(W272/D272)*100</f>
        <v>#DIV/0!</v>
      </c>
      <c r="AB272" s="189">
        <f>SUM(M272:Q272)</f>
        <v>0</v>
      </c>
      <c r="AC272" s="189" t="e">
        <f t="shared" si="851"/>
        <v>#DIV/0!</v>
      </c>
      <c r="AD272" s="189" t="e">
        <f t="shared" si="837"/>
        <v>#DIV/0!</v>
      </c>
      <c r="AE272" s="189" t="e">
        <f t="shared" si="838"/>
        <v>#DIV/0!</v>
      </c>
      <c r="AF272" s="189" t="e">
        <f>(AB272/D272)*100</f>
        <v>#DIV/0!</v>
      </c>
      <c r="AG272" s="189">
        <f t="shared" ref="AG272" si="867">E272-AB272</f>
        <v>0</v>
      </c>
      <c r="AH272" s="290" t="e">
        <f t="shared" ref="AH272" si="868">(AG272/E272)*100</f>
        <v>#DIV/0!</v>
      </c>
      <c r="AI272" s="290" t="e">
        <f t="shared" ref="AI272" si="869">(AG272/D272)*100</f>
        <v>#DIV/0!</v>
      </c>
      <c r="AJ272" s="197">
        <f>J272-AB272</f>
        <v>0</v>
      </c>
      <c r="AK272" s="197" t="e">
        <f t="shared" si="856"/>
        <v>#DIV/0!</v>
      </c>
      <c r="AL272" s="197" t="e">
        <f>(AJ272/D272)*100</f>
        <v>#DIV/0!</v>
      </c>
      <c r="AM272" s="197">
        <f>L272-AB272</f>
        <v>0</v>
      </c>
      <c r="AN272" s="197" t="e">
        <f t="shared" si="840"/>
        <v>#DIV/0!</v>
      </c>
      <c r="AO272" s="197" t="e">
        <f t="shared" si="841"/>
        <v>#DIV/0!</v>
      </c>
      <c r="AP272" s="197">
        <f t="shared" ref="AP272" si="870">D272-AB272</f>
        <v>0</v>
      </c>
      <c r="AQ272" s="197" t="e">
        <f t="shared" si="842"/>
        <v>#DIV/0!</v>
      </c>
    </row>
    <row r="273" spans="1:43" s="35" customFormat="1" ht="18.95" hidden="1" customHeight="1">
      <c r="A273" s="200"/>
      <c r="B273" s="200"/>
      <c r="C273" s="201"/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</row>
    <row r="274" spans="1:43" ht="56.25" hidden="1">
      <c r="A274" s="1104" t="s">
        <v>228</v>
      </c>
      <c r="B274" s="1106" t="s">
        <v>282</v>
      </c>
      <c r="C274" s="1107" t="s">
        <v>283</v>
      </c>
      <c r="D274" s="79" t="s">
        <v>450</v>
      </c>
      <c r="E274" s="293">
        <v>0.5</v>
      </c>
      <c r="F274" s="293">
        <v>0.5</v>
      </c>
      <c r="G274" s="1109">
        <f>SUM(G277,G283)</f>
        <v>885000</v>
      </c>
      <c r="H274" s="1109">
        <f>H277+H283</f>
        <v>175000</v>
      </c>
      <c r="I274" s="1109">
        <f>I277+I283</f>
        <v>0</v>
      </c>
      <c r="J274" s="1109">
        <f>SUM(G274:I276)</f>
        <v>1060000</v>
      </c>
      <c r="K274" s="1111">
        <f>SUM(K277,K283)</f>
        <v>0</v>
      </c>
      <c r="L274" s="1113">
        <f>SUM(L277,L283)</f>
        <v>1060000</v>
      </c>
      <c r="M274" s="37"/>
      <c r="N274" s="37"/>
      <c r="O274" s="37"/>
      <c r="P274" s="37"/>
      <c r="Q274" s="37"/>
      <c r="R274" s="203" t="s">
        <v>417</v>
      </c>
      <c r="S274" s="294" t="s">
        <v>462</v>
      </c>
      <c r="T274" s="204" t="s">
        <v>433</v>
      </c>
      <c r="U274" s="204" t="s">
        <v>434</v>
      </c>
      <c r="V274" s="204" t="s">
        <v>403</v>
      </c>
      <c r="W274" s="204" t="s">
        <v>438</v>
      </c>
      <c r="X274" s="294" t="s">
        <v>462</v>
      </c>
      <c r="Y274" s="204" t="s">
        <v>433</v>
      </c>
      <c r="Z274" s="204" t="s">
        <v>434</v>
      </c>
      <c r="AA274" s="204" t="s">
        <v>403</v>
      </c>
      <c r="AB274" s="203" t="s">
        <v>439</v>
      </c>
      <c r="AC274" s="294" t="s">
        <v>462</v>
      </c>
      <c r="AD274" s="204" t="s">
        <v>433</v>
      </c>
      <c r="AE274" s="204" t="s">
        <v>434</v>
      </c>
      <c r="AF274" s="204" t="s">
        <v>403</v>
      </c>
      <c r="AG274" s="296" t="s">
        <v>465</v>
      </c>
      <c r="AH274" s="294" t="s">
        <v>464</v>
      </c>
      <c r="AI274" s="294" t="s">
        <v>399</v>
      </c>
      <c r="AJ274" s="204" t="s">
        <v>440</v>
      </c>
      <c r="AK274" s="204" t="s">
        <v>433</v>
      </c>
      <c r="AL274" s="204" t="s">
        <v>403</v>
      </c>
      <c r="AM274" s="204" t="s">
        <v>408</v>
      </c>
      <c r="AN274" s="204" t="s">
        <v>448</v>
      </c>
      <c r="AO274" s="204" t="s">
        <v>403</v>
      </c>
      <c r="AP274" s="204" t="s">
        <v>441</v>
      </c>
      <c r="AQ274" s="204" t="s">
        <v>403</v>
      </c>
    </row>
    <row r="275" spans="1:43" ht="14.45" hidden="1" customHeight="1">
      <c r="A275" s="1105"/>
      <c r="B275" s="1106"/>
      <c r="C275" s="1108"/>
      <c r="D275" s="1108">
        <f>D277+D283</f>
        <v>1060000</v>
      </c>
      <c r="E275" s="1108">
        <f>E277+E283</f>
        <v>530000</v>
      </c>
      <c r="F275" s="1108">
        <f>F277+F283</f>
        <v>530000</v>
      </c>
      <c r="G275" s="1110"/>
      <c r="H275" s="1110"/>
      <c r="I275" s="1110"/>
      <c r="J275" s="1110"/>
      <c r="K275" s="1112"/>
      <c r="L275" s="1106"/>
      <c r="M275" s="1114">
        <f t="shared" ref="M275:R275" si="871">M277+M283</f>
        <v>300360.91000000003</v>
      </c>
      <c r="N275" s="1116">
        <f t="shared" si="871"/>
        <v>0</v>
      </c>
      <c r="O275" s="1118">
        <f t="shared" si="871"/>
        <v>1653.15</v>
      </c>
      <c r="P275" s="1100">
        <f t="shared" si="871"/>
        <v>140000</v>
      </c>
      <c r="Q275" s="1102">
        <f t="shared" si="871"/>
        <v>90000</v>
      </c>
      <c r="R275" s="1071">
        <f t="shared" si="871"/>
        <v>300360.91000000003</v>
      </c>
      <c r="S275" s="1071">
        <f>(R275/E275)*100</f>
        <v>56.671869811320761</v>
      </c>
      <c r="T275" s="1071">
        <f>(R275/J274)*100</f>
        <v>28.33593490566038</v>
      </c>
      <c r="U275" s="1071">
        <f>(R275/L274)*100</f>
        <v>28.33593490566038</v>
      </c>
      <c r="V275" s="1071">
        <f>(R275/D275)*100</f>
        <v>28.33593490566038</v>
      </c>
      <c r="W275" s="1071">
        <f>W277+W283</f>
        <v>231653.15</v>
      </c>
      <c r="X275" s="1071">
        <f>(W275/E275)*100</f>
        <v>43.708141509433965</v>
      </c>
      <c r="Y275" s="1071">
        <f>(W275/J274)*100</f>
        <v>21.854070754716982</v>
      </c>
      <c r="Z275" s="1071">
        <f>(W275/L274)*100</f>
        <v>21.854070754716982</v>
      </c>
      <c r="AA275" s="1071">
        <f>(W275/D275)*100</f>
        <v>21.854070754716982</v>
      </c>
      <c r="AB275" s="1071">
        <f>AB277+AB283</f>
        <v>532014.06000000006</v>
      </c>
      <c r="AC275" s="1071">
        <f>(AB275/E275)*100</f>
        <v>100.38001132075473</v>
      </c>
      <c r="AD275" s="1171">
        <f>(AB275/J274)*100</f>
        <v>50.190005660377366</v>
      </c>
      <c r="AE275" s="1071">
        <f>(AB275/L274)*100</f>
        <v>50.190005660377366</v>
      </c>
      <c r="AF275" s="1071">
        <f>(AB275/D275)*100</f>
        <v>50.190005660377366</v>
      </c>
      <c r="AG275" s="1071">
        <f>AG277+AG283</f>
        <v>-2014.0600000000341</v>
      </c>
      <c r="AH275" s="1071">
        <f>(AG275/E275)*100</f>
        <v>-0.38001132075472344</v>
      </c>
      <c r="AI275" s="1071">
        <f>(AG275/D275)*100</f>
        <v>-0.19000566037736172</v>
      </c>
      <c r="AJ275" s="1071">
        <f>AJ277+AJ283</f>
        <v>527985.93999999994</v>
      </c>
      <c r="AK275" s="1071">
        <f>(AJ275/J274)*100</f>
        <v>49.809994339622641</v>
      </c>
      <c r="AL275" s="1071">
        <f>(AJ275/D275)*100</f>
        <v>49.809994339622641</v>
      </c>
      <c r="AM275" s="1071">
        <f>AM277+AM283</f>
        <v>527985.93999999994</v>
      </c>
      <c r="AN275" s="1071">
        <f>(AM275/L274)*100</f>
        <v>49.809994339622641</v>
      </c>
      <c r="AO275" s="1071">
        <f>(AM275/D275)*100</f>
        <v>49.809994339622641</v>
      </c>
      <c r="AP275" s="1071">
        <f>AP277+AP283</f>
        <v>527985.93999999994</v>
      </c>
      <c r="AQ275" s="1071">
        <f>(AP275/D275)*100</f>
        <v>49.809994339622641</v>
      </c>
    </row>
    <row r="276" spans="1:43" ht="4.5" hidden="1" customHeight="1">
      <c r="A276" s="1105"/>
      <c r="B276" s="1106"/>
      <c r="C276" s="1108"/>
      <c r="D276" s="1108"/>
      <c r="E276" s="1108"/>
      <c r="F276" s="1108"/>
      <c r="G276" s="1110"/>
      <c r="H276" s="1110"/>
      <c r="I276" s="1110"/>
      <c r="J276" s="1110"/>
      <c r="K276" s="1112"/>
      <c r="L276" s="1106"/>
      <c r="M276" s="1115"/>
      <c r="N276" s="1117"/>
      <c r="O276" s="1119"/>
      <c r="P276" s="1101"/>
      <c r="Q276" s="1103"/>
      <c r="R276" s="1072"/>
      <c r="S276" s="1072"/>
      <c r="T276" s="1072"/>
      <c r="U276" s="1072"/>
      <c r="V276" s="1072"/>
      <c r="W276" s="1072"/>
      <c r="X276" s="1072"/>
      <c r="Y276" s="1072"/>
      <c r="Z276" s="1072"/>
      <c r="AA276" s="1072"/>
      <c r="AB276" s="1072"/>
      <c r="AC276" s="1072"/>
      <c r="AD276" s="1172"/>
      <c r="AE276" s="1072"/>
      <c r="AF276" s="1072"/>
      <c r="AG276" s="1072"/>
      <c r="AH276" s="1072"/>
      <c r="AI276" s="1072"/>
      <c r="AJ276" s="1072"/>
      <c r="AK276" s="1072"/>
      <c r="AL276" s="1072"/>
      <c r="AM276" s="1072"/>
      <c r="AN276" s="1072"/>
      <c r="AO276" s="1072"/>
      <c r="AP276" s="1072"/>
      <c r="AQ276" s="1072"/>
    </row>
    <row r="277" spans="1:43" ht="18.75" hidden="1">
      <c r="A277" s="38"/>
      <c r="B277" s="39"/>
      <c r="C277" s="40" t="s">
        <v>55</v>
      </c>
      <c r="D277" s="40">
        <f t="shared" ref="D277:J277" si="872">SUM(D278:D282)</f>
        <v>1060000</v>
      </c>
      <c r="E277" s="40">
        <f t="shared" si="872"/>
        <v>530000</v>
      </c>
      <c r="F277" s="40">
        <f t="shared" si="872"/>
        <v>530000</v>
      </c>
      <c r="G277" s="41">
        <f t="shared" si="872"/>
        <v>885000</v>
      </c>
      <c r="H277" s="41">
        <f t="shared" si="872"/>
        <v>175000</v>
      </c>
      <c r="I277" s="41">
        <f t="shared" si="872"/>
        <v>0</v>
      </c>
      <c r="J277" s="41">
        <f t="shared" si="872"/>
        <v>1060000</v>
      </c>
      <c r="K277" s="42">
        <f>SUM(K278:K280)</f>
        <v>0</v>
      </c>
      <c r="L277" s="41">
        <f t="shared" ref="L277:R277" si="873">SUM(L278:L282)</f>
        <v>1060000</v>
      </c>
      <c r="M277" s="43">
        <f t="shared" si="873"/>
        <v>300360.91000000003</v>
      </c>
      <c r="N277" s="44">
        <f t="shared" si="873"/>
        <v>0</v>
      </c>
      <c r="O277" s="45">
        <f t="shared" si="873"/>
        <v>1653.15</v>
      </c>
      <c r="P277" s="46">
        <f t="shared" si="873"/>
        <v>140000</v>
      </c>
      <c r="Q277" s="80">
        <f t="shared" si="873"/>
        <v>90000</v>
      </c>
      <c r="R277" s="47">
        <f t="shared" si="873"/>
        <v>300360.91000000003</v>
      </c>
      <c r="S277" s="48">
        <f>R277/E277*100</f>
        <v>56.671869811320761</v>
      </c>
      <c r="T277" s="48">
        <f>R277/J277*100</f>
        <v>28.33593490566038</v>
      </c>
      <c r="U277" s="48">
        <f>R277/L277*100</f>
        <v>28.33593490566038</v>
      </c>
      <c r="V277" s="48">
        <f t="shared" ref="V277:V282" si="874">R277/D277*100</f>
        <v>28.33593490566038</v>
      </c>
      <c r="W277" s="47">
        <f>SUM(W278:W282)</f>
        <v>231653.15</v>
      </c>
      <c r="X277" s="48">
        <f>W277/E277*100</f>
        <v>43.708141509433965</v>
      </c>
      <c r="Y277" s="48">
        <f>W277/J277*100</f>
        <v>21.854070754716982</v>
      </c>
      <c r="Z277" s="48">
        <f>W277/L277*100</f>
        <v>21.854070754716982</v>
      </c>
      <c r="AA277" s="48">
        <f>W277/D277*100</f>
        <v>21.854070754716982</v>
      </c>
      <c r="AB277" s="48">
        <f>SUM(AB278:AB282)</f>
        <v>532014.06000000006</v>
      </c>
      <c r="AC277" s="48">
        <f>AB277/E277*100</f>
        <v>100.38001132075473</v>
      </c>
      <c r="AD277" s="299">
        <f>AB277/J277*100</f>
        <v>50.190005660377366</v>
      </c>
      <c r="AE277" s="48">
        <f>AB277/L277*100</f>
        <v>50.190005660377366</v>
      </c>
      <c r="AF277" s="48">
        <f>AB277/D277*100</f>
        <v>50.190005660377366</v>
      </c>
      <c r="AG277" s="295">
        <f>SUM(AG278:AG282)</f>
        <v>-2014.0600000000341</v>
      </c>
      <c r="AH277" s="48">
        <f>AG277/E277*100</f>
        <v>-0.38001132075472344</v>
      </c>
      <c r="AI277" s="48">
        <f>AG277/D277*100</f>
        <v>-0.19000566037736172</v>
      </c>
      <c r="AJ277" s="47">
        <f>SUM(AJ278:AJ282)</f>
        <v>527985.93999999994</v>
      </c>
      <c r="AK277" s="47">
        <f>(AJ277/J277)*100</f>
        <v>49.809994339622641</v>
      </c>
      <c r="AL277" s="47">
        <f>(AJ277/D277)*100</f>
        <v>49.809994339622641</v>
      </c>
      <c r="AM277" s="47">
        <f>SUM(AM278:AM282)</f>
        <v>527985.93999999994</v>
      </c>
      <c r="AN277" s="47">
        <f>(AM277/L277)*100</f>
        <v>49.809994339622641</v>
      </c>
      <c r="AO277" s="47">
        <f t="shared" ref="AO277:AO282" si="875">(AM277/D277)*100</f>
        <v>49.809994339622641</v>
      </c>
      <c r="AP277" s="47">
        <f>SUM(AP278:AP282)</f>
        <v>527985.93999999994</v>
      </c>
      <c r="AQ277" s="47">
        <f>(AP277/D277)*100</f>
        <v>49.809994339622641</v>
      </c>
    </row>
    <row r="278" spans="1:43" ht="18.75" hidden="1">
      <c r="A278" s="38"/>
      <c r="B278" s="39"/>
      <c r="C278" s="49" t="s">
        <v>56</v>
      </c>
      <c r="D278" s="49">
        <v>360000</v>
      </c>
      <c r="E278" s="49">
        <v>180000</v>
      </c>
      <c r="F278" s="49">
        <v>180000</v>
      </c>
      <c r="G278" s="57">
        <v>360000</v>
      </c>
      <c r="H278" s="49">
        <v>0</v>
      </c>
      <c r="I278" s="49"/>
      <c r="J278" s="41">
        <f>SUM(G278:I278)</f>
        <v>360000</v>
      </c>
      <c r="K278" s="50">
        <v>0</v>
      </c>
      <c r="L278" s="51">
        <f>SUM(G278:I278,K278)</f>
        <v>360000</v>
      </c>
      <c r="M278" s="52">
        <v>60000</v>
      </c>
      <c r="N278" s="53"/>
      <c r="O278" s="54"/>
      <c r="P278" s="55"/>
      <c r="Q278" s="81">
        <v>90000</v>
      </c>
      <c r="R278" s="56">
        <f>M278+N278</f>
        <v>60000</v>
      </c>
      <c r="S278" s="56">
        <f>R278/E278*100</f>
        <v>33.333333333333329</v>
      </c>
      <c r="T278" s="56">
        <f>R278/J278*100</f>
        <v>16.666666666666664</v>
      </c>
      <c r="U278" s="56">
        <f>R278/L278*100</f>
        <v>16.666666666666664</v>
      </c>
      <c r="V278" s="56">
        <f>R278/D278*100</f>
        <v>16.666666666666664</v>
      </c>
      <c r="W278" s="57">
        <f>O278+P278+Q278</f>
        <v>90000</v>
      </c>
      <c r="X278" s="56">
        <f>W278/E278*100</f>
        <v>50</v>
      </c>
      <c r="Y278" s="56">
        <f>W278/J278*100</f>
        <v>25</v>
      </c>
      <c r="Z278" s="56">
        <f>W278/L278*100</f>
        <v>25</v>
      </c>
      <c r="AA278" s="56">
        <f>W278/D278*100</f>
        <v>25</v>
      </c>
      <c r="AB278" s="56">
        <f>SUM(M278:Q278)</f>
        <v>150000</v>
      </c>
      <c r="AC278" s="56">
        <f>AB278/E278*100</f>
        <v>83.333333333333343</v>
      </c>
      <c r="AD278" s="56">
        <f>AB278/J278*100</f>
        <v>41.666666666666671</v>
      </c>
      <c r="AE278" s="56">
        <f>AB278/L278*100</f>
        <v>41.666666666666671</v>
      </c>
      <c r="AF278" s="56">
        <f>AB278/D278*100</f>
        <v>41.666666666666671</v>
      </c>
      <c r="AG278" s="57">
        <f>E278-AB278</f>
        <v>30000</v>
      </c>
      <c r="AH278" s="56">
        <f>AG278/E278*100</f>
        <v>16.666666666666664</v>
      </c>
      <c r="AI278" s="56">
        <f>AG278/D278*100</f>
        <v>8.3333333333333321</v>
      </c>
      <c r="AJ278" s="57">
        <f>J278-AB278</f>
        <v>210000</v>
      </c>
      <c r="AK278" s="57">
        <f>(AJ278/J278)*100</f>
        <v>58.333333333333336</v>
      </c>
      <c r="AL278" s="57">
        <f>(AJ278/D278)*100</f>
        <v>58.333333333333336</v>
      </c>
      <c r="AM278" s="34">
        <f>L278-AB278</f>
        <v>210000</v>
      </c>
      <c r="AN278" s="57">
        <f>(AM278/L278)*100</f>
        <v>58.333333333333336</v>
      </c>
      <c r="AO278" s="63">
        <f t="shared" si="875"/>
        <v>58.333333333333336</v>
      </c>
      <c r="AP278" s="34">
        <f>D278-AB278</f>
        <v>210000</v>
      </c>
      <c r="AQ278" s="57">
        <f>(AP278/D278)*100</f>
        <v>58.333333333333336</v>
      </c>
    </row>
    <row r="279" spans="1:43" ht="18.75" hidden="1">
      <c r="A279" s="38"/>
      <c r="B279" s="38"/>
      <c r="C279" s="49" t="s">
        <v>57</v>
      </c>
      <c r="D279" s="49">
        <v>590000</v>
      </c>
      <c r="E279" s="49">
        <v>295000</v>
      </c>
      <c r="F279" s="49">
        <v>295000</v>
      </c>
      <c r="G279" s="49">
        <v>442500</v>
      </c>
      <c r="H279" s="49">
        <v>147500</v>
      </c>
      <c r="I279" s="49"/>
      <c r="J279" s="41">
        <f>SUM(G279:I279)</f>
        <v>590000</v>
      </c>
      <c r="K279" s="78">
        <v>0</v>
      </c>
      <c r="L279" s="51">
        <f>SUM(G279:I279,K279)</f>
        <v>590000</v>
      </c>
      <c r="M279" s="52">
        <v>237339.76</v>
      </c>
      <c r="N279" s="53"/>
      <c r="O279" s="54">
        <v>1653.15</v>
      </c>
      <c r="P279" s="55">
        <v>140000</v>
      </c>
      <c r="Q279" s="81"/>
      <c r="R279" s="56">
        <f>M279+N279</f>
        <v>237339.76</v>
      </c>
      <c r="S279" s="56">
        <f t="shared" ref="S279:S284" si="876">R279/E279*100</f>
        <v>80.454155932203392</v>
      </c>
      <c r="T279" s="56">
        <f t="shared" ref="T279:T282" si="877">R279/J279*100</f>
        <v>40.227077966101696</v>
      </c>
      <c r="U279" s="56">
        <f t="shared" ref="U279:U284" si="878">R279/L279*100</f>
        <v>40.227077966101696</v>
      </c>
      <c r="V279" s="56">
        <f t="shared" si="874"/>
        <v>40.227077966101696</v>
      </c>
      <c r="W279" s="57">
        <f>O279+P279+Q279</f>
        <v>141653.15</v>
      </c>
      <c r="X279" s="56">
        <f t="shared" ref="X279:X284" si="879">W279/E279*100</f>
        <v>48.018016949152539</v>
      </c>
      <c r="Y279" s="56">
        <f>W279/J279*100</f>
        <v>24.00900847457627</v>
      </c>
      <c r="Z279" s="56">
        <f t="shared" ref="Z279:Z284" si="880">W279/L279*100</f>
        <v>24.00900847457627</v>
      </c>
      <c r="AA279" s="56">
        <f t="shared" ref="AA279:AA282" si="881">W279/D279*100</f>
        <v>24.00900847457627</v>
      </c>
      <c r="AB279" s="56">
        <f t="shared" ref="AB279:AB282" si="882">SUM(M279:Q279)</f>
        <v>378992.91000000003</v>
      </c>
      <c r="AC279" s="56">
        <f t="shared" ref="AC279:AC284" si="883">AB279/E279*100</f>
        <v>128.47217288135596</v>
      </c>
      <c r="AD279" s="56">
        <f t="shared" ref="AD279:AD282" si="884">AB279/J279*100</f>
        <v>64.23608644067798</v>
      </c>
      <c r="AE279" s="56">
        <f t="shared" ref="AE279:AE284" si="885">AB279/L279*100</f>
        <v>64.23608644067798</v>
      </c>
      <c r="AF279" s="56">
        <f t="shared" ref="AF279:AF282" si="886">AB279/D279*100</f>
        <v>64.23608644067798</v>
      </c>
      <c r="AG279" s="57">
        <f t="shared" ref="AG279:AG282" si="887">E279-AB279</f>
        <v>-83992.910000000033</v>
      </c>
      <c r="AH279" s="56">
        <f t="shared" ref="AH279:AH282" si="888">AG279/E279*100</f>
        <v>-28.472172881355945</v>
      </c>
      <c r="AI279" s="56">
        <f t="shared" ref="AI279:AI282" si="889">AG279/D279*100</f>
        <v>-14.236086440677973</v>
      </c>
      <c r="AJ279" s="57">
        <f t="shared" ref="AJ279:AJ282" si="890">J279-AB279</f>
        <v>211007.08999999997</v>
      </c>
      <c r="AK279" s="57">
        <f t="shared" ref="AK279:AK282" si="891">(AJ279/J279)*100</f>
        <v>35.763913559322027</v>
      </c>
      <c r="AL279" s="57">
        <f t="shared" ref="AL279:AL282" si="892">(AJ279/D279)*100</f>
        <v>35.763913559322027</v>
      </c>
      <c r="AM279" s="34">
        <f>L279-AB279</f>
        <v>211007.08999999997</v>
      </c>
      <c r="AN279" s="57">
        <f t="shared" ref="AN279:AN282" si="893">(AM279/L279)*100</f>
        <v>35.763913559322027</v>
      </c>
      <c r="AO279" s="63">
        <f t="shared" si="875"/>
        <v>35.763913559322027</v>
      </c>
      <c r="AP279" s="34">
        <f>D279-AB279</f>
        <v>211007.08999999997</v>
      </c>
      <c r="AQ279" s="57">
        <f t="shared" ref="AQ279:AQ282" si="894">(AP279/D279)*100</f>
        <v>35.763913559322027</v>
      </c>
    </row>
    <row r="280" spans="1:43" ht="18.75" hidden="1">
      <c r="A280" s="38"/>
      <c r="B280" s="38"/>
      <c r="C280" s="49" t="s">
        <v>58</v>
      </c>
      <c r="D280" s="49">
        <v>110000</v>
      </c>
      <c r="E280" s="49">
        <v>55000</v>
      </c>
      <c r="F280" s="49">
        <v>55000</v>
      </c>
      <c r="G280" s="49">
        <v>82500</v>
      </c>
      <c r="H280" s="49">
        <v>27500</v>
      </c>
      <c r="I280" s="49"/>
      <c r="J280" s="41">
        <f>SUM(G280:I280)</f>
        <v>110000</v>
      </c>
      <c r="K280" s="59">
        <v>0</v>
      </c>
      <c r="L280" s="51">
        <f>SUM(G280:I280,K280)</f>
        <v>110000</v>
      </c>
      <c r="M280" s="52">
        <v>3021.15</v>
      </c>
      <c r="N280" s="53"/>
      <c r="O280" s="54"/>
      <c r="P280" s="55"/>
      <c r="Q280" s="81"/>
      <c r="R280" s="56">
        <f>M280+N280</f>
        <v>3021.15</v>
      </c>
      <c r="S280" s="56">
        <f t="shared" si="876"/>
        <v>5.4930000000000003</v>
      </c>
      <c r="T280" s="56">
        <f t="shared" si="877"/>
        <v>2.7465000000000002</v>
      </c>
      <c r="U280" s="56">
        <f t="shared" si="878"/>
        <v>2.7465000000000002</v>
      </c>
      <c r="V280" s="56">
        <f t="shared" si="874"/>
        <v>2.7465000000000002</v>
      </c>
      <c r="W280" s="57">
        <f t="shared" ref="W280:W282" si="895">O280+P280+Q280</f>
        <v>0</v>
      </c>
      <c r="X280" s="56">
        <f t="shared" si="879"/>
        <v>0</v>
      </c>
      <c r="Y280" s="56">
        <f t="shared" ref="Y280:Y282" si="896">W280/J280*100</f>
        <v>0</v>
      </c>
      <c r="Z280" s="56">
        <f t="shared" si="880"/>
        <v>0</v>
      </c>
      <c r="AA280" s="56">
        <f t="shared" si="881"/>
        <v>0</v>
      </c>
      <c r="AB280" s="56">
        <f t="shared" si="882"/>
        <v>3021.15</v>
      </c>
      <c r="AC280" s="56">
        <f t="shared" si="883"/>
        <v>5.4930000000000003</v>
      </c>
      <c r="AD280" s="56">
        <f t="shared" si="884"/>
        <v>2.7465000000000002</v>
      </c>
      <c r="AE280" s="56">
        <f t="shared" si="885"/>
        <v>2.7465000000000002</v>
      </c>
      <c r="AF280" s="56">
        <f t="shared" si="886"/>
        <v>2.7465000000000002</v>
      </c>
      <c r="AG280" s="57">
        <f t="shared" si="887"/>
        <v>51978.85</v>
      </c>
      <c r="AH280" s="56">
        <f t="shared" si="888"/>
        <v>94.506999999999991</v>
      </c>
      <c r="AI280" s="56">
        <f t="shared" si="889"/>
        <v>47.253499999999995</v>
      </c>
      <c r="AJ280" s="57">
        <f t="shared" si="890"/>
        <v>106978.85</v>
      </c>
      <c r="AK280" s="57">
        <f t="shared" si="891"/>
        <v>97.253500000000003</v>
      </c>
      <c r="AL280" s="57">
        <f t="shared" si="892"/>
        <v>97.253500000000003</v>
      </c>
      <c r="AM280" s="34">
        <f>L280-AB280</f>
        <v>106978.85</v>
      </c>
      <c r="AN280" s="57">
        <f t="shared" si="893"/>
        <v>97.253500000000003</v>
      </c>
      <c r="AO280" s="63">
        <f t="shared" si="875"/>
        <v>97.253500000000003</v>
      </c>
      <c r="AP280" s="34">
        <f t="shared" ref="AP280:AP282" si="897">D280-AB280</f>
        <v>106978.85</v>
      </c>
      <c r="AQ280" s="57">
        <f t="shared" si="894"/>
        <v>97.253500000000003</v>
      </c>
    </row>
    <row r="281" spans="1:43" ht="19.5" hidden="1" customHeight="1">
      <c r="A281" s="38"/>
      <c r="B281" s="38"/>
      <c r="C281" s="49" t="s">
        <v>69</v>
      </c>
      <c r="D281" s="49">
        <v>0</v>
      </c>
      <c r="E281" s="49">
        <v>0</v>
      </c>
      <c r="F281" s="49">
        <v>0</v>
      </c>
      <c r="G281" s="49">
        <v>0</v>
      </c>
      <c r="H281" s="49"/>
      <c r="I281" s="49"/>
      <c r="J281" s="41">
        <f>SUM(G281:I281)</f>
        <v>0</v>
      </c>
      <c r="K281" s="59">
        <v>0</v>
      </c>
      <c r="L281" s="51">
        <f>SUM(G281:I281,K281)</f>
        <v>0</v>
      </c>
      <c r="M281" s="52"/>
      <c r="N281" s="53"/>
      <c r="O281" s="54"/>
      <c r="P281" s="55"/>
      <c r="Q281" s="81"/>
      <c r="R281" s="56">
        <f>M281+N281</f>
        <v>0</v>
      </c>
      <c r="S281" s="56" t="e">
        <f t="shared" si="876"/>
        <v>#DIV/0!</v>
      </c>
      <c r="T281" s="56" t="e">
        <f t="shared" si="877"/>
        <v>#DIV/0!</v>
      </c>
      <c r="U281" s="56" t="e">
        <f t="shared" si="878"/>
        <v>#DIV/0!</v>
      </c>
      <c r="V281" s="56" t="e">
        <f t="shared" si="874"/>
        <v>#DIV/0!</v>
      </c>
      <c r="W281" s="57">
        <f t="shared" si="895"/>
        <v>0</v>
      </c>
      <c r="X281" s="56" t="e">
        <f t="shared" si="879"/>
        <v>#DIV/0!</v>
      </c>
      <c r="Y281" s="56" t="e">
        <f t="shared" si="896"/>
        <v>#DIV/0!</v>
      </c>
      <c r="Z281" s="56" t="e">
        <f t="shared" si="880"/>
        <v>#DIV/0!</v>
      </c>
      <c r="AA281" s="56" t="e">
        <f t="shared" si="881"/>
        <v>#DIV/0!</v>
      </c>
      <c r="AB281" s="56">
        <f t="shared" si="882"/>
        <v>0</v>
      </c>
      <c r="AC281" s="56" t="e">
        <f t="shared" si="883"/>
        <v>#DIV/0!</v>
      </c>
      <c r="AD281" s="56" t="e">
        <f t="shared" si="884"/>
        <v>#DIV/0!</v>
      </c>
      <c r="AE281" s="56" t="e">
        <f t="shared" si="885"/>
        <v>#DIV/0!</v>
      </c>
      <c r="AF281" s="56" t="e">
        <f t="shared" si="886"/>
        <v>#DIV/0!</v>
      </c>
      <c r="AG281" s="57">
        <f t="shared" si="887"/>
        <v>0</v>
      </c>
      <c r="AH281" s="56" t="e">
        <f t="shared" si="888"/>
        <v>#DIV/0!</v>
      </c>
      <c r="AI281" s="56" t="e">
        <f t="shared" si="889"/>
        <v>#DIV/0!</v>
      </c>
      <c r="AJ281" s="57">
        <f t="shared" si="890"/>
        <v>0</v>
      </c>
      <c r="AK281" s="57" t="e">
        <f t="shared" si="891"/>
        <v>#DIV/0!</v>
      </c>
      <c r="AL281" s="57" t="e">
        <f t="shared" si="892"/>
        <v>#DIV/0!</v>
      </c>
      <c r="AM281" s="34">
        <f>L281-AB281</f>
        <v>0</v>
      </c>
      <c r="AN281" s="57" t="e">
        <f t="shared" si="893"/>
        <v>#DIV/0!</v>
      </c>
      <c r="AO281" s="63" t="e">
        <f t="shared" si="875"/>
        <v>#DIV/0!</v>
      </c>
      <c r="AP281" s="34">
        <f t="shared" si="897"/>
        <v>0</v>
      </c>
      <c r="AQ281" s="57" t="e">
        <f t="shared" si="894"/>
        <v>#DIV/0!</v>
      </c>
    </row>
    <row r="282" spans="1:43" ht="18" hidden="1" customHeight="1">
      <c r="A282" s="38"/>
      <c r="B282" s="38"/>
      <c r="C282" s="49" t="s">
        <v>60</v>
      </c>
      <c r="D282" s="57">
        <v>0</v>
      </c>
      <c r="E282" s="49">
        <v>0</v>
      </c>
      <c r="F282" s="49">
        <v>0</v>
      </c>
      <c r="G282" s="57">
        <v>0</v>
      </c>
      <c r="H282" s="49"/>
      <c r="I282" s="49"/>
      <c r="J282" s="41">
        <f>SUM(G282:I282)</f>
        <v>0</v>
      </c>
      <c r="K282" s="49">
        <v>0</v>
      </c>
      <c r="L282" s="51">
        <f>SUM(G282:I282,K282)</f>
        <v>0</v>
      </c>
      <c r="M282" s="52"/>
      <c r="N282" s="53"/>
      <c r="O282" s="54"/>
      <c r="P282" s="55"/>
      <c r="Q282" s="81"/>
      <c r="R282" s="56">
        <f>M282+N282</f>
        <v>0</v>
      </c>
      <c r="S282" s="56" t="e">
        <f t="shared" si="876"/>
        <v>#DIV/0!</v>
      </c>
      <c r="T282" s="56" t="e">
        <f t="shared" si="877"/>
        <v>#DIV/0!</v>
      </c>
      <c r="U282" s="56" t="e">
        <f t="shared" si="878"/>
        <v>#DIV/0!</v>
      </c>
      <c r="V282" s="56" t="e">
        <f t="shared" si="874"/>
        <v>#DIV/0!</v>
      </c>
      <c r="W282" s="57">
        <f t="shared" si="895"/>
        <v>0</v>
      </c>
      <c r="X282" s="56" t="e">
        <f t="shared" si="879"/>
        <v>#DIV/0!</v>
      </c>
      <c r="Y282" s="56" t="e">
        <f t="shared" si="896"/>
        <v>#DIV/0!</v>
      </c>
      <c r="Z282" s="56" t="e">
        <f t="shared" si="880"/>
        <v>#DIV/0!</v>
      </c>
      <c r="AA282" s="56" t="e">
        <f t="shared" si="881"/>
        <v>#DIV/0!</v>
      </c>
      <c r="AB282" s="56">
        <f t="shared" si="882"/>
        <v>0</v>
      </c>
      <c r="AC282" s="56" t="e">
        <f t="shared" si="883"/>
        <v>#DIV/0!</v>
      </c>
      <c r="AD282" s="56" t="e">
        <f t="shared" si="884"/>
        <v>#DIV/0!</v>
      </c>
      <c r="AE282" s="56" t="e">
        <f t="shared" si="885"/>
        <v>#DIV/0!</v>
      </c>
      <c r="AF282" s="56" t="e">
        <f t="shared" si="886"/>
        <v>#DIV/0!</v>
      </c>
      <c r="AG282" s="57">
        <f t="shared" si="887"/>
        <v>0</v>
      </c>
      <c r="AH282" s="56" t="e">
        <f t="shared" si="888"/>
        <v>#DIV/0!</v>
      </c>
      <c r="AI282" s="56" t="e">
        <f t="shared" si="889"/>
        <v>#DIV/0!</v>
      </c>
      <c r="AJ282" s="57">
        <f t="shared" si="890"/>
        <v>0</v>
      </c>
      <c r="AK282" s="57" t="e">
        <f t="shared" si="891"/>
        <v>#DIV/0!</v>
      </c>
      <c r="AL282" s="57" t="e">
        <f t="shared" si="892"/>
        <v>#DIV/0!</v>
      </c>
      <c r="AM282" s="34">
        <f>L282-AB282</f>
        <v>0</v>
      </c>
      <c r="AN282" s="57" t="e">
        <f t="shared" si="893"/>
        <v>#DIV/0!</v>
      </c>
      <c r="AO282" s="63" t="e">
        <f t="shared" si="875"/>
        <v>#DIV/0!</v>
      </c>
      <c r="AP282" s="34">
        <f t="shared" si="897"/>
        <v>0</v>
      </c>
      <c r="AQ282" s="57" t="e">
        <f t="shared" si="894"/>
        <v>#DIV/0!</v>
      </c>
    </row>
    <row r="283" spans="1:43" ht="18" hidden="1" customHeight="1">
      <c r="A283" s="61"/>
      <c r="B283" s="62"/>
      <c r="C283" s="63" t="s">
        <v>61</v>
      </c>
      <c r="D283" s="63">
        <f>D284</f>
        <v>0</v>
      </c>
      <c r="E283" s="63">
        <f>E284</f>
        <v>0</v>
      </c>
      <c r="F283" s="63">
        <f>F284</f>
        <v>0</v>
      </c>
      <c r="G283" s="63">
        <f>SUM(G284:G284)</f>
        <v>0</v>
      </c>
      <c r="H283" s="63">
        <f>H284</f>
        <v>0</v>
      </c>
      <c r="I283" s="63">
        <f>I284</f>
        <v>0</v>
      </c>
      <c r="J283" s="63">
        <f>J284</f>
        <v>0</v>
      </c>
      <c r="K283" s="63">
        <f>K284</f>
        <v>0</v>
      </c>
      <c r="L283" s="63">
        <f>SUM(L284:L284)</f>
        <v>0</v>
      </c>
      <c r="M283" s="64">
        <f t="shared" ref="M283:AP283" si="898">M284</f>
        <v>0</v>
      </c>
      <c r="N283" s="65">
        <f t="shared" si="898"/>
        <v>0</v>
      </c>
      <c r="O283" s="66">
        <f t="shared" si="898"/>
        <v>0</v>
      </c>
      <c r="P283" s="46">
        <f t="shared" si="898"/>
        <v>0</v>
      </c>
      <c r="Q283" s="82">
        <f t="shared" si="898"/>
        <v>0</v>
      </c>
      <c r="R283" s="67">
        <f t="shared" si="898"/>
        <v>0</v>
      </c>
      <c r="S283" s="67" t="e">
        <f t="shared" si="898"/>
        <v>#DIV/0!</v>
      </c>
      <c r="T283" s="67" t="e">
        <f t="shared" si="898"/>
        <v>#DIV/0!</v>
      </c>
      <c r="U283" s="56" t="e">
        <f t="shared" si="878"/>
        <v>#DIV/0!</v>
      </c>
      <c r="V283" s="67" t="e">
        <f t="shared" si="898"/>
        <v>#DIV/0!</v>
      </c>
      <c r="W283" s="63">
        <f t="shared" si="898"/>
        <v>0</v>
      </c>
      <c r="X283" s="67" t="e">
        <f t="shared" si="898"/>
        <v>#DIV/0!</v>
      </c>
      <c r="Y283" s="67" t="e">
        <f t="shared" si="898"/>
        <v>#DIV/0!</v>
      </c>
      <c r="Z283" s="56" t="e">
        <f t="shared" si="880"/>
        <v>#DIV/0!</v>
      </c>
      <c r="AA283" s="67" t="e">
        <f t="shared" si="898"/>
        <v>#DIV/0!</v>
      </c>
      <c r="AB283" s="67">
        <f>AB284</f>
        <v>0</v>
      </c>
      <c r="AC283" s="67" t="e">
        <f t="shared" ref="AC283" si="899">AC284</f>
        <v>#DIV/0!</v>
      </c>
      <c r="AD283" s="67" t="e">
        <f t="shared" si="898"/>
        <v>#DIV/0!</v>
      </c>
      <c r="AE283" s="56" t="e">
        <f t="shared" si="885"/>
        <v>#DIV/0!</v>
      </c>
      <c r="AF283" s="67" t="e">
        <f t="shared" si="898"/>
        <v>#DIV/0!</v>
      </c>
      <c r="AG283" s="63">
        <f>AG284</f>
        <v>0</v>
      </c>
      <c r="AH283" s="67" t="e">
        <f t="shared" ref="AH283:AI283" si="900">AH284</f>
        <v>#DIV/0!</v>
      </c>
      <c r="AI283" s="67" t="e">
        <f t="shared" si="900"/>
        <v>#DIV/0!</v>
      </c>
      <c r="AJ283" s="63">
        <f t="shared" si="898"/>
        <v>0</v>
      </c>
      <c r="AK283" s="63" t="e">
        <f t="shared" si="898"/>
        <v>#DIV/0!</v>
      </c>
      <c r="AL283" s="63" t="e">
        <f t="shared" si="898"/>
        <v>#DIV/0!</v>
      </c>
      <c r="AM283" s="63">
        <f t="shared" si="898"/>
        <v>0</v>
      </c>
      <c r="AN283" s="63" t="e">
        <f t="shared" si="898"/>
        <v>#DIV/0!</v>
      </c>
      <c r="AO283" s="63" t="e">
        <f t="shared" si="898"/>
        <v>#DIV/0!</v>
      </c>
      <c r="AP283" s="63">
        <f t="shared" si="898"/>
        <v>0</v>
      </c>
      <c r="AQ283" s="57" t="e">
        <f>(AP283/D283)*100</f>
        <v>#DIV/0!</v>
      </c>
    </row>
    <row r="284" spans="1:43" ht="18" hidden="1" customHeight="1">
      <c r="A284" s="38"/>
      <c r="B284" s="38"/>
      <c r="C284" s="49" t="s">
        <v>70</v>
      </c>
      <c r="D284" s="57">
        <v>0</v>
      </c>
      <c r="E284" s="49">
        <v>0</v>
      </c>
      <c r="F284" s="49">
        <v>0</v>
      </c>
      <c r="G284" s="57">
        <v>0</v>
      </c>
      <c r="H284" s="49"/>
      <c r="I284" s="49"/>
      <c r="J284" s="49">
        <f>SUM(G284:I284)</f>
        <v>0</v>
      </c>
      <c r="K284" s="57">
        <v>0</v>
      </c>
      <c r="L284" s="51">
        <f>SUM(G284:I284,K284)</f>
        <v>0</v>
      </c>
      <c r="M284" s="52"/>
      <c r="N284" s="53"/>
      <c r="O284" s="54"/>
      <c r="P284" s="55"/>
      <c r="Q284" s="81"/>
      <c r="R284" s="57">
        <f>M284+N284</f>
        <v>0</v>
      </c>
      <c r="S284" s="56" t="e">
        <f t="shared" si="876"/>
        <v>#DIV/0!</v>
      </c>
      <c r="T284" s="56" t="e">
        <f>R284/L284*100</f>
        <v>#DIV/0!</v>
      </c>
      <c r="U284" s="56" t="e">
        <f t="shared" si="878"/>
        <v>#DIV/0!</v>
      </c>
      <c r="V284" s="56" t="e">
        <f>R284/D284*100</f>
        <v>#DIV/0!</v>
      </c>
      <c r="W284" s="57">
        <f>O284+P284+Q284</f>
        <v>0</v>
      </c>
      <c r="X284" s="56" t="e">
        <f t="shared" si="879"/>
        <v>#DIV/0!</v>
      </c>
      <c r="Y284" s="56" t="e">
        <f>W284/L284*100</f>
        <v>#DIV/0!</v>
      </c>
      <c r="Z284" s="56" t="e">
        <f t="shared" si="880"/>
        <v>#DIV/0!</v>
      </c>
      <c r="AA284" s="56" t="e">
        <f>W284/D284*100</f>
        <v>#DIV/0!</v>
      </c>
      <c r="AB284" s="56">
        <f>SUM(M284:Q284)</f>
        <v>0</v>
      </c>
      <c r="AC284" s="56" t="e">
        <f t="shared" si="883"/>
        <v>#DIV/0!</v>
      </c>
      <c r="AD284" s="56" t="e">
        <f t="shared" ref="AD284" si="901">AB284/J284*100</f>
        <v>#DIV/0!</v>
      </c>
      <c r="AE284" s="56" t="e">
        <f t="shared" si="885"/>
        <v>#DIV/0!</v>
      </c>
      <c r="AF284" s="56" t="e">
        <f>AB284/D284*100</f>
        <v>#DIV/0!</v>
      </c>
      <c r="AG284" s="57">
        <f t="shared" ref="AG284" si="902">E284-AB284</f>
        <v>0</v>
      </c>
      <c r="AH284" s="56" t="e">
        <f t="shared" ref="AH284" si="903">AG284/E284*100</f>
        <v>#DIV/0!</v>
      </c>
      <c r="AI284" s="56" t="e">
        <f t="shared" ref="AI284" si="904">AG284/D284*100</f>
        <v>#DIV/0!</v>
      </c>
      <c r="AJ284" s="57">
        <f>J284-AB284</f>
        <v>0</v>
      </c>
      <c r="AK284" s="57" t="e">
        <f t="shared" ref="AK284" si="905">(AJ284/J284)*100</f>
        <v>#DIV/0!</v>
      </c>
      <c r="AL284" s="57" t="e">
        <f>(AJ284/D284)*100</f>
        <v>#DIV/0!</v>
      </c>
      <c r="AM284" s="34">
        <f>L284-AB284</f>
        <v>0</v>
      </c>
      <c r="AN284" s="57" t="e">
        <f>(AM284/L284)*100</f>
        <v>#DIV/0!</v>
      </c>
      <c r="AO284" s="63" t="e">
        <f>(AM284/D284)*100</f>
        <v>#DIV/0!</v>
      </c>
      <c r="AP284" s="34">
        <f t="shared" ref="AP284" si="906">D284-AB284</f>
        <v>0</v>
      </c>
      <c r="AQ284" s="57" t="e">
        <f t="shared" ref="AQ284" si="907">(AP284/D284)*100</f>
        <v>#DIV/0!</v>
      </c>
    </row>
    <row r="285" spans="1:43" ht="18.75" hidden="1">
      <c r="A285" s="69"/>
      <c r="B285" s="69"/>
      <c r="C285" s="70"/>
      <c r="D285" s="70"/>
      <c r="E285" s="70"/>
      <c r="F285" s="70"/>
      <c r="G285" s="71"/>
      <c r="H285" s="71"/>
      <c r="I285" s="71"/>
      <c r="J285" s="71"/>
      <c r="K285" s="71"/>
      <c r="L285" s="71"/>
      <c r="M285" s="72"/>
      <c r="N285" s="73"/>
      <c r="O285" s="74"/>
      <c r="P285" s="75"/>
      <c r="Q285" s="83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</row>
    <row r="286" spans="1:43" hidden="1"/>
    <row r="287" spans="1:43" hidden="1"/>
    <row r="288" spans="1:43" hidden="1">
      <c r="D288" s="328">
        <f>D275*0.15</f>
        <v>159000</v>
      </c>
    </row>
    <row r="295" spans="10:11" ht="18.75">
      <c r="J295" s="300"/>
      <c r="K295" s="300"/>
    </row>
    <row r="296" spans="10:11" ht="18.75">
      <c r="J296" s="301"/>
      <c r="K296" s="301"/>
    </row>
    <row r="297" spans="10:11" ht="18.75">
      <c r="J297" s="302"/>
      <c r="K297" s="302"/>
    </row>
    <row r="298" spans="10:11" ht="18.75">
      <c r="J298" s="302"/>
      <c r="K298" s="302"/>
    </row>
    <row r="299" spans="10:11" ht="18.75">
      <c r="J299" s="302"/>
      <c r="K299" s="302"/>
    </row>
    <row r="300" spans="10:11" ht="18.75">
      <c r="J300" s="302"/>
      <c r="K300" s="302"/>
    </row>
    <row r="301" spans="10:11" ht="18.75">
      <c r="J301" s="302"/>
      <c r="K301" s="302"/>
    </row>
    <row r="302" spans="10:11" ht="18.75">
      <c r="J302" s="246"/>
      <c r="K302" s="246"/>
    </row>
    <row r="303" spans="10:11" ht="18.75">
      <c r="J303" s="302"/>
      <c r="K303" s="303"/>
    </row>
  </sheetData>
  <mergeCells count="740">
    <mergeCell ref="AG275:AG276"/>
    <mergeCell ref="AH275:AH276"/>
    <mergeCell ref="AI275:AI276"/>
    <mergeCell ref="E191:E192"/>
    <mergeCell ref="F191:F192"/>
    <mergeCell ref="E203:E204"/>
    <mergeCell ref="F203:F204"/>
    <mergeCell ref="E227:E228"/>
    <mergeCell ref="F227:F228"/>
    <mergeCell ref="E251:E252"/>
    <mergeCell ref="F251:F252"/>
    <mergeCell ref="E275:E276"/>
    <mergeCell ref="F275:F276"/>
    <mergeCell ref="AG203:AG204"/>
    <mergeCell ref="AH203:AH204"/>
    <mergeCell ref="AI203:AI204"/>
    <mergeCell ref="AG227:AG228"/>
    <mergeCell ref="AH227:AH228"/>
    <mergeCell ref="AI227:AI228"/>
    <mergeCell ref="AG251:AG252"/>
    <mergeCell ref="AH251:AH252"/>
    <mergeCell ref="AI251:AI252"/>
    <mergeCell ref="X191:X192"/>
    <mergeCell ref="X203:X204"/>
    <mergeCell ref="AG143:AG144"/>
    <mergeCell ref="AH143:AH144"/>
    <mergeCell ref="AI143:AI144"/>
    <mergeCell ref="AG155:AG156"/>
    <mergeCell ref="AH155:AH156"/>
    <mergeCell ref="AI155:AI156"/>
    <mergeCell ref="AG167:AG168"/>
    <mergeCell ref="AH167:AH168"/>
    <mergeCell ref="AI167:AI168"/>
    <mergeCell ref="AG107:AG108"/>
    <mergeCell ref="AH107:AH108"/>
    <mergeCell ref="AI107:AI108"/>
    <mergeCell ref="AG119:AG120"/>
    <mergeCell ref="AH119:AH120"/>
    <mergeCell ref="AI119:AI120"/>
    <mergeCell ref="AG131:AG132"/>
    <mergeCell ref="AH131:AH132"/>
    <mergeCell ref="AI131:AI132"/>
    <mergeCell ref="AG71:AG72"/>
    <mergeCell ref="AH71:AH72"/>
    <mergeCell ref="AI71:AI72"/>
    <mergeCell ref="AG83:AG84"/>
    <mergeCell ref="AH83:AH84"/>
    <mergeCell ref="AI83:AI84"/>
    <mergeCell ref="AG95:AG96"/>
    <mergeCell ref="AH95:AH96"/>
    <mergeCell ref="AI95:AI96"/>
    <mergeCell ref="X227:X228"/>
    <mergeCell ref="X251:X252"/>
    <mergeCell ref="X275:X276"/>
    <mergeCell ref="S191:S192"/>
    <mergeCell ref="S203:S204"/>
    <mergeCell ref="S227:S228"/>
    <mergeCell ref="S251:S252"/>
    <mergeCell ref="S275:S276"/>
    <mergeCell ref="AC71:AC72"/>
    <mergeCell ref="AC83:AC84"/>
    <mergeCell ref="AC95:AC96"/>
    <mergeCell ref="AC107:AC108"/>
    <mergeCell ref="AC119:AC120"/>
    <mergeCell ref="AC131:AC132"/>
    <mergeCell ref="AC143:AC144"/>
    <mergeCell ref="AC155:AC156"/>
    <mergeCell ref="AC167:AC168"/>
    <mergeCell ref="X71:X72"/>
    <mergeCell ref="X83:X84"/>
    <mergeCell ref="X95:X96"/>
    <mergeCell ref="X107:X108"/>
    <mergeCell ref="X119:X120"/>
    <mergeCell ref="X131:X132"/>
    <mergeCell ref="X143:X144"/>
    <mergeCell ref="E107:E108"/>
    <mergeCell ref="F107:F108"/>
    <mergeCell ref="E119:E120"/>
    <mergeCell ref="F119:F120"/>
    <mergeCell ref="X155:X156"/>
    <mergeCell ref="X167:X168"/>
    <mergeCell ref="S71:S72"/>
    <mergeCell ref="S83:S84"/>
    <mergeCell ref="S95:S96"/>
    <mergeCell ref="S107:S108"/>
    <mergeCell ref="S119:S120"/>
    <mergeCell ref="S131:S132"/>
    <mergeCell ref="S143:S144"/>
    <mergeCell ref="S155:S156"/>
    <mergeCell ref="S167:S168"/>
    <mergeCell ref="V95:V96"/>
    <mergeCell ref="W95:W96"/>
    <mergeCell ref="R167:R168"/>
    <mergeCell ref="T167:T168"/>
    <mergeCell ref="V167:V168"/>
    <mergeCell ref="W167:W168"/>
    <mergeCell ref="K166:K168"/>
    <mergeCell ref="L166:L168"/>
    <mergeCell ref="U167:U168"/>
    <mergeCell ref="S35:S36"/>
    <mergeCell ref="X35:X36"/>
    <mergeCell ref="AC35:AC36"/>
    <mergeCell ref="AG35:AG36"/>
    <mergeCell ref="AH35:AH36"/>
    <mergeCell ref="AI35:AI36"/>
    <mergeCell ref="E35:E36"/>
    <mergeCell ref="F35:F36"/>
    <mergeCell ref="E59:E60"/>
    <mergeCell ref="F59:F60"/>
    <mergeCell ref="S59:S60"/>
    <mergeCell ref="X59:X60"/>
    <mergeCell ref="AC59:AC60"/>
    <mergeCell ref="AG59:AG60"/>
    <mergeCell ref="AH59:AH60"/>
    <mergeCell ref="AI59:AI60"/>
    <mergeCell ref="P59:P60"/>
    <mergeCell ref="Q59:Q60"/>
    <mergeCell ref="R59:R60"/>
    <mergeCell ref="T59:T60"/>
    <mergeCell ref="V59:V60"/>
    <mergeCell ref="J58:J60"/>
    <mergeCell ref="K58:K60"/>
    <mergeCell ref="L58:L60"/>
    <mergeCell ref="E7:E9"/>
    <mergeCell ref="S8:S10"/>
    <mergeCell ref="A1:AE1"/>
    <mergeCell ref="F7:F9"/>
    <mergeCell ref="X8:X10"/>
    <mergeCell ref="AC8:AC10"/>
    <mergeCell ref="AG7:AI7"/>
    <mergeCell ref="AG8:AG9"/>
    <mergeCell ref="AH8:AH9"/>
    <mergeCell ref="AI8:AI9"/>
    <mergeCell ref="C8:C10"/>
    <mergeCell ref="V8:V9"/>
    <mergeCell ref="W8:W9"/>
    <mergeCell ref="A9:A10"/>
    <mergeCell ref="B9:B10"/>
    <mergeCell ref="D9:D10"/>
    <mergeCell ref="Z8:Z9"/>
    <mergeCell ref="AA8:AA9"/>
    <mergeCell ref="AB8:AB9"/>
    <mergeCell ref="AD8:AD9"/>
    <mergeCell ref="AE8:AE9"/>
    <mergeCell ref="A274:A276"/>
    <mergeCell ref="A250:A252"/>
    <mergeCell ref="C250:C252"/>
    <mergeCell ref="AE203:AE204"/>
    <mergeCell ref="G202:G204"/>
    <mergeCell ref="H202:H204"/>
    <mergeCell ref="I202:I204"/>
    <mergeCell ref="AM227:AM228"/>
    <mergeCell ref="AN227:AN228"/>
    <mergeCell ref="AM251:AM252"/>
    <mergeCell ref="AN251:AN252"/>
    <mergeCell ref="AM275:AM276"/>
    <mergeCell ref="AN275:AN276"/>
    <mergeCell ref="AJ227:AJ228"/>
    <mergeCell ref="AK227:AK228"/>
    <mergeCell ref="AL227:AL228"/>
    <mergeCell ref="T275:T276"/>
    <mergeCell ref="V275:V276"/>
    <mergeCell ref="W275:W276"/>
    <mergeCell ref="AD275:AD276"/>
    <mergeCell ref="AE275:AE276"/>
    <mergeCell ref="U275:U276"/>
    <mergeCell ref="Z275:Z276"/>
    <mergeCell ref="AA275:AA276"/>
    <mergeCell ref="AB275:AB276"/>
    <mergeCell ref="AM191:AM192"/>
    <mergeCell ref="AN191:AN192"/>
    <mergeCell ref="AM203:AM204"/>
    <mergeCell ref="AN203:AN204"/>
    <mergeCell ref="AJ167:AJ168"/>
    <mergeCell ref="AK167:AK168"/>
    <mergeCell ref="AL167:AL168"/>
    <mergeCell ref="AJ191:AJ192"/>
    <mergeCell ref="AK191:AK192"/>
    <mergeCell ref="AL191:AL192"/>
    <mergeCell ref="AJ203:AJ204"/>
    <mergeCell ref="AK203:AK204"/>
    <mergeCell ref="AL203:AL204"/>
    <mergeCell ref="AF227:AF228"/>
    <mergeCell ref="AF203:AF204"/>
    <mergeCell ref="AC191:AC192"/>
    <mergeCell ref="AC203:AC204"/>
    <mergeCell ref="AC227:AC228"/>
    <mergeCell ref="AC251:AC252"/>
    <mergeCell ref="AC275:AC276"/>
    <mergeCell ref="AG191:AG192"/>
    <mergeCell ref="AH191:AH192"/>
    <mergeCell ref="AI191:AI192"/>
    <mergeCell ref="AN119:AN120"/>
    <mergeCell ref="AM131:AM132"/>
    <mergeCell ref="AN131:AN132"/>
    <mergeCell ref="AM143:AM144"/>
    <mergeCell ref="AN143:AN144"/>
    <mergeCell ref="AM155:AM156"/>
    <mergeCell ref="AN155:AN156"/>
    <mergeCell ref="AM167:AM168"/>
    <mergeCell ref="AN167:AN168"/>
    <mergeCell ref="AN83:AN84"/>
    <mergeCell ref="AM95:AM96"/>
    <mergeCell ref="AN95:AN96"/>
    <mergeCell ref="AM107:AM108"/>
    <mergeCell ref="AN107:AN108"/>
    <mergeCell ref="AM119:AM120"/>
    <mergeCell ref="AE35:AE36"/>
    <mergeCell ref="Q35:Q36"/>
    <mergeCell ref="R35:R36"/>
    <mergeCell ref="T35:T36"/>
    <mergeCell ref="V35:V36"/>
    <mergeCell ref="W35:W36"/>
    <mergeCell ref="AD35:AD36"/>
    <mergeCell ref="Q71:Q72"/>
    <mergeCell ref="AM83:AM84"/>
    <mergeCell ref="AE83:AE84"/>
    <mergeCell ref="Q83:Q84"/>
    <mergeCell ref="R83:R84"/>
    <mergeCell ref="T83:T84"/>
    <mergeCell ref="V83:V84"/>
    <mergeCell ref="W83:W84"/>
    <mergeCell ref="AD83:AD84"/>
    <mergeCell ref="AD59:AD60"/>
    <mergeCell ref="AE59:AE60"/>
    <mergeCell ref="AM8:AM9"/>
    <mergeCell ref="AN8:AN9"/>
    <mergeCell ref="AM35:AM36"/>
    <mergeCell ref="AN35:AN36"/>
    <mergeCell ref="AM59:AM60"/>
    <mergeCell ref="AN59:AN60"/>
    <mergeCell ref="AM71:AM72"/>
    <mergeCell ref="AN71:AN72"/>
    <mergeCell ref="AJ59:AJ60"/>
    <mergeCell ref="AK59:AK60"/>
    <mergeCell ref="AL59:AL60"/>
    <mergeCell ref="AJ71:AJ72"/>
    <mergeCell ref="AK71:AK72"/>
    <mergeCell ref="AL71:AL72"/>
    <mergeCell ref="B250:B252"/>
    <mergeCell ref="AJ83:AJ84"/>
    <mergeCell ref="AK83:AK84"/>
    <mergeCell ref="AL83:AL84"/>
    <mergeCell ref="AF8:AF9"/>
    <mergeCell ref="AJ8:AJ9"/>
    <mergeCell ref="AK8:AK9"/>
    <mergeCell ref="AL8:AL9"/>
    <mergeCell ref="AJ7:AL7"/>
    <mergeCell ref="AJ35:AJ36"/>
    <mergeCell ref="AK35:AK36"/>
    <mergeCell ref="AL35:AL36"/>
    <mergeCell ref="AF35:AF36"/>
    <mergeCell ref="AF59:AF60"/>
    <mergeCell ref="AF71:AF72"/>
    <mergeCell ref="AF83:AF84"/>
    <mergeCell ref="AJ95:AJ96"/>
    <mergeCell ref="AK95:AK96"/>
    <mergeCell ref="AL95:AL96"/>
    <mergeCell ref="AJ107:AJ108"/>
    <mergeCell ref="AK107:AK108"/>
    <mergeCell ref="AL107:AL108"/>
    <mergeCell ref="AJ119:AJ120"/>
    <mergeCell ref="AK119:AK120"/>
    <mergeCell ref="R275:R276"/>
    <mergeCell ref="D275:D276"/>
    <mergeCell ref="M275:M276"/>
    <mergeCell ref="N275:N276"/>
    <mergeCell ref="O275:O276"/>
    <mergeCell ref="P275:P276"/>
    <mergeCell ref="Q275:Q276"/>
    <mergeCell ref="B274:B276"/>
    <mergeCell ref="C274:C276"/>
    <mergeCell ref="G274:G276"/>
    <mergeCell ref="H274:H276"/>
    <mergeCell ref="I274:I276"/>
    <mergeCell ref="J274:J276"/>
    <mergeCell ref="K274:K276"/>
    <mergeCell ref="L274:L276"/>
    <mergeCell ref="Q251:Q252"/>
    <mergeCell ref="R251:R252"/>
    <mergeCell ref="T251:T252"/>
    <mergeCell ref="V251:V252"/>
    <mergeCell ref="W251:W252"/>
    <mergeCell ref="AD251:AD252"/>
    <mergeCell ref="L250:L252"/>
    <mergeCell ref="L34:L36"/>
    <mergeCell ref="M35:M36"/>
    <mergeCell ref="N35:N36"/>
    <mergeCell ref="O35:O36"/>
    <mergeCell ref="P35:P36"/>
    <mergeCell ref="N227:N228"/>
    <mergeCell ref="O227:O228"/>
    <mergeCell ref="Z227:Z228"/>
    <mergeCell ref="AA227:AA228"/>
    <mergeCell ref="AB227:AB228"/>
    <mergeCell ref="R191:R192"/>
    <mergeCell ref="T191:T192"/>
    <mergeCell ref="V191:V192"/>
    <mergeCell ref="W191:W192"/>
    <mergeCell ref="AD191:AD192"/>
    <mergeCell ref="P167:P168"/>
    <mergeCell ref="Q167:Q168"/>
    <mergeCell ref="D251:D252"/>
    <mergeCell ref="M251:M252"/>
    <mergeCell ref="N251:N252"/>
    <mergeCell ref="O251:O252"/>
    <mergeCell ref="P251:P252"/>
    <mergeCell ref="Z251:Z252"/>
    <mergeCell ref="AA251:AA252"/>
    <mergeCell ref="AB251:AB252"/>
    <mergeCell ref="AD227:AD228"/>
    <mergeCell ref="D227:D228"/>
    <mergeCell ref="G250:G252"/>
    <mergeCell ref="H250:H252"/>
    <mergeCell ref="I250:I252"/>
    <mergeCell ref="J250:J252"/>
    <mergeCell ref="K250:K252"/>
    <mergeCell ref="P227:P228"/>
    <mergeCell ref="Q227:Q228"/>
    <mergeCell ref="R227:R228"/>
    <mergeCell ref="T227:T228"/>
    <mergeCell ref="V227:V228"/>
    <mergeCell ref="W227:W228"/>
    <mergeCell ref="K226:K228"/>
    <mergeCell ref="L226:L228"/>
    <mergeCell ref="M227:M228"/>
    <mergeCell ref="A226:A228"/>
    <mergeCell ref="B226:B228"/>
    <mergeCell ref="C226:C228"/>
    <mergeCell ref="G226:G228"/>
    <mergeCell ref="H226:H228"/>
    <mergeCell ref="I226:I228"/>
    <mergeCell ref="J226:J228"/>
    <mergeCell ref="W203:W204"/>
    <mergeCell ref="AD203:AD204"/>
    <mergeCell ref="O203:O204"/>
    <mergeCell ref="P203:P204"/>
    <mergeCell ref="Q203:Q204"/>
    <mergeCell ref="R203:R204"/>
    <mergeCell ref="T203:T204"/>
    <mergeCell ref="V203:V204"/>
    <mergeCell ref="J202:J204"/>
    <mergeCell ref="K202:K204"/>
    <mergeCell ref="L202:L204"/>
    <mergeCell ref="D203:D204"/>
    <mergeCell ref="M203:M204"/>
    <mergeCell ref="N203:N204"/>
    <mergeCell ref="A202:A204"/>
    <mergeCell ref="B202:B204"/>
    <mergeCell ref="C202:C204"/>
    <mergeCell ref="D191:D192"/>
    <mergeCell ref="M191:M192"/>
    <mergeCell ref="N191:N192"/>
    <mergeCell ref="O191:O192"/>
    <mergeCell ref="P191:P192"/>
    <mergeCell ref="Q191:Q192"/>
    <mergeCell ref="A190:A192"/>
    <mergeCell ref="B190:B192"/>
    <mergeCell ref="C190:C192"/>
    <mergeCell ref="G190:G192"/>
    <mergeCell ref="H190:H192"/>
    <mergeCell ref="I190:I192"/>
    <mergeCell ref="J190:J192"/>
    <mergeCell ref="K190:K192"/>
    <mergeCell ref="L190:L192"/>
    <mergeCell ref="D167:D168"/>
    <mergeCell ref="M167:M168"/>
    <mergeCell ref="N167:N168"/>
    <mergeCell ref="O167:O168"/>
    <mergeCell ref="E167:E168"/>
    <mergeCell ref="F167:F168"/>
    <mergeCell ref="A166:A168"/>
    <mergeCell ref="B166:B168"/>
    <mergeCell ref="C166:C168"/>
    <mergeCell ref="G166:G168"/>
    <mergeCell ref="H166:H168"/>
    <mergeCell ref="I166:I168"/>
    <mergeCell ref="J166:J168"/>
    <mergeCell ref="J154:J156"/>
    <mergeCell ref="K154:K156"/>
    <mergeCell ref="L154:L156"/>
    <mergeCell ref="D155:D156"/>
    <mergeCell ref="M155:M156"/>
    <mergeCell ref="N155:N156"/>
    <mergeCell ref="A154:A156"/>
    <mergeCell ref="B154:B156"/>
    <mergeCell ref="C154:C156"/>
    <mergeCell ref="G154:G156"/>
    <mergeCell ref="H154:H156"/>
    <mergeCell ref="I154:I156"/>
    <mergeCell ref="E155:E156"/>
    <mergeCell ref="F155:F156"/>
    <mergeCell ref="R143:R144"/>
    <mergeCell ref="A142:A144"/>
    <mergeCell ref="B142:B144"/>
    <mergeCell ref="C142:C144"/>
    <mergeCell ref="T143:T144"/>
    <mergeCell ref="Q155:Q156"/>
    <mergeCell ref="R155:R156"/>
    <mergeCell ref="T155:T156"/>
    <mergeCell ref="D143:D144"/>
    <mergeCell ref="M143:M144"/>
    <mergeCell ref="N143:N144"/>
    <mergeCell ref="O143:O144"/>
    <mergeCell ref="P143:P144"/>
    <mergeCell ref="Q143:Q144"/>
    <mergeCell ref="G142:G144"/>
    <mergeCell ref="H142:H144"/>
    <mergeCell ref="I142:I144"/>
    <mergeCell ref="J142:J144"/>
    <mergeCell ref="K142:K144"/>
    <mergeCell ref="L142:L144"/>
    <mergeCell ref="E143:E144"/>
    <mergeCell ref="F143:F144"/>
    <mergeCell ref="O155:O156"/>
    <mergeCell ref="P155:P156"/>
    <mergeCell ref="Q131:Q132"/>
    <mergeCell ref="R131:R132"/>
    <mergeCell ref="T131:T132"/>
    <mergeCell ref="V131:V132"/>
    <mergeCell ref="W131:W132"/>
    <mergeCell ref="AD131:AD132"/>
    <mergeCell ref="L130:L132"/>
    <mergeCell ref="D131:D132"/>
    <mergeCell ref="M131:M132"/>
    <mergeCell ref="N131:N132"/>
    <mergeCell ref="O131:O132"/>
    <mergeCell ref="P131:P132"/>
    <mergeCell ref="E131:E132"/>
    <mergeCell ref="F131:F132"/>
    <mergeCell ref="Q119:Q120"/>
    <mergeCell ref="R119:R120"/>
    <mergeCell ref="T119:T120"/>
    <mergeCell ref="V119:V120"/>
    <mergeCell ref="W119:W120"/>
    <mergeCell ref="K118:K120"/>
    <mergeCell ref="L118:L120"/>
    <mergeCell ref="D119:D120"/>
    <mergeCell ref="M119:M120"/>
    <mergeCell ref="N119:N120"/>
    <mergeCell ref="O119:O120"/>
    <mergeCell ref="U119:U120"/>
    <mergeCell ref="A106:A108"/>
    <mergeCell ref="B106:B108"/>
    <mergeCell ref="O107:O108"/>
    <mergeCell ref="P107:P108"/>
    <mergeCell ref="C106:C108"/>
    <mergeCell ref="G106:G108"/>
    <mergeCell ref="H106:H108"/>
    <mergeCell ref="I106:I108"/>
    <mergeCell ref="A130:A132"/>
    <mergeCell ref="B130:B132"/>
    <mergeCell ref="C130:C132"/>
    <mergeCell ref="G130:G132"/>
    <mergeCell ref="H130:H132"/>
    <mergeCell ref="I130:I132"/>
    <mergeCell ref="J130:J132"/>
    <mergeCell ref="K130:K132"/>
    <mergeCell ref="P119:P120"/>
    <mergeCell ref="A118:A120"/>
    <mergeCell ref="B118:B120"/>
    <mergeCell ref="C118:C120"/>
    <mergeCell ref="G118:G120"/>
    <mergeCell ref="H118:H120"/>
    <mergeCell ref="I118:I120"/>
    <mergeCell ref="J118:J120"/>
    <mergeCell ref="D107:D108"/>
    <mergeCell ref="U107:U108"/>
    <mergeCell ref="AD95:AD96"/>
    <mergeCell ref="W107:W108"/>
    <mergeCell ref="AD107:AD108"/>
    <mergeCell ref="Z107:Z108"/>
    <mergeCell ref="AA107:AA108"/>
    <mergeCell ref="AB107:AB108"/>
    <mergeCell ref="T107:T108"/>
    <mergeCell ref="V107:V108"/>
    <mergeCell ref="J106:J108"/>
    <mergeCell ref="K106:K108"/>
    <mergeCell ref="L106:L108"/>
    <mergeCell ref="M107:M108"/>
    <mergeCell ref="N107:N108"/>
    <mergeCell ref="O95:O96"/>
    <mergeCell ref="P95:P96"/>
    <mergeCell ref="Q95:Q96"/>
    <mergeCell ref="AA95:AA96"/>
    <mergeCell ref="AB95:AB96"/>
    <mergeCell ref="Q107:Q108"/>
    <mergeCell ref="R107:R108"/>
    <mergeCell ref="R95:R96"/>
    <mergeCell ref="T95:T96"/>
    <mergeCell ref="Z83:Z84"/>
    <mergeCell ref="AA83:AA84"/>
    <mergeCell ref="M95:M96"/>
    <mergeCell ref="N95:N96"/>
    <mergeCell ref="A94:A96"/>
    <mergeCell ref="B94:B96"/>
    <mergeCell ref="C94:C96"/>
    <mergeCell ref="G94:G96"/>
    <mergeCell ref="H94:H96"/>
    <mergeCell ref="I94:I96"/>
    <mergeCell ref="J94:J96"/>
    <mergeCell ref="K94:K96"/>
    <mergeCell ref="L94:L96"/>
    <mergeCell ref="D95:D96"/>
    <mergeCell ref="E83:E84"/>
    <mergeCell ref="F83:F84"/>
    <mergeCell ref="E95:E96"/>
    <mergeCell ref="F95:F96"/>
    <mergeCell ref="A82:A84"/>
    <mergeCell ref="B82:B84"/>
    <mergeCell ref="C82:C84"/>
    <mergeCell ref="G82:G84"/>
    <mergeCell ref="H82:H84"/>
    <mergeCell ref="I82:I84"/>
    <mergeCell ref="T71:T72"/>
    <mergeCell ref="V71:V72"/>
    <mergeCell ref="W71:W72"/>
    <mergeCell ref="K70:K72"/>
    <mergeCell ref="L70:L72"/>
    <mergeCell ref="D71:D72"/>
    <mergeCell ref="M71:M72"/>
    <mergeCell ref="N71:N72"/>
    <mergeCell ref="O71:O72"/>
    <mergeCell ref="E71:E72"/>
    <mergeCell ref="F71:F72"/>
    <mergeCell ref="J82:J84"/>
    <mergeCell ref="K82:K84"/>
    <mergeCell ref="P71:P72"/>
    <mergeCell ref="A70:A72"/>
    <mergeCell ref="B70:B72"/>
    <mergeCell ref="C70:C72"/>
    <mergeCell ref="G70:G72"/>
    <mergeCell ref="H70:H72"/>
    <mergeCell ref="I70:I72"/>
    <mergeCell ref="J70:J72"/>
    <mergeCell ref="L82:L84"/>
    <mergeCell ref="D83:D84"/>
    <mergeCell ref="M83:M84"/>
    <mergeCell ref="N83:N84"/>
    <mergeCell ref="O83:O84"/>
    <mergeCell ref="P83:P84"/>
    <mergeCell ref="D59:D60"/>
    <mergeCell ref="M59:M60"/>
    <mergeCell ref="AA71:AA72"/>
    <mergeCell ref="AB71:AB72"/>
    <mergeCell ref="AD71:AD72"/>
    <mergeCell ref="AE71:AE72"/>
    <mergeCell ref="K34:K36"/>
    <mergeCell ref="N59:N60"/>
    <mergeCell ref="A58:A60"/>
    <mergeCell ref="B58:B60"/>
    <mergeCell ref="C58:C60"/>
    <mergeCell ref="G58:G60"/>
    <mergeCell ref="H58:H60"/>
    <mergeCell ref="I58:I60"/>
    <mergeCell ref="D35:D36"/>
    <mergeCell ref="B34:B36"/>
    <mergeCell ref="C34:C36"/>
    <mergeCell ref="Z71:Z72"/>
    <mergeCell ref="Y35:Y36"/>
    <mergeCell ref="U71:U72"/>
    <mergeCell ref="U59:U60"/>
    <mergeCell ref="U35:U36"/>
    <mergeCell ref="W59:W60"/>
    <mergeCell ref="O59:O60"/>
    <mergeCell ref="AD143:AD144"/>
    <mergeCell ref="AE143:AE144"/>
    <mergeCell ref="AD155:AD156"/>
    <mergeCell ref="AE155:AE156"/>
    <mergeCell ref="U251:U252"/>
    <mergeCell ref="U227:U228"/>
    <mergeCell ref="U203:U204"/>
    <mergeCell ref="U191:U192"/>
    <mergeCell ref="G7:J8"/>
    <mergeCell ref="M7:M8"/>
    <mergeCell ref="O7:O9"/>
    <mergeCell ref="P7:P9"/>
    <mergeCell ref="Q7:Q9"/>
    <mergeCell ref="R8:R9"/>
    <mergeCell ref="M9:M10"/>
    <mergeCell ref="T8:T9"/>
    <mergeCell ref="K9:K10"/>
    <mergeCell ref="L9:L10"/>
    <mergeCell ref="G34:G36"/>
    <mergeCell ref="H34:H36"/>
    <mergeCell ref="I34:I36"/>
    <mergeCell ref="AB83:AB84"/>
    <mergeCell ref="Z95:Z96"/>
    <mergeCell ref="R71:R72"/>
    <mergeCell ref="Y203:Y204"/>
    <mergeCell ref="Y191:Y192"/>
    <mergeCell ref="Y167:Y168"/>
    <mergeCell ref="Y155:Y156"/>
    <mergeCell ref="Y143:Y144"/>
    <mergeCell ref="Z155:Z156"/>
    <mergeCell ref="AA155:AA156"/>
    <mergeCell ref="AB155:AB156"/>
    <mergeCell ref="Z167:Z168"/>
    <mergeCell ref="AA167:AA168"/>
    <mergeCell ref="AB167:AB168"/>
    <mergeCell ref="Z191:Z192"/>
    <mergeCell ref="AA191:AA192"/>
    <mergeCell ref="AB191:AB192"/>
    <mergeCell ref="Z203:Z204"/>
    <mergeCell ref="AA203:AA204"/>
    <mergeCell ref="Z143:Z144"/>
    <mergeCell ref="AA143:AA144"/>
    <mergeCell ref="AB143:AB144"/>
    <mergeCell ref="Y71:Y72"/>
    <mergeCell ref="Y59:Y60"/>
    <mergeCell ref="U155:U156"/>
    <mergeCell ref="U143:U144"/>
    <mergeCell ref="U131:U132"/>
    <mergeCell ref="Y119:Y120"/>
    <mergeCell ref="Y107:Y108"/>
    <mergeCell ref="Y95:Y96"/>
    <mergeCell ref="Y83:Y84"/>
    <mergeCell ref="Y131:Y132"/>
    <mergeCell ref="U95:U96"/>
    <mergeCell ref="U83:U84"/>
    <mergeCell ref="AO167:AO168"/>
    <mergeCell ref="AF95:AF96"/>
    <mergeCell ref="AF107:AF108"/>
    <mergeCell ref="AF119:AF120"/>
    <mergeCell ref="AF131:AF132"/>
    <mergeCell ref="AF143:AF144"/>
    <mergeCell ref="AF155:AF156"/>
    <mergeCell ref="AF167:AF168"/>
    <mergeCell ref="V143:V144"/>
    <mergeCell ref="W143:W144"/>
    <mergeCell ref="W155:W156"/>
    <mergeCell ref="V155:V156"/>
    <mergeCell ref="AL143:AL144"/>
    <mergeCell ref="AJ155:AJ156"/>
    <mergeCell ref="AK155:AK156"/>
    <mergeCell ref="AL155:AL156"/>
    <mergeCell ref="AE95:AE96"/>
    <mergeCell ref="AE107:AE108"/>
    <mergeCell ref="AD119:AD120"/>
    <mergeCell ref="AE119:AE120"/>
    <mergeCell ref="AE131:AE132"/>
    <mergeCell ref="AD167:AD168"/>
    <mergeCell ref="AE167:AE168"/>
    <mergeCell ref="AB131:AB132"/>
    <mergeCell ref="AO251:AO252"/>
    <mergeCell ref="AJ251:AJ252"/>
    <mergeCell ref="AK251:AK252"/>
    <mergeCell ref="AL251:AL252"/>
    <mergeCell ref="AJ275:AJ276"/>
    <mergeCell ref="AK275:AK276"/>
    <mergeCell ref="AL275:AL276"/>
    <mergeCell ref="Z119:Z120"/>
    <mergeCell ref="AA119:AA120"/>
    <mergeCell ref="AB119:AB120"/>
    <mergeCell ref="Z131:Z132"/>
    <mergeCell ref="AA131:AA132"/>
    <mergeCell ref="AB203:AB204"/>
    <mergeCell ref="AF251:AF252"/>
    <mergeCell ref="AE191:AE192"/>
    <mergeCell ref="AE251:AE252"/>
    <mergeCell ref="AE227:AE228"/>
    <mergeCell ref="AL119:AL120"/>
    <mergeCell ref="AJ131:AJ132"/>
    <mergeCell ref="AK131:AK132"/>
    <mergeCell ref="AL131:AL132"/>
    <mergeCell ref="AJ143:AJ144"/>
    <mergeCell ref="AK143:AK144"/>
    <mergeCell ref="AF191:AF192"/>
    <mergeCell ref="AP7:AQ7"/>
    <mergeCell ref="AO8:AO9"/>
    <mergeCell ref="AP8:AP9"/>
    <mergeCell ref="AQ8:AQ9"/>
    <mergeCell ref="AO35:AO36"/>
    <mergeCell ref="AP35:AP36"/>
    <mergeCell ref="AQ35:AQ36"/>
    <mergeCell ref="AO59:AO60"/>
    <mergeCell ref="AP59:AP60"/>
    <mergeCell ref="AQ59:AQ60"/>
    <mergeCell ref="A22:AQ22"/>
    <mergeCell ref="A46:AQ46"/>
    <mergeCell ref="R7:AF7"/>
    <mergeCell ref="AM7:AO7"/>
    <mergeCell ref="Z35:Z36"/>
    <mergeCell ref="AA35:AA36"/>
    <mergeCell ref="AB35:AB36"/>
    <mergeCell ref="Z59:Z60"/>
    <mergeCell ref="AA59:AA60"/>
    <mergeCell ref="AB59:AB60"/>
    <mergeCell ref="U8:U9"/>
    <mergeCell ref="Y8:Y9"/>
    <mergeCell ref="A34:A36"/>
    <mergeCell ref="J34:J36"/>
    <mergeCell ref="AP71:AP72"/>
    <mergeCell ref="AQ71:AQ72"/>
    <mergeCell ref="AO83:AO84"/>
    <mergeCell ref="AP83:AP84"/>
    <mergeCell ref="AQ83:AQ84"/>
    <mergeCell ref="AO95:AO96"/>
    <mergeCell ref="AP95:AP96"/>
    <mergeCell ref="AQ95:AQ96"/>
    <mergeCell ref="AO107:AO108"/>
    <mergeCell ref="AP107:AP108"/>
    <mergeCell ref="AQ107:AQ108"/>
    <mergeCell ref="AO71:AO72"/>
    <mergeCell ref="AP119:AP120"/>
    <mergeCell ref="AQ119:AQ120"/>
    <mergeCell ref="AO131:AO132"/>
    <mergeCell ref="AP131:AP132"/>
    <mergeCell ref="AQ131:AQ132"/>
    <mergeCell ref="AO143:AO144"/>
    <mergeCell ref="AP143:AP144"/>
    <mergeCell ref="AQ143:AQ144"/>
    <mergeCell ref="AO155:AO156"/>
    <mergeCell ref="AP155:AP156"/>
    <mergeCell ref="AQ155:AQ156"/>
    <mergeCell ref="AO119:AO120"/>
    <mergeCell ref="AP251:AP252"/>
    <mergeCell ref="AQ251:AQ252"/>
    <mergeCell ref="AO275:AO276"/>
    <mergeCell ref="AP275:AP276"/>
    <mergeCell ref="AQ275:AQ276"/>
    <mergeCell ref="AP167:AP168"/>
    <mergeCell ref="AQ167:AQ168"/>
    <mergeCell ref="AO191:AO192"/>
    <mergeCell ref="AP191:AP192"/>
    <mergeCell ref="AQ191:AQ192"/>
    <mergeCell ref="AO203:AO204"/>
    <mergeCell ref="AP203:AP204"/>
    <mergeCell ref="AQ203:AQ204"/>
    <mergeCell ref="AO227:AO228"/>
    <mergeCell ref="AP227:AP228"/>
    <mergeCell ref="AQ227:AQ228"/>
    <mergeCell ref="A178:AQ178"/>
    <mergeCell ref="A214:AQ214"/>
    <mergeCell ref="A238:AQ238"/>
    <mergeCell ref="A262:AQ262"/>
    <mergeCell ref="AF275:AF276"/>
    <mergeCell ref="Y275:Y276"/>
    <mergeCell ref="Y251:Y252"/>
    <mergeCell ref="Y227:Y228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FF451-6F18-459F-8AFA-D13899C3477C}">
  <sheetPr>
    <tabColor theme="6" tint="0.39997558519241921"/>
  </sheetPr>
  <dimension ref="A1:AO452"/>
  <sheetViews>
    <sheetView tabSelected="1" zoomScale="85" zoomScaleNormal="85" workbookViewId="0">
      <pane xSplit="2" ySplit="8" topLeftCell="C319" activePane="bottomRight" state="frozen"/>
      <selection pane="topRight" activeCell="C1" sqref="C1"/>
      <selection pane="bottomLeft" activeCell="A9" sqref="A9"/>
      <selection pane="bottomRight" activeCell="O452" sqref="O452"/>
    </sheetView>
  </sheetViews>
  <sheetFormatPr defaultRowHeight="15"/>
  <cols>
    <col min="1" max="1" width="8.5703125" style="713" customWidth="1"/>
    <col min="2" max="2" width="10.85546875" style="713" customWidth="1"/>
    <col min="3" max="3" width="41.28515625" customWidth="1"/>
    <col min="4" max="4" width="15.7109375" customWidth="1"/>
    <col min="5" max="5" width="21.140625" customWidth="1"/>
    <col min="6" max="6" width="19.140625" bestFit="1" customWidth="1"/>
    <col min="7" max="7" width="15.28515625" bestFit="1" customWidth="1"/>
    <col min="8" max="8" width="13.5703125" customWidth="1"/>
    <col min="9" max="9" width="16.5703125" bestFit="1" customWidth="1"/>
    <col min="10" max="10" width="15.42578125" bestFit="1" customWidth="1"/>
    <col min="11" max="11" width="13.7109375" customWidth="1"/>
    <col min="12" max="12" width="14.140625" customWidth="1"/>
    <col min="13" max="13" width="13.28515625" customWidth="1"/>
    <col min="14" max="16" width="11.42578125" customWidth="1"/>
    <col min="17" max="38" width="12.42578125" customWidth="1"/>
    <col min="40" max="40" width="16" customWidth="1"/>
    <col min="41" max="41" width="13.140625" bestFit="1" customWidth="1"/>
  </cols>
  <sheetData>
    <row r="1" spans="1:41" ht="28.5" customHeight="1" thickBot="1">
      <c r="A1" s="964" t="s">
        <v>240</v>
      </c>
      <c r="L1" s="1239" t="s">
        <v>506</v>
      </c>
      <c r="M1" s="1240"/>
      <c r="N1" s="1240"/>
      <c r="O1" s="1240"/>
      <c r="P1" s="1241"/>
      <c r="Q1" s="1242" t="s">
        <v>1036</v>
      </c>
      <c r="R1" s="1241"/>
      <c r="S1" s="1243" t="s">
        <v>508</v>
      </c>
      <c r="T1" s="1243"/>
      <c r="U1" s="1243"/>
      <c r="V1" s="1243"/>
      <c r="W1" s="1239" t="s">
        <v>509</v>
      </c>
      <c r="X1" s="1240"/>
      <c r="Y1" s="1240"/>
      <c r="Z1" s="1241"/>
      <c r="AA1" s="1243" t="s">
        <v>510</v>
      </c>
      <c r="AB1" s="1243"/>
      <c r="AC1" s="1243"/>
      <c r="AD1" s="1243"/>
      <c r="AE1" s="1239" t="s">
        <v>511</v>
      </c>
      <c r="AF1" s="1240"/>
      <c r="AG1" s="1240"/>
      <c r="AH1" s="1241"/>
      <c r="AI1" s="1239" t="s">
        <v>64</v>
      </c>
      <c r="AJ1" s="1240"/>
      <c r="AK1" s="1240"/>
      <c r="AL1" s="1241"/>
    </row>
    <row r="2" spans="1:41" ht="18.75" customHeight="1">
      <c r="A2" s="365" t="s">
        <v>11</v>
      </c>
      <c r="B2" s="366" t="s">
        <v>12</v>
      </c>
      <c r="C2" s="367" t="s">
        <v>13</v>
      </c>
      <c r="D2" s="1152" t="s">
        <v>14</v>
      </c>
      <c r="E2" s="1153"/>
      <c r="F2" s="1154" t="s">
        <v>512</v>
      </c>
      <c r="G2" s="1155"/>
      <c r="H2" s="1155"/>
      <c r="I2" s="1155"/>
      <c r="J2" s="1155"/>
      <c r="K2" s="1156"/>
      <c r="L2" s="368" t="s">
        <v>18</v>
      </c>
      <c r="M2" s="369" t="s">
        <v>19</v>
      </c>
      <c r="N2" s="369" t="s">
        <v>20</v>
      </c>
      <c r="O2" s="369" t="s">
        <v>21</v>
      </c>
      <c r="P2" s="370" t="s">
        <v>22</v>
      </c>
      <c r="Q2" s="714" t="s">
        <v>18</v>
      </c>
      <c r="R2" s="370" t="s">
        <v>22</v>
      </c>
      <c r="S2" s="371" t="s">
        <v>18</v>
      </c>
      <c r="T2" s="369" t="s">
        <v>19</v>
      </c>
      <c r="U2" s="369" t="s">
        <v>20</v>
      </c>
      <c r="V2" s="372" t="s">
        <v>21</v>
      </c>
      <c r="W2" s="368" t="s">
        <v>18</v>
      </c>
      <c r="X2" s="369" t="s">
        <v>19</v>
      </c>
      <c r="Y2" s="369" t="s">
        <v>20</v>
      </c>
      <c r="Z2" s="373" t="s">
        <v>21</v>
      </c>
      <c r="AA2" s="371" t="s">
        <v>18</v>
      </c>
      <c r="AB2" s="369" t="s">
        <v>19</v>
      </c>
      <c r="AC2" s="369" t="s">
        <v>20</v>
      </c>
      <c r="AD2" s="372" t="s">
        <v>21</v>
      </c>
      <c r="AE2" s="368" t="s">
        <v>18</v>
      </c>
      <c r="AF2" s="369" t="s">
        <v>19</v>
      </c>
      <c r="AG2" s="369" t="s">
        <v>20</v>
      </c>
      <c r="AH2" s="373" t="s">
        <v>21</v>
      </c>
      <c r="AI2" s="368" t="s">
        <v>18</v>
      </c>
      <c r="AJ2" s="369" t="s">
        <v>19</v>
      </c>
      <c r="AK2" s="369" t="s">
        <v>20</v>
      </c>
      <c r="AL2" s="373" t="s">
        <v>21</v>
      </c>
      <c r="AN2" s="850"/>
    </row>
    <row r="3" spans="1:41" ht="19.5" thickBot="1">
      <c r="A3" s="374" t="s">
        <v>24</v>
      </c>
      <c r="B3" s="375" t="s">
        <v>25</v>
      </c>
      <c r="C3" s="376" t="s">
        <v>26</v>
      </c>
      <c r="D3" s="1160" t="s">
        <v>27</v>
      </c>
      <c r="E3" s="1161"/>
      <c r="F3" s="1157"/>
      <c r="G3" s="1158"/>
      <c r="H3" s="1158"/>
      <c r="I3" s="1158"/>
      <c r="J3" s="1158"/>
      <c r="K3" s="1159"/>
      <c r="L3" s="377"/>
      <c r="M3" s="378" t="s">
        <v>30</v>
      </c>
      <c r="N3" s="378"/>
      <c r="O3" s="378"/>
      <c r="P3" s="379"/>
      <c r="Q3" s="715"/>
      <c r="R3" s="379"/>
      <c r="S3" s="380"/>
      <c r="T3" s="378" t="s">
        <v>30</v>
      </c>
      <c r="U3" s="378"/>
      <c r="V3" s="382"/>
      <c r="W3" s="380"/>
      <c r="X3" s="378" t="s">
        <v>30</v>
      </c>
      <c r="Y3" s="378"/>
      <c r="Z3" s="382"/>
      <c r="AA3" s="380"/>
      <c r="AB3" s="378" t="s">
        <v>30</v>
      </c>
      <c r="AC3" s="378"/>
      <c r="AD3" s="382"/>
      <c r="AE3" s="380"/>
      <c r="AF3" s="378" t="s">
        <v>30</v>
      </c>
      <c r="AG3" s="378"/>
      <c r="AH3" s="382"/>
      <c r="AI3" s="377"/>
      <c r="AJ3" s="378" t="s">
        <v>30</v>
      </c>
      <c r="AK3" s="378"/>
      <c r="AL3" s="382"/>
    </row>
    <row r="4" spans="1:41" ht="26.25">
      <c r="A4" s="383" t="s">
        <v>513</v>
      </c>
      <c r="B4" s="716" t="s">
        <v>1550</v>
      </c>
      <c r="C4" s="717" t="s">
        <v>91</v>
      </c>
      <c r="D4" s="386">
        <f t="shared" ref="D4:D8" si="0">SUM(F4:K4)</f>
        <v>22416000</v>
      </c>
      <c r="E4" s="387" t="s">
        <v>514</v>
      </c>
      <c r="F4" s="388">
        <f>SUM(F10,F41,F71,F96,F143,F193,F217,F242,F270,F311)</f>
        <v>3816000</v>
      </c>
      <c r="G4" s="389">
        <f>SUM(G10,G41,G71,G96,G143,G193,G217,G242,G270,G311)</f>
        <v>668720</v>
      </c>
      <c r="H4" s="389">
        <f>SUM(H10,H41,H71,H96,H143,H193,H217,H242,H270,H311)</f>
        <v>6964200</v>
      </c>
      <c r="I4" s="389">
        <f>SUM(I10,I41,I71,I96,I143,I193,I217,I242,I270,I311)</f>
        <v>500300</v>
      </c>
      <c r="J4" s="389">
        <f>SUM(J10,J41,J71,J96,J143,J193,J217,J242,J270,J311)</f>
        <v>2934980</v>
      </c>
      <c r="K4" s="390">
        <f>SUM(K10,K41,K71,K96,K143,K193,K217,K242,K270,K311)</f>
        <v>7531800</v>
      </c>
      <c r="L4" s="391"/>
      <c r="M4" s="392"/>
      <c r="N4" s="392"/>
      <c r="O4" s="392"/>
      <c r="P4" s="393"/>
      <c r="Q4" s="718"/>
      <c r="R4" s="393"/>
      <c r="S4" s="394"/>
      <c r="T4" s="392"/>
      <c r="U4" s="392"/>
      <c r="V4" s="396"/>
      <c r="W4" s="394"/>
      <c r="X4" s="392"/>
      <c r="Y4" s="392"/>
      <c r="Z4" s="396"/>
      <c r="AA4" s="394"/>
      <c r="AB4" s="392"/>
      <c r="AC4" s="392"/>
      <c r="AD4" s="396"/>
      <c r="AE4" s="394"/>
      <c r="AF4" s="392"/>
      <c r="AG4" s="392"/>
      <c r="AH4" s="396"/>
      <c r="AI4" s="391"/>
      <c r="AJ4" s="392"/>
      <c r="AK4" s="392"/>
      <c r="AL4" s="396"/>
      <c r="AN4" s="328">
        <f>SUM(G102,G149,G277:G280)</f>
        <v>18055</v>
      </c>
      <c r="AO4" s="328">
        <f>SUM(H47,H77,H102,H149,H199,H223,H248,H276,H317)</f>
        <v>0</v>
      </c>
    </row>
    <row r="5" spans="1:41" ht="37.5">
      <c r="A5" s="397" t="s">
        <v>515</v>
      </c>
      <c r="B5" s="719"/>
      <c r="C5" s="720"/>
      <c r="D5" s="386">
        <f t="shared" si="0"/>
        <v>19648950</v>
      </c>
      <c r="E5" s="400" t="s">
        <v>516</v>
      </c>
      <c r="F5" s="388">
        <f>SUM(F11,F42,F72,F97,F144,F194,F218,F243,F271,F312)</f>
        <v>3816000</v>
      </c>
      <c r="G5" s="389">
        <f>SUM(G11,G42,G72,G97,G144,G194,G218,G243,G271,G312)</f>
        <v>501540</v>
      </c>
      <c r="H5" s="389">
        <f>SUM(H11,H42,H72,H97,H144,H194,H218,H243,H271,H312)</f>
        <v>5223150</v>
      </c>
      <c r="I5" s="389">
        <f>SUM(I11,I42,I72,I97,I144,I194,I218,I243,I271,I312)</f>
        <v>375225</v>
      </c>
      <c r="J5" s="389">
        <f>SUM(J11,J42,J72,J97,J144,J194,J218,J243,J271,J312)</f>
        <v>2201235</v>
      </c>
      <c r="K5" s="390">
        <f>SUM(K11,K42,K72,K97,K144,K194,K218,K243,K271,K312)</f>
        <v>7531800</v>
      </c>
      <c r="L5" s="391"/>
      <c r="M5" s="392"/>
      <c r="N5" s="392"/>
      <c r="O5" s="392"/>
      <c r="P5" s="393"/>
      <c r="Q5" s="718"/>
      <c r="R5" s="393"/>
      <c r="S5" s="394"/>
      <c r="T5" s="392"/>
      <c r="U5" s="392"/>
      <c r="V5" s="396"/>
      <c r="W5" s="394"/>
      <c r="X5" s="392"/>
      <c r="Y5" s="392"/>
      <c r="Z5" s="396"/>
      <c r="AA5" s="394"/>
      <c r="AB5" s="392"/>
      <c r="AC5" s="392"/>
      <c r="AD5" s="396"/>
      <c r="AE5" s="394"/>
      <c r="AF5" s="392"/>
      <c r="AG5" s="392"/>
      <c r="AH5" s="396"/>
      <c r="AI5" s="391"/>
      <c r="AJ5" s="392"/>
      <c r="AK5" s="392"/>
      <c r="AL5" s="396"/>
    </row>
    <row r="6" spans="1:41" ht="26.25">
      <c r="A6" s="397" t="s">
        <v>517</v>
      </c>
      <c r="B6" s="721">
        <f>D6*100/D4</f>
        <v>82.680081281227672</v>
      </c>
      <c r="C6" s="398" t="s">
        <v>32</v>
      </c>
      <c r="D6" s="386">
        <f t="shared" si="0"/>
        <v>18533567.019999996</v>
      </c>
      <c r="E6" s="400" t="s">
        <v>518</v>
      </c>
      <c r="F6" s="388">
        <f>SUM(F12,F43,F73,F98,F145,F195,F219,F244,F272,F313)</f>
        <v>3261000</v>
      </c>
      <c r="G6" s="389">
        <f>SUM(G12,G43,G73,G98,G145,G195,G219,G244,G272,G313)</f>
        <v>889650.8</v>
      </c>
      <c r="H6" s="389">
        <f>SUM(H12,H43,H73,H98,H145,H195,H219,H244,H272,H313)</f>
        <v>4931945.1899999995</v>
      </c>
      <c r="I6" s="389">
        <f>SUM(I12,I43,I73,I98,I145,I195,I219,I244,I272,I313)</f>
        <v>0</v>
      </c>
      <c r="J6" s="389">
        <f>SUM(J12,J43,J73,J98,J145,J195,J219,J244,J272,J313)</f>
        <v>2000505.03</v>
      </c>
      <c r="K6" s="390">
        <f>SUM(K12,K43,K73,K98,K145,K195,K219,K244,K272,K313)</f>
        <v>7450466</v>
      </c>
      <c r="L6" s="391">
        <f>SUM(L12,L51,L95,L195,L219,L244,L272,L313,L341,L353,L365,L377,L389,L401,L413,L425,L437,L449,L461,L473,L485,L497,L509,L521,L533,L545)</f>
        <v>180000</v>
      </c>
      <c r="M6" s="392">
        <f>SUM(M12,M51,M95,M195,M219,M244,M272,M313,M341,M353,M365,M377,M389,M401,M413,M425,M437,M449,M461,M473,M485,M497,M509,M521,M533,M545)</f>
        <v>0</v>
      </c>
      <c r="N6" s="392">
        <f>SUM(N12,N51,N95,N195,N219,N244,N272,N313,N341,N353,N365,N377,N389,N401,N413,N425,N437,N449,N461,N473,N485,N497,N509,N521,N533,N545)</f>
        <v>0</v>
      </c>
      <c r="O6" s="392">
        <f>SUM(O12,O51,O95,O195,O219,O244,O272,O313,O341,O353,O365,O377,O389,O401,O413,O425,O437,O449,O461,O473,O485,O497,O509,O521,O533,O545)</f>
        <v>0</v>
      </c>
      <c r="P6" s="393">
        <f>SUM(P12,P51,P95,P195,P219,P244,P272,P313,P341,P353,P365,P377,P389,P401,P413,P425,P437,P449,P461,P473,P485,P497,P509,P521,P533,P545)</f>
        <v>0</v>
      </c>
      <c r="Q6" s="718">
        <f>SUM(Q12,Q51,Q95,Q195,Q219,Q244,Q272,Q313,Q341,Q353,Q365,Q377,Q389,Q401,Q413,Q425,Q437,Q449,Q461,Q473,Q485,Q497,Q509,Q521,Q533,Q545)</f>
        <v>180000</v>
      </c>
      <c r="R6" s="393">
        <f>SUM(R12,R51,R95,R195,R219,R244,R272,R313,R341,R353,R365,R377,R389,R401,R413,R425,R437,R449,R461,R473,R485,R497,R509,R521,R533,R545)</f>
        <v>0</v>
      </c>
      <c r="S6" s="394">
        <f>SUM(S12,S51,S95,S195,S219,S244,S272,S313,S341,S353,S365,S377,S389,S401,S413,S425,S437,S449,S461,S473,S485,S497,S509,S521,S533,S545)</f>
        <v>429830.8</v>
      </c>
      <c r="T6" s="392">
        <f>SUM(T12,T51,T95,T195,T219,T244,T272,T313,T341,T353,T365,T377,T389,T401,T413,T425,T437,T449,T461,T473,T485,T497,T509,T521,T533,T545)</f>
        <v>429830.8</v>
      </c>
      <c r="U6" s="392">
        <f>SUM(U12,U51,U95,U195,U219,U244,U272,U313,U341,U353,U365,U377,U389,U401,U413,U425,U437,U449,U461,U473,U485,U497,U509,U521,U533,U545)</f>
        <v>0</v>
      </c>
      <c r="V6" s="396">
        <f>SUM(V12,V51,V95,V195,V219,V244,V272,V313,V341,V353,V365,V377,V389,V401,V413,V425,V437,V449,V461,V473,V485,V497,V509,V521,V533,V545)</f>
        <v>0</v>
      </c>
      <c r="W6" s="394">
        <f>SUM(W12,W51,W95,W195,W219,W244,W272,W313,W341,W353,W365,W377,W389,W401,W413,W425,W437,W449,W461,W473,W485,W497,W509,W521,W533,W545)</f>
        <v>648411.19999999995</v>
      </c>
      <c r="X6" s="392">
        <f>SUM(X12,X51,X95,X195,X219,X244,X272,X313,X341,X353,X365,X377,X389,X401,X413,X425,X437,X449,X461,X473,X485,X497,X509,X521,X533,X545)</f>
        <v>716420.39999999991</v>
      </c>
      <c r="Y6" s="392">
        <f>SUM(Y12,Y51,Y95,Y195,Y219,Y244,Y272,Y313,Y341,Y353,Y365,Y377,Y389,Y401,Y413,Y425,Y437,Y449,Y461,Y473,Y485,Y497,Y509,Y521,Y533,Y545)</f>
        <v>0</v>
      </c>
      <c r="Z6" s="396">
        <f>SUM(Z12,Z51,Z95,Z195,Z219,Z244,Z272,Z313,Z341,Z353,Z365,Z377,Z389,Z401,Z413,Z425,Z437,Z449,Z461,Z473,Z485,Z497,Z509,Z521,Z533,Z545)</f>
        <v>0</v>
      </c>
      <c r="AA6" s="394">
        <f>SUM(AA12,AA51,AA95,AA195,AA219,AA244,AA272,AA313,AA341,AA353,AA365,AA377,AA389,AA401,AA413,AA425,AA437,AA449,AA461,AA473,AA485,AA497,AA509,AA521,AA533,AA545)</f>
        <v>0</v>
      </c>
      <c r="AB6" s="392">
        <f>SUM(AB12,AB51,AB95,AB195,AB219,AB244,AB272,AB313,AB341,AB353,AB365,AB377,AB389,AB401,AB413,AB425,AB437,AB449,AB461,AB473,AB485,AB497,AB509,AB521,AB533,AB545)</f>
        <v>0</v>
      </c>
      <c r="AC6" s="392">
        <f>SUM(AC12,AC51,AC95,AC195,AC219,AC244,AC272,AC313,AC341,AC353,AC365,AC377,AC389,AC401,AC413,AC425,AC437,AC449,AC461,AC473,AC485,AC497,AC509,AC521,AC533,AC545)</f>
        <v>0</v>
      </c>
      <c r="AD6" s="396">
        <f>SUM(AD12,AD51,AD95,AD195,AD219,AD244,AD272,AD313,AD341,AD353,AD365,AD377,AD389,AD401,AD413,AD425,AD437,AD449,AD461,AD473,AD485,AD497,AD509,AD521,AD533,AD545)</f>
        <v>0</v>
      </c>
      <c r="AE6" s="394">
        <f>SUM(AE12,AE51,AE95,AE195,AE219,AE244,AE272,AE313,AE341,AE353,AE365,AE377,AE389,AE401,AE413,AE425,AE437,AE449,AE461,AE473,AE485,AE497,AE509,AE521,AE533,AE545)</f>
        <v>0</v>
      </c>
      <c r="AF6" s="392">
        <f>SUM(AF12,AF51,AF95,AF195,AF219,AF244,AF272,AF313,AF341,AF353,AF365,AF377,AF389,AF401,AF413,AF425,AF437,AF449,AF461,AF473,AF485,AF497,AF509,AF521,AF533,AF545)</f>
        <v>0</v>
      </c>
      <c r="AG6" s="392">
        <f>SUM(AG12,AG51,AG95,AG195,AG219,AG244,AG272,AG313,AG341,AG353,AG365,AG377,AG389,AG401,AG413,AG425,AG437,AG449,AG461,AG473,AG485,AG497,AG509,AG521,AG533,AG545)</f>
        <v>0</v>
      </c>
      <c r="AH6" s="396">
        <f>SUM(AH12,AH51,AH95,AH195,AH219,AH244,AH272,AH313,AH341,AH353,AH365,AH377,AH389,AH401,AH413,AH425,AH437,AH449,AH461,AH473,AH485,AH497,AH509,AH521,AH533,AH545)</f>
        <v>0</v>
      </c>
      <c r="AI6" s="391">
        <f>SUM(AI12,AI51,AI95,AI195,AI219,AI244,AI272,AI313,AI341,AI353,AI365,AI377,AI389,AI401,AI413,AI425,AI437,AI449,AI461,AI473,AI485,AI497,AI509,AI521,AI533,AI545)</f>
        <v>0</v>
      </c>
      <c r="AJ6" s="392">
        <f>SUM(AJ12,AJ51,AJ95,AJ195,AJ219,AJ244,AJ272,AJ313,AJ341,AJ353,AJ365,AJ377,AJ389,AJ401,AJ413,AJ425,AJ437,AJ449,AJ461,AJ473,AJ485,AJ497,AJ509,AJ521,AJ533,AJ545)</f>
        <v>0</v>
      </c>
      <c r="AK6" s="392">
        <f>SUM(AK12,AK51,AK95,AK195,AK219,AK244,AK272,AK313,AK341,AK353,AK365,AK377,AK389,AK401,AK413,AK425,AK437,AK449,AK461,AK473,AK485,AK497,AK509,AK521,AK533,AK545)</f>
        <v>0</v>
      </c>
      <c r="AL6" s="396">
        <f>SUM(AL12,AL51,AL95,AL195,AL219,AL244,AL272,AL313,AL341,AL353,AL365,AL377,AL389,AL401,AL413,AL425,AL437,AL449,AL461,AL473,AL485,AL497,AL509,AL521,AL533,AL545)</f>
        <v>0</v>
      </c>
    </row>
    <row r="7" spans="1:41" ht="26.25">
      <c r="A7" s="402" t="s">
        <v>519</v>
      </c>
      <c r="B7" s="721">
        <f>L6*100/D4</f>
        <v>0.80299785867237683</v>
      </c>
      <c r="C7" s="398" t="s">
        <v>32</v>
      </c>
      <c r="D7" s="386">
        <f t="shared" si="0"/>
        <v>1115382.9800000002</v>
      </c>
      <c r="E7" s="400" t="s">
        <v>520</v>
      </c>
      <c r="F7" s="388">
        <f>SUM(F13,F44,F74,F99,F146,F196,F220,F245,F273,F314)</f>
        <v>555000</v>
      </c>
      <c r="G7" s="389">
        <f>SUM(G13,G44,G74,G99,G146,G196,G220,G245,G273,G314)</f>
        <v>-388110.8</v>
      </c>
      <c r="H7" s="389">
        <f>SUM(H13,H44,H74,H99,H146,H196,H220,H245,H273,H314)</f>
        <v>291204.81000000023</v>
      </c>
      <c r="I7" s="389">
        <f>SUM(I13,I44,I74,I99,I146,I196,I220,I245,I273,I314)</f>
        <v>375225</v>
      </c>
      <c r="J7" s="389">
        <f>SUM(J13,J44,J74,J99,J146,J196,J220,J245,J273,J314)</f>
        <v>200729.96999999997</v>
      </c>
      <c r="K7" s="390">
        <f>SUM(K13,K44,K74,K99,K146,K196,K220,K245,K273,K314)</f>
        <v>81334</v>
      </c>
      <c r="L7" s="391"/>
      <c r="M7" s="392"/>
      <c r="N7" s="392"/>
      <c r="O7" s="392"/>
      <c r="P7" s="393"/>
      <c r="Q7" s="718"/>
      <c r="R7" s="393"/>
      <c r="S7" s="394"/>
      <c r="T7" s="392"/>
      <c r="U7" s="392"/>
      <c r="V7" s="396"/>
      <c r="W7" s="394"/>
      <c r="X7" s="392"/>
      <c r="Y7" s="392"/>
      <c r="Z7" s="396"/>
      <c r="AA7" s="394"/>
      <c r="AB7" s="392"/>
      <c r="AC7" s="392"/>
      <c r="AD7" s="396"/>
      <c r="AE7" s="394"/>
      <c r="AF7" s="392"/>
      <c r="AG7" s="392"/>
      <c r="AH7" s="396"/>
      <c r="AI7" s="391"/>
      <c r="AJ7" s="392"/>
      <c r="AK7" s="392"/>
      <c r="AL7" s="396"/>
    </row>
    <row r="8" spans="1:41" ht="19.5" thickBot="1">
      <c r="A8" s="404"/>
      <c r="B8" s="404"/>
      <c r="C8" s="722"/>
      <c r="D8" s="723">
        <f t="shared" si="0"/>
        <v>3882432.9800000004</v>
      </c>
      <c r="E8" s="406" t="s">
        <v>453</v>
      </c>
      <c r="F8" s="388">
        <f>SUM(F14,F45,F75,F100,F147,F197,F221,F246,F274,F315)</f>
        <v>555000</v>
      </c>
      <c r="G8" s="389">
        <f>SUM(G14,G45,G75,G100,G147,G197,G221,G246,G274,G315)</f>
        <v>-220930.8</v>
      </c>
      <c r="H8" s="389">
        <f>SUM(H14,H45,H75,H100,H147,H197,H221,H246,H274,H315)</f>
        <v>2032254.81</v>
      </c>
      <c r="I8" s="389">
        <f>SUM(I14,I45,I75,I100,I147,I197,I221,I246,I274,I315)</f>
        <v>500300</v>
      </c>
      <c r="J8" s="389">
        <f>SUM(J14,J45,J75,J100,J147,J197,J221,J246,J274,J315)</f>
        <v>934474.97</v>
      </c>
      <c r="K8" s="390">
        <f>SUM(K14,K45,K75,K100,K147,K197,K221,K246,K274,K315)</f>
        <v>81334</v>
      </c>
      <c r="L8" s="391"/>
      <c r="M8" s="392"/>
      <c r="N8" s="392"/>
      <c r="O8" s="392"/>
      <c r="P8" s="393"/>
      <c r="Q8" s="718"/>
      <c r="R8" s="393"/>
      <c r="S8" s="394"/>
      <c r="T8" s="392"/>
      <c r="U8" s="392"/>
      <c r="V8" s="396"/>
      <c r="W8" s="394"/>
      <c r="X8" s="392"/>
      <c r="Y8" s="392"/>
      <c r="Z8" s="396"/>
      <c r="AA8" s="394"/>
      <c r="AB8" s="392"/>
      <c r="AC8" s="392"/>
      <c r="AD8" s="396"/>
      <c r="AE8" s="394"/>
      <c r="AF8" s="392"/>
      <c r="AG8" s="392"/>
      <c r="AH8" s="396"/>
      <c r="AI8" s="391"/>
      <c r="AJ8" s="392"/>
      <c r="AK8" s="392"/>
      <c r="AL8" s="396"/>
    </row>
    <row r="9" spans="1:41" ht="37.5">
      <c r="A9" s="980" t="s">
        <v>92</v>
      </c>
      <c r="B9" s="724" t="s">
        <v>244</v>
      </c>
      <c r="C9" s="725" t="s">
        <v>245</v>
      </c>
      <c r="D9" s="726" t="s">
        <v>246</v>
      </c>
      <c r="E9" s="410" t="s">
        <v>521</v>
      </c>
      <c r="F9" s="411" t="s">
        <v>522</v>
      </c>
      <c r="G9" s="409" t="s">
        <v>508</v>
      </c>
      <c r="H9" s="409" t="s">
        <v>509</v>
      </c>
      <c r="I9" s="409" t="s">
        <v>510</v>
      </c>
      <c r="J9" s="412" t="s">
        <v>511</v>
      </c>
      <c r="K9" s="413" t="s">
        <v>64</v>
      </c>
      <c r="L9" s="414"/>
      <c r="M9" s="415"/>
      <c r="N9" s="415"/>
      <c r="O9" s="415"/>
      <c r="P9" s="416"/>
      <c r="Q9" s="414"/>
      <c r="R9" s="416"/>
      <c r="S9" s="417">
        <f>SUM(S15:V15)</f>
        <v>3400</v>
      </c>
      <c r="T9" s="898">
        <f>S9+G16</f>
        <v>3400</v>
      </c>
      <c r="U9" s="415"/>
      <c r="V9" s="416"/>
      <c r="W9" s="417">
        <f>SUM(W15:Z15)</f>
        <v>52922.2</v>
      </c>
      <c r="X9" s="898">
        <f>W9+H16</f>
        <v>52922.2</v>
      </c>
      <c r="Y9" s="415"/>
      <c r="Z9" s="416"/>
      <c r="AA9" s="417">
        <f>SUM(AA15:AD15)</f>
        <v>0</v>
      </c>
      <c r="AB9" s="415"/>
      <c r="AC9" s="415"/>
      <c r="AD9" s="416"/>
      <c r="AE9" s="417">
        <f>SUM(AE15:AH15)</f>
        <v>155150</v>
      </c>
      <c r="AF9" s="415"/>
      <c r="AG9" s="415"/>
      <c r="AH9" s="416"/>
      <c r="AI9" s="414"/>
      <c r="AJ9" s="415"/>
      <c r="AK9" s="415"/>
      <c r="AL9" s="416"/>
    </row>
    <row r="10" spans="1:41" ht="26.25">
      <c r="A10" s="402" t="s">
        <v>513</v>
      </c>
      <c r="B10" s="727" t="str">
        <f>$B$4</f>
        <v>90</v>
      </c>
      <c r="C10" s="398" t="s">
        <v>32</v>
      </c>
      <c r="D10" s="386">
        <f>SUM(F10:K10)</f>
        <v>3562000</v>
      </c>
      <c r="E10" s="400" t="s">
        <v>514</v>
      </c>
      <c r="F10" s="422">
        <v>540000</v>
      </c>
      <c r="G10" s="423">
        <v>0</v>
      </c>
      <c r="H10" s="424">
        <v>60200</v>
      </c>
      <c r="I10" s="425">
        <v>100000</v>
      </c>
      <c r="J10" s="426">
        <v>290000</v>
      </c>
      <c r="K10" s="427">
        <v>2571800</v>
      </c>
      <c r="L10" s="428"/>
      <c r="M10" s="429"/>
      <c r="N10" s="430"/>
      <c r="O10" s="431"/>
      <c r="P10" s="432"/>
      <c r="Q10" s="428"/>
      <c r="R10" s="432"/>
      <c r="S10" s="433"/>
      <c r="T10" s="429"/>
      <c r="U10" s="430"/>
      <c r="V10" s="435"/>
      <c r="W10" s="433"/>
      <c r="X10" s="429"/>
      <c r="Y10" s="430"/>
      <c r="Z10" s="435"/>
      <c r="AA10" s="433"/>
      <c r="AB10" s="429"/>
      <c r="AC10" s="430"/>
      <c r="AD10" s="435"/>
      <c r="AE10" s="433"/>
      <c r="AF10" s="429"/>
      <c r="AG10" s="430"/>
      <c r="AH10" s="435"/>
      <c r="AI10" s="428"/>
      <c r="AJ10" s="429"/>
      <c r="AK10" s="430"/>
      <c r="AL10" s="435"/>
    </row>
    <row r="11" spans="1:41" ht="37.5" hidden="1" customHeight="1">
      <c r="A11" s="402" t="str">
        <f>$A$5</f>
        <v>พ.ค.</v>
      </c>
      <c r="B11" s="719"/>
      <c r="C11" s="398"/>
      <c r="D11" s="386">
        <f t="shared" ref="D11:D14" si="1">SUM(F11:K11)</f>
        <v>3449450</v>
      </c>
      <c r="E11" s="400" t="s">
        <v>516</v>
      </c>
      <c r="F11" s="422">
        <v>540000</v>
      </c>
      <c r="G11" s="423">
        <v>0</v>
      </c>
      <c r="H11" s="424">
        <v>45150</v>
      </c>
      <c r="I11" s="425">
        <v>75000</v>
      </c>
      <c r="J11" s="426">
        <v>217500</v>
      </c>
      <c r="K11" s="427">
        <v>2571800</v>
      </c>
      <c r="L11" s="428"/>
      <c r="M11" s="429"/>
      <c r="N11" s="430"/>
      <c r="O11" s="431"/>
      <c r="P11" s="432"/>
      <c r="Q11" s="428"/>
      <c r="R11" s="432"/>
      <c r="S11" s="433"/>
      <c r="T11" s="429"/>
      <c r="U11" s="430"/>
      <c r="V11" s="434"/>
      <c r="W11" s="428"/>
      <c r="X11" s="429"/>
      <c r="Y11" s="430"/>
      <c r="Z11" s="435"/>
      <c r="AA11" s="433"/>
      <c r="AB11" s="429"/>
      <c r="AC11" s="430"/>
      <c r="AD11" s="434"/>
      <c r="AE11" s="428"/>
      <c r="AF11" s="429"/>
      <c r="AG11" s="430"/>
      <c r="AH11" s="435"/>
      <c r="AI11" s="428"/>
      <c r="AJ11" s="429"/>
      <c r="AK11" s="430"/>
      <c r="AL11" s="435"/>
    </row>
    <row r="12" spans="1:41" ht="26.25">
      <c r="A12" s="402" t="s">
        <v>517</v>
      </c>
      <c r="B12" s="721">
        <f>D12*100/D10</f>
        <v>91.178332397529473</v>
      </c>
      <c r="C12" s="398" t="s">
        <v>32</v>
      </c>
      <c r="D12" s="386">
        <f>SUM(F12:K12)</f>
        <v>3247772.2</v>
      </c>
      <c r="E12" s="400" t="s">
        <v>518</v>
      </c>
      <c r="F12" s="422">
        <f t="shared" ref="F12:K12" si="2">SUM(F16:F39)</f>
        <v>465000</v>
      </c>
      <c r="G12" s="423">
        <f t="shared" si="2"/>
        <v>3400</v>
      </c>
      <c r="H12" s="424">
        <f t="shared" si="2"/>
        <v>52922.2</v>
      </c>
      <c r="I12" s="425">
        <f t="shared" si="2"/>
        <v>0</v>
      </c>
      <c r="J12" s="426">
        <f t="shared" si="2"/>
        <v>155150</v>
      </c>
      <c r="K12" s="427">
        <f t="shared" si="2"/>
        <v>2571300</v>
      </c>
      <c r="L12" s="428"/>
      <c r="M12" s="429"/>
      <c r="N12" s="430"/>
      <c r="O12" s="431"/>
      <c r="P12" s="432"/>
      <c r="Q12" s="428"/>
      <c r="R12" s="432"/>
      <c r="S12" s="433"/>
      <c r="T12" s="429"/>
      <c r="U12" s="430"/>
      <c r="V12" s="434"/>
      <c r="W12" s="428"/>
      <c r="X12" s="429"/>
      <c r="Y12" s="430"/>
      <c r="Z12" s="435"/>
      <c r="AA12" s="433"/>
      <c r="AB12" s="429"/>
      <c r="AC12" s="430"/>
      <c r="AD12" s="434"/>
      <c r="AE12" s="428"/>
      <c r="AF12" s="429"/>
      <c r="AG12" s="430"/>
      <c r="AH12" s="435"/>
      <c r="AI12" s="428"/>
      <c r="AJ12" s="429"/>
      <c r="AK12" s="430"/>
      <c r="AL12" s="435"/>
    </row>
    <row r="13" spans="1:41" ht="26.25" hidden="1">
      <c r="A13" s="402" t="s">
        <v>519</v>
      </c>
      <c r="B13" s="721">
        <f>L15*100/D10</f>
        <v>35.801516002245933</v>
      </c>
      <c r="C13" s="398" t="s">
        <v>32</v>
      </c>
      <c r="D13" s="386">
        <f>SUM(F13:K13)</f>
        <v>201677.8</v>
      </c>
      <c r="E13" s="400" t="s">
        <v>520</v>
      </c>
      <c r="F13" s="422">
        <f>F11-F12</f>
        <v>75000</v>
      </c>
      <c r="G13" s="423">
        <f t="shared" ref="G13:K13" si="3">G11-G12</f>
        <v>-3400</v>
      </c>
      <c r="H13" s="424">
        <f t="shared" si="3"/>
        <v>-7772.1999999999971</v>
      </c>
      <c r="I13" s="425">
        <f t="shared" si="3"/>
        <v>75000</v>
      </c>
      <c r="J13" s="426">
        <f t="shared" si="3"/>
        <v>62350</v>
      </c>
      <c r="K13" s="427">
        <f t="shared" si="3"/>
        <v>500</v>
      </c>
      <c r="L13" s="428"/>
      <c r="M13" s="429"/>
      <c r="N13" s="430"/>
      <c r="O13" s="431"/>
      <c r="P13" s="432"/>
      <c r="Q13" s="428"/>
      <c r="R13" s="432"/>
      <c r="S13" s="433"/>
      <c r="T13" s="429"/>
      <c r="U13" s="430"/>
      <c r="V13" s="434"/>
      <c r="W13" s="428"/>
      <c r="X13" s="429"/>
      <c r="Y13" s="430"/>
      <c r="Z13" s="435"/>
      <c r="AA13" s="433"/>
      <c r="AB13" s="429"/>
      <c r="AC13" s="430"/>
      <c r="AD13" s="434"/>
      <c r="AE13" s="428"/>
      <c r="AF13" s="429"/>
      <c r="AG13" s="430"/>
      <c r="AH13" s="435"/>
      <c r="AI13" s="428"/>
      <c r="AJ13" s="429"/>
      <c r="AK13" s="430"/>
      <c r="AL13" s="435"/>
    </row>
    <row r="14" spans="1:41" ht="18.75">
      <c r="A14" s="402"/>
      <c r="B14" s="728"/>
      <c r="C14" s="729"/>
      <c r="D14" s="386">
        <f t="shared" si="1"/>
        <v>314227.8</v>
      </c>
      <c r="E14" s="400" t="s">
        <v>453</v>
      </c>
      <c r="F14" s="422">
        <f>F10-F12</f>
        <v>75000</v>
      </c>
      <c r="G14" s="423">
        <f t="shared" ref="G14:K14" si="4">G10-G12</f>
        <v>-3400</v>
      </c>
      <c r="H14" s="424">
        <f t="shared" si="4"/>
        <v>7277.8000000000029</v>
      </c>
      <c r="I14" s="425">
        <f t="shared" si="4"/>
        <v>100000</v>
      </c>
      <c r="J14" s="426">
        <f t="shared" si="4"/>
        <v>134850</v>
      </c>
      <c r="K14" s="439">
        <f t="shared" si="4"/>
        <v>500</v>
      </c>
      <c r="L14" s="428"/>
      <c r="M14" s="429"/>
      <c r="N14" s="430"/>
      <c r="O14" s="431"/>
      <c r="P14" s="432"/>
      <c r="Q14" s="428"/>
      <c r="R14" s="432"/>
      <c r="S14" s="433"/>
      <c r="T14" s="429"/>
      <c r="U14" s="430"/>
      <c r="V14" s="434"/>
      <c r="W14" s="428"/>
      <c r="X14" s="429"/>
      <c r="Y14" s="430"/>
      <c r="Z14" s="435"/>
      <c r="AA14" s="433"/>
      <c r="AB14" s="429"/>
      <c r="AC14" s="430"/>
      <c r="AD14" s="434"/>
      <c r="AE14" s="428"/>
      <c r="AF14" s="429"/>
      <c r="AG14" s="430"/>
      <c r="AH14" s="435"/>
      <c r="AI14" s="428"/>
      <c r="AJ14" s="429"/>
      <c r="AK14" s="430"/>
      <c r="AL14" s="435"/>
    </row>
    <row r="15" spans="1:41" ht="18.75">
      <c r="A15" s="449" t="s">
        <v>523</v>
      </c>
      <c r="B15" s="440" t="s">
        <v>524</v>
      </c>
      <c r="C15" s="1162" t="s">
        <v>525</v>
      </c>
      <c r="D15" s="1163"/>
      <c r="E15" s="1164"/>
      <c r="F15" s="442" t="s">
        <v>526</v>
      </c>
      <c r="G15" s="440" t="s">
        <v>508</v>
      </c>
      <c r="H15" s="440" t="s">
        <v>509</v>
      </c>
      <c r="I15" s="440" t="s">
        <v>510</v>
      </c>
      <c r="J15" s="440" t="s">
        <v>511</v>
      </c>
      <c r="K15" s="443" t="s">
        <v>64</v>
      </c>
      <c r="L15" s="444">
        <f t="shared" ref="L15:AL15" si="5">SUM(L16:L39)</f>
        <v>1275250</v>
      </c>
      <c r="M15" s="445">
        <f t="shared" si="5"/>
        <v>1870852.2</v>
      </c>
      <c r="N15" s="445">
        <f t="shared" si="5"/>
        <v>0</v>
      </c>
      <c r="O15" s="445">
        <f t="shared" si="5"/>
        <v>86670</v>
      </c>
      <c r="P15" s="445">
        <f t="shared" si="5"/>
        <v>15000</v>
      </c>
      <c r="Q15" s="444">
        <f t="shared" si="5"/>
        <v>450000</v>
      </c>
      <c r="R15" s="446">
        <f t="shared" si="5"/>
        <v>15000</v>
      </c>
      <c r="S15" s="447">
        <f t="shared" si="5"/>
        <v>3400</v>
      </c>
      <c r="T15" s="445">
        <f t="shared" si="5"/>
        <v>0</v>
      </c>
      <c r="U15" s="445">
        <f t="shared" si="5"/>
        <v>0</v>
      </c>
      <c r="V15" s="448">
        <f t="shared" si="5"/>
        <v>0</v>
      </c>
      <c r="W15" s="444">
        <f t="shared" si="5"/>
        <v>43870</v>
      </c>
      <c r="X15" s="445">
        <f t="shared" si="5"/>
        <v>9052.2000000000007</v>
      </c>
      <c r="Y15" s="445">
        <f t="shared" si="5"/>
        <v>0</v>
      </c>
      <c r="Z15" s="446">
        <f t="shared" si="5"/>
        <v>0</v>
      </c>
      <c r="AA15" s="447">
        <f t="shared" si="5"/>
        <v>0</v>
      </c>
      <c r="AB15" s="445">
        <f t="shared" si="5"/>
        <v>0</v>
      </c>
      <c r="AC15" s="445">
        <f t="shared" si="5"/>
        <v>0</v>
      </c>
      <c r="AD15" s="448">
        <f t="shared" si="5"/>
        <v>0</v>
      </c>
      <c r="AE15" s="444">
        <f t="shared" si="5"/>
        <v>68480</v>
      </c>
      <c r="AF15" s="445">
        <f t="shared" si="5"/>
        <v>0</v>
      </c>
      <c r="AG15" s="445">
        <f t="shared" si="5"/>
        <v>0</v>
      </c>
      <c r="AH15" s="446">
        <f t="shared" si="5"/>
        <v>86670</v>
      </c>
      <c r="AI15" s="444">
        <f t="shared" si="5"/>
        <v>709500</v>
      </c>
      <c r="AJ15" s="445">
        <f t="shared" si="5"/>
        <v>1861800</v>
      </c>
      <c r="AK15" s="445">
        <f t="shared" si="5"/>
        <v>0</v>
      </c>
      <c r="AL15" s="446">
        <f t="shared" si="5"/>
        <v>0</v>
      </c>
    </row>
    <row r="16" spans="1:41" ht="18.75">
      <c r="A16" s="449"/>
      <c r="B16" s="730"/>
      <c r="C16" s="851" t="s">
        <v>1303</v>
      </c>
      <c r="D16" s="452"/>
      <c r="E16" s="452"/>
      <c r="F16" s="453"/>
      <c r="G16" s="454"/>
      <c r="H16" s="455"/>
      <c r="I16" s="456"/>
      <c r="J16" s="457"/>
      <c r="K16" s="458"/>
      <c r="L16" s="459">
        <f>SUM(Q16,S16,W16,AA16,AE16,AI16)</f>
        <v>0</v>
      </c>
      <c r="M16" s="460">
        <f>SUM(T16,X16,AB16,AF16,AJ16)</f>
        <v>0</v>
      </c>
      <c r="N16" s="461">
        <f>SUM(U16,Y16,AC16,AG16,AK16)</f>
        <v>0</v>
      </c>
      <c r="O16" s="462">
        <f>SUM(V16,Z16,AD16,AH16,AL16)</f>
        <v>0</v>
      </c>
      <c r="P16" s="463">
        <f>SUM(R16)</f>
        <v>0</v>
      </c>
      <c r="Q16" s="459"/>
      <c r="R16" s="463"/>
      <c r="S16" s="464"/>
      <c r="T16" s="460"/>
      <c r="U16" s="461"/>
      <c r="V16" s="465"/>
      <c r="W16" s="459"/>
      <c r="X16" s="460"/>
      <c r="Y16" s="461"/>
      <c r="Z16" s="466"/>
      <c r="AA16" s="464"/>
      <c r="AB16" s="460"/>
      <c r="AC16" s="461"/>
      <c r="AD16" s="465"/>
      <c r="AE16" s="459"/>
      <c r="AF16" s="460"/>
      <c r="AG16" s="461"/>
      <c r="AH16" s="466"/>
      <c r="AI16" s="459"/>
      <c r="AJ16" s="460"/>
      <c r="AK16" s="461"/>
      <c r="AL16" s="466"/>
    </row>
    <row r="17" spans="1:38" ht="18.75">
      <c r="A17" s="449"/>
      <c r="B17" s="732"/>
      <c r="C17" s="451" t="s">
        <v>1037</v>
      </c>
      <c r="D17" s="468"/>
      <c r="E17" s="468"/>
      <c r="F17" s="453"/>
      <c r="G17" s="454"/>
      <c r="H17" s="455"/>
      <c r="I17" s="456"/>
      <c r="J17" s="457"/>
      <c r="K17" s="469">
        <v>1861800</v>
      </c>
      <c r="L17" s="459">
        <f t="shared" ref="L17:L33" si="6">SUM(Q17,S17,W17,AA17,AE17,AI17)</f>
        <v>0</v>
      </c>
      <c r="M17" s="460">
        <f t="shared" ref="M17:O33" si="7">SUM(T17,X17,AB17,AF17,AJ17)</f>
        <v>1861800</v>
      </c>
      <c r="N17" s="461">
        <f t="shared" si="7"/>
        <v>0</v>
      </c>
      <c r="O17" s="462">
        <f t="shared" si="7"/>
        <v>0</v>
      </c>
      <c r="P17" s="463">
        <f t="shared" ref="P17:P33" si="8">SUM(R17)</f>
        <v>0</v>
      </c>
      <c r="Q17" s="459"/>
      <c r="R17" s="463"/>
      <c r="S17" s="464"/>
      <c r="T17" s="460"/>
      <c r="U17" s="461"/>
      <c r="V17" s="465"/>
      <c r="W17" s="459"/>
      <c r="X17" s="460"/>
      <c r="Y17" s="461"/>
      <c r="Z17" s="466"/>
      <c r="AA17" s="464"/>
      <c r="AB17" s="460"/>
      <c r="AC17" s="461"/>
      <c r="AD17" s="465"/>
      <c r="AE17" s="459"/>
      <c r="AF17" s="460"/>
      <c r="AG17" s="461"/>
      <c r="AH17" s="466"/>
      <c r="AI17" s="459"/>
      <c r="AJ17" s="460">
        <v>1861800</v>
      </c>
      <c r="AK17" s="461"/>
      <c r="AL17" s="466"/>
    </row>
    <row r="18" spans="1:38" ht="18.75">
      <c r="A18" s="449"/>
      <c r="B18" s="732"/>
      <c r="C18" s="451" t="s">
        <v>1038</v>
      </c>
      <c r="D18" s="468"/>
      <c r="E18" s="468"/>
      <c r="F18" s="453"/>
      <c r="G18" s="454"/>
      <c r="H18" s="455"/>
      <c r="I18" s="456"/>
      <c r="J18" s="457"/>
      <c r="K18" s="469">
        <v>599500</v>
      </c>
      <c r="L18" s="459">
        <f t="shared" si="6"/>
        <v>599500</v>
      </c>
      <c r="M18" s="460">
        <f t="shared" si="7"/>
        <v>0</v>
      </c>
      <c r="N18" s="461">
        <f t="shared" si="7"/>
        <v>0</v>
      </c>
      <c r="O18" s="462">
        <f t="shared" si="7"/>
        <v>0</v>
      </c>
      <c r="P18" s="463">
        <f t="shared" si="8"/>
        <v>0</v>
      </c>
      <c r="Q18" s="459"/>
      <c r="R18" s="463"/>
      <c r="S18" s="464"/>
      <c r="T18" s="460"/>
      <c r="U18" s="461"/>
      <c r="V18" s="465"/>
      <c r="W18" s="459"/>
      <c r="X18" s="460"/>
      <c r="Y18" s="461"/>
      <c r="Z18" s="466"/>
      <c r="AA18" s="464"/>
      <c r="AB18" s="460"/>
      <c r="AC18" s="461"/>
      <c r="AD18" s="465"/>
      <c r="AE18" s="459"/>
      <c r="AF18" s="460"/>
      <c r="AG18" s="461"/>
      <c r="AH18" s="466"/>
      <c r="AI18" s="459">
        <v>599500</v>
      </c>
      <c r="AJ18" s="460"/>
      <c r="AK18" s="461"/>
      <c r="AL18" s="466"/>
    </row>
    <row r="19" spans="1:38" ht="18.75">
      <c r="A19" s="449"/>
      <c r="B19" s="732"/>
      <c r="C19" s="451" t="s">
        <v>1039</v>
      </c>
      <c r="D19" s="468"/>
      <c r="E19" s="468"/>
      <c r="F19" s="453"/>
      <c r="G19" s="454"/>
      <c r="H19" s="455"/>
      <c r="I19" s="456"/>
      <c r="J19" s="457"/>
      <c r="K19" s="469">
        <v>110000</v>
      </c>
      <c r="L19" s="459">
        <f t="shared" si="6"/>
        <v>110000</v>
      </c>
      <c r="M19" s="460">
        <f t="shared" si="7"/>
        <v>0</v>
      </c>
      <c r="N19" s="461">
        <f t="shared" si="7"/>
        <v>0</v>
      </c>
      <c r="O19" s="462">
        <f t="shared" si="7"/>
        <v>0</v>
      </c>
      <c r="P19" s="463">
        <f t="shared" si="8"/>
        <v>0</v>
      </c>
      <c r="Q19" s="459"/>
      <c r="R19" s="463"/>
      <c r="S19" s="464"/>
      <c r="T19" s="460"/>
      <c r="U19" s="461"/>
      <c r="V19" s="465"/>
      <c r="W19" s="459"/>
      <c r="X19" s="460"/>
      <c r="Y19" s="461"/>
      <c r="Z19" s="466"/>
      <c r="AA19" s="464"/>
      <c r="AB19" s="460"/>
      <c r="AC19" s="461"/>
      <c r="AD19" s="465"/>
      <c r="AE19" s="459"/>
      <c r="AF19" s="460"/>
      <c r="AG19" s="461"/>
      <c r="AH19" s="466"/>
      <c r="AI19" s="459">
        <v>110000</v>
      </c>
      <c r="AJ19" s="460"/>
      <c r="AK19" s="461"/>
      <c r="AL19" s="466"/>
    </row>
    <row r="20" spans="1:38" ht="18.75">
      <c r="A20" s="483"/>
      <c r="B20" s="733">
        <v>244196</v>
      </c>
      <c r="C20" s="484" t="s">
        <v>1040</v>
      </c>
      <c r="D20" s="485"/>
      <c r="E20" s="485"/>
      <c r="F20" s="486">
        <f>15000*12</f>
        <v>180000</v>
      </c>
      <c r="G20" s="487"/>
      <c r="H20" s="488"/>
      <c r="I20" s="489"/>
      <c r="J20" s="490"/>
      <c r="K20" s="491"/>
      <c r="L20" s="459">
        <f t="shared" si="6"/>
        <v>180000</v>
      </c>
      <c r="M20" s="460">
        <f t="shared" si="7"/>
        <v>0</v>
      </c>
      <c r="N20" s="461">
        <f t="shared" si="7"/>
        <v>0</v>
      </c>
      <c r="O20" s="462">
        <f t="shared" si="7"/>
        <v>0</v>
      </c>
      <c r="P20" s="463">
        <f t="shared" si="8"/>
        <v>0</v>
      </c>
      <c r="Q20" s="492">
        <f>F20</f>
        <v>180000</v>
      </c>
      <c r="R20" s="493">
        <f>180000-Q20</f>
        <v>0</v>
      </c>
      <c r="S20" s="494"/>
      <c r="T20" s="495"/>
      <c r="U20" s="496"/>
      <c r="V20" s="497"/>
      <c r="W20" s="492"/>
      <c r="X20" s="495"/>
      <c r="Y20" s="496"/>
      <c r="Z20" s="498"/>
      <c r="AA20" s="494"/>
      <c r="AB20" s="495"/>
      <c r="AC20" s="496"/>
      <c r="AD20" s="497"/>
      <c r="AE20" s="492"/>
      <c r="AF20" s="495"/>
      <c r="AG20" s="496"/>
      <c r="AH20" s="498"/>
      <c r="AI20" s="492"/>
      <c r="AJ20" s="495"/>
      <c r="AK20" s="496"/>
      <c r="AL20" s="498"/>
    </row>
    <row r="21" spans="1:38" ht="18.75">
      <c r="A21" s="483"/>
      <c r="B21" s="733">
        <v>244196</v>
      </c>
      <c r="C21" s="484" t="s">
        <v>1041</v>
      </c>
      <c r="D21" s="485"/>
      <c r="E21" s="485"/>
      <c r="F21" s="486">
        <f>15000*5</f>
        <v>75000</v>
      </c>
      <c r="G21" s="487"/>
      <c r="H21" s="488"/>
      <c r="I21" s="489"/>
      <c r="J21" s="490"/>
      <c r="K21" s="491"/>
      <c r="L21" s="459">
        <f t="shared" si="6"/>
        <v>75000</v>
      </c>
      <c r="M21" s="460">
        <f t="shared" si="7"/>
        <v>0</v>
      </c>
      <c r="N21" s="461">
        <f t="shared" si="7"/>
        <v>0</v>
      </c>
      <c r="O21" s="462">
        <f t="shared" si="7"/>
        <v>0</v>
      </c>
      <c r="P21" s="463">
        <f t="shared" si="8"/>
        <v>0</v>
      </c>
      <c r="Q21" s="492">
        <f>F21</f>
        <v>75000</v>
      </c>
      <c r="R21" s="493"/>
      <c r="S21" s="494"/>
      <c r="T21" s="495"/>
      <c r="U21" s="496"/>
      <c r="V21" s="497"/>
      <c r="W21" s="492"/>
      <c r="X21" s="495"/>
      <c r="Y21" s="496"/>
      <c r="Z21" s="498"/>
      <c r="AA21" s="494"/>
      <c r="AB21" s="495"/>
      <c r="AC21" s="496"/>
      <c r="AD21" s="497"/>
      <c r="AE21" s="492"/>
      <c r="AF21" s="495"/>
      <c r="AG21" s="496"/>
      <c r="AH21" s="498"/>
      <c r="AI21" s="492"/>
      <c r="AJ21" s="495"/>
      <c r="AK21" s="496"/>
      <c r="AL21" s="498"/>
    </row>
    <row r="22" spans="1:38" ht="18.75">
      <c r="A22" s="483"/>
      <c r="B22" s="733">
        <v>244196</v>
      </c>
      <c r="C22" s="484" t="s">
        <v>1711</v>
      </c>
      <c r="D22" s="485"/>
      <c r="E22" s="485"/>
      <c r="F22" s="486">
        <f>15000*6</f>
        <v>90000</v>
      </c>
      <c r="G22" s="487"/>
      <c r="H22" s="488"/>
      <c r="I22" s="489"/>
      <c r="J22" s="490"/>
      <c r="K22" s="491"/>
      <c r="L22" s="459">
        <f t="shared" si="6"/>
        <v>90000</v>
      </c>
      <c r="M22" s="460">
        <f t="shared" si="7"/>
        <v>0</v>
      </c>
      <c r="N22" s="461">
        <f t="shared" si="7"/>
        <v>0</v>
      </c>
      <c r="O22" s="462">
        <f t="shared" si="7"/>
        <v>0</v>
      </c>
      <c r="P22" s="463">
        <f t="shared" si="8"/>
        <v>0</v>
      </c>
      <c r="Q22" s="492">
        <f>F22</f>
        <v>90000</v>
      </c>
      <c r="R22" s="493"/>
      <c r="S22" s="494"/>
      <c r="T22" s="495"/>
      <c r="U22" s="496"/>
      <c r="V22" s="497"/>
      <c r="W22" s="492"/>
      <c r="X22" s="495"/>
      <c r="Y22" s="496"/>
      <c r="Z22" s="498"/>
      <c r="AA22" s="494"/>
      <c r="AB22" s="495"/>
      <c r="AC22" s="496"/>
      <c r="AD22" s="497"/>
      <c r="AE22" s="492"/>
      <c r="AF22" s="495"/>
      <c r="AG22" s="496"/>
      <c r="AH22" s="498"/>
      <c r="AI22" s="492"/>
      <c r="AJ22" s="495"/>
      <c r="AK22" s="496"/>
      <c r="AL22" s="498"/>
    </row>
    <row r="23" spans="1:38" ht="18.75">
      <c r="A23" s="483"/>
      <c r="B23" s="733">
        <v>244196</v>
      </c>
      <c r="C23" s="484" t="s">
        <v>1042</v>
      </c>
      <c r="D23" s="485"/>
      <c r="E23" s="485"/>
      <c r="F23" s="486">
        <f>15000*7</f>
        <v>105000</v>
      </c>
      <c r="G23" s="487"/>
      <c r="H23" s="488"/>
      <c r="I23" s="489"/>
      <c r="J23" s="490"/>
      <c r="K23" s="491"/>
      <c r="L23" s="459">
        <f t="shared" si="6"/>
        <v>105000</v>
      </c>
      <c r="M23" s="460">
        <f t="shared" si="7"/>
        <v>0</v>
      </c>
      <c r="N23" s="461">
        <f t="shared" si="7"/>
        <v>0</v>
      </c>
      <c r="O23" s="462">
        <f t="shared" si="7"/>
        <v>0</v>
      </c>
      <c r="P23" s="463">
        <f t="shared" si="8"/>
        <v>0</v>
      </c>
      <c r="Q23" s="492">
        <f>F23</f>
        <v>105000</v>
      </c>
      <c r="R23" s="493">
        <f>105000-Q23</f>
        <v>0</v>
      </c>
      <c r="S23" s="494"/>
      <c r="T23" s="495"/>
      <c r="U23" s="496"/>
      <c r="V23" s="497"/>
      <c r="W23" s="492"/>
      <c r="X23" s="495"/>
      <c r="Y23" s="496"/>
      <c r="Z23" s="498"/>
      <c r="AA23" s="494"/>
      <c r="AB23" s="495"/>
      <c r="AC23" s="496"/>
      <c r="AD23" s="497"/>
      <c r="AE23" s="492"/>
      <c r="AF23" s="495"/>
      <c r="AG23" s="496"/>
      <c r="AH23" s="498"/>
      <c r="AI23" s="492"/>
      <c r="AJ23" s="495"/>
      <c r="AK23" s="496"/>
      <c r="AL23" s="498"/>
    </row>
    <row r="24" spans="1:38" ht="18.75">
      <c r="A24" s="483"/>
      <c r="B24" s="733">
        <v>244061</v>
      </c>
      <c r="C24" s="484" t="s">
        <v>1043</v>
      </c>
      <c r="D24" s="485"/>
      <c r="E24" s="485"/>
      <c r="F24" s="486"/>
      <c r="G24" s="487">
        <v>3400</v>
      </c>
      <c r="H24" s="488"/>
      <c r="I24" s="489"/>
      <c r="J24" s="490"/>
      <c r="K24" s="491"/>
      <c r="L24" s="459">
        <f t="shared" si="6"/>
        <v>3400</v>
      </c>
      <c r="M24" s="460">
        <f t="shared" si="7"/>
        <v>0</v>
      </c>
      <c r="N24" s="461">
        <f t="shared" si="7"/>
        <v>0</v>
      </c>
      <c r="O24" s="462">
        <f t="shared" si="7"/>
        <v>0</v>
      </c>
      <c r="P24" s="463">
        <f t="shared" si="8"/>
        <v>0</v>
      </c>
      <c r="Q24" s="492"/>
      <c r="R24" s="493"/>
      <c r="S24" s="494">
        <v>3400</v>
      </c>
      <c r="T24" s="495"/>
      <c r="U24" s="496"/>
      <c r="V24" s="497"/>
      <c r="W24" s="492"/>
      <c r="X24" s="495"/>
      <c r="Y24" s="496"/>
      <c r="Z24" s="498"/>
      <c r="AA24" s="494"/>
      <c r="AB24" s="495"/>
      <c r="AC24" s="496"/>
      <c r="AD24" s="497"/>
      <c r="AE24" s="492"/>
      <c r="AF24" s="495"/>
      <c r="AG24" s="496"/>
      <c r="AH24" s="498"/>
      <c r="AI24" s="492"/>
      <c r="AJ24" s="495"/>
      <c r="AK24" s="496"/>
      <c r="AL24" s="498"/>
    </row>
    <row r="25" spans="1:38" ht="18.75">
      <c r="A25" s="483"/>
      <c r="B25" s="733">
        <v>244067</v>
      </c>
      <c r="C25" s="599" t="s">
        <v>1044</v>
      </c>
      <c r="D25" s="485"/>
      <c r="E25" s="485"/>
      <c r="F25" s="486"/>
      <c r="G25" s="487"/>
      <c r="H25" s="488"/>
      <c r="I25" s="489"/>
      <c r="J25" s="490">
        <v>17120</v>
      </c>
      <c r="K25" s="491"/>
      <c r="L25" s="459">
        <f t="shared" si="6"/>
        <v>17120</v>
      </c>
      <c r="M25" s="460">
        <f t="shared" si="7"/>
        <v>0</v>
      </c>
      <c r="N25" s="461">
        <f t="shared" si="7"/>
        <v>0</v>
      </c>
      <c r="O25" s="462">
        <f t="shared" si="7"/>
        <v>0</v>
      </c>
      <c r="P25" s="463">
        <f t="shared" si="8"/>
        <v>0</v>
      </c>
      <c r="Q25" s="492"/>
      <c r="R25" s="493"/>
      <c r="S25" s="494"/>
      <c r="T25" s="495"/>
      <c r="U25" s="496"/>
      <c r="V25" s="497"/>
      <c r="W25" s="492"/>
      <c r="X25" s="495"/>
      <c r="Y25" s="496"/>
      <c r="Z25" s="498"/>
      <c r="AA25" s="494"/>
      <c r="AB25" s="495"/>
      <c r="AC25" s="496"/>
      <c r="AD25" s="497"/>
      <c r="AE25" s="492">
        <v>17120</v>
      </c>
      <c r="AF25" s="495"/>
      <c r="AG25" s="496"/>
      <c r="AH25" s="498"/>
      <c r="AI25" s="492"/>
      <c r="AJ25" s="495"/>
      <c r="AK25" s="496"/>
      <c r="AL25" s="498"/>
    </row>
    <row r="26" spans="1:38" ht="18.75">
      <c r="A26" s="483"/>
      <c r="B26" s="733">
        <v>244075</v>
      </c>
      <c r="C26" s="500" t="s">
        <v>1622</v>
      </c>
      <c r="D26" s="485"/>
      <c r="E26" s="485"/>
      <c r="F26" s="486"/>
      <c r="G26" s="487"/>
      <c r="H26" s="488"/>
      <c r="I26" s="489"/>
      <c r="J26" s="490">
        <v>28890</v>
      </c>
      <c r="K26" s="491"/>
      <c r="L26" s="459">
        <f t="shared" si="6"/>
        <v>0</v>
      </c>
      <c r="M26" s="460">
        <f t="shared" si="7"/>
        <v>0</v>
      </c>
      <c r="N26" s="461">
        <f t="shared" si="7"/>
        <v>0</v>
      </c>
      <c r="O26" s="462">
        <f t="shared" si="7"/>
        <v>28890</v>
      </c>
      <c r="P26" s="463">
        <f t="shared" si="8"/>
        <v>0</v>
      </c>
      <c r="Q26" s="492"/>
      <c r="R26" s="493"/>
      <c r="S26" s="494"/>
      <c r="T26" s="495"/>
      <c r="U26" s="496"/>
      <c r="V26" s="497"/>
      <c r="W26" s="492"/>
      <c r="X26" s="495"/>
      <c r="Y26" s="496"/>
      <c r="Z26" s="498"/>
      <c r="AA26" s="494"/>
      <c r="AB26" s="495"/>
      <c r="AC26" s="496"/>
      <c r="AD26" s="497"/>
      <c r="AE26" s="492"/>
      <c r="AF26" s="495"/>
      <c r="AG26" s="496"/>
      <c r="AH26" s="498">
        <v>28890</v>
      </c>
      <c r="AI26" s="492"/>
      <c r="AJ26" s="495"/>
      <c r="AK26" s="496"/>
      <c r="AL26" s="498"/>
    </row>
    <row r="27" spans="1:38" ht="18.75">
      <c r="A27" s="483"/>
      <c r="B27" s="733">
        <v>244120</v>
      </c>
      <c r="C27" s="599" t="s">
        <v>1045</v>
      </c>
      <c r="D27" s="485"/>
      <c r="E27" s="485"/>
      <c r="F27" s="486"/>
      <c r="G27" s="487"/>
      <c r="H27" s="488"/>
      <c r="I27" s="489"/>
      <c r="J27" s="490">
        <v>51360</v>
      </c>
      <c r="K27" s="491"/>
      <c r="L27" s="459">
        <f t="shared" si="6"/>
        <v>51360</v>
      </c>
      <c r="M27" s="460">
        <f t="shared" si="7"/>
        <v>0</v>
      </c>
      <c r="N27" s="461">
        <f t="shared" si="7"/>
        <v>0</v>
      </c>
      <c r="O27" s="462">
        <f t="shared" si="7"/>
        <v>0</v>
      </c>
      <c r="P27" s="463">
        <f t="shared" si="8"/>
        <v>0</v>
      </c>
      <c r="Q27" s="492"/>
      <c r="R27" s="493"/>
      <c r="S27" s="494"/>
      <c r="T27" s="495"/>
      <c r="U27" s="496"/>
      <c r="V27" s="497"/>
      <c r="W27" s="492"/>
      <c r="X27" s="495"/>
      <c r="Y27" s="496"/>
      <c r="Z27" s="498"/>
      <c r="AA27" s="494"/>
      <c r="AB27" s="495"/>
      <c r="AC27" s="496"/>
      <c r="AD27" s="497"/>
      <c r="AE27" s="492">
        <v>51360</v>
      </c>
      <c r="AF27" s="495"/>
      <c r="AG27" s="496"/>
      <c r="AH27" s="498"/>
      <c r="AI27" s="492"/>
      <c r="AJ27" s="495"/>
      <c r="AK27" s="496"/>
      <c r="AL27" s="498"/>
    </row>
    <row r="28" spans="1:38" ht="18.75">
      <c r="A28" s="483"/>
      <c r="B28" s="733">
        <v>244120</v>
      </c>
      <c r="C28" s="599" t="s">
        <v>1046</v>
      </c>
      <c r="D28" s="485"/>
      <c r="E28" s="485"/>
      <c r="F28" s="486"/>
      <c r="G28" s="487"/>
      <c r="H28" s="488">
        <v>9052.2000000000007</v>
      </c>
      <c r="I28" s="489"/>
      <c r="J28" s="490"/>
      <c r="K28" s="491"/>
      <c r="L28" s="459">
        <f t="shared" si="6"/>
        <v>0</v>
      </c>
      <c r="M28" s="460">
        <f t="shared" si="7"/>
        <v>9052.2000000000007</v>
      </c>
      <c r="N28" s="461">
        <f t="shared" si="7"/>
        <v>0</v>
      </c>
      <c r="O28" s="462">
        <f t="shared" si="7"/>
        <v>0</v>
      </c>
      <c r="P28" s="463">
        <f t="shared" si="8"/>
        <v>0</v>
      </c>
      <c r="Q28" s="492"/>
      <c r="R28" s="493"/>
      <c r="S28" s="494"/>
      <c r="T28" s="495"/>
      <c r="U28" s="496"/>
      <c r="V28" s="497"/>
      <c r="W28" s="492"/>
      <c r="X28" s="495">
        <v>9052.2000000000007</v>
      </c>
      <c r="Y28" s="496"/>
      <c r="Z28" s="498"/>
      <c r="AA28" s="494"/>
      <c r="AB28" s="495"/>
      <c r="AC28" s="496"/>
      <c r="AD28" s="497"/>
      <c r="AE28" s="492"/>
      <c r="AF28" s="495"/>
      <c r="AG28" s="496"/>
      <c r="AH28" s="498"/>
      <c r="AI28" s="492"/>
      <c r="AJ28" s="495"/>
      <c r="AK28" s="496"/>
      <c r="AL28" s="498"/>
    </row>
    <row r="29" spans="1:38" ht="18.75">
      <c r="A29" s="483"/>
      <c r="B29" s="733">
        <v>244126</v>
      </c>
      <c r="C29" s="599" t="s">
        <v>1047</v>
      </c>
      <c r="D29" s="485"/>
      <c r="E29" s="485"/>
      <c r="F29" s="486"/>
      <c r="G29" s="487"/>
      <c r="H29" s="488"/>
      <c r="I29" s="489"/>
      <c r="J29" s="490">
        <v>10700</v>
      </c>
      <c r="K29" s="491"/>
      <c r="L29" s="459">
        <f t="shared" si="6"/>
        <v>0</v>
      </c>
      <c r="M29" s="460">
        <f t="shared" si="7"/>
        <v>0</v>
      </c>
      <c r="N29" s="461">
        <f t="shared" si="7"/>
        <v>0</v>
      </c>
      <c r="O29" s="462">
        <f t="shared" si="7"/>
        <v>10700</v>
      </c>
      <c r="P29" s="463">
        <f t="shared" si="8"/>
        <v>0</v>
      </c>
      <c r="Q29" s="492"/>
      <c r="R29" s="493"/>
      <c r="S29" s="494"/>
      <c r="T29" s="495"/>
      <c r="U29" s="496"/>
      <c r="V29" s="497"/>
      <c r="W29" s="492"/>
      <c r="X29" s="495"/>
      <c r="Y29" s="496"/>
      <c r="Z29" s="498"/>
      <c r="AA29" s="494"/>
      <c r="AB29" s="495"/>
      <c r="AC29" s="496"/>
      <c r="AD29" s="497"/>
      <c r="AE29" s="492"/>
      <c r="AF29" s="495"/>
      <c r="AG29" s="496"/>
      <c r="AH29" s="498">
        <v>10700</v>
      </c>
      <c r="AI29" s="492"/>
      <c r="AJ29" s="495"/>
      <c r="AK29" s="496"/>
      <c r="AL29" s="498"/>
    </row>
    <row r="30" spans="1:38" ht="18.75">
      <c r="A30" s="483"/>
      <c r="B30" s="733">
        <v>244126</v>
      </c>
      <c r="C30" s="599" t="s">
        <v>1048</v>
      </c>
      <c r="D30" s="485"/>
      <c r="E30" s="485"/>
      <c r="F30" s="486"/>
      <c r="G30" s="487"/>
      <c r="H30" s="488"/>
      <c r="I30" s="489"/>
      <c r="J30" s="490">
        <v>10700</v>
      </c>
      <c r="K30" s="491"/>
      <c r="L30" s="459">
        <f t="shared" si="6"/>
        <v>0</v>
      </c>
      <c r="M30" s="460">
        <f t="shared" si="7"/>
        <v>0</v>
      </c>
      <c r="N30" s="461">
        <f t="shared" si="7"/>
        <v>0</v>
      </c>
      <c r="O30" s="462">
        <f t="shared" si="7"/>
        <v>10700</v>
      </c>
      <c r="P30" s="463">
        <f t="shared" si="8"/>
        <v>0</v>
      </c>
      <c r="Q30" s="492"/>
      <c r="R30" s="493"/>
      <c r="S30" s="494"/>
      <c r="T30" s="495"/>
      <c r="U30" s="496"/>
      <c r="V30" s="497"/>
      <c r="W30" s="492"/>
      <c r="X30" s="495"/>
      <c r="Y30" s="496"/>
      <c r="Z30" s="498"/>
      <c r="AA30" s="494"/>
      <c r="AB30" s="495"/>
      <c r="AC30" s="496"/>
      <c r="AD30" s="497"/>
      <c r="AE30" s="492"/>
      <c r="AF30" s="495"/>
      <c r="AG30" s="496"/>
      <c r="AH30" s="498">
        <v>10700</v>
      </c>
      <c r="AI30" s="492"/>
      <c r="AJ30" s="495"/>
      <c r="AK30" s="496"/>
      <c r="AL30" s="498"/>
    </row>
    <row r="31" spans="1:38" ht="18.75">
      <c r="A31" s="483"/>
      <c r="B31" s="733">
        <v>244126</v>
      </c>
      <c r="C31" s="599" t="s">
        <v>1049</v>
      </c>
      <c r="D31" s="485"/>
      <c r="E31" s="485"/>
      <c r="F31" s="486"/>
      <c r="G31" s="487"/>
      <c r="H31" s="488"/>
      <c r="I31" s="489"/>
      <c r="J31" s="490">
        <v>10700</v>
      </c>
      <c r="K31" s="491"/>
      <c r="L31" s="459">
        <f t="shared" si="6"/>
        <v>0</v>
      </c>
      <c r="M31" s="460">
        <f t="shared" si="7"/>
        <v>0</v>
      </c>
      <c r="N31" s="461">
        <f t="shared" si="7"/>
        <v>0</v>
      </c>
      <c r="O31" s="462">
        <f t="shared" si="7"/>
        <v>10700</v>
      </c>
      <c r="P31" s="463">
        <f t="shared" si="8"/>
        <v>0</v>
      </c>
      <c r="Q31" s="492"/>
      <c r="R31" s="493"/>
      <c r="S31" s="494"/>
      <c r="T31" s="495"/>
      <c r="U31" s="496"/>
      <c r="V31" s="497"/>
      <c r="W31" s="492"/>
      <c r="X31" s="495"/>
      <c r="Y31" s="496"/>
      <c r="Z31" s="498"/>
      <c r="AA31" s="494"/>
      <c r="AB31" s="495"/>
      <c r="AC31" s="496"/>
      <c r="AD31" s="497"/>
      <c r="AE31" s="492"/>
      <c r="AF31" s="495"/>
      <c r="AG31" s="496"/>
      <c r="AH31" s="498">
        <v>10700</v>
      </c>
      <c r="AI31" s="492"/>
      <c r="AJ31" s="495"/>
      <c r="AK31" s="496"/>
      <c r="AL31" s="498"/>
    </row>
    <row r="32" spans="1:38" ht="18.75">
      <c r="A32" s="483"/>
      <c r="B32" s="733">
        <v>244154</v>
      </c>
      <c r="C32" s="599" t="s">
        <v>1050</v>
      </c>
      <c r="D32" s="485"/>
      <c r="E32" s="485"/>
      <c r="F32" s="486"/>
      <c r="G32" s="487"/>
      <c r="H32" s="488">
        <v>43870</v>
      </c>
      <c r="I32" s="489"/>
      <c r="J32" s="490"/>
      <c r="K32" s="491"/>
      <c r="L32" s="459">
        <f t="shared" si="6"/>
        <v>43870</v>
      </c>
      <c r="M32" s="460">
        <f t="shared" si="7"/>
        <v>0</v>
      </c>
      <c r="N32" s="461">
        <f t="shared" si="7"/>
        <v>0</v>
      </c>
      <c r="O32" s="462">
        <f t="shared" si="7"/>
        <v>0</v>
      </c>
      <c r="P32" s="463">
        <f t="shared" si="8"/>
        <v>0</v>
      </c>
      <c r="Q32" s="492"/>
      <c r="R32" s="493"/>
      <c r="S32" s="494"/>
      <c r="T32" s="495"/>
      <c r="U32" s="496"/>
      <c r="V32" s="497"/>
      <c r="W32" s="492">
        <v>43870</v>
      </c>
      <c r="X32" s="495"/>
      <c r="Y32" s="496"/>
      <c r="Z32" s="498"/>
      <c r="AA32" s="494"/>
      <c r="AB32" s="495"/>
      <c r="AC32" s="496"/>
      <c r="AD32" s="497"/>
      <c r="AE32" s="492"/>
      <c r="AF32" s="495"/>
      <c r="AG32" s="496"/>
      <c r="AH32" s="498"/>
      <c r="AI32" s="492"/>
      <c r="AJ32" s="495"/>
      <c r="AK32" s="496"/>
      <c r="AL32" s="498"/>
    </row>
    <row r="33" spans="1:38" ht="18.75">
      <c r="A33" s="483"/>
      <c r="B33" s="734">
        <v>244165</v>
      </c>
      <c r="C33" s="735" t="s">
        <v>1712</v>
      </c>
      <c r="D33" s="485"/>
      <c r="E33" s="485"/>
      <c r="F33" s="486">
        <v>15000</v>
      </c>
      <c r="G33" s="487"/>
      <c r="H33" s="488"/>
      <c r="I33" s="489"/>
      <c r="J33" s="490"/>
      <c r="K33" s="491"/>
      <c r="L33" s="459">
        <f t="shared" si="6"/>
        <v>0</v>
      </c>
      <c r="M33" s="460">
        <f t="shared" si="7"/>
        <v>0</v>
      </c>
      <c r="N33" s="461">
        <f t="shared" si="7"/>
        <v>0</v>
      </c>
      <c r="O33" s="462">
        <f t="shared" si="7"/>
        <v>0</v>
      </c>
      <c r="P33" s="463">
        <f t="shared" si="8"/>
        <v>15000</v>
      </c>
      <c r="Q33" s="649"/>
      <c r="R33" s="493">
        <v>15000</v>
      </c>
      <c r="S33" s="494"/>
      <c r="T33" s="495"/>
      <c r="U33" s="496"/>
      <c r="V33" s="497"/>
      <c r="W33" s="492"/>
      <c r="X33" s="495"/>
      <c r="Y33" s="496"/>
      <c r="Z33" s="498"/>
      <c r="AA33" s="494"/>
      <c r="AB33" s="495"/>
      <c r="AC33" s="496"/>
      <c r="AD33" s="497"/>
      <c r="AE33" s="492"/>
      <c r="AF33" s="495"/>
      <c r="AG33" s="496"/>
      <c r="AH33" s="498"/>
      <c r="AI33" s="492"/>
      <c r="AJ33" s="495"/>
      <c r="AK33" s="496"/>
      <c r="AL33" s="498"/>
    </row>
    <row r="34" spans="1:38" ht="18.75">
      <c r="A34" s="483"/>
      <c r="B34" s="733">
        <v>244253</v>
      </c>
      <c r="C34" s="599" t="s">
        <v>1621</v>
      </c>
      <c r="D34" s="485"/>
      <c r="E34" s="485"/>
      <c r="F34" s="486"/>
      <c r="G34" s="487"/>
      <c r="H34" s="488"/>
      <c r="I34" s="489"/>
      <c r="J34" s="490">
        <v>25680</v>
      </c>
      <c r="K34" s="491"/>
      <c r="L34" s="459">
        <f t="shared" ref="L34:L37" si="9">SUM(Q34,S34,W34,AA34,AE34,AI34)</f>
        <v>0</v>
      </c>
      <c r="M34" s="460">
        <f t="shared" ref="M34:M37" si="10">SUM(T34,X34,AB34,AF34,AJ34)</f>
        <v>0</v>
      </c>
      <c r="N34" s="461">
        <f t="shared" ref="N34:N37" si="11">SUM(U34,Y34,AC34,AG34,AK34)</f>
        <v>0</v>
      </c>
      <c r="O34" s="462">
        <f t="shared" ref="O34:O37" si="12">SUM(V34,Z34,AD34,AH34,AL34)</f>
        <v>25680</v>
      </c>
      <c r="P34" s="463">
        <f t="shared" ref="P34:P37" si="13">SUM(R34)</f>
        <v>0</v>
      </c>
      <c r="Q34" s="492"/>
      <c r="R34" s="493"/>
      <c r="S34" s="494"/>
      <c r="T34" s="495"/>
      <c r="U34" s="496"/>
      <c r="V34" s="497"/>
      <c r="W34" s="492"/>
      <c r="X34" s="495"/>
      <c r="Y34" s="496"/>
      <c r="Z34" s="498"/>
      <c r="AA34" s="494"/>
      <c r="AB34" s="495"/>
      <c r="AC34" s="496"/>
      <c r="AD34" s="497"/>
      <c r="AE34" s="492"/>
      <c r="AF34" s="495"/>
      <c r="AG34" s="496"/>
      <c r="AH34" s="498">
        <v>25680</v>
      </c>
      <c r="AI34" s="492"/>
      <c r="AJ34" s="495"/>
      <c r="AK34" s="496"/>
      <c r="AL34" s="498"/>
    </row>
    <row r="35" spans="1:38" ht="18.75">
      <c r="A35" s="483"/>
      <c r="B35" s="733"/>
      <c r="C35" s="599"/>
      <c r="D35" s="485"/>
      <c r="E35" s="485"/>
      <c r="F35" s="486"/>
      <c r="G35" s="487"/>
      <c r="H35" s="488"/>
      <c r="I35" s="489"/>
      <c r="J35" s="490"/>
      <c r="K35" s="491"/>
      <c r="L35" s="459">
        <f t="shared" si="9"/>
        <v>0</v>
      </c>
      <c r="M35" s="460">
        <f t="shared" si="10"/>
        <v>0</v>
      </c>
      <c r="N35" s="461">
        <f t="shared" si="11"/>
        <v>0</v>
      </c>
      <c r="O35" s="462">
        <f t="shared" si="12"/>
        <v>0</v>
      </c>
      <c r="P35" s="463">
        <f t="shared" si="13"/>
        <v>0</v>
      </c>
      <c r="Q35" s="492"/>
      <c r="R35" s="493"/>
      <c r="S35" s="494"/>
      <c r="T35" s="495"/>
      <c r="U35" s="496"/>
      <c r="V35" s="497"/>
      <c r="W35" s="492"/>
      <c r="X35" s="495"/>
      <c r="Y35" s="496"/>
      <c r="Z35" s="498"/>
      <c r="AA35" s="494"/>
      <c r="AB35" s="495"/>
      <c r="AC35" s="496"/>
      <c r="AD35" s="497"/>
      <c r="AE35" s="492"/>
      <c r="AF35" s="495"/>
      <c r="AG35" s="496"/>
      <c r="AH35" s="498"/>
      <c r="AI35" s="492"/>
      <c r="AJ35" s="495"/>
      <c r="AK35" s="496"/>
      <c r="AL35" s="498"/>
    </row>
    <row r="36" spans="1:38" ht="18.75">
      <c r="A36" s="483"/>
      <c r="B36" s="733"/>
      <c r="C36" s="599"/>
      <c r="D36" s="485"/>
      <c r="E36" s="485"/>
      <c r="F36" s="486"/>
      <c r="G36" s="487"/>
      <c r="H36" s="488"/>
      <c r="I36" s="489"/>
      <c r="J36" s="490"/>
      <c r="K36" s="491"/>
      <c r="L36" s="459">
        <f t="shared" si="9"/>
        <v>0</v>
      </c>
      <c r="M36" s="460">
        <f t="shared" si="10"/>
        <v>0</v>
      </c>
      <c r="N36" s="461">
        <f t="shared" si="11"/>
        <v>0</v>
      </c>
      <c r="O36" s="462">
        <f t="shared" si="12"/>
        <v>0</v>
      </c>
      <c r="P36" s="463">
        <f t="shared" si="13"/>
        <v>0</v>
      </c>
      <c r="Q36" s="492"/>
      <c r="R36" s="493"/>
      <c r="S36" s="494"/>
      <c r="T36" s="495"/>
      <c r="U36" s="496"/>
      <c r="V36" s="497"/>
      <c r="W36" s="492"/>
      <c r="X36" s="495"/>
      <c r="Y36" s="496"/>
      <c r="Z36" s="498"/>
      <c r="AA36" s="494"/>
      <c r="AB36" s="495"/>
      <c r="AC36" s="496"/>
      <c r="AD36" s="497"/>
      <c r="AE36" s="492"/>
      <c r="AF36" s="495"/>
      <c r="AG36" s="496"/>
      <c r="AH36" s="498"/>
      <c r="AI36" s="492"/>
      <c r="AJ36" s="495"/>
      <c r="AK36" s="496"/>
      <c r="AL36" s="498"/>
    </row>
    <row r="37" spans="1:38" ht="18.75">
      <c r="A37" s="483"/>
      <c r="B37" s="733"/>
      <c r="C37" s="599"/>
      <c r="D37" s="485"/>
      <c r="E37" s="485"/>
      <c r="F37" s="486"/>
      <c r="G37" s="487"/>
      <c r="H37" s="488"/>
      <c r="I37" s="489"/>
      <c r="J37" s="490"/>
      <c r="K37" s="491"/>
      <c r="L37" s="459">
        <f t="shared" si="9"/>
        <v>0</v>
      </c>
      <c r="M37" s="460">
        <f t="shared" si="10"/>
        <v>0</v>
      </c>
      <c r="N37" s="461">
        <f t="shared" si="11"/>
        <v>0</v>
      </c>
      <c r="O37" s="462">
        <f t="shared" si="12"/>
        <v>0</v>
      </c>
      <c r="P37" s="463">
        <f t="shared" si="13"/>
        <v>0</v>
      </c>
      <c r="Q37" s="492"/>
      <c r="R37" s="493"/>
      <c r="S37" s="494"/>
      <c r="T37" s="495"/>
      <c r="U37" s="496"/>
      <c r="V37" s="497"/>
      <c r="W37" s="492"/>
      <c r="X37" s="495"/>
      <c r="Y37" s="496"/>
      <c r="Z37" s="498"/>
      <c r="AA37" s="494"/>
      <c r="AB37" s="495"/>
      <c r="AC37" s="496"/>
      <c r="AD37" s="497"/>
      <c r="AE37" s="492"/>
      <c r="AF37" s="495"/>
      <c r="AG37" s="496"/>
      <c r="AH37" s="498"/>
      <c r="AI37" s="492"/>
      <c r="AJ37" s="495"/>
      <c r="AK37" s="496"/>
      <c r="AL37" s="498"/>
    </row>
    <row r="38" spans="1:38" ht="18.75">
      <c r="A38" s="483"/>
      <c r="B38" s="733"/>
      <c r="C38" s="484"/>
      <c r="D38" s="485"/>
      <c r="E38" s="485"/>
      <c r="F38" s="486"/>
      <c r="G38" s="487"/>
      <c r="H38" s="488"/>
      <c r="I38" s="489"/>
      <c r="J38" s="490"/>
      <c r="K38" s="491"/>
      <c r="L38" s="459">
        <f t="shared" ref="L38:L39" si="14">SUM(Q38,S38,W38,AA38,AE38,AI38)</f>
        <v>0</v>
      </c>
      <c r="M38" s="460">
        <f t="shared" ref="M38:O39" si="15">SUM(T38,X38,AB38,AF38,AJ38)</f>
        <v>0</v>
      </c>
      <c r="N38" s="461">
        <f t="shared" si="15"/>
        <v>0</v>
      </c>
      <c r="O38" s="462">
        <f t="shared" si="15"/>
        <v>0</v>
      </c>
      <c r="P38" s="463">
        <f t="shared" ref="P38:P39" si="16">SUM(R38)</f>
        <v>0</v>
      </c>
      <c r="Q38" s="492"/>
      <c r="R38" s="493"/>
      <c r="S38" s="494"/>
      <c r="T38" s="495"/>
      <c r="U38" s="496"/>
      <c r="V38" s="497"/>
      <c r="W38" s="492"/>
      <c r="X38" s="495"/>
      <c r="Y38" s="496"/>
      <c r="Z38" s="498"/>
      <c r="AA38" s="494"/>
      <c r="AB38" s="495"/>
      <c r="AC38" s="496"/>
      <c r="AD38" s="497"/>
      <c r="AE38" s="492"/>
      <c r="AF38" s="495"/>
      <c r="AG38" s="496"/>
      <c r="AH38" s="498"/>
      <c r="AI38" s="492"/>
      <c r="AJ38" s="495"/>
      <c r="AK38" s="496"/>
      <c r="AL38" s="498"/>
    </row>
    <row r="39" spans="1:38" ht="19.5" thickBot="1">
      <c r="A39" s="501"/>
      <c r="B39" s="736"/>
      <c r="C39" s="737"/>
      <c r="D39" s="504"/>
      <c r="E39" s="504"/>
      <c r="F39" s="579"/>
      <c r="G39" s="580"/>
      <c r="H39" s="581"/>
      <c r="I39" s="582"/>
      <c r="J39" s="583"/>
      <c r="K39" s="584"/>
      <c r="L39" s="511">
        <f t="shared" si="14"/>
        <v>0</v>
      </c>
      <c r="M39" s="514">
        <f t="shared" si="15"/>
        <v>0</v>
      </c>
      <c r="N39" s="515">
        <f t="shared" si="15"/>
        <v>0</v>
      </c>
      <c r="O39" s="619">
        <f t="shared" si="15"/>
        <v>0</v>
      </c>
      <c r="P39" s="512">
        <f t="shared" si="16"/>
        <v>0</v>
      </c>
      <c r="Q39" s="511"/>
      <c r="R39" s="512"/>
      <c r="S39" s="513"/>
      <c r="T39" s="514"/>
      <c r="U39" s="515"/>
      <c r="V39" s="516"/>
      <c r="W39" s="511"/>
      <c r="X39" s="514"/>
      <c r="Y39" s="515"/>
      <c r="Z39" s="517"/>
      <c r="AA39" s="513"/>
      <c r="AB39" s="514"/>
      <c r="AC39" s="515"/>
      <c r="AD39" s="516"/>
      <c r="AE39" s="511"/>
      <c r="AF39" s="514"/>
      <c r="AG39" s="515"/>
      <c r="AH39" s="517"/>
      <c r="AI39" s="511"/>
      <c r="AJ39" s="514"/>
      <c r="AK39" s="515"/>
      <c r="AL39" s="517"/>
    </row>
    <row r="40" spans="1:38" ht="75">
      <c r="A40" s="981" t="s">
        <v>96</v>
      </c>
      <c r="B40" s="738" t="s">
        <v>247</v>
      </c>
      <c r="C40" s="739" t="s">
        <v>248</v>
      </c>
      <c r="D40" s="740" t="s">
        <v>249</v>
      </c>
      <c r="E40" s="527" t="s">
        <v>521</v>
      </c>
      <c r="F40" s="528" t="s">
        <v>522</v>
      </c>
      <c r="G40" s="524" t="s">
        <v>508</v>
      </c>
      <c r="H40" s="524" t="s">
        <v>509</v>
      </c>
      <c r="I40" s="524" t="s">
        <v>510</v>
      </c>
      <c r="J40" s="526" t="s">
        <v>511</v>
      </c>
      <c r="K40" s="529" t="s">
        <v>64</v>
      </c>
      <c r="L40" s="741"/>
      <c r="M40" s="742"/>
      <c r="N40" s="742"/>
      <c r="O40" s="742"/>
      <c r="P40" s="743"/>
      <c r="Q40" s="741"/>
      <c r="R40" s="743"/>
      <c r="S40" s="417">
        <f>SUM(S46:V46)</f>
        <v>0</v>
      </c>
      <c r="T40" s="898">
        <f>S40+G47</f>
        <v>0</v>
      </c>
      <c r="U40" s="415"/>
      <c r="V40" s="416"/>
      <c r="W40" s="417">
        <f>SUM(W46:Z46)</f>
        <v>193307.80000000002</v>
      </c>
      <c r="X40" s="898">
        <f>W40+H47</f>
        <v>193307.80000000002</v>
      </c>
      <c r="Y40" s="415"/>
      <c r="Z40" s="416"/>
      <c r="AA40" s="417">
        <f>SUM(AA46:AD46)</f>
        <v>0</v>
      </c>
      <c r="AB40" s="415"/>
      <c r="AC40" s="415"/>
      <c r="AD40" s="416"/>
      <c r="AE40" s="417">
        <f>SUM(AE46:AH46)</f>
        <v>117060.14</v>
      </c>
      <c r="AF40" s="742"/>
      <c r="AG40" s="742"/>
      <c r="AH40" s="743"/>
      <c r="AI40" s="741"/>
      <c r="AJ40" s="742"/>
      <c r="AK40" s="742"/>
      <c r="AL40" s="743"/>
    </row>
    <row r="41" spans="1:38" ht="26.25">
      <c r="A41" s="402" t="s">
        <v>513</v>
      </c>
      <c r="B41" s="727" t="str">
        <f>$B$4</f>
        <v>90</v>
      </c>
      <c r="C41" s="398" t="s">
        <v>32</v>
      </c>
      <c r="D41" s="386">
        <f>SUM(F41:K41)</f>
        <v>1140000</v>
      </c>
      <c r="E41" s="400" t="s">
        <v>514</v>
      </c>
      <c r="F41" s="422">
        <v>360000</v>
      </c>
      <c r="G41" s="423">
        <v>8000</v>
      </c>
      <c r="H41" s="424">
        <v>409000</v>
      </c>
      <c r="I41" s="425">
        <v>0</v>
      </c>
      <c r="J41" s="426">
        <v>183000</v>
      </c>
      <c r="K41" s="427">
        <v>180000</v>
      </c>
      <c r="L41" s="428"/>
      <c r="M41" s="429"/>
      <c r="N41" s="430"/>
      <c r="O41" s="431"/>
      <c r="P41" s="432"/>
      <c r="Q41" s="428"/>
      <c r="R41" s="432"/>
      <c r="S41" s="433"/>
      <c r="T41" s="429"/>
      <c r="U41" s="430"/>
      <c r="V41" s="434"/>
      <c r="W41" s="428"/>
      <c r="X41" s="429"/>
      <c r="Y41" s="430"/>
      <c r="Z41" s="435"/>
      <c r="AA41" s="433"/>
      <c r="AB41" s="429"/>
      <c r="AC41" s="430"/>
      <c r="AD41" s="434"/>
      <c r="AE41" s="428"/>
      <c r="AF41" s="429"/>
      <c r="AG41" s="430"/>
      <c r="AH41" s="435"/>
      <c r="AI41" s="428"/>
      <c r="AJ41" s="429"/>
      <c r="AK41" s="430"/>
      <c r="AL41" s="435"/>
    </row>
    <row r="42" spans="1:38" ht="37.5" hidden="1" customHeight="1">
      <c r="A42" s="402" t="str">
        <f>$A$5</f>
        <v>พ.ค.</v>
      </c>
      <c r="B42" s="719"/>
      <c r="C42" s="398"/>
      <c r="D42" s="386">
        <f t="shared" ref="D42" si="17">SUM(F42:K42)</f>
        <v>990000</v>
      </c>
      <c r="E42" s="400" t="s">
        <v>516</v>
      </c>
      <c r="F42" s="422">
        <v>360000</v>
      </c>
      <c r="G42" s="423">
        <v>6000</v>
      </c>
      <c r="H42" s="424">
        <v>306750</v>
      </c>
      <c r="I42" s="425">
        <v>0</v>
      </c>
      <c r="J42" s="426">
        <v>137250</v>
      </c>
      <c r="K42" s="427">
        <v>180000</v>
      </c>
      <c r="L42" s="428"/>
      <c r="M42" s="429"/>
      <c r="N42" s="430"/>
      <c r="O42" s="431"/>
      <c r="P42" s="432"/>
      <c r="Q42" s="428"/>
      <c r="R42" s="432"/>
      <c r="S42" s="433"/>
      <c r="T42" s="429"/>
      <c r="U42" s="430"/>
      <c r="V42" s="434"/>
      <c r="W42" s="428"/>
      <c r="X42" s="429"/>
      <c r="Y42" s="430"/>
      <c r="Z42" s="435"/>
      <c r="AA42" s="433"/>
      <c r="AB42" s="429"/>
      <c r="AC42" s="430"/>
      <c r="AD42" s="434"/>
      <c r="AE42" s="428"/>
      <c r="AF42" s="429"/>
      <c r="AG42" s="430"/>
      <c r="AH42" s="435"/>
      <c r="AI42" s="428"/>
      <c r="AJ42" s="429"/>
      <c r="AK42" s="430"/>
      <c r="AL42" s="435"/>
    </row>
    <row r="43" spans="1:38" ht="26.25">
      <c r="A43" s="402" t="s">
        <v>517</v>
      </c>
      <c r="B43" s="721">
        <f>D43*100/D41</f>
        <v>70.470871929824568</v>
      </c>
      <c r="C43" s="398" t="s">
        <v>32</v>
      </c>
      <c r="D43" s="386">
        <f>SUM(F43:K43)</f>
        <v>803367.94000000006</v>
      </c>
      <c r="E43" s="400" t="s">
        <v>518</v>
      </c>
      <c r="F43" s="422">
        <f>SUM(F47:F69)</f>
        <v>360000</v>
      </c>
      <c r="G43" s="423">
        <f>SUM(G47:G69)</f>
        <v>0</v>
      </c>
      <c r="H43" s="424">
        <f>SUM(H47:H69)</f>
        <v>193307.80000000002</v>
      </c>
      <c r="I43" s="425">
        <f>SUM(I47:I69)</f>
        <v>0</v>
      </c>
      <c r="J43" s="426">
        <f>SUM(J47:J69)</f>
        <v>117060.14</v>
      </c>
      <c r="K43" s="427">
        <f>SUM(K47:K69)</f>
        <v>133000</v>
      </c>
      <c r="L43" s="428"/>
      <c r="M43" s="429"/>
      <c r="N43" s="430"/>
      <c r="O43" s="431"/>
      <c r="P43" s="432"/>
      <c r="Q43" s="428"/>
      <c r="R43" s="432"/>
      <c r="S43" s="433"/>
      <c r="T43" s="429"/>
      <c r="U43" s="430"/>
      <c r="V43" s="434"/>
      <c r="W43" s="428"/>
      <c r="X43" s="429"/>
      <c r="Y43" s="430"/>
      <c r="Z43" s="435"/>
      <c r="AA43" s="433"/>
      <c r="AB43" s="429"/>
      <c r="AC43" s="430"/>
      <c r="AD43" s="434"/>
      <c r="AE43" s="428"/>
      <c r="AF43" s="429"/>
      <c r="AG43" s="430"/>
      <c r="AH43" s="435"/>
      <c r="AI43" s="428"/>
      <c r="AJ43" s="429"/>
      <c r="AK43" s="430"/>
      <c r="AL43" s="435"/>
    </row>
    <row r="44" spans="1:38" ht="26.25" hidden="1">
      <c r="A44" s="402" t="s">
        <v>519</v>
      </c>
      <c r="B44" s="721">
        <f>L46*100/D41</f>
        <v>56.13287192982456</v>
      </c>
      <c r="C44" s="398" t="s">
        <v>32</v>
      </c>
      <c r="D44" s="386">
        <f>SUM(F44:K44)</f>
        <v>186632.06</v>
      </c>
      <c r="E44" s="400" t="s">
        <v>520</v>
      </c>
      <c r="F44" s="422">
        <f>F42-F43</f>
        <v>0</v>
      </c>
      <c r="G44" s="423">
        <f t="shared" ref="G44:K44" si="18">G42-G43</f>
        <v>6000</v>
      </c>
      <c r="H44" s="424">
        <f t="shared" si="18"/>
        <v>113442.19999999998</v>
      </c>
      <c r="I44" s="425">
        <f t="shared" si="18"/>
        <v>0</v>
      </c>
      <c r="J44" s="426">
        <f t="shared" si="18"/>
        <v>20189.86</v>
      </c>
      <c r="K44" s="427">
        <f t="shared" si="18"/>
        <v>47000</v>
      </c>
      <c r="L44" s="428"/>
      <c r="M44" s="429"/>
      <c r="N44" s="430"/>
      <c r="O44" s="431"/>
      <c r="P44" s="432"/>
      <c r="Q44" s="428"/>
      <c r="R44" s="432"/>
      <c r="S44" s="433"/>
      <c r="T44" s="429"/>
      <c r="U44" s="430"/>
      <c r="V44" s="434"/>
      <c r="W44" s="428"/>
      <c r="X44" s="429"/>
      <c r="Y44" s="430"/>
      <c r="Z44" s="435"/>
      <c r="AA44" s="433"/>
      <c r="AB44" s="429"/>
      <c r="AC44" s="430"/>
      <c r="AD44" s="434"/>
      <c r="AE44" s="428"/>
      <c r="AF44" s="429"/>
      <c r="AG44" s="430"/>
      <c r="AH44" s="435"/>
      <c r="AI44" s="428"/>
      <c r="AJ44" s="429"/>
      <c r="AK44" s="430"/>
      <c r="AL44" s="435"/>
    </row>
    <row r="45" spans="1:38" ht="18.75">
      <c r="A45" s="402"/>
      <c r="B45" s="728"/>
      <c r="C45" s="729"/>
      <c r="D45" s="386">
        <f t="shared" ref="D45" si="19">SUM(F45:K45)</f>
        <v>336632.06</v>
      </c>
      <c r="E45" s="400" t="s">
        <v>453</v>
      </c>
      <c r="F45" s="422">
        <f>F41-F43</f>
        <v>0</v>
      </c>
      <c r="G45" s="423">
        <f t="shared" ref="G45:K45" si="20">G41-G43</f>
        <v>8000</v>
      </c>
      <c r="H45" s="424">
        <f t="shared" si="20"/>
        <v>215692.19999999998</v>
      </c>
      <c r="I45" s="425">
        <f t="shared" si="20"/>
        <v>0</v>
      </c>
      <c r="J45" s="426">
        <f t="shared" si="20"/>
        <v>65939.86</v>
      </c>
      <c r="K45" s="439">
        <f t="shared" si="20"/>
        <v>47000</v>
      </c>
      <c r="L45" s="428"/>
      <c r="M45" s="429"/>
      <c r="N45" s="430"/>
      <c r="O45" s="431"/>
      <c r="P45" s="432"/>
      <c r="Q45" s="428"/>
      <c r="R45" s="432"/>
      <c r="S45" s="433"/>
      <c r="T45" s="429"/>
      <c r="U45" s="430"/>
      <c r="V45" s="434"/>
      <c r="W45" s="428"/>
      <c r="X45" s="429"/>
      <c r="Y45" s="430"/>
      <c r="Z45" s="435"/>
      <c r="AA45" s="433"/>
      <c r="AB45" s="429"/>
      <c r="AC45" s="430"/>
      <c r="AD45" s="434"/>
      <c r="AE45" s="428"/>
      <c r="AF45" s="429"/>
      <c r="AG45" s="430"/>
      <c r="AH45" s="435"/>
      <c r="AI45" s="428"/>
      <c r="AJ45" s="429"/>
      <c r="AK45" s="430"/>
      <c r="AL45" s="435"/>
    </row>
    <row r="46" spans="1:38" ht="18.75">
      <c r="A46" s="449" t="s">
        <v>523</v>
      </c>
      <c r="B46" s="440" t="s">
        <v>524</v>
      </c>
      <c r="C46" s="1162" t="s">
        <v>525</v>
      </c>
      <c r="D46" s="1163"/>
      <c r="E46" s="1164"/>
      <c r="F46" s="442" t="s">
        <v>526</v>
      </c>
      <c r="G46" s="440" t="s">
        <v>508</v>
      </c>
      <c r="H46" s="440" t="s">
        <v>509</v>
      </c>
      <c r="I46" s="440" t="s">
        <v>510</v>
      </c>
      <c r="J46" s="440" t="s">
        <v>511</v>
      </c>
      <c r="K46" s="443" t="s">
        <v>64</v>
      </c>
      <c r="L46" s="444">
        <f>SUM(L47:L69)</f>
        <v>639914.74</v>
      </c>
      <c r="M46" s="445">
        <f>SUM(M47:M69)</f>
        <v>0</v>
      </c>
      <c r="N46" s="445">
        <f>SUM(N47:N69)</f>
        <v>0</v>
      </c>
      <c r="O46" s="445">
        <f>SUM(O47:O69)</f>
        <v>163453.20000000001</v>
      </c>
      <c r="P46" s="445">
        <f>SUM(P47:P69)</f>
        <v>0</v>
      </c>
      <c r="Q46" s="444">
        <f>SUM(Q47:Q69)</f>
        <v>360000</v>
      </c>
      <c r="R46" s="446">
        <f>SUM(R47:R69)</f>
        <v>0</v>
      </c>
      <c r="S46" s="447">
        <f>SUM(S47:S69)</f>
        <v>0</v>
      </c>
      <c r="T46" s="445">
        <f>SUM(T47:T69)</f>
        <v>0</v>
      </c>
      <c r="U46" s="445">
        <f>SUM(U47:U69)</f>
        <v>0</v>
      </c>
      <c r="V46" s="448">
        <f>SUM(V47:V69)</f>
        <v>0</v>
      </c>
      <c r="W46" s="444">
        <f>SUM(W47:W69)</f>
        <v>129621.40000000001</v>
      </c>
      <c r="X46" s="445">
        <f>SUM(X47:X69)</f>
        <v>0</v>
      </c>
      <c r="Y46" s="445">
        <f>SUM(Y47:Y69)</f>
        <v>0</v>
      </c>
      <c r="Z46" s="446">
        <f>SUM(Z47:Z69)</f>
        <v>63686.400000000001</v>
      </c>
      <c r="AA46" s="447">
        <f>SUM(AA47:AA69)</f>
        <v>0</v>
      </c>
      <c r="AB46" s="445">
        <f>SUM(AB47:AB69)</f>
        <v>0</v>
      </c>
      <c r="AC46" s="445">
        <f>SUM(AC47:AC69)</f>
        <v>0</v>
      </c>
      <c r="AD46" s="448">
        <f>SUM(AD47:AD69)</f>
        <v>0</v>
      </c>
      <c r="AE46" s="444">
        <f>SUM(AE47:AE69)</f>
        <v>17293.34</v>
      </c>
      <c r="AF46" s="445">
        <f>SUM(AF47:AF69)</f>
        <v>0</v>
      </c>
      <c r="AG46" s="445">
        <f>SUM(AG47:AG69)</f>
        <v>0</v>
      </c>
      <c r="AH46" s="446">
        <f>SUM(AH47:AH69)</f>
        <v>99766.8</v>
      </c>
      <c r="AI46" s="444">
        <f>SUM(AI47:AI69)</f>
        <v>133000</v>
      </c>
      <c r="AJ46" s="445">
        <f>SUM(AJ47:AJ69)</f>
        <v>0</v>
      </c>
      <c r="AK46" s="445">
        <f>SUM(AK47:AK69)</f>
        <v>0</v>
      </c>
      <c r="AL46" s="446">
        <f>SUM(AL47:AL69)</f>
        <v>0</v>
      </c>
    </row>
    <row r="47" spans="1:38" ht="18.75">
      <c r="A47" s="449"/>
      <c r="B47" s="730"/>
      <c r="C47" s="851" t="s">
        <v>1303</v>
      </c>
      <c r="D47" s="452"/>
      <c r="E47" s="452"/>
      <c r="F47" s="453"/>
      <c r="G47" s="454"/>
      <c r="H47" s="455"/>
      <c r="I47" s="456"/>
      <c r="J47" s="457"/>
      <c r="K47" s="458"/>
      <c r="L47" s="459">
        <f>SUM(Q47,S47,W47,AA47,AE47,AI47)</f>
        <v>0</v>
      </c>
      <c r="M47" s="460">
        <f>SUM(T47,X47,AB47,AF47,AJ47)</f>
        <v>0</v>
      </c>
      <c r="N47" s="461">
        <f>SUM(U47,Y47,AC47,AG47,AK47)</f>
        <v>0</v>
      </c>
      <c r="O47" s="462">
        <f>SUM(V47,Z47,AD47,AH47,AL47)</f>
        <v>0</v>
      </c>
      <c r="P47" s="463">
        <f>SUM(R47)</f>
        <v>0</v>
      </c>
      <c r="Q47" s="459"/>
      <c r="R47" s="463"/>
      <c r="S47" s="464"/>
      <c r="T47" s="460"/>
      <c r="U47" s="461"/>
      <c r="V47" s="465"/>
      <c r="W47" s="459"/>
      <c r="X47" s="460"/>
      <c r="Y47" s="461"/>
      <c r="Z47" s="466"/>
      <c r="AA47" s="464"/>
      <c r="AB47" s="460"/>
      <c r="AC47" s="461"/>
      <c r="AD47" s="465"/>
      <c r="AE47" s="459"/>
      <c r="AF47" s="460"/>
      <c r="AG47" s="461"/>
      <c r="AH47" s="466"/>
      <c r="AI47" s="459"/>
      <c r="AJ47" s="460"/>
      <c r="AK47" s="461"/>
      <c r="AL47" s="466"/>
    </row>
    <row r="48" spans="1:38" ht="18.75">
      <c r="A48" s="449"/>
      <c r="B48" s="732">
        <v>244038</v>
      </c>
      <c r="C48" s="451" t="s">
        <v>1051</v>
      </c>
      <c r="D48" s="468"/>
      <c r="E48" s="468"/>
      <c r="F48" s="453"/>
      <c r="G48" s="454"/>
      <c r="H48" s="455"/>
      <c r="I48" s="456"/>
      <c r="J48" s="457"/>
      <c r="K48" s="469">
        <v>38000</v>
      </c>
      <c r="L48" s="459">
        <f t="shared" ref="L48:L61" si="21">SUM(Q48,S48,W48,AA48,AE48,AI48)</f>
        <v>38000</v>
      </c>
      <c r="M48" s="460">
        <f t="shared" ref="M48:O61" si="22">SUM(T48,X48,AB48,AF48,AJ48)</f>
        <v>0</v>
      </c>
      <c r="N48" s="461">
        <f t="shared" si="22"/>
        <v>0</v>
      </c>
      <c r="O48" s="462">
        <f t="shared" si="22"/>
        <v>0</v>
      </c>
      <c r="P48" s="463">
        <f t="shared" ref="P48:P61" si="23">SUM(R48)</f>
        <v>0</v>
      </c>
      <c r="Q48" s="459"/>
      <c r="R48" s="463"/>
      <c r="S48" s="464"/>
      <c r="T48" s="460"/>
      <c r="U48" s="461"/>
      <c r="V48" s="465"/>
      <c r="W48" s="459"/>
      <c r="X48" s="460"/>
      <c r="Y48" s="461"/>
      <c r="Z48" s="466"/>
      <c r="AA48" s="464"/>
      <c r="AB48" s="460"/>
      <c r="AC48" s="461"/>
      <c r="AD48" s="465"/>
      <c r="AE48" s="459"/>
      <c r="AF48" s="460"/>
      <c r="AG48" s="461"/>
      <c r="AH48" s="466"/>
      <c r="AI48" s="459">
        <v>38000</v>
      </c>
      <c r="AJ48" s="460"/>
      <c r="AK48" s="461"/>
      <c r="AL48" s="466"/>
    </row>
    <row r="49" spans="1:38" ht="18.75">
      <c r="A49" s="449"/>
      <c r="B49" s="732">
        <v>244040</v>
      </c>
      <c r="C49" s="451" t="s">
        <v>1052</v>
      </c>
      <c r="D49" s="468"/>
      <c r="E49" s="468"/>
      <c r="F49" s="453"/>
      <c r="G49" s="454"/>
      <c r="H49" s="455"/>
      <c r="I49" s="456"/>
      <c r="J49" s="457"/>
      <c r="K49" s="469">
        <v>95000</v>
      </c>
      <c r="L49" s="459">
        <f t="shared" si="21"/>
        <v>95000</v>
      </c>
      <c r="M49" s="460">
        <f t="shared" si="22"/>
        <v>0</v>
      </c>
      <c r="N49" s="461">
        <f t="shared" si="22"/>
        <v>0</v>
      </c>
      <c r="O49" s="462">
        <f t="shared" si="22"/>
        <v>0</v>
      </c>
      <c r="P49" s="463">
        <f t="shared" si="23"/>
        <v>0</v>
      </c>
      <c r="Q49" s="459"/>
      <c r="R49" s="463"/>
      <c r="S49" s="464"/>
      <c r="T49" s="460"/>
      <c r="U49" s="461"/>
      <c r="V49" s="465"/>
      <c r="W49" s="459"/>
      <c r="X49" s="460"/>
      <c r="Y49" s="461"/>
      <c r="Z49" s="466"/>
      <c r="AA49" s="464"/>
      <c r="AB49" s="460"/>
      <c r="AC49" s="461"/>
      <c r="AD49" s="465"/>
      <c r="AE49" s="459"/>
      <c r="AF49" s="460"/>
      <c r="AG49" s="461"/>
      <c r="AH49" s="466"/>
      <c r="AI49" s="459">
        <v>95000</v>
      </c>
      <c r="AJ49" s="460"/>
      <c r="AK49" s="461"/>
      <c r="AL49" s="466"/>
    </row>
    <row r="50" spans="1:38" ht="18.75">
      <c r="A50" s="449"/>
      <c r="B50" s="733">
        <v>244165</v>
      </c>
      <c r="C50" s="451" t="s">
        <v>1053</v>
      </c>
      <c r="D50" s="468"/>
      <c r="E50" s="468"/>
      <c r="F50" s="453">
        <f>15000*12</f>
        <v>180000</v>
      </c>
      <c r="G50" s="454"/>
      <c r="H50" s="455"/>
      <c r="I50" s="456"/>
      <c r="J50" s="457"/>
      <c r="K50" s="469"/>
      <c r="L50" s="459">
        <f t="shared" si="21"/>
        <v>180000</v>
      </c>
      <c r="M50" s="460">
        <f t="shared" si="22"/>
        <v>0</v>
      </c>
      <c r="N50" s="461">
        <f t="shared" si="22"/>
        <v>0</v>
      </c>
      <c r="O50" s="462">
        <f t="shared" si="22"/>
        <v>0</v>
      </c>
      <c r="P50" s="463">
        <f t="shared" si="23"/>
        <v>0</v>
      </c>
      <c r="Q50" s="459">
        <f>F50</f>
        <v>180000</v>
      </c>
      <c r="R50" s="463">
        <f>180000-Q50</f>
        <v>0</v>
      </c>
      <c r="S50" s="464"/>
      <c r="T50" s="460"/>
      <c r="U50" s="461"/>
      <c r="V50" s="465"/>
      <c r="W50" s="459"/>
      <c r="X50" s="460"/>
      <c r="Y50" s="461"/>
      <c r="Z50" s="466"/>
      <c r="AA50" s="464"/>
      <c r="AB50" s="460"/>
      <c r="AC50" s="461"/>
      <c r="AD50" s="465"/>
      <c r="AE50" s="459"/>
      <c r="AF50" s="460"/>
      <c r="AG50" s="461"/>
      <c r="AH50" s="466"/>
      <c r="AI50" s="459"/>
      <c r="AJ50" s="460"/>
      <c r="AK50" s="461"/>
      <c r="AL50" s="466"/>
    </row>
    <row r="51" spans="1:38" ht="18.75">
      <c r="A51" s="449"/>
      <c r="B51" s="733">
        <v>244165</v>
      </c>
      <c r="C51" s="451" t="s">
        <v>1054</v>
      </c>
      <c r="D51" s="468"/>
      <c r="E51" s="468"/>
      <c r="F51" s="453">
        <f>15000*12</f>
        <v>180000</v>
      </c>
      <c r="G51" s="454"/>
      <c r="H51" s="455"/>
      <c r="I51" s="456"/>
      <c r="J51" s="457"/>
      <c r="K51" s="469"/>
      <c r="L51" s="459">
        <f t="shared" si="21"/>
        <v>180000</v>
      </c>
      <c r="M51" s="460">
        <f t="shared" si="22"/>
        <v>0</v>
      </c>
      <c r="N51" s="461">
        <f t="shared" si="22"/>
        <v>0</v>
      </c>
      <c r="O51" s="462">
        <f t="shared" si="22"/>
        <v>0</v>
      </c>
      <c r="P51" s="463">
        <f t="shared" si="23"/>
        <v>0</v>
      </c>
      <c r="Q51" s="459">
        <f>F51</f>
        <v>180000</v>
      </c>
      <c r="R51" s="463">
        <f>180000-Q51</f>
        <v>0</v>
      </c>
      <c r="S51" s="464"/>
      <c r="T51" s="460"/>
      <c r="U51" s="461"/>
      <c r="V51" s="465"/>
      <c r="W51" s="459"/>
      <c r="X51" s="460"/>
      <c r="Y51" s="461"/>
      <c r="Z51" s="466"/>
      <c r="AA51" s="464"/>
      <c r="AB51" s="460"/>
      <c r="AC51" s="461"/>
      <c r="AD51" s="465"/>
      <c r="AE51" s="459"/>
      <c r="AF51" s="460"/>
      <c r="AG51" s="461"/>
      <c r="AH51" s="466"/>
      <c r="AI51" s="459"/>
      <c r="AJ51" s="460"/>
      <c r="AK51" s="461"/>
      <c r="AL51" s="466"/>
    </row>
    <row r="52" spans="1:38" ht="18.75">
      <c r="A52" s="483"/>
      <c r="B52" s="733">
        <v>244047</v>
      </c>
      <c r="C52" s="484" t="s">
        <v>1055</v>
      </c>
      <c r="D52" s="485"/>
      <c r="E52" s="485"/>
      <c r="F52" s="453"/>
      <c r="G52" s="454"/>
      <c r="H52" s="455">
        <v>39697</v>
      </c>
      <c r="I52" s="456"/>
      <c r="J52" s="457"/>
      <c r="K52" s="469"/>
      <c r="L52" s="492">
        <f t="shared" si="21"/>
        <v>39697</v>
      </c>
      <c r="M52" s="495">
        <f t="shared" si="22"/>
        <v>0</v>
      </c>
      <c r="N52" s="496">
        <f t="shared" si="22"/>
        <v>0</v>
      </c>
      <c r="O52" s="600">
        <f t="shared" si="22"/>
        <v>0</v>
      </c>
      <c r="P52" s="493">
        <f t="shared" si="23"/>
        <v>0</v>
      </c>
      <c r="Q52" s="492"/>
      <c r="R52" s="493"/>
      <c r="S52" s="494"/>
      <c r="T52" s="495"/>
      <c r="U52" s="496"/>
      <c r="V52" s="497"/>
      <c r="W52" s="492">
        <v>39697</v>
      </c>
      <c r="X52" s="495"/>
      <c r="Y52" s="496"/>
      <c r="Z52" s="498"/>
      <c r="AA52" s="494"/>
      <c r="AB52" s="495"/>
      <c r="AC52" s="496"/>
      <c r="AD52" s="497"/>
      <c r="AE52" s="492"/>
      <c r="AF52" s="495"/>
      <c r="AG52" s="496"/>
      <c r="AH52" s="498"/>
      <c r="AI52" s="492"/>
      <c r="AJ52" s="495"/>
      <c r="AK52" s="496"/>
      <c r="AL52" s="498"/>
    </row>
    <row r="53" spans="1:38" ht="18.75">
      <c r="A53" s="483"/>
      <c r="B53" s="733">
        <v>244048</v>
      </c>
      <c r="C53" s="484" t="s">
        <v>1056</v>
      </c>
      <c r="D53" s="485"/>
      <c r="E53" s="485"/>
      <c r="F53" s="453"/>
      <c r="G53" s="454"/>
      <c r="H53" s="455">
        <v>35952</v>
      </c>
      <c r="I53" s="456"/>
      <c r="J53" s="457"/>
      <c r="K53" s="469"/>
      <c r="L53" s="492">
        <f t="shared" si="21"/>
        <v>35952</v>
      </c>
      <c r="M53" s="495">
        <f t="shared" si="22"/>
        <v>0</v>
      </c>
      <c r="N53" s="496">
        <f t="shared" si="22"/>
        <v>0</v>
      </c>
      <c r="O53" s="600">
        <f t="shared" si="22"/>
        <v>0</v>
      </c>
      <c r="P53" s="493">
        <f t="shared" si="23"/>
        <v>0</v>
      </c>
      <c r="Q53" s="492"/>
      <c r="R53" s="493"/>
      <c r="S53" s="494"/>
      <c r="T53" s="495"/>
      <c r="U53" s="496"/>
      <c r="V53" s="497"/>
      <c r="W53" s="492">
        <v>35952</v>
      </c>
      <c r="X53" s="495"/>
      <c r="Y53" s="496"/>
      <c r="Z53" s="498"/>
      <c r="AA53" s="494"/>
      <c r="AB53" s="495"/>
      <c r="AC53" s="496"/>
      <c r="AD53" s="497"/>
      <c r="AE53" s="492"/>
      <c r="AF53" s="495"/>
      <c r="AG53" s="496"/>
      <c r="AH53" s="498"/>
      <c r="AI53" s="492"/>
      <c r="AJ53" s="495"/>
      <c r="AK53" s="496"/>
      <c r="AL53" s="498"/>
    </row>
    <row r="54" spans="1:38" ht="18.75">
      <c r="A54" s="483"/>
      <c r="B54" s="733">
        <v>244048</v>
      </c>
      <c r="C54" s="484" t="s">
        <v>1057</v>
      </c>
      <c r="D54" s="485"/>
      <c r="E54" s="485"/>
      <c r="F54" s="453"/>
      <c r="G54" s="454"/>
      <c r="H54" s="455">
        <v>19260</v>
      </c>
      <c r="I54" s="456"/>
      <c r="J54" s="457"/>
      <c r="K54" s="469"/>
      <c r="L54" s="492">
        <f t="shared" si="21"/>
        <v>19260</v>
      </c>
      <c r="M54" s="495">
        <f t="shared" si="22"/>
        <v>0</v>
      </c>
      <c r="N54" s="496">
        <f t="shared" si="22"/>
        <v>0</v>
      </c>
      <c r="O54" s="600">
        <f t="shared" si="22"/>
        <v>0</v>
      </c>
      <c r="P54" s="493">
        <f t="shared" si="23"/>
        <v>0</v>
      </c>
      <c r="Q54" s="492"/>
      <c r="R54" s="493"/>
      <c r="S54" s="494"/>
      <c r="T54" s="495"/>
      <c r="U54" s="496"/>
      <c r="V54" s="497"/>
      <c r="W54" s="492">
        <v>19260</v>
      </c>
      <c r="X54" s="495"/>
      <c r="Y54" s="496"/>
      <c r="Z54" s="498"/>
      <c r="AA54" s="494"/>
      <c r="AB54" s="495"/>
      <c r="AC54" s="496"/>
      <c r="AD54" s="497"/>
      <c r="AE54" s="492"/>
      <c r="AF54" s="495"/>
      <c r="AG54" s="496"/>
      <c r="AH54" s="498"/>
      <c r="AI54" s="492"/>
      <c r="AJ54" s="495"/>
      <c r="AK54" s="496"/>
      <c r="AL54" s="498"/>
    </row>
    <row r="55" spans="1:38" ht="18.75">
      <c r="A55" s="483"/>
      <c r="B55" s="733">
        <v>244053</v>
      </c>
      <c r="C55" s="484" t="s">
        <v>1058</v>
      </c>
      <c r="D55" s="485"/>
      <c r="E55" s="485"/>
      <c r="F55" s="453"/>
      <c r="G55" s="454"/>
      <c r="H55" s="455">
        <v>15290.3</v>
      </c>
      <c r="I55" s="456"/>
      <c r="J55" s="457"/>
      <c r="K55" s="469"/>
      <c r="L55" s="492">
        <f t="shared" si="21"/>
        <v>15290.3</v>
      </c>
      <c r="M55" s="495">
        <f t="shared" si="22"/>
        <v>0</v>
      </c>
      <c r="N55" s="496">
        <f t="shared" si="22"/>
        <v>0</v>
      </c>
      <c r="O55" s="600">
        <f t="shared" si="22"/>
        <v>0</v>
      </c>
      <c r="P55" s="493">
        <f t="shared" si="23"/>
        <v>0</v>
      </c>
      <c r="Q55" s="492"/>
      <c r="R55" s="493"/>
      <c r="S55" s="494"/>
      <c r="T55" s="495"/>
      <c r="U55" s="496"/>
      <c r="V55" s="497"/>
      <c r="W55" s="492">
        <v>15290.3</v>
      </c>
      <c r="X55" s="495"/>
      <c r="Y55" s="496"/>
      <c r="Z55" s="498"/>
      <c r="AA55" s="494"/>
      <c r="AB55" s="495"/>
      <c r="AC55" s="496"/>
      <c r="AD55" s="497"/>
      <c r="AE55" s="492"/>
      <c r="AF55" s="495"/>
      <c r="AG55" s="496"/>
      <c r="AH55" s="498"/>
      <c r="AI55" s="492"/>
      <c r="AJ55" s="495"/>
      <c r="AK55" s="496"/>
      <c r="AL55" s="498"/>
    </row>
    <row r="56" spans="1:38" ht="18.75">
      <c r="A56" s="483"/>
      <c r="B56" s="733">
        <v>244053</v>
      </c>
      <c r="C56" s="484" t="s">
        <v>1059</v>
      </c>
      <c r="D56" s="485"/>
      <c r="E56" s="485"/>
      <c r="F56" s="453"/>
      <c r="G56" s="454"/>
      <c r="H56" s="455">
        <v>10165</v>
      </c>
      <c r="I56" s="456"/>
      <c r="J56" s="457"/>
      <c r="K56" s="469"/>
      <c r="L56" s="492">
        <f t="shared" si="21"/>
        <v>10165</v>
      </c>
      <c r="M56" s="495">
        <f t="shared" si="22"/>
        <v>0</v>
      </c>
      <c r="N56" s="496">
        <f t="shared" si="22"/>
        <v>0</v>
      </c>
      <c r="O56" s="600">
        <f t="shared" si="22"/>
        <v>0</v>
      </c>
      <c r="P56" s="493">
        <f t="shared" si="23"/>
        <v>0</v>
      </c>
      <c r="Q56" s="492"/>
      <c r="R56" s="493"/>
      <c r="S56" s="494"/>
      <c r="T56" s="495"/>
      <c r="U56" s="496"/>
      <c r="V56" s="497"/>
      <c r="W56" s="492">
        <v>10165</v>
      </c>
      <c r="X56" s="495"/>
      <c r="Y56" s="496"/>
      <c r="Z56" s="498"/>
      <c r="AA56" s="494"/>
      <c r="AB56" s="495"/>
      <c r="AC56" s="496"/>
      <c r="AD56" s="497"/>
      <c r="AE56" s="492"/>
      <c r="AF56" s="495"/>
      <c r="AG56" s="496"/>
      <c r="AH56" s="498"/>
      <c r="AI56" s="492"/>
      <c r="AJ56" s="495"/>
      <c r="AK56" s="496"/>
      <c r="AL56" s="498"/>
    </row>
    <row r="57" spans="1:38" s="637" customFormat="1" ht="18.75">
      <c r="A57" s="1265"/>
      <c r="B57" s="1266">
        <v>244091</v>
      </c>
      <c r="C57" s="989" t="s">
        <v>1715</v>
      </c>
      <c r="D57" s="1267"/>
      <c r="E57" s="1267"/>
      <c r="F57" s="1001"/>
      <c r="G57" s="1268"/>
      <c r="H57" s="1269">
        <v>8057.1</v>
      </c>
      <c r="I57" s="1270"/>
      <c r="J57" s="1271"/>
      <c r="K57" s="628"/>
      <c r="L57" s="1272">
        <f t="shared" si="21"/>
        <v>8057.1</v>
      </c>
      <c r="M57" s="1273">
        <f t="shared" si="22"/>
        <v>0</v>
      </c>
      <c r="N57" s="1274">
        <f t="shared" si="22"/>
        <v>0</v>
      </c>
      <c r="O57" s="1275">
        <f t="shared" si="22"/>
        <v>0</v>
      </c>
      <c r="P57" s="1276">
        <f t="shared" si="23"/>
        <v>0</v>
      </c>
      <c r="Q57" s="1272"/>
      <c r="R57" s="1276"/>
      <c r="S57" s="1277"/>
      <c r="T57" s="1273"/>
      <c r="U57" s="1274"/>
      <c r="V57" s="1278"/>
      <c r="W57" s="1272">
        <v>8057.1</v>
      </c>
      <c r="X57" s="1273"/>
      <c r="Y57" s="1274"/>
      <c r="Z57" s="1279"/>
      <c r="AA57" s="1277"/>
      <c r="AB57" s="1273"/>
      <c r="AC57" s="1274"/>
      <c r="AD57" s="1278"/>
      <c r="AE57" s="1272"/>
      <c r="AF57" s="1273"/>
      <c r="AG57" s="1274"/>
      <c r="AH57" s="1279"/>
      <c r="AI57" s="1272"/>
      <c r="AJ57" s="1273"/>
      <c r="AK57" s="1274"/>
      <c r="AL57" s="1279"/>
    </row>
    <row r="58" spans="1:38" s="637" customFormat="1" ht="18.75">
      <c r="A58" s="1265"/>
      <c r="B58" s="1266">
        <v>244091</v>
      </c>
      <c r="C58" s="989" t="s">
        <v>1714</v>
      </c>
      <c r="D58" s="1267"/>
      <c r="E58" s="1267"/>
      <c r="F58" s="1001"/>
      <c r="G58" s="1268"/>
      <c r="H58" s="1269"/>
      <c r="I58" s="1270"/>
      <c r="J58" s="1271">
        <v>17293.34</v>
      </c>
      <c r="K58" s="628"/>
      <c r="L58" s="1272">
        <f t="shared" si="21"/>
        <v>17293.34</v>
      </c>
      <c r="M58" s="1273">
        <f t="shared" si="22"/>
        <v>0</v>
      </c>
      <c r="N58" s="1274">
        <f t="shared" si="22"/>
        <v>0</v>
      </c>
      <c r="O58" s="1275">
        <f t="shared" si="22"/>
        <v>0</v>
      </c>
      <c r="P58" s="1276">
        <f t="shared" si="23"/>
        <v>0</v>
      </c>
      <c r="Q58" s="1272"/>
      <c r="R58" s="1276"/>
      <c r="S58" s="1277"/>
      <c r="T58" s="1273"/>
      <c r="U58" s="1274"/>
      <c r="V58" s="1278"/>
      <c r="W58" s="1272"/>
      <c r="X58" s="1273"/>
      <c r="Y58" s="1274"/>
      <c r="Z58" s="1279"/>
      <c r="AA58" s="1277"/>
      <c r="AB58" s="1273"/>
      <c r="AC58" s="1274"/>
      <c r="AD58" s="1278"/>
      <c r="AE58" s="1272">
        <v>17293.34</v>
      </c>
      <c r="AF58" s="1273"/>
      <c r="AG58" s="1274"/>
      <c r="AH58" s="1279"/>
      <c r="AI58" s="1272"/>
      <c r="AJ58" s="1273"/>
      <c r="AK58" s="1274"/>
      <c r="AL58" s="1279"/>
    </row>
    <row r="59" spans="1:38" ht="18.75">
      <c r="A59" s="483"/>
      <c r="B59" s="733">
        <v>244095</v>
      </c>
      <c r="C59" s="484" t="s">
        <v>1060</v>
      </c>
      <c r="D59" s="485"/>
      <c r="E59" s="485"/>
      <c r="F59" s="453"/>
      <c r="G59" s="454"/>
      <c r="H59" s="455">
        <v>1200</v>
      </c>
      <c r="I59" s="456"/>
      <c r="J59" s="457"/>
      <c r="K59" s="469"/>
      <c r="L59" s="492">
        <f t="shared" si="21"/>
        <v>1200</v>
      </c>
      <c r="M59" s="495">
        <f t="shared" si="22"/>
        <v>0</v>
      </c>
      <c r="N59" s="496">
        <f t="shared" si="22"/>
        <v>0</v>
      </c>
      <c r="O59" s="600">
        <f t="shared" si="22"/>
        <v>0</v>
      </c>
      <c r="P59" s="493">
        <f t="shared" si="23"/>
        <v>0</v>
      </c>
      <c r="Q59" s="492"/>
      <c r="R59" s="493"/>
      <c r="S59" s="494"/>
      <c r="T59" s="495"/>
      <c r="U59" s="496"/>
      <c r="V59" s="497"/>
      <c r="W59" s="492">
        <v>1200</v>
      </c>
      <c r="X59" s="495"/>
      <c r="Y59" s="496"/>
      <c r="Z59" s="498"/>
      <c r="AA59" s="494"/>
      <c r="AB59" s="495"/>
      <c r="AC59" s="496"/>
      <c r="AD59" s="497"/>
      <c r="AE59" s="492"/>
      <c r="AF59" s="495"/>
      <c r="AG59" s="496"/>
      <c r="AH59" s="498"/>
      <c r="AI59" s="492"/>
      <c r="AJ59" s="495"/>
      <c r="AK59" s="496"/>
      <c r="AL59" s="498"/>
    </row>
    <row r="60" spans="1:38" ht="18.75">
      <c r="A60" s="483"/>
      <c r="B60" s="733">
        <v>244111</v>
      </c>
      <c r="C60" s="484" t="s">
        <v>1519</v>
      </c>
      <c r="D60" s="485"/>
      <c r="E60" s="485"/>
      <c r="F60" s="453"/>
      <c r="G60" s="454"/>
      <c r="H60" s="455"/>
      <c r="I60" s="456"/>
      <c r="J60" s="457">
        <v>20586.8</v>
      </c>
      <c r="K60" s="469"/>
      <c r="L60" s="492">
        <f t="shared" si="21"/>
        <v>0</v>
      </c>
      <c r="M60" s="495">
        <f t="shared" si="22"/>
        <v>0</v>
      </c>
      <c r="N60" s="496">
        <f t="shared" si="22"/>
        <v>0</v>
      </c>
      <c r="O60" s="600">
        <f t="shared" si="22"/>
        <v>20586.8</v>
      </c>
      <c r="P60" s="493">
        <f t="shared" si="23"/>
        <v>0</v>
      </c>
      <c r="Q60" s="492"/>
      <c r="R60" s="493"/>
      <c r="S60" s="494"/>
      <c r="T60" s="495"/>
      <c r="U60" s="496"/>
      <c r="V60" s="497"/>
      <c r="W60" s="492"/>
      <c r="X60" s="495"/>
      <c r="Y60" s="496"/>
      <c r="Z60" s="498"/>
      <c r="AA60" s="494"/>
      <c r="AB60" s="495"/>
      <c r="AC60" s="496"/>
      <c r="AD60" s="497"/>
      <c r="AE60" s="492"/>
      <c r="AF60" s="495"/>
      <c r="AG60" s="496"/>
      <c r="AH60" s="498">
        <v>20586.8</v>
      </c>
      <c r="AI60" s="492"/>
      <c r="AJ60" s="495"/>
      <c r="AK60" s="496"/>
      <c r="AL60" s="498"/>
    </row>
    <row r="61" spans="1:38" ht="18.75">
      <c r="A61" s="483"/>
      <c r="B61" s="733">
        <v>244186</v>
      </c>
      <c r="C61" s="484" t="s">
        <v>1353</v>
      </c>
      <c r="D61" s="485"/>
      <c r="E61" s="485"/>
      <c r="F61" s="453"/>
      <c r="G61" s="454"/>
      <c r="H61" s="455">
        <v>63686.400000000001</v>
      </c>
      <c r="I61" s="456"/>
      <c r="J61" s="457"/>
      <c r="K61" s="469"/>
      <c r="L61" s="492">
        <f t="shared" si="21"/>
        <v>0</v>
      </c>
      <c r="M61" s="495">
        <f t="shared" si="22"/>
        <v>0</v>
      </c>
      <c r="N61" s="496">
        <f t="shared" si="22"/>
        <v>0</v>
      </c>
      <c r="O61" s="600">
        <f t="shared" si="22"/>
        <v>63686.400000000001</v>
      </c>
      <c r="P61" s="493">
        <f t="shared" si="23"/>
        <v>0</v>
      </c>
      <c r="Q61" s="492"/>
      <c r="R61" s="493"/>
      <c r="S61" s="494"/>
      <c r="T61" s="495"/>
      <c r="U61" s="496"/>
      <c r="V61" s="497"/>
      <c r="W61" s="492"/>
      <c r="X61" s="495"/>
      <c r="Y61" s="496"/>
      <c r="Z61" s="498">
        <v>63686.400000000001</v>
      </c>
      <c r="AA61" s="494"/>
      <c r="AB61" s="495"/>
      <c r="AC61" s="496"/>
      <c r="AD61" s="497"/>
      <c r="AE61" s="492"/>
      <c r="AF61" s="495"/>
      <c r="AG61" s="496"/>
      <c r="AH61" s="498"/>
      <c r="AI61" s="492"/>
      <c r="AJ61" s="495"/>
      <c r="AK61" s="496"/>
      <c r="AL61" s="498"/>
    </row>
    <row r="62" spans="1:38" ht="18.75">
      <c r="A62" s="483"/>
      <c r="B62" s="733">
        <v>244228</v>
      </c>
      <c r="C62" s="484" t="s">
        <v>1636</v>
      </c>
      <c r="D62" s="485"/>
      <c r="E62" s="485"/>
      <c r="F62" s="453"/>
      <c r="G62" s="454"/>
      <c r="H62" s="455"/>
      <c r="I62" s="456"/>
      <c r="J62" s="457">
        <v>17120</v>
      </c>
      <c r="K62" s="469"/>
      <c r="L62" s="492">
        <f t="shared" ref="L62:L69" si="24">SUM(Q62,S62,W62,AA62,AE62,AI62)</f>
        <v>0</v>
      </c>
      <c r="M62" s="495">
        <f t="shared" ref="M62:O69" si="25">SUM(T62,X62,AB62,AF62,AJ62)</f>
        <v>0</v>
      </c>
      <c r="N62" s="496">
        <f t="shared" si="25"/>
        <v>0</v>
      </c>
      <c r="O62" s="600">
        <f t="shared" si="25"/>
        <v>17120</v>
      </c>
      <c r="P62" s="493">
        <f t="shared" ref="P62:P69" si="26">SUM(R62)</f>
        <v>0</v>
      </c>
      <c r="Q62" s="492"/>
      <c r="R62" s="493"/>
      <c r="S62" s="494"/>
      <c r="T62" s="495"/>
      <c r="U62" s="496"/>
      <c r="V62" s="497"/>
      <c r="W62" s="492"/>
      <c r="X62" s="495"/>
      <c r="Y62" s="496"/>
      <c r="Z62" s="498"/>
      <c r="AA62" s="494"/>
      <c r="AB62" s="495"/>
      <c r="AC62" s="496"/>
      <c r="AD62" s="497"/>
      <c r="AE62" s="492"/>
      <c r="AF62" s="495"/>
      <c r="AG62" s="496"/>
      <c r="AH62" s="498">
        <v>17120</v>
      </c>
      <c r="AI62" s="492"/>
      <c r="AJ62" s="495"/>
      <c r="AK62" s="496"/>
      <c r="AL62" s="498"/>
    </row>
    <row r="63" spans="1:38" ht="18.75">
      <c r="A63" s="483"/>
      <c r="B63" s="733">
        <v>244251</v>
      </c>
      <c r="C63" s="484" t="s">
        <v>1713</v>
      </c>
      <c r="D63" s="485"/>
      <c r="E63" s="485"/>
      <c r="F63" s="453"/>
      <c r="G63" s="454"/>
      <c r="H63" s="455"/>
      <c r="I63" s="456"/>
      <c r="J63" s="457">
        <v>62060</v>
      </c>
      <c r="K63" s="469"/>
      <c r="L63" s="492">
        <f t="shared" si="24"/>
        <v>0</v>
      </c>
      <c r="M63" s="495">
        <f t="shared" si="25"/>
        <v>0</v>
      </c>
      <c r="N63" s="496">
        <f t="shared" si="25"/>
        <v>0</v>
      </c>
      <c r="O63" s="600">
        <f t="shared" si="25"/>
        <v>62060</v>
      </c>
      <c r="P63" s="493">
        <f t="shared" si="26"/>
        <v>0</v>
      </c>
      <c r="Q63" s="492"/>
      <c r="R63" s="493"/>
      <c r="S63" s="494"/>
      <c r="T63" s="495"/>
      <c r="U63" s="496"/>
      <c r="V63" s="497"/>
      <c r="W63" s="492"/>
      <c r="X63" s="495"/>
      <c r="Y63" s="496"/>
      <c r="Z63" s="498"/>
      <c r="AA63" s="494"/>
      <c r="AB63" s="495"/>
      <c r="AC63" s="496"/>
      <c r="AD63" s="497"/>
      <c r="AE63" s="492"/>
      <c r="AF63" s="495"/>
      <c r="AG63" s="496"/>
      <c r="AH63" s="498">
        <v>62060</v>
      </c>
      <c r="AI63" s="492"/>
      <c r="AJ63" s="495"/>
      <c r="AK63" s="496"/>
      <c r="AL63" s="498"/>
    </row>
    <row r="64" spans="1:38" ht="18.75">
      <c r="A64" s="483"/>
      <c r="B64" s="733"/>
      <c r="C64" s="484"/>
      <c r="D64" s="485"/>
      <c r="E64" s="485"/>
      <c r="F64" s="453"/>
      <c r="G64" s="454"/>
      <c r="H64" s="455"/>
      <c r="I64" s="456"/>
      <c r="J64" s="457"/>
      <c r="K64" s="469"/>
      <c r="L64" s="492">
        <f t="shared" si="24"/>
        <v>0</v>
      </c>
      <c r="M64" s="495">
        <f t="shared" si="25"/>
        <v>0</v>
      </c>
      <c r="N64" s="496">
        <f t="shared" si="25"/>
        <v>0</v>
      </c>
      <c r="O64" s="600">
        <f t="shared" si="25"/>
        <v>0</v>
      </c>
      <c r="P64" s="493">
        <f t="shared" si="26"/>
        <v>0</v>
      </c>
      <c r="Q64" s="492"/>
      <c r="R64" s="493"/>
      <c r="S64" s="494"/>
      <c r="T64" s="495"/>
      <c r="U64" s="496"/>
      <c r="V64" s="497"/>
      <c r="W64" s="492"/>
      <c r="X64" s="495"/>
      <c r="Y64" s="496"/>
      <c r="Z64" s="498"/>
      <c r="AA64" s="494"/>
      <c r="AB64" s="495"/>
      <c r="AC64" s="496"/>
      <c r="AD64" s="497"/>
      <c r="AE64" s="492"/>
      <c r="AF64" s="495"/>
      <c r="AG64" s="496"/>
      <c r="AH64" s="498"/>
      <c r="AI64" s="492"/>
      <c r="AJ64" s="495"/>
      <c r="AK64" s="496"/>
      <c r="AL64" s="498"/>
    </row>
    <row r="65" spans="1:38" ht="18.75">
      <c r="A65" s="483"/>
      <c r="B65" s="733"/>
      <c r="C65" s="484"/>
      <c r="D65" s="485"/>
      <c r="E65" s="485"/>
      <c r="F65" s="453"/>
      <c r="G65" s="454"/>
      <c r="H65" s="455"/>
      <c r="I65" s="456"/>
      <c r="J65" s="457"/>
      <c r="K65" s="469"/>
      <c r="L65" s="492">
        <f t="shared" ref="L65:L68" si="27">SUM(Q65,S65,W65,AA65,AE65,AI65)</f>
        <v>0</v>
      </c>
      <c r="M65" s="495">
        <f t="shared" ref="M65:M68" si="28">SUM(T65,X65,AB65,AF65,AJ65)</f>
        <v>0</v>
      </c>
      <c r="N65" s="496">
        <f t="shared" ref="N65:N68" si="29">SUM(U65,Y65,AC65,AG65,AK65)</f>
        <v>0</v>
      </c>
      <c r="O65" s="600">
        <f t="shared" ref="O65:O68" si="30">SUM(V65,Z65,AD65,AH65,AL65)</f>
        <v>0</v>
      </c>
      <c r="P65" s="493">
        <f t="shared" ref="P65:P68" si="31">SUM(R65)</f>
        <v>0</v>
      </c>
      <c r="Q65" s="492"/>
      <c r="R65" s="493"/>
      <c r="S65" s="494"/>
      <c r="T65" s="495"/>
      <c r="U65" s="496"/>
      <c r="V65" s="497"/>
      <c r="W65" s="492"/>
      <c r="X65" s="495"/>
      <c r="Y65" s="496"/>
      <c r="Z65" s="498"/>
      <c r="AA65" s="494"/>
      <c r="AB65" s="495"/>
      <c r="AC65" s="496"/>
      <c r="AD65" s="497"/>
      <c r="AE65" s="492"/>
      <c r="AF65" s="495"/>
      <c r="AG65" s="496"/>
      <c r="AH65" s="498"/>
      <c r="AI65" s="492"/>
      <c r="AJ65" s="495"/>
      <c r="AK65" s="496"/>
      <c r="AL65" s="498"/>
    </row>
    <row r="66" spans="1:38" ht="18.75">
      <c r="A66" s="483"/>
      <c r="B66" s="733"/>
      <c r="C66" s="484"/>
      <c r="D66" s="485"/>
      <c r="E66" s="485"/>
      <c r="F66" s="453"/>
      <c r="G66" s="454"/>
      <c r="H66" s="455"/>
      <c r="I66" s="456"/>
      <c r="J66" s="457"/>
      <c r="K66" s="469"/>
      <c r="L66" s="492">
        <f t="shared" si="27"/>
        <v>0</v>
      </c>
      <c r="M66" s="495">
        <f t="shared" si="28"/>
        <v>0</v>
      </c>
      <c r="N66" s="496">
        <f t="shared" si="29"/>
        <v>0</v>
      </c>
      <c r="O66" s="600">
        <f t="shared" si="30"/>
        <v>0</v>
      </c>
      <c r="P66" s="493">
        <f t="shared" si="31"/>
        <v>0</v>
      </c>
      <c r="Q66" s="492"/>
      <c r="R66" s="493"/>
      <c r="S66" s="494"/>
      <c r="T66" s="495"/>
      <c r="U66" s="496"/>
      <c r="V66" s="497"/>
      <c r="W66" s="492"/>
      <c r="X66" s="495"/>
      <c r="Y66" s="496"/>
      <c r="Z66" s="498"/>
      <c r="AA66" s="494"/>
      <c r="AB66" s="495"/>
      <c r="AC66" s="496"/>
      <c r="AD66" s="497"/>
      <c r="AE66" s="492"/>
      <c r="AF66" s="495"/>
      <c r="AG66" s="496"/>
      <c r="AH66" s="498"/>
      <c r="AI66" s="492"/>
      <c r="AJ66" s="495"/>
      <c r="AK66" s="496"/>
      <c r="AL66" s="498"/>
    </row>
    <row r="67" spans="1:38" ht="18.75">
      <c r="A67" s="483"/>
      <c r="B67" s="733"/>
      <c r="C67" s="484"/>
      <c r="D67" s="485"/>
      <c r="E67" s="485"/>
      <c r="F67" s="453"/>
      <c r="G67" s="454"/>
      <c r="H67" s="455"/>
      <c r="I67" s="456"/>
      <c r="J67" s="457"/>
      <c r="K67" s="469"/>
      <c r="L67" s="492">
        <f t="shared" si="27"/>
        <v>0</v>
      </c>
      <c r="M67" s="495">
        <f t="shared" si="28"/>
        <v>0</v>
      </c>
      <c r="N67" s="496">
        <f t="shared" si="29"/>
        <v>0</v>
      </c>
      <c r="O67" s="600">
        <f t="shared" si="30"/>
        <v>0</v>
      </c>
      <c r="P67" s="493">
        <f t="shared" si="31"/>
        <v>0</v>
      </c>
      <c r="Q67" s="492"/>
      <c r="R67" s="493"/>
      <c r="S67" s="494"/>
      <c r="T67" s="495"/>
      <c r="U67" s="496"/>
      <c r="V67" s="497"/>
      <c r="W67" s="492"/>
      <c r="X67" s="495"/>
      <c r="Y67" s="496"/>
      <c r="Z67" s="498"/>
      <c r="AA67" s="494"/>
      <c r="AB67" s="495"/>
      <c r="AC67" s="496"/>
      <c r="AD67" s="497"/>
      <c r="AE67" s="492"/>
      <c r="AF67" s="495"/>
      <c r="AG67" s="496"/>
      <c r="AH67" s="498"/>
      <c r="AI67" s="492"/>
      <c r="AJ67" s="495"/>
      <c r="AK67" s="496"/>
      <c r="AL67" s="498"/>
    </row>
    <row r="68" spans="1:38" ht="18.75">
      <c r="A68" s="483"/>
      <c r="B68" s="733"/>
      <c r="C68" s="484"/>
      <c r="D68" s="485"/>
      <c r="E68" s="485"/>
      <c r="F68" s="453"/>
      <c r="G68" s="454"/>
      <c r="H68" s="455"/>
      <c r="I68" s="456"/>
      <c r="J68" s="457"/>
      <c r="K68" s="469"/>
      <c r="L68" s="492">
        <f t="shared" si="27"/>
        <v>0</v>
      </c>
      <c r="M68" s="495">
        <f t="shared" si="28"/>
        <v>0</v>
      </c>
      <c r="N68" s="496">
        <f t="shared" si="29"/>
        <v>0</v>
      </c>
      <c r="O68" s="600">
        <f t="shared" si="30"/>
        <v>0</v>
      </c>
      <c r="P68" s="493">
        <f t="shared" si="31"/>
        <v>0</v>
      </c>
      <c r="Q68" s="492"/>
      <c r="R68" s="493"/>
      <c r="S68" s="494"/>
      <c r="T68" s="495"/>
      <c r="U68" s="496"/>
      <c r="V68" s="497"/>
      <c r="W68" s="492"/>
      <c r="X68" s="495"/>
      <c r="Y68" s="496"/>
      <c r="Z68" s="498"/>
      <c r="AA68" s="494"/>
      <c r="AB68" s="495"/>
      <c r="AC68" s="496"/>
      <c r="AD68" s="497"/>
      <c r="AE68" s="492"/>
      <c r="AF68" s="495"/>
      <c r="AG68" s="496"/>
      <c r="AH68" s="498"/>
      <c r="AI68" s="492"/>
      <c r="AJ68" s="495"/>
      <c r="AK68" s="496"/>
      <c r="AL68" s="498"/>
    </row>
    <row r="69" spans="1:38" ht="19.5" thickBot="1">
      <c r="A69" s="483"/>
      <c r="B69" s="733"/>
      <c r="C69" s="484"/>
      <c r="D69" s="485"/>
      <c r="E69" s="485"/>
      <c r="F69" s="453"/>
      <c r="G69" s="454"/>
      <c r="H69" s="455"/>
      <c r="I69" s="456"/>
      <c r="J69" s="457"/>
      <c r="K69" s="469"/>
      <c r="L69" s="492">
        <f t="shared" si="24"/>
        <v>0</v>
      </c>
      <c r="M69" s="495">
        <f t="shared" si="25"/>
        <v>0</v>
      </c>
      <c r="N69" s="496">
        <f t="shared" si="25"/>
        <v>0</v>
      </c>
      <c r="O69" s="600">
        <f t="shared" si="25"/>
        <v>0</v>
      </c>
      <c r="P69" s="493">
        <f t="shared" si="26"/>
        <v>0</v>
      </c>
      <c r="Q69" s="492"/>
      <c r="R69" s="493"/>
      <c r="S69" s="494"/>
      <c r="T69" s="495"/>
      <c r="U69" s="496"/>
      <c r="V69" s="497"/>
      <c r="W69" s="492"/>
      <c r="X69" s="495"/>
      <c r="Y69" s="496"/>
      <c r="Z69" s="498"/>
      <c r="AA69" s="494"/>
      <c r="AB69" s="495"/>
      <c r="AC69" s="496"/>
      <c r="AD69" s="497"/>
      <c r="AE69" s="492"/>
      <c r="AF69" s="495"/>
      <c r="AG69" s="496"/>
      <c r="AH69" s="498"/>
      <c r="AI69" s="492"/>
      <c r="AJ69" s="495"/>
      <c r="AK69" s="496"/>
      <c r="AL69" s="498"/>
    </row>
    <row r="70" spans="1:38" ht="37.5" customHeight="1">
      <c r="A70" s="980" t="s">
        <v>99</v>
      </c>
      <c r="B70" s="724" t="s">
        <v>250</v>
      </c>
      <c r="C70" s="725" t="s">
        <v>251</v>
      </c>
      <c r="D70" s="744" t="s">
        <v>252</v>
      </c>
      <c r="E70" s="410" t="s">
        <v>521</v>
      </c>
      <c r="F70" s="411" t="s">
        <v>522</v>
      </c>
      <c r="G70" s="409" t="s">
        <v>508</v>
      </c>
      <c r="H70" s="409" t="s">
        <v>509</v>
      </c>
      <c r="I70" s="409" t="s">
        <v>510</v>
      </c>
      <c r="J70" s="412" t="s">
        <v>511</v>
      </c>
      <c r="K70" s="413" t="s">
        <v>64</v>
      </c>
      <c r="L70" s="414"/>
      <c r="M70" s="415"/>
      <c r="N70" s="415"/>
      <c r="O70" s="415"/>
      <c r="P70" s="416"/>
      <c r="Q70" s="414"/>
      <c r="R70" s="416"/>
      <c r="S70" s="417">
        <f>SUM(S76:V76)</f>
        <v>0</v>
      </c>
      <c r="T70" s="898">
        <f>S70+G77</f>
        <v>0</v>
      </c>
      <c r="U70" s="415"/>
      <c r="V70" s="416"/>
      <c r="W70" s="417">
        <f>SUM(W76:Z76)</f>
        <v>235242.31</v>
      </c>
      <c r="X70" s="898">
        <f>W70+H77</f>
        <v>235242.31</v>
      </c>
      <c r="Y70" s="415"/>
      <c r="Z70" s="416"/>
      <c r="AA70" s="417">
        <f>SUM(AA76:AD76)</f>
        <v>0</v>
      </c>
      <c r="AB70" s="415"/>
      <c r="AC70" s="415"/>
      <c r="AD70" s="416"/>
      <c r="AE70" s="417">
        <f>SUM(AE76:AH76)</f>
        <v>451326</v>
      </c>
      <c r="AF70" s="415"/>
      <c r="AG70" s="415"/>
      <c r="AH70" s="416"/>
      <c r="AI70" s="414"/>
      <c r="AJ70" s="415"/>
      <c r="AK70" s="415"/>
      <c r="AL70" s="416"/>
    </row>
    <row r="71" spans="1:38" ht="26.25">
      <c r="A71" s="402" t="s">
        <v>513</v>
      </c>
      <c r="B71" s="727" t="str">
        <f>$B$4</f>
        <v>90</v>
      </c>
      <c r="C71" s="398" t="s">
        <v>32</v>
      </c>
      <c r="D71" s="386">
        <f>SUM(F71:K71)</f>
        <v>982000</v>
      </c>
      <c r="E71" s="400" t="s">
        <v>514</v>
      </c>
      <c r="F71" s="422">
        <v>216000</v>
      </c>
      <c r="G71" s="423">
        <v>0</v>
      </c>
      <c r="H71" s="424">
        <v>311000</v>
      </c>
      <c r="I71" s="425">
        <v>0</v>
      </c>
      <c r="J71" s="426">
        <v>455000</v>
      </c>
      <c r="K71" s="427">
        <v>0</v>
      </c>
      <c r="L71" s="428"/>
      <c r="M71" s="429"/>
      <c r="N71" s="430"/>
      <c r="O71" s="431"/>
      <c r="P71" s="432"/>
      <c r="Q71" s="428"/>
      <c r="R71" s="432"/>
      <c r="S71" s="433"/>
      <c r="T71" s="429"/>
      <c r="U71" s="430"/>
      <c r="V71" s="434"/>
      <c r="W71" s="428"/>
      <c r="X71" s="429"/>
      <c r="Y71" s="430"/>
      <c r="Z71" s="435"/>
      <c r="AA71" s="433"/>
      <c r="AB71" s="429"/>
      <c r="AC71" s="430"/>
      <c r="AD71" s="434"/>
      <c r="AE71" s="428"/>
      <c r="AF71" s="429"/>
      <c r="AG71" s="430"/>
      <c r="AH71" s="435"/>
      <c r="AI71" s="428"/>
      <c r="AJ71" s="429"/>
      <c r="AK71" s="430"/>
      <c r="AL71" s="435"/>
    </row>
    <row r="72" spans="1:38" ht="37.5" hidden="1" customHeight="1">
      <c r="A72" s="402" t="str">
        <f>$A$5</f>
        <v>พ.ค.</v>
      </c>
      <c r="B72" s="719"/>
      <c r="C72" s="398"/>
      <c r="D72" s="386">
        <f t="shared" ref="D72" si="32">SUM(F72:K72)</f>
        <v>790500</v>
      </c>
      <c r="E72" s="400" t="s">
        <v>516</v>
      </c>
      <c r="F72" s="422">
        <v>216000</v>
      </c>
      <c r="G72" s="423">
        <v>0</v>
      </c>
      <c r="H72" s="424">
        <v>233250</v>
      </c>
      <c r="I72" s="425">
        <v>0</v>
      </c>
      <c r="J72" s="426">
        <v>341250</v>
      </c>
      <c r="K72" s="427"/>
      <c r="L72" s="428"/>
      <c r="M72" s="429"/>
      <c r="N72" s="430"/>
      <c r="O72" s="431"/>
      <c r="P72" s="432"/>
      <c r="Q72" s="428"/>
      <c r="R72" s="432"/>
      <c r="S72" s="433"/>
      <c r="T72" s="429"/>
      <c r="U72" s="430"/>
      <c r="V72" s="434"/>
      <c r="W72" s="428"/>
      <c r="X72" s="429"/>
      <c r="Y72" s="430"/>
      <c r="Z72" s="435"/>
      <c r="AA72" s="433"/>
      <c r="AB72" s="429"/>
      <c r="AC72" s="430"/>
      <c r="AD72" s="434"/>
      <c r="AE72" s="428"/>
      <c r="AF72" s="429"/>
      <c r="AG72" s="430"/>
      <c r="AH72" s="435"/>
      <c r="AI72" s="428"/>
      <c r="AJ72" s="429"/>
      <c r="AK72" s="430"/>
      <c r="AL72" s="435"/>
    </row>
    <row r="73" spans="1:38" ht="26.25">
      <c r="A73" s="402" t="s">
        <v>517</v>
      </c>
      <c r="B73" s="721">
        <f>D73*100/D71</f>
        <v>91.911233197556001</v>
      </c>
      <c r="C73" s="398" t="s">
        <v>32</v>
      </c>
      <c r="D73" s="386">
        <f>SUM(F73:K73)</f>
        <v>902568.31</v>
      </c>
      <c r="E73" s="400" t="s">
        <v>518</v>
      </c>
      <c r="F73" s="422">
        <f>SUM(F77:F94)</f>
        <v>216000</v>
      </c>
      <c r="G73" s="423">
        <f t="shared" ref="G73:K73" si="33">SUM(G77:G94)</f>
        <v>0</v>
      </c>
      <c r="H73" s="424">
        <f t="shared" si="33"/>
        <v>235242.31</v>
      </c>
      <c r="I73" s="425">
        <f t="shared" si="33"/>
        <v>0</v>
      </c>
      <c r="J73" s="426">
        <f t="shared" si="33"/>
        <v>451326</v>
      </c>
      <c r="K73" s="427">
        <f t="shared" si="33"/>
        <v>0</v>
      </c>
      <c r="L73" s="428"/>
      <c r="M73" s="429"/>
      <c r="N73" s="430"/>
      <c r="O73" s="431"/>
      <c r="P73" s="432"/>
      <c r="Q73" s="428"/>
      <c r="R73" s="432"/>
      <c r="S73" s="433"/>
      <c r="T73" s="429"/>
      <c r="U73" s="430"/>
      <c r="V73" s="434"/>
      <c r="W73" s="428"/>
      <c r="X73" s="429"/>
      <c r="Y73" s="430"/>
      <c r="Z73" s="435"/>
      <c r="AA73" s="433"/>
      <c r="AB73" s="429"/>
      <c r="AC73" s="430"/>
      <c r="AD73" s="434"/>
      <c r="AE73" s="428"/>
      <c r="AF73" s="429"/>
      <c r="AG73" s="430"/>
      <c r="AH73" s="435"/>
      <c r="AI73" s="428"/>
      <c r="AJ73" s="429"/>
      <c r="AK73" s="430"/>
      <c r="AL73" s="435"/>
    </row>
    <row r="74" spans="1:38" ht="26.25" hidden="1">
      <c r="A74" s="402" t="s">
        <v>519</v>
      </c>
      <c r="B74" s="721">
        <f>L76*100/D71</f>
        <v>66.811710794297355</v>
      </c>
      <c r="C74" s="398" t="s">
        <v>32</v>
      </c>
      <c r="D74" s="386">
        <f>SUM(F74:K74)</f>
        <v>-112068.31</v>
      </c>
      <c r="E74" s="400" t="s">
        <v>520</v>
      </c>
      <c r="F74" s="422">
        <f>F72-F73</f>
        <v>0</v>
      </c>
      <c r="G74" s="423">
        <f t="shared" ref="G74:K74" si="34">G72-G73</f>
        <v>0</v>
      </c>
      <c r="H74" s="424">
        <f t="shared" si="34"/>
        <v>-1992.3099999999977</v>
      </c>
      <c r="I74" s="425">
        <f t="shared" si="34"/>
        <v>0</v>
      </c>
      <c r="J74" s="426">
        <f t="shared" si="34"/>
        <v>-110076</v>
      </c>
      <c r="K74" s="427">
        <f t="shared" si="34"/>
        <v>0</v>
      </c>
      <c r="L74" s="428"/>
      <c r="M74" s="429"/>
      <c r="N74" s="430"/>
      <c r="O74" s="431"/>
      <c r="P74" s="432"/>
      <c r="Q74" s="428"/>
      <c r="R74" s="432"/>
      <c r="S74" s="433"/>
      <c r="T74" s="429"/>
      <c r="U74" s="430"/>
      <c r="V74" s="434"/>
      <c r="W74" s="428"/>
      <c r="X74" s="429"/>
      <c r="Y74" s="430"/>
      <c r="Z74" s="435"/>
      <c r="AA74" s="433"/>
      <c r="AB74" s="429"/>
      <c r="AC74" s="430"/>
      <c r="AD74" s="434"/>
      <c r="AE74" s="428"/>
      <c r="AF74" s="429"/>
      <c r="AG74" s="430"/>
      <c r="AH74" s="435"/>
      <c r="AI74" s="428"/>
      <c r="AJ74" s="429"/>
      <c r="AK74" s="430"/>
      <c r="AL74" s="435"/>
    </row>
    <row r="75" spans="1:38" ht="18.75">
      <c r="A75" s="402"/>
      <c r="B75" s="728"/>
      <c r="C75" s="729"/>
      <c r="D75" s="386">
        <f t="shared" ref="D75" si="35">SUM(F75:K75)</f>
        <v>79431.69</v>
      </c>
      <c r="E75" s="400" t="s">
        <v>453</v>
      </c>
      <c r="F75" s="422">
        <f>F71-F73</f>
        <v>0</v>
      </c>
      <c r="G75" s="423">
        <f t="shared" ref="G75:K75" si="36">G71-G73</f>
        <v>0</v>
      </c>
      <c r="H75" s="424">
        <f t="shared" si="36"/>
        <v>75757.69</v>
      </c>
      <c r="I75" s="425">
        <f t="shared" si="36"/>
        <v>0</v>
      </c>
      <c r="J75" s="426">
        <f t="shared" si="36"/>
        <v>3674</v>
      </c>
      <c r="K75" s="439">
        <f t="shared" si="36"/>
        <v>0</v>
      </c>
      <c r="L75" s="428"/>
      <c r="M75" s="429"/>
      <c r="N75" s="430"/>
      <c r="O75" s="431"/>
      <c r="P75" s="432"/>
      <c r="Q75" s="428"/>
      <c r="R75" s="432"/>
      <c r="S75" s="433"/>
      <c r="T75" s="429"/>
      <c r="U75" s="430"/>
      <c r="V75" s="434"/>
      <c r="W75" s="428"/>
      <c r="X75" s="429"/>
      <c r="Y75" s="430"/>
      <c r="Z75" s="435"/>
      <c r="AA75" s="433"/>
      <c r="AB75" s="429"/>
      <c r="AC75" s="430"/>
      <c r="AD75" s="434"/>
      <c r="AE75" s="428"/>
      <c r="AF75" s="429"/>
      <c r="AG75" s="430"/>
      <c r="AH75" s="435"/>
      <c r="AI75" s="428"/>
      <c r="AJ75" s="429"/>
      <c r="AK75" s="430"/>
      <c r="AL75" s="435"/>
    </row>
    <row r="76" spans="1:38" ht="18.75">
      <c r="A76" s="449" t="s">
        <v>523</v>
      </c>
      <c r="B76" s="440" t="s">
        <v>524</v>
      </c>
      <c r="C76" s="1162" t="s">
        <v>525</v>
      </c>
      <c r="D76" s="1163"/>
      <c r="E76" s="1164"/>
      <c r="F76" s="442" t="s">
        <v>526</v>
      </c>
      <c r="G76" s="440" t="s">
        <v>508</v>
      </c>
      <c r="H76" s="440" t="s">
        <v>509</v>
      </c>
      <c r="I76" s="440" t="s">
        <v>510</v>
      </c>
      <c r="J76" s="440" t="s">
        <v>511</v>
      </c>
      <c r="K76" s="443" t="s">
        <v>64</v>
      </c>
      <c r="L76" s="444">
        <f>SUM(L77:L94)</f>
        <v>656091</v>
      </c>
      <c r="M76" s="445">
        <f t="shared" ref="M76:AL76" si="37">SUM(M77:M94)</f>
        <v>0</v>
      </c>
      <c r="N76" s="445">
        <f t="shared" si="37"/>
        <v>0</v>
      </c>
      <c r="O76" s="445">
        <f t="shared" si="37"/>
        <v>246477.31</v>
      </c>
      <c r="P76" s="445">
        <f t="shared" si="37"/>
        <v>0</v>
      </c>
      <c r="Q76" s="444">
        <f t="shared" si="37"/>
        <v>216000</v>
      </c>
      <c r="R76" s="446">
        <f t="shared" si="37"/>
        <v>0</v>
      </c>
      <c r="S76" s="447">
        <f t="shared" si="37"/>
        <v>0</v>
      </c>
      <c r="T76" s="445">
        <f t="shared" si="37"/>
        <v>0</v>
      </c>
      <c r="U76" s="445">
        <f t="shared" si="37"/>
        <v>0</v>
      </c>
      <c r="V76" s="448">
        <f t="shared" si="37"/>
        <v>0</v>
      </c>
      <c r="W76" s="444">
        <f t="shared" si="37"/>
        <v>127865</v>
      </c>
      <c r="X76" s="445">
        <f t="shared" si="37"/>
        <v>0</v>
      </c>
      <c r="Y76" s="445">
        <f t="shared" si="37"/>
        <v>0</v>
      </c>
      <c r="Z76" s="446">
        <f t="shared" si="37"/>
        <v>107377.31</v>
      </c>
      <c r="AA76" s="447">
        <f t="shared" si="37"/>
        <v>0</v>
      </c>
      <c r="AB76" s="445">
        <f t="shared" si="37"/>
        <v>0</v>
      </c>
      <c r="AC76" s="445">
        <f t="shared" si="37"/>
        <v>0</v>
      </c>
      <c r="AD76" s="448">
        <f t="shared" si="37"/>
        <v>0</v>
      </c>
      <c r="AE76" s="444">
        <f t="shared" si="37"/>
        <v>312226</v>
      </c>
      <c r="AF76" s="445">
        <f t="shared" si="37"/>
        <v>0</v>
      </c>
      <c r="AG76" s="445">
        <f t="shared" si="37"/>
        <v>0</v>
      </c>
      <c r="AH76" s="446">
        <f t="shared" si="37"/>
        <v>139100</v>
      </c>
      <c r="AI76" s="444">
        <f t="shared" si="37"/>
        <v>0</v>
      </c>
      <c r="AJ76" s="445">
        <f t="shared" si="37"/>
        <v>0</v>
      </c>
      <c r="AK76" s="445">
        <f t="shared" si="37"/>
        <v>0</v>
      </c>
      <c r="AL76" s="446">
        <f t="shared" si="37"/>
        <v>0</v>
      </c>
    </row>
    <row r="77" spans="1:38" ht="18.75">
      <c r="A77" s="449"/>
      <c r="B77" s="730"/>
      <c r="C77" s="851" t="s">
        <v>1303</v>
      </c>
      <c r="D77" s="452"/>
      <c r="E77" s="452"/>
      <c r="F77" s="453"/>
      <c r="G77" s="454"/>
      <c r="H77" s="455"/>
      <c r="I77" s="456"/>
      <c r="J77" s="457"/>
      <c r="K77" s="458"/>
      <c r="L77" s="459">
        <f>SUM(Q77,S77,W77,AA77,AE77,AI77)</f>
        <v>0</v>
      </c>
      <c r="M77" s="460">
        <f>SUM(T77,X77,AB77,AF77,AJ77)</f>
        <v>0</v>
      </c>
      <c r="N77" s="461">
        <f>SUM(U77,Y77,AC77,AG77,AK77)</f>
        <v>0</v>
      </c>
      <c r="O77" s="462">
        <f>SUM(V77,Z77,AD77,AH77,AL77)</f>
        <v>0</v>
      </c>
      <c r="P77" s="463">
        <f>SUM(R77)</f>
        <v>0</v>
      </c>
      <c r="Q77" s="459"/>
      <c r="R77" s="463"/>
      <c r="S77" s="464"/>
      <c r="T77" s="460"/>
      <c r="U77" s="461"/>
      <c r="V77" s="465"/>
      <c r="W77" s="459"/>
      <c r="X77" s="460"/>
      <c r="Y77" s="461"/>
      <c r="Z77" s="466"/>
      <c r="AA77" s="464"/>
      <c r="AB77" s="460"/>
      <c r="AC77" s="461"/>
      <c r="AD77" s="465"/>
      <c r="AE77" s="459"/>
      <c r="AF77" s="460"/>
      <c r="AG77" s="461"/>
      <c r="AH77" s="466"/>
      <c r="AI77" s="459"/>
      <c r="AJ77" s="460"/>
      <c r="AK77" s="461"/>
      <c r="AL77" s="466"/>
    </row>
    <row r="78" spans="1:38" ht="18.75">
      <c r="A78" s="449"/>
      <c r="B78" s="732">
        <v>244196</v>
      </c>
      <c r="C78" s="451" t="s">
        <v>1061</v>
      </c>
      <c r="D78" s="468"/>
      <c r="E78" s="468"/>
      <c r="F78" s="453">
        <f>18000*12</f>
        <v>216000</v>
      </c>
      <c r="G78" s="454"/>
      <c r="H78" s="455"/>
      <c r="I78" s="456"/>
      <c r="J78" s="457"/>
      <c r="K78" s="469"/>
      <c r="L78" s="459">
        <f t="shared" ref="L78:L89" si="38">SUM(Q78,S78,W78,AA78,AE78,AI78)</f>
        <v>216000</v>
      </c>
      <c r="M78" s="460">
        <f t="shared" ref="M78:O89" si="39">SUM(T78,X78,AB78,AF78,AJ78)</f>
        <v>0</v>
      </c>
      <c r="N78" s="461">
        <f t="shared" si="39"/>
        <v>0</v>
      </c>
      <c r="O78" s="462">
        <f t="shared" si="39"/>
        <v>0</v>
      </c>
      <c r="P78" s="463">
        <f t="shared" ref="P78:P89" si="40">SUM(R78)</f>
        <v>0</v>
      </c>
      <c r="Q78" s="459">
        <f>F78</f>
        <v>216000</v>
      </c>
      <c r="R78" s="463">
        <f>216000-Q78</f>
        <v>0</v>
      </c>
      <c r="S78" s="464"/>
      <c r="T78" s="460"/>
      <c r="U78" s="461"/>
      <c r="V78" s="465"/>
      <c r="W78" s="459"/>
      <c r="X78" s="460"/>
      <c r="Y78" s="461"/>
      <c r="Z78" s="466"/>
      <c r="AA78" s="464"/>
      <c r="AB78" s="460"/>
      <c r="AC78" s="461"/>
      <c r="AD78" s="465"/>
      <c r="AE78" s="459"/>
      <c r="AF78" s="460"/>
      <c r="AG78" s="461"/>
      <c r="AH78" s="466"/>
      <c r="AI78" s="459"/>
      <c r="AJ78" s="460"/>
      <c r="AK78" s="461"/>
      <c r="AL78" s="466"/>
    </row>
    <row r="79" spans="1:38" ht="18.75">
      <c r="A79" s="449"/>
      <c r="B79" s="732">
        <v>244040</v>
      </c>
      <c r="C79" s="451" t="s">
        <v>1062</v>
      </c>
      <c r="D79" s="468"/>
      <c r="E79" s="468"/>
      <c r="F79" s="453"/>
      <c r="G79" s="454"/>
      <c r="H79" s="455">
        <v>28890</v>
      </c>
      <c r="I79" s="456"/>
      <c r="J79" s="457"/>
      <c r="K79" s="469"/>
      <c r="L79" s="459">
        <f t="shared" si="38"/>
        <v>28890</v>
      </c>
      <c r="M79" s="460">
        <f t="shared" si="39"/>
        <v>0</v>
      </c>
      <c r="N79" s="461">
        <f t="shared" si="39"/>
        <v>0</v>
      </c>
      <c r="O79" s="462">
        <f t="shared" si="39"/>
        <v>0</v>
      </c>
      <c r="P79" s="463">
        <f t="shared" si="40"/>
        <v>0</v>
      </c>
      <c r="Q79" s="459"/>
      <c r="R79" s="463"/>
      <c r="S79" s="464"/>
      <c r="T79" s="460"/>
      <c r="U79" s="461"/>
      <c r="V79" s="465"/>
      <c r="W79" s="459">
        <v>28890</v>
      </c>
      <c r="X79" s="460"/>
      <c r="Y79" s="461"/>
      <c r="Z79" s="466"/>
      <c r="AA79" s="464"/>
      <c r="AB79" s="460"/>
      <c r="AC79" s="461"/>
      <c r="AD79" s="465"/>
      <c r="AE79" s="459"/>
      <c r="AF79" s="460"/>
      <c r="AG79" s="461"/>
      <c r="AH79" s="466"/>
      <c r="AI79" s="459"/>
      <c r="AJ79" s="460"/>
      <c r="AK79" s="461"/>
      <c r="AL79" s="466"/>
    </row>
    <row r="80" spans="1:38" ht="18.75">
      <c r="A80" s="449"/>
      <c r="B80" s="732">
        <v>244096</v>
      </c>
      <c r="C80" s="451" t="s">
        <v>1063</v>
      </c>
      <c r="D80" s="468"/>
      <c r="E80" s="468"/>
      <c r="F80" s="453"/>
      <c r="G80" s="454"/>
      <c r="H80" s="455"/>
      <c r="I80" s="456"/>
      <c r="J80" s="457">
        <v>26750</v>
      </c>
      <c r="K80" s="469"/>
      <c r="L80" s="459">
        <f t="shared" si="38"/>
        <v>26750</v>
      </c>
      <c r="M80" s="460">
        <f t="shared" si="39"/>
        <v>0</v>
      </c>
      <c r="N80" s="461">
        <f t="shared" si="39"/>
        <v>0</v>
      </c>
      <c r="O80" s="462">
        <f t="shared" si="39"/>
        <v>0</v>
      </c>
      <c r="P80" s="463">
        <f t="shared" si="40"/>
        <v>0</v>
      </c>
      <c r="Q80" s="459"/>
      <c r="R80" s="463"/>
      <c r="S80" s="464"/>
      <c r="T80" s="460"/>
      <c r="U80" s="461"/>
      <c r="V80" s="465"/>
      <c r="W80" s="459"/>
      <c r="X80" s="460"/>
      <c r="Y80" s="461"/>
      <c r="Z80" s="466"/>
      <c r="AA80" s="464"/>
      <c r="AB80" s="460"/>
      <c r="AC80" s="461"/>
      <c r="AD80" s="465"/>
      <c r="AE80" s="459">
        <v>26750</v>
      </c>
      <c r="AF80" s="460"/>
      <c r="AG80" s="461"/>
      <c r="AH80" s="466"/>
      <c r="AI80" s="459"/>
      <c r="AJ80" s="460"/>
      <c r="AK80" s="461"/>
      <c r="AL80" s="466"/>
    </row>
    <row r="81" spans="1:38" ht="18.75">
      <c r="A81" s="449"/>
      <c r="B81" s="732">
        <v>244096</v>
      </c>
      <c r="C81" s="451" t="s">
        <v>1064</v>
      </c>
      <c r="D81" s="468"/>
      <c r="E81" s="468"/>
      <c r="F81" s="453"/>
      <c r="G81" s="454"/>
      <c r="H81" s="455">
        <v>98975</v>
      </c>
      <c r="I81" s="456"/>
      <c r="J81" s="457"/>
      <c r="K81" s="469"/>
      <c r="L81" s="459">
        <f t="shared" si="38"/>
        <v>98975</v>
      </c>
      <c r="M81" s="460">
        <f t="shared" si="39"/>
        <v>0</v>
      </c>
      <c r="N81" s="461">
        <f t="shared" si="39"/>
        <v>0</v>
      </c>
      <c r="O81" s="462">
        <f t="shared" si="39"/>
        <v>0</v>
      </c>
      <c r="P81" s="463">
        <f t="shared" si="40"/>
        <v>0</v>
      </c>
      <c r="Q81" s="459"/>
      <c r="R81" s="463"/>
      <c r="S81" s="464"/>
      <c r="T81" s="460"/>
      <c r="U81" s="461"/>
      <c r="V81" s="465"/>
      <c r="W81" s="459">
        <v>98975</v>
      </c>
      <c r="X81" s="460"/>
      <c r="Y81" s="461"/>
      <c r="Z81" s="466"/>
      <c r="AA81" s="464"/>
      <c r="AB81" s="460"/>
      <c r="AC81" s="461"/>
      <c r="AD81" s="465"/>
      <c r="AE81" s="459"/>
      <c r="AF81" s="460"/>
      <c r="AG81" s="461"/>
      <c r="AH81" s="466"/>
      <c r="AI81" s="459"/>
      <c r="AJ81" s="460"/>
      <c r="AK81" s="461"/>
      <c r="AL81" s="466"/>
    </row>
    <row r="82" spans="1:38" ht="18.75">
      <c r="A82" s="449"/>
      <c r="B82" s="732">
        <v>244102</v>
      </c>
      <c r="C82" s="451" t="s">
        <v>1063</v>
      </c>
      <c r="D82" s="468"/>
      <c r="E82" s="468"/>
      <c r="F82" s="453"/>
      <c r="G82" s="454"/>
      <c r="H82" s="455"/>
      <c r="I82" s="456"/>
      <c r="J82" s="457">
        <v>90950</v>
      </c>
      <c r="K82" s="469"/>
      <c r="L82" s="459">
        <f t="shared" si="38"/>
        <v>90950</v>
      </c>
      <c r="M82" s="460">
        <f t="shared" si="39"/>
        <v>0</v>
      </c>
      <c r="N82" s="461">
        <f t="shared" si="39"/>
        <v>0</v>
      </c>
      <c r="O82" s="462">
        <f t="shared" si="39"/>
        <v>0</v>
      </c>
      <c r="P82" s="463">
        <f t="shared" si="40"/>
        <v>0</v>
      </c>
      <c r="Q82" s="459"/>
      <c r="R82" s="463"/>
      <c r="S82" s="464"/>
      <c r="T82" s="460"/>
      <c r="U82" s="461"/>
      <c r="V82" s="465"/>
      <c r="W82" s="459"/>
      <c r="X82" s="460"/>
      <c r="Y82" s="461"/>
      <c r="Z82" s="466"/>
      <c r="AA82" s="464"/>
      <c r="AB82" s="460"/>
      <c r="AC82" s="461"/>
      <c r="AD82" s="465"/>
      <c r="AE82" s="459">
        <v>90950</v>
      </c>
      <c r="AF82" s="460"/>
      <c r="AG82" s="461"/>
      <c r="AH82" s="466"/>
      <c r="AI82" s="459"/>
      <c r="AJ82" s="460"/>
      <c r="AK82" s="461"/>
      <c r="AL82" s="466"/>
    </row>
    <row r="83" spans="1:38" ht="18.75">
      <c r="A83" s="449"/>
      <c r="B83" s="732">
        <v>244103</v>
      </c>
      <c r="C83" s="451" t="s">
        <v>1065</v>
      </c>
      <c r="D83" s="468"/>
      <c r="E83" s="468"/>
      <c r="F83" s="453"/>
      <c r="G83" s="454"/>
      <c r="H83" s="455"/>
      <c r="I83" s="456"/>
      <c r="J83" s="457">
        <v>48150</v>
      </c>
      <c r="K83" s="469"/>
      <c r="L83" s="459">
        <f t="shared" si="38"/>
        <v>48150</v>
      </c>
      <c r="M83" s="460">
        <f t="shared" si="39"/>
        <v>0</v>
      </c>
      <c r="N83" s="461">
        <f t="shared" si="39"/>
        <v>0</v>
      </c>
      <c r="O83" s="462">
        <f t="shared" si="39"/>
        <v>0</v>
      </c>
      <c r="P83" s="463">
        <f t="shared" si="40"/>
        <v>0</v>
      </c>
      <c r="Q83" s="459"/>
      <c r="R83" s="463"/>
      <c r="S83" s="464"/>
      <c r="T83" s="460"/>
      <c r="U83" s="461"/>
      <c r="V83" s="465"/>
      <c r="W83" s="459"/>
      <c r="X83" s="460"/>
      <c r="Y83" s="461"/>
      <c r="Z83" s="466"/>
      <c r="AA83" s="464"/>
      <c r="AB83" s="460"/>
      <c r="AC83" s="461"/>
      <c r="AD83" s="465"/>
      <c r="AE83" s="459">
        <v>48150</v>
      </c>
      <c r="AF83" s="460"/>
      <c r="AG83" s="461"/>
      <c r="AH83" s="466"/>
      <c r="AI83" s="459"/>
      <c r="AJ83" s="460"/>
      <c r="AK83" s="461"/>
      <c r="AL83" s="466"/>
    </row>
    <row r="84" spans="1:38" ht="18.75">
      <c r="A84" s="449"/>
      <c r="B84" s="732">
        <v>244118</v>
      </c>
      <c r="C84" s="451" t="s">
        <v>1066</v>
      </c>
      <c r="D84" s="468"/>
      <c r="E84" s="468"/>
      <c r="F84" s="453"/>
      <c r="G84" s="454"/>
      <c r="H84" s="455"/>
      <c r="I84" s="456"/>
      <c r="J84" s="457">
        <v>69550</v>
      </c>
      <c r="K84" s="469"/>
      <c r="L84" s="459">
        <f t="shared" si="38"/>
        <v>69550</v>
      </c>
      <c r="M84" s="460">
        <f t="shared" si="39"/>
        <v>0</v>
      </c>
      <c r="N84" s="461">
        <f t="shared" si="39"/>
        <v>0</v>
      </c>
      <c r="O84" s="462">
        <f t="shared" si="39"/>
        <v>0</v>
      </c>
      <c r="P84" s="463">
        <f t="shared" si="40"/>
        <v>0</v>
      </c>
      <c r="Q84" s="459"/>
      <c r="R84" s="463"/>
      <c r="S84" s="464"/>
      <c r="T84" s="460"/>
      <c r="U84" s="461"/>
      <c r="V84" s="465"/>
      <c r="W84" s="459"/>
      <c r="X84" s="460"/>
      <c r="Y84" s="461"/>
      <c r="Z84" s="466"/>
      <c r="AA84" s="464"/>
      <c r="AB84" s="460"/>
      <c r="AC84" s="461"/>
      <c r="AD84" s="465"/>
      <c r="AE84" s="459">
        <v>69550</v>
      </c>
      <c r="AF84" s="460"/>
      <c r="AG84" s="461"/>
      <c r="AH84" s="466"/>
      <c r="AI84" s="459"/>
      <c r="AJ84" s="460"/>
      <c r="AK84" s="461"/>
      <c r="AL84" s="466"/>
    </row>
    <row r="85" spans="1:38" ht="18.75">
      <c r="A85" s="449"/>
      <c r="B85" s="732">
        <v>244126</v>
      </c>
      <c r="C85" s="451" t="s">
        <v>1067</v>
      </c>
      <c r="D85" s="468"/>
      <c r="E85" s="468"/>
      <c r="F85" s="453"/>
      <c r="G85" s="454"/>
      <c r="H85" s="455"/>
      <c r="I85" s="456"/>
      <c r="J85" s="457">
        <v>58850</v>
      </c>
      <c r="K85" s="469"/>
      <c r="L85" s="459">
        <f t="shared" si="38"/>
        <v>58850</v>
      </c>
      <c r="M85" s="460">
        <f t="shared" si="39"/>
        <v>0</v>
      </c>
      <c r="N85" s="461">
        <f t="shared" si="39"/>
        <v>0</v>
      </c>
      <c r="O85" s="462">
        <f t="shared" si="39"/>
        <v>0</v>
      </c>
      <c r="P85" s="463">
        <f t="shared" si="40"/>
        <v>0</v>
      </c>
      <c r="Q85" s="459"/>
      <c r="R85" s="463"/>
      <c r="S85" s="464"/>
      <c r="T85" s="460"/>
      <c r="U85" s="461"/>
      <c r="V85" s="465"/>
      <c r="W85" s="459"/>
      <c r="X85" s="460"/>
      <c r="Y85" s="461"/>
      <c r="Z85" s="466"/>
      <c r="AA85" s="464"/>
      <c r="AB85" s="460"/>
      <c r="AC85" s="461"/>
      <c r="AD85" s="465"/>
      <c r="AE85" s="459">
        <v>58850</v>
      </c>
      <c r="AF85" s="460"/>
      <c r="AG85" s="461"/>
      <c r="AH85" s="466"/>
      <c r="AI85" s="459"/>
      <c r="AJ85" s="460"/>
      <c r="AK85" s="461"/>
      <c r="AL85" s="466"/>
    </row>
    <row r="86" spans="1:38" ht="18.75">
      <c r="A86" s="449"/>
      <c r="B86" s="732"/>
      <c r="C86" s="451" t="s">
        <v>1520</v>
      </c>
      <c r="D86" s="468"/>
      <c r="E86" s="468"/>
      <c r="F86" s="453"/>
      <c r="G86" s="454"/>
      <c r="H86" s="455">
        <v>20597.5</v>
      </c>
      <c r="I86" s="456"/>
      <c r="J86" s="457"/>
      <c r="K86" s="469"/>
      <c r="L86" s="459">
        <f t="shared" si="38"/>
        <v>0</v>
      </c>
      <c r="M86" s="460">
        <f t="shared" si="39"/>
        <v>0</v>
      </c>
      <c r="N86" s="461">
        <f t="shared" si="39"/>
        <v>0</v>
      </c>
      <c r="O86" s="462">
        <f t="shared" si="39"/>
        <v>20597.5</v>
      </c>
      <c r="P86" s="463">
        <f t="shared" si="40"/>
        <v>0</v>
      </c>
      <c r="Q86" s="459"/>
      <c r="R86" s="463"/>
      <c r="S86" s="464"/>
      <c r="T86" s="460"/>
      <c r="U86" s="461"/>
      <c r="V86" s="465"/>
      <c r="W86" s="459"/>
      <c r="X86" s="460"/>
      <c r="Y86" s="461"/>
      <c r="Z86" s="466">
        <v>20597.5</v>
      </c>
      <c r="AA86" s="464"/>
      <c r="AB86" s="460"/>
      <c r="AC86" s="461"/>
      <c r="AD86" s="465"/>
      <c r="AE86" s="459"/>
      <c r="AF86" s="460"/>
      <c r="AG86" s="461"/>
      <c r="AH86" s="466"/>
      <c r="AI86" s="459"/>
      <c r="AJ86" s="460"/>
      <c r="AK86" s="461"/>
      <c r="AL86" s="466"/>
    </row>
    <row r="87" spans="1:38" ht="18.75">
      <c r="A87" s="449"/>
      <c r="B87" s="732"/>
      <c r="C87" s="451" t="s">
        <v>1521</v>
      </c>
      <c r="D87" s="468"/>
      <c r="E87" s="468"/>
      <c r="F87" s="453"/>
      <c r="G87" s="454"/>
      <c r="H87" s="455">
        <v>63686.400000000001</v>
      </c>
      <c r="I87" s="456"/>
      <c r="J87" s="457"/>
      <c r="K87" s="469"/>
      <c r="L87" s="459">
        <f t="shared" si="38"/>
        <v>0</v>
      </c>
      <c r="M87" s="460">
        <f t="shared" si="39"/>
        <v>0</v>
      </c>
      <c r="N87" s="461">
        <f t="shared" si="39"/>
        <v>0</v>
      </c>
      <c r="O87" s="462">
        <f t="shared" si="39"/>
        <v>63686.400000000001</v>
      </c>
      <c r="P87" s="463">
        <f t="shared" si="40"/>
        <v>0</v>
      </c>
      <c r="Q87" s="459"/>
      <c r="R87" s="463"/>
      <c r="S87" s="464"/>
      <c r="T87" s="460"/>
      <c r="U87" s="461"/>
      <c r="V87" s="465"/>
      <c r="W87" s="459"/>
      <c r="X87" s="460"/>
      <c r="Y87" s="461"/>
      <c r="Z87" s="466">
        <v>63686.400000000001</v>
      </c>
      <c r="AA87" s="464"/>
      <c r="AB87" s="460"/>
      <c r="AC87" s="461"/>
      <c r="AD87" s="465"/>
      <c r="AE87" s="459"/>
      <c r="AF87" s="460"/>
      <c r="AG87" s="461"/>
      <c r="AH87" s="466"/>
      <c r="AI87" s="459"/>
      <c r="AJ87" s="460"/>
      <c r="AK87" s="461"/>
      <c r="AL87" s="466"/>
    </row>
    <row r="88" spans="1:38" ht="18.75">
      <c r="A88" s="449"/>
      <c r="B88" s="732"/>
      <c r="C88" s="451" t="s">
        <v>1522</v>
      </c>
      <c r="D88" s="468"/>
      <c r="E88" s="468"/>
      <c r="F88" s="453"/>
      <c r="G88" s="454"/>
      <c r="H88" s="455">
        <v>13335.41</v>
      </c>
      <c r="I88" s="456"/>
      <c r="J88" s="457"/>
      <c r="K88" s="469"/>
      <c r="L88" s="459">
        <f t="shared" si="38"/>
        <v>0</v>
      </c>
      <c r="M88" s="460">
        <f t="shared" si="39"/>
        <v>0</v>
      </c>
      <c r="N88" s="461">
        <f t="shared" si="39"/>
        <v>0</v>
      </c>
      <c r="O88" s="462">
        <f t="shared" si="39"/>
        <v>13335.41</v>
      </c>
      <c r="P88" s="463">
        <f t="shared" si="40"/>
        <v>0</v>
      </c>
      <c r="Q88" s="459"/>
      <c r="R88" s="463"/>
      <c r="S88" s="464"/>
      <c r="T88" s="460"/>
      <c r="U88" s="461"/>
      <c r="V88" s="465"/>
      <c r="W88" s="459"/>
      <c r="X88" s="460"/>
      <c r="Y88" s="461"/>
      <c r="Z88" s="466">
        <v>13335.41</v>
      </c>
      <c r="AA88" s="464"/>
      <c r="AB88" s="460"/>
      <c r="AC88" s="461"/>
      <c r="AD88" s="465"/>
      <c r="AE88" s="459"/>
      <c r="AF88" s="460"/>
      <c r="AG88" s="461"/>
      <c r="AH88" s="466"/>
      <c r="AI88" s="459"/>
      <c r="AJ88" s="460"/>
      <c r="AK88" s="461"/>
      <c r="AL88" s="466"/>
    </row>
    <row r="89" spans="1:38" ht="18.75">
      <c r="A89" s="449"/>
      <c r="B89" s="732"/>
      <c r="C89" s="616" t="s">
        <v>1716</v>
      </c>
      <c r="D89" s="468"/>
      <c r="E89" s="468"/>
      <c r="F89" s="453"/>
      <c r="G89" s="454"/>
      <c r="H89" s="455"/>
      <c r="I89" s="456"/>
      <c r="J89" s="457">
        <v>17976</v>
      </c>
      <c r="K89" s="469"/>
      <c r="L89" s="459">
        <f t="shared" si="38"/>
        <v>17976</v>
      </c>
      <c r="M89" s="460">
        <f t="shared" si="39"/>
        <v>0</v>
      </c>
      <c r="N89" s="461">
        <f t="shared" si="39"/>
        <v>0</v>
      </c>
      <c r="O89" s="462">
        <f t="shared" si="39"/>
        <v>0</v>
      </c>
      <c r="P89" s="463">
        <f t="shared" si="40"/>
        <v>0</v>
      </c>
      <c r="Q89" s="459"/>
      <c r="R89" s="463"/>
      <c r="S89" s="464"/>
      <c r="T89" s="460"/>
      <c r="U89" s="461"/>
      <c r="V89" s="465"/>
      <c r="W89" s="459"/>
      <c r="X89" s="460"/>
      <c r="Y89" s="461"/>
      <c r="Z89" s="466"/>
      <c r="AA89" s="464"/>
      <c r="AB89" s="460"/>
      <c r="AC89" s="461"/>
      <c r="AD89" s="465"/>
      <c r="AE89" s="459">
        <v>17976</v>
      </c>
      <c r="AF89" s="460"/>
      <c r="AG89" s="461"/>
      <c r="AH89" s="466"/>
      <c r="AI89" s="459"/>
      <c r="AJ89" s="460"/>
      <c r="AK89" s="461"/>
      <c r="AL89" s="466"/>
    </row>
    <row r="90" spans="1:38" ht="18.75">
      <c r="A90" s="449"/>
      <c r="B90" s="732"/>
      <c r="C90" s="451" t="s">
        <v>1717</v>
      </c>
      <c r="D90" s="468"/>
      <c r="E90" s="468"/>
      <c r="F90" s="453"/>
      <c r="G90" s="454"/>
      <c r="H90" s="455">
        <v>9758</v>
      </c>
      <c r="I90" s="456"/>
      <c r="J90" s="457"/>
      <c r="K90" s="469"/>
      <c r="L90" s="459">
        <f t="shared" ref="L90:L94" si="41">SUM(Q90,S90,W90,AA90,AE90,AI90)</f>
        <v>0</v>
      </c>
      <c r="M90" s="460">
        <f t="shared" ref="M90:M94" si="42">SUM(T90,X90,AB90,AF90,AJ90)</f>
        <v>0</v>
      </c>
      <c r="N90" s="461">
        <f t="shared" ref="N90:N94" si="43">SUM(U90,Y90,AC90,AG90,AK90)</f>
        <v>0</v>
      </c>
      <c r="O90" s="462">
        <f t="shared" ref="O90:O94" si="44">SUM(V90,Z90,AD90,AH90,AL90)</f>
        <v>9758</v>
      </c>
      <c r="P90" s="463">
        <f t="shared" ref="P90:P94" si="45">SUM(R90)</f>
        <v>0</v>
      </c>
      <c r="Q90" s="459"/>
      <c r="R90" s="463"/>
      <c r="S90" s="464"/>
      <c r="T90" s="460"/>
      <c r="U90" s="461"/>
      <c r="V90" s="465"/>
      <c r="W90" s="459"/>
      <c r="X90" s="460"/>
      <c r="Y90" s="461"/>
      <c r="Z90" s="466">
        <v>9758</v>
      </c>
      <c r="AA90" s="464"/>
      <c r="AB90" s="460"/>
      <c r="AC90" s="461"/>
      <c r="AD90" s="465"/>
      <c r="AE90" s="459"/>
      <c r="AF90" s="460"/>
      <c r="AG90" s="461"/>
      <c r="AH90" s="466"/>
      <c r="AI90" s="459"/>
      <c r="AJ90" s="460"/>
      <c r="AK90" s="461"/>
      <c r="AL90" s="466"/>
    </row>
    <row r="91" spans="1:38" ht="18.75">
      <c r="A91" s="449"/>
      <c r="B91" s="732"/>
      <c r="C91" s="451" t="s">
        <v>1718</v>
      </c>
      <c r="D91" s="468"/>
      <c r="E91" s="468"/>
      <c r="F91" s="453"/>
      <c r="G91" s="454"/>
      <c r="H91" s="455"/>
      <c r="I91" s="456"/>
      <c r="J91" s="457">
        <v>139100</v>
      </c>
      <c r="K91" s="469"/>
      <c r="L91" s="459">
        <f t="shared" si="41"/>
        <v>0</v>
      </c>
      <c r="M91" s="460">
        <f t="shared" si="42"/>
        <v>0</v>
      </c>
      <c r="N91" s="461">
        <f t="shared" si="43"/>
        <v>0</v>
      </c>
      <c r="O91" s="462">
        <f t="shared" si="44"/>
        <v>139100</v>
      </c>
      <c r="P91" s="463">
        <f t="shared" si="45"/>
        <v>0</v>
      </c>
      <c r="Q91" s="459"/>
      <c r="R91" s="463"/>
      <c r="S91" s="464"/>
      <c r="T91" s="460"/>
      <c r="U91" s="461"/>
      <c r="V91" s="465"/>
      <c r="W91" s="459"/>
      <c r="X91" s="460"/>
      <c r="Y91" s="461"/>
      <c r="Z91" s="466"/>
      <c r="AA91" s="464"/>
      <c r="AB91" s="460"/>
      <c r="AC91" s="461"/>
      <c r="AD91" s="465"/>
      <c r="AE91" s="459"/>
      <c r="AF91" s="460"/>
      <c r="AG91" s="461"/>
      <c r="AH91" s="466">
        <v>139100</v>
      </c>
      <c r="AI91" s="459"/>
      <c r="AJ91" s="460"/>
      <c r="AK91" s="461"/>
      <c r="AL91" s="466"/>
    </row>
    <row r="92" spans="1:38" ht="18.75">
      <c r="A92" s="449"/>
      <c r="B92" s="732"/>
      <c r="C92" s="451"/>
      <c r="D92" s="468"/>
      <c r="E92" s="468"/>
      <c r="F92" s="453"/>
      <c r="G92" s="454"/>
      <c r="H92" s="455"/>
      <c r="I92" s="456"/>
      <c r="J92" s="457"/>
      <c r="K92" s="469"/>
      <c r="L92" s="459"/>
      <c r="M92" s="460"/>
      <c r="N92" s="461"/>
      <c r="O92" s="462"/>
      <c r="P92" s="463"/>
      <c r="Q92" s="459"/>
      <c r="R92" s="463"/>
      <c r="S92" s="464"/>
      <c r="T92" s="460"/>
      <c r="U92" s="461"/>
      <c r="V92" s="465"/>
      <c r="W92" s="459"/>
      <c r="X92" s="460"/>
      <c r="Y92" s="461"/>
      <c r="Z92" s="466"/>
      <c r="AA92" s="464"/>
      <c r="AB92" s="460"/>
      <c r="AC92" s="461"/>
      <c r="AD92" s="465"/>
      <c r="AE92" s="459"/>
      <c r="AF92" s="460"/>
      <c r="AG92" s="461"/>
      <c r="AH92" s="466"/>
      <c r="AI92" s="459"/>
      <c r="AJ92" s="460"/>
      <c r="AK92" s="461"/>
      <c r="AL92" s="466"/>
    </row>
    <row r="93" spans="1:38" ht="18.75">
      <c r="A93" s="449"/>
      <c r="B93" s="732"/>
      <c r="C93" s="451"/>
      <c r="D93" s="468"/>
      <c r="E93" s="468"/>
      <c r="F93" s="453"/>
      <c r="G93" s="454"/>
      <c r="H93" s="455"/>
      <c r="I93" s="456"/>
      <c r="J93" s="457"/>
      <c r="K93" s="469"/>
      <c r="L93" s="459">
        <f t="shared" si="41"/>
        <v>0</v>
      </c>
      <c r="M93" s="460">
        <f t="shared" si="42"/>
        <v>0</v>
      </c>
      <c r="N93" s="461">
        <f t="shared" si="43"/>
        <v>0</v>
      </c>
      <c r="O93" s="462">
        <f t="shared" si="44"/>
        <v>0</v>
      </c>
      <c r="P93" s="463">
        <f t="shared" si="45"/>
        <v>0</v>
      </c>
      <c r="Q93" s="459"/>
      <c r="R93" s="463"/>
      <c r="S93" s="464"/>
      <c r="T93" s="460"/>
      <c r="U93" s="461"/>
      <c r="V93" s="465"/>
      <c r="W93" s="459"/>
      <c r="X93" s="460"/>
      <c r="Y93" s="461"/>
      <c r="Z93" s="466"/>
      <c r="AA93" s="464"/>
      <c r="AB93" s="460"/>
      <c r="AC93" s="461"/>
      <c r="AD93" s="465"/>
      <c r="AE93" s="459"/>
      <c r="AF93" s="460"/>
      <c r="AG93" s="461"/>
      <c r="AH93" s="466"/>
      <c r="AI93" s="459"/>
      <c r="AJ93" s="460"/>
      <c r="AK93" s="461"/>
      <c r="AL93" s="466"/>
    </row>
    <row r="94" spans="1:38" ht="19.5" thickBot="1">
      <c r="A94" s="501"/>
      <c r="B94" s="736"/>
      <c r="C94" s="737"/>
      <c r="D94" s="504"/>
      <c r="E94" s="504"/>
      <c r="F94" s="579"/>
      <c r="G94" s="580"/>
      <c r="H94" s="581"/>
      <c r="I94" s="582"/>
      <c r="J94" s="583"/>
      <c r="K94" s="584"/>
      <c r="L94" s="511">
        <f t="shared" si="41"/>
        <v>0</v>
      </c>
      <c r="M94" s="514">
        <f t="shared" si="42"/>
        <v>0</v>
      </c>
      <c r="N94" s="515">
        <f t="shared" si="43"/>
        <v>0</v>
      </c>
      <c r="O94" s="619">
        <f t="shared" si="44"/>
        <v>0</v>
      </c>
      <c r="P94" s="512">
        <f t="shared" si="45"/>
        <v>0</v>
      </c>
      <c r="Q94" s="511"/>
      <c r="R94" s="512"/>
      <c r="S94" s="513"/>
      <c r="T94" s="514"/>
      <c r="U94" s="515"/>
      <c r="V94" s="516"/>
      <c r="W94" s="511"/>
      <c r="X94" s="514"/>
      <c r="Y94" s="515"/>
      <c r="Z94" s="517"/>
      <c r="AA94" s="513"/>
      <c r="AB94" s="514"/>
      <c r="AC94" s="515"/>
      <c r="AD94" s="516"/>
      <c r="AE94" s="511"/>
      <c r="AF94" s="514"/>
      <c r="AG94" s="515"/>
      <c r="AH94" s="517"/>
      <c r="AI94" s="511"/>
      <c r="AJ94" s="514"/>
      <c r="AK94" s="515"/>
      <c r="AL94" s="517"/>
    </row>
    <row r="95" spans="1:38" ht="37.5">
      <c r="A95" s="981" t="s">
        <v>103</v>
      </c>
      <c r="B95" s="738" t="s">
        <v>253</v>
      </c>
      <c r="C95" s="739" t="s">
        <v>254</v>
      </c>
      <c r="D95" s="740" t="s">
        <v>255</v>
      </c>
      <c r="E95" s="527" t="s">
        <v>521</v>
      </c>
      <c r="F95" s="528" t="s">
        <v>522</v>
      </c>
      <c r="G95" s="524" t="s">
        <v>508</v>
      </c>
      <c r="H95" s="524" t="s">
        <v>509</v>
      </c>
      <c r="I95" s="524" t="s">
        <v>510</v>
      </c>
      <c r="J95" s="526" t="s">
        <v>511</v>
      </c>
      <c r="K95" s="529" t="s">
        <v>64</v>
      </c>
      <c r="L95" s="741"/>
      <c r="M95" s="742"/>
      <c r="N95" s="742"/>
      <c r="O95" s="742"/>
      <c r="P95" s="743"/>
      <c r="Q95" s="741"/>
      <c r="R95" s="743"/>
      <c r="S95" s="417">
        <f>SUM(S101:V101)</f>
        <v>429830.8</v>
      </c>
      <c r="T95" s="898">
        <f>S95+G102</f>
        <v>429830.8</v>
      </c>
      <c r="U95" s="415"/>
      <c r="V95" s="416"/>
      <c r="W95" s="417">
        <f>SUM(W101:Z101)</f>
        <v>648411.19999999995</v>
      </c>
      <c r="X95" s="898">
        <f>W95+H103</f>
        <v>716420.39999999991</v>
      </c>
      <c r="Y95" s="415"/>
      <c r="Z95" s="416"/>
      <c r="AA95" s="417">
        <f>SUM(AA101:AD101)</f>
        <v>0</v>
      </c>
      <c r="AB95" s="415"/>
      <c r="AC95" s="415"/>
      <c r="AD95" s="416"/>
      <c r="AE95" s="417">
        <f>SUM(AE101:AH101)</f>
        <v>0</v>
      </c>
      <c r="AF95" s="742"/>
      <c r="AG95" s="742"/>
      <c r="AH95" s="743"/>
      <c r="AI95" s="741"/>
      <c r="AJ95" s="742"/>
      <c r="AK95" s="742"/>
      <c r="AL95" s="743"/>
    </row>
    <row r="96" spans="1:38" ht="26.25">
      <c r="A96" s="402" t="s">
        <v>513</v>
      </c>
      <c r="B96" s="727" t="str">
        <f>$B$4</f>
        <v>90</v>
      </c>
      <c r="C96" s="398" t="s">
        <v>32</v>
      </c>
      <c r="D96" s="386">
        <f>SUM(F96:K96)</f>
        <v>1948000</v>
      </c>
      <c r="E96" s="400" t="s">
        <v>514</v>
      </c>
      <c r="F96" s="422">
        <v>432000</v>
      </c>
      <c r="G96" s="423">
        <v>105600</v>
      </c>
      <c r="H96" s="424">
        <v>1410400</v>
      </c>
      <c r="I96" s="425">
        <v>0</v>
      </c>
      <c r="J96" s="426">
        <v>0</v>
      </c>
      <c r="K96" s="427">
        <v>0</v>
      </c>
      <c r="L96" s="428"/>
      <c r="M96" s="429"/>
      <c r="N96" s="430"/>
      <c r="O96" s="431"/>
      <c r="P96" s="432"/>
      <c r="Q96" s="428"/>
      <c r="R96" s="432"/>
      <c r="S96" s="433"/>
      <c r="T96" s="429"/>
      <c r="U96" s="430"/>
      <c r="V96" s="434"/>
      <c r="W96" s="428"/>
      <c r="X96" s="429"/>
      <c r="Y96" s="430"/>
      <c r="Z96" s="435"/>
      <c r="AA96" s="433"/>
      <c r="AB96" s="429"/>
      <c r="AC96" s="430"/>
      <c r="AD96" s="434"/>
      <c r="AE96" s="428"/>
      <c r="AF96" s="429"/>
      <c r="AG96" s="430"/>
      <c r="AH96" s="435"/>
      <c r="AI96" s="428"/>
      <c r="AJ96" s="429"/>
      <c r="AK96" s="430"/>
      <c r="AL96" s="435"/>
    </row>
    <row r="97" spans="1:38" ht="37.5" hidden="1" customHeight="1">
      <c r="A97" s="402" t="str">
        <f>$A$5</f>
        <v>พ.ค.</v>
      </c>
      <c r="B97" s="719"/>
      <c r="C97" s="398"/>
      <c r="D97" s="386">
        <f t="shared" ref="D97" si="46">SUM(F97:K97)</f>
        <v>1569000</v>
      </c>
      <c r="E97" s="400" t="s">
        <v>516</v>
      </c>
      <c r="F97" s="422">
        <v>432000</v>
      </c>
      <c r="G97" s="423">
        <v>79200</v>
      </c>
      <c r="H97" s="424">
        <v>1057800</v>
      </c>
      <c r="I97" s="425">
        <v>0</v>
      </c>
      <c r="J97" s="426">
        <v>0</v>
      </c>
      <c r="K97" s="427">
        <v>0</v>
      </c>
      <c r="L97" s="428"/>
      <c r="M97" s="429"/>
      <c r="N97" s="430"/>
      <c r="O97" s="431"/>
      <c r="P97" s="432"/>
      <c r="Q97" s="428"/>
      <c r="R97" s="432"/>
      <c r="S97" s="433"/>
      <c r="T97" s="429"/>
      <c r="U97" s="430"/>
      <c r="V97" s="434"/>
      <c r="W97" s="428"/>
      <c r="X97" s="429"/>
      <c r="Y97" s="430"/>
      <c r="Z97" s="435"/>
      <c r="AA97" s="433"/>
      <c r="AB97" s="429"/>
      <c r="AC97" s="430"/>
      <c r="AD97" s="434"/>
      <c r="AE97" s="428"/>
      <c r="AF97" s="429"/>
      <c r="AG97" s="430"/>
      <c r="AH97" s="435"/>
      <c r="AI97" s="428"/>
      <c r="AJ97" s="429"/>
      <c r="AK97" s="430"/>
      <c r="AL97" s="435"/>
    </row>
    <row r="98" spans="1:38" ht="26.25">
      <c r="A98" s="402" t="s">
        <v>517</v>
      </c>
      <c r="B98" s="721">
        <f>D98*100/D96</f>
        <v>73.626858316221771</v>
      </c>
      <c r="C98" s="398" t="s">
        <v>32</v>
      </c>
      <c r="D98" s="386">
        <f>SUM(F98:K98)</f>
        <v>1434251.2</v>
      </c>
      <c r="E98" s="400" t="s">
        <v>518</v>
      </c>
      <c r="F98" s="422">
        <f t="shared" ref="F98:K98" si="47">SUM(F102:F141)</f>
        <v>288000</v>
      </c>
      <c r="G98" s="423">
        <f t="shared" si="47"/>
        <v>429830.8</v>
      </c>
      <c r="H98" s="424">
        <f t="shared" si="47"/>
        <v>716420.39999999991</v>
      </c>
      <c r="I98" s="425">
        <f t="shared" si="47"/>
        <v>0</v>
      </c>
      <c r="J98" s="426">
        <f t="shared" si="47"/>
        <v>0</v>
      </c>
      <c r="K98" s="427">
        <f t="shared" si="47"/>
        <v>0</v>
      </c>
      <c r="L98" s="428"/>
      <c r="M98" s="429"/>
      <c r="N98" s="430"/>
      <c r="O98" s="431"/>
      <c r="P98" s="432"/>
      <c r="Q98" s="428"/>
      <c r="R98" s="432"/>
      <c r="S98" s="433"/>
      <c r="T98" s="429"/>
      <c r="U98" s="430"/>
      <c r="V98" s="434"/>
      <c r="W98" s="428"/>
      <c r="X98" s="429"/>
      <c r="Y98" s="430"/>
      <c r="Z98" s="435"/>
      <c r="AA98" s="433"/>
      <c r="AB98" s="429"/>
      <c r="AC98" s="430"/>
      <c r="AD98" s="434"/>
      <c r="AE98" s="428"/>
      <c r="AF98" s="429"/>
      <c r="AG98" s="430"/>
      <c r="AH98" s="435"/>
      <c r="AI98" s="428"/>
      <c r="AJ98" s="429"/>
      <c r="AK98" s="430"/>
      <c r="AL98" s="435"/>
    </row>
    <row r="99" spans="1:38" ht="26.25" hidden="1">
      <c r="A99" s="402" t="s">
        <v>519</v>
      </c>
      <c r="B99" s="721">
        <f>L101*100/D96</f>
        <v>37.618624229979467</v>
      </c>
      <c r="C99" s="398" t="s">
        <v>32</v>
      </c>
      <c r="D99" s="386">
        <f>SUM(F99:K99)</f>
        <v>134748.8000000001</v>
      </c>
      <c r="E99" s="400" t="s">
        <v>520</v>
      </c>
      <c r="F99" s="422">
        <f>F97-F98</f>
        <v>144000</v>
      </c>
      <c r="G99" s="423">
        <f t="shared" ref="G99:K99" si="48">G97-G98</f>
        <v>-350630.8</v>
      </c>
      <c r="H99" s="424">
        <f t="shared" si="48"/>
        <v>341379.60000000009</v>
      </c>
      <c r="I99" s="425">
        <f t="shared" si="48"/>
        <v>0</v>
      </c>
      <c r="J99" s="426">
        <f t="shared" si="48"/>
        <v>0</v>
      </c>
      <c r="K99" s="427">
        <f t="shared" si="48"/>
        <v>0</v>
      </c>
      <c r="L99" s="428"/>
      <c r="M99" s="429"/>
      <c r="N99" s="430"/>
      <c r="O99" s="431"/>
      <c r="P99" s="432"/>
      <c r="Q99" s="428"/>
      <c r="R99" s="432"/>
      <c r="S99" s="433"/>
      <c r="T99" s="429"/>
      <c r="U99" s="430"/>
      <c r="V99" s="434"/>
      <c r="W99" s="428"/>
      <c r="X99" s="429"/>
      <c r="Y99" s="430"/>
      <c r="Z99" s="435"/>
      <c r="AA99" s="433"/>
      <c r="AB99" s="429"/>
      <c r="AC99" s="430"/>
      <c r="AD99" s="434"/>
      <c r="AE99" s="428"/>
      <c r="AF99" s="429"/>
      <c r="AG99" s="430"/>
      <c r="AH99" s="435"/>
      <c r="AI99" s="428"/>
      <c r="AJ99" s="429"/>
      <c r="AK99" s="430"/>
      <c r="AL99" s="435"/>
    </row>
    <row r="100" spans="1:38" ht="18.75">
      <c r="A100" s="402"/>
      <c r="B100" s="728"/>
      <c r="C100" s="729"/>
      <c r="D100" s="386">
        <f t="shared" ref="D100" si="49">SUM(F100:K100)</f>
        <v>513748.8000000001</v>
      </c>
      <c r="E100" s="400" t="s">
        <v>453</v>
      </c>
      <c r="F100" s="422">
        <f>F96-F98</f>
        <v>144000</v>
      </c>
      <c r="G100" s="423">
        <f t="shared" ref="G100:K100" si="50">G96-G98</f>
        <v>-324230.8</v>
      </c>
      <c r="H100" s="424">
        <f t="shared" si="50"/>
        <v>693979.60000000009</v>
      </c>
      <c r="I100" s="425">
        <f t="shared" si="50"/>
        <v>0</v>
      </c>
      <c r="J100" s="426">
        <f t="shared" si="50"/>
        <v>0</v>
      </c>
      <c r="K100" s="439">
        <f t="shared" si="50"/>
        <v>0</v>
      </c>
      <c r="L100" s="428"/>
      <c r="M100" s="429"/>
      <c r="N100" s="430"/>
      <c r="O100" s="431"/>
      <c r="P100" s="432"/>
      <c r="Q100" s="428"/>
      <c r="R100" s="432"/>
      <c r="S100" s="433"/>
      <c r="T100" s="429"/>
      <c r="U100" s="430"/>
      <c r="V100" s="434"/>
      <c r="W100" s="428"/>
      <c r="X100" s="429"/>
      <c r="Y100" s="430"/>
      <c r="Z100" s="435"/>
      <c r="AA100" s="433"/>
      <c r="AB100" s="429"/>
      <c r="AC100" s="430"/>
      <c r="AD100" s="434"/>
      <c r="AE100" s="428"/>
      <c r="AF100" s="429"/>
      <c r="AG100" s="430"/>
      <c r="AH100" s="435"/>
      <c r="AI100" s="428"/>
      <c r="AJ100" s="429"/>
      <c r="AK100" s="430"/>
      <c r="AL100" s="435"/>
    </row>
    <row r="101" spans="1:38" ht="18.75">
      <c r="A101" s="449" t="s">
        <v>523</v>
      </c>
      <c r="B101" s="440" t="s">
        <v>524</v>
      </c>
      <c r="C101" s="1162" t="s">
        <v>525</v>
      </c>
      <c r="D101" s="1163"/>
      <c r="E101" s="1164"/>
      <c r="F101" s="442" t="s">
        <v>526</v>
      </c>
      <c r="G101" s="440" t="s">
        <v>508</v>
      </c>
      <c r="H101" s="440" t="s">
        <v>509</v>
      </c>
      <c r="I101" s="440" t="s">
        <v>510</v>
      </c>
      <c r="J101" s="440" t="s">
        <v>511</v>
      </c>
      <c r="K101" s="443" t="s">
        <v>64</v>
      </c>
      <c r="L101" s="444">
        <f t="shared" ref="L101:AL101" si="51">SUM(L102:L141)</f>
        <v>732810.8</v>
      </c>
      <c r="M101" s="445">
        <f t="shared" si="51"/>
        <v>0</v>
      </c>
      <c r="N101" s="445">
        <f t="shared" si="51"/>
        <v>0</v>
      </c>
      <c r="O101" s="445">
        <f t="shared" si="51"/>
        <v>633431.19999999995</v>
      </c>
      <c r="P101" s="445">
        <f t="shared" si="51"/>
        <v>0</v>
      </c>
      <c r="Q101" s="444">
        <f t="shared" si="51"/>
        <v>288000</v>
      </c>
      <c r="R101" s="446">
        <f t="shared" si="51"/>
        <v>0</v>
      </c>
      <c r="S101" s="447">
        <f t="shared" si="51"/>
        <v>348510.8</v>
      </c>
      <c r="T101" s="445">
        <f t="shared" si="51"/>
        <v>0</v>
      </c>
      <c r="U101" s="445">
        <f t="shared" si="51"/>
        <v>0</v>
      </c>
      <c r="V101" s="448">
        <f t="shared" si="51"/>
        <v>81320</v>
      </c>
      <c r="W101" s="444">
        <f t="shared" si="51"/>
        <v>96300</v>
      </c>
      <c r="X101" s="445">
        <f t="shared" si="51"/>
        <v>0</v>
      </c>
      <c r="Y101" s="445">
        <f t="shared" si="51"/>
        <v>0</v>
      </c>
      <c r="Z101" s="446">
        <f t="shared" si="51"/>
        <v>552111.19999999995</v>
      </c>
      <c r="AA101" s="447">
        <f t="shared" si="51"/>
        <v>0</v>
      </c>
      <c r="AB101" s="445">
        <f t="shared" si="51"/>
        <v>0</v>
      </c>
      <c r="AC101" s="445">
        <f t="shared" si="51"/>
        <v>0</v>
      </c>
      <c r="AD101" s="448">
        <f t="shared" si="51"/>
        <v>0</v>
      </c>
      <c r="AE101" s="444">
        <f t="shared" si="51"/>
        <v>0</v>
      </c>
      <c r="AF101" s="445">
        <f t="shared" si="51"/>
        <v>0</v>
      </c>
      <c r="AG101" s="445">
        <f t="shared" si="51"/>
        <v>0</v>
      </c>
      <c r="AH101" s="446">
        <f t="shared" si="51"/>
        <v>0</v>
      </c>
      <c r="AI101" s="444">
        <f t="shared" si="51"/>
        <v>0</v>
      </c>
      <c r="AJ101" s="445">
        <f t="shared" si="51"/>
        <v>0</v>
      </c>
      <c r="AK101" s="445">
        <f t="shared" si="51"/>
        <v>0</v>
      </c>
      <c r="AL101" s="446">
        <f t="shared" si="51"/>
        <v>0</v>
      </c>
    </row>
    <row r="102" spans="1:38" ht="18.75">
      <c r="A102" s="449"/>
      <c r="B102" s="730"/>
      <c r="C102" s="851" t="s">
        <v>1303</v>
      </c>
      <c r="D102" s="452"/>
      <c r="E102" s="452"/>
      <c r="F102" s="453"/>
      <c r="G102" s="454"/>
      <c r="H102" s="455"/>
      <c r="I102" s="456"/>
      <c r="J102" s="457"/>
      <c r="K102" s="458"/>
      <c r="L102" s="459">
        <f>SUM(Q102,S102,W102,AA102,AE102,AI102)</f>
        <v>0</v>
      </c>
      <c r="M102" s="460">
        <f>SUM(T102,X102,AB102,AF102,AJ102)</f>
        <v>0</v>
      </c>
      <c r="N102" s="461">
        <f>SUM(U102,Y102,AC102,AG102,AK102)</f>
        <v>0</v>
      </c>
      <c r="O102" s="462">
        <f>SUM(V102,Z102,AD102,AH102,AL102)</f>
        <v>0</v>
      </c>
      <c r="P102" s="463">
        <f>SUM(R102)</f>
        <v>0</v>
      </c>
      <c r="Q102" s="459"/>
      <c r="R102" s="463"/>
      <c r="S102" s="464"/>
      <c r="T102" s="460"/>
      <c r="U102" s="461"/>
      <c r="V102" s="465"/>
      <c r="W102" s="459"/>
      <c r="X102" s="460"/>
      <c r="Y102" s="461"/>
      <c r="Z102" s="466"/>
      <c r="AA102" s="464"/>
      <c r="AB102" s="460"/>
      <c r="AC102" s="461"/>
      <c r="AD102" s="465"/>
      <c r="AE102" s="459"/>
      <c r="AF102" s="460"/>
      <c r="AG102" s="461"/>
      <c r="AH102" s="466"/>
      <c r="AI102" s="459"/>
      <c r="AJ102" s="460"/>
      <c r="AK102" s="461"/>
      <c r="AL102" s="466"/>
    </row>
    <row r="103" spans="1:38" ht="18.75">
      <c r="A103" s="673"/>
      <c r="B103" s="450"/>
      <c r="C103" s="853" t="s">
        <v>1431</v>
      </c>
      <c r="D103" s="540"/>
      <c r="E103" s="540"/>
      <c r="F103" s="453"/>
      <c r="G103" s="454"/>
      <c r="H103" s="455">
        <v>68009.2</v>
      </c>
      <c r="I103" s="456"/>
      <c r="J103" s="457"/>
      <c r="K103" s="469"/>
      <c r="L103" s="459"/>
      <c r="M103" s="460"/>
      <c r="N103" s="461"/>
      <c r="O103" s="462"/>
      <c r="P103" s="463"/>
      <c r="Q103" s="459"/>
      <c r="R103" s="463"/>
      <c r="S103" s="464"/>
      <c r="T103" s="460"/>
      <c r="U103" s="461"/>
      <c r="V103" s="465"/>
      <c r="W103" s="459"/>
      <c r="X103" s="460"/>
      <c r="Y103" s="461"/>
      <c r="Z103" s="466"/>
      <c r="AA103" s="464"/>
      <c r="AB103" s="460"/>
      <c r="AC103" s="461"/>
      <c r="AD103" s="465"/>
      <c r="AE103" s="459"/>
      <c r="AF103" s="460"/>
      <c r="AG103" s="461"/>
      <c r="AH103" s="466"/>
      <c r="AI103" s="459"/>
      <c r="AJ103" s="460"/>
      <c r="AK103" s="461"/>
      <c r="AL103" s="466"/>
    </row>
    <row r="104" spans="1:38" ht="18.75">
      <c r="A104" s="449"/>
      <c r="B104" s="732">
        <v>244196</v>
      </c>
      <c r="C104" s="451" t="s">
        <v>1068</v>
      </c>
      <c r="D104" s="468"/>
      <c r="E104" s="468"/>
      <c r="F104" s="453">
        <f>18000*8</f>
        <v>144000</v>
      </c>
      <c r="G104" s="454"/>
      <c r="H104" s="455"/>
      <c r="I104" s="456"/>
      <c r="J104" s="457"/>
      <c r="K104" s="469"/>
      <c r="L104" s="459">
        <f t="shared" ref="L104:L131" si="52">SUM(Q104,S104,W104,AA104,AE104,AI104)</f>
        <v>144000</v>
      </c>
      <c r="M104" s="460">
        <f t="shared" ref="M104:O131" si="53">SUM(T104,X104,AB104,AF104,AJ104)</f>
        <v>0</v>
      </c>
      <c r="N104" s="461">
        <f t="shared" si="53"/>
        <v>0</v>
      </c>
      <c r="O104" s="462">
        <f t="shared" si="53"/>
        <v>0</v>
      </c>
      <c r="P104" s="463">
        <f t="shared" ref="P104:P131" si="54">SUM(R104)</f>
        <v>0</v>
      </c>
      <c r="Q104" s="459">
        <f>F104</f>
        <v>144000</v>
      </c>
      <c r="R104" s="463">
        <f>144000-Q104</f>
        <v>0</v>
      </c>
      <c r="S104" s="464"/>
      <c r="T104" s="460"/>
      <c r="U104" s="461"/>
      <c r="V104" s="465"/>
      <c r="W104" s="459"/>
      <c r="X104" s="460"/>
      <c r="Y104" s="461"/>
      <c r="Z104" s="466"/>
      <c r="AA104" s="464"/>
      <c r="AB104" s="460"/>
      <c r="AC104" s="461"/>
      <c r="AD104" s="465"/>
      <c r="AE104" s="459"/>
      <c r="AF104" s="460"/>
      <c r="AG104" s="461"/>
      <c r="AH104" s="466"/>
      <c r="AI104" s="459"/>
      <c r="AJ104" s="460"/>
      <c r="AK104" s="461"/>
      <c r="AL104" s="466"/>
    </row>
    <row r="105" spans="1:38" ht="18.75">
      <c r="A105" s="449"/>
      <c r="B105" s="732">
        <v>244196</v>
      </c>
      <c r="C105" s="451" t="s">
        <v>1069</v>
      </c>
      <c r="D105" s="468"/>
      <c r="E105" s="468"/>
      <c r="F105" s="453">
        <f>18000*8</f>
        <v>144000</v>
      </c>
      <c r="G105" s="454"/>
      <c r="H105" s="455"/>
      <c r="I105" s="456"/>
      <c r="J105" s="457"/>
      <c r="K105" s="469"/>
      <c r="L105" s="459">
        <f t="shared" si="52"/>
        <v>144000</v>
      </c>
      <c r="M105" s="460">
        <f t="shared" si="53"/>
        <v>0</v>
      </c>
      <c r="N105" s="461">
        <f t="shared" si="53"/>
        <v>0</v>
      </c>
      <c r="O105" s="462">
        <f t="shared" si="53"/>
        <v>0</v>
      </c>
      <c r="P105" s="463">
        <f t="shared" si="54"/>
        <v>0</v>
      </c>
      <c r="Q105" s="459">
        <f>F105</f>
        <v>144000</v>
      </c>
      <c r="R105" s="463">
        <f>144000-Q105</f>
        <v>0</v>
      </c>
      <c r="S105" s="464"/>
      <c r="T105" s="460"/>
      <c r="U105" s="461"/>
      <c r="V105" s="465"/>
      <c r="W105" s="459"/>
      <c r="X105" s="460"/>
      <c r="Y105" s="461"/>
      <c r="Z105" s="466"/>
      <c r="AA105" s="464"/>
      <c r="AB105" s="460"/>
      <c r="AC105" s="461"/>
      <c r="AD105" s="465"/>
      <c r="AE105" s="459"/>
      <c r="AF105" s="460"/>
      <c r="AG105" s="461"/>
      <c r="AH105" s="466"/>
      <c r="AI105" s="459"/>
      <c r="AJ105" s="460"/>
      <c r="AK105" s="461"/>
      <c r="AL105" s="466"/>
    </row>
    <row r="106" spans="1:38" ht="18.75">
      <c r="A106" s="449"/>
      <c r="B106" s="732">
        <v>244041</v>
      </c>
      <c r="C106" s="451" t="s">
        <v>1070</v>
      </c>
      <c r="D106" s="468"/>
      <c r="E106" s="468"/>
      <c r="F106" s="453"/>
      <c r="G106" s="454">
        <v>36000</v>
      </c>
      <c r="H106" s="455"/>
      <c r="I106" s="456"/>
      <c r="J106" s="457"/>
      <c r="K106" s="469"/>
      <c r="L106" s="459">
        <f t="shared" si="52"/>
        <v>36000</v>
      </c>
      <c r="M106" s="460">
        <f t="shared" si="53"/>
        <v>0</v>
      </c>
      <c r="N106" s="461">
        <f t="shared" si="53"/>
        <v>0</v>
      </c>
      <c r="O106" s="462">
        <f t="shared" si="53"/>
        <v>0</v>
      </c>
      <c r="P106" s="463">
        <f t="shared" si="54"/>
        <v>0</v>
      </c>
      <c r="Q106" s="459"/>
      <c r="R106" s="463"/>
      <c r="S106" s="464">
        <v>36000</v>
      </c>
      <c r="T106" s="460"/>
      <c r="U106" s="461"/>
      <c r="V106" s="465"/>
      <c r="W106" s="459"/>
      <c r="X106" s="460"/>
      <c r="Y106" s="461"/>
      <c r="Z106" s="466"/>
      <c r="AA106" s="464"/>
      <c r="AB106" s="460"/>
      <c r="AC106" s="461"/>
      <c r="AD106" s="465"/>
      <c r="AE106" s="459"/>
      <c r="AF106" s="460"/>
      <c r="AG106" s="461"/>
      <c r="AH106" s="466"/>
      <c r="AI106" s="459"/>
      <c r="AJ106" s="460"/>
      <c r="AK106" s="461"/>
      <c r="AL106" s="466"/>
    </row>
    <row r="107" spans="1:38" ht="18.75">
      <c r="A107" s="449"/>
      <c r="B107" s="732">
        <v>244041</v>
      </c>
      <c r="C107" s="451" t="s">
        <v>1070</v>
      </c>
      <c r="D107" s="468"/>
      <c r="E107" s="468"/>
      <c r="F107" s="453"/>
      <c r="G107" s="454">
        <v>36000</v>
      </c>
      <c r="H107" s="455"/>
      <c r="I107" s="456"/>
      <c r="J107" s="457"/>
      <c r="K107" s="469"/>
      <c r="L107" s="459">
        <f t="shared" si="52"/>
        <v>36000</v>
      </c>
      <c r="M107" s="460">
        <f t="shared" si="53"/>
        <v>0</v>
      </c>
      <c r="N107" s="461">
        <f t="shared" si="53"/>
        <v>0</v>
      </c>
      <c r="O107" s="462">
        <f t="shared" si="53"/>
        <v>0</v>
      </c>
      <c r="P107" s="463">
        <f t="shared" si="54"/>
        <v>0</v>
      </c>
      <c r="Q107" s="459"/>
      <c r="R107" s="463"/>
      <c r="S107" s="464">
        <v>36000</v>
      </c>
      <c r="T107" s="460"/>
      <c r="U107" s="461"/>
      <c r="V107" s="465"/>
      <c r="W107" s="459"/>
      <c r="X107" s="460"/>
      <c r="Y107" s="461"/>
      <c r="Z107" s="466"/>
      <c r="AA107" s="464"/>
      <c r="AB107" s="460"/>
      <c r="AC107" s="461"/>
      <c r="AD107" s="465"/>
      <c r="AE107" s="459"/>
      <c r="AF107" s="460"/>
      <c r="AG107" s="461"/>
      <c r="AH107" s="466"/>
      <c r="AI107" s="459"/>
      <c r="AJ107" s="460"/>
      <c r="AK107" s="461"/>
      <c r="AL107" s="466"/>
    </row>
    <row r="108" spans="1:38" ht="18.75">
      <c r="A108" s="449"/>
      <c r="B108" s="732">
        <v>244067</v>
      </c>
      <c r="C108" s="451" t="s">
        <v>1071</v>
      </c>
      <c r="D108" s="468"/>
      <c r="E108" s="468"/>
      <c r="F108" s="453"/>
      <c r="G108" s="454">
        <v>35300</v>
      </c>
      <c r="H108" s="455"/>
      <c r="I108" s="456"/>
      <c r="J108" s="457"/>
      <c r="K108" s="469"/>
      <c r="L108" s="459">
        <f t="shared" si="52"/>
        <v>35300</v>
      </c>
      <c r="M108" s="460">
        <f t="shared" si="53"/>
        <v>0</v>
      </c>
      <c r="N108" s="461">
        <f t="shared" si="53"/>
        <v>0</v>
      </c>
      <c r="O108" s="462">
        <f t="shared" si="53"/>
        <v>0</v>
      </c>
      <c r="P108" s="463">
        <f t="shared" si="54"/>
        <v>0</v>
      </c>
      <c r="Q108" s="459"/>
      <c r="R108" s="463"/>
      <c r="S108" s="464">
        <v>35300</v>
      </c>
      <c r="T108" s="460"/>
      <c r="U108" s="461"/>
      <c r="V108" s="465"/>
      <c r="W108" s="459"/>
      <c r="X108" s="460"/>
      <c r="Y108" s="461"/>
      <c r="Z108" s="466"/>
      <c r="AA108" s="464"/>
      <c r="AB108" s="460"/>
      <c r="AC108" s="461"/>
      <c r="AD108" s="465"/>
      <c r="AE108" s="459"/>
      <c r="AF108" s="460"/>
      <c r="AG108" s="461"/>
      <c r="AH108" s="466"/>
      <c r="AI108" s="459"/>
      <c r="AJ108" s="460"/>
      <c r="AK108" s="461"/>
      <c r="AL108" s="466"/>
    </row>
    <row r="109" spans="1:38" ht="18.75">
      <c r="A109" s="449"/>
      <c r="B109" s="732">
        <v>244083</v>
      </c>
      <c r="C109" s="451" t="s">
        <v>1072</v>
      </c>
      <c r="D109" s="468"/>
      <c r="E109" s="468"/>
      <c r="F109" s="453"/>
      <c r="G109" s="454">
        <v>8910</v>
      </c>
      <c r="H109" s="455"/>
      <c r="I109" s="456"/>
      <c r="J109" s="457"/>
      <c r="K109" s="469"/>
      <c r="L109" s="459">
        <f t="shared" si="52"/>
        <v>8910</v>
      </c>
      <c r="M109" s="460">
        <f t="shared" si="53"/>
        <v>0</v>
      </c>
      <c r="N109" s="461">
        <f t="shared" si="53"/>
        <v>0</v>
      </c>
      <c r="O109" s="462">
        <f t="shared" si="53"/>
        <v>0</v>
      </c>
      <c r="P109" s="463">
        <f t="shared" si="54"/>
        <v>0</v>
      </c>
      <c r="Q109" s="459"/>
      <c r="R109" s="463"/>
      <c r="S109" s="464">
        <v>8910</v>
      </c>
      <c r="T109" s="460"/>
      <c r="U109" s="461"/>
      <c r="V109" s="465"/>
      <c r="W109" s="459"/>
      <c r="X109" s="460"/>
      <c r="Y109" s="461"/>
      <c r="Z109" s="466"/>
      <c r="AA109" s="464"/>
      <c r="AB109" s="460"/>
      <c r="AC109" s="461"/>
      <c r="AD109" s="465"/>
      <c r="AE109" s="459"/>
      <c r="AF109" s="460"/>
      <c r="AG109" s="461"/>
      <c r="AH109" s="466"/>
      <c r="AI109" s="459"/>
      <c r="AJ109" s="460"/>
      <c r="AK109" s="461"/>
      <c r="AL109" s="466"/>
    </row>
    <row r="110" spans="1:38" ht="18.75">
      <c r="A110" s="449"/>
      <c r="B110" s="888">
        <v>244085</v>
      </c>
      <c r="C110" s="745" t="s">
        <v>1611</v>
      </c>
      <c r="D110" s="468"/>
      <c r="E110" s="468"/>
      <c r="F110" s="453"/>
      <c r="G110" s="454">
        <v>12840</v>
      </c>
      <c r="H110" s="455"/>
      <c r="I110" s="456"/>
      <c r="J110" s="457"/>
      <c r="K110" s="469"/>
      <c r="L110" s="459">
        <f t="shared" si="52"/>
        <v>0</v>
      </c>
      <c r="M110" s="460">
        <f t="shared" si="53"/>
        <v>0</v>
      </c>
      <c r="N110" s="461">
        <f t="shared" si="53"/>
        <v>0</v>
      </c>
      <c r="O110" s="462">
        <f t="shared" si="53"/>
        <v>12840</v>
      </c>
      <c r="P110" s="463">
        <f t="shared" si="54"/>
        <v>0</v>
      </c>
      <c r="Q110" s="459"/>
      <c r="R110" s="463"/>
      <c r="S110" s="464"/>
      <c r="T110" s="460"/>
      <c r="U110" s="461"/>
      <c r="V110" s="465">
        <v>12840</v>
      </c>
      <c r="W110" s="459"/>
      <c r="X110" s="460"/>
      <c r="Y110" s="461"/>
      <c r="Z110" s="466"/>
      <c r="AA110" s="464"/>
      <c r="AB110" s="460"/>
      <c r="AC110" s="461"/>
      <c r="AD110" s="465"/>
      <c r="AE110" s="459"/>
      <c r="AF110" s="460"/>
      <c r="AG110" s="461"/>
      <c r="AH110" s="466"/>
      <c r="AI110" s="459"/>
      <c r="AJ110" s="460"/>
      <c r="AK110" s="461"/>
      <c r="AL110" s="466"/>
    </row>
    <row r="111" spans="1:38" ht="18.75">
      <c r="A111" s="449"/>
      <c r="B111" s="732">
        <v>244096</v>
      </c>
      <c r="C111" s="451" t="s">
        <v>1073</v>
      </c>
      <c r="D111" s="468"/>
      <c r="E111" s="468"/>
      <c r="F111" s="453"/>
      <c r="G111" s="454">
        <v>30520</v>
      </c>
      <c r="H111" s="455"/>
      <c r="I111" s="456"/>
      <c r="J111" s="457"/>
      <c r="K111" s="469"/>
      <c r="L111" s="459">
        <f t="shared" si="52"/>
        <v>30520</v>
      </c>
      <c r="M111" s="460">
        <f t="shared" si="53"/>
        <v>0</v>
      </c>
      <c r="N111" s="461">
        <f t="shared" si="53"/>
        <v>0</v>
      </c>
      <c r="O111" s="462">
        <f t="shared" si="53"/>
        <v>0</v>
      </c>
      <c r="P111" s="463">
        <f t="shared" si="54"/>
        <v>0</v>
      </c>
      <c r="Q111" s="459"/>
      <c r="R111" s="463"/>
      <c r="S111" s="464">
        <v>30520</v>
      </c>
      <c r="T111" s="460"/>
      <c r="U111" s="461"/>
      <c r="V111" s="465"/>
      <c r="W111" s="459"/>
      <c r="X111" s="460"/>
      <c r="Y111" s="461"/>
      <c r="Z111" s="466"/>
      <c r="AA111" s="464"/>
      <c r="AB111" s="460"/>
      <c r="AC111" s="461"/>
      <c r="AD111" s="465"/>
      <c r="AE111" s="459"/>
      <c r="AF111" s="460"/>
      <c r="AG111" s="461"/>
      <c r="AH111" s="466"/>
      <c r="AI111" s="459"/>
      <c r="AJ111" s="460"/>
      <c r="AK111" s="461"/>
      <c r="AL111" s="466"/>
    </row>
    <row r="112" spans="1:38" ht="18.75">
      <c r="A112" s="449"/>
      <c r="B112" s="732">
        <v>244099</v>
      </c>
      <c r="C112" s="451" t="s">
        <v>1074</v>
      </c>
      <c r="D112" s="468"/>
      <c r="E112" s="468"/>
      <c r="F112" s="453"/>
      <c r="G112" s="454">
        <v>26730</v>
      </c>
      <c r="H112" s="455"/>
      <c r="I112" s="456"/>
      <c r="J112" s="457"/>
      <c r="K112" s="469"/>
      <c r="L112" s="459">
        <f t="shared" si="52"/>
        <v>26730</v>
      </c>
      <c r="M112" s="460">
        <f t="shared" si="53"/>
        <v>0</v>
      </c>
      <c r="N112" s="461">
        <f t="shared" si="53"/>
        <v>0</v>
      </c>
      <c r="O112" s="462">
        <f t="shared" si="53"/>
        <v>0</v>
      </c>
      <c r="P112" s="463">
        <f t="shared" si="54"/>
        <v>0</v>
      </c>
      <c r="Q112" s="459"/>
      <c r="R112" s="463"/>
      <c r="S112" s="464">
        <v>26730</v>
      </c>
      <c r="T112" s="460"/>
      <c r="U112" s="461"/>
      <c r="V112" s="465"/>
      <c r="W112" s="459"/>
      <c r="X112" s="460"/>
      <c r="Y112" s="461"/>
      <c r="Z112" s="466"/>
      <c r="AA112" s="464"/>
      <c r="AB112" s="460"/>
      <c r="AC112" s="461"/>
      <c r="AD112" s="465"/>
      <c r="AE112" s="459"/>
      <c r="AF112" s="460"/>
      <c r="AG112" s="461"/>
      <c r="AH112" s="466"/>
      <c r="AI112" s="459"/>
      <c r="AJ112" s="460"/>
      <c r="AK112" s="461"/>
      <c r="AL112" s="466"/>
    </row>
    <row r="113" spans="1:38" ht="18.75">
      <c r="A113" s="449"/>
      <c r="B113" s="732">
        <v>244105</v>
      </c>
      <c r="C113" s="620" t="s">
        <v>1075</v>
      </c>
      <c r="D113" s="468"/>
      <c r="E113" s="468"/>
      <c r="F113" s="453"/>
      <c r="G113" s="454">
        <v>31297.5</v>
      </c>
      <c r="H113" s="455"/>
      <c r="I113" s="456"/>
      <c r="J113" s="457"/>
      <c r="K113" s="469"/>
      <c r="L113" s="459">
        <f t="shared" si="52"/>
        <v>31297.5</v>
      </c>
      <c r="M113" s="460">
        <f t="shared" si="53"/>
        <v>0</v>
      </c>
      <c r="N113" s="461">
        <f t="shared" si="53"/>
        <v>0</v>
      </c>
      <c r="O113" s="462">
        <f t="shared" si="53"/>
        <v>0</v>
      </c>
      <c r="P113" s="463">
        <f t="shared" si="54"/>
        <v>0</v>
      </c>
      <c r="Q113" s="459"/>
      <c r="R113" s="463"/>
      <c r="S113" s="464">
        <v>31297.5</v>
      </c>
      <c r="T113" s="460"/>
      <c r="U113" s="461"/>
      <c r="V113" s="465"/>
      <c r="W113" s="459"/>
      <c r="X113" s="460"/>
      <c r="Y113" s="461"/>
      <c r="Z113" s="466"/>
      <c r="AA113" s="464"/>
      <c r="AB113" s="460"/>
      <c r="AC113" s="461"/>
      <c r="AD113" s="465"/>
      <c r="AE113" s="459"/>
      <c r="AF113" s="460"/>
      <c r="AG113" s="461"/>
      <c r="AH113" s="466"/>
      <c r="AI113" s="459"/>
      <c r="AJ113" s="460"/>
      <c r="AK113" s="461"/>
      <c r="AL113" s="466"/>
    </row>
    <row r="114" spans="1:38" ht="18.75">
      <c r="A114" s="449"/>
      <c r="B114" s="732">
        <v>244117</v>
      </c>
      <c r="C114" s="451" t="s">
        <v>1076</v>
      </c>
      <c r="D114" s="468"/>
      <c r="E114" s="468"/>
      <c r="F114" s="453"/>
      <c r="G114" s="454">
        <v>460</v>
      </c>
      <c r="H114" s="455"/>
      <c r="I114" s="456"/>
      <c r="J114" s="457"/>
      <c r="K114" s="469"/>
      <c r="L114" s="459">
        <f t="shared" si="52"/>
        <v>460</v>
      </c>
      <c r="M114" s="460">
        <f t="shared" si="53"/>
        <v>0</v>
      </c>
      <c r="N114" s="461">
        <f t="shared" si="53"/>
        <v>0</v>
      </c>
      <c r="O114" s="462">
        <f t="shared" si="53"/>
        <v>0</v>
      </c>
      <c r="P114" s="463">
        <f t="shared" si="54"/>
        <v>0</v>
      </c>
      <c r="Q114" s="459"/>
      <c r="R114" s="463"/>
      <c r="S114" s="464">
        <v>460</v>
      </c>
      <c r="T114" s="460"/>
      <c r="U114" s="461"/>
      <c r="V114" s="465"/>
      <c r="W114" s="459"/>
      <c r="X114" s="460"/>
      <c r="Y114" s="461"/>
      <c r="Z114" s="466"/>
      <c r="AA114" s="464"/>
      <c r="AB114" s="460"/>
      <c r="AC114" s="461"/>
      <c r="AD114" s="465"/>
      <c r="AE114" s="459"/>
      <c r="AF114" s="460"/>
      <c r="AG114" s="461"/>
      <c r="AH114" s="466"/>
      <c r="AI114" s="459"/>
      <c r="AJ114" s="460"/>
      <c r="AK114" s="461"/>
      <c r="AL114" s="466"/>
    </row>
    <row r="115" spans="1:38" ht="18.75">
      <c r="A115" s="449"/>
      <c r="B115" s="732">
        <v>244117</v>
      </c>
      <c r="C115" s="451" t="s">
        <v>1077</v>
      </c>
      <c r="D115" s="468"/>
      <c r="E115" s="468"/>
      <c r="F115" s="453"/>
      <c r="G115" s="454">
        <v>13578.3</v>
      </c>
      <c r="H115" s="455"/>
      <c r="I115" s="456"/>
      <c r="J115" s="457"/>
      <c r="K115" s="469"/>
      <c r="L115" s="459">
        <f t="shared" si="52"/>
        <v>13578.3</v>
      </c>
      <c r="M115" s="460">
        <f t="shared" si="53"/>
        <v>0</v>
      </c>
      <c r="N115" s="461">
        <f t="shared" si="53"/>
        <v>0</v>
      </c>
      <c r="O115" s="462">
        <f t="shared" si="53"/>
        <v>0</v>
      </c>
      <c r="P115" s="463">
        <f t="shared" si="54"/>
        <v>0</v>
      </c>
      <c r="Q115" s="459"/>
      <c r="R115" s="463"/>
      <c r="S115" s="464">
        <v>13578.3</v>
      </c>
      <c r="T115" s="460"/>
      <c r="U115" s="461"/>
      <c r="V115" s="465"/>
      <c r="W115" s="459"/>
      <c r="X115" s="460"/>
      <c r="Y115" s="461"/>
      <c r="Z115" s="466"/>
      <c r="AA115" s="464"/>
      <c r="AB115" s="460"/>
      <c r="AC115" s="461"/>
      <c r="AD115" s="465"/>
      <c r="AE115" s="459"/>
      <c r="AF115" s="460"/>
      <c r="AG115" s="461"/>
      <c r="AH115" s="466"/>
      <c r="AI115" s="459"/>
      <c r="AJ115" s="460"/>
      <c r="AK115" s="461"/>
      <c r="AL115" s="466"/>
    </row>
    <row r="116" spans="1:38" ht="18.75">
      <c r="A116" s="449"/>
      <c r="B116" s="732">
        <v>244118</v>
      </c>
      <c r="C116" s="451" t="s">
        <v>1078</v>
      </c>
      <c r="D116" s="468"/>
      <c r="E116" s="468"/>
      <c r="F116" s="453"/>
      <c r="G116" s="454">
        <f>20840-5210</f>
        <v>15630</v>
      </c>
      <c r="H116" s="455"/>
      <c r="I116" s="456"/>
      <c r="J116" s="457"/>
      <c r="K116" s="469"/>
      <c r="L116" s="459">
        <f t="shared" si="52"/>
        <v>15630</v>
      </c>
      <c r="M116" s="460">
        <f t="shared" si="53"/>
        <v>0</v>
      </c>
      <c r="N116" s="461">
        <f t="shared" si="53"/>
        <v>0</v>
      </c>
      <c r="O116" s="462">
        <f t="shared" si="53"/>
        <v>0</v>
      </c>
      <c r="P116" s="463">
        <f t="shared" si="54"/>
        <v>0</v>
      </c>
      <c r="Q116" s="459"/>
      <c r="R116" s="463"/>
      <c r="S116" s="464">
        <f>20840-5210</f>
        <v>15630</v>
      </c>
      <c r="T116" s="460"/>
      <c r="U116" s="461"/>
      <c r="V116" s="465"/>
      <c r="W116" s="459"/>
      <c r="X116" s="460"/>
      <c r="Y116" s="461"/>
      <c r="Z116" s="466"/>
      <c r="AA116" s="464"/>
      <c r="AB116" s="460"/>
      <c r="AC116" s="461"/>
      <c r="AD116" s="465"/>
      <c r="AE116" s="459"/>
      <c r="AF116" s="460"/>
      <c r="AG116" s="461"/>
      <c r="AH116" s="466"/>
      <c r="AI116" s="459"/>
      <c r="AJ116" s="460"/>
      <c r="AK116" s="461"/>
      <c r="AL116" s="466"/>
    </row>
    <row r="117" spans="1:38" ht="18.75">
      <c r="A117" s="449"/>
      <c r="B117" s="732">
        <v>244119</v>
      </c>
      <c r="C117" s="451" t="s">
        <v>1079</v>
      </c>
      <c r="D117" s="468"/>
      <c r="E117" s="468"/>
      <c r="F117" s="453"/>
      <c r="G117" s="454">
        <v>21080</v>
      </c>
      <c r="H117" s="455"/>
      <c r="I117" s="456"/>
      <c r="J117" s="457"/>
      <c r="K117" s="469"/>
      <c r="L117" s="459">
        <f t="shared" si="52"/>
        <v>21080</v>
      </c>
      <c r="M117" s="460">
        <f t="shared" si="53"/>
        <v>0</v>
      </c>
      <c r="N117" s="461">
        <f t="shared" si="53"/>
        <v>0</v>
      </c>
      <c r="O117" s="462">
        <f t="shared" si="53"/>
        <v>0</v>
      </c>
      <c r="P117" s="463">
        <f t="shared" si="54"/>
        <v>0</v>
      </c>
      <c r="Q117" s="459"/>
      <c r="R117" s="463"/>
      <c r="S117" s="464">
        <v>21080</v>
      </c>
      <c r="T117" s="460"/>
      <c r="U117" s="461"/>
      <c r="V117" s="465"/>
      <c r="W117" s="459"/>
      <c r="X117" s="460"/>
      <c r="Y117" s="461"/>
      <c r="Z117" s="466"/>
      <c r="AA117" s="464"/>
      <c r="AB117" s="460"/>
      <c r="AC117" s="461"/>
      <c r="AD117" s="465"/>
      <c r="AE117" s="459"/>
      <c r="AF117" s="460"/>
      <c r="AG117" s="461"/>
      <c r="AH117" s="466"/>
      <c r="AI117" s="459"/>
      <c r="AJ117" s="460"/>
      <c r="AK117" s="461"/>
      <c r="AL117" s="466"/>
    </row>
    <row r="118" spans="1:38" ht="18.75">
      <c r="A118" s="449"/>
      <c r="B118" s="732">
        <v>244123</v>
      </c>
      <c r="C118" s="451" t="s">
        <v>1080</v>
      </c>
      <c r="D118" s="468"/>
      <c r="E118" s="468"/>
      <c r="F118" s="453"/>
      <c r="G118" s="454">
        <f>52240-12790</f>
        <v>39450</v>
      </c>
      <c r="H118" s="455"/>
      <c r="I118" s="456"/>
      <c r="J118" s="457"/>
      <c r="K118" s="469"/>
      <c r="L118" s="459">
        <f t="shared" si="52"/>
        <v>39450</v>
      </c>
      <c r="M118" s="460">
        <f t="shared" si="53"/>
        <v>0</v>
      </c>
      <c r="N118" s="461">
        <f t="shared" si="53"/>
        <v>0</v>
      </c>
      <c r="O118" s="462">
        <f t="shared" si="53"/>
        <v>0</v>
      </c>
      <c r="P118" s="463">
        <f t="shared" si="54"/>
        <v>0</v>
      </c>
      <c r="Q118" s="459"/>
      <c r="R118" s="463"/>
      <c r="S118" s="464">
        <f>52240-12790</f>
        <v>39450</v>
      </c>
      <c r="T118" s="460"/>
      <c r="U118" s="461"/>
      <c r="V118" s="465"/>
      <c r="W118" s="459"/>
      <c r="X118" s="460"/>
      <c r="Y118" s="461"/>
      <c r="Z118" s="466"/>
      <c r="AA118" s="464"/>
      <c r="AB118" s="460"/>
      <c r="AC118" s="461"/>
      <c r="AD118" s="465"/>
      <c r="AE118" s="459"/>
      <c r="AF118" s="460"/>
      <c r="AG118" s="461"/>
      <c r="AH118" s="466"/>
      <c r="AI118" s="459"/>
      <c r="AJ118" s="460"/>
      <c r="AK118" s="461"/>
      <c r="AL118" s="466"/>
    </row>
    <row r="119" spans="1:38" ht="18.75">
      <c r="A119" s="449"/>
      <c r="B119" s="888">
        <v>244126</v>
      </c>
      <c r="C119" s="745" t="s">
        <v>1612</v>
      </c>
      <c r="D119" s="468"/>
      <c r="E119" s="468"/>
      <c r="F119" s="453"/>
      <c r="G119" s="454"/>
      <c r="H119" s="455">
        <v>180000</v>
      </c>
      <c r="I119" s="456"/>
      <c r="J119" s="457"/>
      <c r="K119" s="469"/>
      <c r="L119" s="459">
        <f t="shared" si="52"/>
        <v>0</v>
      </c>
      <c r="M119" s="460">
        <f t="shared" si="53"/>
        <v>0</v>
      </c>
      <c r="N119" s="461">
        <f t="shared" si="53"/>
        <v>0</v>
      </c>
      <c r="O119" s="462">
        <f t="shared" si="53"/>
        <v>180000</v>
      </c>
      <c r="P119" s="463">
        <f t="shared" si="54"/>
        <v>0</v>
      </c>
      <c r="Q119" s="459"/>
      <c r="R119" s="463"/>
      <c r="S119" s="464"/>
      <c r="T119" s="460"/>
      <c r="U119" s="461"/>
      <c r="V119" s="465"/>
      <c r="W119" s="459"/>
      <c r="X119" s="460"/>
      <c r="Y119" s="461"/>
      <c r="Z119" s="466">
        <v>180000</v>
      </c>
      <c r="AA119" s="464"/>
      <c r="AB119" s="460"/>
      <c r="AC119" s="461"/>
      <c r="AD119" s="465"/>
      <c r="AE119" s="459"/>
      <c r="AF119" s="460"/>
      <c r="AG119" s="461"/>
      <c r="AH119" s="466"/>
      <c r="AI119" s="459"/>
      <c r="AJ119" s="460"/>
      <c r="AK119" s="461"/>
      <c r="AL119" s="466"/>
    </row>
    <row r="120" spans="1:38" ht="18.75">
      <c r="A120" s="449"/>
      <c r="B120" s="732">
        <v>244127</v>
      </c>
      <c r="C120" s="451" t="s">
        <v>1081</v>
      </c>
      <c r="D120" s="468"/>
      <c r="E120" s="468"/>
      <c r="F120" s="453"/>
      <c r="G120" s="454">
        <v>400</v>
      </c>
      <c r="H120" s="455"/>
      <c r="I120" s="456"/>
      <c r="J120" s="457"/>
      <c r="K120" s="469"/>
      <c r="L120" s="459">
        <f t="shared" si="52"/>
        <v>400</v>
      </c>
      <c r="M120" s="460">
        <f t="shared" si="53"/>
        <v>0</v>
      </c>
      <c r="N120" s="461">
        <f t="shared" si="53"/>
        <v>0</v>
      </c>
      <c r="O120" s="462">
        <f t="shared" si="53"/>
        <v>0</v>
      </c>
      <c r="P120" s="463">
        <f t="shared" si="54"/>
        <v>0</v>
      </c>
      <c r="Q120" s="459"/>
      <c r="R120" s="463"/>
      <c r="S120" s="464">
        <v>400</v>
      </c>
      <c r="T120" s="460"/>
      <c r="U120" s="461"/>
      <c r="V120" s="465"/>
      <c r="W120" s="459"/>
      <c r="X120" s="460"/>
      <c r="Y120" s="461"/>
      <c r="Z120" s="466"/>
      <c r="AA120" s="464"/>
      <c r="AB120" s="460"/>
      <c r="AC120" s="461"/>
      <c r="AD120" s="465"/>
      <c r="AE120" s="459"/>
      <c r="AF120" s="460"/>
      <c r="AG120" s="461"/>
      <c r="AH120" s="466"/>
      <c r="AI120" s="459"/>
      <c r="AJ120" s="460"/>
      <c r="AK120" s="461"/>
      <c r="AL120" s="466"/>
    </row>
    <row r="121" spans="1:38" ht="18.75">
      <c r="A121" s="449"/>
      <c r="B121" s="888">
        <v>244127</v>
      </c>
      <c r="C121" s="745" t="s">
        <v>1613</v>
      </c>
      <c r="D121" s="468"/>
      <c r="E121" s="468"/>
      <c r="F121" s="453"/>
      <c r="G121" s="454">
        <v>68480</v>
      </c>
      <c r="H121" s="455"/>
      <c r="I121" s="456"/>
      <c r="J121" s="457"/>
      <c r="K121" s="469"/>
      <c r="L121" s="459">
        <f t="shared" si="52"/>
        <v>0</v>
      </c>
      <c r="M121" s="460">
        <f t="shared" si="53"/>
        <v>0</v>
      </c>
      <c r="N121" s="461">
        <f t="shared" si="53"/>
        <v>0</v>
      </c>
      <c r="O121" s="462">
        <f t="shared" si="53"/>
        <v>68480</v>
      </c>
      <c r="P121" s="463">
        <f t="shared" si="54"/>
        <v>0</v>
      </c>
      <c r="Q121" s="459"/>
      <c r="R121" s="463"/>
      <c r="S121" s="464"/>
      <c r="T121" s="460"/>
      <c r="U121" s="461"/>
      <c r="V121" s="465">
        <v>68480</v>
      </c>
      <c r="W121" s="459"/>
      <c r="X121" s="460"/>
      <c r="Y121" s="461"/>
      <c r="Z121" s="466"/>
      <c r="AA121" s="464"/>
      <c r="AB121" s="460"/>
      <c r="AC121" s="461"/>
      <c r="AD121" s="465"/>
      <c r="AE121" s="459"/>
      <c r="AF121" s="460"/>
      <c r="AG121" s="461"/>
      <c r="AH121" s="466"/>
      <c r="AI121" s="459"/>
      <c r="AJ121" s="460"/>
      <c r="AK121" s="461"/>
      <c r="AL121" s="466"/>
    </row>
    <row r="122" spans="1:38" ht="18.75">
      <c r="A122" s="449"/>
      <c r="B122" s="732">
        <v>244141</v>
      </c>
      <c r="C122" s="451" t="s">
        <v>1082</v>
      </c>
      <c r="D122" s="468"/>
      <c r="E122" s="468"/>
      <c r="F122" s="453"/>
      <c r="G122" s="454"/>
      <c r="H122" s="455">
        <v>96300</v>
      </c>
      <c r="I122" s="456"/>
      <c r="J122" s="457"/>
      <c r="K122" s="469"/>
      <c r="L122" s="459">
        <f t="shared" si="52"/>
        <v>96300</v>
      </c>
      <c r="M122" s="460">
        <f t="shared" si="53"/>
        <v>0</v>
      </c>
      <c r="N122" s="461">
        <f t="shared" si="53"/>
        <v>0</v>
      </c>
      <c r="O122" s="462">
        <f t="shared" si="53"/>
        <v>0</v>
      </c>
      <c r="P122" s="463">
        <f t="shared" si="54"/>
        <v>0</v>
      </c>
      <c r="Q122" s="459"/>
      <c r="R122" s="463"/>
      <c r="S122" s="464"/>
      <c r="T122" s="460"/>
      <c r="U122" s="461"/>
      <c r="V122" s="465"/>
      <c r="W122" s="459">
        <v>96300</v>
      </c>
      <c r="X122" s="460"/>
      <c r="Y122" s="461"/>
      <c r="Z122" s="466"/>
      <c r="AA122" s="464"/>
      <c r="AB122" s="460"/>
      <c r="AC122" s="461"/>
      <c r="AD122" s="465"/>
      <c r="AE122" s="459"/>
      <c r="AF122" s="460"/>
      <c r="AG122" s="461"/>
      <c r="AH122" s="466"/>
      <c r="AI122" s="459"/>
      <c r="AJ122" s="460"/>
      <c r="AK122" s="461"/>
      <c r="AL122" s="466"/>
    </row>
    <row r="123" spans="1:38" ht="18.75">
      <c r="A123" s="449"/>
      <c r="B123" s="732">
        <v>244151</v>
      </c>
      <c r="C123" s="451" t="s">
        <v>1083</v>
      </c>
      <c r="D123" s="468"/>
      <c r="E123" s="468"/>
      <c r="F123" s="453"/>
      <c r="G123" s="454">
        <v>26730</v>
      </c>
      <c r="H123" s="455"/>
      <c r="I123" s="456"/>
      <c r="J123" s="457"/>
      <c r="K123" s="469"/>
      <c r="L123" s="459">
        <f t="shared" si="52"/>
        <v>26730</v>
      </c>
      <c r="M123" s="460">
        <f t="shared" si="53"/>
        <v>0</v>
      </c>
      <c r="N123" s="461">
        <f t="shared" si="53"/>
        <v>0</v>
      </c>
      <c r="O123" s="462">
        <f t="shared" si="53"/>
        <v>0</v>
      </c>
      <c r="P123" s="463">
        <f t="shared" si="54"/>
        <v>0</v>
      </c>
      <c r="Q123" s="459"/>
      <c r="R123" s="463"/>
      <c r="S123" s="464">
        <v>26730</v>
      </c>
      <c r="T123" s="460"/>
      <c r="U123" s="461"/>
      <c r="V123" s="465"/>
      <c r="W123" s="459"/>
      <c r="X123" s="460"/>
      <c r="Y123" s="461"/>
      <c r="Z123" s="466"/>
      <c r="AA123" s="464"/>
      <c r="AB123" s="460"/>
      <c r="AC123" s="461"/>
      <c r="AD123" s="465"/>
      <c r="AE123" s="459"/>
      <c r="AF123" s="460"/>
      <c r="AG123" s="461"/>
      <c r="AH123" s="466"/>
      <c r="AI123" s="459"/>
      <c r="AJ123" s="460"/>
      <c r="AK123" s="461"/>
      <c r="AL123" s="466"/>
    </row>
    <row r="124" spans="1:38" ht="18.75">
      <c r="A124" s="449"/>
      <c r="B124" s="732">
        <v>244158</v>
      </c>
      <c r="C124" s="451" t="s">
        <v>1084</v>
      </c>
      <c r="D124" s="468"/>
      <c r="E124" s="468"/>
      <c r="F124" s="453"/>
      <c r="G124" s="454">
        <v>405</v>
      </c>
      <c r="H124" s="455"/>
      <c r="I124" s="456"/>
      <c r="J124" s="457"/>
      <c r="K124" s="469"/>
      <c r="L124" s="459">
        <f t="shared" si="52"/>
        <v>405</v>
      </c>
      <c r="M124" s="460">
        <f t="shared" si="53"/>
        <v>0</v>
      </c>
      <c r="N124" s="461">
        <f t="shared" si="53"/>
        <v>0</v>
      </c>
      <c r="O124" s="462">
        <f t="shared" si="53"/>
        <v>0</v>
      </c>
      <c r="P124" s="463">
        <f t="shared" si="54"/>
        <v>0</v>
      </c>
      <c r="Q124" s="459"/>
      <c r="R124" s="463"/>
      <c r="S124" s="464">
        <v>405</v>
      </c>
      <c r="T124" s="460"/>
      <c r="U124" s="461"/>
      <c r="V124" s="465"/>
      <c r="W124" s="459"/>
      <c r="X124" s="460"/>
      <c r="Y124" s="461"/>
      <c r="Z124" s="466"/>
      <c r="AA124" s="464"/>
      <c r="AB124" s="460"/>
      <c r="AC124" s="461"/>
      <c r="AD124" s="465"/>
      <c r="AE124" s="459"/>
      <c r="AF124" s="460"/>
      <c r="AG124" s="461"/>
      <c r="AH124" s="466"/>
      <c r="AI124" s="459"/>
      <c r="AJ124" s="460"/>
      <c r="AK124" s="461"/>
      <c r="AL124" s="466"/>
    </row>
    <row r="125" spans="1:38" ht="18.75">
      <c r="A125" s="449"/>
      <c r="B125" s="732">
        <v>244158</v>
      </c>
      <c r="C125" s="451" t="s">
        <v>1085</v>
      </c>
      <c r="D125" s="468"/>
      <c r="E125" s="468"/>
      <c r="F125" s="453"/>
      <c r="G125" s="454">
        <v>7200</v>
      </c>
      <c r="H125" s="455"/>
      <c r="I125" s="456"/>
      <c r="J125" s="457"/>
      <c r="K125" s="469"/>
      <c r="L125" s="459">
        <f t="shared" si="52"/>
        <v>7200</v>
      </c>
      <c r="M125" s="460">
        <f t="shared" si="53"/>
        <v>0</v>
      </c>
      <c r="N125" s="461">
        <f t="shared" si="53"/>
        <v>0</v>
      </c>
      <c r="O125" s="462">
        <f t="shared" si="53"/>
        <v>0</v>
      </c>
      <c r="P125" s="463">
        <f t="shared" si="54"/>
        <v>0</v>
      </c>
      <c r="Q125" s="459"/>
      <c r="R125" s="463"/>
      <c r="S125" s="464">
        <v>7200</v>
      </c>
      <c r="T125" s="460"/>
      <c r="U125" s="461"/>
      <c r="V125" s="465"/>
      <c r="W125" s="459"/>
      <c r="X125" s="460"/>
      <c r="Y125" s="461"/>
      <c r="Z125" s="466"/>
      <c r="AA125" s="464"/>
      <c r="AB125" s="460"/>
      <c r="AC125" s="461"/>
      <c r="AD125" s="465"/>
      <c r="AE125" s="459"/>
      <c r="AF125" s="460"/>
      <c r="AG125" s="461"/>
      <c r="AH125" s="466"/>
      <c r="AI125" s="459"/>
      <c r="AJ125" s="460"/>
      <c r="AK125" s="461"/>
      <c r="AL125" s="466"/>
    </row>
    <row r="126" spans="1:38" ht="18.75">
      <c r="A126" s="449"/>
      <c r="B126" s="732">
        <v>244162</v>
      </c>
      <c r="C126" s="451" t="s">
        <v>1086</v>
      </c>
      <c r="D126" s="468"/>
      <c r="E126" s="468"/>
      <c r="F126" s="453"/>
      <c r="G126" s="454">
        <v>3600</v>
      </c>
      <c r="H126" s="455"/>
      <c r="I126" s="456"/>
      <c r="J126" s="457"/>
      <c r="K126" s="469"/>
      <c r="L126" s="459">
        <f t="shared" si="52"/>
        <v>3600</v>
      </c>
      <c r="M126" s="460"/>
      <c r="N126" s="461"/>
      <c r="O126" s="462"/>
      <c r="P126" s="463"/>
      <c r="Q126" s="459"/>
      <c r="R126" s="463"/>
      <c r="S126" s="464">
        <v>3600</v>
      </c>
      <c r="T126" s="460"/>
      <c r="U126" s="461"/>
      <c r="V126" s="465"/>
      <c r="W126" s="459"/>
      <c r="X126" s="460"/>
      <c r="Y126" s="461"/>
      <c r="Z126" s="466"/>
      <c r="AA126" s="464"/>
      <c r="AB126" s="460"/>
      <c r="AC126" s="461"/>
      <c r="AD126" s="465"/>
      <c r="AE126" s="459"/>
      <c r="AF126" s="460"/>
      <c r="AG126" s="461"/>
      <c r="AH126" s="466"/>
      <c r="AI126" s="459"/>
      <c r="AJ126" s="460"/>
      <c r="AK126" s="461"/>
      <c r="AL126" s="466"/>
    </row>
    <row r="127" spans="1:38" ht="18.75">
      <c r="A127" s="449"/>
      <c r="B127" s="732"/>
      <c r="C127" s="451" t="s">
        <v>1354</v>
      </c>
      <c r="D127" s="468"/>
      <c r="E127" s="468"/>
      <c r="F127" s="453"/>
      <c r="G127" s="454">
        <v>10420</v>
      </c>
      <c r="H127" s="455"/>
      <c r="I127" s="456"/>
      <c r="J127" s="457"/>
      <c r="K127" s="469"/>
      <c r="L127" s="459">
        <f t="shared" si="52"/>
        <v>10420</v>
      </c>
      <c r="M127" s="460">
        <f t="shared" si="53"/>
        <v>0</v>
      </c>
      <c r="N127" s="461">
        <f t="shared" si="53"/>
        <v>0</v>
      </c>
      <c r="O127" s="462">
        <f t="shared" si="53"/>
        <v>0</v>
      </c>
      <c r="P127" s="463">
        <f t="shared" si="54"/>
        <v>0</v>
      </c>
      <c r="Q127" s="459"/>
      <c r="R127" s="463"/>
      <c r="S127" s="464">
        <v>10420</v>
      </c>
      <c r="T127" s="460"/>
      <c r="U127" s="461"/>
      <c r="V127" s="465"/>
      <c r="W127" s="459"/>
      <c r="X127" s="460"/>
      <c r="Y127" s="461"/>
      <c r="Z127" s="466"/>
      <c r="AA127" s="464"/>
      <c r="AB127" s="460"/>
      <c r="AC127" s="461"/>
      <c r="AD127" s="465"/>
      <c r="AE127" s="459"/>
      <c r="AF127" s="460"/>
      <c r="AG127" s="461"/>
      <c r="AH127" s="466"/>
      <c r="AI127" s="459"/>
      <c r="AJ127" s="460"/>
      <c r="AK127" s="461"/>
      <c r="AL127" s="466"/>
    </row>
    <row r="128" spans="1:38" s="611" customFormat="1" ht="18.75">
      <c r="A128" s="449"/>
      <c r="B128" s="732"/>
      <c r="C128" s="451" t="s">
        <v>1523</v>
      </c>
      <c r="D128" s="468"/>
      <c r="E128" s="468"/>
      <c r="F128" s="453"/>
      <c r="G128" s="454"/>
      <c r="H128" s="455">
        <v>180000</v>
      </c>
      <c r="I128" s="456"/>
      <c r="J128" s="457"/>
      <c r="K128" s="469"/>
      <c r="L128" s="459">
        <f t="shared" si="52"/>
        <v>0</v>
      </c>
      <c r="M128" s="460">
        <f t="shared" si="53"/>
        <v>0</v>
      </c>
      <c r="N128" s="461">
        <f t="shared" si="53"/>
        <v>0</v>
      </c>
      <c r="O128" s="462">
        <f t="shared" si="53"/>
        <v>180000</v>
      </c>
      <c r="P128" s="463">
        <f t="shared" si="54"/>
        <v>0</v>
      </c>
      <c r="Q128" s="459"/>
      <c r="R128" s="463"/>
      <c r="S128" s="464"/>
      <c r="T128" s="460"/>
      <c r="U128" s="461"/>
      <c r="V128" s="465"/>
      <c r="W128" s="459"/>
      <c r="X128" s="460"/>
      <c r="Y128" s="461"/>
      <c r="Z128" s="466">
        <v>180000</v>
      </c>
      <c r="AA128" s="464"/>
      <c r="AB128" s="460"/>
      <c r="AC128" s="461"/>
      <c r="AD128" s="465"/>
      <c r="AE128" s="459"/>
      <c r="AF128" s="460"/>
      <c r="AG128" s="461"/>
      <c r="AH128" s="466"/>
      <c r="AI128" s="459"/>
      <c r="AJ128" s="460"/>
      <c r="AK128" s="461"/>
      <c r="AL128" s="466"/>
    </row>
    <row r="129" spans="1:38" s="611" customFormat="1" ht="18.75">
      <c r="A129" s="449"/>
      <c r="B129" s="732"/>
      <c r="C129" s="451" t="s">
        <v>1355</v>
      </c>
      <c r="D129" s="468"/>
      <c r="E129" s="468"/>
      <c r="F129" s="453"/>
      <c r="G129" s="454">
        <v>4800</v>
      </c>
      <c r="H129" s="455"/>
      <c r="I129" s="456"/>
      <c r="J129" s="457"/>
      <c r="K129" s="469"/>
      <c r="L129" s="459">
        <f t="shared" si="52"/>
        <v>4800</v>
      </c>
      <c r="M129" s="460">
        <f t="shared" si="53"/>
        <v>0</v>
      </c>
      <c r="N129" s="461">
        <f t="shared" si="53"/>
        <v>0</v>
      </c>
      <c r="O129" s="462">
        <f t="shared" si="53"/>
        <v>0</v>
      </c>
      <c r="P129" s="463">
        <f t="shared" si="54"/>
        <v>0</v>
      </c>
      <c r="Q129" s="459"/>
      <c r="R129" s="463"/>
      <c r="S129" s="464">
        <v>4800</v>
      </c>
      <c r="T129" s="460"/>
      <c r="U129" s="461"/>
      <c r="V129" s="465"/>
      <c r="W129" s="459"/>
      <c r="X129" s="460"/>
      <c r="Y129" s="461"/>
      <c r="Z129" s="466"/>
      <c r="AA129" s="464"/>
      <c r="AB129" s="460"/>
      <c r="AC129" s="461"/>
      <c r="AD129" s="465"/>
      <c r="AE129" s="459"/>
      <c r="AF129" s="460"/>
      <c r="AG129" s="461"/>
      <c r="AH129" s="466"/>
      <c r="AI129" s="459"/>
      <c r="AJ129" s="460"/>
      <c r="AK129" s="461"/>
      <c r="AL129" s="466"/>
    </row>
    <row r="130" spans="1:38" s="611" customFormat="1" ht="18.75">
      <c r="A130" s="449"/>
      <c r="B130" s="732"/>
      <c r="C130" s="451" t="s">
        <v>1524</v>
      </c>
      <c r="D130" s="468"/>
      <c r="E130" s="468"/>
      <c r="F130" s="453"/>
      <c r="G130" s="454"/>
      <c r="H130" s="455">
        <v>12412</v>
      </c>
      <c r="I130" s="456"/>
      <c r="J130" s="457"/>
      <c r="K130" s="469"/>
      <c r="L130" s="459">
        <f t="shared" si="52"/>
        <v>0</v>
      </c>
      <c r="M130" s="460">
        <f t="shared" si="53"/>
        <v>0</v>
      </c>
      <c r="N130" s="461">
        <f t="shared" si="53"/>
        <v>0</v>
      </c>
      <c r="O130" s="462">
        <f t="shared" si="53"/>
        <v>12412</v>
      </c>
      <c r="P130" s="463">
        <f t="shared" si="54"/>
        <v>0</v>
      </c>
      <c r="Q130" s="459"/>
      <c r="R130" s="463"/>
      <c r="S130" s="464"/>
      <c r="T130" s="460"/>
      <c r="U130" s="461"/>
      <c r="V130" s="465"/>
      <c r="W130" s="459"/>
      <c r="X130" s="460"/>
      <c r="Y130" s="461"/>
      <c r="Z130" s="466">
        <v>12412</v>
      </c>
      <c r="AA130" s="464"/>
      <c r="AB130" s="460"/>
      <c r="AC130" s="461"/>
      <c r="AD130" s="465"/>
      <c r="AE130" s="459"/>
      <c r="AF130" s="460"/>
      <c r="AG130" s="461"/>
      <c r="AH130" s="466"/>
      <c r="AI130" s="459"/>
      <c r="AJ130" s="460"/>
      <c r="AK130" s="461"/>
      <c r="AL130" s="466"/>
    </row>
    <row r="131" spans="1:38" s="611" customFormat="1" ht="18.75">
      <c r="A131" s="449"/>
      <c r="B131" s="732"/>
      <c r="C131" s="620" t="s">
        <v>1719</v>
      </c>
      <c r="D131" s="468"/>
      <c r="E131" s="468"/>
      <c r="F131" s="453"/>
      <c r="G131" s="454"/>
      <c r="H131" s="455">
        <v>71690</v>
      </c>
      <c r="I131" s="456"/>
      <c r="J131" s="457"/>
      <c r="K131" s="469"/>
      <c r="L131" s="459">
        <f t="shared" si="52"/>
        <v>0</v>
      </c>
      <c r="M131" s="460">
        <f t="shared" si="53"/>
        <v>0</v>
      </c>
      <c r="N131" s="461">
        <f t="shared" si="53"/>
        <v>0</v>
      </c>
      <c r="O131" s="462">
        <f t="shared" si="53"/>
        <v>71690</v>
      </c>
      <c r="P131" s="463">
        <f t="shared" si="54"/>
        <v>0</v>
      </c>
      <c r="Q131" s="459"/>
      <c r="R131" s="463"/>
      <c r="S131" s="464"/>
      <c r="T131" s="460"/>
      <c r="U131" s="461"/>
      <c r="V131" s="465"/>
      <c r="W131" s="459"/>
      <c r="X131" s="460"/>
      <c r="Y131" s="461"/>
      <c r="Z131" s="466">
        <v>71690</v>
      </c>
      <c r="AA131" s="464"/>
      <c r="AB131" s="460"/>
      <c r="AC131" s="461"/>
      <c r="AD131" s="465"/>
      <c r="AE131" s="459"/>
      <c r="AF131" s="460"/>
      <c r="AG131" s="461"/>
      <c r="AH131" s="466"/>
      <c r="AI131" s="459"/>
      <c r="AJ131" s="460"/>
      <c r="AK131" s="461"/>
      <c r="AL131" s="466"/>
    </row>
    <row r="132" spans="1:38" ht="18.75">
      <c r="A132" s="449"/>
      <c r="B132" s="732"/>
      <c r="C132" s="1280" t="s">
        <v>1720</v>
      </c>
      <c r="D132" s="468"/>
      <c r="E132" s="468"/>
      <c r="F132" s="453"/>
      <c r="G132" s="746"/>
      <c r="H132" s="455">
        <v>40000</v>
      </c>
      <c r="I132" s="456"/>
      <c r="J132" s="457"/>
      <c r="K132" s="469"/>
      <c r="L132" s="459">
        <f t="shared" ref="L132" si="55">SUM(Q132,S132,W132,AA132,AE132,AI132)</f>
        <v>0</v>
      </c>
      <c r="M132" s="460">
        <f t="shared" ref="M132" si="56">SUM(T132,X132,AB132,AF132,AJ132)</f>
        <v>0</v>
      </c>
      <c r="N132" s="461">
        <f t="shared" ref="N132" si="57">SUM(U132,Y132,AC132,AG132,AK132)</f>
        <v>0</v>
      </c>
      <c r="O132" s="462">
        <f t="shared" ref="O132" si="58">SUM(V132,Z132,AD132,AH132,AL132)</f>
        <v>40000</v>
      </c>
      <c r="P132" s="463">
        <f t="shared" ref="P132" si="59">SUM(R132)</f>
        <v>0</v>
      </c>
      <c r="Q132" s="459"/>
      <c r="R132" s="463"/>
      <c r="S132" s="464"/>
      <c r="T132" s="460"/>
      <c r="U132" s="461"/>
      <c r="V132" s="465"/>
      <c r="W132" s="459"/>
      <c r="X132" s="460"/>
      <c r="Y132" s="461"/>
      <c r="Z132" s="466">
        <v>40000</v>
      </c>
      <c r="AA132" s="464"/>
      <c r="AB132" s="460"/>
      <c r="AC132" s="461"/>
      <c r="AD132" s="465"/>
      <c r="AE132" s="459"/>
      <c r="AF132" s="460"/>
      <c r="AG132" s="461"/>
      <c r="AH132" s="466"/>
      <c r="AI132" s="459"/>
      <c r="AJ132" s="460"/>
      <c r="AK132" s="461"/>
      <c r="AL132" s="466"/>
    </row>
    <row r="133" spans="1:38" ht="18.75">
      <c r="A133" s="449"/>
      <c r="B133" s="732"/>
      <c r="C133" s="1280" t="s">
        <v>1721</v>
      </c>
      <c r="D133" s="468"/>
      <c r="E133" s="468"/>
      <c r="F133" s="453"/>
      <c r="G133" s="746"/>
      <c r="H133" s="455">
        <v>68009.2</v>
      </c>
      <c r="I133" s="456"/>
      <c r="J133" s="457"/>
      <c r="K133" s="469"/>
      <c r="L133" s="459">
        <f t="shared" ref="L133:L139" si="60">SUM(Q133,S133,W133,AA133,AE133,AI133)</f>
        <v>0</v>
      </c>
      <c r="M133" s="460">
        <f t="shared" ref="M133:M139" si="61">SUM(T133,X133,AB133,AF133,AJ133)</f>
        <v>0</v>
      </c>
      <c r="N133" s="461">
        <f t="shared" ref="N133:N139" si="62">SUM(U133,Y133,AC133,AG133,AK133)</f>
        <v>0</v>
      </c>
      <c r="O133" s="462">
        <f t="shared" ref="O133:O139" si="63">SUM(V133,Z133,AD133,AH133,AL133)</f>
        <v>68009.2</v>
      </c>
      <c r="P133" s="463">
        <f t="shared" ref="P133:P139" si="64">SUM(R133)</f>
        <v>0</v>
      </c>
      <c r="Q133" s="459"/>
      <c r="R133" s="463"/>
      <c r="S133" s="464"/>
      <c r="T133" s="460"/>
      <c r="U133" s="461"/>
      <c r="V133" s="465"/>
      <c r="W133" s="459"/>
      <c r="X133" s="460"/>
      <c r="Y133" s="461"/>
      <c r="Z133" s="466">
        <v>68009.2</v>
      </c>
      <c r="AA133" s="464"/>
      <c r="AB133" s="460"/>
      <c r="AC133" s="461"/>
      <c r="AD133" s="465"/>
      <c r="AE133" s="459"/>
      <c r="AF133" s="460"/>
      <c r="AG133" s="461"/>
      <c r="AH133" s="466"/>
      <c r="AI133" s="459"/>
      <c r="AJ133" s="460"/>
      <c r="AK133" s="461"/>
      <c r="AL133" s="466"/>
    </row>
    <row r="134" spans="1:38" ht="18.75">
      <c r="A134" s="449"/>
      <c r="B134" s="732"/>
      <c r="C134" s="1013"/>
      <c r="D134" s="468"/>
      <c r="E134" s="468"/>
      <c r="F134" s="453"/>
      <c r="G134" s="746"/>
      <c r="H134" s="455"/>
      <c r="I134" s="456"/>
      <c r="J134" s="457"/>
      <c r="K134" s="469"/>
      <c r="L134" s="459">
        <f t="shared" si="60"/>
        <v>0</v>
      </c>
      <c r="M134" s="460">
        <f t="shared" si="61"/>
        <v>0</v>
      </c>
      <c r="N134" s="461">
        <f t="shared" si="62"/>
        <v>0</v>
      </c>
      <c r="O134" s="462">
        <f t="shared" si="63"/>
        <v>0</v>
      </c>
      <c r="P134" s="463">
        <f t="shared" si="64"/>
        <v>0</v>
      </c>
      <c r="Q134" s="459"/>
      <c r="R134" s="463"/>
      <c r="S134" s="464"/>
      <c r="T134" s="460"/>
      <c r="U134" s="461"/>
      <c r="V134" s="465"/>
      <c r="W134" s="459"/>
      <c r="X134" s="460"/>
      <c r="Y134" s="461"/>
      <c r="Z134" s="466"/>
      <c r="AA134" s="464"/>
      <c r="AB134" s="460"/>
      <c r="AC134" s="461"/>
      <c r="AD134" s="465"/>
      <c r="AE134" s="459"/>
      <c r="AF134" s="460"/>
      <c r="AG134" s="461"/>
      <c r="AH134" s="466"/>
      <c r="AI134" s="459"/>
      <c r="AJ134" s="460"/>
      <c r="AK134" s="461"/>
      <c r="AL134" s="466"/>
    </row>
    <row r="135" spans="1:38" ht="18.75">
      <c r="A135" s="449"/>
      <c r="B135" s="732"/>
      <c r="C135" s="1013"/>
      <c r="D135" s="468"/>
      <c r="E135" s="468"/>
      <c r="F135" s="453"/>
      <c r="G135" s="746"/>
      <c r="H135" s="455"/>
      <c r="I135" s="456"/>
      <c r="J135" s="457"/>
      <c r="K135" s="469"/>
      <c r="L135" s="459">
        <f t="shared" si="60"/>
        <v>0</v>
      </c>
      <c r="M135" s="460">
        <f t="shared" si="61"/>
        <v>0</v>
      </c>
      <c r="N135" s="461">
        <f t="shared" si="62"/>
        <v>0</v>
      </c>
      <c r="O135" s="462">
        <f t="shared" si="63"/>
        <v>0</v>
      </c>
      <c r="P135" s="463">
        <f t="shared" si="64"/>
        <v>0</v>
      </c>
      <c r="Q135" s="459"/>
      <c r="R135" s="463"/>
      <c r="S135" s="464"/>
      <c r="T135" s="460"/>
      <c r="U135" s="461"/>
      <c r="V135" s="465"/>
      <c r="W135" s="459"/>
      <c r="X135" s="460"/>
      <c r="Y135" s="461"/>
      <c r="Z135" s="466"/>
      <c r="AA135" s="464"/>
      <c r="AB135" s="460"/>
      <c r="AC135" s="461"/>
      <c r="AD135" s="465"/>
      <c r="AE135" s="459"/>
      <c r="AF135" s="460"/>
      <c r="AG135" s="461"/>
      <c r="AH135" s="466"/>
      <c r="AI135" s="459"/>
      <c r="AJ135" s="460"/>
      <c r="AK135" s="461"/>
      <c r="AL135" s="466"/>
    </row>
    <row r="136" spans="1:38" ht="18.75">
      <c r="A136" s="449"/>
      <c r="B136" s="732"/>
      <c r="C136" s="745"/>
      <c r="D136" s="468"/>
      <c r="E136" s="468"/>
      <c r="F136" s="453"/>
      <c r="G136" s="746"/>
      <c r="H136" s="455"/>
      <c r="I136" s="456"/>
      <c r="J136" s="457"/>
      <c r="K136" s="469"/>
      <c r="L136" s="459">
        <f t="shared" si="60"/>
        <v>0</v>
      </c>
      <c r="M136" s="460">
        <f t="shared" si="61"/>
        <v>0</v>
      </c>
      <c r="N136" s="461">
        <f t="shared" si="62"/>
        <v>0</v>
      </c>
      <c r="O136" s="462">
        <f t="shared" si="63"/>
        <v>0</v>
      </c>
      <c r="P136" s="463">
        <f t="shared" si="64"/>
        <v>0</v>
      </c>
      <c r="Q136" s="459"/>
      <c r="R136" s="463"/>
      <c r="S136" s="464"/>
      <c r="T136" s="460"/>
      <c r="U136" s="461"/>
      <c r="V136" s="465"/>
      <c r="W136" s="459"/>
      <c r="X136" s="460"/>
      <c r="Y136" s="461"/>
      <c r="Z136" s="466"/>
      <c r="AA136" s="464"/>
      <c r="AB136" s="460"/>
      <c r="AC136" s="461"/>
      <c r="AD136" s="465"/>
      <c r="AE136" s="459"/>
      <c r="AF136" s="460"/>
      <c r="AG136" s="461"/>
      <c r="AH136" s="466"/>
      <c r="AI136" s="459"/>
      <c r="AJ136" s="460"/>
      <c r="AK136" s="461"/>
      <c r="AL136" s="466"/>
    </row>
    <row r="137" spans="1:38" ht="18.75">
      <c r="A137" s="449"/>
      <c r="B137" s="732"/>
      <c r="C137" s="745"/>
      <c r="D137" s="468"/>
      <c r="E137" s="468"/>
      <c r="F137" s="453"/>
      <c r="G137" s="746"/>
      <c r="H137" s="455"/>
      <c r="I137" s="456"/>
      <c r="J137" s="457"/>
      <c r="K137" s="469"/>
      <c r="L137" s="459">
        <f t="shared" si="60"/>
        <v>0</v>
      </c>
      <c r="M137" s="460">
        <f t="shared" si="61"/>
        <v>0</v>
      </c>
      <c r="N137" s="461">
        <f t="shared" si="62"/>
        <v>0</v>
      </c>
      <c r="O137" s="462">
        <f t="shared" si="63"/>
        <v>0</v>
      </c>
      <c r="P137" s="463">
        <f t="shared" si="64"/>
        <v>0</v>
      </c>
      <c r="Q137" s="459"/>
      <c r="R137" s="463"/>
      <c r="S137" s="464"/>
      <c r="T137" s="460"/>
      <c r="U137" s="461"/>
      <c r="V137" s="465"/>
      <c r="W137" s="459"/>
      <c r="X137" s="460"/>
      <c r="Y137" s="461"/>
      <c r="Z137" s="466"/>
      <c r="AA137" s="464"/>
      <c r="AB137" s="460"/>
      <c r="AC137" s="461"/>
      <c r="AD137" s="465"/>
      <c r="AE137" s="459"/>
      <c r="AF137" s="460"/>
      <c r="AG137" s="461"/>
      <c r="AH137" s="466"/>
      <c r="AI137" s="459"/>
      <c r="AJ137" s="460"/>
      <c r="AK137" s="461"/>
      <c r="AL137" s="466"/>
    </row>
    <row r="138" spans="1:38" ht="18.75">
      <c r="A138" s="449"/>
      <c r="B138" s="732"/>
      <c r="C138" s="745"/>
      <c r="D138" s="468"/>
      <c r="E138" s="468"/>
      <c r="F138" s="453"/>
      <c r="G138" s="746"/>
      <c r="H138" s="455"/>
      <c r="I138" s="456"/>
      <c r="J138" s="457"/>
      <c r="K138" s="469"/>
      <c r="L138" s="459">
        <f t="shared" si="60"/>
        <v>0</v>
      </c>
      <c r="M138" s="460">
        <f t="shared" si="61"/>
        <v>0</v>
      </c>
      <c r="N138" s="461">
        <f t="shared" si="62"/>
        <v>0</v>
      </c>
      <c r="O138" s="462">
        <f t="shared" si="63"/>
        <v>0</v>
      </c>
      <c r="P138" s="463">
        <f t="shared" si="64"/>
        <v>0</v>
      </c>
      <c r="Q138" s="459"/>
      <c r="R138" s="463"/>
      <c r="S138" s="464"/>
      <c r="T138" s="460"/>
      <c r="U138" s="461"/>
      <c r="V138" s="465"/>
      <c r="W138" s="459"/>
      <c r="X138" s="460"/>
      <c r="Y138" s="461"/>
      <c r="Z138" s="466"/>
      <c r="AA138" s="464"/>
      <c r="AB138" s="460"/>
      <c r="AC138" s="461"/>
      <c r="AD138" s="465"/>
      <c r="AE138" s="459"/>
      <c r="AF138" s="460"/>
      <c r="AG138" s="461"/>
      <c r="AH138" s="466"/>
      <c r="AI138" s="459"/>
      <c r="AJ138" s="460"/>
      <c r="AK138" s="461"/>
      <c r="AL138" s="466"/>
    </row>
    <row r="139" spans="1:38" ht="18.75">
      <c r="A139" s="449"/>
      <c r="B139" s="732"/>
      <c r="C139" s="451"/>
      <c r="D139" s="468"/>
      <c r="E139" s="468"/>
      <c r="F139" s="453"/>
      <c r="G139" s="454"/>
      <c r="H139" s="455"/>
      <c r="I139" s="456"/>
      <c r="J139" s="457"/>
      <c r="K139" s="469"/>
      <c r="L139" s="459">
        <f t="shared" si="60"/>
        <v>0</v>
      </c>
      <c r="M139" s="460">
        <f t="shared" si="61"/>
        <v>0</v>
      </c>
      <c r="N139" s="461">
        <f t="shared" si="62"/>
        <v>0</v>
      </c>
      <c r="O139" s="462">
        <f t="shared" si="63"/>
        <v>0</v>
      </c>
      <c r="P139" s="463">
        <f t="shared" si="64"/>
        <v>0</v>
      </c>
      <c r="Q139" s="459"/>
      <c r="R139" s="463"/>
      <c r="S139" s="464"/>
      <c r="T139" s="460"/>
      <c r="U139" s="461"/>
      <c r="V139" s="465"/>
      <c r="W139" s="459"/>
      <c r="X139" s="460"/>
      <c r="Y139" s="461"/>
      <c r="Z139" s="466"/>
      <c r="AA139" s="464"/>
      <c r="AB139" s="460"/>
      <c r="AC139" s="461"/>
      <c r="AD139" s="465"/>
      <c r="AE139" s="459"/>
      <c r="AF139" s="460"/>
      <c r="AG139" s="461"/>
      <c r="AH139" s="466"/>
      <c r="AI139" s="459"/>
      <c r="AJ139" s="460"/>
      <c r="AK139" s="461"/>
      <c r="AL139" s="466"/>
    </row>
    <row r="140" spans="1:38" ht="18.75">
      <c r="A140" s="449"/>
      <c r="B140" s="732"/>
      <c r="C140" s="451"/>
      <c r="D140" s="468"/>
      <c r="E140" s="468"/>
      <c r="F140" s="453"/>
      <c r="G140" s="454"/>
      <c r="H140" s="455"/>
      <c r="I140" s="456"/>
      <c r="J140" s="457"/>
      <c r="K140" s="469"/>
      <c r="L140" s="459">
        <f t="shared" ref="L140:L141" si="65">SUM(Q140,S140,W140,AA140,AE140,AI140)</f>
        <v>0</v>
      </c>
      <c r="M140" s="460">
        <f t="shared" ref="M140:O141" si="66">SUM(T140,X140,AB140,AF140,AJ140)</f>
        <v>0</v>
      </c>
      <c r="N140" s="461">
        <f t="shared" si="66"/>
        <v>0</v>
      </c>
      <c r="O140" s="462">
        <f t="shared" si="66"/>
        <v>0</v>
      </c>
      <c r="P140" s="463">
        <f t="shared" ref="P140:P141" si="67">SUM(R140)</f>
        <v>0</v>
      </c>
      <c r="Q140" s="459"/>
      <c r="R140" s="463"/>
      <c r="S140" s="464"/>
      <c r="T140" s="460"/>
      <c r="U140" s="461"/>
      <c r="V140" s="465"/>
      <c r="W140" s="459"/>
      <c r="X140" s="460"/>
      <c r="Y140" s="461"/>
      <c r="Z140" s="466"/>
      <c r="AA140" s="464"/>
      <c r="AB140" s="460"/>
      <c r="AC140" s="461"/>
      <c r="AD140" s="465"/>
      <c r="AE140" s="459"/>
      <c r="AF140" s="460"/>
      <c r="AG140" s="461"/>
      <c r="AH140" s="466"/>
      <c r="AI140" s="459"/>
      <c r="AJ140" s="460"/>
      <c r="AK140" s="461"/>
      <c r="AL140" s="466"/>
    </row>
    <row r="141" spans="1:38" ht="19.5" thickBot="1">
      <c r="A141" s="483"/>
      <c r="B141" s="733"/>
      <c r="C141" s="484"/>
      <c r="D141" s="485"/>
      <c r="E141" s="485"/>
      <c r="F141" s="486"/>
      <c r="G141" s="487"/>
      <c r="H141" s="488"/>
      <c r="I141" s="489"/>
      <c r="J141" s="490"/>
      <c r="K141" s="491"/>
      <c r="L141" s="492">
        <f t="shared" si="65"/>
        <v>0</v>
      </c>
      <c r="M141" s="495">
        <f t="shared" si="66"/>
        <v>0</v>
      </c>
      <c r="N141" s="496">
        <f t="shared" si="66"/>
        <v>0</v>
      </c>
      <c r="O141" s="600">
        <f t="shared" si="66"/>
        <v>0</v>
      </c>
      <c r="P141" s="493">
        <f t="shared" si="67"/>
        <v>0</v>
      </c>
      <c r="Q141" s="492"/>
      <c r="R141" s="493"/>
      <c r="S141" s="494"/>
      <c r="T141" s="495"/>
      <c r="U141" s="496"/>
      <c r="V141" s="497"/>
      <c r="W141" s="492"/>
      <c r="X141" s="495"/>
      <c r="Y141" s="496"/>
      <c r="Z141" s="498"/>
      <c r="AA141" s="494"/>
      <c r="AB141" s="495"/>
      <c r="AC141" s="496"/>
      <c r="AD141" s="497"/>
      <c r="AE141" s="492"/>
      <c r="AF141" s="495"/>
      <c r="AG141" s="496"/>
      <c r="AH141" s="498"/>
      <c r="AI141" s="492"/>
      <c r="AJ141" s="495"/>
      <c r="AK141" s="496"/>
      <c r="AL141" s="498"/>
    </row>
    <row r="142" spans="1:38" ht="56.25">
      <c r="A142" s="980" t="s">
        <v>106</v>
      </c>
      <c r="B142" s="724" t="s">
        <v>256</v>
      </c>
      <c r="C142" s="725" t="s">
        <v>257</v>
      </c>
      <c r="D142" s="744" t="s">
        <v>258</v>
      </c>
      <c r="E142" s="410" t="s">
        <v>521</v>
      </c>
      <c r="F142" s="411" t="s">
        <v>522</v>
      </c>
      <c r="G142" s="409" t="s">
        <v>508</v>
      </c>
      <c r="H142" s="409" t="s">
        <v>509</v>
      </c>
      <c r="I142" s="409" t="s">
        <v>510</v>
      </c>
      <c r="J142" s="412" t="s">
        <v>511</v>
      </c>
      <c r="K142" s="413" t="s">
        <v>64</v>
      </c>
      <c r="L142" s="414"/>
      <c r="M142" s="415"/>
      <c r="N142" s="415"/>
      <c r="O142" s="415"/>
      <c r="P142" s="416"/>
      <c r="Q142" s="414"/>
      <c r="R142" s="416"/>
      <c r="S142" s="417">
        <f>SUM(S148:V148)</f>
        <v>270270</v>
      </c>
      <c r="T142" s="898">
        <f>S142+G149</f>
        <v>270270</v>
      </c>
      <c r="U142" s="415"/>
      <c r="V142" s="416"/>
      <c r="W142" s="417">
        <f>SUM(W148:Z148)</f>
        <v>522664.2</v>
      </c>
      <c r="X142" s="898">
        <f>W142+H149</f>
        <v>522664.2</v>
      </c>
      <c r="Y142" s="415"/>
      <c r="Z142" s="416"/>
      <c r="AA142" s="417">
        <f>SUM(AA148:AD148)</f>
        <v>0</v>
      </c>
      <c r="AB142" s="415"/>
      <c r="AC142" s="415"/>
      <c r="AD142" s="416"/>
      <c r="AE142" s="417">
        <f>SUM(AE148:AH148)</f>
        <v>0</v>
      </c>
      <c r="AF142" s="415"/>
      <c r="AG142" s="415"/>
      <c r="AH142" s="416"/>
      <c r="AI142" s="414"/>
      <c r="AJ142" s="415"/>
      <c r="AK142" s="415"/>
      <c r="AL142" s="416"/>
    </row>
    <row r="143" spans="1:38" ht="26.25">
      <c r="A143" s="402" t="s">
        <v>513</v>
      </c>
      <c r="B143" s="727" t="str">
        <f>$B$4</f>
        <v>90</v>
      </c>
      <c r="C143" s="398" t="s">
        <v>32</v>
      </c>
      <c r="D143" s="386">
        <f>SUM(F143:K143)</f>
        <v>1485000</v>
      </c>
      <c r="E143" s="400" t="s">
        <v>514</v>
      </c>
      <c r="F143" s="422">
        <v>432000</v>
      </c>
      <c r="G143" s="423">
        <v>269300</v>
      </c>
      <c r="H143" s="424">
        <v>523700</v>
      </c>
      <c r="I143" s="425">
        <v>0</v>
      </c>
      <c r="J143" s="426">
        <v>230000</v>
      </c>
      <c r="K143" s="427">
        <v>30000</v>
      </c>
      <c r="L143" s="428"/>
      <c r="M143" s="429"/>
      <c r="N143" s="430"/>
      <c r="O143" s="431"/>
      <c r="P143" s="432"/>
      <c r="Q143" s="428"/>
      <c r="R143" s="432"/>
      <c r="S143" s="433"/>
      <c r="T143" s="429"/>
      <c r="U143" s="430"/>
      <c r="V143" s="434"/>
      <c r="W143" s="428"/>
      <c r="X143" s="429"/>
      <c r="Y143" s="430"/>
      <c r="Z143" s="435"/>
      <c r="AA143" s="433"/>
      <c r="AB143" s="429"/>
      <c r="AC143" s="430"/>
      <c r="AD143" s="434"/>
      <c r="AE143" s="428"/>
      <c r="AF143" s="429"/>
      <c r="AG143" s="430"/>
      <c r="AH143" s="435"/>
      <c r="AI143" s="428"/>
      <c r="AJ143" s="429"/>
      <c r="AK143" s="430"/>
      <c r="AL143" s="435"/>
    </row>
    <row r="144" spans="1:38" ht="37.5" hidden="1" customHeight="1">
      <c r="A144" s="402" t="str">
        <f>$A$5</f>
        <v>พ.ค.</v>
      </c>
      <c r="B144" s="719"/>
      <c r="C144" s="398"/>
      <c r="D144" s="386">
        <f t="shared" ref="D144" si="68">SUM(F144:K144)</f>
        <v>1229250</v>
      </c>
      <c r="E144" s="400" t="s">
        <v>516</v>
      </c>
      <c r="F144" s="422">
        <v>432000</v>
      </c>
      <c r="G144" s="423">
        <v>201975</v>
      </c>
      <c r="H144" s="424">
        <v>392775</v>
      </c>
      <c r="I144" s="425">
        <v>0</v>
      </c>
      <c r="J144" s="426">
        <v>172500</v>
      </c>
      <c r="K144" s="427">
        <v>30000</v>
      </c>
      <c r="L144" s="428"/>
      <c r="M144" s="429"/>
      <c r="N144" s="430"/>
      <c r="O144" s="431"/>
      <c r="P144" s="432"/>
      <c r="Q144" s="428"/>
      <c r="R144" s="432"/>
      <c r="S144" s="433"/>
      <c r="T144" s="429"/>
      <c r="U144" s="430"/>
      <c r="V144" s="434"/>
      <c r="W144" s="428"/>
      <c r="X144" s="429"/>
      <c r="Y144" s="430"/>
      <c r="Z144" s="435"/>
      <c r="AA144" s="433"/>
      <c r="AB144" s="429"/>
      <c r="AC144" s="430"/>
      <c r="AD144" s="434"/>
      <c r="AE144" s="428"/>
      <c r="AF144" s="429"/>
      <c r="AG144" s="430"/>
      <c r="AH144" s="435"/>
      <c r="AI144" s="428"/>
      <c r="AJ144" s="429"/>
      <c r="AK144" s="430"/>
      <c r="AL144" s="435"/>
    </row>
    <row r="145" spans="1:38" ht="26.25">
      <c r="A145" s="402" t="s">
        <v>517</v>
      </c>
      <c r="B145" s="721">
        <f>D145*100/D143</f>
        <v>84.460888888888888</v>
      </c>
      <c r="C145" s="398" t="s">
        <v>32</v>
      </c>
      <c r="D145" s="386">
        <f>SUM(F145:K145)</f>
        <v>1254244.2</v>
      </c>
      <c r="E145" s="400" t="s">
        <v>518</v>
      </c>
      <c r="F145" s="422">
        <f t="shared" ref="F145:K145" si="69">SUM(F149:F191)</f>
        <v>396000</v>
      </c>
      <c r="G145" s="423">
        <f t="shared" si="69"/>
        <v>270270</v>
      </c>
      <c r="H145" s="424">
        <f t="shared" si="69"/>
        <v>522664.19999999995</v>
      </c>
      <c r="I145" s="425">
        <f t="shared" si="69"/>
        <v>0</v>
      </c>
      <c r="J145" s="426">
        <f t="shared" si="69"/>
        <v>35310</v>
      </c>
      <c r="K145" s="427">
        <f t="shared" si="69"/>
        <v>30000</v>
      </c>
      <c r="L145" s="428"/>
      <c r="M145" s="429"/>
      <c r="N145" s="430"/>
      <c r="O145" s="431"/>
      <c r="P145" s="432"/>
      <c r="Q145" s="428"/>
      <c r="R145" s="432"/>
      <c r="S145" s="433"/>
      <c r="T145" s="429"/>
      <c r="U145" s="430"/>
      <c r="V145" s="434"/>
      <c r="W145" s="428"/>
      <c r="X145" s="429"/>
      <c r="Y145" s="430"/>
      <c r="Z145" s="435"/>
      <c r="AA145" s="433"/>
      <c r="AB145" s="429"/>
      <c r="AC145" s="430"/>
      <c r="AD145" s="434"/>
      <c r="AE145" s="428"/>
      <c r="AF145" s="429"/>
      <c r="AG145" s="430"/>
      <c r="AH145" s="435"/>
      <c r="AI145" s="428"/>
      <c r="AJ145" s="429"/>
      <c r="AK145" s="430"/>
      <c r="AL145" s="435"/>
    </row>
    <row r="146" spans="1:38" ht="26.25" hidden="1">
      <c r="A146" s="402" t="s">
        <v>519</v>
      </c>
      <c r="B146" s="721">
        <f>L148*100/D143</f>
        <v>54.534698989898992</v>
      </c>
      <c r="C146" s="398" t="s">
        <v>32</v>
      </c>
      <c r="D146" s="386">
        <f>SUM(F146:K146)</f>
        <v>-24994.199999999953</v>
      </c>
      <c r="E146" s="400" t="s">
        <v>520</v>
      </c>
      <c r="F146" s="422">
        <f>F144-F145</f>
        <v>36000</v>
      </c>
      <c r="G146" s="423">
        <f t="shared" ref="G146:K146" si="70">G144-G145</f>
        <v>-68295</v>
      </c>
      <c r="H146" s="424">
        <f t="shared" si="70"/>
        <v>-129889.19999999995</v>
      </c>
      <c r="I146" s="425">
        <f t="shared" si="70"/>
        <v>0</v>
      </c>
      <c r="J146" s="426">
        <f t="shared" si="70"/>
        <v>137190</v>
      </c>
      <c r="K146" s="427">
        <f t="shared" si="70"/>
        <v>0</v>
      </c>
      <c r="L146" s="428"/>
      <c r="M146" s="429"/>
      <c r="N146" s="430"/>
      <c r="O146" s="431"/>
      <c r="P146" s="432"/>
      <c r="Q146" s="428"/>
      <c r="R146" s="432"/>
      <c r="S146" s="433"/>
      <c r="T146" s="429"/>
      <c r="U146" s="430"/>
      <c r="V146" s="434"/>
      <c r="W146" s="428"/>
      <c r="X146" s="429"/>
      <c r="Y146" s="430"/>
      <c r="Z146" s="435"/>
      <c r="AA146" s="433"/>
      <c r="AB146" s="429"/>
      <c r="AC146" s="430"/>
      <c r="AD146" s="434"/>
      <c r="AE146" s="428"/>
      <c r="AF146" s="429"/>
      <c r="AG146" s="430"/>
      <c r="AH146" s="435"/>
      <c r="AI146" s="428"/>
      <c r="AJ146" s="429"/>
      <c r="AK146" s="430"/>
      <c r="AL146" s="435"/>
    </row>
    <row r="147" spans="1:38" ht="18.75">
      <c r="A147" s="402"/>
      <c r="B147" s="728"/>
      <c r="C147" s="729"/>
      <c r="D147" s="386">
        <f t="shared" ref="D147" si="71">SUM(F147:K147)</f>
        <v>230755.80000000005</v>
      </c>
      <c r="E147" s="400" t="s">
        <v>453</v>
      </c>
      <c r="F147" s="422">
        <f>F143-F145</f>
        <v>36000</v>
      </c>
      <c r="G147" s="423">
        <f t="shared" ref="G147:K147" si="72">G143-G145</f>
        <v>-970</v>
      </c>
      <c r="H147" s="424">
        <f t="shared" si="72"/>
        <v>1035.8000000000466</v>
      </c>
      <c r="I147" s="425">
        <f t="shared" si="72"/>
        <v>0</v>
      </c>
      <c r="J147" s="426">
        <f t="shared" si="72"/>
        <v>194690</v>
      </c>
      <c r="K147" s="439">
        <f t="shared" si="72"/>
        <v>0</v>
      </c>
      <c r="L147" s="428"/>
      <c r="M147" s="429"/>
      <c r="N147" s="430"/>
      <c r="O147" s="431"/>
      <c r="P147" s="432"/>
      <c r="Q147" s="428"/>
      <c r="R147" s="432"/>
      <c r="S147" s="433"/>
      <c r="T147" s="429"/>
      <c r="U147" s="430"/>
      <c r="V147" s="434"/>
      <c r="W147" s="428"/>
      <c r="X147" s="429"/>
      <c r="Y147" s="430"/>
      <c r="Z147" s="435"/>
      <c r="AA147" s="433"/>
      <c r="AB147" s="429"/>
      <c r="AC147" s="430"/>
      <c r="AD147" s="434"/>
      <c r="AE147" s="428"/>
      <c r="AF147" s="429"/>
      <c r="AG147" s="430"/>
      <c r="AH147" s="435"/>
      <c r="AI147" s="428"/>
      <c r="AJ147" s="429"/>
      <c r="AK147" s="430"/>
      <c r="AL147" s="435"/>
    </row>
    <row r="148" spans="1:38" ht="18.75">
      <c r="A148" s="449" t="s">
        <v>523</v>
      </c>
      <c r="B148" s="440" t="s">
        <v>524</v>
      </c>
      <c r="C148" s="1162" t="s">
        <v>525</v>
      </c>
      <c r="D148" s="1163"/>
      <c r="E148" s="1164"/>
      <c r="F148" s="442" t="s">
        <v>526</v>
      </c>
      <c r="G148" s="440" t="s">
        <v>508</v>
      </c>
      <c r="H148" s="440" t="s">
        <v>509</v>
      </c>
      <c r="I148" s="440" t="s">
        <v>510</v>
      </c>
      <c r="J148" s="440" t="s">
        <v>511</v>
      </c>
      <c r="K148" s="443" t="s">
        <v>64</v>
      </c>
      <c r="L148" s="444">
        <f t="shared" ref="L148:AL148" si="73">SUM(L149:L191)</f>
        <v>809840.28</v>
      </c>
      <c r="M148" s="445">
        <f t="shared" si="73"/>
        <v>0</v>
      </c>
      <c r="N148" s="445">
        <f t="shared" si="73"/>
        <v>348900</v>
      </c>
      <c r="O148" s="445">
        <f t="shared" si="73"/>
        <v>60193.919999999998</v>
      </c>
      <c r="P148" s="445">
        <f t="shared" si="73"/>
        <v>36000</v>
      </c>
      <c r="Q148" s="444">
        <f t="shared" si="73"/>
        <v>396000</v>
      </c>
      <c r="R148" s="446">
        <f t="shared" si="73"/>
        <v>36000</v>
      </c>
      <c r="S148" s="447">
        <f t="shared" si="73"/>
        <v>54270</v>
      </c>
      <c r="T148" s="445">
        <f t="shared" si="73"/>
        <v>0</v>
      </c>
      <c r="U148" s="445">
        <f t="shared" si="73"/>
        <v>216000</v>
      </c>
      <c r="V148" s="448">
        <f t="shared" si="73"/>
        <v>0</v>
      </c>
      <c r="W148" s="444">
        <f t="shared" si="73"/>
        <v>329570.28000000003</v>
      </c>
      <c r="X148" s="445">
        <f t="shared" si="73"/>
        <v>0</v>
      </c>
      <c r="Y148" s="445">
        <f t="shared" si="73"/>
        <v>132900</v>
      </c>
      <c r="Z148" s="446">
        <f t="shared" si="73"/>
        <v>60193.919999999998</v>
      </c>
      <c r="AA148" s="447">
        <f t="shared" si="73"/>
        <v>0</v>
      </c>
      <c r="AB148" s="445">
        <f t="shared" si="73"/>
        <v>0</v>
      </c>
      <c r="AC148" s="445">
        <f t="shared" si="73"/>
        <v>0</v>
      </c>
      <c r="AD148" s="448">
        <f t="shared" si="73"/>
        <v>0</v>
      </c>
      <c r="AE148" s="444">
        <f t="shared" si="73"/>
        <v>0</v>
      </c>
      <c r="AF148" s="445">
        <f t="shared" si="73"/>
        <v>0</v>
      </c>
      <c r="AG148" s="445">
        <f t="shared" si="73"/>
        <v>0</v>
      </c>
      <c r="AH148" s="446">
        <f t="shared" si="73"/>
        <v>0</v>
      </c>
      <c r="AI148" s="444">
        <f t="shared" si="73"/>
        <v>30000</v>
      </c>
      <c r="AJ148" s="445">
        <f t="shared" si="73"/>
        <v>0</v>
      </c>
      <c r="AK148" s="445">
        <f t="shared" si="73"/>
        <v>0</v>
      </c>
      <c r="AL148" s="446">
        <f t="shared" si="73"/>
        <v>0</v>
      </c>
    </row>
    <row r="149" spans="1:38" ht="18.75">
      <c r="A149" s="449"/>
      <c r="B149" s="730"/>
      <c r="C149" s="851" t="s">
        <v>1303</v>
      </c>
      <c r="D149" s="452"/>
      <c r="E149" s="452"/>
      <c r="F149" s="453"/>
      <c r="G149" s="454"/>
      <c r="H149" s="455"/>
      <c r="I149" s="456"/>
      <c r="J149" s="457"/>
      <c r="K149" s="458"/>
      <c r="L149" s="459">
        <f t="shared" ref="L149:L191" si="74">SUM(Q149,S149,W149,AA149,AE149,AI149)</f>
        <v>0</v>
      </c>
      <c r="M149" s="460">
        <f t="shared" ref="M149:O165" si="75">SUM(T149,X149,AB149,AF149,AJ149)</f>
        <v>0</v>
      </c>
      <c r="N149" s="461">
        <f t="shared" si="75"/>
        <v>0</v>
      </c>
      <c r="O149" s="462">
        <f t="shared" si="75"/>
        <v>0</v>
      </c>
      <c r="P149" s="463">
        <f t="shared" ref="P149:P191" si="76">SUM(R149)</f>
        <v>0</v>
      </c>
      <c r="Q149" s="459"/>
      <c r="R149" s="463"/>
      <c r="S149" s="464"/>
      <c r="T149" s="460"/>
      <c r="U149" s="461"/>
      <c r="V149" s="465"/>
      <c r="W149" s="459"/>
      <c r="X149" s="460"/>
      <c r="Y149" s="461"/>
      <c r="Z149" s="466"/>
      <c r="AA149" s="464"/>
      <c r="AB149" s="460"/>
      <c r="AC149" s="461"/>
      <c r="AD149" s="465"/>
      <c r="AE149" s="459"/>
      <c r="AF149" s="460"/>
      <c r="AG149" s="461"/>
      <c r="AH149" s="466"/>
      <c r="AI149" s="459"/>
      <c r="AJ149" s="460"/>
      <c r="AK149" s="461"/>
      <c r="AL149" s="466"/>
    </row>
    <row r="150" spans="1:38" ht="18.75">
      <c r="A150" s="449"/>
      <c r="B150" s="730"/>
      <c r="C150" s="851" t="s">
        <v>1426</v>
      </c>
      <c r="D150" s="452"/>
      <c r="E150" s="452"/>
      <c r="F150" s="453"/>
      <c r="G150" s="454"/>
      <c r="H150" s="455">
        <v>8574.98</v>
      </c>
      <c r="I150" s="456"/>
      <c r="J150" s="457"/>
      <c r="K150" s="458"/>
      <c r="L150" s="459">
        <f t="shared" si="74"/>
        <v>0</v>
      </c>
      <c r="M150" s="460">
        <f t="shared" si="75"/>
        <v>0</v>
      </c>
      <c r="N150" s="461">
        <f t="shared" si="75"/>
        <v>0</v>
      </c>
      <c r="O150" s="462">
        <f t="shared" si="75"/>
        <v>8574.98</v>
      </c>
      <c r="P150" s="463">
        <f t="shared" si="76"/>
        <v>0</v>
      </c>
      <c r="Q150" s="459"/>
      <c r="R150" s="463"/>
      <c r="S150" s="464"/>
      <c r="T150" s="460"/>
      <c r="U150" s="461"/>
      <c r="V150" s="465"/>
      <c r="W150" s="459"/>
      <c r="X150" s="460"/>
      <c r="Y150" s="461"/>
      <c r="Z150" s="466">
        <v>8574.98</v>
      </c>
      <c r="AA150" s="464"/>
      <c r="AB150" s="460"/>
      <c r="AC150" s="461"/>
      <c r="AD150" s="465"/>
      <c r="AE150" s="459"/>
      <c r="AF150" s="460"/>
      <c r="AG150" s="461"/>
      <c r="AH150" s="466"/>
      <c r="AI150" s="459"/>
      <c r="AJ150" s="460"/>
      <c r="AK150" s="461"/>
      <c r="AL150" s="466"/>
    </row>
    <row r="151" spans="1:38" ht="18.75">
      <c r="A151" s="449"/>
      <c r="B151" s="732">
        <v>244038</v>
      </c>
      <c r="C151" s="451" t="s">
        <v>1087</v>
      </c>
      <c r="D151" s="468"/>
      <c r="E151" s="468"/>
      <c r="F151" s="453"/>
      <c r="G151" s="454"/>
      <c r="H151" s="455"/>
      <c r="I151" s="456"/>
      <c r="J151" s="457"/>
      <c r="K151" s="469">
        <v>30000</v>
      </c>
      <c r="L151" s="459">
        <f t="shared" si="74"/>
        <v>30000</v>
      </c>
      <c r="M151" s="460">
        <f t="shared" si="75"/>
        <v>0</v>
      </c>
      <c r="N151" s="461">
        <f t="shared" si="75"/>
        <v>0</v>
      </c>
      <c r="O151" s="462">
        <f t="shared" si="75"/>
        <v>0</v>
      </c>
      <c r="P151" s="463">
        <f t="shared" si="76"/>
        <v>0</v>
      </c>
      <c r="Q151" s="459"/>
      <c r="R151" s="463"/>
      <c r="S151" s="464"/>
      <c r="T151" s="460"/>
      <c r="U151" s="461"/>
      <c r="V151" s="465"/>
      <c r="W151" s="459"/>
      <c r="X151" s="460"/>
      <c r="Y151" s="461"/>
      <c r="Z151" s="466"/>
      <c r="AA151" s="464"/>
      <c r="AB151" s="460"/>
      <c r="AC151" s="461"/>
      <c r="AD151" s="465"/>
      <c r="AE151" s="459"/>
      <c r="AF151" s="460"/>
      <c r="AG151" s="461"/>
      <c r="AH151" s="466"/>
      <c r="AI151" s="459">
        <v>30000</v>
      </c>
      <c r="AJ151" s="460"/>
      <c r="AK151" s="461"/>
      <c r="AL151" s="466"/>
    </row>
    <row r="152" spans="1:38" ht="18.75">
      <c r="A152" s="449"/>
      <c r="B152" s="732">
        <v>244165</v>
      </c>
      <c r="C152" s="451" t="s">
        <v>1088</v>
      </c>
      <c r="D152" s="468"/>
      <c r="E152" s="468"/>
      <c r="F152" s="453">
        <f>18000*11</f>
        <v>198000</v>
      </c>
      <c r="G152" s="454"/>
      <c r="H152" s="455"/>
      <c r="I152" s="456"/>
      <c r="J152" s="457"/>
      <c r="K152" s="469"/>
      <c r="L152" s="459">
        <f t="shared" si="74"/>
        <v>198000</v>
      </c>
      <c r="M152" s="460">
        <f t="shared" si="75"/>
        <v>0</v>
      </c>
      <c r="N152" s="461">
        <f t="shared" si="75"/>
        <v>0</v>
      </c>
      <c r="O152" s="462">
        <f t="shared" si="75"/>
        <v>0</v>
      </c>
      <c r="P152" s="463">
        <f t="shared" si="76"/>
        <v>18000</v>
      </c>
      <c r="Q152" s="459">
        <f>F152</f>
        <v>198000</v>
      </c>
      <c r="R152" s="463">
        <f>216000-Q152</f>
        <v>18000</v>
      </c>
      <c r="S152" s="464"/>
      <c r="T152" s="460"/>
      <c r="U152" s="461"/>
      <c r="V152" s="465"/>
      <c r="W152" s="459"/>
      <c r="X152" s="460"/>
      <c r="Y152" s="461"/>
      <c r="Z152" s="466"/>
      <c r="AA152" s="464"/>
      <c r="AB152" s="460"/>
      <c r="AC152" s="461"/>
      <c r="AD152" s="465"/>
      <c r="AE152" s="459"/>
      <c r="AF152" s="460"/>
      <c r="AG152" s="461"/>
      <c r="AH152" s="466"/>
      <c r="AI152" s="459"/>
      <c r="AJ152" s="460"/>
      <c r="AK152" s="461"/>
      <c r="AL152" s="466"/>
    </row>
    <row r="153" spans="1:38" ht="18.75">
      <c r="A153" s="449"/>
      <c r="B153" s="732">
        <v>244165</v>
      </c>
      <c r="C153" s="451" t="s">
        <v>1089</v>
      </c>
      <c r="D153" s="468"/>
      <c r="E153" s="468"/>
      <c r="F153" s="453">
        <f>18000*11</f>
        <v>198000</v>
      </c>
      <c r="G153" s="454"/>
      <c r="H153" s="455"/>
      <c r="I153" s="456"/>
      <c r="J153" s="457"/>
      <c r="K153" s="469"/>
      <c r="L153" s="459">
        <f t="shared" si="74"/>
        <v>198000</v>
      </c>
      <c r="M153" s="460">
        <f t="shared" si="75"/>
        <v>0</v>
      </c>
      <c r="N153" s="461">
        <f t="shared" si="75"/>
        <v>0</v>
      </c>
      <c r="O153" s="462">
        <f t="shared" si="75"/>
        <v>0</v>
      </c>
      <c r="P153" s="463">
        <f t="shared" si="76"/>
        <v>18000</v>
      </c>
      <c r="Q153" s="459">
        <f>F153</f>
        <v>198000</v>
      </c>
      <c r="R153" s="463">
        <f>216000-Q153</f>
        <v>18000</v>
      </c>
      <c r="S153" s="464"/>
      <c r="T153" s="460"/>
      <c r="U153" s="461"/>
      <c r="V153" s="465"/>
      <c r="W153" s="459"/>
      <c r="X153" s="460"/>
      <c r="Y153" s="461"/>
      <c r="Z153" s="466"/>
      <c r="AA153" s="464"/>
      <c r="AB153" s="460"/>
      <c r="AC153" s="461"/>
      <c r="AD153" s="465"/>
      <c r="AE153" s="459"/>
      <c r="AF153" s="460"/>
      <c r="AG153" s="461"/>
      <c r="AH153" s="466"/>
      <c r="AI153" s="459"/>
      <c r="AJ153" s="460"/>
      <c r="AK153" s="461"/>
      <c r="AL153" s="466"/>
    </row>
    <row r="154" spans="1:38" ht="18.75">
      <c r="A154" s="449"/>
      <c r="B154" s="732">
        <v>244041</v>
      </c>
      <c r="C154" s="451" t="s">
        <v>1090</v>
      </c>
      <c r="D154" s="468"/>
      <c r="E154" s="468"/>
      <c r="F154" s="453"/>
      <c r="G154" s="454"/>
      <c r="H154" s="455">
        <v>79999.62</v>
      </c>
      <c r="I154" s="456"/>
      <c r="J154" s="457"/>
      <c r="K154" s="469"/>
      <c r="L154" s="459">
        <f t="shared" si="74"/>
        <v>79999.62</v>
      </c>
      <c r="M154" s="460">
        <f t="shared" si="75"/>
        <v>0</v>
      </c>
      <c r="N154" s="461">
        <f t="shared" si="75"/>
        <v>0</v>
      </c>
      <c r="O154" s="462">
        <f t="shared" si="75"/>
        <v>0</v>
      </c>
      <c r="P154" s="463">
        <f t="shared" si="76"/>
        <v>0</v>
      </c>
      <c r="Q154" s="459"/>
      <c r="R154" s="463"/>
      <c r="S154" s="464"/>
      <c r="T154" s="460"/>
      <c r="U154" s="461"/>
      <c r="V154" s="465"/>
      <c r="W154" s="459">
        <v>79999.62</v>
      </c>
      <c r="X154" s="460"/>
      <c r="Y154" s="461"/>
      <c r="Z154" s="466"/>
      <c r="AA154" s="464"/>
      <c r="AB154" s="460"/>
      <c r="AC154" s="461"/>
      <c r="AD154" s="465"/>
      <c r="AE154" s="459"/>
      <c r="AF154" s="460"/>
      <c r="AG154" s="461"/>
      <c r="AH154" s="466"/>
      <c r="AI154" s="459"/>
      <c r="AJ154" s="460"/>
      <c r="AK154" s="461"/>
      <c r="AL154" s="466"/>
    </row>
    <row r="155" spans="1:38" ht="18.75">
      <c r="A155" s="449"/>
      <c r="B155" s="732">
        <v>244053</v>
      </c>
      <c r="C155" s="451" t="s">
        <v>1091</v>
      </c>
      <c r="D155" s="468"/>
      <c r="E155" s="468"/>
      <c r="F155" s="453"/>
      <c r="G155" s="454">
        <v>1000</v>
      </c>
      <c r="H155" s="455"/>
      <c r="I155" s="456"/>
      <c r="J155" s="457"/>
      <c r="K155" s="469"/>
      <c r="L155" s="459">
        <f t="shared" si="74"/>
        <v>1000</v>
      </c>
      <c r="M155" s="460">
        <f t="shared" si="75"/>
        <v>0</v>
      </c>
      <c r="N155" s="461">
        <f t="shared" si="75"/>
        <v>0</v>
      </c>
      <c r="O155" s="462">
        <f t="shared" si="75"/>
        <v>0</v>
      </c>
      <c r="P155" s="463">
        <f t="shared" si="76"/>
        <v>0</v>
      </c>
      <c r="Q155" s="459"/>
      <c r="R155" s="463"/>
      <c r="S155" s="464">
        <v>1000</v>
      </c>
      <c r="T155" s="460"/>
      <c r="U155" s="461"/>
      <c r="V155" s="465"/>
      <c r="W155" s="459"/>
      <c r="X155" s="460"/>
      <c r="Y155" s="461"/>
      <c r="Z155" s="466"/>
      <c r="AA155" s="464"/>
      <c r="AB155" s="460"/>
      <c r="AC155" s="461"/>
      <c r="AD155" s="465"/>
      <c r="AE155" s="459"/>
      <c r="AF155" s="460"/>
      <c r="AG155" s="461"/>
      <c r="AH155" s="466"/>
      <c r="AI155" s="459"/>
      <c r="AJ155" s="460"/>
      <c r="AK155" s="461"/>
      <c r="AL155" s="466"/>
    </row>
    <row r="156" spans="1:38" ht="18.75">
      <c r="A156" s="449"/>
      <c r="B156" s="732">
        <v>244053</v>
      </c>
      <c r="C156" s="451" t="s">
        <v>1092</v>
      </c>
      <c r="D156" s="468"/>
      <c r="E156" s="468"/>
      <c r="F156" s="453"/>
      <c r="G156" s="454">
        <v>1000</v>
      </c>
      <c r="H156" s="455"/>
      <c r="I156" s="456"/>
      <c r="J156" s="457"/>
      <c r="K156" s="469"/>
      <c r="L156" s="459">
        <f t="shared" si="74"/>
        <v>1000</v>
      </c>
      <c r="M156" s="460">
        <f t="shared" si="75"/>
        <v>0</v>
      </c>
      <c r="N156" s="461">
        <f t="shared" si="75"/>
        <v>0</v>
      </c>
      <c r="O156" s="462">
        <f t="shared" si="75"/>
        <v>0</v>
      </c>
      <c r="P156" s="463">
        <f t="shared" si="76"/>
        <v>0</v>
      </c>
      <c r="Q156" s="459"/>
      <c r="R156" s="463"/>
      <c r="S156" s="464">
        <v>1000</v>
      </c>
      <c r="T156" s="460"/>
      <c r="U156" s="461"/>
      <c r="V156" s="465"/>
      <c r="W156" s="459"/>
      <c r="X156" s="460"/>
      <c r="Y156" s="461"/>
      <c r="Z156" s="466"/>
      <c r="AA156" s="464"/>
      <c r="AB156" s="460"/>
      <c r="AC156" s="461"/>
      <c r="AD156" s="465"/>
      <c r="AE156" s="459"/>
      <c r="AF156" s="460"/>
      <c r="AG156" s="461"/>
      <c r="AH156" s="466"/>
      <c r="AI156" s="459"/>
      <c r="AJ156" s="460"/>
      <c r="AK156" s="461"/>
      <c r="AL156" s="466"/>
    </row>
    <row r="157" spans="1:38" ht="18.75">
      <c r="A157" s="449"/>
      <c r="B157" s="732">
        <v>244053</v>
      </c>
      <c r="C157" s="451" t="s">
        <v>1093</v>
      </c>
      <c r="D157" s="468"/>
      <c r="E157" s="468"/>
      <c r="F157" s="453"/>
      <c r="G157" s="454">
        <v>1000</v>
      </c>
      <c r="H157" s="455"/>
      <c r="I157" s="456"/>
      <c r="J157" s="457"/>
      <c r="K157" s="469"/>
      <c r="L157" s="459">
        <f t="shared" si="74"/>
        <v>1000</v>
      </c>
      <c r="M157" s="460">
        <f t="shared" si="75"/>
        <v>0</v>
      </c>
      <c r="N157" s="461">
        <f t="shared" si="75"/>
        <v>0</v>
      </c>
      <c r="O157" s="462">
        <f t="shared" si="75"/>
        <v>0</v>
      </c>
      <c r="P157" s="463">
        <f t="shared" si="76"/>
        <v>0</v>
      </c>
      <c r="Q157" s="459"/>
      <c r="R157" s="463"/>
      <c r="S157" s="464">
        <v>1000</v>
      </c>
      <c r="T157" s="460"/>
      <c r="U157" s="461"/>
      <c r="V157" s="465"/>
      <c r="W157" s="459"/>
      <c r="X157" s="460"/>
      <c r="Y157" s="461"/>
      <c r="Z157" s="466"/>
      <c r="AA157" s="464"/>
      <c r="AB157" s="460"/>
      <c r="AC157" s="461"/>
      <c r="AD157" s="465"/>
      <c r="AE157" s="459"/>
      <c r="AF157" s="460"/>
      <c r="AG157" s="461"/>
      <c r="AH157" s="466"/>
      <c r="AI157" s="459"/>
      <c r="AJ157" s="460"/>
      <c r="AK157" s="461"/>
      <c r="AL157" s="466"/>
    </row>
    <row r="158" spans="1:38" ht="18.75">
      <c r="A158" s="449"/>
      <c r="B158" s="732">
        <v>244060</v>
      </c>
      <c r="C158" s="451" t="s">
        <v>1094</v>
      </c>
      <c r="D158" s="468"/>
      <c r="E158" s="468"/>
      <c r="F158" s="453"/>
      <c r="G158" s="454">
        <v>7050</v>
      </c>
      <c r="H158" s="455"/>
      <c r="I158" s="456"/>
      <c r="J158" s="457"/>
      <c r="K158" s="469"/>
      <c r="L158" s="459">
        <f t="shared" si="74"/>
        <v>7050</v>
      </c>
      <c r="M158" s="460">
        <f t="shared" si="75"/>
        <v>0</v>
      </c>
      <c r="N158" s="461">
        <f t="shared" si="75"/>
        <v>0</v>
      </c>
      <c r="O158" s="462">
        <f t="shared" si="75"/>
        <v>0</v>
      </c>
      <c r="P158" s="463">
        <f t="shared" si="76"/>
        <v>0</v>
      </c>
      <c r="Q158" s="459"/>
      <c r="R158" s="463"/>
      <c r="S158" s="464">
        <v>7050</v>
      </c>
      <c r="T158" s="460"/>
      <c r="U158" s="461"/>
      <c r="V158" s="465"/>
      <c r="W158" s="459"/>
      <c r="X158" s="460"/>
      <c r="Y158" s="461"/>
      <c r="Z158" s="466"/>
      <c r="AA158" s="464"/>
      <c r="AB158" s="460"/>
      <c r="AC158" s="461"/>
      <c r="AD158" s="465"/>
      <c r="AE158" s="459"/>
      <c r="AF158" s="460"/>
      <c r="AG158" s="461"/>
      <c r="AH158" s="466"/>
      <c r="AI158" s="459"/>
      <c r="AJ158" s="460"/>
      <c r="AK158" s="461"/>
      <c r="AL158" s="466"/>
    </row>
    <row r="159" spans="1:38" ht="18.75">
      <c r="A159" s="449"/>
      <c r="B159" s="732">
        <v>244067</v>
      </c>
      <c r="C159" s="451" t="s">
        <v>1095</v>
      </c>
      <c r="D159" s="468"/>
      <c r="E159" s="468"/>
      <c r="F159" s="453"/>
      <c r="G159" s="454"/>
      <c r="H159" s="455">
        <v>80833.149999999994</v>
      </c>
      <c r="I159" s="456"/>
      <c r="J159" s="457"/>
      <c r="K159" s="469"/>
      <c r="L159" s="459">
        <f t="shared" si="74"/>
        <v>80833.149999999994</v>
      </c>
      <c r="M159" s="460">
        <f t="shared" si="75"/>
        <v>0</v>
      </c>
      <c r="N159" s="461">
        <f t="shared" si="75"/>
        <v>0</v>
      </c>
      <c r="O159" s="462">
        <f t="shared" si="75"/>
        <v>0</v>
      </c>
      <c r="P159" s="463">
        <f t="shared" si="76"/>
        <v>0</v>
      </c>
      <c r="Q159" s="459"/>
      <c r="R159" s="463"/>
      <c r="S159" s="464"/>
      <c r="T159" s="460"/>
      <c r="U159" s="461"/>
      <c r="V159" s="465"/>
      <c r="W159" s="459">
        <v>80833.149999999994</v>
      </c>
      <c r="X159" s="460"/>
      <c r="Y159" s="461"/>
      <c r="Z159" s="466"/>
      <c r="AA159" s="464"/>
      <c r="AB159" s="460"/>
      <c r="AC159" s="461"/>
      <c r="AD159" s="465"/>
      <c r="AE159" s="459"/>
      <c r="AF159" s="460"/>
      <c r="AG159" s="461"/>
      <c r="AH159" s="466"/>
      <c r="AI159" s="459"/>
      <c r="AJ159" s="460"/>
      <c r="AK159" s="461"/>
      <c r="AL159" s="466"/>
    </row>
    <row r="160" spans="1:38" ht="18.75">
      <c r="A160" s="449"/>
      <c r="B160" s="732">
        <v>244068</v>
      </c>
      <c r="C160" s="451" t="s">
        <v>1096</v>
      </c>
      <c r="D160" s="468"/>
      <c r="E160" s="468"/>
      <c r="F160" s="453"/>
      <c r="G160" s="454"/>
      <c r="H160" s="455">
        <v>165000</v>
      </c>
      <c r="I160" s="456"/>
      <c r="J160" s="457"/>
      <c r="K160" s="469"/>
      <c r="L160" s="459">
        <f t="shared" si="74"/>
        <v>165000</v>
      </c>
      <c r="M160" s="460">
        <f t="shared" si="75"/>
        <v>0</v>
      </c>
      <c r="N160" s="461">
        <f t="shared" si="75"/>
        <v>0</v>
      </c>
      <c r="O160" s="462">
        <f t="shared" si="75"/>
        <v>0</v>
      </c>
      <c r="P160" s="463">
        <f t="shared" si="76"/>
        <v>0</v>
      </c>
      <c r="Q160" s="459"/>
      <c r="R160" s="463"/>
      <c r="S160" s="464"/>
      <c r="T160" s="460"/>
      <c r="U160" s="461"/>
      <c r="V160" s="465"/>
      <c r="W160" s="459">
        <v>165000</v>
      </c>
      <c r="X160" s="460"/>
      <c r="Y160" s="461"/>
      <c r="Z160" s="466"/>
      <c r="AA160" s="464"/>
      <c r="AB160" s="460"/>
      <c r="AC160" s="461"/>
      <c r="AD160" s="465"/>
      <c r="AE160" s="459"/>
      <c r="AF160" s="460"/>
      <c r="AG160" s="461"/>
      <c r="AH160" s="466"/>
      <c r="AI160" s="459"/>
      <c r="AJ160" s="460"/>
      <c r="AK160" s="461"/>
      <c r="AL160" s="466"/>
    </row>
    <row r="161" spans="1:38" ht="18.75">
      <c r="A161" s="449"/>
      <c r="B161" s="732">
        <v>244082</v>
      </c>
      <c r="C161" s="451" t="s">
        <v>1097</v>
      </c>
      <c r="D161" s="468"/>
      <c r="E161" s="468"/>
      <c r="F161" s="453"/>
      <c r="G161" s="454"/>
      <c r="H161" s="455">
        <v>3737.51</v>
      </c>
      <c r="I161" s="456"/>
      <c r="J161" s="457"/>
      <c r="K161" s="469"/>
      <c r="L161" s="459">
        <f t="shared" si="74"/>
        <v>3737.51</v>
      </c>
      <c r="M161" s="460">
        <f t="shared" si="75"/>
        <v>0</v>
      </c>
      <c r="N161" s="461">
        <f t="shared" si="75"/>
        <v>0</v>
      </c>
      <c r="O161" s="462">
        <f t="shared" si="75"/>
        <v>0</v>
      </c>
      <c r="P161" s="463">
        <f t="shared" si="76"/>
        <v>0</v>
      </c>
      <c r="Q161" s="459"/>
      <c r="R161" s="463"/>
      <c r="S161" s="464"/>
      <c r="T161" s="460"/>
      <c r="U161" s="461"/>
      <c r="V161" s="465"/>
      <c r="W161" s="459">
        <v>3737.51</v>
      </c>
      <c r="X161" s="460"/>
      <c r="Y161" s="461"/>
      <c r="Z161" s="466"/>
      <c r="AA161" s="464"/>
      <c r="AB161" s="460"/>
      <c r="AC161" s="461"/>
      <c r="AD161" s="465"/>
      <c r="AE161" s="459"/>
      <c r="AF161" s="460"/>
      <c r="AG161" s="461"/>
      <c r="AH161" s="466"/>
      <c r="AI161" s="459"/>
      <c r="AJ161" s="460"/>
      <c r="AK161" s="461"/>
      <c r="AL161" s="466"/>
    </row>
    <row r="162" spans="1:38" ht="18.75">
      <c r="A162" s="449"/>
      <c r="B162" s="732">
        <v>244085</v>
      </c>
      <c r="C162" s="451" t="s">
        <v>1098</v>
      </c>
      <c r="D162" s="468"/>
      <c r="E162" s="468"/>
      <c r="F162" s="453"/>
      <c r="G162" s="454">
        <v>990</v>
      </c>
      <c r="H162" s="455"/>
      <c r="I162" s="456"/>
      <c r="J162" s="457"/>
      <c r="K162" s="469"/>
      <c r="L162" s="459">
        <f t="shared" si="74"/>
        <v>990</v>
      </c>
      <c r="M162" s="460">
        <f t="shared" si="75"/>
        <v>0</v>
      </c>
      <c r="N162" s="461">
        <f t="shared" si="75"/>
        <v>0</v>
      </c>
      <c r="O162" s="462">
        <f t="shared" si="75"/>
        <v>0</v>
      </c>
      <c r="P162" s="463">
        <f t="shared" si="76"/>
        <v>0</v>
      </c>
      <c r="Q162" s="459"/>
      <c r="R162" s="463"/>
      <c r="S162" s="464">
        <v>990</v>
      </c>
      <c r="T162" s="460"/>
      <c r="U162" s="461"/>
      <c r="V162" s="465"/>
      <c r="W162" s="459"/>
      <c r="X162" s="460"/>
      <c r="Y162" s="461"/>
      <c r="Z162" s="466"/>
      <c r="AA162" s="464"/>
      <c r="AB162" s="460"/>
      <c r="AC162" s="461"/>
      <c r="AD162" s="465"/>
      <c r="AE162" s="459"/>
      <c r="AF162" s="460"/>
      <c r="AG162" s="461"/>
      <c r="AH162" s="466"/>
      <c r="AI162" s="459"/>
      <c r="AJ162" s="460"/>
      <c r="AK162" s="461"/>
      <c r="AL162" s="466"/>
    </row>
    <row r="163" spans="1:38" ht="18.75">
      <c r="A163" s="449"/>
      <c r="B163" s="732">
        <v>244085</v>
      </c>
      <c r="C163" s="451" t="s">
        <v>1099</v>
      </c>
      <c r="D163" s="468"/>
      <c r="E163" s="468"/>
      <c r="F163" s="453"/>
      <c r="G163" s="454">
        <v>3000</v>
      </c>
      <c r="H163" s="455"/>
      <c r="I163" s="456"/>
      <c r="J163" s="457"/>
      <c r="K163" s="469"/>
      <c r="L163" s="459">
        <f t="shared" si="74"/>
        <v>3000</v>
      </c>
      <c r="M163" s="460">
        <f t="shared" si="75"/>
        <v>0</v>
      </c>
      <c r="N163" s="461">
        <f t="shared" si="75"/>
        <v>0</v>
      </c>
      <c r="O163" s="462">
        <f t="shared" si="75"/>
        <v>0</v>
      </c>
      <c r="P163" s="463">
        <f t="shared" si="76"/>
        <v>0</v>
      </c>
      <c r="Q163" s="459"/>
      <c r="R163" s="463"/>
      <c r="S163" s="464">
        <v>3000</v>
      </c>
      <c r="T163" s="460"/>
      <c r="U163" s="461"/>
      <c r="V163" s="465"/>
      <c r="W163" s="459"/>
      <c r="X163" s="460"/>
      <c r="Y163" s="461"/>
      <c r="Z163" s="466"/>
      <c r="AA163" s="464"/>
      <c r="AB163" s="460"/>
      <c r="AC163" s="461"/>
      <c r="AD163" s="465"/>
      <c r="AE163" s="459"/>
      <c r="AF163" s="460"/>
      <c r="AG163" s="461"/>
      <c r="AH163" s="466"/>
      <c r="AI163" s="459"/>
      <c r="AJ163" s="460"/>
      <c r="AK163" s="461"/>
      <c r="AL163" s="466"/>
    </row>
    <row r="164" spans="1:38" ht="18.75">
      <c r="A164" s="449"/>
      <c r="B164" s="732">
        <v>244095</v>
      </c>
      <c r="C164" s="451" t="s">
        <v>1100</v>
      </c>
      <c r="D164" s="468"/>
      <c r="E164" s="468"/>
      <c r="F164" s="453"/>
      <c r="G164" s="454">
        <v>11720</v>
      </c>
      <c r="H164" s="455"/>
      <c r="I164" s="456"/>
      <c r="J164" s="457"/>
      <c r="K164" s="469"/>
      <c r="L164" s="459">
        <f t="shared" si="74"/>
        <v>11720</v>
      </c>
      <c r="M164" s="460">
        <f t="shared" si="75"/>
        <v>0</v>
      </c>
      <c r="N164" s="461">
        <f t="shared" si="75"/>
        <v>0</v>
      </c>
      <c r="O164" s="462">
        <f t="shared" si="75"/>
        <v>0</v>
      </c>
      <c r="P164" s="463">
        <f t="shared" si="76"/>
        <v>0</v>
      </c>
      <c r="Q164" s="459"/>
      <c r="R164" s="463"/>
      <c r="S164" s="464">
        <v>11720</v>
      </c>
      <c r="T164" s="460"/>
      <c r="U164" s="461"/>
      <c r="V164" s="465"/>
      <c r="W164" s="459"/>
      <c r="X164" s="460"/>
      <c r="Y164" s="461"/>
      <c r="Z164" s="466"/>
      <c r="AA164" s="464"/>
      <c r="AB164" s="460"/>
      <c r="AC164" s="461"/>
      <c r="AD164" s="465"/>
      <c r="AE164" s="459"/>
      <c r="AF164" s="460"/>
      <c r="AG164" s="461"/>
      <c r="AH164" s="466"/>
      <c r="AI164" s="459"/>
      <c r="AJ164" s="460"/>
      <c r="AK164" s="461"/>
      <c r="AL164" s="466"/>
    </row>
    <row r="165" spans="1:38" ht="18.75">
      <c r="A165" s="449"/>
      <c r="B165" s="732">
        <v>244095</v>
      </c>
      <c r="C165" s="451" t="s">
        <v>1101</v>
      </c>
      <c r="D165" s="468"/>
      <c r="E165" s="468"/>
      <c r="F165" s="453"/>
      <c r="G165" s="975">
        <v>400</v>
      </c>
      <c r="H165" s="455"/>
      <c r="I165" s="456"/>
      <c r="J165" s="457"/>
      <c r="K165" s="469"/>
      <c r="L165" s="459">
        <f t="shared" si="74"/>
        <v>400</v>
      </c>
      <c r="M165" s="460">
        <f t="shared" si="75"/>
        <v>0</v>
      </c>
      <c r="N165" s="461">
        <f t="shared" si="75"/>
        <v>0</v>
      </c>
      <c r="O165" s="462">
        <f t="shared" si="75"/>
        <v>0</v>
      </c>
      <c r="P165" s="463">
        <f t="shared" si="76"/>
        <v>0</v>
      </c>
      <c r="Q165" s="459"/>
      <c r="R165" s="463"/>
      <c r="S165" s="464">
        <v>400</v>
      </c>
      <c r="T165" s="460"/>
      <c r="U165" s="461"/>
      <c r="V165" s="465"/>
      <c r="W165" s="459"/>
      <c r="X165" s="460"/>
      <c r="Y165" s="461"/>
      <c r="Z165" s="466"/>
      <c r="AA165" s="464"/>
      <c r="AB165" s="460"/>
      <c r="AC165" s="461"/>
      <c r="AD165" s="465"/>
      <c r="AE165" s="459"/>
      <c r="AF165" s="460"/>
      <c r="AG165" s="461"/>
      <c r="AH165" s="466"/>
      <c r="AI165" s="459"/>
      <c r="AJ165" s="460"/>
      <c r="AK165" s="461"/>
      <c r="AL165" s="466"/>
    </row>
    <row r="166" spans="1:38" ht="18.75">
      <c r="A166" s="449"/>
      <c r="B166" s="732">
        <v>244103</v>
      </c>
      <c r="C166" s="451" t="s">
        <v>1102</v>
      </c>
      <c r="D166" s="468"/>
      <c r="E166" s="468"/>
      <c r="F166" s="453"/>
      <c r="G166" s="454">
        <v>1000</v>
      </c>
      <c r="H166" s="455"/>
      <c r="I166" s="456"/>
      <c r="J166" s="457"/>
      <c r="K166" s="469"/>
      <c r="L166" s="459">
        <f t="shared" si="74"/>
        <v>1000</v>
      </c>
      <c r="M166" s="460">
        <f t="shared" ref="M166:O177" si="77">SUM(T166,X166,AB166,AF166,AJ166)</f>
        <v>0</v>
      </c>
      <c r="N166" s="461">
        <f t="shared" si="77"/>
        <v>0</v>
      </c>
      <c r="O166" s="462">
        <f t="shared" si="77"/>
        <v>0</v>
      </c>
      <c r="P166" s="463">
        <f t="shared" si="76"/>
        <v>0</v>
      </c>
      <c r="Q166" s="459"/>
      <c r="R166" s="463"/>
      <c r="S166" s="464">
        <v>1000</v>
      </c>
      <c r="T166" s="460"/>
      <c r="U166" s="461"/>
      <c r="V166" s="465"/>
      <c r="W166" s="459"/>
      <c r="X166" s="460"/>
      <c r="Y166" s="461"/>
      <c r="Z166" s="466"/>
      <c r="AA166" s="464"/>
      <c r="AB166" s="460"/>
      <c r="AC166" s="461"/>
      <c r="AD166" s="465"/>
      <c r="AE166" s="459"/>
      <c r="AF166" s="460"/>
      <c r="AG166" s="461"/>
      <c r="AH166" s="466"/>
      <c r="AI166" s="459"/>
      <c r="AJ166" s="460"/>
      <c r="AK166" s="461"/>
      <c r="AL166" s="466"/>
    </row>
    <row r="167" spans="1:38" ht="18.75">
      <c r="A167" s="449"/>
      <c r="B167" s="732">
        <v>244103</v>
      </c>
      <c r="C167" s="451" t="s">
        <v>1103</v>
      </c>
      <c r="D167" s="468"/>
      <c r="E167" s="468"/>
      <c r="F167" s="453"/>
      <c r="G167" s="454">
        <v>1000</v>
      </c>
      <c r="H167" s="455"/>
      <c r="I167" s="456"/>
      <c r="J167" s="457"/>
      <c r="K167" s="469"/>
      <c r="L167" s="459">
        <f t="shared" si="74"/>
        <v>1000</v>
      </c>
      <c r="M167" s="460">
        <f t="shared" si="77"/>
        <v>0</v>
      </c>
      <c r="N167" s="461">
        <f t="shared" si="77"/>
        <v>0</v>
      </c>
      <c r="O167" s="462">
        <f t="shared" si="77"/>
        <v>0</v>
      </c>
      <c r="P167" s="463">
        <f t="shared" si="76"/>
        <v>0</v>
      </c>
      <c r="Q167" s="459"/>
      <c r="R167" s="463"/>
      <c r="S167" s="464">
        <v>1000</v>
      </c>
      <c r="T167" s="460"/>
      <c r="U167" s="461"/>
      <c r="V167" s="465"/>
      <c r="W167" s="459"/>
      <c r="X167" s="460"/>
      <c r="Y167" s="461"/>
      <c r="Z167" s="466"/>
      <c r="AA167" s="464"/>
      <c r="AB167" s="460"/>
      <c r="AC167" s="461"/>
      <c r="AD167" s="465"/>
      <c r="AE167" s="459"/>
      <c r="AF167" s="460"/>
      <c r="AG167" s="461"/>
      <c r="AH167" s="466"/>
      <c r="AI167" s="459"/>
      <c r="AJ167" s="460"/>
      <c r="AK167" s="461"/>
      <c r="AL167" s="466"/>
    </row>
    <row r="168" spans="1:38" ht="18.75">
      <c r="A168" s="449"/>
      <c r="B168" s="732">
        <v>244103</v>
      </c>
      <c r="C168" s="451" t="s">
        <v>1104</v>
      </c>
      <c r="D168" s="468"/>
      <c r="E168" s="468"/>
      <c r="F168" s="453"/>
      <c r="G168" s="454">
        <v>1000</v>
      </c>
      <c r="H168" s="455"/>
      <c r="I168" s="456"/>
      <c r="J168" s="457"/>
      <c r="K168" s="469"/>
      <c r="L168" s="459">
        <f t="shared" si="74"/>
        <v>1000</v>
      </c>
      <c r="M168" s="460">
        <f t="shared" si="77"/>
        <v>0</v>
      </c>
      <c r="N168" s="461">
        <f t="shared" si="77"/>
        <v>0</v>
      </c>
      <c r="O168" s="462">
        <f t="shared" si="77"/>
        <v>0</v>
      </c>
      <c r="P168" s="463">
        <f t="shared" si="76"/>
        <v>0</v>
      </c>
      <c r="Q168" s="459"/>
      <c r="R168" s="463"/>
      <c r="S168" s="464">
        <v>1000</v>
      </c>
      <c r="T168" s="460"/>
      <c r="U168" s="461"/>
      <c r="V168" s="465"/>
      <c r="W168" s="459"/>
      <c r="X168" s="460"/>
      <c r="Y168" s="461"/>
      <c r="Z168" s="466"/>
      <c r="AA168" s="464"/>
      <c r="AB168" s="460"/>
      <c r="AC168" s="461"/>
      <c r="AD168" s="465"/>
      <c r="AE168" s="459"/>
      <c r="AF168" s="460"/>
      <c r="AG168" s="461"/>
      <c r="AH168" s="466"/>
      <c r="AI168" s="459"/>
      <c r="AJ168" s="460"/>
      <c r="AK168" s="461"/>
      <c r="AL168" s="466"/>
    </row>
    <row r="169" spans="1:38" ht="18.75">
      <c r="A169" s="449"/>
      <c r="B169" s="732">
        <v>244127</v>
      </c>
      <c r="C169" s="451" t="s">
        <v>1105</v>
      </c>
      <c r="D169" s="468"/>
      <c r="E169" s="468"/>
      <c r="F169" s="453"/>
      <c r="G169" s="454">
        <v>4800</v>
      </c>
      <c r="H169" s="455"/>
      <c r="I169" s="456"/>
      <c r="J169" s="457"/>
      <c r="K169" s="469"/>
      <c r="L169" s="459">
        <f t="shared" si="74"/>
        <v>4800</v>
      </c>
      <c r="M169" s="460">
        <f t="shared" si="77"/>
        <v>0</v>
      </c>
      <c r="N169" s="461">
        <f t="shared" si="77"/>
        <v>0</v>
      </c>
      <c r="O169" s="462">
        <f t="shared" si="77"/>
        <v>0</v>
      </c>
      <c r="P169" s="463">
        <f t="shared" si="76"/>
        <v>0</v>
      </c>
      <c r="Q169" s="459"/>
      <c r="R169" s="463"/>
      <c r="S169" s="464">
        <v>4800</v>
      </c>
      <c r="T169" s="460"/>
      <c r="U169" s="461"/>
      <c r="V169" s="465"/>
      <c r="W169" s="459"/>
      <c r="X169" s="460"/>
      <c r="Y169" s="461"/>
      <c r="Z169" s="466"/>
      <c r="AA169" s="464"/>
      <c r="AB169" s="460"/>
      <c r="AC169" s="461"/>
      <c r="AD169" s="465"/>
      <c r="AE169" s="459"/>
      <c r="AF169" s="460"/>
      <c r="AG169" s="461"/>
      <c r="AH169" s="466"/>
      <c r="AI169" s="459"/>
      <c r="AJ169" s="460"/>
      <c r="AK169" s="461"/>
      <c r="AL169" s="466"/>
    </row>
    <row r="170" spans="1:38" ht="18.75">
      <c r="A170" s="449"/>
      <c r="B170" s="732">
        <v>25007</v>
      </c>
      <c r="C170" s="451" t="s">
        <v>1106</v>
      </c>
      <c r="D170" s="468"/>
      <c r="E170" s="468"/>
      <c r="F170" s="453"/>
      <c r="G170" s="454">
        <v>2250</v>
      </c>
      <c r="H170" s="455"/>
      <c r="I170" s="456"/>
      <c r="J170" s="457"/>
      <c r="K170" s="469"/>
      <c r="L170" s="459">
        <f t="shared" si="74"/>
        <v>2250</v>
      </c>
      <c r="M170" s="460">
        <f t="shared" si="77"/>
        <v>0</v>
      </c>
      <c r="N170" s="461">
        <f t="shared" si="77"/>
        <v>0</v>
      </c>
      <c r="O170" s="462">
        <f t="shared" si="77"/>
        <v>0</v>
      </c>
      <c r="P170" s="463">
        <f t="shared" si="76"/>
        <v>0</v>
      </c>
      <c r="Q170" s="459"/>
      <c r="R170" s="463"/>
      <c r="S170" s="464">
        <v>2250</v>
      </c>
      <c r="T170" s="460"/>
      <c r="U170" s="461"/>
      <c r="V170" s="465"/>
      <c r="W170" s="459"/>
      <c r="X170" s="460"/>
      <c r="Y170" s="461"/>
      <c r="Z170" s="466"/>
      <c r="AA170" s="464"/>
      <c r="AB170" s="460"/>
      <c r="AC170" s="461"/>
      <c r="AD170" s="465"/>
      <c r="AE170" s="459"/>
      <c r="AF170" s="460"/>
      <c r="AG170" s="461"/>
      <c r="AH170" s="466"/>
      <c r="AI170" s="459"/>
      <c r="AJ170" s="460"/>
      <c r="AK170" s="461"/>
      <c r="AL170" s="466"/>
    </row>
    <row r="171" spans="1:38" ht="18.75">
      <c r="A171" s="449"/>
      <c r="B171" s="732">
        <v>25027</v>
      </c>
      <c r="C171" s="451" t="s">
        <v>1357</v>
      </c>
      <c r="D171" s="468"/>
      <c r="E171" s="468"/>
      <c r="F171" s="453"/>
      <c r="G171" s="454">
        <v>3960</v>
      </c>
      <c r="H171" s="455"/>
      <c r="I171" s="456"/>
      <c r="J171" s="457"/>
      <c r="K171" s="469"/>
      <c r="L171" s="459">
        <f t="shared" si="74"/>
        <v>3960</v>
      </c>
      <c r="M171" s="460">
        <f t="shared" si="77"/>
        <v>0</v>
      </c>
      <c r="N171" s="461">
        <f t="shared" si="77"/>
        <v>0</v>
      </c>
      <c r="O171" s="462">
        <f t="shared" si="77"/>
        <v>0</v>
      </c>
      <c r="P171" s="463">
        <f t="shared" si="76"/>
        <v>0</v>
      </c>
      <c r="Q171" s="459"/>
      <c r="R171" s="463"/>
      <c r="S171" s="464">
        <v>3960</v>
      </c>
      <c r="T171" s="460"/>
      <c r="U171" s="461"/>
      <c r="V171" s="465"/>
      <c r="W171" s="459"/>
      <c r="X171" s="460"/>
      <c r="Y171" s="461"/>
      <c r="Z171" s="466"/>
      <c r="AA171" s="464"/>
      <c r="AB171" s="460"/>
      <c r="AC171" s="461"/>
      <c r="AD171" s="465"/>
      <c r="AE171" s="459"/>
      <c r="AF171" s="460"/>
      <c r="AG171" s="461"/>
      <c r="AH171" s="466"/>
      <c r="AI171" s="459"/>
      <c r="AJ171" s="460"/>
      <c r="AK171" s="461"/>
      <c r="AL171" s="466"/>
    </row>
    <row r="172" spans="1:38" ht="18.75">
      <c r="A172" s="449"/>
      <c r="B172" s="732">
        <v>25037</v>
      </c>
      <c r="C172" s="451" t="s">
        <v>1356</v>
      </c>
      <c r="D172" s="468"/>
      <c r="E172" s="468"/>
      <c r="F172" s="453"/>
      <c r="G172" s="454">
        <v>3000</v>
      </c>
      <c r="H172" s="455"/>
      <c r="I172" s="456"/>
      <c r="J172" s="457"/>
      <c r="K172" s="469"/>
      <c r="L172" s="459">
        <f t="shared" si="74"/>
        <v>3000</v>
      </c>
      <c r="M172" s="460">
        <f t="shared" si="77"/>
        <v>0</v>
      </c>
      <c r="N172" s="461">
        <f t="shared" si="77"/>
        <v>0</v>
      </c>
      <c r="O172" s="462">
        <f t="shared" si="77"/>
        <v>0</v>
      </c>
      <c r="P172" s="463">
        <f t="shared" si="76"/>
        <v>0</v>
      </c>
      <c r="Q172" s="459"/>
      <c r="R172" s="463"/>
      <c r="S172" s="464">
        <v>3000</v>
      </c>
      <c r="T172" s="460"/>
      <c r="U172" s="461"/>
      <c r="V172" s="465"/>
      <c r="W172" s="459"/>
      <c r="X172" s="460"/>
      <c r="Y172" s="461"/>
      <c r="Z172" s="466"/>
      <c r="AA172" s="464"/>
      <c r="AB172" s="460"/>
      <c r="AC172" s="461"/>
      <c r="AD172" s="465"/>
      <c r="AE172" s="459"/>
      <c r="AF172" s="460"/>
      <c r="AG172" s="461"/>
      <c r="AH172" s="466"/>
      <c r="AI172" s="459"/>
      <c r="AJ172" s="460"/>
      <c r="AK172" s="461"/>
      <c r="AL172" s="466"/>
    </row>
    <row r="173" spans="1:38" ht="18.75">
      <c r="A173" s="449"/>
      <c r="B173" s="732">
        <v>244195</v>
      </c>
      <c r="C173" s="451" t="s">
        <v>1424</v>
      </c>
      <c r="D173" s="468"/>
      <c r="E173" s="468"/>
      <c r="F173" s="453"/>
      <c r="G173" s="454">
        <v>5400</v>
      </c>
      <c r="H173" s="455"/>
      <c r="I173" s="456"/>
      <c r="J173" s="457"/>
      <c r="K173" s="469"/>
      <c r="L173" s="459">
        <f t="shared" si="74"/>
        <v>5400</v>
      </c>
      <c r="M173" s="460">
        <f t="shared" si="77"/>
        <v>0</v>
      </c>
      <c r="N173" s="461">
        <f t="shared" si="77"/>
        <v>0</v>
      </c>
      <c r="O173" s="462">
        <f t="shared" si="77"/>
        <v>0</v>
      </c>
      <c r="P173" s="463">
        <f t="shared" si="76"/>
        <v>0</v>
      </c>
      <c r="Q173" s="459"/>
      <c r="R173" s="463"/>
      <c r="S173" s="464">
        <v>5400</v>
      </c>
      <c r="T173" s="460"/>
      <c r="U173" s="461"/>
      <c r="V173" s="465"/>
      <c r="W173" s="459"/>
      <c r="X173" s="460"/>
      <c r="Y173" s="461"/>
      <c r="Z173" s="466"/>
      <c r="AA173" s="464"/>
      <c r="AB173" s="460"/>
      <c r="AC173" s="461"/>
      <c r="AD173" s="465"/>
      <c r="AE173" s="459"/>
      <c r="AF173" s="460"/>
      <c r="AG173" s="461"/>
      <c r="AH173" s="466"/>
      <c r="AI173" s="459"/>
      <c r="AJ173" s="460"/>
      <c r="AK173" s="461"/>
      <c r="AL173" s="466"/>
    </row>
    <row r="174" spans="1:38" ht="18.75">
      <c r="A174" s="449"/>
      <c r="B174" s="732">
        <v>244202</v>
      </c>
      <c r="C174" s="451" t="s">
        <v>1525</v>
      </c>
      <c r="D174" s="468"/>
      <c r="E174" s="468"/>
      <c r="F174" s="453"/>
      <c r="G174" s="454"/>
      <c r="H174" s="455">
        <v>3745</v>
      </c>
      <c r="I174" s="456"/>
      <c r="J174" s="457"/>
      <c r="K174" s="469"/>
      <c r="L174" s="459">
        <f t="shared" si="74"/>
        <v>0</v>
      </c>
      <c r="M174" s="460">
        <f t="shared" si="77"/>
        <v>0</v>
      </c>
      <c r="N174" s="461">
        <f t="shared" si="77"/>
        <v>0</v>
      </c>
      <c r="O174" s="462">
        <f t="shared" si="77"/>
        <v>3745</v>
      </c>
      <c r="P174" s="463">
        <f t="shared" si="76"/>
        <v>0</v>
      </c>
      <c r="Q174" s="459"/>
      <c r="R174" s="463"/>
      <c r="S174" s="464"/>
      <c r="T174" s="460"/>
      <c r="U174" s="461"/>
      <c r="V174" s="465"/>
      <c r="W174" s="459"/>
      <c r="X174" s="460"/>
      <c r="Y174" s="461"/>
      <c r="Z174" s="466">
        <v>3745</v>
      </c>
      <c r="AA174" s="464"/>
      <c r="AB174" s="460"/>
      <c r="AC174" s="461"/>
      <c r="AD174" s="465"/>
      <c r="AE174" s="459"/>
      <c r="AF174" s="460"/>
      <c r="AG174" s="461"/>
      <c r="AH174" s="466"/>
      <c r="AI174" s="459"/>
      <c r="AJ174" s="460"/>
      <c r="AK174" s="461"/>
      <c r="AL174" s="466"/>
    </row>
    <row r="175" spans="1:38" ht="18.75">
      <c r="A175" s="449"/>
      <c r="B175" s="732">
        <v>244210</v>
      </c>
      <c r="C175" s="451" t="s">
        <v>1526</v>
      </c>
      <c r="D175" s="468"/>
      <c r="E175" s="468"/>
      <c r="F175" s="453"/>
      <c r="G175" s="454">
        <v>3750</v>
      </c>
      <c r="H175" s="455"/>
      <c r="I175" s="456"/>
      <c r="J175" s="457"/>
      <c r="K175" s="469"/>
      <c r="L175" s="459">
        <f t="shared" si="74"/>
        <v>3750</v>
      </c>
      <c r="M175" s="460">
        <f t="shared" si="77"/>
        <v>0</v>
      </c>
      <c r="N175" s="461">
        <f t="shared" si="77"/>
        <v>0</v>
      </c>
      <c r="O175" s="462">
        <f t="shared" si="77"/>
        <v>0</v>
      </c>
      <c r="P175" s="463">
        <f t="shared" si="76"/>
        <v>0</v>
      </c>
      <c r="Q175" s="459"/>
      <c r="R175" s="463"/>
      <c r="S175" s="464">
        <v>3750</v>
      </c>
      <c r="T175" s="460"/>
      <c r="U175" s="461"/>
      <c r="V175" s="465"/>
      <c r="W175" s="459"/>
      <c r="X175" s="460"/>
      <c r="Y175" s="461"/>
      <c r="Z175" s="466"/>
      <c r="AA175" s="464"/>
      <c r="AB175" s="460"/>
      <c r="AC175" s="461"/>
      <c r="AD175" s="465"/>
      <c r="AE175" s="459"/>
      <c r="AF175" s="460"/>
      <c r="AG175" s="461"/>
      <c r="AH175" s="466"/>
      <c r="AI175" s="459"/>
      <c r="AJ175" s="460"/>
      <c r="AK175" s="461"/>
      <c r="AL175" s="466"/>
    </row>
    <row r="176" spans="1:38" ht="18.75">
      <c r="A176" s="449"/>
      <c r="B176" s="732">
        <v>244214</v>
      </c>
      <c r="C176" s="451" t="s">
        <v>1527</v>
      </c>
      <c r="D176" s="468"/>
      <c r="E176" s="468"/>
      <c r="F176" s="453"/>
      <c r="G176" s="454">
        <v>1950</v>
      </c>
      <c r="H176" s="455"/>
      <c r="I176" s="456"/>
      <c r="J176" s="457"/>
      <c r="K176" s="469"/>
      <c r="L176" s="459">
        <f t="shared" si="74"/>
        <v>1950</v>
      </c>
      <c r="M176" s="460">
        <f t="shared" si="77"/>
        <v>0</v>
      </c>
      <c r="N176" s="461">
        <f t="shared" si="77"/>
        <v>0</v>
      </c>
      <c r="O176" s="462">
        <f t="shared" si="77"/>
        <v>0</v>
      </c>
      <c r="P176" s="463">
        <f t="shared" si="76"/>
        <v>0</v>
      </c>
      <c r="Q176" s="459"/>
      <c r="R176" s="463"/>
      <c r="S176" s="464">
        <v>1950</v>
      </c>
      <c r="T176" s="460"/>
      <c r="U176" s="461"/>
      <c r="V176" s="465"/>
      <c r="W176" s="459"/>
      <c r="X176" s="460"/>
      <c r="Y176" s="461"/>
      <c r="Z176" s="466"/>
      <c r="AA176" s="464"/>
      <c r="AB176" s="460"/>
      <c r="AC176" s="461"/>
      <c r="AD176" s="465"/>
      <c r="AE176" s="459"/>
      <c r="AF176" s="460"/>
      <c r="AG176" s="461"/>
      <c r="AH176" s="466"/>
      <c r="AI176" s="459"/>
      <c r="AJ176" s="460"/>
      <c r="AK176" s="461"/>
      <c r="AL176" s="466"/>
    </row>
    <row r="177" spans="1:38" ht="18.75">
      <c r="A177" s="449"/>
      <c r="B177" s="732">
        <v>244216</v>
      </c>
      <c r="C177" s="451" t="s">
        <v>1528</v>
      </c>
      <c r="D177" s="468"/>
      <c r="E177" s="468"/>
      <c r="F177" s="453"/>
      <c r="G177" s="454"/>
      <c r="H177" s="455">
        <v>5596.1</v>
      </c>
      <c r="I177" s="456"/>
      <c r="J177" s="457"/>
      <c r="K177" s="469"/>
      <c r="L177" s="459">
        <f t="shared" si="74"/>
        <v>0</v>
      </c>
      <c r="M177" s="460">
        <f t="shared" si="77"/>
        <v>0</v>
      </c>
      <c r="N177" s="461">
        <f t="shared" si="77"/>
        <v>0</v>
      </c>
      <c r="O177" s="462">
        <f t="shared" si="77"/>
        <v>5596.1</v>
      </c>
      <c r="P177" s="463">
        <f t="shared" si="76"/>
        <v>0</v>
      </c>
      <c r="Q177" s="459"/>
      <c r="R177" s="463"/>
      <c r="S177" s="464"/>
      <c r="T177" s="460"/>
      <c r="U177" s="461"/>
      <c r="V177" s="465"/>
      <c r="W177" s="459"/>
      <c r="X177" s="460"/>
      <c r="Y177" s="461"/>
      <c r="Z177" s="466">
        <v>5596.1</v>
      </c>
      <c r="AA177" s="464"/>
      <c r="AB177" s="460"/>
      <c r="AC177" s="461"/>
      <c r="AD177" s="465"/>
      <c r="AE177" s="459"/>
      <c r="AF177" s="460"/>
      <c r="AG177" s="461"/>
      <c r="AH177" s="466"/>
      <c r="AI177" s="459"/>
      <c r="AJ177" s="460"/>
      <c r="AK177" s="461"/>
      <c r="AL177" s="466"/>
    </row>
    <row r="178" spans="1:38" ht="18.75">
      <c r="A178" s="449"/>
      <c r="B178" s="732">
        <v>244230</v>
      </c>
      <c r="C178" s="451" t="s">
        <v>1376</v>
      </c>
      <c r="D178" s="468"/>
      <c r="E178" s="468"/>
      <c r="F178" s="453"/>
      <c r="G178" s="454"/>
      <c r="H178" s="455">
        <v>42277.84</v>
      </c>
      <c r="I178" s="456"/>
      <c r="J178" s="457"/>
      <c r="K178" s="469"/>
      <c r="L178" s="459">
        <f t="shared" ref="L178:L190" si="78">SUM(Q178,S178,W178,AA178,AE178,AI178)</f>
        <v>0</v>
      </c>
      <c r="M178" s="460">
        <f t="shared" ref="M178:M190" si="79">SUM(T178,X178,AB178,AF178,AJ178)</f>
        <v>0</v>
      </c>
      <c r="N178" s="461">
        <f t="shared" ref="N178:N190" si="80">SUM(U178,Y178,AC178,AG178,AK178)</f>
        <v>0</v>
      </c>
      <c r="O178" s="462">
        <f t="shared" ref="O178:O190" si="81">SUM(V178,Z178,AD178,AH178,AL178)</f>
        <v>42277.84</v>
      </c>
      <c r="P178" s="463">
        <f t="shared" ref="P178:P190" si="82">SUM(R178)</f>
        <v>0</v>
      </c>
      <c r="Q178" s="459"/>
      <c r="R178" s="463"/>
      <c r="S178" s="464"/>
      <c r="T178" s="460"/>
      <c r="U178" s="461"/>
      <c r="V178" s="465"/>
      <c r="W178" s="459"/>
      <c r="X178" s="460"/>
      <c r="Y178" s="461"/>
      <c r="Z178" s="466">
        <v>42277.84</v>
      </c>
      <c r="AA178" s="464"/>
      <c r="AB178" s="460"/>
      <c r="AC178" s="461"/>
      <c r="AD178" s="465"/>
      <c r="AE178" s="459"/>
      <c r="AF178" s="460"/>
      <c r="AG178" s="461"/>
      <c r="AH178" s="466"/>
      <c r="AI178" s="459"/>
      <c r="AJ178" s="460"/>
      <c r="AK178" s="461"/>
      <c r="AL178" s="466"/>
    </row>
    <row r="179" spans="1:38" ht="18.75">
      <c r="A179" s="449"/>
      <c r="B179" s="732"/>
      <c r="C179" s="451" t="s">
        <v>1562</v>
      </c>
      <c r="D179" s="468"/>
      <c r="E179" s="468"/>
      <c r="F179" s="453"/>
      <c r="G179" s="454">
        <v>36000</v>
      </c>
      <c r="H179" s="455"/>
      <c r="I179" s="456"/>
      <c r="J179" s="457"/>
      <c r="K179" s="469"/>
      <c r="L179" s="459">
        <f t="shared" si="78"/>
        <v>0</v>
      </c>
      <c r="M179" s="460">
        <f t="shared" si="79"/>
        <v>0</v>
      </c>
      <c r="N179" s="461">
        <f t="shared" si="80"/>
        <v>36000</v>
      </c>
      <c r="O179" s="462">
        <f t="shared" si="81"/>
        <v>0</v>
      </c>
      <c r="P179" s="463">
        <f t="shared" si="82"/>
        <v>0</v>
      </c>
      <c r="Q179" s="459"/>
      <c r="R179" s="463"/>
      <c r="S179" s="464"/>
      <c r="T179" s="460"/>
      <c r="U179" s="461">
        <v>36000</v>
      </c>
      <c r="V179" s="465"/>
      <c r="W179" s="459"/>
      <c r="X179" s="460"/>
      <c r="Y179" s="461"/>
      <c r="Z179" s="466"/>
      <c r="AA179" s="464"/>
      <c r="AB179" s="460"/>
      <c r="AC179" s="461"/>
      <c r="AD179" s="465"/>
      <c r="AE179" s="459"/>
      <c r="AF179" s="460"/>
      <c r="AG179" s="461"/>
      <c r="AH179" s="466"/>
      <c r="AI179" s="459"/>
      <c r="AJ179" s="460"/>
      <c r="AK179" s="461"/>
      <c r="AL179" s="466"/>
    </row>
    <row r="180" spans="1:38" ht="18.75">
      <c r="A180" s="449"/>
      <c r="B180" s="732"/>
      <c r="C180" s="451" t="s">
        <v>1563</v>
      </c>
      <c r="D180" s="468"/>
      <c r="E180" s="468"/>
      <c r="F180" s="453"/>
      <c r="G180" s="454">
        <v>36000</v>
      </c>
      <c r="H180" s="455"/>
      <c r="I180" s="456"/>
      <c r="J180" s="457"/>
      <c r="K180" s="469"/>
      <c r="L180" s="459">
        <f t="shared" si="78"/>
        <v>0</v>
      </c>
      <c r="M180" s="460">
        <f t="shared" si="79"/>
        <v>0</v>
      </c>
      <c r="N180" s="461">
        <f t="shared" si="80"/>
        <v>36000</v>
      </c>
      <c r="O180" s="462">
        <f t="shared" si="81"/>
        <v>0</v>
      </c>
      <c r="P180" s="463">
        <f t="shared" si="82"/>
        <v>0</v>
      </c>
      <c r="Q180" s="459"/>
      <c r="R180" s="463"/>
      <c r="S180" s="464"/>
      <c r="T180" s="460"/>
      <c r="U180" s="461">
        <v>36000</v>
      </c>
      <c r="V180" s="465"/>
      <c r="W180" s="459"/>
      <c r="X180" s="460"/>
      <c r="Y180" s="461"/>
      <c r="Z180" s="466"/>
      <c r="AA180" s="464"/>
      <c r="AB180" s="460"/>
      <c r="AC180" s="461"/>
      <c r="AD180" s="465"/>
      <c r="AE180" s="459"/>
      <c r="AF180" s="460"/>
      <c r="AG180" s="461"/>
      <c r="AH180" s="466"/>
      <c r="AI180" s="459"/>
      <c r="AJ180" s="460"/>
      <c r="AK180" s="461"/>
      <c r="AL180" s="466"/>
    </row>
    <row r="181" spans="1:38" ht="18.75">
      <c r="A181" s="449"/>
      <c r="B181" s="732"/>
      <c r="C181" s="451" t="s">
        <v>1564</v>
      </c>
      <c r="D181" s="468"/>
      <c r="E181" s="468"/>
      <c r="F181" s="453"/>
      <c r="G181" s="454">
        <v>36000</v>
      </c>
      <c r="H181" s="455"/>
      <c r="I181" s="456"/>
      <c r="J181" s="457"/>
      <c r="K181" s="469"/>
      <c r="L181" s="459">
        <f t="shared" si="78"/>
        <v>0</v>
      </c>
      <c r="M181" s="460">
        <f t="shared" si="79"/>
        <v>0</v>
      </c>
      <c r="N181" s="461">
        <f t="shared" si="80"/>
        <v>36000</v>
      </c>
      <c r="O181" s="462">
        <f t="shared" si="81"/>
        <v>0</v>
      </c>
      <c r="P181" s="463">
        <f t="shared" si="82"/>
        <v>0</v>
      </c>
      <c r="Q181" s="459"/>
      <c r="R181" s="463"/>
      <c r="S181" s="464"/>
      <c r="T181" s="460"/>
      <c r="U181" s="461">
        <v>36000</v>
      </c>
      <c r="V181" s="465"/>
      <c r="W181" s="459"/>
      <c r="X181" s="460"/>
      <c r="Y181" s="461"/>
      <c r="Z181" s="466"/>
      <c r="AA181" s="464"/>
      <c r="AB181" s="460"/>
      <c r="AC181" s="461"/>
      <c r="AD181" s="465"/>
      <c r="AE181" s="459"/>
      <c r="AF181" s="460"/>
      <c r="AG181" s="461"/>
      <c r="AH181" s="466"/>
      <c r="AI181" s="459"/>
      <c r="AJ181" s="460"/>
      <c r="AK181" s="461"/>
      <c r="AL181" s="466"/>
    </row>
    <row r="182" spans="1:38" ht="18.75">
      <c r="A182" s="449"/>
      <c r="B182" s="732"/>
      <c r="C182" s="451" t="s">
        <v>1565</v>
      </c>
      <c r="D182" s="468"/>
      <c r="E182" s="468"/>
      <c r="F182" s="453"/>
      <c r="G182" s="454">
        <v>72000</v>
      </c>
      <c r="H182" s="455"/>
      <c r="I182" s="456"/>
      <c r="J182" s="457"/>
      <c r="K182" s="469"/>
      <c r="L182" s="459">
        <f t="shared" si="78"/>
        <v>0</v>
      </c>
      <c r="M182" s="460">
        <f t="shared" si="79"/>
        <v>0</v>
      </c>
      <c r="N182" s="461">
        <f t="shared" si="80"/>
        <v>72000</v>
      </c>
      <c r="O182" s="462">
        <f t="shared" si="81"/>
        <v>0</v>
      </c>
      <c r="P182" s="463">
        <f t="shared" si="82"/>
        <v>0</v>
      </c>
      <c r="Q182" s="459"/>
      <c r="R182" s="463"/>
      <c r="S182" s="464"/>
      <c r="T182" s="460"/>
      <c r="U182" s="461">
        <v>72000</v>
      </c>
      <c r="V182" s="465"/>
      <c r="W182" s="459"/>
      <c r="X182" s="460"/>
      <c r="Y182" s="461"/>
      <c r="Z182" s="466"/>
      <c r="AA182" s="464"/>
      <c r="AB182" s="460"/>
      <c r="AC182" s="461"/>
      <c r="AD182" s="465"/>
      <c r="AE182" s="459"/>
      <c r="AF182" s="460"/>
      <c r="AG182" s="461"/>
      <c r="AH182" s="466"/>
      <c r="AI182" s="459"/>
      <c r="AJ182" s="460"/>
      <c r="AK182" s="461"/>
      <c r="AL182" s="466"/>
    </row>
    <row r="183" spans="1:38" ht="18.75">
      <c r="A183" s="449"/>
      <c r="B183" s="732"/>
      <c r="C183" s="451" t="s">
        <v>1566</v>
      </c>
      <c r="D183" s="468"/>
      <c r="E183" s="468"/>
      <c r="F183" s="453"/>
      <c r="G183" s="454">
        <v>36000</v>
      </c>
      <c r="H183" s="455"/>
      <c r="I183" s="456"/>
      <c r="J183" s="457"/>
      <c r="K183" s="469"/>
      <c r="L183" s="459">
        <f t="shared" si="78"/>
        <v>0</v>
      </c>
      <c r="M183" s="460">
        <f t="shared" si="79"/>
        <v>0</v>
      </c>
      <c r="N183" s="461">
        <f t="shared" si="80"/>
        <v>36000</v>
      </c>
      <c r="O183" s="462">
        <f t="shared" si="81"/>
        <v>0</v>
      </c>
      <c r="P183" s="463">
        <f t="shared" si="82"/>
        <v>0</v>
      </c>
      <c r="Q183" s="459"/>
      <c r="R183" s="463"/>
      <c r="S183" s="464"/>
      <c r="T183" s="460"/>
      <c r="U183" s="461">
        <v>36000</v>
      </c>
      <c r="V183" s="465"/>
      <c r="W183" s="459"/>
      <c r="X183" s="460"/>
      <c r="Y183" s="461"/>
      <c r="Z183" s="466"/>
      <c r="AA183" s="464"/>
      <c r="AB183" s="460"/>
      <c r="AC183" s="461"/>
      <c r="AD183" s="465"/>
      <c r="AE183" s="459"/>
      <c r="AF183" s="460"/>
      <c r="AG183" s="461"/>
      <c r="AH183" s="466"/>
      <c r="AI183" s="459"/>
      <c r="AJ183" s="460"/>
      <c r="AK183" s="461"/>
      <c r="AL183" s="466"/>
    </row>
    <row r="184" spans="1:38" ht="18.75">
      <c r="A184" s="483"/>
      <c r="B184" s="733"/>
      <c r="C184" s="484" t="s">
        <v>1567</v>
      </c>
      <c r="D184" s="485"/>
      <c r="E184" s="485"/>
      <c r="F184" s="486"/>
      <c r="G184" s="487"/>
      <c r="H184" s="488">
        <v>132900</v>
      </c>
      <c r="I184" s="489"/>
      <c r="J184" s="490"/>
      <c r="K184" s="491"/>
      <c r="L184" s="459">
        <f t="shared" si="78"/>
        <v>0</v>
      </c>
      <c r="M184" s="460">
        <f t="shared" si="79"/>
        <v>0</v>
      </c>
      <c r="N184" s="461">
        <f t="shared" si="80"/>
        <v>132900</v>
      </c>
      <c r="O184" s="462">
        <f t="shared" si="81"/>
        <v>0</v>
      </c>
      <c r="P184" s="463">
        <f t="shared" si="82"/>
        <v>0</v>
      </c>
      <c r="Q184" s="492"/>
      <c r="R184" s="493"/>
      <c r="S184" s="494"/>
      <c r="T184" s="495"/>
      <c r="U184" s="496"/>
      <c r="V184" s="497"/>
      <c r="W184" s="492"/>
      <c r="X184" s="495"/>
      <c r="Y184" s="496">
        <v>132900</v>
      </c>
      <c r="Z184" s="498"/>
      <c r="AA184" s="494"/>
      <c r="AB184" s="495"/>
      <c r="AC184" s="496"/>
      <c r="AD184" s="497"/>
      <c r="AE184" s="492"/>
      <c r="AF184" s="495"/>
      <c r="AG184" s="496"/>
      <c r="AH184" s="498"/>
      <c r="AI184" s="492"/>
      <c r="AJ184" s="495"/>
      <c r="AK184" s="496"/>
      <c r="AL184" s="498"/>
    </row>
    <row r="185" spans="1:38" ht="18.75">
      <c r="A185" s="483"/>
      <c r="B185" s="733"/>
      <c r="C185" s="484" t="s">
        <v>1637</v>
      </c>
      <c r="D185" s="485"/>
      <c r="E185" s="485"/>
      <c r="F185" s="486"/>
      <c r="G185" s="487"/>
      <c r="H185" s="488"/>
      <c r="I185" s="489"/>
      <c r="J185" s="490">
        <v>3210</v>
      </c>
      <c r="K185" s="491"/>
      <c r="L185" s="459">
        <f t="shared" si="78"/>
        <v>0</v>
      </c>
      <c r="M185" s="460">
        <f t="shared" si="79"/>
        <v>0</v>
      </c>
      <c r="N185" s="461">
        <f t="shared" si="80"/>
        <v>0</v>
      </c>
      <c r="O185" s="462">
        <f t="shared" si="81"/>
        <v>0</v>
      </c>
      <c r="P185" s="463">
        <f t="shared" si="82"/>
        <v>0</v>
      </c>
      <c r="Q185" s="492"/>
      <c r="R185" s="493"/>
      <c r="S185" s="494"/>
      <c r="T185" s="495"/>
      <c r="U185" s="496"/>
      <c r="V185" s="497"/>
      <c r="W185" s="492"/>
      <c r="X185" s="495"/>
      <c r="Y185" s="496"/>
      <c r="Z185" s="498"/>
      <c r="AA185" s="494"/>
      <c r="AB185" s="495"/>
      <c r="AC185" s="496"/>
      <c r="AD185" s="497"/>
      <c r="AE185" s="492"/>
      <c r="AF185" s="495"/>
      <c r="AG185" s="496"/>
      <c r="AH185" s="498"/>
      <c r="AI185" s="492"/>
      <c r="AJ185" s="495"/>
      <c r="AK185" s="496"/>
      <c r="AL185" s="498"/>
    </row>
    <row r="186" spans="1:38" ht="18.75">
      <c r="A186" s="483"/>
      <c r="B186" s="733"/>
      <c r="C186" s="484" t="s">
        <v>1638</v>
      </c>
      <c r="D186" s="485"/>
      <c r="E186" s="485"/>
      <c r="F186" s="486"/>
      <c r="G186" s="487"/>
      <c r="H186" s="488"/>
      <c r="I186" s="489"/>
      <c r="J186" s="490">
        <v>32100</v>
      </c>
      <c r="K186" s="491"/>
      <c r="L186" s="459">
        <f t="shared" si="78"/>
        <v>0</v>
      </c>
      <c r="M186" s="460">
        <f t="shared" si="79"/>
        <v>0</v>
      </c>
      <c r="N186" s="461">
        <f t="shared" si="80"/>
        <v>0</v>
      </c>
      <c r="O186" s="462">
        <f t="shared" si="81"/>
        <v>0</v>
      </c>
      <c r="P186" s="463">
        <f t="shared" si="82"/>
        <v>0</v>
      </c>
      <c r="Q186" s="492"/>
      <c r="R186" s="493"/>
      <c r="S186" s="494"/>
      <c r="T186" s="495"/>
      <c r="U186" s="496"/>
      <c r="V186" s="497"/>
      <c r="W186" s="492"/>
      <c r="X186" s="495"/>
      <c r="Y186" s="496"/>
      <c r="Z186" s="498"/>
      <c r="AA186" s="494"/>
      <c r="AB186" s="495"/>
      <c r="AC186" s="496"/>
      <c r="AD186" s="497"/>
      <c r="AE186" s="492"/>
      <c r="AF186" s="495"/>
      <c r="AG186" s="496"/>
      <c r="AH186" s="498"/>
      <c r="AI186" s="492"/>
      <c r="AJ186" s="495"/>
      <c r="AK186" s="496"/>
      <c r="AL186" s="498"/>
    </row>
    <row r="187" spans="1:38" ht="18.75">
      <c r="A187" s="483"/>
      <c r="B187" s="733"/>
      <c r="C187" s="484"/>
      <c r="D187" s="485"/>
      <c r="E187" s="485"/>
      <c r="F187" s="486"/>
      <c r="G187" s="487"/>
      <c r="H187" s="488"/>
      <c r="I187" s="489"/>
      <c r="J187" s="490"/>
      <c r="K187" s="491"/>
      <c r="L187" s="459">
        <f t="shared" si="78"/>
        <v>0</v>
      </c>
      <c r="M187" s="460">
        <f t="shared" si="79"/>
        <v>0</v>
      </c>
      <c r="N187" s="461">
        <f t="shared" si="80"/>
        <v>0</v>
      </c>
      <c r="O187" s="462">
        <f t="shared" si="81"/>
        <v>0</v>
      </c>
      <c r="P187" s="463">
        <f t="shared" si="82"/>
        <v>0</v>
      </c>
      <c r="Q187" s="492"/>
      <c r="R187" s="493"/>
      <c r="S187" s="494"/>
      <c r="T187" s="495"/>
      <c r="U187" s="496"/>
      <c r="V187" s="497"/>
      <c r="W187" s="492"/>
      <c r="X187" s="495"/>
      <c r="Y187" s="496"/>
      <c r="Z187" s="498"/>
      <c r="AA187" s="494"/>
      <c r="AB187" s="495"/>
      <c r="AC187" s="496"/>
      <c r="AD187" s="497"/>
      <c r="AE187" s="492"/>
      <c r="AF187" s="495"/>
      <c r="AG187" s="496"/>
      <c r="AH187" s="498"/>
      <c r="AI187" s="492"/>
      <c r="AJ187" s="495"/>
      <c r="AK187" s="496"/>
      <c r="AL187" s="498"/>
    </row>
    <row r="188" spans="1:38" ht="18.75">
      <c r="A188" s="483"/>
      <c r="B188" s="733"/>
      <c r="C188" s="484"/>
      <c r="D188" s="485"/>
      <c r="E188" s="485"/>
      <c r="F188" s="486"/>
      <c r="G188" s="487"/>
      <c r="H188" s="488"/>
      <c r="I188" s="489"/>
      <c r="J188" s="490"/>
      <c r="K188" s="491"/>
      <c r="L188" s="459">
        <f t="shared" si="78"/>
        <v>0</v>
      </c>
      <c r="M188" s="460">
        <f t="shared" si="79"/>
        <v>0</v>
      </c>
      <c r="N188" s="461">
        <f t="shared" si="80"/>
        <v>0</v>
      </c>
      <c r="O188" s="462">
        <f t="shared" si="81"/>
        <v>0</v>
      </c>
      <c r="P188" s="463">
        <f t="shared" si="82"/>
        <v>0</v>
      </c>
      <c r="Q188" s="492"/>
      <c r="R188" s="493"/>
      <c r="S188" s="494"/>
      <c r="T188" s="495"/>
      <c r="U188" s="496"/>
      <c r="V188" s="497"/>
      <c r="W188" s="492"/>
      <c r="X188" s="495"/>
      <c r="Y188" s="496"/>
      <c r="Z188" s="498"/>
      <c r="AA188" s="494"/>
      <c r="AB188" s="495"/>
      <c r="AC188" s="496"/>
      <c r="AD188" s="497"/>
      <c r="AE188" s="492"/>
      <c r="AF188" s="495"/>
      <c r="AG188" s="496"/>
      <c r="AH188" s="498"/>
      <c r="AI188" s="492"/>
      <c r="AJ188" s="495"/>
      <c r="AK188" s="496"/>
      <c r="AL188" s="498"/>
    </row>
    <row r="189" spans="1:38" ht="18.75">
      <c r="A189" s="483"/>
      <c r="B189" s="733"/>
      <c r="C189" s="484"/>
      <c r="D189" s="485"/>
      <c r="E189" s="485"/>
      <c r="F189" s="486"/>
      <c r="G189" s="487"/>
      <c r="H189" s="488"/>
      <c r="I189" s="489"/>
      <c r="J189" s="490"/>
      <c r="K189" s="491"/>
      <c r="L189" s="459">
        <f t="shared" si="78"/>
        <v>0</v>
      </c>
      <c r="M189" s="460">
        <f t="shared" si="79"/>
        <v>0</v>
      </c>
      <c r="N189" s="461">
        <f t="shared" si="80"/>
        <v>0</v>
      </c>
      <c r="O189" s="462">
        <f t="shared" si="81"/>
        <v>0</v>
      </c>
      <c r="P189" s="463">
        <f t="shared" si="82"/>
        <v>0</v>
      </c>
      <c r="Q189" s="492"/>
      <c r="R189" s="493"/>
      <c r="S189" s="494"/>
      <c r="T189" s="495"/>
      <c r="U189" s="496"/>
      <c r="V189" s="497"/>
      <c r="W189" s="492"/>
      <c r="X189" s="495"/>
      <c r="Y189" s="496"/>
      <c r="Z189" s="498"/>
      <c r="AA189" s="494"/>
      <c r="AB189" s="495"/>
      <c r="AC189" s="496"/>
      <c r="AD189" s="497"/>
      <c r="AE189" s="492"/>
      <c r="AF189" s="495"/>
      <c r="AG189" s="496"/>
      <c r="AH189" s="498"/>
      <c r="AI189" s="492"/>
      <c r="AJ189" s="495"/>
      <c r="AK189" s="496"/>
      <c r="AL189" s="498"/>
    </row>
    <row r="190" spans="1:38" ht="18.75">
      <c r="A190" s="483"/>
      <c r="B190" s="733"/>
      <c r="C190" s="484"/>
      <c r="D190" s="485"/>
      <c r="E190" s="485"/>
      <c r="F190" s="486"/>
      <c r="G190" s="487"/>
      <c r="H190" s="488"/>
      <c r="I190" s="489"/>
      <c r="J190" s="490"/>
      <c r="K190" s="491"/>
      <c r="L190" s="459">
        <f t="shared" si="78"/>
        <v>0</v>
      </c>
      <c r="M190" s="460">
        <f t="shared" si="79"/>
        <v>0</v>
      </c>
      <c r="N190" s="461">
        <f t="shared" si="80"/>
        <v>0</v>
      </c>
      <c r="O190" s="462">
        <f t="shared" si="81"/>
        <v>0</v>
      </c>
      <c r="P190" s="463">
        <f t="shared" si="82"/>
        <v>0</v>
      </c>
      <c r="Q190" s="492"/>
      <c r="R190" s="493"/>
      <c r="S190" s="494"/>
      <c r="T190" s="495"/>
      <c r="U190" s="496"/>
      <c r="V190" s="497"/>
      <c r="W190" s="492"/>
      <c r="X190" s="495"/>
      <c r="Y190" s="496"/>
      <c r="Z190" s="498"/>
      <c r="AA190" s="494"/>
      <c r="AB190" s="495"/>
      <c r="AC190" s="496"/>
      <c r="AD190" s="497"/>
      <c r="AE190" s="492"/>
      <c r="AF190" s="495"/>
      <c r="AG190" s="496"/>
      <c r="AH190" s="498"/>
      <c r="AI190" s="492"/>
      <c r="AJ190" s="495"/>
      <c r="AK190" s="496"/>
      <c r="AL190" s="498"/>
    </row>
    <row r="191" spans="1:38" ht="19.5" thickBot="1">
      <c r="A191" s="501"/>
      <c r="B191" s="736"/>
      <c r="C191" s="737"/>
      <c r="D191" s="504"/>
      <c r="E191" s="504"/>
      <c r="F191" s="579"/>
      <c r="G191" s="580"/>
      <c r="H191" s="581"/>
      <c r="I191" s="582"/>
      <c r="J191" s="583"/>
      <c r="K191" s="584"/>
      <c r="L191" s="459">
        <f t="shared" si="74"/>
        <v>0</v>
      </c>
      <c r="M191" s="460">
        <f t="shared" ref="M191:O191" si="83">SUM(T191,X191,AB191,AF191,AJ191)</f>
        <v>0</v>
      </c>
      <c r="N191" s="461">
        <f t="shared" si="83"/>
        <v>0</v>
      </c>
      <c r="O191" s="462">
        <f t="shared" si="83"/>
        <v>0</v>
      </c>
      <c r="P191" s="463">
        <f t="shared" si="76"/>
        <v>0</v>
      </c>
      <c r="Q191" s="511"/>
      <c r="R191" s="512"/>
      <c r="S191" s="513"/>
      <c r="T191" s="514"/>
      <c r="U191" s="515"/>
      <c r="V191" s="516"/>
      <c r="W191" s="511"/>
      <c r="X191" s="514"/>
      <c r="Y191" s="515"/>
      <c r="Z191" s="517"/>
      <c r="AA191" s="513"/>
      <c r="AB191" s="514"/>
      <c r="AC191" s="515"/>
      <c r="AD191" s="516"/>
      <c r="AE191" s="511"/>
      <c r="AF191" s="514"/>
      <c r="AG191" s="515"/>
      <c r="AH191" s="517"/>
      <c r="AI191" s="511"/>
      <c r="AJ191" s="514"/>
      <c r="AK191" s="515"/>
      <c r="AL191" s="517"/>
    </row>
    <row r="192" spans="1:38" ht="56.25">
      <c r="A192" s="980" t="s">
        <v>110</v>
      </c>
      <c r="B192" s="724" t="s">
        <v>259</v>
      </c>
      <c r="C192" s="725" t="s">
        <v>260</v>
      </c>
      <c r="D192" s="744" t="s">
        <v>261</v>
      </c>
      <c r="E192" s="410" t="s">
        <v>521</v>
      </c>
      <c r="F192" s="411" t="s">
        <v>522</v>
      </c>
      <c r="G192" s="409" t="s">
        <v>508</v>
      </c>
      <c r="H192" s="409" t="s">
        <v>509</v>
      </c>
      <c r="I192" s="409" t="s">
        <v>510</v>
      </c>
      <c r="J192" s="412" t="s">
        <v>511</v>
      </c>
      <c r="K192" s="413" t="s">
        <v>64</v>
      </c>
      <c r="L192" s="414"/>
      <c r="M192" s="415"/>
      <c r="N192" s="415"/>
      <c r="O192" s="415"/>
      <c r="P192" s="416"/>
      <c r="Q192" s="414"/>
      <c r="R192" s="416"/>
      <c r="S192" s="417">
        <f>SUM(S198:V198)</f>
        <v>0</v>
      </c>
      <c r="T192" s="898">
        <f>S192+G199</f>
        <v>0</v>
      </c>
      <c r="U192" s="415"/>
      <c r="V192" s="416"/>
      <c r="W192" s="417">
        <f>SUM(W198:Z198)</f>
        <v>939524.2</v>
      </c>
      <c r="X192" s="898">
        <f>W192+H200</f>
        <v>1101094.2</v>
      </c>
      <c r="Y192" s="415"/>
      <c r="Z192" s="416"/>
      <c r="AA192" s="417">
        <f>SUM(AA198:AD198)</f>
        <v>0</v>
      </c>
      <c r="AB192" s="415"/>
      <c r="AC192" s="415"/>
      <c r="AD192" s="416"/>
      <c r="AE192" s="417">
        <f>SUM(AE198:AH198)</f>
        <v>117700</v>
      </c>
      <c r="AF192" s="415"/>
      <c r="AG192" s="415"/>
      <c r="AH192" s="416"/>
      <c r="AI192" s="414"/>
      <c r="AJ192" s="415"/>
      <c r="AK192" s="415"/>
      <c r="AL192" s="416"/>
    </row>
    <row r="193" spans="1:38" ht="26.25">
      <c r="A193" s="402" t="s">
        <v>513</v>
      </c>
      <c r="B193" s="727" t="str">
        <f>$B$4</f>
        <v>90</v>
      </c>
      <c r="C193" s="398" t="s">
        <v>32</v>
      </c>
      <c r="D193" s="386">
        <f>SUM(F193:K193)</f>
        <v>1450000</v>
      </c>
      <c r="E193" s="400" t="s">
        <v>514</v>
      </c>
      <c r="F193" s="422">
        <v>360000</v>
      </c>
      <c r="G193" s="423">
        <v>0</v>
      </c>
      <c r="H193" s="424">
        <v>940000</v>
      </c>
      <c r="I193" s="425">
        <v>0</v>
      </c>
      <c r="J193" s="426">
        <v>150000</v>
      </c>
      <c r="K193" s="427">
        <v>0</v>
      </c>
      <c r="L193" s="428"/>
      <c r="M193" s="429"/>
      <c r="N193" s="430"/>
      <c r="O193" s="431"/>
      <c r="P193" s="432"/>
      <c r="Q193" s="428"/>
      <c r="R193" s="432"/>
      <c r="S193" s="433"/>
      <c r="T193" s="429"/>
      <c r="U193" s="430"/>
      <c r="V193" s="434"/>
      <c r="W193" s="428"/>
      <c r="X193" s="429"/>
      <c r="Y193" s="430"/>
      <c r="Z193" s="435"/>
      <c r="AA193" s="433"/>
      <c r="AB193" s="429"/>
      <c r="AC193" s="430"/>
      <c r="AD193" s="434"/>
      <c r="AE193" s="428"/>
      <c r="AF193" s="429"/>
      <c r="AG193" s="430"/>
      <c r="AH193" s="435"/>
      <c r="AI193" s="428"/>
      <c r="AJ193" s="429"/>
      <c r="AK193" s="430"/>
      <c r="AL193" s="435"/>
    </row>
    <row r="194" spans="1:38" ht="37.5" hidden="1" customHeight="1">
      <c r="A194" s="402" t="str">
        <f>$A$5</f>
        <v>พ.ค.</v>
      </c>
      <c r="B194" s="719"/>
      <c r="C194" s="398"/>
      <c r="D194" s="386">
        <f t="shared" ref="D194" si="84">SUM(F194:K194)</f>
        <v>1177500</v>
      </c>
      <c r="E194" s="400" t="s">
        <v>516</v>
      </c>
      <c r="F194" s="422">
        <v>360000</v>
      </c>
      <c r="G194" s="423">
        <v>0</v>
      </c>
      <c r="H194" s="424">
        <v>705000</v>
      </c>
      <c r="I194" s="425">
        <v>0</v>
      </c>
      <c r="J194" s="426">
        <v>112500</v>
      </c>
      <c r="K194" s="427">
        <v>0</v>
      </c>
      <c r="L194" s="428"/>
      <c r="M194" s="429"/>
      <c r="N194" s="430"/>
      <c r="O194" s="431"/>
      <c r="P194" s="432"/>
      <c r="Q194" s="428"/>
      <c r="R194" s="432"/>
      <c r="S194" s="433"/>
      <c r="T194" s="429"/>
      <c r="U194" s="430"/>
      <c r="V194" s="434"/>
      <c r="W194" s="428"/>
      <c r="X194" s="429"/>
      <c r="Y194" s="430"/>
      <c r="Z194" s="435"/>
      <c r="AA194" s="433"/>
      <c r="AB194" s="429"/>
      <c r="AC194" s="430"/>
      <c r="AD194" s="434"/>
      <c r="AE194" s="428"/>
      <c r="AF194" s="429"/>
      <c r="AG194" s="430"/>
      <c r="AH194" s="435"/>
      <c r="AI194" s="428"/>
      <c r="AJ194" s="429"/>
      <c r="AK194" s="430"/>
      <c r="AL194" s="435"/>
    </row>
    <row r="195" spans="1:38" ht="26.25">
      <c r="A195" s="402" t="s">
        <v>517</v>
      </c>
      <c r="B195" s="721">
        <f>D195*100/D193</f>
        <v>89.463737931034487</v>
      </c>
      <c r="C195" s="398" t="s">
        <v>32</v>
      </c>
      <c r="D195" s="386">
        <f>SUM(F195:K195)</f>
        <v>1297224.2</v>
      </c>
      <c r="E195" s="400" t="s">
        <v>518</v>
      </c>
      <c r="F195" s="422">
        <f>SUM(F199:F215)</f>
        <v>240000</v>
      </c>
      <c r="G195" s="423">
        <f>SUM(G199:G215)</f>
        <v>0</v>
      </c>
      <c r="H195" s="424">
        <f>SUM(H199:H215)</f>
        <v>939524.2</v>
      </c>
      <c r="I195" s="425">
        <f>SUM(I199:I215)</f>
        <v>0</v>
      </c>
      <c r="J195" s="426">
        <f>SUM(J199:J215)</f>
        <v>117700</v>
      </c>
      <c r="K195" s="427">
        <f>SUM(K199:K215)</f>
        <v>0</v>
      </c>
      <c r="L195" s="428"/>
      <c r="M195" s="429"/>
      <c r="N195" s="430"/>
      <c r="O195" s="431"/>
      <c r="P195" s="432"/>
      <c r="Q195" s="428"/>
      <c r="R195" s="432"/>
      <c r="S195" s="433"/>
      <c r="T195" s="429"/>
      <c r="U195" s="430"/>
      <c r="V195" s="434"/>
      <c r="W195" s="428"/>
      <c r="X195" s="429"/>
      <c r="Y195" s="430"/>
      <c r="Z195" s="435"/>
      <c r="AA195" s="433"/>
      <c r="AB195" s="429"/>
      <c r="AC195" s="430"/>
      <c r="AD195" s="434"/>
      <c r="AE195" s="428"/>
      <c r="AF195" s="429"/>
      <c r="AG195" s="430"/>
      <c r="AH195" s="435"/>
      <c r="AI195" s="428"/>
      <c r="AJ195" s="429"/>
      <c r="AK195" s="430"/>
      <c r="AL195" s="435"/>
    </row>
    <row r="196" spans="1:38" ht="26.25" hidden="1">
      <c r="A196" s="402" t="s">
        <v>519</v>
      </c>
      <c r="B196" s="721">
        <f>L198*100/D193</f>
        <v>70.203737931034482</v>
      </c>
      <c r="C196" s="398" t="s">
        <v>32</v>
      </c>
      <c r="D196" s="386">
        <f>SUM(F196:K196)</f>
        <v>-119724.19999999995</v>
      </c>
      <c r="E196" s="400" t="s">
        <v>520</v>
      </c>
      <c r="F196" s="422">
        <f>F194-F195</f>
        <v>120000</v>
      </c>
      <c r="G196" s="423">
        <f t="shared" ref="G196:K196" si="85">G194-G195</f>
        <v>0</v>
      </c>
      <c r="H196" s="424">
        <f t="shared" si="85"/>
        <v>-234524.19999999995</v>
      </c>
      <c r="I196" s="425">
        <f t="shared" si="85"/>
        <v>0</v>
      </c>
      <c r="J196" s="426">
        <f t="shared" si="85"/>
        <v>-5200</v>
      </c>
      <c r="K196" s="427">
        <f t="shared" si="85"/>
        <v>0</v>
      </c>
      <c r="L196" s="428"/>
      <c r="M196" s="429"/>
      <c r="N196" s="430"/>
      <c r="O196" s="431"/>
      <c r="P196" s="432"/>
      <c r="Q196" s="428"/>
      <c r="R196" s="432"/>
      <c r="S196" s="433"/>
      <c r="T196" s="429"/>
      <c r="U196" s="430"/>
      <c r="V196" s="434"/>
      <c r="W196" s="428"/>
      <c r="X196" s="429"/>
      <c r="Y196" s="430"/>
      <c r="Z196" s="435"/>
      <c r="AA196" s="433"/>
      <c r="AB196" s="429"/>
      <c r="AC196" s="430"/>
      <c r="AD196" s="434"/>
      <c r="AE196" s="428"/>
      <c r="AF196" s="429"/>
      <c r="AG196" s="430"/>
      <c r="AH196" s="435"/>
      <c r="AI196" s="428"/>
      <c r="AJ196" s="429"/>
      <c r="AK196" s="430"/>
      <c r="AL196" s="435"/>
    </row>
    <row r="197" spans="1:38" ht="18.75">
      <c r="A197" s="402"/>
      <c r="B197" s="728"/>
      <c r="C197" s="729"/>
      <c r="D197" s="386">
        <f t="shared" ref="D197" si="86">SUM(F197:K197)</f>
        <v>152775.80000000005</v>
      </c>
      <c r="E197" s="400" t="s">
        <v>453</v>
      </c>
      <c r="F197" s="422">
        <f>F193-F195</f>
        <v>120000</v>
      </c>
      <c r="G197" s="423">
        <f t="shared" ref="G197:K197" si="87">G193-G195</f>
        <v>0</v>
      </c>
      <c r="H197" s="424">
        <f t="shared" si="87"/>
        <v>475.80000000004657</v>
      </c>
      <c r="I197" s="425">
        <f t="shared" si="87"/>
        <v>0</v>
      </c>
      <c r="J197" s="426">
        <f t="shared" si="87"/>
        <v>32300</v>
      </c>
      <c r="K197" s="439">
        <f t="shared" si="87"/>
        <v>0</v>
      </c>
      <c r="L197" s="428"/>
      <c r="M197" s="429"/>
      <c r="N197" s="430"/>
      <c r="O197" s="431"/>
      <c r="P197" s="432"/>
      <c r="Q197" s="428"/>
      <c r="R197" s="432"/>
      <c r="S197" s="433"/>
      <c r="T197" s="429"/>
      <c r="U197" s="430"/>
      <c r="V197" s="434"/>
      <c r="W197" s="428"/>
      <c r="X197" s="429"/>
      <c r="Y197" s="430"/>
      <c r="Z197" s="435"/>
      <c r="AA197" s="433"/>
      <c r="AB197" s="429"/>
      <c r="AC197" s="430"/>
      <c r="AD197" s="434"/>
      <c r="AE197" s="428"/>
      <c r="AF197" s="429"/>
      <c r="AG197" s="430"/>
      <c r="AH197" s="435"/>
      <c r="AI197" s="428"/>
      <c r="AJ197" s="429"/>
      <c r="AK197" s="430"/>
      <c r="AL197" s="435"/>
    </row>
    <row r="198" spans="1:38" ht="18.75">
      <c r="A198" s="449" t="s">
        <v>523</v>
      </c>
      <c r="B198" s="440" t="s">
        <v>524</v>
      </c>
      <c r="C198" s="1162" t="s">
        <v>525</v>
      </c>
      <c r="D198" s="1163"/>
      <c r="E198" s="1164"/>
      <c r="F198" s="442" t="s">
        <v>1036</v>
      </c>
      <c r="G198" s="440" t="s">
        <v>508</v>
      </c>
      <c r="H198" s="440" t="s">
        <v>509</v>
      </c>
      <c r="I198" s="440" t="s">
        <v>510</v>
      </c>
      <c r="J198" s="440" t="s">
        <v>511</v>
      </c>
      <c r="K198" s="443" t="s">
        <v>64</v>
      </c>
      <c r="L198" s="444">
        <f>SUM(L199:L215)</f>
        <v>1017954.2</v>
      </c>
      <c r="M198" s="445">
        <f>SUM(M199:M215)</f>
        <v>0</v>
      </c>
      <c r="N198" s="445">
        <f>SUM(N199:N215)</f>
        <v>0</v>
      </c>
      <c r="O198" s="445">
        <f>SUM(O199:O215)</f>
        <v>279270</v>
      </c>
      <c r="P198" s="445">
        <f>SUM(P199:P215)</f>
        <v>0</v>
      </c>
      <c r="Q198" s="444">
        <f>SUM(Q199:Q215)</f>
        <v>240000</v>
      </c>
      <c r="R198" s="446">
        <f>SUM(R199:R215)</f>
        <v>0</v>
      </c>
      <c r="S198" s="447">
        <f>SUM(S199:S215)</f>
        <v>0</v>
      </c>
      <c r="T198" s="445">
        <f>SUM(T199:T215)</f>
        <v>0</v>
      </c>
      <c r="U198" s="445">
        <f>SUM(U199:U215)</f>
        <v>0</v>
      </c>
      <c r="V198" s="448">
        <f>SUM(V199:V215)</f>
        <v>0</v>
      </c>
      <c r="W198" s="444">
        <f>SUM(W199:W215)</f>
        <v>777954.2</v>
      </c>
      <c r="X198" s="445">
        <f>SUM(X199:X215)</f>
        <v>0</v>
      </c>
      <c r="Y198" s="445">
        <f>SUM(Y199:Y215)</f>
        <v>0</v>
      </c>
      <c r="Z198" s="446">
        <f>SUM(Z199:Z215)</f>
        <v>161570</v>
      </c>
      <c r="AA198" s="447">
        <f>SUM(AA199:AA215)</f>
        <v>0</v>
      </c>
      <c r="AB198" s="445">
        <f>SUM(AB199:AB215)</f>
        <v>0</v>
      </c>
      <c r="AC198" s="445">
        <f>SUM(AC199:AC215)</f>
        <v>0</v>
      </c>
      <c r="AD198" s="448">
        <f>SUM(AD199:AD215)</f>
        <v>0</v>
      </c>
      <c r="AE198" s="444">
        <f>SUM(AE199:AE215)</f>
        <v>0</v>
      </c>
      <c r="AF198" s="445">
        <f>SUM(AF199:AF215)</f>
        <v>0</v>
      </c>
      <c r="AG198" s="445">
        <f>SUM(AG199:AG215)</f>
        <v>0</v>
      </c>
      <c r="AH198" s="446">
        <f>SUM(AH199:AH215)</f>
        <v>117700</v>
      </c>
      <c r="AI198" s="444">
        <f>SUM(AI199:AI215)</f>
        <v>0</v>
      </c>
      <c r="AJ198" s="445">
        <f>SUM(AJ199:AJ215)</f>
        <v>0</v>
      </c>
      <c r="AK198" s="445">
        <f>SUM(AK199:AK215)</f>
        <v>0</v>
      </c>
      <c r="AL198" s="446">
        <f>SUM(AL199:AL215)</f>
        <v>0</v>
      </c>
    </row>
    <row r="199" spans="1:38" ht="18.75">
      <c r="A199" s="449"/>
      <c r="B199" s="730"/>
      <c r="C199" s="851" t="s">
        <v>1303</v>
      </c>
      <c r="D199" s="452"/>
      <c r="E199" s="452"/>
      <c r="F199" s="453"/>
      <c r="G199" s="454"/>
      <c r="H199" s="455"/>
      <c r="I199" s="456"/>
      <c r="J199" s="457"/>
      <c r="K199" s="458"/>
      <c r="L199" s="459">
        <f>SUM(Q199,S199,W199,AA199,AE199,AI199)</f>
        <v>0</v>
      </c>
      <c r="M199" s="460">
        <f>SUM(T199,X199,AB199,AF199,AJ199)</f>
        <v>0</v>
      </c>
      <c r="N199" s="461">
        <f>SUM(U199,Y199,AC199,AG199,AK199)</f>
        <v>0</v>
      </c>
      <c r="O199" s="462">
        <f>SUM(V199,Z199,AD199,AH199,AL199)</f>
        <v>0</v>
      </c>
      <c r="P199" s="463">
        <f>SUM(R199)</f>
        <v>0</v>
      </c>
      <c r="Q199" s="459"/>
      <c r="R199" s="463"/>
      <c r="S199" s="464"/>
      <c r="T199" s="460"/>
      <c r="U199" s="461"/>
      <c r="V199" s="465"/>
      <c r="W199" s="459"/>
      <c r="X199" s="460"/>
      <c r="Y199" s="461"/>
      <c r="Z199" s="466"/>
      <c r="AA199" s="464"/>
      <c r="AB199" s="460"/>
      <c r="AC199" s="461"/>
      <c r="AD199" s="465"/>
      <c r="AE199" s="459"/>
      <c r="AF199" s="460"/>
      <c r="AG199" s="461"/>
      <c r="AH199" s="466"/>
      <c r="AI199" s="459"/>
      <c r="AJ199" s="460"/>
      <c r="AK199" s="461"/>
      <c r="AL199" s="466"/>
    </row>
    <row r="200" spans="1:38" ht="18.75">
      <c r="A200" s="449"/>
      <c r="B200" s="730"/>
      <c r="C200" s="851" t="s">
        <v>1442</v>
      </c>
      <c r="D200" s="452"/>
      <c r="E200" s="452"/>
      <c r="F200" s="453"/>
      <c r="G200" s="454"/>
      <c r="H200" s="455">
        <v>161570</v>
      </c>
      <c r="I200" s="456"/>
      <c r="J200" s="457"/>
      <c r="K200" s="458"/>
      <c r="L200" s="459">
        <f t="shared" ref="L200" si="88">SUM(Q200,S200,W200,AA200,AE200,AI200)</f>
        <v>0</v>
      </c>
      <c r="M200" s="460">
        <f t="shared" ref="M200" si="89">SUM(T200,X200,AB200,AF200,AJ200)</f>
        <v>0</v>
      </c>
      <c r="N200" s="461">
        <f t="shared" ref="N200" si="90">SUM(U200,Y200,AC200,AG200,AK200)</f>
        <v>0</v>
      </c>
      <c r="O200" s="462">
        <f t="shared" ref="O200" si="91">SUM(V200,Z200,AD200,AH200,AL200)</f>
        <v>161570</v>
      </c>
      <c r="P200" s="463">
        <f t="shared" ref="P200" si="92">SUM(R200)</f>
        <v>0</v>
      </c>
      <c r="Q200" s="459"/>
      <c r="R200" s="463"/>
      <c r="S200" s="464"/>
      <c r="T200" s="460"/>
      <c r="U200" s="461"/>
      <c r="V200" s="465"/>
      <c r="W200" s="459"/>
      <c r="X200" s="460"/>
      <c r="Y200" s="461"/>
      <c r="Z200" s="466">
        <v>161570</v>
      </c>
      <c r="AA200" s="464"/>
      <c r="AB200" s="460"/>
      <c r="AC200" s="461"/>
      <c r="AD200" s="465"/>
      <c r="AE200" s="459"/>
      <c r="AF200" s="460"/>
      <c r="AG200" s="461"/>
      <c r="AH200" s="466"/>
      <c r="AI200" s="459"/>
      <c r="AJ200" s="460"/>
      <c r="AK200" s="461"/>
      <c r="AL200" s="466"/>
    </row>
    <row r="201" spans="1:38" ht="18.75">
      <c r="A201" s="449"/>
      <c r="B201" s="732">
        <v>244165</v>
      </c>
      <c r="C201" s="451" t="s">
        <v>1107</v>
      </c>
      <c r="D201" s="468"/>
      <c r="E201" s="468"/>
      <c r="F201" s="453">
        <f>15000*8</f>
        <v>120000</v>
      </c>
      <c r="G201" s="454"/>
      <c r="H201" s="455"/>
      <c r="I201" s="456"/>
      <c r="J201" s="457"/>
      <c r="K201" s="469"/>
      <c r="L201" s="459">
        <f t="shared" ref="L201:L202" si="93">SUM(Q201,S201,W201,AA201,AE201,AI201)</f>
        <v>120000</v>
      </c>
      <c r="M201" s="460">
        <f t="shared" ref="M201:O207" si="94">SUM(T201,X201,AB201,AF201,AJ201)</f>
        <v>0</v>
      </c>
      <c r="N201" s="461">
        <f t="shared" si="94"/>
        <v>0</v>
      </c>
      <c r="O201" s="462">
        <f t="shared" si="94"/>
        <v>0</v>
      </c>
      <c r="P201" s="463">
        <f t="shared" ref="P201:P202" si="95">SUM(R201)</f>
        <v>0</v>
      </c>
      <c r="Q201" s="459">
        <f>F201</f>
        <v>120000</v>
      </c>
      <c r="R201" s="463">
        <f>120000-Q201</f>
        <v>0</v>
      </c>
      <c r="S201" s="464"/>
      <c r="T201" s="460"/>
      <c r="U201" s="461"/>
      <c r="V201" s="465"/>
      <c r="W201" s="459"/>
      <c r="X201" s="460"/>
      <c r="Y201" s="461"/>
      <c r="Z201" s="466"/>
      <c r="AA201" s="464"/>
      <c r="AB201" s="460"/>
      <c r="AC201" s="461"/>
      <c r="AD201" s="465"/>
      <c r="AE201" s="459"/>
      <c r="AF201" s="460"/>
      <c r="AG201" s="461"/>
      <c r="AH201" s="466"/>
      <c r="AI201" s="459"/>
      <c r="AJ201" s="460"/>
      <c r="AK201" s="461"/>
      <c r="AL201" s="466"/>
    </row>
    <row r="202" spans="1:38" ht="18.75">
      <c r="A202" s="449"/>
      <c r="B202" s="732">
        <v>244165</v>
      </c>
      <c r="C202" s="451" t="s">
        <v>1108</v>
      </c>
      <c r="D202" s="468"/>
      <c r="E202" s="468"/>
      <c r="F202" s="453">
        <f>15000*8</f>
        <v>120000</v>
      </c>
      <c r="G202" s="454"/>
      <c r="H202" s="455"/>
      <c r="I202" s="456"/>
      <c r="J202" s="457"/>
      <c r="K202" s="469"/>
      <c r="L202" s="459">
        <f t="shared" si="93"/>
        <v>120000</v>
      </c>
      <c r="M202" s="460">
        <f t="shared" si="94"/>
        <v>0</v>
      </c>
      <c r="N202" s="461">
        <f t="shared" si="94"/>
        <v>0</v>
      </c>
      <c r="O202" s="462">
        <f t="shared" si="94"/>
        <v>0</v>
      </c>
      <c r="P202" s="463">
        <f t="shared" si="95"/>
        <v>0</v>
      </c>
      <c r="Q202" s="459">
        <f>F202</f>
        <v>120000</v>
      </c>
      <c r="R202" s="463">
        <f>120000-Q202</f>
        <v>0</v>
      </c>
      <c r="S202" s="464"/>
      <c r="T202" s="460"/>
      <c r="U202" s="461"/>
      <c r="V202" s="465"/>
      <c r="W202" s="459"/>
      <c r="X202" s="460"/>
      <c r="Y202" s="461"/>
      <c r="Z202" s="466"/>
      <c r="AA202" s="464"/>
      <c r="AB202" s="460"/>
      <c r="AC202" s="461"/>
      <c r="AD202" s="465"/>
      <c r="AE202" s="459"/>
      <c r="AF202" s="460"/>
      <c r="AG202" s="461"/>
      <c r="AH202" s="466"/>
      <c r="AI202" s="459"/>
      <c r="AJ202" s="460"/>
      <c r="AK202" s="461"/>
      <c r="AL202" s="466"/>
    </row>
    <row r="203" spans="1:38" ht="18.75">
      <c r="A203" s="449"/>
      <c r="B203" s="732">
        <v>244064</v>
      </c>
      <c r="C203" s="451" t="s">
        <v>1109</v>
      </c>
      <c r="D203" s="468"/>
      <c r="E203" s="468"/>
      <c r="F203" s="453"/>
      <c r="G203" s="454"/>
      <c r="H203" s="455">
        <v>33876.199999999997</v>
      </c>
      <c r="I203" s="456"/>
      <c r="J203" s="457"/>
      <c r="K203" s="469"/>
      <c r="L203" s="459">
        <f>SUM(Q203,S203,W203,AA203,AE203,AI203)</f>
        <v>33876.199999999997</v>
      </c>
      <c r="M203" s="460">
        <f t="shared" si="94"/>
        <v>0</v>
      </c>
      <c r="N203" s="461">
        <f t="shared" si="94"/>
        <v>0</v>
      </c>
      <c r="O203" s="462">
        <f t="shared" si="94"/>
        <v>0</v>
      </c>
      <c r="P203" s="463">
        <f>SUM(R203)</f>
        <v>0</v>
      </c>
      <c r="Q203" s="459"/>
      <c r="R203" s="463"/>
      <c r="S203" s="464"/>
      <c r="T203" s="460"/>
      <c r="U203" s="461"/>
      <c r="V203" s="465"/>
      <c r="W203" s="459">
        <v>33876.199999999997</v>
      </c>
      <c r="X203" s="460"/>
      <c r="Y203" s="461"/>
      <c r="Z203" s="466"/>
      <c r="AA203" s="464"/>
      <c r="AB203" s="460"/>
      <c r="AC203" s="461"/>
      <c r="AD203" s="465"/>
      <c r="AE203" s="459"/>
      <c r="AF203" s="460"/>
      <c r="AG203" s="461"/>
      <c r="AH203" s="466"/>
      <c r="AI203" s="459"/>
      <c r="AJ203" s="460"/>
      <c r="AK203" s="461"/>
      <c r="AL203" s="466"/>
    </row>
    <row r="204" spans="1:38" ht="18.75">
      <c r="A204" s="449"/>
      <c r="B204" s="732">
        <v>244067</v>
      </c>
      <c r="C204" s="451" t="s">
        <v>1110</v>
      </c>
      <c r="D204" s="468"/>
      <c r="E204" s="468"/>
      <c r="F204" s="453"/>
      <c r="G204" s="454"/>
      <c r="H204" s="455">
        <v>63344</v>
      </c>
      <c r="I204" s="456"/>
      <c r="J204" s="457"/>
      <c r="K204" s="469"/>
      <c r="L204" s="459">
        <f>SUM(Q204,S204,W204,AA204,AE204,AI204)</f>
        <v>63344</v>
      </c>
      <c r="M204" s="460">
        <f t="shared" si="94"/>
        <v>0</v>
      </c>
      <c r="N204" s="461">
        <f t="shared" si="94"/>
        <v>0</v>
      </c>
      <c r="O204" s="462">
        <f t="shared" si="94"/>
        <v>0</v>
      </c>
      <c r="P204" s="463">
        <f>SUM(R204)</f>
        <v>0</v>
      </c>
      <c r="Q204" s="459"/>
      <c r="R204" s="463"/>
      <c r="S204" s="464"/>
      <c r="T204" s="460"/>
      <c r="U204" s="461"/>
      <c r="V204" s="465"/>
      <c r="W204" s="459">
        <v>63344</v>
      </c>
      <c r="X204" s="460"/>
      <c r="Y204" s="461"/>
      <c r="Z204" s="466"/>
      <c r="AA204" s="464"/>
      <c r="AB204" s="460"/>
      <c r="AC204" s="461"/>
      <c r="AD204" s="465"/>
      <c r="AE204" s="459"/>
      <c r="AF204" s="460"/>
      <c r="AG204" s="461"/>
      <c r="AH204" s="466"/>
      <c r="AI204" s="459"/>
      <c r="AJ204" s="460"/>
      <c r="AK204" s="461"/>
      <c r="AL204" s="466"/>
    </row>
    <row r="205" spans="1:38" ht="18.75">
      <c r="A205" s="449"/>
      <c r="B205" s="732">
        <v>244068</v>
      </c>
      <c r="C205" s="451" t="s">
        <v>1111</v>
      </c>
      <c r="D205" s="468"/>
      <c r="E205" s="468"/>
      <c r="F205" s="453"/>
      <c r="G205" s="454"/>
      <c r="H205" s="455">
        <v>108819</v>
      </c>
      <c r="I205" s="456"/>
      <c r="J205" s="457"/>
      <c r="K205" s="469"/>
      <c r="L205" s="459">
        <f t="shared" ref="L205:L212" si="96">SUM(Q205,S205,W205,AA205,AE205,AI205)</f>
        <v>108819</v>
      </c>
      <c r="M205" s="460">
        <f t="shared" si="94"/>
        <v>0</v>
      </c>
      <c r="N205" s="461">
        <f t="shared" si="94"/>
        <v>0</v>
      </c>
      <c r="O205" s="462">
        <f t="shared" si="94"/>
        <v>0</v>
      </c>
      <c r="P205" s="463">
        <f t="shared" ref="P205:P207" si="97">SUM(R205)</f>
        <v>0</v>
      </c>
      <c r="Q205" s="459"/>
      <c r="R205" s="463"/>
      <c r="S205" s="464"/>
      <c r="T205" s="460"/>
      <c r="U205" s="461"/>
      <c r="V205" s="465"/>
      <c r="W205" s="459">
        <v>108819</v>
      </c>
      <c r="X205" s="460"/>
      <c r="Y205" s="461"/>
      <c r="Z205" s="466"/>
      <c r="AA205" s="464"/>
      <c r="AB205" s="460"/>
      <c r="AC205" s="461"/>
      <c r="AD205" s="465"/>
      <c r="AE205" s="459"/>
      <c r="AF205" s="460"/>
      <c r="AG205" s="461"/>
      <c r="AH205" s="466"/>
      <c r="AI205" s="459"/>
      <c r="AJ205" s="460"/>
      <c r="AK205" s="461"/>
      <c r="AL205" s="466"/>
    </row>
    <row r="206" spans="1:38" ht="18.75">
      <c r="A206" s="449"/>
      <c r="B206" s="732">
        <v>244077</v>
      </c>
      <c r="C206" s="451" t="s">
        <v>1112</v>
      </c>
      <c r="D206" s="468"/>
      <c r="E206" s="468"/>
      <c r="F206" s="453"/>
      <c r="G206" s="454"/>
      <c r="H206" s="455">
        <v>157290</v>
      </c>
      <c r="I206" s="456"/>
      <c r="J206" s="457"/>
      <c r="K206" s="469"/>
      <c r="L206" s="459">
        <f t="shared" si="96"/>
        <v>157290</v>
      </c>
      <c r="M206" s="460">
        <f t="shared" si="94"/>
        <v>0</v>
      </c>
      <c r="N206" s="461">
        <f t="shared" si="94"/>
        <v>0</v>
      </c>
      <c r="O206" s="462">
        <f t="shared" si="94"/>
        <v>0</v>
      </c>
      <c r="P206" s="463">
        <f t="shared" si="97"/>
        <v>0</v>
      </c>
      <c r="Q206" s="459"/>
      <c r="R206" s="463"/>
      <c r="S206" s="464"/>
      <c r="T206" s="460"/>
      <c r="U206" s="461"/>
      <c r="V206" s="465"/>
      <c r="W206" s="459">
        <v>157290</v>
      </c>
      <c r="X206" s="460"/>
      <c r="Y206" s="461"/>
      <c r="Z206" s="466"/>
      <c r="AA206" s="464"/>
      <c r="AB206" s="460"/>
      <c r="AC206" s="461"/>
      <c r="AD206" s="465"/>
      <c r="AE206" s="459"/>
      <c r="AF206" s="460"/>
      <c r="AG206" s="461"/>
      <c r="AH206" s="466"/>
      <c r="AI206" s="459"/>
      <c r="AJ206" s="460"/>
      <c r="AK206" s="461"/>
      <c r="AL206" s="466"/>
    </row>
    <row r="207" spans="1:38" ht="18.75">
      <c r="A207" s="449"/>
      <c r="B207" s="732">
        <v>244082</v>
      </c>
      <c r="C207" s="451" t="s">
        <v>1113</v>
      </c>
      <c r="D207" s="468"/>
      <c r="E207" s="468"/>
      <c r="F207" s="453"/>
      <c r="G207" s="454"/>
      <c r="H207" s="455">
        <v>25573</v>
      </c>
      <c r="I207" s="456"/>
      <c r="J207" s="457"/>
      <c r="K207" s="469"/>
      <c r="L207" s="459">
        <f t="shared" si="96"/>
        <v>25573</v>
      </c>
      <c r="M207" s="460">
        <f t="shared" si="94"/>
        <v>0</v>
      </c>
      <c r="N207" s="461">
        <f t="shared" si="94"/>
        <v>0</v>
      </c>
      <c r="O207" s="462">
        <f t="shared" si="94"/>
        <v>0</v>
      </c>
      <c r="P207" s="463">
        <f t="shared" si="97"/>
        <v>0</v>
      </c>
      <c r="Q207" s="459"/>
      <c r="R207" s="463"/>
      <c r="S207" s="464"/>
      <c r="T207" s="460"/>
      <c r="U207" s="461"/>
      <c r="V207" s="465"/>
      <c r="W207" s="459">
        <v>25573</v>
      </c>
      <c r="X207" s="460"/>
      <c r="Y207" s="461"/>
      <c r="Z207" s="466"/>
      <c r="AA207" s="464"/>
      <c r="AB207" s="460"/>
      <c r="AC207" s="461"/>
      <c r="AD207" s="465"/>
      <c r="AE207" s="459"/>
      <c r="AF207" s="460"/>
      <c r="AG207" s="461"/>
      <c r="AH207" s="466"/>
      <c r="AI207" s="459"/>
      <c r="AJ207" s="460"/>
      <c r="AK207" s="461"/>
      <c r="AL207" s="466"/>
    </row>
    <row r="208" spans="1:38" ht="18.75">
      <c r="A208" s="449"/>
      <c r="B208" s="732">
        <v>244084</v>
      </c>
      <c r="C208" s="451" t="s">
        <v>1114</v>
      </c>
      <c r="D208" s="468"/>
      <c r="E208" s="468"/>
      <c r="F208" s="453"/>
      <c r="G208" s="454"/>
      <c r="H208" s="455">
        <v>117700</v>
      </c>
      <c r="I208" s="456"/>
      <c r="J208" s="457"/>
      <c r="K208" s="469"/>
      <c r="L208" s="459">
        <f t="shared" si="96"/>
        <v>117700</v>
      </c>
      <c r="M208" s="460"/>
      <c r="N208" s="461"/>
      <c r="O208" s="462"/>
      <c r="P208" s="463"/>
      <c r="Q208" s="459"/>
      <c r="R208" s="463"/>
      <c r="S208" s="464"/>
      <c r="T208" s="460"/>
      <c r="U208" s="461"/>
      <c r="V208" s="465"/>
      <c r="W208" s="459">
        <v>117700</v>
      </c>
      <c r="X208" s="460"/>
      <c r="Y208" s="461"/>
      <c r="Z208" s="466"/>
      <c r="AA208" s="464"/>
      <c r="AB208" s="460"/>
      <c r="AC208" s="461"/>
      <c r="AD208" s="465"/>
      <c r="AE208" s="459"/>
      <c r="AF208" s="460"/>
      <c r="AG208" s="461"/>
      <c r="AH208" s="466"/>
      <c r="AI208" s="459"/>
      <c r="AJ208" s="460"/>
      <c r="AK208" s="461"/>
      <c r="AL208" s="466"/>
    </row>
    <row r="209" spans="1:38" ht="18" customHeight="1">
      <c r="A209" s="449"/>
      <c r="B209" s="732">
        <v>244095</v>
      </c>
      <c r="C209" s="451" t="s">
        <v>1115</v>
      </c>
      <c r="D209" s="468"/>
      <c r="E209" s="468"/>
      <c r="F209" s="453"/>
      <c r="G209" s="454"/>
      <c r="H209" s="455">
        <v>75809.5</v>
      </c>
      <c r="I209" s="456"/>
      <c r="J209" s="457"/>
      <c r="K209" s="469"/>
      <c r="L209" s="459">
        <f t="shared" si="96"/>
        <v>75809.5</v>
      </c>
      <c r="M209" s="460">
        <f t="shared" ref="M209:O212" si="98">SUM(T209,X209,AB209,AF209,AJ209)</f>
        <v>0</v>
      </c>
      <c r="N209" s="461">
        <f t="shared" si="98"/>
        <v>0</v>
      </c>
      <c r="O209" s="462">
        <f t="shared" si="98"/>
        <v>0</v>
      </c>
      <c r="P209" s="463">
        <f t="shared" ref="P209:P212" si="99">SUM(R209)</f>
        <v>0</v>
      </c>
      <c r="Q209" s="459"/>
      <c r="R209" s="463"/>
      <c r="S209" s="464"/>
      <c r="T209" s="460"/>
      <c r="U209" s="461"/>
      <c r="V209" s="465"/>
      <c r="W209" s="459">
        <v>75809.5</v>
      </c>
      <c r="X209" s="460"/>
      <c r="Y209" s="461"/>
      <c r="Z209" s="466"/>
      <c r="AA209" s="464"/>
      <c r="AB209" s="460"/>
      <c r="AC209" s="461"/>
      <c r="AD209" s="465"/>
      <c r="AE209" s="459"/>
      <c r="AF209" s="460"/>
      <c r="AG209" s="461"/>
      <c r="AH209" s="466"/>
      <c r="AI209" s="459"/>
      <c r="AJ209" s="460"/>
      <c r="AK209" s="461"/>
      <c r="AL209" s="466"/>
    </row>
    <row r="210" spans="1:38" ht="18.75">
      <c r="A210" s="449"/>
      <c r="B210" s="732">
        <v>244102</v>
      </c>
      <c r="C210" s="451" t="s">
        <v>1116</v>
      </c>
      <c r="D210" s="468"/>
      <c r="E210" s="468"/>
      <c r="F210" s="453"/>
      <c r="G210" s="454"/>
      <c r="H210" s="455">
        <v>99242.5</v>
      </c>
      <c r="I210" s="456"/>
      <c r="J210" s="457"/>
      <c r="K210" s="469"/>
      <c r="L210" s="459">
        <f t="shared" si="96"/>
        <v>99242.5</v>
      </c>
      <c r="M210" s="460">
        <f t="shared" si="98"/>
        <v>0</v>
      </c>
      <c r="N210" s="461">
        <f t="shared" si="98"/>
        <v>0</v>
      </c>
      <c r="O210" s="462">
        <f t="shared" si="98"/>
        <v>0</v>
      </c>
      <c r="P210" s="463">
        <f t="shared" si="99"/>
        <v>0</v>
      </c>
      <c r="Q210" s="459"/>
      <c r="R210" s="463"/>
      <c r="S210" s="464"/>
      <c r="T210" s="460"/>
      <c r="U210" s="461"/>
      <c r="V210" s="465"/>
      <c r="W210" s="459">
        <v>99242.5</v>
      </c>
      <c r="X210" s="460"/>
      <c r="Y210" s="461"/>
      <c r="Z210" s="466"/>
      <c r="AA210" s="464"/>
      <c r="AB210" s="460"/>
      <c r="AC210" s="461"/>
      <c r="AD210" s="465"/>
      <c r="AE210" s="459"/>
      <c r="AF210" s="460"/>
      <c r="AG210" s="461"/>
      <c r="AH210" s="466"/>
      <c r="AI210" s="459"/>
      <c r="AJ210" s="460"/>
      <c r="AK210" s="461"/>
      <c r="AL210" s="466"/>
    </row>
    <row r="211" spans="1:38" ht="18.75">
      <c r="A211" s="449"/>
      <c r="B211" s="732">
        <v>244131</v>
      </c>
      <c r="C211" s="451" t="s">
        <v>1117</v>
      </c>
      <c r="D211" s="468"/>
      <c r="E211" s="468"/>
      <c r="F211" s="453"/>
      <c r="G211" s="454"/>
      <c r="H211" s="455">
        <v>96300</v>
      </c>
      <c r="I211" s="456"/>
      <c r="J211" s="457"/>
      <c r="K211" s="469"/>
      <c r="L211" s="459">
        <f t="shared" si="96"/>
        <v>96300</v>
      </c>
      <c r="M211" s="460">
        <f t="shared" si="98"/>
        <v>0</v>
      </c>
      <c r="N211" s="461">
        <f t="shared" si="98"/>
        <v>0</v>
      </c>
      <c r="O211" s="462">
        <f t="shared" si="98"/>
        <v>0</v>
      </c>
      <c r="P211" s="463">
        <f t="shared" si="99"/>
        <v>0</v>
      </c>
      <c r="Q211" s="459"/>
      <c r="R211" s="463"/>
      <c r="S211" s="464"/>
      <c r="T211" s="460"/>
      <c r="U211" s="461"/>
      <c r="V211" s="465"/>
      <c r="W211" s="459">
        <v>96300</v>
      </c>
      <c r="X211" s="460"/>
      <c r="Y211" s="461"/>
      <c r="Z211" s="466"/>
      <c r="AA211" s="464"/>
      <c r="AB211" s="460"/>
      <c r="AC211" s="461"/>
      <c r="AD211" s="465"/>
      <c r="AE211" s="459"/>
      <c r="AF211" s="460"/>
      <c r="AG211" s="461"/>
      <c r="AH211" s="466"/>
      <c r="AI211" s="459"/>
      <c r="AJ211" s="460"/>
      <c r="AK211" s="461"/>
      <c r="AL211" s="466"/>
    </row>
    <row r="212" spans="1:38" ht="18.75">
      <c r="A212" s="449"/>
      <c r="B212" s="732">
        <v>244134</v>
      </c>
      <c r="C212" s="451" t="s">
        <v>1384</v>
      </c>
      <c r="D212" s="468"/>
      <c r="E212" s="468"/>
      <c r="F212" s="453"/>
      <c r="G212" s="454"/>
      <c r="H212" s="455"/>
      <c r="I212" s="456"/>
      <c r="J212" s="457">
        <v>90950</v>
      </c>
      <c r="K212" s="469"/>
      <c r="L212" s="459">
        <f t="shared" si="96"/>
        <v>0</v>
      </c>
      <c r="M212" s="460">
        <f t="shared" si="98"/>
        <v>0</v>
      </c>
      <c r="N212" s="461">
        <f t="shared" si="98"/>
        <v>0</v>
      </c>
      <c r="O212" s="462">
        <f t="shared" si="98"/>
        <v>90950</v>
      </c>
      <c r="P212" s="463">
        <f t="shared" si="99"/>
        <v>0</v>
      </c>
      <c r="Q212" s="459"/>
      <c r="R212" s="463"/>
      <c r="S212" s="464"/>
      <c r="T212" s="460"/>
      <c r="U212" s="461"/>
      <c r="V212" s="465"/>
      <c r="W212" s="459"/>
      <c r="X212" s="460"/>
      <c r="Y212" s="461"/>
      <c r="Z212" s="466"/>
      <c r="AA212" s="464"/>
      <c r="AB212" s="460"/>
      <c r="AC212" s="461"/>
      <c r="AD212" s="465"/>
      <c r="AE212" s="459"/>
      <c r="AF212" s="460"/>
      <c r="AG212" s="461"/>
      <c r="AH212" s="466">
        <v>90950</v>
      </c>
      <c r="AI212" s="459"/>
      <c r="AJ212" s="460"/>
      <c r="AK212" s="461"/>
      <c r="AL212" s="466"/>
    </row>
    <row r="213" spans="1:38" ht="18.75">
      <c r="A213" s="449"/>
      <c r="B213" s="732">
        <v>244211</v>
      </c>
      <c r="C213" s="451" t="s">
        <v>1556</v>
      </c>
      <c r="D213" s="468"/>
      <c r="E213" s="468"/>
      <c r="F213" s="453"/>
      <c r="G213" s="454"/>
      <c r="H213" s="455"/>
      <c r="I213" s="456"/>
      <c r="J213" s="457">
        <v>26750</v>
      </c>
      <c r="K213" s="469"/>
      <c r="L213" s="459">
        <f t="shared" ref="L213:L215" si="100">SUM(Q213,S213,W213,AA213,AE213,AI213)</f>
        <v>0</v>
      </c>
      <c r="M213" s="460">
        <f t="shared" ref="M213:O215" si="101">SUM(T213,X213,AB213,AF213,AJ213)</f>
        <v>0</v>
      </c>
      <c r="N213" s="461">
        <f t="shared" si="101"/>
        <v>0</v>
      </c>
      <c r="O213" s="462">
        <f t="shared" si="101"/>
        <v>26750</v>
      </c>
      <c r="P213" s="463">
        <f t="shared" ref="P213:P215" si="102">SUM(R213)</f>
        <v>0</v>
      </c>
      <c r="Q213" s="459"/>
      <c r="R213" s="463"/>
      <c r="S213" s="464"/>
      <c r="T213" s="460"/>
      <c r="U213" s="461"/>
      <c r="V213" s="465"/>
      <c r="W213" s="459"/>
      <c r="X213" s="460"/>
      <c r="Y213" s="461"/>
      <c r="Z213" s="466"/>
      <c r="AA213" s="464"/>
      <c r="AB213" s="460"/>
      <c r="AC213" s="461"/>
      <c r="AD213" s="465"/>
      <c r="AE213" s="459"/>
      <c r="AF213" s="460"/>
      <c r="AG213" s="461"/>
      <c r="AH213" s="466">
        <v>26750</v>
      </c>
      <c r="AI213" s="459"/>
      <c r="AJ213" s="460"/>
      <c r="AK213" s="461"/>
      <c r="AL213" s="466"/>
    </row>
    <row r="214" spans="1:38" ht="18.75">
      <c r="A214" s="449"/>
      <c r="B214" s="732"/>
      <c r="C214" s="451"/>
      <c r="D214" s="468"/>
      <c r="E214" s="468"/>
      <c r="F214" s="453"/>
      <c r="G214" s="454"/>
      <c r="H214" s="455"/>
      <c r="I214" s="456"/>
      <c r="J214" s="457"/>
      <c r="K214" s="469"/>
      <c r="L214" s="459">
        <f t="shared" si="100"/>
        <v>0</v>
      </c>
      <c r="M214" s="460">
        <f t="shared" si="101"/>
        <v>0</v>
      </c>
      <c r="N214" s="461">
        <f t="shared" si="101"/>
        <v>0</v>
      </c>
      <c r="O214" s="462">
        <f t="shared" si="101"/>
        <v>0</v>
      </c>
      <c r="P214" s="463">
        <f t="shared" si="102"/>
        <v>0</v>
      </c>
      <c r="Q214" s="459"/>
      <c r="R214" s="463"/>
      <c r="S214" s="464"/>
      <c r="T214" s="460"/>
      <c r="U214" s="461"/>
      <c r="V214" s="465"/>
      <c r="W214" s="459"/>
      <c r="X214" s="460"/>
      <c r="Y214" s="461"/>
      <c r="Z214" s="466"/>
      <c r="AA214" s="464"/>
      <c r="AB214" s="460"/>
      <c r="AC214" s="461"/>
      <c r="AD214" s="465"/>
      <c r="AE214" s="459"/>
      <c r="AF214" s="460"/>
      <c r="AG214" s="461"/>
      <c r="AH214" s="466"/>
      <c r="AI214" s="459"/>
      <c r="AJ214" s="460"/>
      <c r="AK214" s="461"/>
      <c r="AL214" s="466"/>
    </row>
    <row r="215" spans="1:38" ht="19.5" thickBot="1">
      <c r="A215" s="483"/>
      <c r="B215" s="733"/>
      <c r="C215" s="484"/>
      <c r="D215" s="485"/>
      <c r="E215" s="485"/>
      <c r="F215" s="486"/>
      <c r="G215" s="487"/>
      <c r="H215" s="488"/>
      <c r="I215" s="489"/>
      <c r="J215" s="490"/>
      <c r="K215" s="491"/>
      <c r="L215" s="459">
        <f t="shared" si="100"/>
        <v>0</v>
      </c>
      <c r="M215" s="460">
        <f t="shared" si="101"/>
        <v>0</v>
      </c>
      <c r="N215" s="461">
        <f t="shared" si="101"/>
        <v>0</v>
      </c>
      <c r="O215" s="462">
        <f t="shared" si="101"/>
        <v>0</v>
      </c>
      <c r="P215" s="463">
        <f t="shared" si="102"/>
        <v>0</v>
      </c>
      <c r="Q215" s="492"/>
      <c r="R215" s="493"/>
      <c r="S215" s="494"/>
      <c r="T215" s="495"/>
      <c r="U215" s="496"/>
      <c r="V215" s="497"/>
      <c r="W215" s="492"/>
      <c r="X215" s="495"/>
      <c r="Y215" s="496"/>
      <c r="Z215" s="498"/>
      <c r="AA215" s="494"/>
      <c r="AB215" s="495"/>
      <c r="AC215" s="496"/>
      <c r="AD215" s="497"/>
      <c r="AE215" s="492"/>
      <c r="AF215" s="495"/>
      <c r="AG215" s="496"/>
      <c r="AH215" s="498"/>
      <c r="AI215" s="492"/>
      <c r="AJ215" s="495"/>
      <c r="AK215" s="496"/>
      <c r="AL215" s="498"/>
    </row>
    <row r="216" spans="1:38" ht="37.5">
      <c r="A216" s="980" t="s">
        <v>114</v>
      </c>
      <c r="B216" s="724" t="s">
        <v>262</v>
      </c>
      <c r="C216" s="725" t="s">
        <v>263</v>
      </c>
      <c r="D216" s="744" t="s">
        <v>261</v>
      </c>
      <c r="E216" s="410" t="s">
        <v>521</v>
      </c>
      <c r="F216" s="411" t="s">
        <v>522</v>
      </c>
      <c r="G216" s="409" t="s">
        <v>508</v>
      </c>
      <c r="H216" s="409" t="s">
        <v>509</v>
      </c>
      <c r="I216" s="409" t="s">
        <v>510</v>
      </c>
      <c r="J216" s="412" t="s">
        <v>511</v>
      </c>
      <c r="K216" s="413" t="s">
        <v>64</v>
      </c>
      <c r="L216" s="414"/>
      <c r="M216" s="415"/>
      <c r="N216" s="415"/>
      <c r="O216" s="415"/>
      <c r="P216" s="416"/>
      <c r="Q216" s="414"/>
      <c r="R216" s="416"/>
      <c r="S216" s="417">
        <f>SUM(S222:V222)</f>
        <v>0</v>
      </c>
      <c r="T216" s="898">
        <f>S216+G223</f>
        <v>0</v>
      </c>
      <c r="U216" s="415"/>
      <c r="V216" s="416"/>
      <c r="W216" s="417">
        <f>SUM(W222:Z222)</f>
        <v>940619.87999999989</v>
      </c>
      <c r="X216" s="898">
        <f>W216+H224</f>
        <v>1120914.8799999999</v>
      </c>
      <c r="Y216" s="415"/>
      <c r="Z216" s="416"/>
      <c r="AA216" s="417">
        <f>SUM(AA222:AD222)</f>
        <v>0</v>
      </c>
      <c r="AB216" s="415"/>
      <c r="AC216" s="415"/>
      <c r="AD216" s="416"/>
      <c r="AE216" s="417">
        <f>SUM(AE222:AH222)</f>
        <v>83599.100000000006</v>
      </c>
      <c r="AF216" s="415"/>
      <c r="AG216" s="415"/>
      <c r="AH216" s="416"/>
      <c r="AI216" s="414"/>
      <c r="AJ216" s="415"/>
      <c r="AK216" s="415"/>
      <c r="AL216" s="416"/>
    </row>
    <row r="217" spans="1:38" ht="26.25">
      <c r="A217" s="402" t="s">
        <v>513</v>
      </c>
      <c r="B217" s="727" t="str">
        <f>$B$4</f>
        <v>90</v>
      </c>
      <c r="C217" s="398" t="s">
        <v>32</v>
      </c>
      <c r="D217" s="386">
        <f>SUM(F217:K217)</f>
        <v>1055000</v>
      </c>
      <c r="E217" s="400" t="s">
        <v>514</v>
      </c>
      <c r="F217" s="422">
        <v>0</v>
      </c>
      <c r="G217" s="423">
        <v>0</v>
      </c>
      <c r="H217" s="424">
        <v>955000</v>
      </c>
      <c r="I217" s="425">
        <v>0</v>
      </c>
      <c r="J217" s="426">
        <v>100000</v>
      </c>
      <c r="K217" s="427">
        <v>0</v>
      </c>
      <c r="L217" s="428"/>
      <c r="M217" s="429"/>
      <c r="N217" s="430"/>
      <c r="O217" s="431"/>
      <c r="P217" s="432"/>
      <c r="Q217" s="428"/>
      <c r="R217" s="432"/>
      <c r="S217" s="433"/>
      <c r="T217" s="429"/>
      <c r="U217" s="430"/>
      <c r="V217" s="434"/>
      <c r="W217" s="428"/>
      <c r="X217" s="429"/>
      <c r="Y217" s="430"/>
      <c r="Z217" s="435"/>
      <c r="AA217" s="433"/>
      <c r="AB217" s="429"/>
      <c r="AC217" s="430"/>
      <c r="AD217" s="434"/>
      <c r="AE217" s="428"/>
      <c r="AF217" s="429"/>
      <c r="AG217" s="430"/>
      <c r="AH217" s="435"/>
      <c r="AI217" s="428"/>
      <c r="AJ217" s="429"/>
      <c r="AK217" s="430"/>
      <c r="AL217" s="435"/>
    </row>
    <row r="218" spans="1:38" ht="37.5" hidden="1" customHeight="1">
      <c r="A218" s="402" t="str">
        <f>$A$5</f>
        <v>พ.ค.</v>
      </c>
      <c r="B218" s="719"/>
      <c r="C218" s="398"/>
      <c r="D218" s="386">
        <f t="shared" ref="D218" si="103">SUM(F218:K218)</f>
        <v>791250</v>
      </c>
      <c r="E218" s="400" t="s">
        <v>516</v>
      </c>
      <c r="F218" s="422">
        <v>0</v>
      </c>
      <c r="G218" s="423">
        <v>0</v>
      </c>
      <c r="H218" s="424">
        <v>716250</v>
      </c>
      <c r="I218" s="425">
        <v>0</v>
      </c>
      <c r="J218" s="426">
        <v>75000</v>
      </c>
      <c r="K218" s="427">
        <v>0</v>
      </c>
      <c r="L218" s="428"/>
      <c r="M218" s="429"/>
      <c r="N218" s="430"/>
      <c r="O218" s="431"/>
      <c r="P218" s="432"/>
      <c r="Q218" s="428"/>
      <c r="R218" s="432"/>
      <c r="S218" s="433"/>
      <c r="T218" s="429"/>
      <c r="U218" s="430"/>
      <c r="V218" s="434"/>
      <c r="W218" s="428"/>
      <c r="X218" s="429"/>
      <c r="Y218" s="430"/>
      <c r="Z218" s="435"/>
      <c r="AA218" s="433"/>
      <c r="AB218" s="429"/>
      <c r="AC218" s="430"/>
      <c r="AD218" s="434"/>
      <c r="AE218" s="428"/>
      <c r="AF218" s="429"/>
      <c r="AG218" s="430"/>
      <c r="AH218" s="435"/>
      <c r="AI218" s="428"/>
      <c r="AJ218" s="429"/>
      <c r="AK218" s="430"/>
      <c r="AL218" s="435"/>
    </row>
    <row r="219" spans="1:38" ht="26.25">
      <c r="A219" s="402" t="s">
        <v>517</v>
      </c>
      <c r="B219" s="721">
        <f>D219*100/D217</f>
        <v>97.08236777251183</v>
      </c>
      <c r="C219" s="398" t="s">
        <v>32</v>
      </c>
      <c r="D219" s="386">
        <f>SUM(F219:K219)</f>
        <v>1024218.9799999999</v>
      </c>
      <c r="E219" s="400" t="s">
        <v>518</v>
      </c>
      <c r="F219" s="422">
        <f>SUM(F223:F240)</f>
        <v>0</v>
      </c>
      <c r="G219" s="423">
        <f t="shared" ref="G219:K219" si="104">SUM(G223:G240)</f>
        <v>0</v>
      </c>
      <c r="H219" s="424">
        <f t="shared" si="104"/>
        <v>940619.87999999989</v>
      </c>
      <c r="I219" s="425">
        <f t="shared" si="104"/>
        <v>0</v>
      </c>
      <c r="J219" s="426">
        <f t="shared" si="104"/>
        <v>83599.100000000006</v>
      </c>
      <c r="K219" s="427">
        <f t="shared" si="104"/>
        <v>0</v>
      </c>
      <c r="L219" s="428"/>
      <c r="M219" s="429"/>
      <c r="N219" s="430"/>
      <c r="O219" s="431"/>
      <c r="P219" s="432"/>
      <c r="Q219" s="428"/>
      <c r="R219" s="432"/>
      <c r="S219" s="433"/>
      <c r="T219" s="429"/>
      <c r="U219" s="430"/>
      <c r="V219" s="434"/>
      <c r="W219" s="428"/>
      <c r="X219" s="429"/>
      <c r="Y219" s="430"/>
      <c r="Z219" s="435"/>
      <c r="AA219" s="433"/>
      <c r="AB219" s="429"/>
      <c r="AC219" s="430"/>
      <c r="AD219" s="434"/>
      <c r="AE219" s="428"/>
      <c r="AF219" s="429"/>
      <c r="AG219" s="430"/>
      <c r="AH219" s="435"/>
      <c r="AI219" s="428"/>
      <c r="AJ219" s="429"/>
      <c r="AK219" s="430"/>
      <c r="AL219" s="435"/>
    </row>
    <row r="220" spans="1:38" ht="26.25" hidden="1">
      <c r="A220" s="402" t="s">
        <v>519</v>
      </c>
      <c r="B220" s="721">
        <f>L222*100/D217</f>
        <v>67.785666350710883</v>
      </c>
      <c r="C220" s="398" t="s">
        <v>32</v>
      </c>
      <c r="D220" s="386">
        <f>SUM(F220:K220)</f>
        <v>-232968.97999999989</v>
      </c>
      <c r="E220" s="400" t="s">
        <v>520</v>
      </c>
      <c r="F220" s="422">
        <f>F218-F219</f>
        <v>0</v>
      </c>
      <c r="G220" s="423">
        <f t="shared" ref="G220:K220" si="105">G218-G219</f>
        <v>0</v>
      </c>
      <c r="H220" s="424">
        <f t="shared" si="105"/>
        <v>-224369.87999999989</v>
      </c>
      <c r="I220" s="425">
        <f t="shared" si="105"/>
        <v>0</v>
      </c>
      <c r="J220" s="426">
        <f t="shared" si="105"/>
        <v>-8599.1000000000058</v>
      </c>
      <c r="K220" s="427">
        <f t="shared" si="105"/>
        <v>0</v>
      </c>
      <c r="L220" s="428"/>
      <c r="M220" s="429"/>
      <c r="N220" s="430"/>
      <c r="O220" s="431"/>
      <c r="P220" s="432"/>
      <c r="Q220" s="428"/>
      <c r="R220" s="432"/>
      <c r="S220" s="433"/>
      <c r="T220" s="429"/>
      <c r="U220" s="430"/>
      <c r="V220" s="434"/>
      <c r="W220" s="428"/>
      <c r="X220" s="429"/>
      <c r="Y220" s="430"/>
      <c r="Z220" s="435"/>
      <c r="AA220" s="433"/>
      <c r="AB220" s="429"/>
      <c r="AC220" s="430"/>
      <c r="AD220" s="434"/>
      <c r="AE220" s="428"/>
      <c r="AF220" s="429"/>
      <c r="AG220" s="430"/>
      <c r="AH220" s="435"/>
      <c r="AI220" s="428"/>
      <c r="AJ220" s="429"/>
      <c r="AK220" s="430"/>
      <c r="AL220" s="435"/>
    </row>
    <row r="221" spans="1:38" ht="18.75">
      <c r="A221" s="402"/>
      <c r="B221" s="728"/>
      <c r="C221" s="729"/>
      <c r="D221" s="386">
        <f t="shared" ref="D221" si="106">SUM(F221:K221)</f>
        <v>30781.020000000106</v>
      </c>
      <c r="E221" s="400" t="s">
        <v>453</v>
      </c>
      <c r="F221" s="422">
        <f>F217-F219</f>
        <v>0</v>
      </c>
      <c r="G221" s="423">
        <f t="shared" ref="G221:K221" si="107">G217-G219</f>
        <v>0</v>
      </c>
      <c r="H221" s="424">
        <f t="shared" si="107"/>
        <v>14380.120000000112</v>
      </c>
      <c r="I221" s="425">
        <f t="shared" si="107"/>
        <v>0</v>
      </c>
      <c r="J221" s="426">
        <f t="shared" si="107"/>
        <v>16400.899999999994</v>
      </c>
      <c r="K221" s="439">
        <f t="shared" si="107"/>
        <v>0</v>
      </c>
      <c r="L221" s="428"/>
      <c r="M221" s="429"/>
      <c r="N221" s="430"/>
      <c r="O221" s="431"/>
      <c r="P221" s="432"/>
      <c r="Q221" s="428"/>
      <c r="R221" s="432"/>
      <c r="S221" s="433"/>
      <c r="T221" s="429"/>
      <c r="U221" s="430"/>
      <c r="V221" s="434"/>
      <c r="W221" s="428"/>
      <c r="X221" s="429"/>
      <c r="Y221" s="430"/>
      <c r="Z221" s="435"/>
      <c r="AA221" s="433"/>
      <c r="AB221" s="429"/>
      <c r="AC221" s="430"/>
      <c r="AD221" s="434"/>
      <c r="AE221" s="428"/>
      <c r="AF221" s="429"/>
      <c r="AG221" s="430"/>
      <c r="AH221" s="435"/>
      <c r="AI221" s="428"/>
      <c r="AJ221" s="429"/>
      <c r="AK221" s="430"/>
      <c r="AL221" s="435"/>
    </row>
    <row r="222" spans="1:38" ht="18.75">
      <c r="A222" s="449" t="s">
        <v>523</v>
      </c>
      <c r="B222" s="440" t="s">
        <v>524</v>
      </c>
      <c r="C222" s="1162" t="s">
        <v>525</v>
      </c>
      <c r="D222" s="1163"/>
      <c r="E222" s="1164"/>
      <c r="F222" s="442" t="s">
        <v>526</v>
      </c>
      <c r="G222" s="440" t="s">
        <v>508</v>
      </c>
      <c r="H222" s="440" t="s">
        <v>509</v>
      </c>
      <c r="I222" s="440" t="s">
        <v>510</v>
      </c>
      <c r="J222" s="440" t="s">
        <v>511</v>
      </c>
      <c r="K222" s="443" t="s">
        <v>64</v>
      </c>
      <c r="L222" s="444">
        <f>SUM(L223:L240)</f>
        <v>715138.77999999991</v>
      </c>
      <c r="M222" s="445">
        <f t="shared" ref="M222:AL222" si="108">SUM(M223:M240)</f>
        <v>0</v>
      </c>
      <c r="N222" s="445">
        <f t="shared" si="108"/>
        <v>0</v>
      </c>
      <c r="O222" s="445">
        <f t="shared" si="108"/>
        <v>309080.2</v>
      </c>
      <c r="P222" s="445">
        <f t="shared" si="108"/>
        <v>0</v>
      </c>
      <c r="Q222" s="444">
        <f t="shared" si="108"/>
        <v>0</v>
      </c>
      <c r="R222" s="446">
        <f t="shared" si="108"/>
        <v>0</v>
      </c>
      <c r="S222" s="447">
        <f t="shared" si="108"/>
        <v>0</v>
      </c>
      <c r="T222" s="445">
        <f t="shared" si="108"/>
        <v>0</v>
      </c>
      <c r="U222" s="445">
        <f t="shared" si="108"/>
        <v>0</v>
      </c>
      <c r="V222" s="448">
        <f t="shared" si="108"/>
        <v>0</v>
      </c>
      <c r="W222" s="444">
        <f t="shared" si="108"/>
        <v>652137.17999999993</v>
      </c>
      <c r="X222" s="445">
        <f t="shared" si="108"/>
        <v>0</v>
      </c>
      <c r="Y222" s="445">
        <f t="shared" si="108"/>
        <v>0</v>
      </c>
      <c r="Z222" s="446">
        <f t="shared" si="108"/>
        <v>288482.7</v>
      </c>
      <c r="AA222" s="447">
        <f t="shared" si="108"/>
        <v>0</v>
      </c>
      <c r="AB222" s="445">
        <f t="shared" si="108"/>
        <v>0</v>
      </c>
      <c r="AC222" s="445">
        <f t="shared" si="108"/>
        <v>0</v>
      </c>
      <c r="AD222" s="448">
        <f t="shared" si="108"/>
        <v>0</v>
      </c>
      <c r="AE222" s="444">
        <f t="shared" si="108"/>
        <v>63001.599999999999</v>
      </c>
      <c r="AF222" s="445">
        <f t="shared" si="108"/>
        <v>0</v>
      </c>
      <c r="AG222" s="445">
        <f t="shared" si="108"/>
        <v>0</v>
      </c>
      <c r="AH222" s="446">
        <f t="shared" si="108"/>
        <v>20597.5</v>
      </c>
      <c r="AI222" s="444">
        <f t="shared" si="108"/>
        <v>0</v>
      </c>
      <c r="AJ222" s="445">
        <f t="shared" si="108"/>
        <v>0</v>
      </c>
      <c r="AK222" s="445">
        <f t="shared" si="108"/>
        <v>0</v>
      </c>
      <c r="AL222" s="446">
        <f t="shared" si="108"/>
        <v>0</v>
      </c>
    </row>
    <row r="223" spans="1:38" ht="18.75">
      <c r="A223" s="449"/>
      <c r="B223" s="730"/>
      <c r="C223" s="851" t="s">
        <v>1303</v>
      </c>
      <c r="D223" s="452"/>
      <c r="E223" s="452"/>
      <c r="F223" s="453"/>
      <c r="G223" s="454"/>
      <c r="H223" s="455"/>
      <c r="I223" s="456"/>
      <c r="J223" s="457"/>
      <c r="K223" s="458"/>
      <c r="L223" s="459">
        <f>SUM(Q223,S223,W223,AA223,AE223,AI223)</f>
        <v>0</v>
      </c>
      <c r="M223" s="460">
        <f>SUM(T223,X223,AB223,AF223,AJ223)</f>
        <v>0</v>
      </c>
      <c r="N223" s="461">
        <f>SUM(U223,Y223,AC223,AG223,AK223)</f>
        <v>0</v>
      </c>
      <c r="O223" s="462">
        <f>SUM(V223,Z223,AD223,AH223,AL223)</f>
        <v>0</v>
      </c>
      <c r="P223" s="463">
        <f>SUM(R223)</f>
        <v>0</v>
      </c>
      <c r="Q223" s="459"/>
      <c r="R223" s="463"/>
      <c r="S223" s="464"/>
      <c r="T223" s="460"/>
      <c r="U223" s="461"/>
      <c r="V223" s="465"/>
      <c r="W223" s="459"/>
      <c r="X223" s="460"/>
      <c r="Y223" s="461"/>
      <c r="Z223" s="466"/>
      <c r="AA223" s="464"/>
      <c r="AB223" s="460"/>
      <c r="AC223" s="461"/>
      <c r="AD223" s="465"/>
      <c r="AE223" s="459"/>
      <c r="AF223" s="460"/>
      <c r="AG223" s="461"/>
      <c r="AH223" s="466"/>
      <c r="AI223" s="459"/>
      <c r="AJ223" s="460"/>
      <c r="AK223" s="461"/>
      <c r="AL223" s="466"/>
    </row>
    <row r="224" spans="1:38" ht="18.75">
      <c r="A224" s="449"/>
      <c r="B224" s="730"/>
      <c r="C224" s="903" t="s">
        <v>1441</v>
      </c>
      <c r="D224" s="452"/>
      <c r="E224" s="452"/>
      <c r="F224" s="453"/>
      <c r="G224" s="454"/>
      <c r="H224" s="455">
        <v>180295</v>
      </c>
      <c r="I224" s="456"/>
      <c r="J224" s="457"/>
      <c r="K224" s="458"/>
      <c r="L224" s="459">
        <f>SUM(Q224,S224,W224,AA224,AE224,AI224)</f>
        <v>0</v>
      </c>
      <c r="M224" s="460">
        <f>SUM(T224,X224,AB224,AF224,AJ224)</f>
        <v>0</v>
      </c>
      <c r="N224" s="461">
        <f>SUM(U224,Y224,AC224,AG224,AK224)</f>
        <v>0</v>
      </c>
      <c r="O224" s="462">
        <f>SUM(V224,Z224,AD224,AH224,AL224)</f>
        <v>180295</v>
      </c>
      <c r="P224" s="463">
        <f>SUM(R224)</f>
        <v>0</v>
      </c>
      <c r="Q224" s="459"/>
      <c r="R224" s="463"/>
      <c r="S224" s="464"/>
      <c r="T224" s="460"/>
      <c r="U224" s="461"/>
      <c r="V224" s="465"/>
      <c r="W224" s="459"/>
      <c r="X224" s="460"/>
      <c r="Y224" s="461"/>
      <c r="Z224" s="466">
        <v>180295</v>
      </c>
      <c r="AA224" s="464"/>
      <c r="AB224" s="460"/>
      <c r="AC224" s="461"/>
      <c r="AD224" s="465"/>
      <c r="AE224" s="459"/>
      <c r="AF224" s="460"/>
      <c r="AG224" s="461"/>
      <c r="AH224" s="466"/>
      <c r="AI224" s="459"/>
      <c r="AJ224" s="460"/>
      <c r="AK224" s="461"/>
      <c r="AL224" s="466"/>
    </row>
    <row r="225" spans="1:38" ht="18.75">
      <c r="A225" s="449"/>
      <c r="B225" s="732">
        <v>244054</v>
      </c>
      <c r="C225" s="451" t="s">
        <v>1118</v>
      </c>
      <c r="D225" s="468"/>
      <c r="E225" s="468"/>
      <c r="F225" s="453"/>
      <c r="G225" s="454"/>
      <c r="H225" s="455">
        <v>34914.1</v>
      </c>
      <c r="I225" s="456"/>
      <c r="J225" s="457"/>
      <c r="K225" s="469"/>
      <c r="L225" s="459">
        <f t="shared" ref="L225:L236" si="109">SUM(Q225,S225,W225,AA225,AE225,AI225)</f>
        <v>34914.1</v>
      </c>
      <c r="M225" s="460">
        <f t="shared" ref="M225:O236" si="110">SUM(T225,X225,AB225,AF225,AJ225)</f>
        <v>0</v>
      </c>
      <c r="N225" s="461">
        <f t="shared" si="110"/>
        <v>0</v>
      </c>
      <c r="O225" s="462">
        <f t="shared" si="110"/>
        <v>0</v>
      </c>
      <c r="P225" s="463">
        <f t="shared" ref="P225:P236" si="111">SUM(R225)</f>
        <v>0</v>
      </c>
      <c r="Q225" s="459"/>
      <c r="R225" s="463"/>
      <c r="S225" s="464"/>
      <c r="T225" s="460"/>
      <c r="U225" s="461"/>
      <c r="V225" s="465"/>
      <c r="W225" s="459">
        <v>34914.1</v>
      </c>
      <c r="X225" s="460"/>
      <c r="Y225" s="461"/>
      <c r="Z225" s="466"/>
      <c r="AA225" s="464"/>
      <c r="AB225" s="460"/>
      <c r="AC225" s="461"/>
      <c r="AD225" s="465"/>
      <c r="AE225" s="459"/>
      <c r="AF225" s="460"/>
      <c r="AG225" s="461"/>
      <c r="AH225" s="466"/>
      <c r="AI225" s="459"/>
      <c r="AJ225" s="460"/>
      <c r="AK225" s="461"/>
      <c r="AL225" s="466"/>
    </row>
    <row r="226" spans="1:38" ht="18.75">
      <c r="A226" s="449"/>
      <c r="B226" s="732">
        <v>244064</v>
      </c>
      <c r="C226" s="451" t="s">
        <v>1119</v>
      </c>
      <c r="D226" s="468"/>
      <c r="E226" s="468"/>
      <c r="F226" s="453"/>
      <c r="G226" s="454"/>
      <c r="H226" s="455">
        <v>154080</v>
      </c>
      <c r="I226" s="456"/>
      <c r="J226" s="457"/>
      <c r="K226" s="469"/>
      <c r="L226" s="459">
        <f t="shared" si="109"/>
        <v>154080</v>
      </c>
      <c r="M226" s="460">
        <f t="shared" si="110"/>
        <v>0</v>
      </c>
      <c r="N226" s="461">
        <f t="shared" si="110"/>
        <v>0</v>
      </c>
      <c r="O226" s="462">
        <f t="shared" si="110"/>
        <v>0</v>
      </c>
      <c r="P226" s="463">
        <f t="shared" si="111"/>
        <v>0</v>
      </c>
      <c r="Q226" s="459"/>
      <c r="R226" s="463"/>
      <c r="S226" s="464"/>
      <c r="T226" s="460"/>
      <c r="U226" s="461"/>
      <c r="V226" s="465"/>
      <c r="W226" s="459">
        <v>154080</v>
      </c>
      <c r="X226" s="460"/>
      <c r="Y226" s="461"/>
      <c r="Z226" s="466"/>
      <c r="AA226" s="464"/>
      <c r="AB226" s="460"/>
      <c r="AC226" s="461"/>
      <c r="AD226" s="465"/>
      <c r="AE226" s="459"/>
      <c r="AF226" s="460"/>
      <c r="AG226" s="461"/>
      <c r="AH226" s="466"/>
      <c r="AI226" s="459"/>
      <c r="AJ226" s="460"/>
      <c r="AK226" s="461"/>
      <c r="AL226" s="466"/>
    </row>
    <row r="227" spans="1:38" ht="18.75">
      <c r="A227" s="449"/>
      <c r="B227" s="732">
        <v>244075</v>
      </c>
      <c r="C227" s="451" t="s">
        <v>1120</v>
      </c>
      <c r="D227" s="468"/>
      <c r="E227" s="468"/>
      <c r="F227" s="453"/>
      <c r="G227" s="454"/>
      <c r="H227" s="455">
        <v>81320</v>
      </c>
      <c r="I227" s="456"/>
      <c r="J227" s="457"/>
      <c r="K227" s="469"/>
      <c r="L227" s="459">
        <f t="shared" si="109"/>
        <v>81320</v>
      </c>
      <c r="M227" s="460">
        <f t="shared" si="110"/>
        <v>0</v>
      </c>
      <c r="N227" s="461">
        <f t="shared" si="110"/>
        <v>0</v>
      </c>
      <c r="O227" s="462">
        <f t="shared" si="110"/>
        <v>0</v>
      </c>
      <c r="P227" s="463">
        <f t="shared" si="111"/>
        <v>0</v>
      </c>
      <c r="Q227" s="459"/>
      <c r="R227" s="463"/>
      <c r="S227" s="464"/>
      <c r="T227" s="460"/>
      <c r="U227" s="461"/>
      <c r="V227" s="465"/>
      <c r="W227" s="459">
        <v>81320</v>
      </c>
      <c r="X227" s="460"/>
      <c r="Y227" s="461"/>
      <c r="Z227" s="466"/>
      <c r="AA227" s="464"/>
      <c r="AB227" s="460"/>
      <c r="AC227" s="461"/>
      <c r="AD227" s="465"/>
      <c r="AE227" s="459"/>
      <c r="AF227" s="460"/>
      <c r="AG227" s="461"/>
      <c r="AH227" s="466"/>
      <c r="AI227" s="459"/>
      <c r="AJ227" s="460"/>
      <c r="AK227" s="461"/>
      <c r="AL227" s="466"/>
    </row>
    <row r="228" spans="1:38" ht="18.75">
      <c r="A228" s="449"/>
      <c r="B228" s="732">
        <v>244084</v>
      </c>
      <c r="C228" s="451" t="s">
        <v>1121</v>
      </c>
      <c r="D228" s="468"/>
      <c r="E228" s="468"/>
      <c r="F228" s="453"/>
      <c r="G228" s="454"/>
      <c r="H228" s="455">
        <v>80303.5</v>
      </c>
      <c r="I228" s="456"/>
      <c r="J228" s="457"/>
      <c r="K228" s="469"/>
      <c r="L228" s="459">
        <f t="shared" si="109"/>
        <v>80303.5</v>
      </c>
      <c r="M228" s="460">
        <f t="shared" si="110"/>
        <v>0</v>
      </c>
      <c r="N228" s="461">
        <f t="shared" si="110"/>
        <v>0</v>
      </c>
      <c r="O228" s="462">
        <f t="shared" si="110"/>
        <v>0</v>
      </c>
      <c r="P228" s="463">
        <f t="shared" si="111"/>
        <v>0</v>
      </c>
      <c r="Q228" s="459"/>
      <c r="R228" s="463"/>
      <c r="S228" s="464"/>
      <c r="T228" s="460"/>
      <c r="U228" s="461"/>
      <c r="V228" s="465"/>
      <c r="W228" s="459">
        <v>80303.5</v>
      </c>
      <c r="X228" s="460"/>
      <c r="Y228" s="461"/>
      <c r="Z228" s="466"/>
      <c r="AA228" s="464"/>
      <c r="AB228" s="460"/>
      <c r="AC228" s="461"/>
      <c r="AD228" s="465"/>
      <c r="AE228" s="459"/>
      <c r="AF228" s="460"/>
      <c r="AG228" s="461"/>
      <c r="AH228" s="466"/>
      <c r="AI228" s="459"/>
      <c r="AJ228" s="460"/>
      <c r="AK228" s="461"/>
      <c r="AL228" s="466"/>
    </row>
    <row r="229" spans="1:38" ht="18.75">
      <c r="A229" s="449"/>
      <c r="B229" s="732">
        <v>244095</v>
      </c>
      <c r="C229" s="451" t="s">
        <v>1122</v>
      </c>
      <c r="D229" s="468"/>
      <c r="E229" s="468"/>
      <c r="F229" s="453"/>
      <c r="G229" s="454"/>
      <c r="H229" s="455">
        <v>96300</v>
      </c>
      <c r="I229" s="456"/>
      <c r="J229" s="457"/>
      <c r="K229" s="469"/>
      <c r="L229" s="459">
        <f t="shared" si="109"/>
        <v>96300</v>
      </c>
      <c r="M229" s="460">
        <f t="shared" si="110"/>
        <v>0</v>
      </c>
      <c r="N229" s="461">
        <f t="shared" si="110"/>
        <v>0</v>
      </c>
      <c r="O229" s="462">
        <f t="shared" si="110"/>
        <v>0</v>
      </c>
      <c r="P229" s="463">
        <f t="shared" si="111"/>
        <v>0</v>
      </c>
      <c r="Q229" s="459"/>
      <c r="R229" s="463"/>
      <c r="S229" s="464"/>
      <c r="T229" s="460"/>
      <c r="U229" s="461"/>
      <c r="V229" s="465"/>
      <c r="W229" s="459">
        <v>96300</v>
      </c>
      <c r="X229" s="460"/>
      <c r="Y229" s="461"/>
      <c r="Z229" s="466"/>
      <c r="AA229" s="464"/>
      <c r="AB229" s="460"/>
      <c r="AC229" s="461"/>
      <c r="AD229" s="465"/>
      <c r="AE229" s="459"/>
      <c r="AF229" s="460"/>
      <c r="AG229" s="461"/>
      <c r="AH229" s="466"/>
      <c r="AI229" s="459"/>
      <c r="AJ229" s="460"/>
      <c r="AK229" s="461"/>
      <c r="AL229" s="466"/>
    </row>
    <row r="230" spans="1:38" ht="18.75">
      <c r="A230" s="449"/>
      <c r="B230" s="732">
        <v>244095</v>
      </c>
      <c r="C230" s="451" t="s">
        <v>1123</v>
      </c>
      <c r="D230" s="468"/>
      <c r="E230" s="468"/>
      <c r="F230" s="453"/>
      <c r="G230" s="454"/>
      <c r="H230" s="455">
        <v>79180</v>
      </c>
      <c r="I230" s="456"/>
      <c r="J230" s="457"/>
      <c r="K230" s="469"/>
      <c r="L230" s="459">
        <f t="shared" si="109"/>
        <v>79180</v>
      </c>
      <c r="M230" s="460">
        <f t="shared" si="110"/>
        <v>0</v>
      </c>
      <c r="N230" s="461">
        <f t="shared" si="110"/>
        <v>0</v>
      </c>
      <c r="O230" s="462">
        <f t="shared" si="110"/>
        <v>0</v>
      </c>
      <c r="P230" s="463">
        <f t="shared" si="111"/>
        <v>0</v>
      </c>
      <c r="Q230" s="459"/>
      <c r="R230" s="463"/>
      <c r="S230" s="464"/>
      <c r="T230" s="460"/>
      <c r="U230" s="461"/>
      <c r="V230" s="465"/>
      <c r="W230" s="459">
        <v>79180</v>
      </c>
      <c r="X230" s="460"/>
      <c r="Y230" s="461"/>
      <c r="Z230" s="466"/>
      <c r="AA230" s="464"/>
      <c r="AB230" s="460"/>
      <c r="AC230" s="461"/>
      <c r="AD230" s="465"/>
      <c r="AE230" s="459"/>
      <c r="AF230" s="460"/>
      <c r="AG230" s="461"/>
      <c r="AH230" s="466"/>
      <c r="AI230" s="459"/>
      <c r="AJ230" s="460"/>
      <c r="AK230" s="461"/>
      <c r="AL230" s="466"/>
    </row>
    <row r="231" spans="1:38" ht="18.75">
      <c r="A231" s="449"/>
      <c r="B231" s="732">
        <v>244098</v>
      </c>
      <c r="C231" s="451" t="s">
        <v>1124</v>
      </c>
      <c r="D231" s="468"/>
      <c r="E231" s="468"/>
      <c r="F231" s="453"/>
      <c r="G231" s="454"/>
      <c r="H231" s="455">
        <v>27599.58</v>
      </c>
      <c r="I231" s="456"/>
      <c r="J231" s="457"/>
      <c r="K231" s="469"/>
      <c r="L231" s="459">
        <f t="shared" si="109"/>
        <v>27599.58</v>
      </c>
      <c r="M231" s="460">
        <f t="shared" si="110"/>
        <v>0</v>
      </c>
      <c r="N231" s="461">
        <f t="shared" si="110"/>
        <v>0</v>
      </c>
      <c r="O231" s="462">
        <f t="shared" si="110"/>
        <v>0</v>
      </c>
      <c r="P231" s="463">
        <f t="shared" si="111"/>
        <v>0</v>
      </c>
      <c r="Q231" s="459"/>
      <c r="R231" s="463"/>
      <c r="S231" s="464"/>
      <c r="T231" s="460"/>
      <c r="U231" s="461"/>
      <c r="V231" s="465"/>
      <c r="W231" s="459">
        <v>27599.58</v>
      </c>
      <c r="X231" s="460"/>
      <c r="Y231" s="461"/>
      <c r="Z231" s="466"/>
      <c r="AA231" s="464"/>
      <c r="AB231" s="460"/>
      <c r="AC231" s="461"/>
      <c r="AD231" s="465"/>
      <c r="AE231" s="459"/>
      <c r="AF231" s="460"/>
      <c r="AG231" s="461"/>
      <c r="AH231" s="466"/>
      <c r="AI231" s="459"/>
      <c r="AJ231" s="460"/>
      <c r="AK231" s="461"/>
      <c r="AL231" s="466"/>
    </row>
    <row r="232" spans="1:38" ht="18.75">
      <c r="A232" s="449"/>
      <c r="B232" s="732">
        <v>244103</v>
      </c>
      <c r="C232" s="451" t="s">
        <v>1125</v>
      </c>
      <c r="D232" s="468"/>
      <c r="E232" s="468"/>
      <c r="F232" s="453"/>
      <c r="G232" s="454"/>
      <c r="H232" s="455">
        <v>98440</v>
      </c>
      <c r="I232" s="456"/>
      <c r="J232" s="457"/>
      <c r="K232" s="469"/>
      <c r="L232" s="459">
        <f t="shared" si="109"/>
        <v>98440</v>
      </c>
      <c r="M232" s="460">
        <f t="shared" si="110"/>
        <v>0</v>
      </c>
      <c r="N232" s="461">
        <f t="shared" si="110"/>
        <v>0</v>
      </c>
      <c r="O232" s="462">
        <f t="shared" si="110"/>
        <v>0</v>
      </c>
      <c r="P232" s="463">
        <f t="shared" si="111"/>
        <v>0</v>
      </c>
      <c r="Q232" s="459"/>
      <c r="R232" s="463"/>
      <c r="S232" s="464"/>
      <c r="T232" s="460"/>
      <c r="U232" s="461"/>
      <c r="V232" s="465"/>
      <c r="W232" s="459">
        <v>98440</v>
      </c>
      <c r="X232" s="460"/>
      <c r="Y232" s="461"/>
      <c r="Z232" s="466"/>
      <c r="AA232" s="464"/>
      <c r="AB232" s="460"/>
      <c r="AC232" s="461"/>
      <c r="AD232" s="465"/>
      <c r="AE232" s="459"/>
      <c r="AF232" s="460"/>
      <c r="AG232" s="461"/>
      <c r="AH232" s="466"/>
      <c r="AI232" s="459"/>
      <c r="AJ232" s="460"/>
      <c r="AK232" s="461"/>
      <c r="AL232" s="466"/>
    </row>
    <row r="233" spans="1:38" ht="18.75">
      <c r="A233" s="449"/>
      <c r="B233" s="732">
        <v>244111</v>
      </c>
      <c r="C233" s="451" t="s">
        <v>1126</v>
      </c>
      <c r="D233" s="468"/>
      <c r="E233" s="468"/>
      <c r="F233" s="453"/>
      <c r="G233" s="454"/>
      <c r="H233" s="455"/>
      <c r="I233" s="456"/>
      <c r="J233" s="457">
        <v>14894.4</v>
      </c>
      <c r="K233" s="469"/>
      <c r="L233" s="459">
        <f t="shared" si="109"/>
        <v>14894.4</v>
      </c>
      <c r="M233" s="460">
        <f t="shared" si="110"/>
        <v>0</v>
      </c>
      <c r="N233" s="461">
        <f t="shared" si="110"/>
        <v>0</v>
      </c>
      <c r="O233" s="462">
        <f t="shared" si="110"/>
        <v>0</v>
      </c>
      <c r="P233" s="463">
        <f t="shared" si="111"/>
        <v>0</v>
      </c>
      <c r="Q233" s="459"/>
      <c r="R233" s="463"/>
      <c r="S233" s="464"/>
      <c r="T233" s="460"/>
      <c r="U233" s="461"/>
      <c r="V233" s="465"/>
      <c r="W233" s="459"/>
      <c r="X233" s="460"/>
      <c r="Y233" s="461"/>
      <c r="Z233" s="466"/>
      <c r="AA233" s="464"/>
      <c r="AB233" s="460"/>
      <c r="AC233" s="461"/>
      <c r="AD233" s="465"/>
      <c r="AE233" s="459">
        <v>14894.4</v>
      </c>
      <c r="AF233" s="460"/>
      <c r="AG233" s="461"/>
      <c r="AH233" s="466"/>
      <c r="AI233" s="459"/>
      <c r="AJ233" s="460"/>
      <c r="AK233" s="461"/>
      <c r="AL233" s="466"/>
    </row>
    <row r="234" spans="1:38" ht="18.75">
      <c r="A234" s="449"/>
      <c r="B234" s="732">
        <v>244127</v>
      </c>
      <c r="C234" s="451" t="s">
        <v>1127</v>
      </c>
      <c r="D234" s="468"/>
      <c r="E234" s="468"/>
      <c r="F234" s="453"/>
      <c r="G234" s="454"/>
      <c r="H234" s="455"/>
      <c r="I234" s="456"/>
      <c r="J234" s="457">
        <v>48107.199999999997</v>
      </c>
      <c r="K234" s="469"/>
      <c r="L234" s="459">
        <f t="shared" si="109"/>
        <v>48107.199999999997</v>
      </c>
      <c r="M234" s="460">
        <f t="shared" si="110"/>
        <v>0</v>
      </c>
      <c r="N234" s="461">
        <f t="shared" si="110"/>
        <v>0</v>
      </c>
      <c r="O234" s="462">
        <f t="shared" si="110"/>
        <v>0</v>
      </c>
      <c r="P234" s="463">
        <f t="shared" si="111"/>
        <v>0</v>
      </c>
      <c r="Q234" s="459"/>
      <c r="R234" s="463"/>
      <c r="S234" s="464"/>
      <c r="T234" s="460"/>
      <c r="U234" s="461"/>
      <c r="V234" s="465"/>
      <c r="W234" s="459"/>
      <c r="X234" s="460"/>
      <c r="Y234" s="461"/>
      <c r="Z234" s="466"/>
      <c r="AA234" s="464"/>
      <c r="AB234" s="460"/>
      <c r="AC234" s="461"/>
      <c r="AD234" s="465"/>
      <c r="AE234" s="459">
        <v>48107.199999999997</v>
      </c>
      <c r="AF234" s="460"/>
      <c r="AG234" s="461"/>
      <c r="AH234" s="466"/>
      <c r="AI234" s="459"/>
      <c r="AJ234" s="460"/>
      <c r="AK234" s="461"/>
      <c r="AL234" s="466"/>
    </row>
    <row r="235" spans="1:38" ht="18.75">
      <c r="A235" s="449"/>
      <c r="B235" s="732">
        <v>244194</v>
      </c>
      <c r="C235" s="451" t="s">
        <v>1358</v>
      </c>
      <c r="D235" s="468"/>
      <c r="E235" s="468"/>
      <c r="F235" s="453"/>
      <c r="G235" s="454"/>
      <c r="H235" s="455">
        <v>11887.7</v>
      </c>
      <c r="I235" s="456"/>
      <c r="J235" s="457"/>
      <c r="K235" s="469"/>
      <c r="L235" s="459">
        <f t="shared" si="109"/>
        <v>0</v>
      </c>
      <c r="M235" s="460">
        <f t="shared" si="110"/>
        <v>0</v>
      </c>
      <c r="N235" s="461">
        <f t="shared" si="110"/>
        <v>0</v>
      </c>
      <c r="O235" s="462">
        <f t="shared" si="110"/>
        <v>11887.7</v>
      </c>
      <c r="P235" s="463">
        <f t="shared" si="111"/>
        <v>0</v>
      </c>
      <c r="Q235" s="459"/>
      <c r="R235" s="463"/>
      <c r="S235" s="464"/>
      <c r="T235" s="460"/>
      <c r="U235" s="461"/>
      <c r="V235" s="465"/>
      <c r="W235" s="459"/>
      <c r="X235" s="460"/>
      <c r="Y235" s="461"/>
      <c r="Z235" s="466">
        <v>11887.7</v>
      </c>
      <c r="AA235" s="464"/>
      <c r="AB235" s="460"/>
      <c r="AC235" s="461"/>
      <c r="AD235" s="465"/>
      <c r="AE235" s="459"/>
      <c r="AF235" s="460"/>
      <c r="AG235" s="461"/>
      <c r="AH235" s="466"/>
      <c r="AI235" s="459"/>
      <c r="AJ235" s="460"/>
      <c r="AK235" s="461"/>
      <c r="AL235" s="466"/>
    </row>
    <row r="236" spans="1:38" ht="18.75">
      <c r="A236" s="449"/>
      <c r="B236" s="732">
        <v>244211</v>
      </c>
      <c r="C236" s="451" t="s">
        <v>1529</v>
      </c>
      <c r="D236" s="468"/>
      <c r="E236" s="468"/>
      <c r="F236" s="453"/>
      <c r="G236" s="454"/>
      <c r="H236" s="455">
        <v>96300</v>
      </c>
      <c r="I236" s="456"/>
      <c r="J236" s="457"/>
      <c r="K236" s="469"/>
      <c r="L236" s="459">
        <f t="shared" si="109"/>
        <v>0</v>
      </c>
      <c r="M236" s="460">
        <f t="shared" si="110"/>
        <v>0</v>
      </c>
      <c r="N236" s="461">
        <f t="shared" si="110"/>
        <v>0</v>
      </c>
      <c r="O236" s="462">
        <f t="shared" si="110"/>
        <v>96300</v>
      </c>
      <c r="P236" s="463">
        <f t="shared" si="111"/>
        <v>0</v>
      </c>
      <c r="Q236" s="459"/>
      <c r="R236" s="463"/>
      <c r="S236" s="464"/>
      <c r="T236" s="460"/>
      <c r="U236" s="461"/>
      <c r="V236" s="465"/>
      <c r="W236" s="459"/>
      <c r="X236" s="460"/>
      <c r="Y236" s="461"/>
      <c r="Z236" s="466">
        <v>96300</v>
      </c>
      <c r="AA236" s="464"/>
      <c r="AB236" s="460"/>
      <c r="AC236" s="461"/>
      <c r="AD236" s="465"/>
      <c r="AE236" s="459"/>
      <c r="AF236" s="460"/>
      <c r="AG236" s="461"/>
      <c r="AH236" s="466"/>
      <c r="AI236" s="459"/>
      <c r="AJ236" s="460"/>
      <c r="AK236" s="461"/>
      <c r="AL236" s="466"/>
    </row>
    <row r="237" spans="1:38" ht="18.75">
      <c r="A237" s="1281"/>
      <c r="B237" s="1282" t="s">
        <v>1557</v>
      </c>
      <c r="C237" s="620" t="s">
        <v>1558</v>
      </c>
      <c r="D237" s="468"/>
      <c r="E237" s="468"/>
      <c r="F237" s="453"/>
      <c r="G237" s="454"/>
      <c r="H237" s="455"/>
      <c r="I237" s="456"/>
      <c r="J237" s="457">
        <v>20597.5</v>
      </c>
      <c r="K237" s="469"/>
      <c r="L237" s="459">
        <f t="shared" ref="L237:L240" si="112">SUM(Q237,S237,W237,AA237,AE237,AI237)</f>
        <v>0</v>
      </c>
      <c r="M237" s="460">
        <f t="shared" ref="M237:O240" si="113">SUM(T237,X237,AB237,AF237,AJ237)</f>
        <v>0</v>
      </c>
      <c r="N237" s="461">
        <f t="shared" si="113"/>
        <v>0</v>
      </c>
      <c r="O237" s="462">
        <f t="shared" si="113"/>
        <v>20597.5</v>
      </c>
      <c r="P237" s="463">
        <f t="shared" ref="P237:P240" si="114">SUM(R237)</f>
        <v>0</v>
      </c>
      <c r="Q237" s="459"/>
      <c r="R237" s="463"/>
      <c r="S237" s="464"/>
      <c r="T237" s="460"/>
      <c r="U237" s="461"/>
      <c r="V237" s="465"/>
      <c r="W237" s="459"/>
      <c r="X237" s="460"/>
      <c r="Y237" s="461"/>
      <c r="Z237" s="466"/>
      <c r="AA237" s="464"/>
      <c r="AB237" s="460"/>
      <c r="AC237" s="461"/>
      <c r="AD237" s="465"/>
      <c r="AE237" s="459"/>
      <c r="AF237" s="460"/>
      <c r="AG237" s="461"/>
      <c r="AH237" s="466">
        <v>20597.5</v>
      </c>
      <c r="AI237" s="459"/>
      <c r="AJ237" s="460"/>
      <c r="AK237" s="461"/>
      <c r="AL237" s="466"/>
    </row>
    <row r="238" spans="1:38" ht="18.75">
      <c r="A238" s="449"/>
      <c r="B238" s="732"/>
      <c r="C238" s="451"/>
      <c r="D238" s="468"/>
      <c r="E238" s="468"/>
      <c r="F238" s="453"/>
      <c r="G238" s="454"/>
      <c r="H238" s="455"/>
      <c r="I238" s="456"/>
      <c r="J238" s="457"/>
      <c r="K238" s="469"/>
      <c r="L238" s="459">
        <f t="shared" si="112"/>
        <v>0</v>
      </c>
      <c r="M238" s="460">
        <f t="shared" si="113"/>
        <v>0</v>
      </c>
      <c r="N238" s="461">
        <f t="shared" si="113"/>
        <v>0</v>
      </c>
      <c r="O238" s="462">
        <f t="shared" si="113"/>
        <v>0</v>
      </c>
      <c r="P238" s="463">
        <f t="shared" si="114"/>
        <v>0</v>
      </c>
      <c r="Q238" s="459"/>
      <c r="R238" s="463"/>
      <c r="S238" s="464"/>
      <c r="T238" s="460"/>
      <c r="U238" s="461"/>
      <c r="V238" s="465"/>
      <c r="W238" s="459"/>
      <c r="X238" s="460"/>
      <c r="Y238" s="461"/>
      <c r="Z238" s="466"/>
      <c r="AA238" s="464"/>
      <c r="AB238" s="460"/>
      <c r="AC238" s="461"/>
      <c r="AD238" s="465"/>
      <c r="AE238" s="459"/>
      <c r="AF238" s="460"/>
      <c r="AG238" s="461"/>
      <c r="AH238" s="466"/>
      <c r="AI238" s="459"/>
      <c r="AJ238" s="460"/>
      <c r="AK238" s="461"/>
      <c r="AL238" s="466"/>
    </row>
    <row r="239" spans="1:38" ht="18.75">
      <c r="A239" s="449"/>
      <c r="B239" s="732"/>
      <c r="C239" s="451"/>
      <c r="D239" s="468"/>
      <c r="E239" s="468"/>
      <c r="F239" s="453"/>
      <c r="G239" s="454"/>
      <c r="H239" s="455"/>
      <c r="I239" s="456"/>
      <c r="J239" s="457"/>
      <c r="K239" s="469"/>
      <c r="L239" s="459">
        <f t="shared" si="112"/>
        <v>0</v>
      </c>
      <c r="M239" s="460">
        <f t="shared" si="113"/>
        <v>0</v>
      </c>
      <c r="N239" s="461">
        <f t="shared" si="113"/>
        <v>0</v>
      </c>
      <c r="O239" s="462">
        <f t="shared" si="113"/>
        <v>0</v>
      </c>
      <c r="P239" s="463">
        <f t="shared" si="114"/>
        <v>0</v>
      </c>
      <c r="Q239" s="459"/>
      <c r="R239" s="463"/>
      <c r="S239" s="464"/>
      <c r="T239" s="460"/>
      <c r="U239" s="461"/>
      <c r="V239" s="465"/>
      <c r="W239" s="459"/>
      <c r="X239" s="460"/>
      <c r="Y239" s="461"/>
      <c r="Z239" s="466"/>
      <c r="AA239" s="464"/>
      <c r="AB239" s="460"/>
      <c r="AC239" s="461"/>
      <c r="AD239" s="465"/>
      <c r="AE239" s="459"/>
      <c r="AF239" s="460"/>
      <c r="AG239" s="461"/>
      <c r="AH239" s="466"/>
      <c r="AI239" s="459"/>
      <c r="AJ239" s="460"/>
      <c r="AK239" s="461"/>
      <c r="AL239" s="466"/>
    </row>
    <row r="240" spans="1:38" ht="19.5" thickBot="1">
      <c r="A240" s="501"/>
      <c r="B240" s="736"/>
      <c r="C240" s="737"/>
      <c r="D240" s="504"/>
      <c r="E240" s="504"/>
      <c r="F240" s="579"/>
      <c r="G240" s="580"/>
      <c r="H240" s="581"/>
      <c r="I240" s="582"/>
      <c r="J240" s="583"/>
      <c r="K240" s="584"/>
      <c r="L240" s="511">
        <f t="shared" si="112"/>
        <v>0</v>
      </c>
      <c r="M240" s="514">
        <f t="shared" si="113"/>
        <v>0</v>
      </c>
      <c r="N240" s="515">
        <f t="shared" si="113"/>
        <v>0</v>
      </c>
      <c r="O240" s="619">
        <f t="shared" si="113"/>
        <v>0</v>
      </c>
      <c r="P240" s="512">
        <f t="shared" si="114"/>
        <v>0</v>
      </c>
      <c r="Q240" s="511"/>
      <c r="R240" s="512"/>
      <c r="S240" s="513"/>
      <c r="T240" s="514"/>
      <c r="U240" s="515"/>
      <c r="V240" s="516"/>
      <c r="W240" s="511"/>
      <c r="X240" s="514"/>
      <c r="Y240" s="515"/>
      <c r="Z240" s="517"/>
      <c r="AA240" s="513"/>
      <c r="AB240" s="514"/>
      <c r="AC240" s="515"/>
      <c r="AD240" s="516"/>
      <c r="AE240" s="511"/>
      <c r="AF240" s="514"/>
      <c r="AG240" s="515"/>
      <c r="AH240" s="517"/>
      <c r="AI240" s="511"/>
      <c r="AJ240" s="514"/>
      <c r="AK240" s="515"/>
      <c r="AL240" s="517"/>
    </row>
    <row r="241" spans="1:38" ht="37.5">
      <c r="A241" s="981" t="s">
        <v>118</v>
      </c>
      <c r="B241" s="738" t="s">
        <v>264</v>
      </c>
      <c r="C241" s="739" t="s">
        <v>265</v>
      </c>
      <c r="D241" s="740" t="s">
        <v>261</v>
      </c>
      <c r="E241" s="527" t="s">
        <v>521</v>
      </c>
      <c r="F241" s="528" t="s">
        <v>522</v>
      </c>
      <c r="G241" s="524" t="s">
        <v>508</v>
      </c>
      <c r="H241" s="524" t="s">
        <v>509</v>
      </c>
      <c r="I241" s="524" t="s">
        <v>510</v>
      </c>
      <c r="J241" s="526" t="s">
        <v>511</v>
      </c>
      <c r="K241" s="529" t="s">
        <v>64</v>
      </c>
      <c r="L241" s="741"/>
      <c r="M241" s="742"/>
      <c r="N241" s="742"/>
      <c r="O241" s="742"/>
      <c r="P241" s="743"/>
      <c r="Q241" s="741"/>
      <c r="R241" s="743"/>
      <c r="S241" s="417">
        <f>SUM(S247:V247)</f>
        <v>2600</v>
      </c>
      <c r="T241" s="898">
        <f>S241+G248</f>
        <v>2600</v>
      </c>
      <c r="U241" s="415"/>
      <c r="V241" s="416"/>
      <c r="W241" s="417">
        <f>SUM(W247:Z247)</f>
        <v>402667.75</v>
      </c>
      <c r="X241" s="898">
        <f>W241+H249</f>
        <v>451909.15</v>
      </c>
      <c r="Y241" s="742"/>
      <c r="Z241" s="743"/>
      <c r="AA241" s="750"/>
      <c r="AB241" s="742"/>
      <c r="AC241" s="742"/>
      <c r="AD241" s="749"/>
      <c r="AE241" s="417">
        <f>SUM(AE247:AH247)</f>
        <v>144753.79</v>
      </c>
      <c r="AF241" s="898"/>
      <c r="AG241" s="742"/>
      <c r="AH241" s="743"/>
      <c r="AI241" s="741"/>
      <c r="AJ241" s="742"/>
      <c r="AK241" s="742"/>
      <c r="AL241" s="743"/>
    </row>
    <row r="242" spans="1:38" ht="26.25">
      <c r="A242" s="402" t="s">
        <v>513</v>
      </c>
      <c r="B242" s="727" t="str">
        <f>$B$4</f>
        <v>90</v>
      </c>
      <c r="C242" s="398" t="s">
        <v>32</v>
      </c>
      <c r="D242" s="386">
        <f>SUM(F242:K242)</f>
        <v>4688000</v>
      </c>
      <c r="E242" s="400" t="s">
        <v>514</v>
      </c>
      <c r="F242" s="422">
        <v>180000</v>
      </c>
      <c r="G242" s="423">
        <v>0</v>
      </c>
      <c r="H242" s="424">
        <v>408000</v>
      </c>
      <c r="I242" s="425">
        <v>0</v>
      </c>
      <c r="J242" s="426">
        <v>150000</v>
      </c>
      <c r="K242" s="427">
        <v>3950000</v>
      </c>
      <c r="L242" s="428"/>
      <c r="M242" s="429"/>
      <c r="N242" s="430"/>
      <c r="O242" s="431"/>
      <c r="P242" s="432"/>
      <c r="Q242" s="428"/>
      <c r="R242" s="432"/>
      <c r="S242" s="433"/>
      <c r="T242" s="429"/>
      <c r="U242" s="430"/>
      <c r="V242" s="434"/>
      <c r="W242" s="428"/>
      <c r="X242" s="429"/>
      <c r="Y242" s="430"/>
      <c r="Z242" s="435"/>
      <c r="AA242" s="433"/>
      <c r="AB242" s="429"/>
      <c r="AC242" s="430"/>
      <c r="AD242" s="434"/>
      <c r="AE242" s="428"/>
      <c r="AF242" s="429"/>
      <c r="AG242" s="430"/>
      <c r="AH242" s="435"/>
      <c r="AI242" s="428"/>
      <c r="AJ242" s="429"/>
      <c r="AK242" s="430"/>
      <c r="AL242" s="435"/>
    </row>
    <row r="243" spans="1:38" ht="37.5" hidden="1" customHeight="1">
      <c r="A243" s="402" t="str">
        <f>$A$5</f>
        <v>พ.ค.</v>
      </c>
      <c r="B243" s="719"/>
      <c r="C243" s="398"/>
      <c r="D243" s="386">
        <f t="shared" ref="D243" si="115">SUM(F243:K243)</f>
        <v>4548500</v>
      </c>
      <c r="E243" s="400" t="s">
        <v>516</v>
      </c>
      <c r="F243" s="422">
        <v>180000</v>
      </c>
      <c r="G243" s="423">
        <v>0</v>
      </c>
      <c r="H243" s="424">
        <v>306000</v>
      </c>
      <c r="I243" s="425">
        <v>0</v>
      </c>
      <c r="J243" s="426">
        <v>112500</v>
      </c>
      <c r="K243" s="427">
        <v>3950000</v>
      </c>
      <c r="L243" s="428"/>
      <c r="M243" s="429"/>
      <c r="N243" s="430"/>
      <c r="O243" s="431"/>
      <c r="P243" s="432"/>
      <c r="Q243" s="428"/>
      <c r="R243" s="432"/>
      <c r="S243" s="433"/>
      <c r="T243" s="429"/>
      <c r="U243" s="430"/>
      <c r="V243" s="434"/>
      <c r="W243" s="428"/>
      <c r="X243" s="429"/>
      <c r="Y243" s="430"/>
      <c r="Z243" s="435"/>
      <c r="AA243" s="433"/>
      <c r="AB243" s="429"/>
      <c r="AC243" s="430"/>
      <c r="AD243" s="434"/>
      <c r="AE243" s="428"/>
      <c r="AF243" s="429"/>
      <c r="AG243" s="430"/>
      <c r="AH243" s="435"/>
      <c r="AI243" s="428"/>
      <c r="AJ243" s="429"/>
      <c r="AK243" s="430"/>
      <c r="AL243" s="435"/>
    </row>
    <row r="244" spans="1:38" ht="26.25">
      <c r="A244" s="402" t="s">
        <v>517</v>
      </c>
      <c r="B244" s="721">
        <f>D244*100/D242</f>
        <v>99.108821245733793</v>
      </c>
      <c r="C244" s="398" t="s">
        <v>32</v>
      </c>
      <c r="D244" s="386">
        <f>SUM(F244:K244)</f>
        <v>4646221.54</v>
      </c>
      <c r="E244" s="400" t="s">
        <v>518</v>
      </c>
      <c r="F244" s="422">
        <f>SUM(F248:F268)</f>
        <v>180000</v>
      </c>
      <c r="G244" s="423">
        <f>SUM(G248:G268)</f>
        <v>2600</v>
      </c>
      <c r="H244" s="424">
        <f>SUM(H248:H268)</f>
        <v>402667.75</v>
      </c>
      <c r="I244" s="425">
        <f>SUM(I248:I268)</f>
        <v>0</v>
      </c>
      <c r="J244" s="426">
        <f>SUM(J248:J268)</f>
        <v>144753.79</v>
      </c>
      <c r="K244" s="427">
        <f>SUM(K248:K268)</f>
        <v>3916200</v>
      </c>
      <c r="L244" s="428"/>
      <c r="M244" s="429"/>
      <c r="N244" s="430"/>
      <c r="O244" s="431"/>
      <c r="P244" s="432"/>
      <c r="Q244" s="428"/>
      <c r="R244" s="432"/>
      <c r="S244" s="433"/>
      <c r="T244" s="429"/>
      <c r="U244" s="430"/>
      <c r="V244" s="434"/>
      <c r="W244" s="428"/>
      <c r="X244" s="429"/>
      <c r="Y244" s="430"/>
      <c r="Z244" s="435"/>
      <c r="AA244" s="433"/>
      <c r="AB244" s="429"/>
      <c r="AC244" s="430"/>
      <c r="AD244" s="434"/>
      <c r="AE244" s="428"/>
      <c r="AF244" s="429"/>
      <c r="AG244" s="430"/>
      <c r="AH244" s="435"/>
      <c r="AI244" s="428"/>
      <c r="AJ244" s="429"/>
      <c r="AK244" s="430"/>
      <c r="AL244" s="435"/>
    </row>
    <row r="245" spans="1:38" ht="26.25" hidden="1">
      <c r="A245" s="402" t="s">
        <v>519</v>
      </c>
      <c r="B245" s="721">
        <f>L247*100/D242</f>
        <v>95.155207764505136</v>
      </c>
      <c r="C245" s="398" t="s">
        <v>32</v>
      </c>
      <c r="D245" s="386">
        <f>SUM(F245:K245)</f>
        <v>-97721.540000000008</v>
      </c>
      <c r="E245" s="400" t="s">
        <v>520</v>
      </c>
      <c r="F245" s="422">
        <f>F243-F244</f>
        <v>0</v>
      </c>
      <c r="G245" s="423">
        <f t="shared" ref="G245:K245" si="116">G243-G244</f>
        <v>-2600</v>
      </c>
      <c r="H245" s="424">
        <f t="shared" si="116"/>
        <v>-96667.75</v>
      </c>
      <c r="I245" s="425">
        <f t="shared" si="116"/>
        <v>0</v>
      </c>
      <c r="J245" s="426">
        <f t="shared" si="116"/>
        <v>-32253.790000000008</v>
      </c>
      <c r="K245" s="427">
        <f t="shared" si="116"/>
        <v>33800</v>
      </c>
      <c r="L245" s="428"/>
      <c r="M245" s="429"/>
      <c r="N245" s="430"/>
      <c r="O245" s="431"/>
      <c r="P245" s="432"/>
      <c r="Q245" s="428"/>
      <c r="R245" s="432"/>
      <c r="S245" s="433"/>
      <c r="T245" s="429"/>
      <c r="U245" s="430"/>
      <c r="V245" s="434"/>
      <c r="W245" s="428"/>
      <c r="X245" s="429"/>
      <c r="Y245" s="430"/>
      <c r="Z245" s="435"/>
      <c r="AA245" s="433"/>
      <c r="AB245" s="429"/>
      <c r="AC245" s="430"/>
      <c r="AD245" s="434"/>
      <c r="AE245" s="428"/>
      <c r="AF245" s="429"/>
      <c r="AG245" s="430"/>
      <c r="AH245" s="435"/>
      <c r="AI245" s="428"/>
      <c r="AJ245" s="429"/>
      <c r="AK245" s="430"/>
      <c r="AL245" s="435"/>
    </row>
    <row r="246" spans="1:38" ht="18.75">
      <c r="A246" s="402"/>
      <c r="B246" s="728"/>
      <c r="C246" s="729"/>
      <c r="D246" s="386">
        <f t="shared" ref="D246" si="117">SUM(F246:K246)</f>
        <v>41778.459999999992</v>
      </c>
      <c r="E246" s="400" t="s">
        <v>453</v>
      </c>
      <c r="F246" s="422">
        <f>F242-F244</f>
        <v>0</v>
      </c>
      <c r="G246" s="423">
        <f t="shared" ref="G246:K246" si="118">G242-G244</f>
        <v>-2600</v>
      </c>
      <c r="H246" s="424">
        <f t="shared" si="118"/>
        <v>5332.25</v>
      </c>
      <c r="I246" s="425">
        <f t="shared" si="118"/>
        <v>0</v>
      </c>
      <c r="J246" s="426">
        <f t="shared" si="118"/>
        <v>5246.2099999999919</v>
      </c>
      <c r="K246" s="439">
        <f t="shared" si="118"/>
        <v>33800</v>
      </c>
      <c r="L246" s="428"/>
      <c r="M246" s="429"/>
      <c r="N246" s="430"/>
      <c r="O246" s="431"/>
      <c r="P246" s="432"/>
      <c r="Q246" s="428"/>
      <c r="R246" s="432"/>
      <c r="S246" s="433"/>
      <c r="T246" s="429"/>
      <c r="U246" s="430"/>
      <c r="V246" s="434"/>
      <c r="W246" s="428"/>
      <c r="X246" s="429"/>
      <c r="Y246" s="430"/>
      <c r="Z246" s="435"/>
      <c r="AA246" s="433"/>
      <c r="AB246" s="429"/>
      <c r="AC246" s="430"/>
      <c r="AD246" s="434"/>
      <c r="AE246" s="428"/>
      <c r="AF246" s="429"/>
      <c r="AG246" s="430"/>
      <c r="AH246" s="435"/>
      <c r="AI246" s="428"/>
      <c r="AJ246" s="429"/>
      <c r="AK246" s="430"/>
      <c r="AL246" s="435"/>
    </row>
    <row r="247" spans="1:38" ht="18.75">
      <c r="A247" s="449" t="s">
        <v>523</v>
      </c>
      <c r="B247" s="440" t="s">
        <v>524</v>
      </c>
      <c r="C247" s="1162" t="s">
        <v>525</v>
      </c>
      <c r="D247" s="1163"/>
      <c r="E247" s="1164"/>
      <c r="F247" s="442" t="s">
        <v>526</v>
      </c>
      <c r="G247" s="440" t="s">
        <v>508</v>
      </c>
      <c r="H247" s="440" t="s">
        <v>509</v>
      </c>
      <c r="I247" s="440" t="s">
        <v>510</v>
      </c>
      <c r="J247" s="440" t="s">
        <v>511</v>
      </c>
      <c r="K247" s="443" t="s">
        <v>64</v>
      </c>
      <c r="L247" s="444">
        <f>SUM(L248:L268)</f>
        <v>4460876.1400000006</v>
      </c>
      <c r="M247" s="445">
        <f>SUM(M248:M268)</f>
        <v>0</v>
      </c>
      <c r="N247" s="445">
        <f>SUM(N248:N268)</f>
        <v>0</v>
      </c>
      <c r="O247" s="445">
        <f>SUM(O248:O268)</f>
        <v>136104</v>
      </c>
      <c r="P247" s="445">
        <f>SUM(P248:P268)</f>
        <v>0</v>
      </c>
      <c r="Q247" s="444">
        <f>SUM(Q248:Q268)</f>
        <v>180000</v>
      </c>
      <c r="R247" s="446">
        <f>SUM(R248:R268)</f>
        <v>0</v>
      </c>
      <c r="S247" s="447">
        <f>SUM(S248:S268)</f>
        <v>2600</v>
      </c>
      <c r="T247" s="445">
        <f>SUM(T248:T268)</f>
        <v>0</v>
      </c>
      <c r="U247" s="445">
        <f>SUM(U248:U268)</f>
        <v>0</v>
      </c>
      <c r="V247" s="448">
        <f>SUM(V248:V268)</f>
        <v>0</v>
      </c>
      <c r="W247" s="444">
        <f>SUM(W248:W268)</f>
        <v>329672.34999999998</v>
      </c>
      <c r="X247" s="445">
        <f>SUM(X248:X268)</f>
        <v>0</v>
      </c>
      <c r="Y247" s="445">
        <f>SUM(Y248:Y268)</f>
        <v>0</v>
      </c>
      <c r="Z247" s="446">
        <f>SUM(Z248:Z268)</f>
        <v>72995.399999999994</v>
      </c>
      <c r="AA247" s="447">
        <f>SUM(AA248:AA268)</f>
        <v>0</v>
      </c>
      <c r="AB247" s="445">
        <f>SUM(AB248:AB268)</f>
        <v>0</v>
      </c>
      <c r="AC247" s="445">
        <f>SUM(AC248:AC268)</f>
        <v>0</v>
      </c>
      <c r="AD247" s="448">
        <f>SUM(AD248:AD268)</f>
        <v>0</v>
      </c>
      <c r="AE247" s="444">
        <f>SUM(AE248:AE268)</f>
        <v>32403.79</v>
      </c>
      <c r="AF247" s="445">
        <f>SUM(AF248:AF268)</f>
        <v>0</v>
      </c>
      <c r="AG247" s="445">
        <f>SUM(AG248:AG268)</f>
        <v>0</v>
      </c>
      <c r="AH247" s="446">
        <f>SUM(AH248:AH268)</f>
        <v>112350</v>
      </c>
      <c r="AI247" s="444">
        <f>SUM(AI248:AI268)</f>
        <v>3916200</v>
      </c>
      <c r="AJ247" s="445">
        <f>SUM(AJ248:AJ268)</f>
        <v>0</v>
      </c>
      <c r="AK247" s="445">
        <f>SUM(AK248:AK268)</f>
        <v>0</v>
      </c>
      <c r="AL247" s="446">
        <f>SUM(AL248:AL268)</f>
        <v>0</v>
      </c>
    </row>
    <row r="248" spans="1:38" ht="18.75">
      <c r="A248" s="449"/>
      <c r="B248" s="730"/>
      <c r="C248" s="851" t="s">
        <v>1303</v>
      </c>
      <c r="D248" s="452"/>
      <c r="E248" s="452"/>
      <c r="F248" s="453"/>
      <c r="G248" s="454"/>
      <c r="H248" s="455"/>
      <c r="I248" s="456"/>
      <c r="J248" s="457"/>
      <c r="K248" s="458"/>
      <c r="L248" s="459">
        <f>SUM(Q248,S248,W248,AA248,AE248,AI248)</f>
        <v>0</v>
      </c>
      <c r="M248" s="460">
        <f>SUM(T248,X248,AB248,AF248,AJ248)</f>
        <v>0</v>
      </c>
      <c r="N248" s="461">
        <f>SUM(U248,Y248,AC248,AG248,AK248)</f>
        <v>0</v>
      </c>
      <c r="O248" s="462">
        <f>SUM(V248,Z248,AD248,AH248,AL248)</f>
        <v>0</v>
      </c>
      <c r="P248" s="463">
        <f>SUM(R248)</f>
        <v>0</v>
      </c>
      <c r="Q248" s="459"/>
      <c r="R248" s="463"/>
      <c r="S248" s="464"/>
      <c r="T248" s="460"/>
      <c r="U248" s="461"/>
      <c r="V248" s="465"/>
      <c r="W248" s="459"/>
      <c r="X248" s="460"/>
      <c r="Y248" s="461"/>
      <c r="Z248" s="466"/>
      <c r="AA248" s="464"/>
      <c r="AB248" s="460"/>
      <c r="AC248" s="461"/>
      <c r="AD248" s="465"/>
      <c r="AE248" s="459"/>
      <c r="AF248" s="460"/>
      <c r="AG248" s="461"/>
      <c r="AH248" s="466"/>
      <c r="AI248" s="459"/>
      <c r="AJ248" s="460"/>
      <c r="AK248" s="461"/>
      <c r="AL248" s="466"/>
    </row>
    <row r="249" spans="1:38" ht="18.75">
      <c r="A249" s="449"/>
      <c r="B249" s="730"/>
      <c r="C249" s="851" t="s">
        <v>1438</v>
      </c>
      <c r="D249" s="452"/>
      <c r="E249" s="452"/>
      <c r="F249" s="453"/>
      <c r="G249" s="454"/>
      <c r="H249" s="455">
        <v>49241.4</v>
      </c>
      <c r="I249" s="456"/>
      <c r="J249" s="457"/>
      <c r="K249" s="458"/>
      <c r="L249" s="459"/>
      <c r="M249" s="460"/>
      <c r="N249" s="461"/>
      <c r="O249" s="462"/>
      <c r="P249" s="463"/>
      <c r="Q249" s="459"/>
      <c r="R249" s="463"/>
      <c r="S249" s="464"/>
      <c r="T249" s="460"/>
      <c r="U249" s="461"/>
      <c r="V249" s="465"/>
      <c r="W249" s="459"/>
      <c r="X249" s="460"/>
      <c r="Y249" s="461"/>
      <c r="Z249" s="466">
        <v>49241.4</v>
      </c>
      <c r="AA249" s="464"/>
      <c r="AB249" s="460"/>
      <c r="AC249" s="461"/>
      <c r="AD249" s="465"/>
      <c r="AE249" s="459"/>
      <c r="AF249" s="460"/>
      <c r="AG249" s="461"/>
      <c r="AH249" s="466"/>
      <c r="AI249" s="459"/>
      <c r="AJ249" s="460"/>
      <c r="AK249" s="461"/>
      <c r="AL249" s="466"/>
    </row>
    <row r="250" spans="1:38" ht="18.75">
      <c r="A250" s="449"/>
      <c r="B250" s="732">
        <v>244074</v>
      </c>
      <c r="C250" s="451" t="s">
        <v>1128</v>
      </c>
      <c r="D250" s="468"/>
      <c r="E250" s="468"/>
      <c r="F250" s="453"/>
      <c r="G250" s="454"/>
      <c r="H250" s="455"/>
      <c r="I250" s="456"/>
      <c r="J250" s="457"/>
      <c r="K250" s="469">
        <v>3916200</v>
      </c>
      <c r="L250" s="459">
        <f t="shared" ref="L250:L261" si="119">SUM(Q250,S250,W250,AA250,AE250,AI250)</f>
        <v>3916200</v>
      </c>
      <c r="M250" s="460">
        <f t="shared" ref="M250:O261" si="120">SUM(T250,X250,AB250,AF250,AJ250)</f>
        <v>0</v>
      </c>
      <c r="N250" s="461">
        <f t="shared" si="120"/>
        <v>0</v>
      </c>
      <c r="O250" s="462">
        <f t="shared" si="120"/>
        <v>0</v>
      </c>
      <c r="P250" s="463">
        <f t="shared" ref="P250:P261" si="121">SUM(R250)</f>
        <v>0</v>
      </c>
      <c r="Q250" s="459"/>
      <c r="R250" s="463"/>
      <c r="S250" s="464"/>
      <c r="T250" s="460"/>
      <c r="U250" s="461"/>
      <c r="V250" s="465"/>
      <c r="W250" s="459"/>
      <c r="X250" s="460"/>
      <c r="Y250" s="461"/>
      <c r="Z250" s="466"/>
      <c r="AA250" s="464"/>
      <c r="AB250" s="460"/>
      <c r="AC250" s="461"/>
      <c r="AD250" s="465"/>
      <c r="AE250" s="459"/>
      <c r="AF250" s="460"/>
      <c r="AG250" s="461"/>
      <c r="AH250" s="466"/>
      <c r="AI250" s="459">
        <v>3916200</v>
      </c>
      <c r="AJ250" s="460"/>
      <c r="AK250" s="461"/>
      <c r="AL250" s="466"/>
    </row>
    <row r="251" spans="1:38" ht="18.75">
      <c r="A251" s="449"/>
      <c r="B251" s="732">
        <v>244165</v>
      </c>
      <c r="C251" s="451" t="s">
        <v>1129</v>
      </c>
      <c r="D251" s="468"/>
      <c r="E251" s="468"/>
      <c r="F251" s="453">
        <f>15000*12</f>
        <v>180000</v>
      </c>
      <c r="G251" s="454"/>
      <c r="H251" s="455"/>
      <c r="I251" s="456"/>
      <c r="J251" s="457"/>
      <c r="K251" s="469"/>
      <c r="L251" s="459">
        <f t="shared" si="119"/>
        <v>180000</v>
      </c>
      <c r="M251" s="460">
        <f t="shared" si="120"/>
        <v>0</v>
      </c>
      <c r="N251" s="461">
        <f t="shared" si="120"/>
        <v>0</v>
      </c>
      <c r="O251" s="462">
        <f t="shared" si="120"/>
        <v>0</v>
      </c>
      <c r="P251" s="463">
        <f t="shared" si="121"/>
        <v>0</v>
      </c>
      <c r="Q251" s="459">
        <f>F251</f>
        <v>180000</v>
      </c>
      <c r="R251" s="463">
        <f>180000-Q251</f>
        <v>0</v>
      </c>
      <c r="S251" s="464"/>
      <c r="T251" s="460"/>
      <c r="U251" s="461"/>
      <c r="V251" s="465"/>
      <c r="W251" s="459"/>
      <c r="X251" s="460"/>
      <c r="Y251" s="461"/>
      <c r="Z251" s="466"/>
      <c r="AA251" s="464"/>
      <c r="AB251" s="460"/>
      <c r="AC251" s="461"/>
      <c r="AD251" s="465"/>
      <c r="AE251" s="459"/>
      <c r="AF251" s="460"/>
      <c r="AG251" s="461"/>
      <c r="AH251" s="466"/>
      <c r="AI251" s="459"/>
      <c r="AJ251" s="460"/>
      <c r="AK251" s="461"/>
      <c r="AL251" s="466"/>
    </row>
    <row r="252" spans="1:38" ht="18.75">
      <c r="A252" s="449"/>
      <c r="B252" s="732">
        <v>244018</v>
      </c>
      <c r="C252" s="451" t="s">
        <v>1130</v>
      </c>
      <c r="D252" s="468"/>
      <c r="E252" s="468"/>
      <c r="F252" s="453"/>
      <c r="G252" s="454"/>
      <c r="H252" s="455"/>
      <c r="I252" s="456"/>
      <c r="J252" s="457">
        <v>18279.79</v>
      </c>
      <c r="K252" s="469"/>
      <c r="L252" s="459">
        <f t="shared" si="119"/>
        <v>18279.79</v>
      </c>
      <c r="M252" s="460">
        <f t="shared" si="120"/>
        <v>0</v>
      </c>
      <c r="N252" s="461">
        <f t="shared" si="120"/>
        <v>0</v>
      </c>
      <c r="O252" s="462">
        <f t="shared" si="120"/>
        <v>0</v>
      </c>
      <c r="P252" s="463">
        <f t="shared" si="121"/>
        <v>0</v>
      </c>
      <c r="Q252" s="459"/>
      <c r="R252" s="463"/>
      <c r="S252" s="464"/>
      <c r="T252" s="460"/>
      <c r="U252" s="461"/>
      <c r="V252" s="465"/>
      <c r="W252" s="459"/>
      <c r="X252" s="460"/>
      <c r="Y252" s="461"/>
      <c r="Z252" s="466"/>
      <c r="AA252" s="464"/>
      <c r="AB252" s="460"/>
      <c r="AC252" s="461"/>
      <c r="AD252" s="465"/>
      <c r="AE252" s="459">
        <v>18279.79</v>
      </c>
      <c r="AF252" s="460"/>
      <c r="AG252" s="461"/>
      <c r="AH252" s="466"/>
      <c r="AI252" s="459"/>
      <c r="AJ252" s="460"/>
      <c r="AK252" s="461"/>
      <c r="AL252" s="466"/>
    </row>
    <row r="253" spans="1:38" ht="18.75">
      <c r="A253" s="449"/>
      <c r="B253" s="732">
        <v>244056</v>
      </c>
      <c r="C253" s="451" t="s">
        <v>1131</v>
      </c>
      <c r="D253" s="468"/>
      <c r="E253" s="468"/>
      <c r="F253" s="453"/>
      <c r="G253" s="454"/>
      <c r="H253" s="455">
        <v>94903.65</v>
      </c>
      <c r="I253" s="456"/>
      <c r="J253" s="457"/>
      <c r="K253" s="469"/>
      <c r="L253" s="459">
        <f t="shared" si="119"/>
        <v>94903.65</v>
      </c>
      <c r="M253" s="460">
        <f t="shared" si="120"/>
        <v>0</v>
      </c>
      <c r="N253" s="461">
        <f t="shared" si="120"/>
        <v>0</v>
      </c>
      <c r="O253" s="462">
        <f t="shared" si="120"/>
        <v>0</v>
      </c>
      <c r="P253" s="463">
        <f t="shared" si="121"/>
        <v>0</v>
      </c>
      <c r="Q253" s="459"/>
      <c r="R253" s="463"/>
      <c r="S253" s="464"/>
      <c r="T253" s="460"/>
      <c r="U253" s="461"/>
      <c r="V253" s="465"/>
      <c r="W253" s="459">
        <v>94903.65</v>
      </c>
      <c r="X253" s="460"/>
      <c r="Y253" s="461"/>
      <c r="Z253" s="466"/>
      <c r="AA253" s="464"/>
      <c r="AB253" s="460"/>
      <c r="AC253" s="461"/>
      <c r="AD253" s="465"/>
      <c r="AE253" s="459"/>
      <c r="AF253" s="460"/>
      <c r="AG253" s="461"/>
      <c r="AH253" s="466"/>
      <c r="AI253" s="459"/>
      <c r="AJ253" s="460"/>
      <c r="AK253" s="461"/>
      <c r="AL253" s="466"/>
    </row>
    <row r="254" spans="1:38" ht="18.75">
      <c r="A254" s="449"/>
      <c r="B254" s="732">
        <v>244064</v>
      </c>
      <c r="C254" s="451" t="s">
        <v>1132</v>
      </c>
      <c r="D254" s="468"/>
      <c r="E254" s="468"/>
      <c r="F254" s="453"/>
      <c r="G254" s="454"/>
      <c r="H254" s="455">
        <v>28462</v>
      </c>
      <c r="I254" s="456"/>
      <c r="J254" s="457"/>
      <c r="K254" s="469"/>
      <c r="L254" s="459">
        <f t="shared" si="119"/>
        <v>28462</v>
      </c>
      <c r="M254" s="460">
        <f t="shared" si="120"/>
        <v>0</v>
      </c>
      <c r="N254" s="461">
        <f t="shared" si="120"/>
        <v>0</v>
      </c>
      <c r="O254" s="462">
        <f t="shared" si="120"/>
        <v>0</v>
      </c>
      <c r="P254" s="463">
        <f t="shared" si="121"/>
        <v>0</v>
      </c>
      <c r="Q254" s="459"/>
      <c r="R254" s="463"/>
      <c r="S254" s="464"/>
      <c r="T254" s="460"/>
      <c r="U254" s="461"/>
      <c r="V254" s="465"/>
      <c r="W254" s="459">
        <v>28462</v>
      </c>
      <c r="X254" s="460"/>
      <c r="Y254" s="461"/>
      <c r="Z254" s="466"/>
      <c r="AA254" s="464"/>
      <c r="AB254" s="460"/>
      <c r="AC254" s="461"/>
      <c r="AD254" s="465"/>
      <c r="AE254" s="459"/>
      <c r="AF254" s="460"/>
      <c r="AG254" s="461"/>
      <c r="AH254" s="466"/>
      <c r="AI254" s="459"/>
      <c r="AJ254" s="460"/>
      <c r="AK254" s="461"/>
      <c r="AL254" s="466"/>
    </row>
    <row r="255" spans="1:38" ht="18.75">
      <c r="A255" s="449"/>
      <c r="B255" s="732">
        <v>244067</v>
      </c>
      <c r="C255" s="451" t="s">
        <v>1133</v>
      </c>
      <c r="D255" s="468"/>
      <c r="E255" s="468"/>
      <c r="F255" s="453"/>
      <c r="G255" s="454"/>
      <c r="H255" s="455">
        <v>19260</v>
      </c>
      <c r="I255" s="456"/>
      <c r="J255" s="457"/>
      <c r="K255" s="469"/>
      <c r="L255" s="459">
        <f t="shared" si="119"/>
        <v>19260</v>
      </c>
      <c r="M255" s="460">
        <f t="shared" si="120"/>
        <v>0</v>
      </c>
      <c r="N255" s="461">
        <f t="shared" si="120"/>
        <v>0</v>
      </c>
      <c r="O255" s="462">
        <f t="shared" si="120"/>
        <v>0</v>
      </c>
      <c r="P255" s="463">
        <f t="shared" si="121"/>
        <v>0</v>
      </c>
      <c r="Q255" s="459"/>
      <c r="R255" s="463"/>
      <c r="S255" s="464"/>
      <c r="T255" s="460"/>
      <c r="U255" s="461"/>
      <c r="V255" s="465"/>
      <c r="W255" s="459">
        <v>19260</v>
      </c>
      <c r="X255" s="460"/>
      <c r="Y255" s="461"/>
      <c r="Z255" s="466"/>
      <c r="AA255" s="464"/>
      <c r="AB255" s="460"/>
      <c r="AC255" s="461"/>
      <c r="AD255" s="465"/>
      <c r="AE255" s="459"/>
      <c r="AF255" s="460"/>
      <c r="AG255" s="461"/>
      <c r="AH255" s="466"/>
      <c r="AI255" s="459"/>
      <c r="AJ255" s="460"/>
      <c r="AK255" s="461"/>
      <c r="AL255" s="466"/>
    </row>
    <row r="256" spans="1:38" ht="18.75">
      <c r="A256" s="449"/>
      <c r="B256" s="732">
        <v>244070</v>
      </c>
      <c r="C256" s="451" t="s">
        <v>1134</v>
      </c>
      <c r="D256" s="468"/>
      <c r="E256" s="468"/>
      <c r="F256" s="453"/>
      <c r="G256" s="454">
        <v>2600</v>
      </c>
      <c r="H256" s="455"/>
      <c r="I256" s="456"/>
      <c r="J256" s="457"/>
      <c r="K256" s="469"/>
      <c r="L256" s="459">
        <f t="shared" si="119"/>
        <v>2600</v>
      </c>
      <c r="M256" s="460">
        <f t="shared" si="120"/>
        <v>0</v>
      </c>
      <c r="N256" s="461">
        <f t="shared" si="120"/>
        <v>0</v>
      </c>
      <c r="O256" s="462">
        <f t="shared" si="120"/>
        <v>0</v>
      </c>
      <c r="P256" s="463">
        <f t="shared" si="121"/>
        <v>0</v>
      </c>
      <c r="Q256" s="459"/>
      <c r="R256" s="463"/>
      <c r="S256" s="464">
        <v>2600</v>
      </c>
      <c r="T256" s="460"/>
      <c r="U256" s="461"/>
      <c r="V256" s="465"/>
      <c r="W256" s="459"/>
      <c r="X256" s="460"/>
      <c r="Y256" s="461"/>
      <c r="Z256" s="466"/>
      <c r="AA256" s="464"/>
      <c r="AB256" s="460"/>
      <c r="AC256" s="461"/>
      <c r="AD256" s="465"/>
      <c r="AE256" s="459"/>
      <c r="AF256" s="460"/>
      <c r="AG256" s="461"/>
      <c r="AH256" s="466"/>
      <c r="AI256" s="459"/>
      <c r="AJ256" s="460"/>
      <c r="AK256" s="461"/>
      <c r="AL256" s="466"/>
    </row>
    <row r="257" spans="1:38" ht="18.75">
      <c r="A257" s="449"/>
      <c r="B257" s="732">
        <v>244084</v>
      </c>
      <c r="C257" s="451" t="s">
        <v>1135</v>
      </c>
      <c r="D257" s="468"/>
      <c r="E257" s="468"/>
      <c r="F257" s="453"/>
      <c r="G257" s="454"/>
      <c r="H257" s="455">
        <v>69282.5</v>
      </c>
      <c r="I257" s="456"/>
      <c r="J257" s="457"/>
      <c r="K257" s="469"/>
      <c r="L257" s="459">
        <f t="shared" si="119"/>
        <v>69282.5</v>
      </c>
      <c r="M257" s="460">
        <f t="shared" si="120"/>
        <v>0</v>
      </c>
      <c r="N257" s="461">
        <f t="shared" si="120"/>
        <v>0</v>
      </c>
      <c r="O257" s="462">
        <f t="shared" si="120"/>
        <v>0</v>
      </c>
      <c r="P257" s="463">
        <f t="shared" si="121"/>
        <v>0</v>
      </c>
      <c r="Q257" s="459"/>
      <c r="R257" s="463"/>
      <c r="S257" s="464"/>
      <c r="T257" s="460"/>
      <c r="U257" s="461"/>
      <c r="V257" s="465"/>
      <c r="W257" s="459">
        <v>69282.5</v>
      </c>
      <c r="X257" s="460"/>
      <c r="Y257" s="461"/>
      <c r="Z257" s="466"/>
      <c r="AA257" s="464"/>
      <c r="AB257" s="460"/>
      <c r="AC257" s="461"/>
      <c r="AD257" s="465"/>
      <c r="AE257" s="459"/>
      <c r="AF257" s="460"/>
      <c r="AG257" s="461"/>
      <c r="AH257" s="466"/>
      <c r="AI257" s="459"/>
      <c r="AJ257" s="460"/>
      <c r="AK257" s="461"/>
      <c r="AL257" s="466"/>
    </row>
    <row r="258" spans="1:38" ht="18.75">
      <c r="A258" s="449"/>
      <c r="B258" s="732">
        <v>244095</v>
      </c>
      <c r="C258" s="451" t="s">
        <v>1136</v>
      </c>
      <c r="D258" s="468"/>
      <c r="E258" s="468"/>
      <c r="F258" s="453"/>
      <c r="G258" s="454"/>
      <c r="H258" s="455">
        <v>21464.2</v>
      </c>
      <c r="I258" s="456"/>
      <c r="J258" s="457"/>
      <c r="K258" s="469"/>
      <c r="L258" s="459">
        <f t="shared" si="119"/>
        <v>21464.2</v>
      </c>
      <c r="M258" s="460">
        <f t="shared" si="120"/>
        <v>0</v>
      </c>
      <c r="N258" s="461">
        <f t="shared" si="120"/>
        <v>0</v>
      </c>
      <c r="O258" s="462">
        <f t="shared" si="120"/>
        <v>0</v>
      </c>
      <c r="P258" s="463">
        <f t="shared" si="121"/>
        <v>0</v>
      </c>
      <c r="Q258" s="459"/>
      <c r="R258" s="463"/>
      <c r="S258" s="464"/>
      <c r="T258" s="460"/>
      <c r="U258" s="461"/>
      <c r="V258" s="465"/>
      <c r="W258" s="459">
        <v>21464.2</v>
      </c>
      <c r="X258" s="460"/>
      <c r="Y258" s="461"/>
      <c r="Z258" s="466"/>
      <c r="AA258" s="464"/>
      <c r="AB258" s="460"/>
      <c r="AC258" s="461"/>
      <c r="AD258" s="465"/>
      <c r="AE258" s="459"/>
      <c r="AF258" s="460"/>
      <c r="AG258" s="461"/>
      <c r="AH258" s="466"/>
      <c r="AI258" s="459"/>
      <c r="AJ258" s="460"/>
      <c r="AK258" s="461"/>
      <c r="AL258" s="466"/>
    </row>
    <row r="259" spans="1:38" ht="18.75">
      <c r="A259" s="449"/>
      <c r="B259" s="732">
        <v>244103</v>
      </c>
      <c r="C259" s="451" t="s">
        <v>1137</v>
      </c>
      <c r="D259" s="468"/>
      <c r="E259" s="468"/>
      <c r="F259" s="453"/>
      <c r="G259" s="454"/>
      <c r="H259" s="455"/>
      <c r="I259" s="456"/>
      <c r="J259" s="457">
        <v>14124</v>
      </c>
      <c r="K259" s="469"/>
      <c r="L259" s="459">
        <f t="shared" si="119"/>
        <v>14124</v>
      </c>
      <c r="M259" s="460">
        <f t="shared" si="120"/>
        <v>0</v>
      </c>
      <c r="N259" s="461">
        <f t="shared" si="120"/>
        <v>0</v>
      </c>
      <c r="O259" s="462">
        <f t="shared" si="120"/>
        <v>0</v>
      </c>
      <c r="P259" s="463">
        <f t="shared" si="121"/>
        <v>0</v>
      </c>
      <c r="Q259" s="459"/>
      <c r="R259" s="463"/>
      <c r="S259" s="464"/>
      <c r="T259" s="460"/>
      <c r="U259" s="461"/>
      <c r="V259" s="465"/>
      <c r="W259" s="459"/>
      <c r="X259" s="460"/>
      <c r="Y259" s="461"/>
      <c r="Z259" s="466"/>
      <c r="AA259" s="464"/>
      <c r="AB259" s="460"/>
      <c r="AC259" s="461"/>
      <c r="AD259" s="465"/>
      <c r="AE259" s="459">
        <v>14124</v>
      </c>
      <c r="AF259" s="460"/>
      <c r="AG259" s="461"/>
      <c r="AH259" s="466"/>
      <c r="AI259" s="459"/>
      <c r="AJ259" s="460"/>
      <c r="AK259" s="461"/>
      <c r="AL259" s="466"/>
    </row>
    <row r="260" spans="1:38" ht="18.75">
      <c r="A260" s="449"/>
      <c r="B260" s="732">
        <v>244095</v>
      </c>
      <c r="C260" s="451" t="s">
        <v>580</v>
      </c>
      <c r="D260" s="468"/>
      <c r="E260" s="468"/>
      <c r="F260" s="453"/>
      <c r="G260" s="454"/>
      <c r="H260" s="455">
        <v>96300</v>
      </c>
      <c r="I260" s="456"/>
      <c r="J260" s="457"/>
      <c r="K260" s="469"/>
      <c r="L260" s="459">
        <f t="shared" si="119"/>
        <v>96300</v>
      </c>
      <c r="M260" s="460">
        <f t="shared" si="120"/>
        <v>0</v>
      </c>
      <c r="N260" s="461">
        <f t="shared" si="120"/>
        <v>0</v>
      </c>
      <c r="O260" s="462">
        <f t="shared" si="120"/>
        <v>0</v>
      </c>
      <c r="P260" s="463">
        <f t="shared" si="121"/>
        <v>0</v>
      </c>
      <c r="Q260" s="459"/>
      <c r="R260" s="463"/>
      <c r="S260" s="464"/>
      <c r="T260" s="460"/>
      <c r="U260" s="461"/>
      <c r="V260" s="465"/>
      <c r="W260" s="459">
        <v>96300</v>
      </c>
      <c r="X260" s="460"/>
      <c r="Y260" s="461"/>
      <c r="Z260" s="466"/>
      <c r="AA260" s="464"/>
      <c r="AB260" s="460"/>
      <c r="AC260" s="461"/>
      <c r="AD260" s="465"/>
      <c r="AE260" s="459"/>
      <c r="AF260" s="460"/>
      <c r="AG260" s="461"/>
      <c r="AH260" s="466"/>
      <c r="AI260" s="459"/>
      <c r="AJ260" s="460"/>
      <c r="AK260" s="461"/>
      <c r="AL260" s="466"/>
    </row>
    <row r="261" spans="1:38" ht="18.75">
      <c r="A261" s="449"/>
      <c r="B261" s="732">
        <v>244194</v>
      </c>
      <c r="C261" s="451" t="s">
        <v>1359</v>
      </c>
      <c r="D261" s="468"/>
      <c r="E261" s="468"/>
      <c r="F261" s="453"/>
      <c r="G261" s="454"/>
      <c r="H261" s="455">
        <v>7115.5</v>
      </c>
      <c r="I261" s="456"/>
      <c r="J261" s="457"/>
      <c r="K261" s="469"/>
      <c r="L261" s="459">
        <f t="shared" si="119"/>
        <v>0</v>
      </c>
      <c r="M261" s="460">
        <f t="shared" si="120"/>
        <v>0</v>
      </c>
      <c r="N261" s="461">
        <f t="shared" si="120"/>
        <v>0</v>
      </c>
      <c r="O261" s="462">
        <f t="shared" si="120"/>
        <v>7115.5</v>
      </c>
      <c r="P261" s="463">
        <f t="shared" si="121"/>
        <v>0</v>
      </c>
      <c r="Q261" s="459"/>
      <c r="R261" s="463"/>
      <c r="S261" s="464"/>
      <c r="T261" s="460"/>
      <c r="U261" s="461"/>
      <c r="V261" s="465"/>
      <c r="W261" s="459"/>
      <c r="X261" s="460"/>
      <c r="Y261" s="461"/>
      <c r="Z261" s="466">
        <v>7115.5</v>
      </c>
      <c r="AA261" s="464"/>
      <c r="AB261" s="460"/>
      <c r="AC261" s="461"/>
      <c r="AD261" s="465"/>
      <c r="AE261" s="459"/>
      <c r="AF261" s="460"/>
      <c r="AG261" s="461"/>
      <c r="AH261" s="466"/>
      <c r="AI261" s="459"/>
      <c r="AJ261" s="460"/>
      <c r="AK261" s="461"/>
      <c r="AL261" s="466"/>
    </row>
    <row r="262" spans="1:38" ht="18.75">
      <c r="A262" s="449"/>
      <c r="B262" s="732" t="s">
        <v>1559</v>
      </c>
      <c r="C262" s="451" t="s">
        <v>1560</v>
      </c>
      <c r="D262" s="468"/>
      <c r="E262" s="468"/>
      <c r="F262" s="453"/>
      <c r="G262" s="454"/>
      <c r="H262" s="455"/>
      <c r="I262" s="456"/>
      <c r="J262" s="457">
        <v>90950</v>
      </c>
      <c r="K262" s="469"/>
      <c r="L262" s="459">
        <f t="shared" ref="L262:L268" si="122">SUM(Q262,S262,W262,AA262,AE262,AI262)</f>
        <v>0</v>
      </c>
      <c r="M262" s="460">
        <f t="shared" ref="M262:O264" si="123">SUM(T262,X262,AB262,AF262,AJ262)</f>
        <v>0</v>
      </c>
      <c r="N262" s="461">
        <f t="shared" si="123"/>
        <v>0</v>
      </c>
      <c r="O262" s="462">
        <f t="shared" si="123"/>
        <v>90950</v>
      </c>
      <c r="P262" s="463">
        <f t="shared" ref="P262:P268" si="124">SUM(R262)</f>
        <v>0</v>
      </c>
      <c r="Q262" s="459"/>
      <c r="R262" s="463"/>
      <c r="S262" s="464"/>
      <c r="T262" s="460"/>
      <c r="U262" s="461"/>
      <c r="V262" s="465"/>
      <c r="W262" s="459"/>
      <c r="X262" s="460"/>
      <c r="Y262" s="461"/>
      <c r="Z262" s="466"/>
      <c r="AA262" s="464"/>
      <c r="AB262" s="460"/>
      <c r="AC262" s="461"/>
      <c r="AD262" s="465"/>
      <c r="AE262" s="459"/>
      <c r="AF262" s="460"/>
      <c r="AG262" s="461"/>
      <c r="AH262" s="466">
        <v>90950</v>
      </c>
      <c r="AI262" s="459"/>
      <c r="AJ262" s="460"/>
      <c r="AK262" s="461"/>
      <c r="AL262" s="466"/>
    </row>
    <row r="263" spans="1:38" ht="18.75">
      <c r="A263" s="449"/>
      <c r="B263" s="732">
        <v>244223</v>
      </c>
      <c r="C263" s="451" t="s">
        <v>1561</v>
      </c>
      <c r="D263" s="468"/>
      <c r="E263" s="468"/>
      <c r="F263" s="453"/>
      <c r="G263" s="454"/>
      <c r="H263" s="455">
        <v>16638.5</v>
      </c>
      <c r="I263" s="456"/>
      <c r="J263" s="457"/>
      <c r="K263" s="469"/>
      <c r="L263" s="459">
        <f t="shared" si="122"/>
        <v>0</v>
      </c>
      <c r="M263" s="460">
        <f t="shared" si="123"/>
        <v>0</v>
      </c>
      <c r="N263" s="461">
        <f t="shared" si="123"/>
        <v>0</v>
      </c>
      <c r="O263" s="462">
        <f t="shared" si="123"/>
        <v>16638.5</v>
      </c>
      <c r="P263" s="463">
        <f t="shared" si="124"/>
        <v>0</v>
      </c>
      <c r="Q263" s="459"/>
      <c r="R263" s="463"/>
      <c r="S263" s="464"/>
      <c r="T263" s="460"/>
      <c r="U263" s="461"/>
      <c r="V263" s="465"/>
      <c r="W263" s="459"/>
      <c r="X263" s="460"/>
      <c r="Y263" s="461"/>
      <c r="Z263" s="466">
        <v>16638.5</v>
      </c>
      <c r="AA263" s="464"/>
      <c r="AB263" s="460"/>
      <c r="AC263" s="461"/>
      <c r="AD263" s="465"/>
      <c r="AE263" s="459"/>
      <c r="AF263" s="460"/>
      <c r="AG263" s="461"/>
      <c r="AH263" s="466"/>
      <c r="AI263" s="459"/>
      <c r="AJ263" s="460"/>
      <c r="AK263" s="461"/>
      <c r="AL263" s="466"/>
    </row>
    <row r="264" spans="1:38" ht="18.75">
      <c r="A264" s="449"/>
      <c r="B264" s="732">
        <v>244253</v>
      </c>
      <c r="C264" s="451" t="s">
        <v>1722</v>
      </c>
      <c r="D264" s="468"/>
      <c r="E264" s="468"/>
      <c r="F264" s="453"/>
      <c r="G264" s="454"/>
      <c r="H264" s="455"/>
      <c r="I264" s="456"/>
      <c r="J264" s="457">
        <v>21400</v>
      </c>
      <c r="K264" s="469"/>
      <c r="L264" s="459">
        <f t="shared" si="122"/>
        <v>0</v>
      </c>
      <c r="M264" s="460">
        <f t="shared" si="123"/>
        <v>0</v>
      </c>
      <c r="N264" s="461">
        <f t="shared" si="123"/>
        <v>0</v>
      </c>
      <c r="O264" s="462">
        <f t="shared" si="123"/>
        <v>21400</v>
      </c>
      <c r="P264" s="463">
        <f t="shared" si="124"/>
        <v>0</v>
      </c>
      <c r="Q264" s="459"/>
      <c r="R264" s="463"/>
      <c r="S264" s="464"/>
      <c r="T264" s="460"/>
      <c r="U264" s="461"/>
      <c r="V264" s="465"/>
      <c r="W264" s="459"/>
      <c r="X264" s="460"/>
      <c r="Y264" s="461"/>
      <c r="Z264" s="466"/>
      <c r="AA264" s="464"/>
      <c r="AB264" s="460"/>
      <c r="AC264" s="461"/>
      <c r="AD264" s="465"/>
      <c r="AE264" s="459"/>
      <c r="AF264" s="460"/>
      <c r="AG264" s="461"/>
      <c r="AH264" s="466">
        <v>21400</v>
      </c>
      <c r="AI264" s="459"/>
      <c r="AJ264" s="460"/>
      <c r="AK264" s="461"/>
      <c r="AL264" s="466"/>
    </row>
    <row r="265" spans="1:38" ht="18.75">
      <c r="A265" s="449"/>
      <c r="B265" s="732"/>
      <c r="C265" s="451"/>
      <c r="D265" s="468"/>
      <c r="E265" s="468"/>
      <c r="F265" s="453"/>
      <c r="G265" s="454"/>
      <c r="H265" s="455"/>
      <c r="I265" s="456"/>
      <c r="J265" s="457"/>
      <c r="K265" s="469"/>
      <c r="L265" s="459">
        <f t="shared" si="122"/>
        <v>0</v>
      </c>
      <c r="M265" s="460">
        <f t="shared" ref="M265:O268" si="125">SUM(T265,X265,AB265,AF265,AJ265)</f>
        <v>0</v>
      </c>
      <c r="N265" s="461">
        <f t="shared" si="125"/>
        <v>0</v>
      </c>
      <c r="O265" s="462">
        <f t="shared" si="125"/>
        <v>0</v>
      </c>
      <c r="P265" s="463">
        <f t="shared" si="124"/>
        <v>0</v>
      </c>
      <c r="Q265" s="459"/>
      <c r="R265" s="463"/>
      <c r="S265" s="464"/>
      <c r="T265" s="460"/>
      <c r="U265" s="461"/>
      <c r="V265" s="465"/>
      <c r="W265" s="459"/>
      <c r="X265" s="460"/>
      <c r="Y265" s="461"/>
      <c r="Z265" s="466"/>
      <c r="AA265" s="464"/>
      <c r="AB265" s="460"/>
      <c r="AC265" s="461"/>
      <c r="AD265" s="465"/>
      <c r="AE265" s="459"/>
      <c r="AF265" s="460"/>
      <c r="AG265" s="461"/>
      <c r="AH265" s="466"/>
      <c r="AI265" s="459"/>
      <c r="AJ265" s="460"/>
      <c r="AK265" s="461"/>
      <c r="AL265" s="466"/>
    </row>
    <row r="266" spans="1:38" ht="18.75">
      <c r="A266" s="449"/>
      <c r="B266" s="732"/>
      <c r="C266" s="451"/>
      <c r="D266" s="468"/>
      <c r="E266" s="468"/>
      <c r="F266" s="453"/>
      <c r="G266" s="454"/>
      <c r="H266" s="455"/>
      <c r="I266" s="456"/>
      <c r="J266" s="457"/>
      <c r="K266" s="469"/>
      <c r="L266" s="459">
        <f t="shared" si="122"/>
        <v>0</v>
      </c>
      <c r="M266" s="460">
        <f t="shared" si="125"/>
        <v>0</v>
      </c>
      <c r="N266" s="461">
        <f t="shared" si="125"/>
        <v>0</v>
      </c>
      <c r="O266" s="462">
        <f t="shared" si="125"/>
        <v>0</v>
      </c>
      <c r="P266" s="463">
        <f t="shared" si="124"/>
        <v>0</v>
      </c>
      <c r="Q266" s="459"/>
      <c r="R266" s="463"/>
      <c r="S266" s="464"/>
      <c r="T266" s="460"/>
      <c r="U266" s="461"/>
      <c r="V266" s="465"/>
      <c r="W266" s="459"/>
      <c r="X266" s="460"/>
      <c r="Y266" s="461"/>
      <c r="Z266" s="466"/>
      <c r="AA266" s="464"/>
      <c r="AB266" s="460"/>
      <c r="AC266" s="461"/>
      <c r="AD266" s="465"/>
      <c r="AE266" s="459"/>
      <c r="AF266" s="460"/>
      <c r="AG266" s="461"/>
      <c r="AH266" s="466"/>
      <c r="AI266" s="459"/>
      <c r="AJ266" s="460"/>
      <c r="AK266" s="461"/>
      <c r="AL266" s="466"/>
    </row>
    <row r="267" spans="1:38" ht="18.75">
      <c r="A267" s="449"/>
      <c r="B267" s="732"/>
      <c r="C267" s="451"/>
      <c r="D267" s="468"/>
      <c r="E267" s="468"/>
      <c r="F267" s="453"/>
      <c r="G267" s="454"/>
      <c r="H267" s="455"/>
      <c r="I267" s="456"/>
      <c r="J267" s="457"/>
      <c r="K267" s="469"/>
      <c r="L267" s="459">
        <f t="shared" si="122"/>
        <v>0</v>
      </c>
      <c r="M267" s="460">
        <f t="shared" si="125"/>
        <v>0</v>
      </c>
      <c r="N267" s="461">
        <f t="shared" si="125"/>
        <v>0</v>
      </c>
      <c r="O267" s="462">
        <f t="shared" si="125"/>
        <v>0</v>
      </c>
      <c r="P267" s="463">
        <f t="shared" si="124"/>
        <v>0</v>
      </c>
      <c r="Q267" s="459"/>
      <c r="R267" s="463"/>
      <c r="S267" s="464"/>
      <c r="T267" s="460"/>
      <c r="U267" s="461"/>
      <c r="V267" s="465"/>
      <c r="W267" s="459"/>
      <c r="X267" s="460"/>
      <c r="Y267" s="461"/>
      <c r="Z267" s="466"/>
      <c r="AA267" s="464"/>
      <c r="AB267" s="460"/>
      <c r="AC267" s="461"/>
      <c r="AD267" s="465"/>
      <c r="AE267" s="459"/>
      <c r="AF267" s="460"/>
      <c r="AG267" s="461"/>
      <c r="AH267" s="466"/>
      <c r="AI267" s="459"/>
      <c r="AJ267" s="460"/>
      <c r="AK267" s="461"/>
      <c r="AL267" s="466"/>
    </row>
    <row r="268" spans="1:38" ht="19.5" thickBot="1">
      <c r="A268" s="483"/>
      <c r="B268" s="733"/>
      <c r="C268" s="484"/>
      <c r="D268" s="485"/>
      <c r="E268" s="485"/>
      <c r="F268" s="486"/>
      <c r="G268" s="487"/>
      <c r="H268" s="488"/>
      <c r="I268" s="489"/>
      <c r="J268" s="490"/>
      <c r="K268" s="491"/>
      <c r="L268" s="459">
        <f t="shared" si="122"/>
        <v>0</v>
      </c>
      <c r="M268" s="460">
        <f t="shared" si="125"/>
        <v>0</v>
      </c>
      <c r="N268" s="461">
        <f t="shared" si="125"/>
        <v>0</v>
      </c>
      <c r="O268" s="462">
        <f t="shared" si="125"/>
        <v>0</v>
      </c>
      <c r="P268" s="463">
        <f t="shared" si="124"/>
        <v>0</v>
      </c>
      <c r="Q268" s="492"/>
      <c r="R268" s="493"/>
      <c r="S268" s="494"/>
      <c r="T268" s="495"/>
      <c r="U268" s="496"/>
      <c r="V268" s="497"/>
      <c r="W268" s="492"/>
      <c r="X268" s="495"/>
      <c r="Y268" s="496"/>
      <c r="Z268" s="498"/>
      <c r="AA268" s="494"/>
      <c r="AB268" s="495"/>
      <c r="AC268" s="496"/>
      <c r="AD268" s="497"/>
      <c r="AE268" s="492"/>
      <c r="AF268" s="495"/>
      <c r="AG268" s="496"/>
      <c r="AH268" s="498"/>
      <c r="AI268" s="492"/>
      <c r="AJ268" s="495"/>
      <c r="AK268" s="496"/>
      <c r="AL268" s="498"/>
    </row>
    <row r="269" spans="1:38" ht="56.25">
      <c r="A269" s="980" t="s">
        <v>122</v>
      </c>
      <c r="B269" s="724" t="s">
        <v>266</v>
      </c>
      <c r="C269" s="725" t="s">
        <v>267</v>
      </c>
      <c r="D269" s="744" t="s">
        <v>1138</v>
      </c>
      <c r="E269" s="410" t="s">
        <v>521</v>
      </c>
      <c r="F269" s="411" t="s">
        <v>522</v>
      </c>
      <c r="G269" s="409" t="s">
        <v>508</v>
      </c>
      <c r="H269" s="409" t="s">
        <v>509</v>
      </c>
      <c r="I269" s="409" t="s">
        <v>510</v>
      </c>
      <c r="J269" s="412" t="s">
        <v>511</v>
      </c>
      <c r="K269" s="413" t="s">
        <v>64</v>
      </c>
      <c r="L269" s="414"/>
      <c r="M269" s="415"/>
      <c r="N269" s="415"/>
      <c r="O269" s="415"/>
      <c r="P269" s="416"/>
      <c r="Q269" s="414"/>
      <c r="R269" s="416"/>
      <c r="S269" s="417">
        <f>SUM(S275:V275)</f>
        <v>183550</v>
      </c>
      <c r="T269" s="898">
        <f>S269+G277</f>
        <v>183550</v>
      </c>
      <c r="U269" s="415"/>
      <c r="V269" s="416"/>
      <c r="W269" s="417">
        <f>SUM(W275:Z275)</f>
        <v>139800.85</v>
      </c>
      <c r="X269" s="898">
        <f>W269+H277</f>
        <v>139800.85</v>
      </c>
      <c r="Y269" s="415"/>
      <c r="Z269" s="416"/>
      <c r="AA269" s="748">
        <f>SUM(AA275:AD275)</f>
        <v>0</v>
      </c>
      <c r="AB269" s="415"/>
      <c r="AC269" s="415"/>
      <c r="AD269" s="418"/>
      <c r="AE269" s="748">
        <f>SUM(AE275:AH275)</f>
        <v>745057</v>
      </c>
      <c r="AF269" s="415"/>
      <c r="AG269" s="415"/>
      <c r="AH269" s="416"/>
      <c r="AI269" s="414"/>
      <c r="AJ269" s="415"/>
      <c r="AK269" s="415"/>
      <c r="AL269" s="416"/>
    </row>
    <row r="270" spans="1:38" ht="26.25">
      <c r="A270" s="402" t="s">
        <v>513</v>
      </c>
      <c r="B270" s="727" t="str">
        <f>$B$4</f>
        <v>90</v>
      </c>
      <c r="C270" s="398" t="s">
        <v>32</v>
      </c>
      <c r="D270" s="386">
        <f>SUM(F270:K270)</f>
        <v>5106000</v>
      </c>
      <c r="E270" s="400" t="s">
        <v>514</v>
      </c>
      <c r="F270" s="422">
        <v>1296000</v>
      </c>
      <c r="G270" s="423">
        <v>285820</v>
      </c>
      <c r="H270" s="424">
        <v>1166100</v>
      </c>
      <c r="I270" s="425">
        <v>400300</v>
      </c>
      <c r="J270" s="426">
        <v>1157780</v>
      </c>
      <c r="K270" s="427">
        <v>800000</v>
      </c>
      <c r="L270" s="428"/>
      <c r="M270" s="429"/>
      <c r="N270" s="430"/>
      <c r="O270" s="431"/>
      <c r="P270" s="432"/>
      <c r="Q270" s="428"/>
      <c r="R270" s="432"/>
      <c r="S270" s="433"/>
      <c r="T270" s="429"/>
      <c r="U270" s="430"/>
      <c r="V270" s="434"/>
      <c r="W270" s="428"/>
      <c r="X270" s="429"/>
      <c r="Y270" s="430"/>
      <c r="Z270" s="435"/>
      <c r="AA270" s="433"/>
      <c r="AB270" s="429"/>
      <c r="AC270" s="430"/>
      <c r="AD270" s="434"/>
      <c r="AE270" s="428"/>
      <c r="AF270" s="429"/>
      <c r="AG270" s="430"/>
      <c r="AH270" s="435"/>
      <c r="AI270" s="428"/>
      <c r="AJ270" s="429"/>
      <c r="AK270" s="430"/>
      <c r="AL270" s="435"/>
    </row>
    <row r="271" spans="1:38" ht="37.5" hidden="1" customHeight="1">
      <c r="A271" s="402" t="str">
        <f>$A$5</f>
        <v>พ.ค.</v>
      </c>
      <c r="B271" s="719"/>
      <c r="C271" s="398"/>
      <c r="D271" s="386">
        <f t="shared" ref="D271" si="126">SUM(F271:K271)</f>
        <v>4353500</v>
      </c>
      <c r="E271" s="400" t="s">
        <v>516</v>
      </c>
      <c r="F271" s="422">
        <v>1296000</v>
      </c>
      <c r="G271" s="423">
        <v>214365</v>
      </c>
      <c r="H271" s="424">
        <v>874575</v>
      </c>
      <c r="I271" s="425">
        <v>300225</v>
      </c>
      <c r="J271" s="426">
        <v>868335</v>
      </c>
      <c r="K271" s="427">
        <v>800000</v>
      </c>
      <c r="L271" s="428"/>
      <c r="M271" s="429"/>
      <c r="N271" s="430"/>
      <c r="O271" s="431"/>
      <c r="P271" s="432"/>
      <c r="Q271" s="428"/>
      <c r="R271" s="432"/>
      <c r="S271" s="433"/>
      <c r="T271" s="429"/>
      <c r="U271" s="430"/>
      <c r="V271" s="434"/>
      <c r="W271" s="428"/>
      <c r="X271" s="429"/>
      <c r="Y271" s="430"/>
      <c r="Z271" s="435"/>
      <c r="AA271" s="433"/>
      <c r="AB271" s="429"/>
      <c r="AC271" s="430"/>
      <c r="AD271" s="434"/>
      <c r="AE271" s="428"/>
      <c r="AF271" s="429"/>
      <c r="AG271" s="430"/>
      <c r="AH271" s="435"/>
      <c r="AI271" s="428"/>
      <c r="AJ271" s="429"/>
      <c r="AK271" s="430"/>
      <c r="AL271" s="435"/>
    </row>
    <row r="272" spans="1:38" ht="26.25">
      <c r="A272" s="402" t="s">
        <v>517</v>
      </c>
      <c r="B272" s="721">
        <f>D272*100/D270</f>
        <v>58.44837152369761</v>
      </c>
      <c r="C272" s="398" t="s">
        <v>32</v>
      </c>
      <c r="D272" s="386">
        <f>SUM(F272:K272)</f>
        <v>2984373.85</v>
      </c>
      <c r="E272" s="400" t="s">
        <v>518</v>
      </c>
      <c r="F272" s="422">
        <f t="shared" ref="F272:K272" si="127">SUM(F276:F309)</f>
        <v>1116000</v>
      </c>
      <c r="G272" s="423">
        <f t="shared" si="127"/>
        <v>183550</v>
      </c>
      <c r="H272" s="424">
        <f t="shared" si="127"/>
        <v>139800.85</v>
      </c>
      <c r="I272" s="425">
        <f t="shared" si="127"/>
        <v>0</v>
      </c>
      <c r="J272" s="426">
        <f t="shared" si="127"/>
        <v>745057</v>
      </c>
      <c r="K272" s="427">
        <f t="shared" si="127"/>
        <v>799966</v>
      </c>
      <c r="L272" s="428"/>
      <c r="M272" s="429"/>
      <c r="N272" s="430"/>
      <c r="O272" s="431"/>
      <c r="P272" s="432"/>
      <c r="Q272" s="428"/>
      <c r="R272" s="432"/>
      <c r="S272" s="433"/>
      <c r="T272" s="429"/>
      <c r="U272" s="430"/>
      <c r="V272" s="434"/>
      <c r="W272" s="428"/>
      <c r="X272" s="429"/>
      <c r="Y272" s="430"/>
      <c r="Z272" s="435"/>
      <c r="AA272" s="433"/>
      <c r="AB272" s="429"/>
      <c r="AC272" s="430"/>
      <c r="AD272" s="434"/>
      <c r="AE272" s="428"/>
      <c r="AF272" s="429"/>
      <c r="AG272" s="430"/>
      <c r="AH272" s="435"/>
      <c r="AI272" s="428"/>
      <c r="AJ272" s="429"/>
      <c r="AK272" s="430"/>
      <c r="AL272" s="435"/>
    </row>
    <row r="273" spans="1:38" ht="26.25" hidden="1">
      <c r="A273" s="402" t="s">
        <v>519</v>
      </c>
      <c r="B273" s="721">
        <f>L275*100/D270</f>
        <v>49.183597728162944</v>
      </c>
      <c r="C273" s="398" t="s">
        <v>32</v>
      </c>
      <c r="D273" s="386">
        <f>SUM(F273:K273)</f>
        <v>1369126.15</v>
      </c>
      <c r="E273" s="400" t="s">
        <v>520</v>
      </c>
      <c r="F273" s="422">
        <f>F271-F272</f>
        <v>180000</v>
      </c>
      <c r="G273" s="423">
        <f t="shared" ref="G273:K273" si="128">G271-G272</f>
        <v>30815</v>
      </c>
      <c r="H273" s="424">
        <f t="shared" si="128"/>
        <v>734774.15</v>
      </c>
      <c r="I273" s="425">
        <f t="shared" si="128"/>
        <v>300225</v>
      </c>
      <c r="J273" s="426">
        <f t="shared" si="128"/>
        <v>123278</v>
      </c>
      <c r="K273" s="427">
        <f t="shared" si="128"/>
        <v>34</v>
      </c>
      <c r="L273" s="428"/>
      <c r="M273" s="429"/>
      <c r="N273" s="430"/>
      <c r="O273" s="431"/>
      <c r="P273" s="432"/>
      <c r="Q273" s="428"/>
      <c r="R273" s="432"/>
      <c r="S273" s="433"/>
      <c r="T273" s="429"/>
      <c r="U273" s="430"/>
      <c r="V273" s="434"/>
      <c r="W273" s="428"/>
      <c r="X273" s="429"/>
      <c r="Y273" s="430"/>
      <c r="Z273" s="435"/>
      <c r="AA273" s="433"/>
      <c r="AB273" s="429"/>
      <c r="AC273" s="430"/>
      <c r="AD273" s="434"/>
      <c r="AE273" s="428"/>
      <c r="AF273" s="429"/>
      <c r="AG273" s="430"/>
      <c r="AH273" s="435"/>
      <c r="AI273" s="428"/>
      <c r="AJ273" s="429"/>
      <c r="AK273" s="430"/>
      <c r="AL273" s="435"/>
    </row>
    <row r="274" spans="1:38" ht="18.75">
      <c r="A274" s="402"/>
      <c r="B274" s="728"/>
      <c r="C274" s="729"/>
      <c r="D274" s="386">
        <f t="shared" ref="D274" si="129">SUM(F274:K274)</f>
        <v>2121626.15</v>
      </c>
      <c r="E274" s="400" t="s">
        <v>453</v>
      </c>
      <c r="F274" s="422">
        <f>F270-F272</f>
        <v>180000</v>
      </c>
      <c r="G274" s="423">
        <f t="shared" ref="G274:K274" si="130">G270-G272</f>
        <v>102270</v>
      </c>
      <c r="H274" s="424">
        <f t="shared" si="130"/>
        <v>1026299.15</v>
      </c>
      <c r="I274" s="425">
        <f t="shared" si="130"/>
        <v>400300</v>
      </c>
      <c r="J274" s="426">
        <f t="shared" si="130"/>
        <v>412723</v>
      </c>
      <c r="K274" s="439">
        <f t="shared" si="130"/>
        <v>34</v>
      </c>
      <c r="L274" s="428"/>
      <c r="M274" s="429"/>
      <c r="N274" s="430"/>
      <c r="O274" s="431"/>
      <c r="P274" s="432"/>
      <c r="Q274" s="428"/>
      <c r="R274" s="432"/>
      <c r="S274" s="433"/>
      <c r="T274" s="429"/>
      <c r="U274" s="430"/>
      <c r="V274" s="434"/>
      <c r="W274" s="428"/>
      <c r="X274" s="429"/>
      <c r="Y274" s="430"/>
      <c r="Z274" s="435"/>
      <c r="AA274" s="433"/>
      <c r="AB274" s="429"/>
      <c r="AC274" s="430"/>
      <c r="AD274" s="434"/>
      <c r="AE274" s="428"/>
      <c r="AF274" s="429"/>
      <c r="AG274" s="430"/>
      <c r="AH274" s="435"/>
      <c r="AI274" s="428"/>
      <c r="AJ274" s="429"/>
      <c r="AK274" s="430"/>
      <c r="AL274" s="435"/>
    </row>
    <row r="275" spans="1:38" ht="18.75">
      <c r="A275" s="449" t="s">
        <v>523</v>
      </c>
      <c r="B275" s="440" t="s">
        <v>524</v>
      </c>
      <c r="C275" s="1162" t="s">
        <v>525</v>
      </c>
      <c r="D275" s="1163"/>
      <c r="E275" s="1164"/>
      <c r="F275" s="442" t="s">
        <v>526</v>
      </c>
      <c r="G275" s="440" t="s">
        <v>508</v>
      </c>
      <c r="H275" s="440" t="s">
        <v>509</v>
      </c>
      <c r="I275" s="440" t="s">
        <v>510</v>
      </c>
      <c r="J275" s="440" t="s">
        <v>511</v>
      </c>
      <c r="K275" s="443" t="s">
        <v>64</v>
      </c>
      <c r="L275" s="444">
        <f t="shared" ref="L275:AL275" si="131">SUM(L276:L309)</f>
        <v>2511314.5</v>
      </c>
      <c r="M275" s="445">
        <f t="shared" si="131"/>
        <v>0</v>
      </c>
      <c r="N275" s="445">
        <f t="shared" si="131"/>
        <v>109575</v>
      </c>
      <c r="O275" s="445">
        <f t="shared" si="131"/>
        <v>363484.35</v>
      </c>
      <c r="P275" s="445">
        <f t="shared" si="131"/>
        <v>72000</v>
      </c>
      <c r="Q275" s="444">
        <f t="shared" si="131"/>
        <v>1116000</v>
      </c>
      <c r="R275" s="446">
        <f t="shared" si="131"/>
        <v>72000</v>
      </c>
      <c r="S275" s="447">
        <f t="shared" si="131"/>
        <v>73975</v>
      </c>
      <c r="T275" s="445">
        <f t="shared" si="131"/>
        <v>0</v>
      </c>
      <c r="U275" s="445">
        <f t="shared" si="131"/>
        <v>109575</v>
      </c>
      <c r="V275" s="448">
        <f t="shared" si="131"/>
        <v>0</v>
      </c>
      <c r="W275" s="444">
        <f t="shared" si="131"/>
        <v>81373.5</v>
      </c>
      <c r="X275" s="445">
        <f t="shared" si="131"/>
        <v>0</v>
      </c>
      <c r="Y275" s="445">
        <f t="shared" si="131"/>
        <v>0</v>
      </c>
      <c r="Z275" s="446">
        <f t="shared" si="131"/>
        <v>58427.35</v>
      </c>
      <c r="AA275" s="447">
        <f t="shared" si="131"/>
        <v>0</v>
      </c>
      <c r="AB275" s="445">
        <f t="shared" si="131"/>
        <v>0</v>
      </c>
      <c r="AC275" s="445">
        <f t="shared" si="131"/>
        <v>0</v>
      </c>
      <c r="AD275" s="448">
        <f t="shared" si="131"/>
        <v>0</v>
      </c>
      <c r="AE275" s="444">
        <f t="shared" si="131"/>
        <v>440000</v>
      </c>
      <c r="AF275" s="445">
        <f t="shared" si="131"/>
        <v>0</v>
      </c>
      <c r="AG275" s="445">
        <f t="shared" si="131"/>
        <v>0</v>
      </c>
      <c r="AH275" s="446">
        <f t="shared" si="131"/>
        <v>305057</v>
      </c>
      <c r="AI275" s="444">
        <f t="shared" si="131"/>
        <v>799966</v>
      </c>
      <c r="AJ275" s="445">
        <f t="shared" si="131"/>
        <v>0</v>
      </c>
      <c r="AK275" s="445">
        <f t="shared" si="131"/>
        <v>0</v>
      </c>
      <c r="AL275" s="446">
        <f t="shared" si="131"/>
        <v>0</v>
      </c>
    </row>
    <row r="276" spans="1:38" ht="18.75" hidden="1">
      <c r="A276" s="449"/>
      <c r="B276" s="730"/>
      <c r="C276" s="731" t="s">
        <v>527</v>
      </c>
      <c r="D276" s="452"/>
      <c r="E276" s="452"/>
      <c r="F276" s="453"/>
      <c r="G276" s="454"/>
      <c r="H276" s="455"/>
      <c r="I276" s="456"/>
      <c r="J276" s="457"/>
      <c r="K276" s="458"/>
      <c r="L276" s="459">
        <f>SUM(Q276,S276,W276,AA276,AE276,AI276)</f>
        <v>0</v>
      </c>
      <c r="M276" s="460">
        <f>SUM(T276,X276,AB276,AF276,AJ276)</f>
        <v>0</v>
      </c>
      <c r="N276" s="461">
        <f>SUM(U276,Y276,AC276,AG276,AK276)</f>
        <v>0</v>
      </c>
      <c r="O276" s="462">
        <f>SUM(V276,Z276,AD276,AH276,AL276)</f>
        <v>0</v>
      </c>
      <c r="P276" s="463">
        <f>SUM(R276)</f>
        <v>0</v>
      </c>
      <c r="Q276" s="459"/>
      <c r="R276" s="463"/>
      <c r="S276" s="464"/>
      <c r="T276" s="460"/>
      <c r="U276" s="461"/>
      <c r="V276" s="465"/>
      <c r="W276" s="459"/>
      <c r="X276" s="460"/>
      <c r="Y276" s="461"/>
      <c r="Z276" s="466"/>
      <c r="AA276" s="464"/>
      <c r="AB276" s="460"/>
      <c r="AC276" s="461"/>
      <c r="AD276" s="465"/>
      <c r="AE276" s="459"/>
      <c r="AF276" s="460"/>
      <c r="AG276" s="461"/>
      <c r="AH276" s="466"/>
      <c r="AI276" s="459"/>
      <c r="AJ276" s="460"/>
      <c r="AK276" s="461"/>
      <c r="AL276" s="466"/>
    </row>
    <row r="277" spans="1:38" ht="18.75">
      <c r="A277" s="449"/>
      <c r="B277" s="732"/>
      <c r="C277" s="852" t="s">
        <v>1304</v>
      </c>
      <c r="D277" s="468"/>
      <c r="E277" s="468"/>
      <c r="F277" s="453"/>
      <c r="G277" s="982"/>
      <c r="H277" s="455"/>
      <c r="I277" s="456"/>
      <c r="J277" s="457"/>
      <c r="K277" s="469"/>
      <c r="L277" s="459">
        <f t="shared" ref="L277:L309" si="132">SUM(Q277,S277,W277,AA277,AE277,AI277)</f>
        <v>0</v>
      </c>
      <c r="M277" s="460">
        <f t="shared" ref="M277:O297" si="133">SUM(T277,X277,AB277,AF277,AJ277)</f>
        <v>0</v>
      </c>
      <c r="N277" s="461">
        <f t="shared" si="133"/>
        <v>0</v>
      </c>
      <c r="O277" s="462">
        <f t="shared" si="133"/>
        <v>0</v>
      </c>
      <c r="P277" s="463">
        <f t="shared" ref="P277:P309" si="134">SUM(R277)</f>
        <v>0</v>
      </c>
      <c r="Q277" s="459"/>
      <c r="R277" s="463"/>
      <c r="S277" s="464"/>
      <c r="T277" s="460"/>
      <c r="U277" s="461"/>
      <c r="V277" s="465"/>
      <c r="W277" s="459"/>
      <c r="X277" s="460"/>
      <c r="Y277" s="461"/>
      <c r="Z277" s="466"/>
      <c r="AA277" s="464"/>
      <c r="AB277" s="460"/>
      <c r="AC277" s="461"/>
      <c r="AD277" s="465"/>
      <c r="AE277" s="459"/>
      <c r="AF277" s="460"/>
      <c r="AG277" s="461"/>
      <c r="AH277" s="466"/>
      <c r="AI277" s="459"/>
      <c r="AJ277" s="460"/>
      <c r="AK277" s="461"/>
      <c r="AL277" s="466"/>
    </row>
    <row r="278" spans="1:38" ht="18.75">
      <c r="A278" s="449"/>
      <c r="B278" s="732"/>
      <c r="C278" s="852" t="s">
        <v>1139</v>
      </c>
      <c r="D278" s="468"/>
      <c r="E278" s="468"/>
      <c r="F278" s="453"/>
      <c r="G278" s="982">
        <v>8000</v>
      </c>
      <c r="H278" s="455"/>
      <c r="I278" s="456"/>
      <c r="J278" s="457"/>
      <c r="K278" s="469"/>
      <c r="L278" s="459">
        <f t="shared" si="132"/>
        <v>8000</v>
      </c>
      <c r="M278" s="460">
        <f t="shared" si="133"/>
        <v>0</v>
      </c>
      <c r="N278" s="461">
        <f t="shared" si="133"/>
        <v>0</v>
      </c>
      <c r="O278" s="462">
        <f t="shared" si="133"/>
        <v>0</v>
      </c>
      <c r="P278" s="463">
        <f t="shared" si="134"/>
        <v>0</v>
      </c>
      <c r="Q278" s="459"/>
      <c r="R278" s="463"/>
      <c r="S278" s="464">
        <v>8000</v>
      </c>
      <c r="T278" s="460"/>
      <c r="U278" s="461"/>
      <c r="V278" s="465"/>
      <c r="W278" s="459"/>
      <c r="X278" s="460"/>
      <c r="Y278" s="461"/>
      <c r="Z278" s="466"/>
      <c r="AA278" s="464"/>
      <c r="AB278" s="460"/>
      <c r="AC278" s="461"/>
      <c r="AD278" s="465"/>
      <c r="AE278" s="459"/>
      <c r="AF278" s="460"/>
      <c r="AG278" s="461"/>
      <c r="AH278" s="466"/>
      <c r="AI278" s="459"/>
      <c r="AJ278" s="460"/>
      <c r="AK278" s="461"/>
      <c r="AL278" s="466"/>
    </row>
    <row r="279" spans="1:38" ht="18.75">
      <c r="A279" s="449"/>
      <c r="B279" s="732"/>
      <c r="C279" s="852" t="s">
        <v>1140</v>
      </c>
      <c r="D279" s="468"/>
      <c r="E279" s="468"/>
      <c r="F279" s="453"/>
      <c r="G279" s="982">
        <v>7000</v>
      </c>
      <c r="H279" s="455"/>
      <c r="I279" s="456"/>
      <c r="J279" s="457"/>
      <c r="K279" s="469"/>
      <c r="L279" s="459">
        <f t="shared" si="132"/>
        <v>7000</v>
      </c>
      <c r="M279" s="460">
        <f t="shared" si="133"/>
        <v>0</v>
      </c>
      <c r="N279" s="461">
        <f t="shared" si="133"/>
        <v>0</v>
      </c>
      <c r="O279" s="462">
        <f t="shared" si="133"/>
        <v>0</v>
      </c>
      <c r="P279" s="463">
        <f t="shared" si="134"/>
        <v>0</v>
      </c>
      <c r="Q279" s="459"/>
      <c r="R279" s="463"/>
      <c r="S279" s="464">
        <v>7000</v>
      </c>
      <c r="T279" s="460"/>
      <c r="U279" s="461"/>
      <c r="V279" s="465"/>
      <c r="W279" s="459"/>
      <c r="X279" s="460"/>
      <c r="Y279" s="461"/>
      <c r="Z279" s="466"/>
      <c r="AA279" s="464"/>
      <c r="AB279" s="460"/>
      <c r="AC279" s="461"/>
      <c r="AD279" s="465"/>
      <c r="AE279" s="459"/>
      <c r="AF279" s="460"/>
      <c r="AG279" s="461"/>
      <c r="AH279" s="466"/>
      <c r="AI279" s="459"/>
      <c r="AJ279" s="460"/>
      <c r="AK279" s="461"/>
      <c r="AL279" s="466"/>
    </row>
    <row r="280" spans="1:38" ht="18.75">
      <c r="A280" s="483"/>
      <c r="B280" s="857" t="s">
        <v>1309</v>
      </c>
      <c r="C280" s="852" t="s">
        <v>1141</v>
      </c>
      <c r="D280" s="485"/>
      <c r="E280" s="485"/>
      <c r="F280" s="486"/>
      <c r="G280" s="983">
        <f>2600+455</f>
        <v>3055</v>
      </c>
      <c r="H280" s="488"/>
      <c r="I280" s="489"/>
      <c r="J280" s="490"/>
      <c r="K280" s="491"/>
      <c r="L280" s="459">
        <f t="shared" si="132"/>
        <v>3055</v>
      </c>
      <c r="M280" s="460">
        <f t="shared" si="133"/>
        <v>0</v>
      </c>
      <c r="N280" s="461">
        <f t="shared" si="133"/>
        <v>0</v>
      </c>
      <c r="O280" s="462">
        <f t="shared" si="133"/>
        <v>0</v>
      </c>
      <c r="P280" s="463">
        <f t="shared" si="134"/>
        <v>0</v>
      </c>
      <c r="Q280" s="492"/>
      <c r="R280" s="493"/>
      <c r="S280" s="494">
        <v>3055</v>
      </c>
      <c r="T280" s="495"/>
      <c r="U280" s="496"/>
      <c r="V280" s="497"/>
      <c r="W280" s="492"/>
      <c r="X280" s="495"/>
      <c r="Y280" s="496"/>
      <c r="Z280" s="498"/>
      <c r="AA280" s="494"/>
      <c r="AB280" s="495"/>
      <c r="AC280" s="496"/>
      <c r="AD280" s="497"/>
      <c r="AE280" s="492"/>
      <c r="AF280" s="495"/>
      <c r="AG280" s="496"/>
      <c r="AH280" s="498"/>
      <c r="AI280" s="492"/>
      <c r="AJ280" s="495"/>
      <c r="AK280" s="496"/>
      <c r="AL280" s="498"/>
    </row>
    <row r="281" spans="1:38" ht="18.75">
      <c r="A281" s="483"/>
      <c r="B281" s="857" t="s">
        <v>1309</v>
      </c>
      <c r="C281" s="852" t="s">
        <v>1310</v>
      </c>
      <c r="D281" s="485"/>
      <c r="E281" s="485"/>
      <c r="F281" s="486"/>
      <c r="G281" s="983">
        <v>6900</v>
      </c>
      <c r="H281" s="488"/>
      <c r="I281" s="489"/>
      <c r="J281" s="490"/>
      <c r="K281" s="491"/>
      <c r="L281" s="459">
        <f t="shared" si="132"/>
        <v>6900</v>
      </c>
      <c r="M281" s="460">
        <f t="shared" si="133"/>
        <v>0</v>
      </c>
      <c r="N281" s="461">
        <f t="shared" si="133"/>
        <v>0</v>
      </c>
      <c r="O281" s="462">
        <f t="shared" si="133"/>
        <v>0</v>
      </c>
      <c r="P281" s="463">
        <f t="shared" si="134"/>
        <v>0</v>
      </c>
      <c r="Q281" s="492"/>
      <c r="R281" s="493"/>
      <c r="S281" s="494">
        <v>6900</v>
      </c>
      <c r="T281" s="495"/>
      <c r="U281" s="496"/>
      <c r="V281" s="497"/>
      <c r="W281" s="492"/>
      <c r="X281" s="495"/>
      <c r="Y281" s="496"/>
      <c r="Z281" s="498"/>
      <c r="AA281" s="494"/>
      <c r="AB281" s="495"/>
      <c r="AC281" s="496"/>
      <c r="AD281" s="497"/>
      <c r="AE281" s="492"/>
      <c r="AF281" s="495"/>
      <c r="AG281" s="496"/>
      <c r="AH281" s="498"/>
      <c r="AI281" s="492"/>
      <c r="AJ281" s="495"/>
      <c r="AK281" s="496"/>
      <c r="AL281" s="498"/>
    </row>
    <row r="282" spans="1:38" ht="19.5" customHeight="1">
      <c r="A282" s="483"/>
      <c r="B282" s="857" t="s">
        <v>1309</v>
      </c>
      <c r="C282" s="852" t="s">
        <v>1311</v>
      </c>
      <c r="D282" s="485"/>
      <c r="E282" s="485"/>
      <c r="F282" s="486"/>
      <c r="G282" s="983">
        <v>420</v>
      </c>
      <c r="H282" s="488"/>
      <c r="I282" s="489"/>
      <c r="J282" s="490"/>
      <c r="K282" s="491"/>
      <c r="L282" s="459">
        <f t="shared" si="132"/>
        <v>420</v>
      </c>
      <c r="M282" s="460">
        <f t="shared" si="133"/>
        <v>0</v>
      </c>
      <c r="N282" s="461">
        <f t="shared" si="133"/>
        <v>0</v>
      </c>
      <c r="O282" s="462">
        <f t="shared" si="133"/>
        <v>0</v>
      </c>
      <c r="P282" s="463">
        <f t="shared" si="134"/>
        <v>0</v>
      </c>
      <c r="Q282" s="492"/>
      <c r="R282" s="493"/>
      <c r="S282" s="494">
        <v>420</v>
      </c>
      <c r="T282" s="495"/>
      <c r="U282" s="496"/>
      <c r="V282" s="497"/>
      <c r="W282" s="492"/>
      <c r="X282" s="495"/>
      <c r="Y282" s="496"/>
      <c r="Z282" s="498"/>
      <c r="AA282" s="494"/>
      <c r="AB282" s="495"/>
      <c r="AC282" s="496"/>
      <c r="AD282" s="497"/>
      <c r="AE282" s="492"/>
      <c r="AF282" s="495"/>
      <c r="AG282" s="496"/>
      <c r="AH282" s="498"/>
      <c r="AI282" s="492"/>
      <c r="AJ282" s="495"/>
      <c r="AK282" s="496"/>
      <c r="AL282" s="498"/>
    </row>
    <row r="283" spans="1:38" ht="18.75">
      <c r="A283" s="483"/>
      <c r="B283" s="857"/>
      <c r="C283" s="852" t="s">
        <v>1312</v>
      </c>
      <c r="D283" s="485"/>
      <c r="E283" s="485"/>
      <c r="F283" s="486"/>
      <c r="G283" s="983">
        <v>24700</v>
      </c>
      <c r="H283" s="488"/>
      <c r="I283" s="489"/>
      <c r="J283" s="490"/>
      <c r="K283" s="491"/>
      <c r="L283" s="459">
        <f t="shared" si="132"/>
        <v>24700</v>
      </c>
      <c r="M283" s="460">
        <f t="shared" si="133"/>
        <v>0</v>
      </c>
      <c r="N283" s="461">
        <f t="shared" si="133"/>
        <v>0</v>
      </c>
      <c r="O283" s="462">
        <f t="shared" si="133"/>
        <v>0</v>
      </c>
      <c r="P283" s="463">
        <f t="shared" si="134"/>
        <v>0</v>
      </c>
      <c r="Q283" s="492"/>
      <c r="R283" s="493"/>
      <c r="S283" s="494">
        <v>24700</v>
      </c>
      <c r="T283" s="495"/>
      <c r="U283" s="496"/>
      <c r="V283" s="497"/>
      <c r="W283" s="492"/>
      <c r="X283" s="495"/>
      <c r="Y283" s="496"/>
      <c r="Z283" s="498"/>
      <c r="AA283" s="494"/>
      <c r="AB283" s="495"/>
      <c r="AC283" s="496"/>
      <c r="AD283" s="497"/>
      <c r="AE283" s="492"/>
      <c r="AF283" s="495"/>
      <c r="AG283" s="496"/>
      <c r="AH283" s="498"/>
      <c r="AI283" s="492"/>
      <c r="AJ283" s="495"/>
      <c r="AK283" s="496"/>
      <c r="AL283" s="498"/>
    </row>
    <row r="284" spans="1:38" ht="18.75">
      <c r="A284" s="483"/>
      <c r="B284" s="857"/>
      <c r="C284" s="852" t="s">
        <v>1427</v>
      </c>
      <c r="D284" s="485"/>
      <c r="E284" s="485"/>
      <c r="F284" s="486"/>
      <c r="G284" s="983"/>
      <c r="H284" s="488">
        <v>58427.35</v>
      </c>
      <c r="I284" s="489"/>
      <c r="J284" s="490"/>
      <c r="K284" s="491"/>
      <c r="L284" s="459">
        <f t="shared" si="132"/>
        <v>0</v>
      </c>
      <c r="M284" s="460">
        <f t="shared" si="133"/>
        <v>0</v>
      </c>
      <c r="N284" s="461">
        <f t="shared" si="133"/>
        <v>0</v>
      </c>
      <c r="O284" s="462">
        <f t="shared" si="133"/>
        <v>58427.35</v>
      </c>
      <c r="P284" s="463">
        <f t="shared" si="134"/>
        <v>0</v>
      </c>
      <c r="Q284" s="492"/>
      <c r="R284" s="493"/>
      <c r="S284" s="494"/>
      <c r="T284" s="495"/>
      <c r="U284" s="496"/>
      <c r="V284" s="497"/>
      <c r="W284" s="492"/>
      <c r="X284" s="495"/>
      <c r="Y284" s="496"/>
      <c r="Z284" s="498">
        <v>58427.35</v>
      </c>
      <c r="AA284" s="494"/>
      <c r="AB284" s="495"/>
      <c r="AC284" s="496"/>
      <c r="AD284" s="497"/>
      <c r="AE284" s="492"/>
      <c r="AF284" s="495"/>
      <c r="AG284" s="496"/>
      <c r="AH284" s="498"/>
      <c r="AI284" s="492"/>
      <c r="AJ284" s="495"/>
      <c r="AK284" s="496"/>
      <c r="AL284" s="498"/>
    </row>
    <row r="285" spans="1:38" ht="18.75">
      <c r="A285" s="449"/>
      <c r="B285" s="732"/>
      <c r="C285" s="451" t="s">
        <v>1142</v>
      </c>
      <c r="D285" s="468"/>
      <c r="E285" s="468"/>
      <c r="F285" s="453"/>
      <c r="G285" s="982"/>
      <c r="H285" s="455"/>
      <c r="I285" s="456"/>
      <c r="J285" s="457"/>
      <c r="K285" s="469">
        <v>399966</v>
      </c>
      <c r="L285" s="459">
        <f t="shared" si="132"/>
        <v>399966</v>
      </c>
      <c r="M285" s="460">
        <f t="shared" si="133"/>
        <v>0</v>
      </c>
      <c r="N285" s="461">
        <f t="shared" si="133"/>
        <v>0</v>
      </c>
      <c r="O285" s="462">
        <f t="shared" si="133"/>
        <v>0</v>
      </c>
      <c r="P285" s="463">
        <f t="shared" si="134"/>
        <v>0</v>
      </c>
      <c r="Q285" s="459"/>
      <c r="R285" s="463"/>
      <c r="S285" s="464"/>
      <c r="T285" s="460"/>
      <c r="U285" s="461"/>
      <c r="V285" s="465"/>
      <c r="W285" s="459"/>
      <c r="X285" s="460"/>
      <c r="Y285" s="461"/>
      <c r="Z285" s="466"/>
      <c r="AA285" s="464"/>
      <c r="AB285" s="460"/>
      <c r="AC285" s="461"/>
      <c r="AD285" s="465"/>
      <c r="AE285" s="459"/>
      <c r="AF285" s="460"/>
      <c r="AG285" s="461"/>
      <c r="AH285" s="466"/>
      <c r="AI285" s="459">
        <v>399966</v>
      </c>
      <c r="AJ285" s="460"/>
      <c r="AK285" s="461"/>
      <c r="AL285" s="466"/>
    </row>
    <row r="286" spans="1:38" ht="18.75">
      <c r="A286" s="449"/>
      <c r="B286" s="732"/>
      <c r="C286" s="451" t="s">
        <v>1143</v>
      </c>
      <c r="D286" s="468"/>
      <c r="E286" s="468"/>
      <c r="F286" s="453"/>
      <c r="G286" s="982"/>
      <c r="H286" s="455"/>
      <c r="I286" s="456"/>
      <c r="J286" s="457"/>
      <c r="K286" s="469">
        <v>400000</v>
      </c>
      <c r="L286" s="459">
        <f t="shared" si="132"/>
        <v>400000</v>
      </c>
      <c r="M286" s="460">
        <f t="shared" si="133"/>
        <v>0</v>
      </c>
      <c r="N286" s="461">
        <f t="shared" si="133"/>
        <v>0</v>
      </c>
      <c r="O286" s="462">
        <f t="shared" si="133"/>
        <v>0</v>
      </c>
      <c r="P286" s="463">
        <f t="shared" si="134"/>
        <v>0</v>
      </c>
      <c r="Q286" s="459"/>
      <c r="R286" s="463"/>
      <c r="S286" s="464"/>
      <c r="T286" s="460"/>
      <c r="U286" s="461"/>
      <c r="V286" s="465"/>
      <c r="W286" s="459"/>
      <c r="X286" s="460"/>
      <c r="Y286" s="461"/>
      <c r="Z286" s="466"/>
      <c r="AA286" s="464"/>
      <c r="AB286" s="460"/>
      <c r="AC286" s="461"/>
      <c r="AD286" s="465"/>
      <c r="AE286" s="459"/>
      <c r="AF286" s="460"/>
      <c r="AG286" s="461"/>
      <c r="AH286" s="466"/>
      <c r="AI286" s="459">
        <v>400000</v>
      </c>
      <c r="AJ286" s="460"/>
      <c r="AK286" s="461"/>
      <c r="AL286" s="466"/>
    </row>
    <row r="287" spans="1:38" ht="18.75">
      <c r="A287" s="483"/>
      <c r="B287" s="733">
        <v>244135</v>
      </c>
      <c r="C287" s="484" t="s">
        <v>1144</v>
      </c>
      <c r="D287" s="485"/>
      <c r="E287" s="485"/>
      <c r="F287" s="486">
        <f>18000*11</f>
        <v>198000</v>
      </c>
      <c r="G287" s="983"/>
      <c r="H287" s="488"/>
      <c r="I287" s="489"/>
      <c r="J287" s="490"/>
      <c r="K287" s="491"/>
      <c r="L287" s="492">
        <f t="shared" si="132"/>
        <v>198000</v>
      </c>
      <c r="M287" s="495">
        <f t="shared" si="133"/>
        <v>0</v>
      </c>
      <c r="N287" s="496">
        <f t="shared" si="133"/>
        <v>0</v>
      </c>
      <c r="O287" s="600">
        <f t="shared" si="133"/>
        <v>0</v>
      </c>
      <c r="P287" s="493">
        <f t="shared" si="134"/>
        <v>18000</v>
      </c>
      <c r="Q287" s="492">
        <f>F287</f>
        <v>198000</v>
      </c>
      <c r="R287" s="493">
        <f>216000-Q287</f>
        <v>18000</v>
      </c>
      <c r="S287" s="494"/>
      <c r="T287" s="495"/>
      <c r="U287" s="496"/>
      <c r="V287" s="497"/>
      <c r="W287" s="492"/>
      <c r="X287" s="495"/>
      <c r="Y287" s="496"/>
      <c r="Z287" s="498"/>
      <c r="AA287" s="494"/>
      <c r="AB287" s="495"/>
      <c r="AC287" s="496"/>
      <c r="AD287" s="497"/>
      <c r="AE287" s="492"/>
      <c r="AF287" s="495"/>
      <c r="AG287" s="496"/>
      <c r="AH287" s="498"/>
      <c r="AI287" s="492"/>
      <c r="AJ287" s="495"/>
      <c r="AK287" s="496"/>
      <c r="AL287" s="498"/>
    </row>
    <row r="288" spans="1:38" ht="18.75">
      <c r="A288" s="483"/>
      <c r="B288" s="733">
        <v>244135</v>
      </c>
      <c r="C288" s="484" t="s">
        <v>1145</v>
      </c>
      <c r="D288" s="485"/>
      <c r="E288" s="485"/>
      <c r="F288" s="486">
        <f>18000*11</f>
        <v>198000</v>
      </c>
      <c r="G288" s="983"/>
      <c r="H288" s="488"/>
      <c r="I288" s="489"/>
      <c r="J288" s="490"/>
      <c r="K288" s="491"/>
      <c r="L288" s="492">
        <f t="shared" si="132"/>
        <v>198000</v>
      </c>
      <c r="M288" s="495">
        <f t="shared" si="133"/>
        <v>0</v>
      </c>
      <c r="N288" s="496">
        <f t="shared" si="133"/>
        <v>0</v>
      </c>
      <c r="O288" s="600">
        <f t="shared" si="133"/>
        <v>0</v>
      </c>
      <c r="P288" s="493">
        <f t="shared" si="134"/>
        <v>18000</v>
      </c>
      <c r="Q288" s="492">
        <f t="shared" ref="Q288:Q292" si="135">F288</f>
        <v>198000</v>
      </c>
      <c r="R288" s="493">
        <f t="shared" ref="R288:R292" si="136">216000-Q288</f>
        <v>18000</v>
      </c>
      <c r="S288" s="494"/>
      <c r="T288" s="495"/>
      <c r="U288" s="496"/>
      <c r="V288" s="497"/>
      <c r="W288" s="492"/>
      <c r="X288" s="495"/>
      <c r="Y288" s="496"/>
      <c r="Z288" s="498"/>
      <c r="AA288" s="494"/>
      <c r="AB288" s="495"/>
      <c r="AC288" s="496"/>
      <c r="AD288" s="497"/>
      <c r="AE288" s="492"/>
      <c r="AF288" s="495"/>
      <c r="AG288" s="496"/>
      <c r="AH288" s="498"/>
      <c r="AI288" s="492"/>
      <c r="AJ288" s="495"/>
      <c r="AK288" s="496"/>
      <c r="AL288" s="498"/>
    </row>
    <row r="289" spans="1:38" ht="18.75">
      <c r="A289" s="483"/>
      <c r="B289" s="733">
        <v>244135</v>
      </c>
      <c r="C289" s="484" t="s">
        <v>1146</v>
      </c>
      <c r="D289" s="485"/>
      <c r="E289" s="485"/>
      <c r="F289" s="486">
        <f t="shared" ref="F289:F290" si="137">18000*9</f>
        <v>162000</v>
      </c>
      <c r="G289" s="983"/>
      <c r="H289" s="488"/>
      <c r="I289" s="489"/>
      <c r="J289" s="490"/>
      <c r="K289" s="491"/>
      <c r="L289" s="492">
        <f t="shared" si="132"/>
        <v>162000</v>
      </c>
      <c r="M289" s="495">
        <f t="shared" si="133"/>
        <v>0</v>
      </c>
      <c r="N289" s="496">
        <f t="shared" si="133"/>
        <v>0</v>
      </c>
      <c r="O289" s="600">
        <f t="shared" si="133"/>
        <v>0</v>
      </c>
      <c r="P289" s="493">
        <f t="shared" si="134"/>
        <v>0</v>
      </c>
      <c r="Q289" s="492">
        <f t="shared" si="135"/>
        <v>162000</v>
      </c>
      <c r="R289" s="493"/>
      <c r="S289" s="494"/>
      <c r="T289" s="495"/>
      <c r="U289" s="496"/>
      <c r="V289" s="497"/>
      <c r="W289" s="492"/>
      <c r="X289" s="495"/>
      <c r="Y289" s="496"/>
      <c r="Z289" s="498"/>
      <c r="AA289" s="494"/>
      <c r="AB289" s="495"/>
      <c r="AC289" s="496"/>
      <c r="AD289" s="497"/>
      <c r="AE289" s="492"/>
      <c r="AF289" s="495"/>
      <c r="AG289" s="496"/>
      <c r="AH289" s="498"/>
      <c r="AI289" s="492"/>
      <c r="AJ289" s="495"/>
      <c r="AK289" s="496"/>
      <c r="AL289" s="498"/>
    </row>
    <row r="290" spans="1:38" ht="18.75">
      <c r="A290" s="483"/>
      <c r="B290" s="733">
        <v>244135</v>
      </c>
      <c r="C290" s="484" t="s">
        <v>1147</v>
      </c>
      <c r="D290" s="485"/>
      <c r="E290" s="485"/>
      <c r="F290" s="486">
        <f t="shared" si="137"/>
        <v>162000</v>
      </c>
      <c r="G290" s="983"/>
      <c r="H290" s="488"/>
      <c r="I290" s="489"/>
      <c r="J290" s="490"/>
      <c r="K290" s="491"/>
      <c r="L290" s="492">
        <f t="shared" si="132"/>
        <v>162000</v>
      </c>
      <c r="M290" s="495">
        <f t="shared" si="133"/>
        <v>0</v>
      </c>
      <c r="N290" s="496">
        <f t="shared" si="133"/>
        <v>0</v>
      </c>
      <c r="O290" s="600">
        <f t="shared" si="133"/>
        <v>0</v>
      </c>
      <c r="P290" s="493">
        <f t="shared" si="134"/>
        <v>0</v>
      </c>
      <c r="Q290" s="492">
        <f t="shared" si="135"/>
        <v>162000</v>
      </c>
      <c r="R290" s="493"/>
      <c r="S290" s="494"/>
      <c r="T290" s="495"/>
      <c r="U290" s="496"/>
      <c r="V290" s="497"/>
      <c r="W290" s="492"/>
      <c r="X290" s="495"/>
      <c r="Y290" s="496"/>
      <c r="Z290" s="498"/>
      <c r="AA290" s="494"/>
      <c r="AB290" s="495"/>
      <c r="AC290" s="496"/>
      <c r="AD290" s="497"/>
      <c r="AE290" s="492"/>
      <c r="AF290" s="495"/>
      <c r="AG290" s="496"/>
      <c r="AH290" s="498"/>
      <c r="AI290" s="492"/>
      <c r="AJ290" s="495"/>
      <c r="AK290" s="496"/>
      <c r="AL290" s="498"/>
    </row>
    <row r="291" spans="1:38" ht="18.75">
      <c r="A291" s="483"/>
      <c r="B291" s="733">
        <v>244135</v>
      </c>
      <c r="C291" s="484" t="s">
        <v>1148</v>
      </c>
      <c r="D291" s="485"/>
      <c r="E291" s="485"/>
      <c r="F291" s="486">
        <f>18000*11</f>
        <v>198000</v>
      </c>
      <c r="G291" s="983"/>
      <c r="H291" s="488"/>
      <c r="I291" s="489"/>
      <c r="J291" s="490"/>
      <c r="K291" s="491"/>
      <c r="L291" s="492">
        <f t="shared" si="132"/>
        <v>198000</v>
      </c>
      <c r="M291" s="495">
        <f t="shared" si="133"/>
        <v>0</v>
      </c>
      <c r="N291" s="496">
        <f t="shared" si="133"/>
        <v>0</v>
      </c>
      <c r="O291" s="600">
        <f t="shared" si="133"/>
        <v>0</v>
      </c>
      <c r="P291" s="493">
        <f t="shared" si="134"/>
        <v>18000</v>
      </c>
      <c r="Q291" s="492">
        <f t="shared" si="135"/>
        <v>198000</v>
      </c>
      <c r="R291" s="493">
        <f t="shared" si="136"/>
        <v>18000</v>
      </c>
      <c r="S291" s="494"/>
      <c r="T291" s="495"/>
      <c r="U291" s="496"/>
      <c r="V291" s="497"/>
      <c r="W291" s="492"/>
      <c r="X291" s="495"/>
      <c r="Y291" s="496"/>
      <c r="Z291" s="498"/>
      <c r="AA291" s="494"/>
      <c r="AB291" s="495"/>
      <c r="AC291" s="496"/>
      <c r="AD291" s="497"/>
      <c r="AE291" s="492"/>
      <c r="AF291" s="495"/>
      <c r="AG291" s="496"/>
      <c r="AH291" s="498"/>
      <c r="AI291" s="492"/>
      <c r="AJ291" s="495"/>
      <c r="AK291" s="496"/>
      <c r="AL291" s="498"/>
    </row>
    <row r="292" spans="1:38" ht="18.75">
      <c r="A292" s="483"/>
      <c r="B292" s="733">
        <v>244135</v>
      </c>
      <c r="C292" s="484" t="s">
        <v>1149</v>
      </c>
      <c r="D292" s="485"/>
      <c r="E292" s="485"/>
      <c r="F292" s="486">
        <f>18000*11</f>
        <v>198000</v>
      </c>
      <c r="G292" s="983"/>
      <c r="H292" s="488"/>
      <c r="I292" s="489"/>
      <c r="J292" s="490"/>
      <c r="K292" s="491"/>
      <c r="L292" s="492">
        <f t="shared" si="132"/>
        <v>198000</v>
      </c>
      <c r="M292" s="495">
        <f t="shared" si="133"/>
        <v>0</v>
      </c>
      <c r="N292" s="496">
        <f t="shared" si="133"/>
        <v>0</v>
      </c>
      <c r="O292" s="600">
        <f t="shared" si="133"/>
        <v>0</v>
      </c>
      <c r="P292" s="493">
        <f t="shared" si="134"/>
        <v>18000</v>
      </c>
      <c r="Q292" s="492">
        <f t="shared" si="135"/>
        <v>198000</v>
      </c>
      <c r="R292" s="493">
        <f t="shared" si="136"/>
        <v>18000</v>
      </c>
      <c r="S292" s="494"/>
      <c r="T292" s="495"/>
      <c r="U292" s="496"/>
      <c r="V292" s="497"/>
      <c r="W292" s="492"/>
      <c r="X292" s="495"/>
      <c r="Y292" s="496"/>
      <c r="Z292" s="498"/>
      <c r="AA292" s="494"/>
      <c r="AB292" s="495"/>
      <c r="AC292" s="496"/>
      <c r="AD292" s="497"/>
      <c r="AE292" s="492"/>
      <c r="AF292" s="495"/>
      <c r="AG292" s="496"/>
      <c r="AH292" s="498"/>
      <c r="AI292" s="492"/>
      <c r="AJ292" s="495"/>
      <c r="AK292" s="496"/>
      <c r="AL292" s="498"/>
    </row>
    <row r="293" spans="1:38" ht="18.75">
      <c r="A293" s="483"/>
      <c r="B293" s="733">
        <v>244042</v>
      </c>
      <c r="C293" s="484" t="s">
        <v>1150</v>
      </c>
      <c r="D293" s="485"/>
      <c r="E293" s="485"/>
      <c r="F293" s="486"/>
      <c r="G293" s="983">
        <v>11280</v>
      </c>
      <c r="H293" s="488"/>
      <c r="I293" s="489"/>
      <c r="J293" s="490"/>
      <c r="K293" s="491"/>
      <c r="L293" s="492">
        <f t="shared" si="132"/>
        <v>11280</v>
      </c>
      <c r="M293" s="495">
        <f t="shared" si="133"/>
        <v>0</v>
      </c>
      <c r="N293" s="496">
        <f t="shared" si="133"/>
        <v>0</v>
      </c>
      <c r="O293" s="600">
        <f t="shared" si="133"/>
        <v>0</v>
      </c>
      <c r="P293" s="493">
        <f t="shared" si="134"/>
        <v>0</v>
      </c>
      <c r="Q293" s="492"/>
      <c r="R293" s="493"/>
      <c r="S293" s="494">
        <v>11280</v>
      </c>
      <c r="T293" s="495"/>
      <c r="U293" s="496"/>
      <c r="V293" s="497"/>
      <c r="W293" s="492"/>
      <c r="X293" s="495"/>
      <c r="Y293" s="496"/>
      <c r="Z293" s="498"/>
      <c r="AA293" s="494"/>
      <c r="AB293" s="495"/>
      <c r="AC293" s="496"/>
      <c r="AD293" s="497"/>
      <c r="AE293" s="492"/>
      <c r="AF293" s="495"/>
      <c r="AG293" s="496"/>
      <c r="AH293" s="498"/>
      <c r="AI293" s="492"/>
      <c r="AJ293" s="495"/>
      <c r="AK293" s="496"/>
      <c r="AL293" s="498"/>
    </row>
    <row r="294" spans="1:38" ht="18.75">
      <c r="A294" s="483"/>
      <c r="B294" s="733">
        <v>244046</v>
      </c>
      <c r="C294" s="484" t="s">
        <v>1090</v>
      </c>
      <c r="D294" s="485"/>
      <c r="E294" s="485"/>
      <c r="F294" s="486"/>
      <c r="G294" s="983"/>
      <c r="H294" s="488">
        <v>81373.5</v>
      </c>
      <c r="I294" s="489"/>
      <c r="J294" s="490"/>
      <c r="K294" s="491"/>
      <c r="L294" s="492">
        <f t="shared" si="132"/>
        <v>81373.5</v>
      </c>
      <c r="M294" s="495">
        <f t="shared" si="133"/>
        <v>0</v>
      </c>
      <c r="N294" s="496">
        <f t="shared" si="133"/>
        <v>0</v>
      </c>
      <c r="O294" s="600">
        <f t="shared" si="133"/>
        <v>0</v>
      </c>
      <c r="P294" s="493">
        <f t="shared" si="134"/>
        <v>0</v>
      </c>
      <c r="Q294" s="492"/>
      <c r="R294" s="493"/>
      <c r="S294" s="494"/>
      <c r="T294" s="495"/>
      <c r="U294" s="496"/>
      <c r="V294" s="497"/>
      <c r="W294" s="492">
        <v>81373.5</v>
      </c>
      <c r="X294" s="495"/>
      <c r="Y294" s="496"/>
      <c r="Z294" s="498"/>
      <c r="AA294" s="494"/>
      <c r="AB294" s="495"/>
      <c r="AC294" s="496"/>
      <c r="AD294" s="497"/>
      <c r="AE294" s="492"/>
      <c r="AF294" s="495"/>
      <c r="AG294" s="496"/>
      <c r="AH294" s="498"/>
      <c r="AI294" s="492"/>
      <c r="AJ294" s="495"/>
      <c r="AK294" s="496"/>
      <c r="AL294" s="498"/>
    </row>
    <row r="295" spans="1:38" ht="18.75">
      <c r="A295" s="483"/>
      <c r="B295" s="733">
        <v>244056</v>
      </c>
      <c r="C295" s="484" t="s">
        <v>1151</v>
      </c>
      <c r="D295" s="485"/>
      <c r="E295" s="485"/>
      <c r="F295" s="486"/>
      <c r="G295" s="983">
        <v>1220</v>
      </c>
      <c r="H295" s="488"/>
      <c r="I295" s="489"/>
      <c r="J295" s="490"/>
      <c r="K295" s="491"/>
      <c r="L295" s="492">
        <f t="shared" si="132"/>
        <v>1220</v>
      </c>
      <c r="M295" s="495">
        <f t="shared" si="133"/>
        <v>0</v>
      </c>
      <c r="N295" s="496">
        <f t="shared" si="133"/>
        <v>0</v>
      </c>
      <c r="O295" s="600">
        <f t="shared" si="133"/>
        <v>0</v>
      </c>
      <c r="P295" s="493">
        <f t="shared" si="134"/>
        <v>0</v>
      </c>
      <c r="Q295" s="492"/>
      <c r="R295" s="493"/>
      <c r="S295" s="494">
        <v>1220</v>
      </c>
      <c r="T295" s="495"/>
      <c r="U295" s="496"/>
      <c r="V295" s="497"/>
      <c r="W295" s="492"/>
      <c r="X295" s="495"/>
      <c r="Y295" s="496"/>
      <c r="Z295" s="498"/>
      <c r="AA295" s="494"/>
      <c r="AB295" s="495"/>
      <c r="AC295" s="496"/>
      <c r="AD295" s="497"/>
      <c r="AE295" s="492"/>
      <c r="AF295" s="495"/>
      <c r="AG295" s="496"/>
      <c r="AH295" s="498"/>
      <c r="AI295" s="492"/>
      <c r="AJ295" s="495"/>
      <c r="AK295" s="496"/>
      <c r="AL295" s="498"/>
    </row>
    <row r="296" spans="1:38" ht="18.75">
      <c r="A296" s="483"/>
      <c r="B296" s="733">
        <v>244068</v>
      </c>
      <c r="C296" s="484" t="s">
        <v>1152</v>
      </c>
      <c r="D296" s="485"/>
      <c r="E296" s="485"/>
      <c r="F296" s="486"/>
      <c r="G296" s="983"/>
      <c r="H296" s="488"/>
      <c r="I296" s="489"/>
      <c r="J296" s="490">
        <v>262257</v>
      </c>
      <c r="K296" s="491"/>
      <c r="L296" s="492">
        <f t="shared" si="132"/>
        <v>0</v>
      </c>
      <c r="M296" s="495">
        <f t="shared" si="133"/>
        <v>0</v>
      </c>
      <c r="N296" s="496">
        <f t="shared" si="133"/>
        <v>0</v>
      </c>
      <c r="O296" s="600">
        <f t="shared" si="133"/>
        <v>262257</v>
      </c>
      <c r="P296" s="493">
        <f t="shared" si="134"/>
        <v>0</v>
      </c>
      <c r="Q296" s="492"/>
      <c r="R296" s="493"/>
      <c r="S296" s="494"/>
      <c r="T296" s="495"/>
      <c r="U296" s="496"/>
      <c r="V296" s="497"/>
      <c r="W296" s="492"/>
      <c r="X296" s="495"/>
      <c r="Y296" s="496"/>
      <c r="Z296" s="498"/>
      <c r="AA296" s="494"/>
      <c r="AB296" s="495"/>
      <c r="AC296" s="496"/>
      <c r="AD296" s="497"/>
      <c r="AE296" s="492"/>
      <c r="AF296" s="495"/>
      <c r="AG296" s="496"/>
      <c r="AH296" s="498">
        <v>262257</v>
      </c>
      <c r="AI296" s="492"/>
      <c r="AJ296" s="495"/>
      <c r="AK296" s="496"/>
      <c r="AL296" s="498"/>
    </row>
    <row r="297" spans="1:38" ht="18.75">
      <c r="A297" s="483"/>
      <c r="B297" s="733">
        <v>244068</v>
      </c>
      <c r="C297" s="484" t="s">
        <v>1153</v>
      </c>
      <c r="D297" s="485"/>
      <c r="E297" s="485"/>
      <c r="F297" s="486"/>
      <c r="G297" s="983"/>
      <c r="H297" s="488"/>
      <c r="I297" s="489"/>
      <c r="J297" s="490">
        <v>440000</v>
      </c>
      <c r="K297" s="491"/>
      <c r="L297" s="492">
        <f t="shared" si="132"/>
        <v>440000</v>
      </c>
      <c r="M297" s="495">
        <f t="shared" si="133"/>
        <v>0</v>
      </c>
      <c r="N297" s="496">
        <f t="shared" si="133"/>
        <v>0</v>
      </c>
      <c r="O297" s="600">
        <f t="shared" si="133"/>
        <v>0</v>
      </c>
      <c r="P297" s="493">
        <f t="shared" si="134"/>
        <v>0</v>
      </c>
      <c r="Q297" s="492"/>
      <c r="R297" s="493"/>
      <c r="S297" s="494"/>
      <c r="T297" s="495"/>
      <c r="U297" s="496"/>
      <c r="V297" s="497"/>
      <c r="W297" s="492"/>
      <c r="X297" s="495"/>
      <c r="Y297" s="496"/>
      <c r="Z297" s="498"/>
      <c r="AA297" s="494"/>
      <c r="AB297" s="495"/>
      <c r="AC297" s="496"/>
      <c r="AD297" s="497"/>
      <c r="AE297" s="492">
        <v>440000</v>
      </c>
      <c r="AF297" s="495"/>
      <c r="AG297" s="496"/>
      <c r="AH297" s="498"/>
      <c r="AI297" s="492"/>
      <c r="AJ297" s="495"/>
      <c r="AK297" s="496"/>
      <c r="AL297" s="498"/>
    </row>
    <row r="298" spans="1:38" ht="18.75">
      <c r="A298" s="483"/>
      <c r="B298" s="733">
        <v>244078</v>
      </c>
      <c r="C298" s="484" t="s">
        <v>1154</v>
      </c>
      <c r="D298" s="485"/>
      <c r="E298" s="485"/>
      <c r="F298" s="486"/>
      <c r="G298" s="983">
        <v>11400</v>
      </c>
      <c r="H298" s="488"/>
      <c r="I298" s="489"/>
      <c r="J298" s="490"/>
      <c r="K298" s="491"/>
      <c r="L298" s="492">
        <f t="shared" si="132"/>
        <v>11400</v>
      </c>
      <c r="M298" s="495">
        <f t="shared" ref="M298:O299" si="138">SUM(T298,X298,AB298,AF298,AJ298)</f>
        <v>0</v>
      </c>
      <c r="N298" s="496">
        <f t="shared" si="138"/>
        <v>0</v>
      </c>
      <c r="O298" s="600">
        <f t="shared" si="138"/>
        <v>0</v>
      </c>
      <c r="P298" s="493">
        <f t="shared" si="134"/>
        <v>0</v>
      </c>
      <c r="Q298" s="492"/>
      <c r="R298" s="493"/>
      <c r="S298" s="494">
        <v>11400</v>
      </c>
      <c r="T298" s="495"/>
      <c r="U298" s="496"/>
      <c r="V298" s="497"/>
      <c r="W298" s="492"/>
      <c r="X298" s="495"/>
      <c r="Y298" s="496"/>
      <c r="Z298" s="498"/>
      <c r="AA298" s="494"/>
      <c r="AB298" s="495"/>
      <c r="AC298" s="496"/>
      <c r="AD298" s="497"/>
      <c r="AE298" s="492"/>
      <c r="AF298" s="495"/>
      <c r="AG298" s="496"/>
      <c r="AH298" s="498"/>
      <c r="AI298" s="492"/>
      <c r="AJ298" s="495"/>
      <c r="AK298" s="496"/>
      <c r="AL298" s="498"/>
    </row>
    <row r="299" spans="1:38" ht="18.75">
      <c r="A299" s="483"/>
      <c r="B299" s="733">
        <v>244194</v>
      </c>
      <c r="C299" s="484" t="s">
        <v>1313</v>
      </c>
      <c r="D299" s="485"/>
      <c r="E299" s="485"/>
      <c r="F299" s="486"/>
      <c r="G299" s="983"/>
      <c r="H299" s="488"/>
      <c r="I299" s="489"/>
      <c r="J299" s="490">
        <v>42800</v>
      </c>
      <c r="K299" s="491"/>
      <c r="L299" s="492">
        <f t="shared" si="132"/>
        <v>0</v>
      </c>
      <c r="M299" s="495">
        <f t="shared" si="138"/>
        <v>0</v>
      </c>
      <c r="N299" s="496">
        <f t="shared" si="138"/>
        <v>0</v>
      </c>
      <c r="O299" s="600">
        <f t="shared" si="138"/>
        <v>42800</v>
      </c>
      <c r="P299" s="493">
        <f t="shared" si="134"/>
        <v>0</v>
      </c>
      <c r="Q299" s="492"/>
      <c r="R299" s="493"/>
      <c r="S299" s="494"/>
      <c r="T299" s="495"/>
      <c r="U299" s="496"/>
      <c r="V299" s="497"/>
      <c r="W299" s="492"/>
      <c r="X299" s="495"/>
      <c r="Y299" s="496"/>
      <c r="Z299" s="498"/>
      <c r="AA299" s="494"/>
      <c r="AB299" s="495"/>
      <c r="AC299" s="496"/>
      <c r="AD299" s="497"/>
      <c r="AE299" s="492"/>
      <c r="AF299" s="495"/>
      <c r="AG299" s="496"/>
      <c r="AH299" s="498">
        <v>42800</v>
      </c>
      <c r="AI299" s="492"/>
      <c r="AJ299" s="495"/>
      <c r="AK299" s="496"/>
      <c r="AL299" s="498"/>
    </row>
    <row r="300" spans="1:38" ht="18.75">
      <c r="A300" s="483"/>
      <c r="B300" s="733"/>
      <c r="C300" s="484" t="s">
        <v>1568</v>
      </c>
      <c r="D300" s="485"/>
      <c r="E300" s="485"/>
      <c r="F300" s="486"/>
      <c r="G300" s="983">
        <v>875</v>
      </c>
      <c r="H300" s="488"/>
      <c r="I300" s="489"/>
      <c r="J300" s="490"/>
      <c r="K300" s="491"/>
      <c r="L300" s="492">
        <f t="shared" ref="L300:L302" si="139">SUM(Q300,S300,W300,AA300,AE300,AI300)</f>
        <v>0</v>
      </c>
      <c r="M300" s="495">
        <f t="shared" ref="M300:M302" si="140">SUM(T300,X300,AB300,AF300,AJ300)</f>
        <v>0</v>
      </c>
      <c r="N300" s="496">
        <f t="shared" ref="N300:N302" si="141">SUM(U300,Y300,AC300,AG300,AK300)</f>
        <v>875</v>
      </c>
      <c r="O300" s="600">
        <f t="shared" ref="O300:O302" si="142">SUM(V300,Z300,AD300,AH300,AL300)</f>
        <v>0</v>
      </c>
      <c r="P300" s="493">
        <f t="shared" ref="P300:P302" si="143">SUM(R300)</f>
        <v>0</v>
      </c>
      <c r="Q300" s="492"/>
      <c r="R300" s="493"/>
      <c r="S300" s="494"/>
      <c r="T300" s="495"/>
      <c r="U300" s="496">
        <v>875</v>
      </c>
      <c r="V300" s="497"/>
      <c r="W300" s="492"/>
      <c r="X300" s="495"/>
      <c r="Y300" s="496"/>
      <c r="Z300" s="498"/>
      <c r="AA300" s="494"/>
      <c r="AB300" s="495"/>
      <c r="AC300" s="496"/>
      <c r="AD300" s="497"/>
      <c r="AE300" s="492"/>
      <c r="AF300" s="495"/>
      <c r="AG300" s="496"/>
      <c r="AH300" s="498"/>
      <c r="AI300" s="492"/>
      <c r="AJ300" s="495"/>
      <c r="AK300" s="496"/>
      <c r="AL300" s="498"/>
    </row>
    <row r="301" spans="1:38" ht="18.75">
      <c r="A301" s="483"/>
      <c r="B301" s="733"/>
      <c r="C301" s="484" t="s">
        <v>1569</v>
      </c>
      <c r="D301" s="485"/>
      <c r="E301" s="485"/>
      <c r="F301" s="486"/>
      <c r="G301" s="983">
        <v>36000</v>
      </c>
      <c r="H301" s="488"/>
      <c r="I301" s="489"/>
      <c r="J301" s="490"/>
      <c r="K301" s="491"/>
      <c r="L301" s="492">
        <f t="shared" si="139"/>
        <v>0</v>
      </c>
      <c r="M301" s="495">
        <f t="shared" si="140"/>
        <v>0</v>
      </c>
      <c r="N301" s="496">
        <f t="shared" si="141"/>
        <v>36000</v>
      </c>
      <c r="O301" s="600">
        <f t="shared" si="142"/>
        <v>0</v>
      </c>
      <c r="P301" s="493">
        <f t="shared" si="143"/>
        <v>0</v>
      </c>
      <c r="Q301" s="492"/>
      <c r="R301" s="493"/>
      <c r="S301" s="494"/>
      <c r="T301" s="495"/>
      <c r="U301" s="496">
        <v>36000</v>
      </c>
      <c r="V301" s="497"/>
      <c r="W301" s="492"/>
      <c r="X301" s="495"/>
      <c r="Y301" s="496"/>
      <c r="Z301" s="498"/>
      <c r="AA301" s="494"/>
      <c r="AB301" s="495"/>
      <c r="AC301" s="496"/>
      <c r="AD301" s="497"/>
      <c r="AE301" s="492"/>
      <c r="AF301" s="495"/>
      <c r="AG301" s="496"/>
      <c r="AH301" s="498"/>
      <c r="AI301" s="492"/>
      <c r="AJ301" s="495"/>
      <c r="AK301" s="496"/>
      <c r="AL301" s="498"/>
    </row>
    <row r="302" spans="1:38" ht="18.75">
      <c r="A302" s="483"/>
      <c r="B302" s="733"/>
      <c r="C302" s="484" t="s">
        <v>1570</v>
      </c>
      <c r="D302" s="485"/>
      <c r="E302" s="485"/>
      <c r="F302" s="486"/>
      <c r="G302" s="983">
        <v>72000</v>
      </c>
      <c r="H302" s="488"/>
      <c r="I302" s="489"/>
      <c r="J302" s="490"/>
      <c r="K302" s="491"/>
      <c r="L302" s="492">
        <f t="shared" si="139"/>
        <v>0</v>
      </c>
      <c r="M302" s="495">
        <f t="shared" si="140"/>
        <v>0</v>
      </c>
      <c r="N302" s="496">
        <f t="shared" si="141"/>
        <v>72000</v>
      </c>
      <c r="O302" s="600">
        <f t="shared" si="142"/>
        <v>0</v>
      </c>
      <c r="P302" s="493">
        <f t="shared" si="143"/>
        <v>0</v>
      </c>
      <c r="Q302" s="492"/>
      <c r="R302" s="493"/>
      <c r="S302" s="494"/>
      <c r="T302" s="495"/>
      <c r="U302" s="496">
        <v>72000</v>
      </c>
      <c r="V302" s="497"/>
      <c r="W302" s="492"/>
      <c r="X302" s="495"/>
      <c r="Y302" s="496"/>
      <c r="Z302" s="498"/>
      <c r="AA302" s="494"/>
      <c r="AB302" s="495"/>
      <c r="AC302" s="496"/>
      <c r="AD302" s="497"/>
      <c r="AE302" s="492"/>
      <c r="AF302" s="495"/>
      <c r="AG302" s="496"/>
      <c r="AH302" s="498"/>
      <c r="AI302" s="492"/>
      <c r="AJ302" s="495"/>
      <c r="AK302" s="496"/>
      <c r="AL302" s="498"/>
    </row>
    <row r="303" spans="1:38" ht="18.75">
      <c r="A303" s="483"/>
      <c r="B303" s="733"/>
      <c r="C303" s="484" t="s">
        <v>1571</v>
      </c>
      <c r="D303" s="485"/>
      <c r="E303" s="485"/>
      <c r="F303" s="486"/>
      <c r="G303" s="983">
        <v>700</v>
      </c>
      <c r="H303" s="488"/>
      <c r="I303" s="489"/>
      <c r="J303" s="490"/>
      <c r="K303" s="491"/>
      <c r="L303" s="492">
        <f t="shared" si="132"/>
        <v>0</v>
      </c>
      <c r="M303" s="495">
        <f t="shared" ref="M303:O309" si="144">SUM(T303,X303,AB303,AF303,AJ303)</f>
        <v>0</v>
      </c>
      <c r="N303" s="496">
        <f t="shared" si="144"/>
        <v>700</v>
      </c>
      <c r="O303" s="600">
        <f t="shared" si="144"/>
        <v>0</v>
      </c>
      <c r="P303" s="493">
        <f t="shared" si="134"/>
        <v>0</v>
      </c>
      <c r="Q303" s="492"/>
      <c r="R303" s="493"/>
      <c r="S303" s="494"/>
      <c r="T303" s="495"/>
      <c r="U303" s="496">
        <v>700</v>
      </c>
      <c r="V303" s="497"/>
      <c r="W303" s="492"/>
      <c r="X303" s="495"/>
      <c r="Y303" s="496"/>
      <c r="Z303" s="498"/>
      <c r="AA303" s="494"/>
      <c r="AB303" s="495"/>
      <c r="AC303" s="496"/>
      <c r="AD303" s="497"/>
      <c r="AE303" s="492"/>
      <c r="AF303" s="495"/>
      <c r="AG303" s="496"/>
      <c r="AH303" s="498"/>
      <c r="AI303" s="492"/>
      <c r="AJ303" s="495"/>
      <c r="AK303" s="496"/>
      <c r="AL303" s="498"/>
    </row>
    <row r="304" spans="1:38" ht="18.75">
      <c r="A304" s="483"/>
      <c r="B304" s="733"/>
      <c r="C304" s="484"/>
      <c r="D304" s="485"/>
      <c r="E304" s="485"/>
      <c r="F304" s="486"/>
      <c r="G304" s="983"/>
      <c r="H304" s="488"/>
      <c r="I304" s="489"/>
      <c r="J304" s="490"/>
      <c r="K304" s="491"/>
      <c r="L304" s="492"/>
      <c r="M304" s="495"/>
      <c r="N304" s="496"/>
      <c r="O304" s="600"/>
      <c r="P304" s="493"/>
      <c r="Q304" s="492"/>
      <c r="R304" s="493"/>
      <c r="S304" s="494"/>
      <c r="T304" s="495"/>
      <c r="U304" s="496"/>
      <c r="V304" s="497"/>
      <c r="W304" s="492"/>
      <c r="X304" s="495"/>
      <c r="Y304" s="496"/>
      <c r="Z304" s="498"/>
      <c r="AA304" s="494"/>
      <c r="AB304" s="495"/>
      <c r="AC304" s="496"/>
      <c r="AD304" s="497"/>
      <c r="AE304" s="492"/>
      <c r="AF304" s="495"/>
      <c r="AG304" s="496"/>
      <c r="AH304" s="498"/>
      <c r="AI304" s="492"/>
      <c r="AJ304" s="495"/>
      <c r="AK304" s="496"/>
      <c r="AL304" s="498"/>
    </row>
    <row r="305" spans="1:38" ht="18.75">
      <c r="A305" s="483"/>
      <c r="B305" s="733"/>
      <c r="C305" s="484"/>
      <c r="D305" s="485"/>
      <c r="E305" s="485"/>
      <c r="F305" s="486"/>
      <c r="G305" s="487"/>
      <c r="H305" s="488"/>
      <c r="I305" s="489"/>
      <c r="J305" s="490"/>
      <c r="K305" s="491"/>
      <c r="L305" s="492"/>
      <c r="M305" s="495"/>
      <c r="N305" s="496"/>
      <c r="O305" s="600"/>
      <c r="P305" s="493"/>
      <c r="Q305" s="492"/>
      <c r="R305" s="493"/>
      <c r="S305" s="494"/>
      <c r="T305" s="495"/>
      <c r="U305" s="496"/>
      <c r="V305" s="497"/>
      <c r="W305" s="492"/>
      <c r="X305" s="495"/>
      <c r="Y305" s="496"/>
      <c r="Z305" s="498"/>
      <c r="AA305" s="494"/>
      <c r="AB305" s="495"/>
      <c r="AC305" s="496"/>
      <c r="AD305" s="497"/>
      <c r="AE305" s="492"/>
      <c r="AF305" s="495"/>
      <c r="AG305" s="496"/>
      <c r="AH305" s="498"/>
      <c r="AI305" s="492"/>
      <c r="AJ305" s="495"/>
      <c r="AK305" s="496"/>
      <c r="AL305" s="498"/>
    </row>
    <row r="306" spans="1:38" ht="18.75">
      <c r="A306" s="483"/>
      <c r="B306" s="733"/>
      <c r="C306" s="484"/>
      <c r="D306" s="485"/>
      <c r="E306" s="485"/>
      <c r="F306" s="486"/>
      <c r="G306" s="487"/>
      <c r="H306" s="488"/>
      <c r="I306" s="489"/>
      <c r="J306" s="490"/>
      <c r="K306" s="491"/>
      <c r="L306" s="492"/>
      <c r="M306" s="495"/>
      <c r="N306" s="496"/>
      <c r="O306" s="600"/>
      <c r="P306" s="493"/>
      <c r="Q306" s="492"/>
      <c r="R306" s="493"/>
      <c r="S306" s="494"/>
      <c r="T306" s="495"/>
      <c r="U306" s="496"/>
      <c r="V306" s="497"/>
      <c r="W306" s="492"/>
      <c r="X306" s="495"/>
      <c r="Y306" s="496"/>
      <c r="Z306" s="498"/>
      <c r="AA306" s="494"/>
      <c r="AB306" s="495"/>
      <c r="AC306" s="496"/>
      <c r="AD306" s="497"/>
      <c r="AE306" s="492"/>
      <c r="AF306" s="495"/>
      <c r="AG306" s="496"/>
      <c r="AH306" s="498"/>
      <c r="AI306" s="492"/>
      <c r="AJ306" s="495"/>
      <c r="AK306" s="496"/>
      <c r="AL306" s="498"/>
    </row>
    <row r="307" spans="1:38" ht="18.75">
      <c r="A307" s="483"/>
      <c r="B307" s="733"/>
      <c r="C307" s="484"/>
      <c r="D307" s="485"/>
      <c r="E307" s="485"/>
      <c r="F307" s="486"/>
      <c r="G307" s="487"/>
      <c r="H307" s="488"/>
      <c r="I307" s="489"/>
      <c r="J307" s="490"/>
      <c r="K307" s="491"/>
      <c r="L307" s="492"/>
      <c r="M307" s="495"/>
      <c r="N307" s="496"/>
      <c r="O307" s="600"/>
      <c r="P307" s="493"/>
      <c r="Q307" s="492"/>
      <c r="R307" s="493"/>
      <c r="S307" s="494"/>
      <c r="T307" s="495"/>
      <c r="U307" s="496"/>
      <c r="V307" s="497"/>
      <c r="W307" s="492"/>
      <c r="X307" s="495"/>
      <c r="Y307" s="496"/>
      <c r="Z307" s="498"/>
      <c r="AA307" s="494"/>
      <c r="AB307" s="495"/>
      <c r="AC307" s="496"/>
      <c r="AD307" s="497"/>
      <c r="AE307" s="492"/>
      <c r="AF307" s="495"/>
      <c r="AG307" s="496"/>
      <c r="AH307" s="498"/>
      <c r="AI307" s="492"/>
      <c r="AJ307" s="495"/>
      <c r="AK307" s="496"/>
      <c r="AL307" s="498"/>
    </row>
    <row r="308" spans="1:38" ht="18.75">
      <c r="A308" s="483"/>
      <c r="B308" s="733"/>
      <c r="C308" s="484"/>
      <c r="D308" s="485"/>
      <c r="E308" s="485"/>
      <c r="F308" s="486"/>
      <c r="G308" s="487"/>
      <c r="H308" s="488"/>
      <c r="I308" s="489"/>
      <c r="J308" s="490"/>
      <c r="K308" s="491"/>
      <c r="L308" s="492">
        <f t="shared" si="132"/>
        <v>0</v>
      </c>
      <c r="M308" s="495">
        <f t="shared" si="144"/>
        <v>0</v>
      </c>
      <c r="N308" s="496">
        <f t="shared" si="144"/>
        <v>0</v>
      </c>
      <c r="O308" s="600">
        <f t="shared" si="144"/>
        <v>0</v>
      </c>
      <c r="P308" s="493">
        <f t="shared" si="134"/>
        <v>0</v>
      </c>
      <c r="Q308" s="492"/>
      <c r="R308" s="493"/>
      <c r="S308" s="494"/>
      <c r="T308" s="495"/>
      <c r="U308" s="496"/>
      <c r="V308" s="497"/>
      <c r="W308" s="492"/>
      <c r="X308" s="495"/>
      <c r="Y308" s="496"/>
      <c r="Z308" s="498"/>
      <c r="AA308" s="494"/>
      <c r="AB308" s="495"/>
      <c r="AC308" s="496"/>
      <c r="AD308" s="497"/>
      <c r="AE308" s="492"/>
      <c r="AF308" s="495"/>
      <c r="AG308" s="496"/>
      <c r="AH308" s="498"/>
      <c r="AI308" s="492"/>
      <c r="AJ308" s="495"/>
      <c r="AK308" s="496"/>
      <c r="AL308" s="498"/>
    </row>
    <row r="309" spans="1:38" ht="19.5" thickBot="1">
      <c r="A309" s="483"/>
      <c r="B309" s="733"/>
      <c r="C309" s="484"/>
      <c r="D309" s="485"/>
      <c r="E309" s="485"/>
      <c r="F309" s="486"/>
      <c r="G309" s="487"/>
      <c r="H309" s="488"/>
      <c r="I309" s="489"/>
      <c r="J309" s="490"/>
      <c r="K309" s="491"/>
      <c r="L309" s="492">
        <f t="shared" si="132"/>
        <v>0</v>
      </c>
      <c r="M309" s="495">
        <f t="shared" si="144"/>
        <v>0</v>
      </c>
      <c r="N309" s="496">
        <f t="shared" si="144"/>
        <v>0</v>
      </c>
      <c r="O309" s="600">
        <f t="shared" si="144"/>
        <v>0</v>
      </c>
      <c r="P309" s="493">
        <f t="shared" si="134"/>
        <v>0</v>
      </c>
      <c r="Q309" s="492"/>
      <c r="R309" s="493"/>
      <c r="S309" s="494"/>
      <c r="T309" s="495"/>
      <c r="U309" s="496"/>
      <c r="V309" s="497"/>
      <c r="W309" s="492"/>
      <c r="X309" s="495"/>
      <c r="Y309" s="496"/>
      <c r="Z309" s="498"/>
      <c r="AA309" s="494"/>
      <c r="AB309" s="495"/>
      <c r="AC309" s="496"/>
      <c r="AD309" s="497"/>
      <c r="AE309" s="492"/>
      <c r="AF309" s="495"/>
      <c r="AG309" s="496"/>
      <c r="AH309" s="498"/>
      <c r="AI309" s="492"/>
      <c r="AJ309" s="495"/>
      <c r="AK309" s="496"/>
      <c r="AL309" s="498"/>
    </row>
    <row r="310" spans="1:38" ht="37.5">
      <c r="A310" s="980" t="s">
        <v>126</v>
      </c>
      <c r="B310" s="724" t="s">
        <v>268</v>
      </c>
      <c r="C310" s="725" t="s">
        <v>269</v>
      </c>
      <c r="D310" s="744" t="s">
        <v>261</v>
      </c>
      <c r="E310" s="410" t="s">
        <v>521</v>
      </c>
      <c r="F310" s="411" t="s">
        <v>522</v>
      </c>
      <c r="G310" s="409" t="s">
        <v>508</v>
      </c>
      <c r="H310" s="409" t="s">
        <v>509</v>
      </c>
      <c r="I310" s="409" t="s">
        <v>510</v>
      </c>
      <c r="J310" s="412" t="s">
        <v>511</v>
      </c>
      <c r="K310" s="413" t="s">
        <v>64</v>
      </c>
      <c r="L310" s="414"/>
      <c r="M310" s="415"/>
      <c r="N310" s="415"/>
      <c r="O310" s="415"/>
      <c r="P310" s="416"/>
      <c r="Q310" s="414"/>
      <c r="R310" s="416"/>
      <c r="S310" s="417">
        <f>SUM(S316:V316)</f>
        <v>0</v>
      </c>
      <c r="T310" s="898">
        <f>S310+G317</f>
        <v>0</v>
      </c>
      <c r="U310" s="415"/>
      <c r="V310" s="416"/>
      <c r="W310" s="417">
        <f>SUM(W316:Z316)</f>
        <v>788775.60000000009</v>
      </c>
      <c r="X310" s="898">
        <f>W310+H318</f>
        <v>938575.60000000009</v>
      </c>
      <c r="Y310" s="415"/>
      <c r="Z310" s="416"/>
      <c r="AA310" s="419"/>
      <c r="AB310" s="415"/>
      <c r="AC310" s="415"/>
      <c r="AD310" s="418"/>
      <c r="AE310" s="417">
        <f>SUM(AE316:AH316)</f>
        <v>150549</v>
      </c>
      <c r="AF310" s="415"/>
      <c r="AG310" s="415"/>
      <c r="AH310" s="416"/>
      <c r="AI310" s="414"/>
      <c r="AJ310" s="415"/>
      <c r="AK310" s="415"/>
      <c r="AL310" s="416"/>
    </row>
    <row r="311" spans="1:38" ht="26.25">
      <c r="A311" s="402" t="s">
        <v>513</v>
      </c>
      <c r="B311" s="727" t="str">
        <f>$B$4</f>
        <v>90</v>
      </c>
      <c r="C311" s="398" t="s">
        <v>32</v>
      </c>
      <c r="D311" s="386">
        <f>SUM(F311:K311)</f>
        <v>1000000</v>
      </c>
      <c r="E311" s="400" t="s">
        <v>514</v>
      </c>
      <c r="F311" s="422">
        <v>0</v>
      </c>
      <c r="G311" s="423">
        <v>0</v>
      </c>
      <c r="H311" s="424">
        <v>780800</v>
      </c>
      <c r="I311" s="425">
        <v>0</v>
      </c>
      <c r="J311" s="426">
        <v>219200</v>
      </c>
      <c r="K311" s="427">
        <v>0</v>
      </c>
      <c r="L311" s="428"/>
      <c r="M311" s="429"/>
      <c r="N311" s="430"/>
      <c r="O311" s="431"/>
      <c r="P311" s="432"/>
      <c r="Q311" s="428"/>
      <c r="R311" s="432"/>
      <c r="S311" s="433"/>
      <c r="T311" s="429"/>
      <c r="U311" s="430"/>
      <c r="V311" s="434"/>
      <c r="W311" s="428"/>
      <c r="X311" s="429"/>
      <c r="Y311" s="430"/>
      <c r="Z311" s="435"/>
      <c r="AA311" s="433"/>
      <c r="AB311" s="429"/>
      <c r="AC311" s="430"/>
      <c r="AD311" s="434"/>
      <c r="AE311" s="428"/>
      <c r="AF311" s="429"/>
      <c r="AG311" s="430"/>
      <c r="AH311" s="435"/>
      <c r="AI311" s="428"/>
      <c r="AJ311" s="429"/>
      <c r="AK311" s="430"/>
      <c r="AL311" s="435"/>
    </row>
    <row r="312" spans="1:38" ht="37.5" hidden="1" customHeight="1">
      <c r="A312" s="402" t="str">
        <f>$A$5</f>
        <v>พ.ค.</v>
      </c>
      <c r="B312" s="719"/>
      <c r="C312" s="398"/>
      <c r="D312" s="386">
        <f t="shared" ref="D312" si="145">SUM(F312:K312)</f>
        <v>750000</v>
      </c>
      <c r="E312" s="400" t="s">
        <v>516</v>
      </c>
      <c r="F312" s="422">
        <v>0</v>
      </c>
      <c r="G312" s="423">
        <v>0</v>
      </c>
      <c r="H312" s="424">
        <v>585600</v>
      </c>
      <c r="I312" s="425">
        <v>0</v>
      </c>
      <c r="J312" s="426">
        <v>164400</v>
      </c>
      <c r="K312" s="427">
        <v>0</v>
      </c>
      <c r="L312" s="428"/>
      <c r="M312" s="429"/>
      <c r="N312" s="430"/>
      <c r="O312" s="431"/>
      <c r="P312" s="432"/>
      <c r="Q312" s="428"/>
      <c r="R312" s="432"/>
      <c r="S312" s="433"/>
      <c r="T312" s="429"/>
      <c r="U312" s="430"/>
      <c r="V312" s="434"/>
      <c r="W312" s="428"/>
      <c r="X312" s="429"/>
      <c r="Y312" s="430"/>
      <c r="Z312" s="435"/>
      <c r="AA312" s="433"/>
      <c r="AB312" s="429"/>
      <c r="AC312" s="430"/>
      <c r="AD312" s="434"/>
      <c r="AE312" s="428"/>
      <c r="AF312" s="429"/>
      <c r="AG312" s="430"/>
      <c r="AH312" s="435"/>
      <c r="AI312" s="428"/>
      <c r="AJ312" s="429"/>
      <c r="AK312" s="430"/>
      <c r="AL312" s="435"/>
    </row>
    <row r="313" spans="1:38" ht="26.25">
      <c r="A313" s="402" t="s">
        <v>517</v>
      </c>
      <c r="B313" s="721">
        <f>D313*100/D311</f>
        <v>93.93246000000002</v>
      </c>
      <c r="C313" s="398" t="s">
        <v>32</v>
      </c>
      <c r="D313" s="386">
        <f>SUM(F313:K313)</f>
        <v>939324.60000000009</v>
      </c>
      <c r="E313" s="400" t="s">
        <v>518</v>
      </c>
      <c r="F313" s="422">
        <f>SUM(F317:F337)</f>
        <v>0</v>
      </c>
      <c r="G313" s="423">
        <f>SUM(G317:G337)</f>
        <v>0</v>
      </c>
      <c r="H313" s="424">
        <f>SUM(H317:H337)</f>
        <v>788775.60000000009</v>
      </c>
      <c r="I313" s="425">
        <f>SUM(I317:I337)</f>
        <v>0</v>
      </c>
      <c r="J313" s="426">
        <f>SUM(J317:J337)</f>
        <v>150549</v>
      </c>
      <c r="K313" s="427">
        <f>SUM(K317:K337)</f>
        <v>0</v>
      </c>
      <c r="L313" s="428"/>
      <c r="M313" s="429"/>
      <c r="N313" s="430"/>
      <c r="O313" s="431"/>
      <c r="P313" s="432"/>
      <c r="Q313" s="428"/>
      <c r="R313" s="432"/>
      <c r="S313" s="433"/>
      <c r="T313" s="429"/>
      <c r="U313" s="430"/>
      <c r="V313" s="434"/>
      <c r="W313" s="428"/>
      <c r="X313" s="429"/>
      <c r="Y313" s="430"/>
      <c r="Z313" s="435"/>
      <c r="AA313" s="433"/>
      <c r="AB313" s="429"/>
      <c r="AC313" s="430"/>
      <c r="AD313" s="434"/>
      <c r="AE313" s="428"/>
      <c r="AF313" s="429"/>
      <c r="AG313" s="430"/>
      <c r="AH313" s="435"/>
      <c r="AI313" s="428"/>
      <c r="AJ313" s="429"/>
      <c r="AK313" s="430"/>
      <c r="AL313" s="435"/>
    </row>
    <row r="314" spans="1:38" ht="26.25" hidden="1">
      <c r="A314" s="402" t="s">
        <v>519</v>
      </c>
      <c r="B314" s="721">
        <f>L316*100/D311</f>
        <v>66.914960000000008</v>
      </c>
      <c r="C314" s="398" t="s">
        <v>32</v>
      </c>
      <c r="D314" s="386">
        <f>SUM(F314:K314)</f>
        <v>-189324.60000000009</v>
      </c>
      <c r="E314" s="400" t="s">
        <v>520</v>
      </c>
      <c r="F314" s="422">
        <f>F312-F313</f>
        <v>0</v>
      </c>
      <c r="G314" s="423">
        <f t="shared" ref="G314:K314" si="146">G312-G313</f>
        <v>0</v>
      </c>
      <c r="H314" s="424">
        <f t="shared" si="146"/>
        <v>-203175.60000000009</v>
      </c>
      <c r="I314" s="425">
        <f t="shared" si="146"/>
        <v>0</v>
      </c>
      <c r="J314" s="426">
        <f t="shared" si="146"/>
        <v>13851</v>
      </c>
      <c r="K314" s="427">
        <f t="shared" si="146"/>
        <v>0</v>
      </c>
      <c r="L314" s="428"/>
      <c r="M314" s="429"/>
      <c r="N314" s="430"/>
      <c r="O314" s="431"/>
      <c r="P314" s="432"/>
      <c r="Q314" s="428"/>
      <c r="R314" s="432"/>
      <c r="S314" s="433"/>
      <c r="T314" s="429"/>
      <c r="U314" s="430"/>
      <c r="V314" s="434"/>
      <c r="W314" s="428"/>
      <c r="X314" s="429"/>
      <c r="Y314" s="430"/>
      <c r="Z314" s="435"/>
      <c r="AA314" s="433"/>
      <c r="AB314" s="429"/>
      <c r="AC314" s="430"/>
      <c r="AD314" s="434"/>
      <c r="AE314" s="428"/>
      <c r="AF314" s="429"/>
      <c r="AG314" s="430"/>
      <c r="AH314" s="435"/>
      <c r="AI314" s="428"/>
      <c r="AJ314" s="429"/>
      <c r="AK314" s="430"/>
      <c r="AL314" s="435"/>
    </row>
    <row r="315" spans="1:38" ht="18.75">
      <c r="A315" s="402"/>
      <c r="B315" s="728"/>
      <c r="C315" s="729"/>
      <c r="D315" s="386">
        <f t="shared" ref="D315" si="147">SUM(F315:K315)</f>
        <v>60675.399999999907</v>
      </c>
      <c r="E315" s="400" t="s">
        <v>453</v>
      </c>
      <c r="F315" s="422">
        <f>F311-F313</f>
        <v>0</v>
      </c>
      <c r="G315" s="423">
        <f t="shared" ref="G315:K315" si="148">G311-G313</f>
        <v>0</v>
      </c>
      <c r="H315" s="424">
        <f t="shared" si="148"/>
        <v>-7975.6000000000931</v>
      </c>
      <c r="I315" s="425">
        <f t="shared" si="148"/>
        <v>0</v>
      </c>
      <c r="J315" s="426">
        <f t="shared" si="148"/>
        <v>68651</v>
      </c>
      <c r="K315" s="439">
        <f t="shared" si="148"/>
        <v>0</v>
      </c>
      <c r="L315" s="428"/>
      <c r="M315" s="429"/>
      <c r="N315" s="430"/>
      <c r="O315" s="431"/>
      <c r="P315" s="432"/>
      <c r="Q315" s="428"/>
      <c r="R315" s="432"/>
      <c r="S315" s="433"/>
      <c r="T315" s="429"/>
      <c r="U315" s="430"/>
      <c r="V315" s="434"/>
      <c r="W315" s="428"/>
      <c r="X315" s="429"/>
      <c r="Y315" s="430"/>
      <c r="Z315" s="435"/>
      <c r="AA315" s="433"/>
      <c r="AB315" s="429"/>
      <c r="AC315" s="430"/>
      <c r="AD315" s="434"/>
      <c r="AE315" s="428"/>
      <c r="AF315" s="429"/>
      <c r="AG315" s="430"/>
      <c r="AH315" s="435"/>
      <c r="AI315" s="428"/>
      <c r="AJ315" s="429"/>
      <c r="AK315" s="430"/>
      <c r="AL315" s="435"/>
    </row>
    <row r="316" spans="1:38" ht="18.75">
      <c r="A316" s="449" t="s">
        <v>523</v>
      </c>
      <c r="B316" s="440" t="s">
        <v>524</v>
      </c>
      <c r="C316" s="1162" t="s">
        <v>525</v>
      </c>
      <c r="D316" s="1163"/>
      <c r="E316" s="1164"/>
      <c r="F316" s="442" t="s">
        <v>526</v>
      </c>
      <c r="G316" s="440" t="s">
        <v>508</v>
      </c>
      <c r="H316" s="440" t="s">
        <v>509</v>
      </c>
      <c r="I316" s="440" t="s">
        <v>510</v>
      </c>
      <c r="J316" s="440" t="s">
        <v>511</v>
      </c>
      <c r="K316" s="443" t="s">
        <v>64</v>
      </c>
      <c r="L316" s="444">
        <f>SUM(L317:L337)</f>
        <v>669149.60000000009</v>
      </c>
      <c r="M316" s="445">
        <f>SUM(M317:M337)</f>
        <v>0</v>
      </c>
      <c r="N316" s="445">
        <f>SUM(N317:N337)</f>
        <v>0</v>
      </c>
      <c r="O316" s="445">
        <f>SUM(O317:O337)</f>
        <v>270175</v>
      </c>
      <c r="P316" s="445">
        <f>SUM(P317:P337)</f>
        <v>0</v>
      </c>
      <c r="Q316" s="444">
        <f>SUM(Q317:Q337)</f>
        <v>0</v>
      </c>
      <c r="R316" s="446">
        <f>SUM(R317:R337)</f>
        <v>0</v>
      </c>
      <c r="S316" s="447">
        <f>SUM(S317:S337)</f>
        <v>0</v>
      </c>
      <c r="T316" s="445">
        <f>SUM(T317:T337)</f>
        <v>0</v>
      </c>
      <c r="U316" s="445">
        <f>SUM(U317:U337)</f>
        <v>0</v>
      </c>
      <c r="V316" s="448">
        <f>SUM(V317:V337)</f>
        <v>0</v>
      </c>
      <c r="W316" s="444">
        <f>SUM(W317:W337)</f>
        <v>638975.60000000009</v>
      </c>
      <c r="X316" s="445">
        <f>SUM(X317:X337)</f>
        <v>0</v>
      </c>
      <c r="Y316" s="445">
        <f>SUM(Y317:Y337)</f>
        <v>0</v>
      </c>
      <c r="Z316" s="446">
        <f>SUM(Z317:Z337)</f>
        <v>149800</v>
      </c>
      <c r="AA316" s="447">
        <f>SUM(AA317:AA337)</f>
        <v>0</v>
      </c>
      <c r="AB316" s="445">
        <f>SUM(AB317:AB337)</f>
        <v>0</v>
      </c>
      <c r="AC316" s="445">
        <f>SUM(AC317:AC337)</f>
        <v>0</v>
      </c>
      <c r="AD316" s="448">
        <f>SUM(AD317:AD337)</f>
        <v>0</v>
      </c>
      <c r="AE316" s="444">
        <f>SUM(AE317:AE337)</f>
        <v>30174</v>
      </c>
      <c r="AF316" s="445">
        <f>SUM(AF317:AF337)</f>
        <v>0</v>
      </c>
      <c r="AG316" s="445">
        <f>SUM(AG317:AG337)</f>
        <v>0</v>
      </c>
      <c r="AH316" s="446">
        <f>SUM(AH317:AH337)</f>
        <v>120375</v>
      </c>
      <c r="AI316" s="444">
        <f>SUM(AI317:AI337)</f>
        <v>0</v>
      </c>
      <c r="AJ316" s="445">
        <f>SUM(AJ317:AJ337)</f>
        <v>0</v>
      </c>
      <c r="AK316" s="445">
        <f>SUM(AK317:AK337)</f>
        <v>0</v>
      </c>
      <c r="AL316" s="446">
        <f>SUM(AL317:AL337)</f>
        <v>0</v>
      </c>
    </row>
    <row r="317" spans="1:38" ht="18.75">
      <c r="A317" s="449"/>
      <c r="B317" s="730"/>
      <c r="C317" s="851" t="s">
        <v>1304</v>
      </c>
      <c r="D317" s="452"/>
      <c r="E317" s="452"/>
      <c r="F317" s="453"/>
      <c r="G317" s="454"/>
      <c r="H317" s="455"/>
      <c r="I317" s="456"/>
      <c r="J317" s="457"/>
      <c r="K317" s="458"/>
      <c r="L317" s="459">
        <f>SUM(Q317,S317,W317,AA317,AE317,AI317)</f>
        <v>0</v>
      </c>
      <c r="M317" s="460">
        <f t="shared" ref="M317:O337" si="149">SUM(T317,X317,AB317,AF317,AJ317)</f>
        <v>0</v>
      </c>
      <c r="N317" s="461">
        <f t="shared" si="149"/>
        <v>0</v>
      </c>
      <c r="O317" s="462">
        <f t="shared" si="149"/>
        <v>0</v>
      </c>
      <c r="P317" s="463">
        <f>SUM(R317)</f>
        <v>0</v>
      </c>
      <c r="Q317" s="459"/>
      <c r="R317" s="463"/>
      <c r="S317" s="464"/>
      <c r="T317" s="460"/>
      <c r="U317" s="461"/>
      <c r="V317" s="465"/>
      <c r="W317" s="459"/>
      <c r="X317" s="460"/>
      <c r="Y317" s="461"/>
      <c r="Z317" s="466"/>
      <c r="AA317" s="464"/>
      <c r="AB317" s="460"/>
      <c r="AC317" s="461"/>
      <c r="AD317" s="465"/>
      <c r="AE317" s="459"/>
      <c r="AF317" s="460"/>
      <c r="AG317" s="461"/>
      <c r="AH317" s="466"/>
      <c r="AI317" s="459"/>
      <c r="AJ317" s="460"/>
      <c r="AK317" s="461"/>
      <c r="AL317" s="466"/>
    </row>
    <row r="318" spans="1:38" ht="18.75">
      <c r="A318" s="449"/>
      <c r="B318" s="703">
        <v>244252</v>
      </c>
      <c r="C318" s="851" t="s">
        <v>1440</v>
      </c>
      <c r="D318" s="452"/>
      <c r="E318" s="452"/>
      <c r="F318" s="453"/>
      <c r="G318" s="454"/>
      <c r="H318" s="455">
        <v>149800</v>
      </c>
      <c r="I318" s="456"/>
      <c r="J318" s="457"/>
      <c r="K318" s="458"/>
      <c r="L318" s="459">
        <f>SUM(Q318,S318,W318,AA318,AE318,AI318)</f>
        <v>0</v>
      </c>
      <c r="M318" s="460">
        <f t="shared" ref="M318" si="150">SUM(T318,X318,AB318,AF318,AJ318)</f>
        <v>0</v>
      </c>
      <c r="N318" s="461">
        <f t="shared" ref="N318" si="151">SUM(U318,Y318,AC318,AG318,AK318)</f>
        <v>0</v>
      </c>
      <c r="O318" s="462">
        <f t="shared" ref="O318" si="152">SUM(V318,Z318,AD318,AH318,AL318)</f>
        <v>149800</v>
      </c>
      <c r="P318" s="463">
        <f>SUM(R318)</f>
        <v>0</v>
      </c>
      <c r="Q318" s="459"/>
      <c r="R318" s="463"/>
      <c r="S318" s="464"/>
      <c r="T318" s="460"/>
      <c r="U318" s="461"/>
      <c r="V318" s="465"/>
      <c r="W318" s="459"/>
      <c r="X318" s="460"/>
      <c r="Y318" s="461"/>
      <c r="Z318" s="466">
        <v>149800</v>
      </c>
      <c r="AA318" s="464"/>
      <c r="AB318" s="460"/>
      <c r="AC318" s="461"/>
      <c r="AD318" s="465"/>
      <c r="AE318" s="459"/>
      <c r="AF318" s="460"/>
      <c r="AG318" s="461"/>
      <c r="AH318" s="466"/>
      <c r="AI318" s="459"/>
      <c r="AJ318" s="460"/>
      <c r="AK318" s="461"/>
      <c r="AL318" s="466"/>
    </row>
    <row r="319" spans="1:38" ht="18.75">
      <c r="A319" s="449"/>
      <c r="B319" s="732">
        <v>244007</v>
      </c>
      <c r="C319" s="451" t="s">
        <v>1155</v>
      </c>
      <c r="D319" s="468"/>
      <c r="E319" s="468"/>
      <c r="F319" s="453"/>
      <c r="G319" s="454"/>
      <c r="H319" s="455">
        <v>6420</v>
      </c>
      <c r="I319" s="456"/>
      <c r="J319" s="457"/>
      <c r="K319" s="469"/>
      <c r="L319" s="459">
        <f>SUM(Q319,S319,W319,AA319,AE319,AI319)</f>
        <v>6420</v>
      </c>
      <c r="M319" s="460">
        <f t="shared" ref="M319:O330" si="153">SUM(T319,X319,AB319,AF319,AJ319)</f>
        <v>0</v>
      </c>
      <c r="N319" s="461">
        <f t="shared" si="153"/>
        <v>0</v>
      </c>
      <c r="O319" s="462">
        <f t="shared" si="153"/>
        <v>0</v>
      </c>
      <c r="P319" s="463">
        <f>SUM(R319)</f>
        <v>0</v>
      </c>
      <c r="Q319" s="459"/>
      <c r="R319" s="463"/>
      <c r="S319" s="464"/>
      <c r="T319" s="460"/>
      <c r="U319" s="461"/>
      <c r="V319" s="465"/>
      <c r="W319" s="459">
        <v>6420</v>
      </c>
      <c r="X319" s="460"/>
      <c r="Y319" s="461"/>
      <c r="Z319" s="466"/>
      <c r="AA319" s="464"/>
      <c r="AB319" s="460"/>
      <c r="AC319" s="461"/>
      <c r="AD319" s="465"/>
      <c r="AE319" s="459"/>
      <c r="AF319" s="460"/>
      <c r="AG319" s="461"/>
      <c r="AH319" s="466"/>
      <c r="AI319" s="459"/>
      <c r="AJ319" s="460"/>
      <c r="AK319" s="461"/>
      <c r="AL319" s="466"/>
    </row>
    <row r="320" spans="1:38" ht="18.75">
      <c r="A320" s="449"/>
      <c r="B320" s="732">
        <v>244061</v>
      </c>
      <c r="C320" s="451" t="s">
        <v>1156</v>
      </c>
      <c r="D320" s="468"/>
      <c r="E320" s="468"/>
      <c r="F320" s="453"/>
      <c r="G320" s="454"/>
      <c r="H320" s="455">
        <v>106700.4</v>
      </c>
      <c r="I320" s="456"/>
      <c r="J320" s="457"/>
      <c r="K320" s="469"/>
      <c r="L320" s="459">
        <f t="shared" ref="L320:L330" si="154">SUM(Q320,S320,W320,AA320,AE320,AI320)</f>
        <v>106700.4</v>
      </c>
      <c r="M320" s="460">
        <f t="shared" si="153"/>
        <v>0</v>
      </c>
      <c r="N320" s="461">
        <f t="shared" si="153"/>
        <v>0</v>
      </c>
      <c r="O320" s="462">
        <f t="shared" si="153"/>
        <v>0</v>
      </c>
      <c r="P320" s="463">
        <f t="shared" ref="P320:P330" si="155">SUM(R320)</f>
        <v>0</v>
      </c>
      <c r="Q320" s="459"/>
      <c r="R320" s="463"/>
      <c r="S320" s="464"/>
      <c r="T320" s="460"/>
      <c r="U320" s="461"/>
      <c r="V320" s="465"/>
      <c r="W320" s="459">
        <v>106700.4</v>
      </c>
      <c r="X320" s="460"/>
      <c r="Y320" s="461"/>
      <c r="Z320" s="466"/>
      <c r="AA320" s="464"/>
      <c r="AB320" s="460"/>
      <c r="AC320" s="461"/>
      <c r="AD320" s="465"/>
      <c r="AE320" s="459"/>
      <c r="AF320" s="460"/>
      <c r="AG320" s="461"/>
      <c r="AH320" s="466"/>
      <c r="AI320" s="459"/>
      <c r="AJ320" s="460"/>
      <c r="AK320" s="461"/>
      <c r="AL320" s="466"/>
    </row>
    <row r="321" spans="1:38" ht="18.75">
      <c r="A321" s="449"/>
      <c r="B321" s="732">
        <v>244067</v>
      </c>
      <c r="C321" s="451" t="s">
        <v>1157</v>
      </c>
      <c r="D321" s="468"/>
      <c r="E321" s="468"/>
      <c r="F321" s="453"/>
      <c r="G321" s="454"/>
      <c r="H321" s="455">
        <v>67303</v>
      </c>
      <c r="I321" s="456"/>
      <c r="J321" s="457"/>
      <c r="K321" s="469"/>
      <c r="L321" s="459">
        <f t="shared" si="154"/>
        <v>67303</v>
      </c>
      <c r="M321" s="460">
        <f t="shared" si="153"/>
        <v>0</v>
      </c>
      <c r="N321" s="461">
        <f t="shared" si="153"/>
        <v>0</v>
      </c>
      <c r="O321" s="462">
        <f t="shared" si="153"/>
        <v>0</v>
      </c>
      <c r="P321" s="463">
        <f t="shared" si="155"/>
        <v>0</v>
      </c>
      <c r="Q321" s="459"/>
      <c r="R321" s="463"/>
      <c r="S321" s="464"/>
      <c r="T321" s="460"/>
      <c r="U321" s="461"/>
      <c r="V321" s="465"/>
      <c r="W321" s="459">
        <v>67303</v>
      </c>
      <c r="X321" s="460"/>
      <c r="Y321" s="461"/>
      <c r="Z321" s="466"/>
      <c r="AA321" s="464"/>
      <c r="AB321" s="460"/>
      <c r="AC321" s="461"/>
      <c r="AD321" s="465"/>
      <c r="AE321" s="459"/>
      <c r="AF321" s="460"/>
      <c r="AG321" s="461"/>
      <c r="AH321" s="466"/>
      <c r="AI321" s="459"/>
      <c r="AJ321" s="460"/>
      <c r="AK321" s="461"/>
      <c r="AL321" s="466"/>
    </row>
    <row r="322" spans="1:38" ht="18.75">
      <c r="A322" s="449"/>
      <c r="B322" s="732">
        <v>244082</v>
      </c>
      <c r="C322" s="451" t="s">
        <v>1158</v>
      </c>
      <c r="D322" s="468"/>
      <c r="E322" s="468"/>
      <c r="F322" s="453"/>
      <c r="G322" s="454"/>
      <c r="H322" s="455">
        <v>33598</v>
      </c>
      <c r="I322" s="456"/>
      <c r="J322" s="457"/>
      <c r="K322" s="469"/>
      <c r="L322" s="459">
        <f t="shared" si="154"/>
        <v>33598</v>
      </c>
      <c r="M322" s="460">
        <f t="shared" si="153"/>
        <v>0</v>
      </c>
      <c r="N322" s="461">
        <f t="shared" si="153"/>
        <v>0</v>
      </c>
      <c r="O322" s="462">
        <f t="shared" si="153"/>
        <v>0</v>
      </c>
      <c r="P322" s="463">
        <f t="shared" si="155"/>
        <v>0</v>
      </c>
      <c r="Q322" s="459"/>
      <c r="R322" s="463"/>
      <c r="S322" s="464"/>
      <c r="T322" s="460"/>
      <c r="U322" s="461"/>
      <c r="V322" s="465"/>
      <c r="W322" s="459">
        <v>33598</v>
      </c>
      <c r="X322" s="460"/>
      <c r="Y322" s="461"/>
      <c r="Z322" s="466"/>
      <c r="AA322" s="464"/>
      <c r="AB322" s="460"/>
      <c r="AC322" s="461"/>
      <c r="AD322" s="465"/>
      <c r="AE322" s="459"/>
      <c r="AF322" s="460"/>
      <c r="AG322" s="461"/>
      <c r="AH322" s="466"/>
      <c r="AI322" s="459"/>
      <c r="AJ322" s="460"/>
      <c r="AK322" s="461"/>
      <c r="AL322" s="466"/>
    </row>
    <row r="323" spans="1:38" ht="18.75">
      <c r="A323" s="449"/>
      <c r="B323" s="732">
        <v>244084</v>
      </c>
      <c r="C323" s="451" t="s">
        <v>1159</v>
      </c>
      <c r="D323" s="468"/>
      <c r="E323" s="468"/>
      <c r="F323" s="453"/>
      <c r="G323" s="454"/>
      <c r="H323" s="455">
        <v>145299</v>
      </c>
      <c r="I323" s="456"/>
      <c r="J323" s="457"/>
      <c r="K323" s="469"/>
      <c r="L323" s="459">
        <f t="shared" si="154"/>
        <v>145299</v>
      </c>
      <c r="M323" s="460">
        <f t="shared" si="153"/>
        <v>0</v>
      </c>
      <c r="N323" s="461">
        <f t="shared" si="153"/>
        <v>0</v>
      </c>
      <c r="O323" s="462">
        <f t="shared" si="153"/>
        <v>0</v>
      </c>
      <c r="P323" s="463">
        <f t="shared" si="155"/>
        <v>0</v>
      </c>
      <c r="Q323" s="459"/>
      <c r="R323" s="463"/>
      <c r="S323" s="464"/>
      <c r="T323" s="460"/>
      <c r="U323" s="461"/>
      <c r="V323" s="465"/>
      <c r="W323" s="459">
        <v>145299</v>
      </c>
      <c r="X323" s="460"/>
      <c r="Y323" s="461"/>
      <c r="Z323" s="466"/>
      <c r="AA323" s="464"/>
      <c r="AB323" s="460"/>
      <c r="AC323" s="461"/>
      <c r="AD323" s="465"/>
      <c r="AE323" s="459"/>
      <c r="AF323" s="460"/>
      <c r="AG323" s="461"/>
      <c r="AH323" s="466"/>
      <c r="AI323" s="459"/>
      <c r="AJ323" s="460"/>
      <c r="AK323" s="461"/>
      <c r="AL323" s="466"/>
    </row>
    <row r="324" spans="1:38" ht="18.75">
      <c r="A324" s="449"/>
      <c r="B324" s="732">
        <v>244091</v>
      </c>
      <c r="C324" s="451" t="s">
        <v>1160</v>
      </c>
      <c r="D324" s="468"/>
      <c r="E324" s="468"/>
      <c r="F324" s="453"/>
      <c r="G324" s="454"/>
      <c r="H324" s="455">
        <v>2311.1999999999998</v>
      </c>
      <c r="I324" s="456"/>
      <c r="J324" s="457"/>
      <c r="K324" s="469"/>
      <c r="L324" s="459">
        <f t="shared" si="154"/>
        <v>2311.1999999999998</v>
      </c>
      <c r="M324" s="460">
        <f t="shared" si="153"/>
        <v>0</v>
      </c>
      <c r="N324" s="461">
        <f t="shared" si="153"/>
        <v>0</v>
      </c>
      <c r="O324" s="462">
        <f t="shared" si="153"/>
        <v>0</v>
      </c>
      <c r="P324" s="463">
        <f t="shared" si="155"/>
        <v>0</v>
      </c>
      <c r="Q324" s="459"/>
      <c r="R324" s="463"/>
      <c r="S324" s="464"/>
      <c r="T324" s="460"/>
      <c r="U324" s="461"/>
      <c r="V324" s="465"/>
      <c r="W324" s="459">
        <v>2311.1999999999998</v>
      </c>
      <c r="X324" s="460"/>
      <c r="Y324" s="461"/>
      <c r="Z324" s="466"/>
      <c r="AA324" s="464"/>
      <c r="AB324" s="460"/>
      <c r="AC324" s="461"/>
      <c r="AD324" s="465"/>
      <c r="AE324" s="459"/>
      <c r="AF324" s="460"/>
      <c r="AG324" s="461"/>
      <c r="AH324" s="466"/>
      <c r="AI324" s="459"/>
      <c r="AJ324" s="460"/>
      <c r="AK324" s="461"/>
      <c r="AL324" s="466"/>
    </row>
    <row r="325" spans="1:38" ht="18.75">
      <c r="A325" s="449"/>
      <c r="B325" s="732">
        <v>244092</v>
      </c>
      <c r="C325" s="451" t="s">
        <v>1161</v>
      </c>
      <c r="D325" s="468"/>
      <c r="E325" s="468"/>
      <c r="F325" s="453"/>
      <c r="G325" s="454"/>
      <c r="H325" s="455">
        <v>94160</v>
      </c>
      <c r="I325" s="456"/>
      <c r="J325" s="457"/>
      <c r="K325" s="469"/>
      <c r="L325" s="459">
        <f t="shared" si="154"/>
        <v>94160</v>
      </c>
      <c r="M325" s="460">
        <f t="shared" si="153"/>
        <v>0</v>
      </c>
      <c r="N325" s="461">
        <f t="shared" si="153"/>
        <v>0</v>
      </c>
      <c r="O325" s="462">
        <f t="shared" si="153"/>
        <v>0</v>
      </c>
      <c r="P325" s="463">
        <f t="shared" si="155"/>
        <v>0</v>
      </c>
      <c r="Q325" s="459"/>
      <c r="R325" s="463"/>
      <c r="S325" s="464"/>
      <c r="T325" s="460"/>
      <c r="U325" s="461"/>
      <c r="V325" s="465"/>
      <c r="W325" s="459">
        <v>94160</v>
      </c>
      <c r="X325" s="460"/>
      <c r="Y325" s="461"/>
      <c r="Z325" s="466"/>
      <c r="AA325" s="464"/>
      <c r="AB325" s="460"/>
      <c r="AC325" s="461"/>
      <c r="AD325" s="465"/>
      <c r="AE325" s="459"/>
      <c r="AF325" s="460"/>
      <c r="AG325" s="461"/>
      <c r="AH325" s="466"/>
      <c r="AI325" s="459"/>
      <c r="AJ325" s="460"/>
      <c r="AK325" s="461"/>
      <c r="AL325" s="466"/>
    </row>
    <row r="326" spans="1:38" ht="18.75">
      <c r="A326" s="449"/>
      <c r="B326" s="732">
        <v>244092</v>
      </c>
      <c r="C326" s="451" t="s">
        <v>1162</v>
      </c>
      <c r="D326" s="468"/>
      <c r="E326" s="468"/>
      <c r="F326" s="453"/>
      <c r="G326" s="454"/>
      <c r="H326" s="455">
        <v>59920</v>
      </c>
      <c r="I326" s="456"/>
      <c r="J326" s="457"/>
      <c r="K326" s="469"/>
      <c r="L326" s="459">
        <f t="shared" si="154"/>
        <v>59920</v>
      </c>
      <c r="M326" s="460">
        <f t="shared" si="153"/>
        <v>0</v>
      </c>
      <c r="N326" s="461">
        <f t="shared" si="153"/>
        <v>0</v>
      </c>
      <c r="O326" s="462">
        <f t="shared" si="153"/>
        <v>0</v>
      </c>
      <c r="P326" s="463">
        <f t="shared" si="155"/>
        <v>0</v>
      </c>
      <c r="Q326" s="459"/>
      <c r="R326" s="463"/>
      <c r="S326" s="464"/>
      <c r="T326" s="460"/>
      <c r="U326" s="461"/>
      <c r="V326" s="465"/>
      <c r="W326" s="459">
        <v>59920</v>
      </c>
      <c r="X326" s="460"/>
      <c r="Y326" s="461"/>
      <c r="Z326" s="466"/>
      <c r="AA326" s="464"/>
      <c r="AB326" s="460"/>
      <c r="AC326" s="461"/>
      <c r="AD326" s="465"/>
      <c r="AE326" s="459"/>
      <c r="AF326" s="460"/>
      <c r="AG326" s="461"/>
      <c r="AH326" s="466"/>
      <c r="AI326" s="459"/>
      <c r="AJ326" s="460"/>
      <c r="AK326" s="461"/>
      <c r="AL326" s="466"/>
    </row>
    <row r="327" spans="1:38" ht="18.75">
      <c r="A327" s="449"/>
      <c r="B327" s="732">
        <v>244103</v>
      </c>
      <c r="C327" s="451" t="s">
        <v>1163</v>
      </c>
      <c r="D327" s="468"/>
      <c r="E327" s="468"/>
      <c r="F327" s="453"/>
      <c r="G327" s="454"/>
      <c r="H327" s="455"/>
      <c r="I327" s="456"/>
      <c r="J327" s="457">
        <v>28034</v>
      </c>
      <c r="K327" s="469"/>
      <c r="L327" s="459">
        <f t="shared" si="154"/>
        <v>28034</v>
      </c>
      <c r="M327" s="460">
        <f t="shared" si="153"/>
        <v>0</v>
      </c>
      <c r="N327" s="461">
        <f t="shared" si="153"/>
        <v>0</v>
      </c>
      <c r="O327" s="462">
        <f t="shared" si="153"/>
        <v>0</v>
      </c>
      <c r="P327" s="463">
        <f t="shared" si="155"/>
        <v>0</v>
      </c>
      <c r="Q327" s="459"/>
      <c r="R327" s="463"/>
      <c r="S327" s="464"/>
      <c r="T327" s="460"/>
      <c r="U327" s="461"/>
      <c r="V327" s="465"/>
      <c r="W327" s="459"/>
      <c r="X327" s="460"/>
      <c r="Y327" s="461"/>
      <c r="Z327" s="466"/>
      <c r="AA327" s="464"/>
      <c r="AB327" s="460"/>
      <c r="AC327" s="461"/>
      <c r="AD327" s="465"/>
      <c r="AE327" s="459">
        <v>28034</v>
      </c>
      <c r="AF327" s="460"/>
      <c r="AG327" s="461"/>
      <c r="AH327" s="466"/>
      <c r="AI327" s="459"/>
      <c r="AJ327" s="460"/>
      <c r="AK327" s="461"/>
      <c r="AL327" s="466"/>
    </row>
    <row r="328" spans="1:38" ht="18.75">
      <c r="A328" s="449"/>
      <c r="B328" s="732">
        <v>244111</v>
      </c>
      <c r="C328" s="451" t="s">
        <v>1164</v>
      </c>
      <c r="D328" s="468"/>
      <c r="E328" s="468"/>
      <c r="F328" s="453"/>
      <c r="G328" s="454"/>
      <c r="H328" s="455"/>
      <c r="I328" s="456"/>
      <c r="J328" s="457">
        <v>2140</v>
      </c>
      <c r="K328" s="469"/>
      <c r="L328" s="459">
        <f t="shared" si="154"/>
        <v>2140</v>
      </c>
      <c r="M328" s="460">
        <f t="shared" si="153"/>
        <v>0</v>
      </c>
      <c r="N328" s="461">
        <f t="shared" si="153"/>
        <v>0</v>
      </c>
      <c r="O328" s="462">
        <f t="shared" si="153"/>
        <v>0</v>
      </c>
      <c r="P328" s="463">
        <f t="shared" si="155"/>
        <v>0</v>
      </c>
      <c r="Q328" s="459"/>
      <c r="R328" s="463"/>
      <c r="S328" s="464"/>
      <c r="T328" s="460"/>
      <c r="U328" s="461"/>
      <c r="V328" s="465"/>
      <c r="W328" s="459"/>
      <c r="X328" s="460"/>
      <c r="Y328" s="461"/>
      <c r="Z328" s="466"/>
      <c r="AA328" s="464"/>
      <c r="AB328" s="460"/>
      <c r="AC328" s="461"/>
      <c r="AD328" s="465"/>
      <c r="AE328" s="459">
        <v>2140</v>
      </c>
      <c r="AF328" s="460"/>
      <c r="AG328" s="461"/>
      <c r="AH328" s="466"/>
      <c r="AI328" s="459"/>
      <c r="AJ328" s="460"/>
      <c r="AK328" s="461"/>
      <c r="AL328" s="466"/>
    </row>
    <row r="329" spans="1:38" ht="18.75">
      <c r="A329" s="449"/>
      <c r="B329" s="732">
        <v>244127</v>
      </c>
      <c r="C329" s="451" t="s">
        <v>1165</v>
      </c>
      <c r="D329" s="468"/>
      <c r="E329" s="468"/>
      <c r="F329" s="453"/>
      <c r="G329" s="454"/>
      <c r="H329" s="455">
        <v>23540</v>
      </c>
      <c r="I329" s="456"/>
      <c r="J329" s="457"/>
      <c r="K329" s="469"/>
      <c r="L329" s="459">
        <f t="shared" si="154"/>
        <v>23540</v>
      </c>
      <c r="M329" s="460">
        <f t="shared" si="153"/>
        <v>0</v>
      </c>
      <c r="N329" s="461">
        <f t="shared" si="153"/>
        <v>0</v>
      </c>
      <c r="O329" s="462">
        <f t="shared" si="153"/>
        <v>0</v>
      </c>
      <c r="P329" s="463">
        <f t="shared" si="155"/>
        <v>0</v>
      </c>
      <c r="Q329" s="459"/>
      <c r="R329" s="463"/>
      <c r="S329" s="464"/>
      <c r="T329" s="460"/>
      <c r="U329" s="461"/>
      <c r="V329" s="465"/>
      <c r="W329" s="459">
        <v>23540</v>
      </c>
      <c r="X329" s="460"/>
      <c r="Y329" s="461"/>
      <c r="Z329" s="466"/>
      <c r="AA329" s="464"/>
      <c r="AB329" s="460"/>
      <c r="AC329" s="461"/>
      <c r="AD329" s="465"/>
      <c r="AE329" s="459"/>
      <c r="AF329" s="460"/>
      <c r="AG329" s="461"/>
      <c r="AH329" s="466"/>
      <c r="AI329" s="459"/>
      <c r="AJ329" s="460"/>
      <c r="AK329" s="461"/>
      <c r="AL329" s="466"/>
    </row>
    <row r="330" spans="1:38" ht="18.75">
      <c r="A330" s="449"/>
      <c r="B330" s="732">
        <v>244133</v>
      </c>
      <c r="C330" s="451" t="s">
        <v>1166</v>
      </c>
      <c r="D330" s="468"/>
      <c r="E330" s="468"/>
      <c r="F330" s="453"/>
      <c r="G330" s="454"/>
      <c r="H330" s="455">
        <v>99724</v>
      </c>
      <c r="I330" s="456"/>
      <c r="J330" s="457"/>
      <c r="K330" s="469"/>
      <c r="L330" s="459">
        <f t="shared" si="154"/>
        <v>99724</v>
      </c>
      <c r="M330" s="460">
        <f t="shared" si="153"/>
        <v>0</v>
      </c>
      <c r="N330" s="461">
        <f t="shared" si="153"/>
        <v>0</v>
      </c>
      <c r="O330" s="462">
        <f t="shared" si="153"/>
        <v>0</v>
      </c>
      <c r="P330" s="463">
        <f t="shared" si="155"/>
        <v>0</v>
      </c>
      <c r="Q330" s="459"/>
      <c r="R330" s="463"/>
      <c r="S330" s="464"/>
      <c r="T330" s="460"/>
      <c r="U330" s="461"/>
      <c r="V330" s="465"/>
      <c r="W330" s="459">
        <v>99724</v>
      </c>
      <c r="X330" s="460"/>
      <c r="Y330" s="461"/>
      <c r="Z330" s="466"/>
      <c r="AA330" s="464"/>
      <c r="AB330" s="460"/>
      <c r="AC330" s="461"/>
      <c r="AD330" s="465"/>
      <c r="AE330" s="459"/>
      <c r="AF330" s="460"/>
      <c r="AG330" s="461"/>
      <c r="AH330" s="466"/>
      <c r="AI330" s="459"/>
      <c r="AJ330" s="460"/>
      <c r="AK330" s="461"/>
      <c r="AL330" s="466"/>
    </row>
    <row r="331" spans="1:38" ht="18.75">
      <c r="A331" s="449"/>
      <c r="B331" s="732">
        <v>244159</v>
      </c>
      <c r="C331" s="451" t="s">
        <v>1167</v>
      </c>
      <c r="D331" s="468"/>
      <c r="E331" s="468"/>
      <c r="F331" s="453"/>
      <c r="G331" s="454"/>
      <c r="H331" s="455"/>
      <c r="I331" s="456"/>
      <c r="J331" s="457">
        <v>23005</v>
      </c>
      <c r="K331" s="469"/>
      <c r="L331" s="459">
        <f>SUM(Q331,S331,W331,AA331,AE331,AI331)</f>
        <v>0</v>
      </c>
      <c r="M331" s="460">
        <f>SUM(T331,X331,AB331,AF331,AJ331)</f>
        <v>0</v>
      </c>
      <c r="N331" s="461">
        <f>SUM(U331,Y331,AC331,AG331,AK331)</f>
        <v>0</v>
      </c>
      <c r="O331" s="462">
        <f>SUM(V331,Z331,AD331,AH331,AL331)</f>
        <v>23005</v>
      </c>
      <c r="P331" s="463">
        <f>SUM(R331)</f>
        <v>0</v>
      </c>
      <c r="Q331" s="459"/>
      <c r="R331" s="463"/>
      <c r="S331" s="464"/>
      <c r="T331" s="460"/>
      <c r="U331" s="461"/>
      <c r="V331" s="465"/>
      <c r="W331" s="459"/>
      <c r="X331" s="460"/>
      <c r="Y331" s="461"/>
      <c r="Z331" s="466"/>
      <c r="AA331" s="464"/>
      <c r="AB331" s="460"/>
      <c r="AC331" s="461"/>
      <c r="AD331" s="465"/>
      <c r="AE331" s="459"/>
      <c r="AF331" s="460"/>
      <c r="AG331" s="461"/>
      <c r="AH331" s="466">
        <v>23005</v>
      </c>
      <c r="AI331" s="459"/>
      <c r="AJ331" s="460"/>
      <c r="AK331" s="461"/>
      <c r="AL331" s="466"/>
    </row>
    <row r="332" spans="1:38" ht="18.75">
      <c r="A332" s="449"/>
      <c r="B332" s="732">
        <v>244253</v>
      </c>
      <c r="C332" s="451" t="s">
        <v>1723</v>
      </c>
      <c r="D332" s="468"/>
      <c r="E332" s="468"/>
      <c r="F332" s="453"/>
      <c r="G332" s="454"/>
      <c r="H332" s="455"/>
      <c r="I332" s="456"/>
      <c r="J332" s="457">
        <v>97370</v>
      </c>
      <c r="K332" s="469"/>
      <c r="L332" s="459">
        <f t="shared" ref="L332:L336" si="156">SUM(Q332,S332,W332,AA332,AE332,AI332)</f>
        <v>0</v>
      </c>
      <c r="M332" s="460">
        <f t="shared" ref="M332:M336" si="157">SUM(T332,X332,AB332,AF332,AJ332)</f>
        <v>0</v>
      </c>
      <c r="N332" s="461">
        <f t="shared" ref="N332:N336" si="158">SUM(U332,Y332,AC332,AG332,AK332)</f>
        <v>0</v>
      </c>
      <c r="O332" s="462">
        <f t="shared" ref="O332:O336" si="159">SUM(V332,Z332,AD332,AH332,AL332)</f>
        <v>97370</v>
      </c>
      <c r="P332" s="463">
        <f t="shared" ref="P332:P336" si="160">SUM(R332)</f>
        <v>0</v>
      </c>
      <c r="Q332" s="459"/>
      <c r="R332" s="463"/>
      <c r="S332" s="464"/>
      <c r="T332" s="460"/>
      <c r="U332" s="461"/>
      <c r="V332" s="465"/>
      <c r="W332" s="459"/>
      <c r="X332" s="460"/>
      <c r="Y332" s="461"/>
      <c r="Z332" s="466"/>
      <c r="AA332" s="464"/>
      <c r="AB332" s="460"/>
      <c r="AC332" s="461"/>
      <c r="AD332" s="465"/>
      <c r="AE332" s="459"/>
      <c r="AF332" s="460"/>
      <c r="AG332" s="461"/>
      <c r="AH332" s="466">
        <v>97370</v>
      </c>
      <c r="AI332" s="459"/>
      <c r="AJ332" s="460"/>
      <c r="AK332" s="461"/>
      <c r="AL332" s="466"/>
    </row>
    <row r="333" spans="1:38" ht="18.75">
      <c r="A333" s="449"/>
      <c r="B333" s="732"/>
      <c r="C333" s="451"/>
      <c r="D333" s="468"/>
      <c r="E333" s="468"/>
      <c r="F333" s="453"/>
      <c r="G333" s="454"/>
      <c r="H333" s="455"/>
      <c r="I333" s="456"/>
      <c r="J333" s="457"/>
      <c r="K333" s="469"/>
      <c r="L333" s="459">
        <f t="shared" si="156"/>
        <v>0</v>
      </c>
      <c r="M333" s="460">
        <f t="shared" si="157"/>
        <v>0</v>
      </c>
      <c r="N333" s="461">
        <f t="shared" si="158"/>
        <v>0</v>
      </c>
      <c r="O333" s="462">
        <f t="shared" si="159"/>
        <v>0</v>
      </c>
      <c r="P333" s="463">
        <f t="shared" si="160"/>
        <v>0</v>
      </c>
      <c r="Q333" s="459"/>
      <c r="R333" s="463"/>
      <c r="S333" s="464"/>
      <c r="T333" s="460"/>
      <c r="U333" s="461"/>
      <c r="V333" s="465"/>
      <c r="W333" s="459"/>
      <c r="X333" s="460"/>
      <c r="Y333" s="461"/>
      <c r="Z333" s="466"/>
      <c r="AA333" s="464"/>
      <c r="AB333" s="460"/>
      <c r="AC333" s="461"/>
      <c r="AD333" s="465"/>
      <c r="AE333" s="459"/>
      <c r="AF333" s="460"/>
      <c r="AG333" s="461"/>
      <c r="AH333" s="466"/>
      <c r="AI333" s="459"/>
      <c r="AJ333" s="460"/>
      <c r="AK333" s="461"/>
      <c r="AL333" s="466"/>
    </row>
    <row r="334" spans="1:38" ht="18.75">
      <c r="A334" s="449"/>
      <c r="B334" s="732"/>
      <c r="C334" s="451"/>
      <c r="D334" s="468"/>
      <c r="E334" s="468"/>
      <c r="F334" s="453"/>
      <c r="G334" s="454"/>
      <c r="H334" s="455"/>
      <c r="I334" s="456"/>
      <c r="J334" s="457"/>
      <c r="K334" s="469"/>
      <c r="L334" s="459">
        <f t="shared" si="156"/>
        <v>0</v>
      </c>
      <c r="M334" s="460">
        <f t="shared" si="157"/>
        <v>0</v>
      </c>
      <c r="N334" s="461">
        <f t="shared" si="158"/>
        <v>0</v>
      </c>
      <c r="O334" s="462">
        <f t="shared" si="159"/>
        <v>0</v>
      </c>
      <c r="P334" s="463">
        <f t="shared" si="160"/>
        <v>0</v>
      </c>
      <c r="Q334" s="459"/>
      <c r="R334" s="463"/>
      <c r="S334" s="464"/>
      <c r="T334" s="460"/>
      <c r="U334" s="461"/>
      <c r="V334" s="465"/>
      <c r="W334" s="459"/>
      <c r="X334" s="460"/>
      <c r="Y334" s="461"/>
      <c r="Z334" s="466"/>
      <c r="AA334" s="464"/>
      <c r="AB334" s="460"/>
      <c r="AC334" s="461"/>
      <c r="AD334" s="465"/>
      <c r="AE334" s="459"/>
      <c r="AF334" s="460"/>
      <c r="AG334" s="461"/>
      <c r="AH334" s="466"/>
      <c r="AI334" s="459"/>
      <c r="AJ334" s="460"/>
      <c r="AK334" s="461"/>
      <c r="AL334" s="466"/>
    </row>
    <row r="335" spans="1:38" ht="18.75">
      <c r="A335" s="449"/>
      <c r="B335" s="732"/>
      <c r="C335" s="451"/>
      <c r="D335" s="468"/>
      <c r="E335" s="468"/>
      <c r="F335" s="453"/>
      <c r="G335" s="454"/>
      <c r="H335" s="455"/>
      <c r="I335" s="456"/>
      <c r="J335" s="457"/>
      <c r="K335" s="469"/>
      <c r="L335" s="459">
        <f t="shared" si="156"/>
        <v>0</v>
      </c>
      <c r="M335" s="460">
        <f t="shared" si="157"/>
        <v>0</v>
      </c>
      <c r="N335" s="461">
        <f t="shared" si="158"/>
        <v>0</v>
      </c>
      <c r="O335" s="462">
        <f t="shared" si="159"/>
        <v>0</v>
      </c>
      <c r="P335" s="463">
        <f t="shared" si="160"/>
        <v>0</v>
      </c>
      <c r="Q335" s="459"/>
      <c r="R335" s="463"/>
      <c r="S335" s="464"/>
      <c r="T335" s="460"/>
      <c r="U335" s="461"/>
      <c r="V335" s="465"/>
      <c r="W335" s="459"/>
      <c r="X335" s="460"/>
      <c r="Y335" s="461"/>
      <c r="Z335" s="466"/>
      <c r="AA335" s="464"/>
      <c r="AB335" s="460"/>
      <c r="AC335" s="461"/>
      <c r="AD335" s="465"/>
      <c r="AE335" s="459"/>
      <c r="AF335" s="460"/>
      <c r="AG335" s="461"/>
      <c r="AH335" s="466"/>
      <c r="AI335" s="459"/>
      <c r="AJ335" s="460"/>
      <c r="AK335" s="461"/>
      <c r="AL335" s="466"/>
    </row>
    <row r="336" spans="1:38" ht="18.75">
      <c r="A336" s="449"/>
      <c r="B336" s="732"/>
      <c r="C336" s="451"/>
      <c r="D336" s="468"/>
      <c r="E336" s="468"/>
      <c r="F336" s="453"/>
      <c r="G336" s="454"/>
      <c r="H336" s="455"/>
      <c r="I336" s="456"/>
      <c r="J336" s="457"/>
      <c r="K336" s="469"/>
      <c r="L336" s="459">
        <f t="shared" si="156"/>
        <v>0</v>
      </c>
      <c r="M336" s="460">
        <f t="shared" si="157"/>
        <v>0</v>
      </c>
      <c r="N336" s="461">
        <f t="shared" si="158"/>
        <v>0</v>
      </c>
      <c r="O336" s="462">
        <f t="shared" si="159"/>
        <v>0</v>
      </c>
      <c r="P336" s="463">
        <f t="shared" si="160"/>
        <v>0</v>
      </c>
      <c r="Q336" s="459"/>
      <c r="R336" s="463"/>
      <c r="S336" s="464"/>
      <c r="T336" s="460"/>
      <c r="U336" s="461"/>
      <c r="V336" s="465"/>
      <c r="W336" s="459"/>
      <c r="X336" s="460"/>
      <c r="Y336" s="461"/>
      <c r="Z336" s="466"/>
      <c r="AA336" s="464"/>
      <c r="AB336" s="460"/>
      <c r="AC336" s="461"/>
      <c r="AD336" s="465"/>
      <c r="AE336" s="459"/>
      <c r="AF336" s="460"/>
      <c r="AG336" s="461"/>
      <c r="AH336" s="466"/>
      <c r="AI336" s="459"/>
      <c r="AJ336" s="460"/>
      <c r="AK336" s="461"/>
      <c r="AL336" s="466"/>
    </row>
    <row r="337" spans="1:38" ht="18.75">
      <c r="A337" s="449"/>
      <c r="B337" s="732"/>
      <c r="C337" s="451"/>
      <c r="D337" s="468"/>
      <c r="E337" s="468"/>
      <c r="F337" s="453"/>
      <c r="G337" s="454"/>
      <c r="H337" s="455"/>
      <c r="I337" s="456"/>
      <c r="J337" s="457"/>
      <c r="K337" s="469"/>
      <c r="L337" s="459">
        <f t="shared" ref="L337" si="161">SUM(Q337,S337,W337,AA337,AE337,AI337)</f>
        <v>0</v>
      </c>
      <c r="M337" s="460">
        <f t="shared" si="149"/>
        <v>0</v>
      </c>
      <c r="N337" s="461">
        <f t="shared" si="149"/>
        <v>0</v>
      </c>
      <c r="O337" s="462">
        <f t="shared" si="149"/>
        <v>0</v>
      </c>
      <c r="P337" s="463">
        <f t="shared" ref="P337" si="162">SUM(R337)</f>
        <v>0</v>
      </c>
      <c r="Q337" s="459"/>
      <c r="R337" s="463"/>
      <c r="S337" s="464"/>
      <c r="T337" s="460"/>
      <c r="U337" s="461"/>
      <c r="V337" s="465"/>
      <c r="W337" s="459"/>
      <c r="X337" s="460"/>
      <c r="Y337" s="461"/>
      <c r="Z337" s="466"/>
      <c r="AA337" s="464"/>
      <c r="AB337" s="460"/>
      <c r="AC337" s="461"/>
      <c r="AD337" s="465"/>
      <c r="AE337" s="459"/>
      <c r="AF337" s="460"/>
      <c r="AG337" s="461"/>
      <c r="AH337" s="466"/>
      <c r="AI337" s="459"/>
      <c r="AJ337" s="460"/>
      <c r="AK337" s="461"/>
      <c r="AL337" s="466"/>
    </row>
    <row r="338" spans="1:38" s="751" customFormat="1" ht="18.95" hidden="1" customHeight="1">
      <c r="A338" s="1237" t="s">
        <v>205</v>
      </c>
      <c r="B338" s="1238"/>
      <c r="C338" s="1238"/>
      <c r="D338" s="1238"/>
    </row>
    <row r="339" spans="1:38" s="756" customFormat="1" ht="36.950000000000003" hidden="1" customHeight="1">
      <c r="A339" s="752"/>
      <c r="B339" s="753"/>
      <c r="C339" s="754"/>
      <c r="D339" s="755">
        <v>1</v>
      </c>
    </row>
    <row r="340" spans="1:38" s="756" customFormat="1" ht="18.95" hidden="1" customHeight="1">
      <c r="A340" s="757"/>
      <c r="B340" s="758"/>
      <c r="C340" s="754" t="s">
        <v>54</v>
      </c>
      <c r="D340" s="754">
        <f t="shared" ref="D340" si="163">D341+D347</f>
        <v>6587000</v>
      </c>
    </row>
    <row r="341" spans="1:38" s="756" customFormat="1" ht="18.95" hidden="1" customHeight="1">
      <c r="A341" s="752"/>
      <c r="B341" s="759" t="s">
        <v>34</v>
      </c>
      <c r="C341" s="760" t="s">
        <v>55</v>
      </c>
      <c r="D341" s="760">
        <f t="shared" ref="D341" si="164">SUM(D342:D346)</f>
        <v>6116200</v>
      </c>
    </row>
    <row r="342" spans="1:38" s="756" customFormat="1" ht="18.95" hidden="1" customHeight="1">
      <c r="A342" s="761"/>
      <c r="B342" s="753"/>
      <c r="C342" s="762" t="s">
        <v>56</v>
      </c>
      <c r="D342" s="763">
        <f>D354+D366</f>
        <v>1080000</v>
      </c>
    </row>
    <row r="343" spans="1:38" s="756" customFormat="1" ht="18.95" hidden="1" customHeight="1">
      <c r="A343" s="761"/>
      <c r="B343" s="753"/>
      <c r="C343" s="762" t="s">
        <v>57</v>
      </c>
      <c r="D343" s="763">
        <f t="shared" ref="D343:D348" si="165">D355+D367</f>
        <v>1214920</v>
      </c>
    </row>
    <row r="344" spans="1:38" s="756" customFormat="1" ht="18.95" hidden="1" customHeight="1">
      <c r="A344" s="761"/>
      <c r="B344" s="753"/>
      <c r="C344" s="762" t="s">
        <v>58</v>
      </c>
      <c r="D344" s="763">
        <f t="shared" si="165"/>
        <v>2351280</v>
      </c>
    </row>
    <row r="345" spans="1:38" s="756" customFormat="1" ht="18.95" hidden="1" customHeight="1">
      <c r="A345" s="761"/>
      <c r="B345" s="753"/>
      <c r="C345" s="762" t="s">
        <v>59</v>
      </c>
      <c r="D345" s="763">
        <f t="shared" si="165"/>
        <v>780000</v>
      </c>
    </row>
    <row r="346" spans="1:38" s="756" customFormat="1" ht="18.95" hidden="1" customHeight="1">
      <c r="A346" s="761"/>
      <c r="B346" s="753"/>
      <c r="C346" s="762" t="s">
        <v>60</v>
      </c>
      <c r="D346" s="763">
        <f t="shared" si="165"/>
        <v>690000</v>
      </c>
    </row>
    <row r="347" spans="1:38" s="756" customFormat="1" ht="18.95" hidden="1" customHeight="1">
      <c r="A347" s="752"/>
      <c r="B347" s="759" t="s">
        <v>35</v>
      </c>
      <c r="C347" s="764" t="s">
        <v>64</v>
      </c>
      <c r="D347" s="765">
        <f t="shared" ref="D347" si="166">D348</f>
        <v>470800</v>
      </c>
    </row>
    <row r="348" spans="1:38" s="756" customFormat="1" ht="18.95" hidden="1" customHeight="1">
      <c r="A348" s="761"/>
      <c r="B348" s="753"/>
      <c r="C348" s="762" t="s">
        <v>62</v>
      </c>
      <c r="D348" s="763">
        <f t="shared" si="165"/>
        <v>470800</v>
      </c>
    </row>
    <row r="349" spans="1:38" s="756" customFormat="1" ht="18.95" hidden="1" customHeight="1">
      <c r="A349" s="766"/>
      <c r="B349" s="767"/>
      <c r="C349" s="768"/>
      <c r="D349" s="769"/>
    </row>
    <row r="350" spans="1:38" ht="36" hidden="1" customHeight="1">
      <c r="A350" s="1233" t="s">
        <v>194</v>
      </c>
      <c r="B350" s="1235" t="s">
        <v>270</v>
      </c>
      <c r="C350" s="1236" t="s">
        <v>271</v>
      </c>
      <c r="D350" s="740" t="s">
        <v>272</v>
      </c>
    </row>
    <row r="351" spans="1:38" ht="14.45" hidden="1" customHeight="1">
      <c r="A351" s="1234"/>
      <c r="B351" s="1235"/>
      <c r="C351" s="1235"/>
      <c r="D351" s="1230">
        <f>D353+D359</f>
        <v>1800000</v>
      </c>
    </row>
    <row r="352" spans="1:38" ht="24" hidden="1" customHeight="1">
      <c r="A352" s="1234"/>
      <c r="B352" s="1235"/>
      <c r="C352" s="1235"/>
      <c r="D352" s="1230"/>
    </row>
    <row r="353" spans="1:4" ht="18.75" hidden="1">
      <c r="A353" s="752"/>
      <c r="B353" s="770"/>
      <c r="C353" s="771" t="s">
        <v>55</v>
      </c>
      <c r="D353" s="771">
        <f t="shared" ref="D353" si="167">SUM(D354:D358)</f>
        <v>1800000</v>
      </c>
    </row>
    <row r="354" spans="1:4" ht="18.75" hidden="1">
      <c r="A354" s="752"/>
      <c r="B354" s="770"/>
      <c r="C354" s="772" t="s">
        <v>56</v>
      </c>
      <c r="D354" s="773">
        <v>360000</v>
      </c>
    </row>
    <row r="355" spans="1:4" ht="18.75" hidden="1">
      <c r="A355" s="752"/>
      <c r="B355" s="774"/>
      <c r="C355" s="772" t="s">
        <v>57</v>
      </c>
      <c r="D355" s="773">
        <v>710920</v>
      </c>
    </row>
    <row r="356" spans="1:4" ht="18.75" hidden="1">
      <c r="A356" s="752"/>
      <c r="B356" s="774"/>
      <c r="C356" s="772" t="s">
        <v>58</v>
      </c>
      <c r="D356" s="773">
        <v>519080</v>
      </c>
    </row>
    <row r="357" spans="1:4" ht="18" hidden="1" customHeight="1">
      <c r="A357" s="752"/>
      <c r="B357" s="774"/>
      <c r="C357" s="772" t="s">
        <v>69</v>
      </c>
      <c r="D357" s="773"/>
    </row>
    <row r="358" spans="1:4" ht="18.75" hidden="1">
      <c r="A358" s="752"/>
      <c r="B358" s="774"/>
      <c r="C358" s="772" t="s">
        <v>60</v>
      </c>
      <c r="D358" s="775">
        <v>210000</v>
      </c>
    </row>
    <row r="359" spans="1:4" ht="18" hidden="1" customHeight="1">
      <c r="A359" s="776"/>
      <c r="B359" s="777"/>
      <c r="C359" s="778" t="s">
        <v>61</v>
      </c>
      <c r="D359" s="779">
        <f>D360</f>
        <v>0</v>
      </c>
    </row>
    <row r="360" spans="1:4" ht="18" hidden="1" customHeight="1">
      <c r="A360" s="752"/>
      <c r="B360" s="774"/>
      <c r="C360" s="772" t="s">
        <v>70</v>
      </c>
      <c r="D360" s="775">
        <v>0</v>
      </c>
    </row>
    <row r="361" spans="1:4" ht="18.75" hidden="1">
      <c r="A361" s="766"/>
      <c r="B361" s="766"/>
      <c r="C361" s="780"/>
      <c r="D361" s="781"/>
    </row>
    <row r="362" spans="1:4" ht="37.5" hidden="1">
      <c r="A362" s="1233" t="s">
        <v>198</v>
      </c>
      <c r="B362" s="1235" t="s">
        <v>273</v>
      </c>
      <c r="C362" s="1236" t="s">
        <v>274</v>
      </c>
      <c r="D362" s="740" t="s">
        <v>275</v>
      </c>
    </row>
    <row r="363" spans="1:4" ht="14.45" hidden="1" customHeight="1">
      <c r="A363" s="1234"/>
      <c r="B363" s="1235"/>
      <c r="C363" s="1235"/>
      <c r="D363" s="1230">
        <f>D365+D371</f>
        <v>4787000</v>
      </c>
    </row>
    <row r="364" spans="1:4" ht="26.1" hidden="1" customHeight="1">
      <c r="A364" s="1234"/>
      <c r="B364" s="1235"/>
      <c r="C364" s="1235"/>
      <c r="D364" s="1230"/>
    </row>
    <row r="365" spans="1:4" ht="18.75" hidden="1">
      <c r="A365" s="752"/>
      <c r="B365" s="770"/>
      <c r="C365" s="771" t="s">
        <v>55</v>
      </c>
      <c r="D365" s="771">
        <f t="shared" ref="D365" si="168">SUM(D366:D370)</f>
        <v>4316200</v>
      </c>
    </row>
    <row r="366" spans="1:4" ht="18.75" hidden="1">
      <c r="A366" s="752"/>
      <c r="B366" s="770"/>
      <c r="C366" s="772" t="s">
        <v>56</v>
      </c>
      <c r="D366" s="773">
        <v>720000</v>
      </c>
    </row>
    <row r="367" spans="1:4" ht="18.75" hidden="1">
      <c r="A367" s="752"/>
      <c r="B367" s="774"/>
      <c r="C367" s="772" t="s">
        <v>57</v>
      </c>
      <c r="D367" s="773">
        <v>504000</v>
      </c>
    </row>
    <row r="368" spans="1:4" ht="18.75" hidden="1">
      <c r="A368" s="752"/>
      <c r="B368" s="774"/>
      <c r="C368" s="772" t="s">
        <v>58</v>
      </c>
      <c r="D368" s="773">
        <v>1832200</v>
      </c>
    </row>
    <row r="369" spans="1:4" ht="18.75" hidden="1">
      <c r="A369" s="752"/>
      <c r="B369" s="774"/>
      <c r="C369" s="772" t="s">
        <v>69</v>
      </c>
      <c r="D369" s="773">
        <v>780000</v>
      </c>
    </row>
    <row r="370" spans="1:4" ht="18.75" hidden="1">
      <c r="A370" s="752"/>
      <c r="B370" s="774"/>
      <c r="C370" s="772" t="s">
        <v>60</v>
      </c>
      <c r="D370" s="775">
        <v>480000</v>
      </c>
    </row>
    <row r="371" spans="1:4" ht="18.75" hidden="1">
      <c r="A371" s="776"/>
      <c r="B371" s="777"/>
      <c r="C371" s="778" t="s">
        <v>61</v>
      </c>
      <c r="D371" s="779">
        <f>D372</f>
        <v>470800</v>
      </c>
    </row>
    <row r="372" spans="1:4" ht="18.75" hidden="1">
      <c r="A372" s="752"/>
      <c r="B372" s="774"/>
      <c r="C372" s="772" t="s">
        <v>70</v>
      </c>
      <c r="D372" s="775">
        <v>470800</v>
      </c>
    </row>
    <row r="373" spans="1:4" ht="18.75" hidden="1">
      <c r="A373" s="766"/>
      <c r="B373" s="766"/>
      <c r="C373" s="780"/>
      <c r="D373" s="781"/>
    </row>
    <row r="374" spans="1:4" s="751" customFormat="1" ht="18.95" hidden="1" customHeight="1">
      <c r="A374" s="1231" t="s">
        <v>218</v>
      </c>
      <c r="B374" s="1232"/>
      <c r="C374" s="1232"/>
      <c r="D374" s="1232"/>
    </row>
    <row r="375" spans="1:4" s="756" customFormat="1" ht="36.950000000000003" hidden="1" customHeight="1">
      <c r="A375" s="752"/>
      <c r="B375" s="753"/>
      <c r="C375" s="754"/>
      <c r="D375" s="755">
        <v>1</v>
      </c>
    </row>
    <row r="376" spans="1:4" s="756" customFormat="1" ht="18.95" hidden="1" customHeight="1">
      <c r="A376" s="757"/>
      <c r="B376" s="758"/>
      <c r="C376" s="754" t="s">
        <v>54</v>
      </c>
      <c r="D376" s="754">
        <f t="shared" ref="D376" si="169">D377+D383</f>
        <v>3868000</v>
      </c>
    </row>
    <row r="377" spans="1:4" s="756" customFormat="1" ht="18.95" hidden="1" customHeight="1">
      <c r="A377" s="752"/>
      <c r="B377" s="759" t="s">
        <v>34</v>
      </c>
      <c r="C377" s="760" t="s">
        <v>55</v>
      </c>
      <c r="D377" s="760">
        <f t="shared" ref="D377" si="170">SUM(D378:D382)</f>
        <v>2813600</v>
      </c>
    </row>
    <row r="378" spans="1:4" s="756" customFormat="1" ht="18.95" hidden="1" customHeight="1">
      <c r="A378" s="761"/>
      <c r="B378" s="753"/>
      <c r="C378" s="762" t="s">
        <v>56</v>
      </c>
      <c r="D378" s="763">
        <f>D390</f>
        <v>540000</v>
      </c>
    </row>
    <row r="379" spans="1:4" s="756" customFormat="1" ht="18.95" hidden="1" customHeight="1">
      <c r="A379" s="761"/>
      <c r="B379" s="753"/>
      <c r="C379" s="762" t="s">
        <v>57</v>
      </c>
      <c r="D379" s="763">
        <f t="shared" ref="D379:D382" si="171">D391</f>
        <v>2223200</v>
      </c>
    </row>
    <row r="380" spans="1:4" s="756" customFormat="1" ht="18.95" hidden="1" customHeight="1">
      <c r="A380" s="761"/>
      <c r="B380" s="753"/>
      <c r="C380" s="762" t="s">
        <v>58</v>
      </c>
      <c r="D380" s="763">
        <f t="shared" si="171"/>
        <v>50400</v>
      </c>
    </row>
    <row r="381" spans="1:4" s="756" customFormat="1" ht="18.95" hidden="1" customHeight="1">
      <c r="A381" s="761"/>
      <c r="B381" s="753"/>
      <c r="C381" s="762" t="s">
        <v>59</v>
      </c>
      <c r="D381" s="763">
        <f t="shared" si="171"/>
        <v>0</v>
      </c>
    </row>
    <row r="382" spans="1:4" s="756" customFormat="1" ht="18.95" hidden="1" customHeight="1">
      <c r="A382" s="761"/>
      <c r="B382" s="753"/>
      <c r="C382" s="762" t="s">
        <v>60</v>
      </c>
      <c r="D382" s="763">
        <f t="shared" si="171"/>
        <v>0</v>
      </c>
    </row>
    <row r="383" spans="1:4" s="756" customFormat="1" ht="18.95" hidden="1" customHeight="1">
      <c r="A383" s="752"/>
      <c r="B383" s="759" t="s">
        <v>35</v>
      </c>
      <c r="C383" s="764" t="s">
        <v>64</v>
      </c>
      <c r="D383" s="765">
        <f t="shared" ref="D383" si="172">D384</f>
        <v>1054400</v>
      </c>
    </row>
    <row r="384" spans="1:4" s="756" customFormat="1" ht="18.95" hidden="1" customHeight="1">
      <c r="A384" s="761"/>
      <c r="B384" s="753"/>
      <c r="C384" s="762" t="s">
        <v>62</v>
      </c>
      <c r="D384" s="763">
        <f t="shared" ref="D384" si="173">D396</f>
        <v>1054400</v>
      </c>
    </row>
    <row r="385" spans="1:4" s="756" customFormat="1" ht="18.95" hidden="1" customHeight="1">
      <c r="A385" s="766"/>
      <c r="B385" s="767"/>
      <c r="C385" s="768"/>
      <c r="D385" s="769"/>
    </row>
    <row r="386" spans="1:4" ht="75" hidden="1">
      <c r="A386" s="1233" t="s">
        <v>206</v>
      </c>
      <c r="B386" s="1235" t="s">
        <v>276</v>
      </c>
      <c r="C386" s="1236" t="s">
        <v>277</v>
      </c>
      <c r="D386" s="740" t="s">
        <v>278</v>
      </c>
    </row>
    <row r="387" spans="1:4" ht="14.45" hidden="1" customHeight="1">
      <c r="A387" s="1234"/>
      <c r="B387" s="1235"/>
      <c r="C387" s="1235"/>
      <c r="D387" s="1230">
        <f>D389+D395</f>
        <v>3868000</v>
      </c>
    </row>
    <row r="388" spans="1:4" ht="24" hidden="1" customHeight="1">
      <c r="A388" s="1234"/>
      <c r="B388" s="1235"/>
      <c r="C388" s="1235"/>
      <c r="D388" s="1230"/>
    </row>
    <row r="389" spans="1:4" ht="18.75" hidden="1">
      <c r="A389" s="752"/>
      <c r="B389" s="770"/>
      <c r="C389" s="771" t="s">
        <v>55</v>
      </c>
      <c r="D389" s="771">
        <f t="shared" ref="D389" si="174">SUM(D390:D394)</f>
        <v>2813600</v>
      </c>
    </row>
    <row r="390" spans="1:4" ht="18.75" hidden="1">
      <c r="A390" s="752"/>
      <c r="B390" s="770"/>
      <c r="C390" s="772" t="s">
        <v>56</v>
      </c>
      <c r="D390" s="773">
        <v>540000</v>
      </c>
    </row>
    <row r="391" spans="1:4" ht="18.75" hidden="1">
      <c r="A391" s="752"/>
      <c r="B391" s="774"/>
      <c r="C391" s="772" t="s">
        <v>57</v>
      </c>
      <c r="D391" s="773">
        <v>2223200</v>
      </c>
    </row>
    <row r="392" spans="1:4" ht="18.75" hidden="1">
      <c r="A392" s="752"/>
      <c r="B392" s="774"/>
      <c r="C392" s="772" t="s">
        <v>58</v>
      </c>
      <c r="D392" s="773">
        <v>50400</v>
      </c>
    </row>
    <row r="393" spans="1:4" ht="16.5" hidden="1" customHeight="1">
      <c r="A393" s="752"/>
      <c r="B393" s="774"/>
      <c r="C393" s="772" t="s">
        <v>69</v>
      </c>
      <c r="D393" s="773">
        <v>0</v>
      </c>
    </row>
    <row r="394" spans="1:4" ht="18" hidden="1" customHeight="1">
      <c r="A394" s="752"/>
      <c r="B394" s="774"/>
      <c r="C394" s="772" t="s">
        <v>60</v>
      </c>
      <c r="D394" s="775">
        <v>0</v>
      </c>
    </row>
    <row r="395" spans="1:4" ht="18.75" hidden="1">
      <c r="A395" s="776"/>
      <c r="B395" s="777"/>
      <c r="C395" s="778" t="s">
        <v>61</v>
      </c>
      <c r="D395" s="779">
        <f>D396</f>
        <v>1054400</v>
      </c>
    </row>
    <row r="396" spans="1:4" ht="18.75" hidden="1">
      <c r="A396" s="752"/>
      <c r="B396" s="774"/>
      <c r="C396" s="772" t="s">
        <v>70</v>
      </c>
      <c r="D396" s="775">
        <v>1054400</v>
      </c>
    </row>
    <row r="397" spans="1:4" ht="18.75" hidden="1">
      <c r="A397" s="766"/>
      <c r="B397" s="766"/>
      <c r="C397" s="780"/>
      <c r="D397" s="781"/>
    </row>
    <row r="398" spans="1:4" s="751" customFormat="1" ht="18.95" hidden="1" customHeight="1">
      <c r="A398" s="1231" t="s">
        <v>227</v>
      </c>
      <c r="B398" s="1232"/>
      <c r="C398" s="1232"/>
      <c r="D398" s="1232"/>
    </row>
    <row r="399" spans="1:4" s="756" customFormat="1" ht="36.950000000000003" hidden="1" customHeight="1">
      <c r="A399" s="752"/>
      <c r="B399" s="753"/>
      <c r="C399" s="754"/>
      <c r="D399" s="755">
        <v>1</v>
      </c>
    </row>
    <row r="400" spans="1:4" s="756" customFormat="1" ht="18.95" hidden="1" customHeight="1">
      <c r="A400" s="757"/>
      <c r="B400" s="758"/>
      <c r="C400" s="754" t="s">
        <v>54</v>
      </c>
      <c r="D400" s="754">
        <f t="shared" ref="D400" si="175">D401+D407</f>
        <v>5000000</v>
      </c>
    </row>
    <row r="401" spans="1:4" s="756" customFormat="1" ht="18.95" hidden="1" customHeight="1">
      <c r="A401" s="752"/>
      <c r="B401" s="759" t="s">
        <v>34</v>
      </c>
      <c r="C401" s="760" t="s">
        <v>55</v>
      </c>
      <c r="D401" s="760">
        <f t="shared" ref="D401" si="176">SUM(D402:D406)</f>
        <v>5000000</v>
      </c>
    </row>
    <row r="402" spans="1:4" s="756" customFormat="1" ht="18.95" hidden="1" customHeight="1">
      <c r="A402" s="761"/>
      <c r="B402" s="753"/>
      <c r="C402" s="762" t="s">
        <v>56</v>
      </c>
      <c r="D402" s="763">
        <f>D414</f>
        <v>900000</v>
      </c>
    </row>
    <row r="403" spans="1:4" s="756" customFormat="1" ht="18.95" hidden="1" customHeight="1">
      <c r="A403" s="761"/>
      <c r="B403" s="753"/>
      <c r="C403" s="762" t="s">
        <v>57</v>
      </c>
      <c r="D403" s="763">
        <f t="shared" ref="D403:D406" si="177">D415</f>
        <v>4068700</v>
      </c>
    </row>
    <row r="404" spans="1:4" s="756" customFormat="1" ht="18.95" hidden="1" customHeight="1">
      <c r="A404" s="761"/>
      <c r="B404" s="753"/>
      <c r="C404" s="762" t="s">
        <v>58</v>
      </c>
      <c r="D404" s="763">
        <f t="shared" si="177"/>
        <v>31300</v>
      </c>
    </row>
    <row r="405" spans="1:4" s="756" customFormat="1" ht="18.95" hidden="1" customHeight="1">
      <c r="A405" s="761"/>
      <c r="B405" s="753"/>
      <c r="C405" s="762" t="s">
        <v>59</v>
      </c>
      <c r="D405" s="763">
        <f t="shared" si="177"/>
        <v>0</v>
      </c>
    </row>
    <row r="406" spans="1:4" s="756" customFormat="1" ht="18.95" hidden="1" customHeight="1">
      <c r="A406" s="761"/>
      <c r="B406" s="753"/>
      <c r="C406" s="762" t="s">
        <v>60</v>
      </c>
      <c r="D406" s="763">
        <f t="shared" si="177"/>
        <v>0</v>
      </c>
    </row>
    <row r="407" spans="1:4" s="756" customFormat="1" ht="18.95" hidden="1" customHeight="1">
      <c r="A407" s="752"/>
      <c r="B407" s="759" t="s">
        <v>35</v>
      </c>
      <c r="C407" s="764" t="s">
        <v>64</v>
      </c>
      <c r="D407" s="765">
        <f t="shared" ref="D407" si="178">D408</f>
        <v>0</v>
      </c>
    </row>
    <row r="408" spans="1:4" s="756" customFormat="1" ht="18.95" hidden="1" customHeight="1">
      <c r="A408" s="761"/>
      <c r="B408" s="753"/>
      <c r="C408" s="762" t="s">
        <v>62</v>
      </c>
      <c r="D408" s="763">
        <f t="shared" ref="D408" si="179">D420</f>
        <v>0</v>
      </c>
    </row>
    <row r="409" spans="1:4" s="756" customFormat="1" ht="18.95" hidden="1" customHeight="1">
      <c r="A409" s="766"/>
      <c r="B409" s="767"/>
      <c r="C409" s="768"/>
      <c r="D409" s="769"/>
    </row>
    <row r="410" spans="1:4" ht="56.25" hidden="1">
      <c r="A410" s="1233" t="s">
        <v>219</v>
      </c>
      <c r="B410" s="1235" t="s">
        <v>279</v>
      </c>
      <c r="C410" s="1236" t="s">
        <v>280</v>
      </c>
      <c r="D410" s="740" t="s">
        <v>281</v>
      </c>
    </row>
    <row r="411" spans="1:4" ht="14.45" hidden="1" customHeight="1">
      <c r="A411" s="1234"/>
      <c r="B411" s="1235"/>
      <c r="C411" s="1235"/>
      <c r="D411" s="1230">
        <f>D413+D419</f>
        <v>5000000</v>
      </c>
    </row>
    <row r="412" spans="1:4" ht="24" hidden="1" customHeight="1">
      <c r="A412" s="1234"/>
      <c r="B412" s="1235"/>
      <c r="C412" s="1235"/>
      <c r="D412" s="1230"/>
    </row>
    <row r="413" spans="1:4" ht="18.75" hidden="1">
      <c r="A413" s="752"/>
      <c r="B413" s="770"/>
      <c r="C413" s="771" t="s">
        <v>55</v>
      </c>
      <c r="D413" s="771">
        <f t="shared" ref="D413" si="180">SUM(D414:D418)</f>
        <v>5000000</v>
      </c>
    </row>
    <row r="414" spans="1:4" ht="18.75" hidden="1">
      <c r="A414" s="752"/>
      <c r="B414" s="770"/>
      <c r="C414" s="772" t="s">
        <v>56</v>
      </c>
      <c r="D414" s="773">
        <v>900000</v>
      </c>
    </row>
    <row r="415" spans="1:4" ht="18.75" hidden="1">
      <c r="A415" s="752"/>
      <c r="B415" s="774"/>
      <c r="C415" s="772" t="s">
        <v>57</v>
      </c>
      <c r="D415" s="773">
        <v>4068700</v>
      </c>
    </row>
    <row r="416" spans="1:4" ht="18.75" hidden="1">
      <c r="A416" s="752"/>
      <c r="B416" s="774"/>
      <c r="C416" s="772" t="s">
        <v>58</v>
      </c>
      <c r="D416" s="773">
        <v>31300</v>
      </c>
    </row>
    <row r="417" spans="1:4" ht="18" hidden="1" customHeight="1">
      <c r="A417" s="752"/>
      <c r="B417" s="774"/>
      <c r="C417" s="772" t="s">
        <v>69</v>
      </c>
      <c r="D417" s="773">
        <v>0</v>
      </c>
    </row>
    <row r="418" spans="1:4" ht="18" hidden="1" customHeight="1">
      <c r="A418" s="752"/>
      <c r="B418" s="774"/>
      <c r="C418" s="772" t="s">
        <v>60</v>
      </c>
      <c r="D418" s="775">
        <v>0</v>
      </c>
    </row>
    <row r="419" spans="1:4" ht="18" hidden="1" customHeight="1">
      <c r="A419" s="776"/>
      <c r="B419" s="777"/>
      <c r="C419" s="778" t="s">
        <v>61</v>
      </c>
      <c r="D419" s="779">
        <f>D420</f>
        <v>0</v>
      </c>
    </row>
    <row r="420" spans="1:4" ht="18" hidden="1" customHeight="1">
      <c r="A420" s="752"/>
      <c r="B420" s="774"/>
      <c r="C420" s="772" t="s">
        <v>70</v>
      </c>
      <c r="D420" s="775">
        <v>0</v>
      </c>
    </row>
    <row r="421" spans="1:4" ht="18.75" hidden="1">
      <c r="A421" s="766"/>
      <c r="B421" s="766"/>
      <c r="C421" s="780"/>
      <c r="D421" s="781"/>
    </row>
    <row r="422" spans="1:4" s="751" customFormat="1" ht="18.95" hidden="1" customHeight="1">
      <c r="A422" s="1231" t="s">
        <v>236</v>
      </c>
      <c r="B422" s="1232"/>
      <c r="C422" s="1232"/>
      <c r="D422" s="1232"/>
    </row>
    <row r="423" spans="1:4" s="756" customFormat="1" ht="36.950000000000003" hidden="1" customHeight="1">
      <c r="A423" s="752"/>
      <c r="B423" s="753"/>
      <c r="C423" s="754"/>
      <c r="D423" s="755">
        <v>1</v>
      </c>
    </row>
    <row r="424" spans="1:4" s="756" customFormat="1" ht="18.95" hidden="1" customHeight="1">
      <c r="A424" s="757"/>
      <c r="B424" s="758"/>
      <c r="C424" s="754" t="s">
        <v>54</v>
      </c>
      <c r="D424" s="754">
        <f t="shared" ref="D424" si="181">D425+D431</f>
        <v>1060000</v>
      </c>
    </row>
    <row r="425" spans="1:4" s="756" customFormat="1" ht="18.95" hidden="1" customHeight="1">
      <c r="A425" s="752"/>
      <c r="B425" s="759" t="s">
        <v>34</v>
      </c>
      <c r="C425" s="760" t="s">
        <v>55</v>
      </c>
      <c r="D425" s="760">
        <f t="shared" ref="D425" si="182">SUM(D426:D430)</f>
        <v>1060000</v>
      </c>
    </row>
    <row r="426" spans="1:4" s="756" customFormat="1" ht="18.95" hidden="1" customHeight="1">
      <c r="A426" s="761"/>
      <c r="B426" s="753"/>
      <c r="C426" s="762" t="s">
        <v>56</v>
      </c>
      <c r="D426" s="763">
        <f>D438</f>
        <v>360000</v>
      </c>
    </row>
    <row r="427" spans="1:4" s="756" customFormat="1" ht="18.95" hidden="1" customHeight="1">
      <c r="A427" s="761"/>
      <c r="B427" s="753"/>
      <c r="C427" s="762" t="s">
        <v>57</v>
      </c>
      <c r="D427" s="763">
        <f t="shared" ref="D427:D430" si="183">D439</f>
        <v>590000</v>
      </c>
    </row>
    <row r="428" spans="1:4" s="756" customFormat="1" ht="18.95" hidden="1" customHeight="1">
      <c r="A428" s="761"/>
      <c r="B428" s="753"/>
      <c r="C428" s="762" t="s">
        <v>58</v>
      </c>
      <c r="D428" s="763">
        <f t="shared" si="183"/>
        <v>110000</v>
      </c>
    </row>
    <row r="429" spans="1:4" s="756" customFormat="1" ht="18.95" hidden="1" customHeight="1">
      <c r="A429" s="761"/>
      <c r="B429" s="753"/>
      <c r="C429" s="762" t="s">
        <v>59</v>
      </c>
      <c r="D429" s="763">
        <f t="shared" si="183"/>
        <v>0</v>
      </c>
    </row>
    <row r="430" spans="1:4" s="756" customFormat="1" ht="18.95" hidden="1" customHeight="1">
      <c r="A430" s="761"/>
      <c r="B430" s="753"/>
      <c r="C430" s="762" t="s">
        <v>60</v>
      </c>
      <c r="D430" s="763">
        <f t="shared" si="183"/>
        <v>0</v>
      </c>
    </row>
    <row r="431" spans="1:4" s="756" customFormat="1" ht="18.95" hidden="1" customHeight="1">
      <c r="A431" s="752"/>
      <c r="B431" s="759" t="s">
        <v>35</v>
      </c>
      <c r="C431" s="764" t="s">
        <v>64</v>
      </c>
      <c r="D431" s="765">
        <f t="shared" ref="D431" si="184">D432</f>
        <v>0</v>
      </c>
    </row>
    <row r="432" spans="1:4" s="756" customFormat="1" ht="18.95" hidden="1" customHeight="1">
      <c r="A432" s="761"/>
      <c r="B432" s="753"/>
      <c r="C432" s="762" t="s">
        <v>62</v>
      </c>
      <c r="D432" s="763">
        <f t="shared" ref="D432" si="185">D444</f>
        <v>0</v>
      </c>
    </row>
    <row r="433" spans="1:4" s="756" customFormat="1" ht="18.95" hidden="1" customHeight="1">
      <c r="A433" s="766"/>
      <c r="B433" s="767"/>
      <c r="C433" s="768"/>
      <c r="D433" s="769"/>
    </row>
    <row r="434" spans="1:4" ht="18.75" hidden="1">
      <c r="A434" s="1233" t="s">
        <v>228</v>
      </c>
      <c r="B434" s="1235" t="s">
        <v>282</v>
      </c>
      <c r="C434" s="1236" t="s">
        <v>283</v>
      </c>
      <c r="D434" s="740" t="s">
        <v>450</v>
      </c>
    </row>
    <row r="435" spans="1:4" ht="14.45" hidden="1" customHeight="1">
      <c r="A435" s="1234"/>
      <c r="B435" s="1235"/>
      <c r="C435" s="1235"/>
      <c r="D435" s="1230">
        <f>D437+D443</f>
        <v>1060000</v>
      </c>
    </row>
    <row r="436" spans="1:4" ht="4.5" hidden="1" customHeight="1">
      <c r="A436" s="1234"/>
      <c r="B436" s="1235"/>
      <c r="C436" s="1235"/>
      <c r="D436" s="1230"/>
    </row>
    <row r="437" spans="1:4" ht="18.75" hidden="1">
      <c r="A437" s="752"/>
      <c r="B437" s="770"/>
      <c r="C437" s="771" t="s">
        <v>55</v>
      </c>
      <c r="D437" s="771">
        <f t="shared" ref="D437" si="186">SUM(D438:D442)</f>
        <v>1060000</v>
      </c>
    </row>
    <row r="438" spans="1:4" ht="18.75" hidden="1">
      <c r="A438" s="752"/>
      <c r="B438" s="770"/>
      <c r="C438" s="772" t="s">
        <v>56</v>
      </c>
      <c r="D438" s="773">
        <v>360000</v>
      </c>
    </row>
    <row r="439" spans="1:4" ht="18.75" hidden="1">
      <c r="A439" s="752"/>
      <c r="B439" s="774"/>
      <c r="C439" s="772" t="s">
        <v>57</v>
      </c>
      <c r="D439" s="773">
        <v>590000</v>
      </c>
    </row>
    <row r="440" spans="1:4" ht="18.75" hidden="1">
      <c r="A440" s="752"/>
      <c r="B440" s="774"/>
      <c r="C440" s="772" t="s">
        <v>58</v>
      </c>
      <c r="D440" s="773">
        <v>110000</v>
      </c>
    </row>
    <row r="441" spans="1:4" ht="19.5" hidden="1" customHeight="1">
      <c r="A441" s="752"/>
      <c r="B441" s="774"/>
      <c r="C441" s="772" t="s">
        <v>69</v>
      </c>
      <c r="D441" s="773">
        <v>0</v>
      </c>
    </row>
    <row r="442" spans="1:4" ht="18" hidden="1" customHeight="1">
      <c r="A442" s="752"/>
      <c r="B442" s="774"/>
      <c r="C442" s="772" t="s">
        <v>60</v>
      </c>
      <c r="D442" s="775">
        <v>0</v>
      </c>
    </row>
    <row r="443" spans="1:4" ht="18" hidden="1" customHeight="1">
      <c r="A443" s="776"/>
      <c r="B443" s="777"/>
      <c r="C443" s="778" t="s">
        <v>61</v>
      </c>
      <c r="D443" s="779">
        <f>D444</f>
        <v>0</v>
      </c>
    </row>
    <row r="444" spans="1:4" ht="18" hidden="1" customHeight="1">
      <c r="A444" s="752"/>
      <c r="B444" s="774"/>
      <c r="C444" s="772" t="s">
        <v>70</v>
      </c>
      <c r="D444" s="775">
        <v>0</v>
      </c>
    </row>
    <row r="445" spans="1:4" ht="18.75" hidden="1">
      <c r="A445" s="766"/>
      <c r="B445" s="766"/>
      <c r="C445" s="780"/>
      <c r="D445" s="781"/>
    </row>
    <row r="450" spans="3:4">
      <c r="C450" t="s">
        <v>1439</v>
      </c>
    </row>
    <row r="451" spans="3:4">
      <c r="C451" t="s">
        <v>509</v>
      </c>
      <c r="D451" s="328">
        <f>SUM(H150:H150,H200,H224,H249,H284,H318,H103)</f>
        <v>675917.92999999993</v>
      </c>
    </row>
    <row r="452" spans="3:4">
      <c r="C452" t="s">
        <v>1306</v>
      </c>
      <c r="D452" s="328">
        <f>SUM(G278:G283,)</f>
        <v>50075</v>
      </c>
    </row>
  </sheetData>
  <mergeCells count="44">
    <mergeCell ref="C247:E247"/>
    <mergeCell ref="AI1:AL1"/>
    <mergeCell ref="D2:E2"/>
    <mergeCell ref="F2:K3"/>
    <mergeCell ref="D3:E3"/>
    <mergeCell ref="C15:E15"/>
    <mergeCell ref="C46:E46"/>
    <mergeCell ref="L1:P1"/>
    <mergeCell ref="Q1:R1"/>
    <mergeCell ref="S1:V1"/>
    <mergeCell ref="W1:Z1"/>
    <mergeCell ref="AA1:AD1"/>
    <mergeCell ref="AE1:AH1"/>
    <mergeCell ref="C76:E76"/>
    <mergeCell ref="C101:E101"/>
    <mergeCell ref="C148:E148"/>
    <mergeCell ref="C198:E198"/>
    <mergeCell ref="C222:E222"/>
    <mergeCell ref="A386:A388"/>
    <mergeCell ref="B386:B388"/>
    <mergeCell ref="C386:C388"/>
    <mergeCell ref="D387:D388"/>
    <mergeCell ref="C275:E275"/>
    <mergeCell ref="C316:E316"/>
    <mergeCell ref="A338:D338"/>
    <mergeCell ref="A350:A352"/>
    <mergeCell ref="B350:B352"/>
    <mergeCell ref="C350:C352"/>
    <mergeCell ref="D351:D352"/>
    <mergeCell ref="A362:A364"/>
    <mergeCell ref="B362:B364"/>
    <mergeCell ref="C362:C364"/>
    <mergeCell ref="D363:D364"/>
    <mergeCell ref="A374:D374"/>
    <mergeCell ref="A434:A436"/>
    <mergeCell ref="B434:B436"/>
    <mergeCell ref="C434:C436"/>
    <mergeCell ref="D435:D436"/>
    <mergeCell ref="A398:D398"/>
    <mergeCell ref="A410:A412"/>
    <mergeCell ref="B410:B412"/>
    <mergeCell ref="C410:C412"/>
    <mergeCell ref="D411:D412"/>
    <mergeCell ref="A422:D422"/>
  </mergeCells>
  <pageMargins left="0.7" right="0.7" top="0.75" bottom="0.75" header="0.3" footer="0.3"/>
  <pageSetup paperSize="9" scale="11" fitToWidth="0" fitToHeight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AQ276"/>
  <sheetViews>
    <sheetView topLeftCell="B1" zoomScale="115" zoomScaleNormal="115" workbookViewId="0">
      <selection activeCell="J129" sqref="J129"/>
    </sheetView>
  </sheetViews>
  <sheetFormatPr defaultRowHeight="15"/>
  <cols>
    <col min="1" max="1" width="12.7109375" customWidth="1"/>
    <col min="2" max="2" width="10" customWidth="1"/>
    <col min="3" max="3" width="35.140625" customWidth="1"/>
    <col min="4" max="4" width="22.42578125" customWidth="1"/>
    <col min="5" max="5" width="14.42578125" customWidth="1"/>
    <col min="6" max="6" width="13.42578125" customWidth="1"/>
    <col min="7" max="8" width="11.42578125" customWidth="1"/>
    <col min="9" max="9" width="11.42578125" hidden="1" customWidth="1"/>
    <col min="10" max="10" width="13.42578125" customWidth="1"/>
    <col min="11" max="11" width="15.140625" hidden="1" customWidth="1"/>
    <col min="12" max="12" width="14.42578125" customWidth="1"/>
    <col min="13" max="13" width="14" customWidth="1"/>
    <col min="14" max="14" width="17.140625" customWidth="1"/>
    <col min="15" max="15" width="14.140625" customWidth="1"/>
    <col min="16" max="16" width="12.42578125" customWidth="1"/>
    <col min="17" max="17" width="15" customWidth="1"/>
    <col min="18" max="18" width="16.140625" hidden="1" customWidth="1"/>
    <col min="19" max="19" width="15.28515625" hidden="1" customWidth="1"/>
    <col min="20" max="22" width="16.85546875" hidden="1" customWidth="1"/>
    <col min="23" max="26" width="17.42578125" hidden="1" customWidth="1"/>
    <col min="27" max="27" width="17.42578125" style="229" hidden="1" customWidth="1"/>
    <col min="28" max="29" width="16.85546875" hidden="1" customWidth="1"/>
    <col min="30" max="30" width="13.42578125" hidden="1" customWidth="1"/>
    <col min="31" max="31" width="13.7109375" hidden="1" customWidth="1"/>
    <col min="32" max="32" width="14.42578125" hidden="1" customWidth="1"/>
    <col min="33" max="33" width="14.85546875" hidden="1" customWidth="1"/>
    <col min="34" max="34" width="14.42578125" hidden="1" customWidth="1"/>
    <col min="35" max="35" width="14" hidden="1" customWidth="1"/>
    <col min="36" max="36" width="12.85546875" hidden="1" customWidth="1"/>
    <col min="37" max="37" width="11" hidden="1" customWidth="1"/>
    <col min="39" max="39" width="13.5703125" customWidth="1"/>
    <col min="40" max="40" width="12" customWidth="1"/>
    <col min="41" max="41" width="26.85546875" bestFit="1" customWidth="1"/>
    <col min="42" max="42" width="12.42578125" bestFit="1" customWidth="1"/>
    <col min="43" max="43" width="11.7109375" bestFit="1" customWidth="1"/>
  </cols>
  <sheetData>
    <row r="1" spans="1:41" ht="2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2"/>
      <c r="Q1" s="2"/>
      <c r="R1" s="3"/>
      <c r="T1" s="3"/>
      <c r="U1" s="3"/>
      <c r="V1" s="1"/>
      <c r="W1" s="1"/>
      <c r="X1" s="1"/>
      <c r="Y1" s="1"/>
      <c r="Z1" s="1"/>
      <c r="AA1" s="213"/>
      <c r="AB1" s="1"/>
      <c r="AC1" s="1"/>
    </row>
    <row r="2" spans="1:41" ht="2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2"/>
      <c r="N2" s="2"/>
      <c r="O2" s="2"/>
      <c r="P2" s="3" t="s">
        <v>1</v>
      </c>
      <c r="S2" s="3"/>
      <c r="T2" s="1"/>
      <c r="U2" s="1"/>
      <c r="V2" s="1"/>
      <c r="W2" s="1"/>
      <c r="X2" s="1"/>
      <c r="Y2" s="1"/>
    </row>
    <row r="3" spans="1:41" ht="2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4"/>
      <c r="N3" s="4"/>
      <c r="O3" s="3" t="s">
        <v>2</v>
      </c>
      <c r="P3" s="3" t="s">
        <v>3</v>
      </c>
      <c r="S3" s="3"/>
      <c r="T3" s="1"/>
      <c r="U3" s="1"/>
      <c r="V3" s="1"/>
      <c r="W3" s="1"/>
      <c r="X3" s="1"/>
      <c r="Y3" s="1"/>
    </row>
    <row r="4" spans="1:41" ht="2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N4" s="3"/>
      <c r="O4" s="3" t="s">
        <v>4</v>
      </c>
      <c r="P4" s="3" t="s">
        <v>5</v>
      </c>
      <c r="T4" s="1"/>
      <c r="U4" s="1"/>
      <c r="V4" s="1"/>
      <c r="W4" s="1"/>
      <c r="X4" s="1"/>
      <c r="Y4" s="1"/>
    </row>
    <row r="5" spans="1:41" ht="2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3" t="s">
        <v>6</v>
      </c>
      <c r="N5" s="3" t="s">
        <v>7</v>
      </c>
      <c r="O5" s="3" t="s">
        <v>8</v>
      </c>
      <c r="P5" s="3" t="s">
        <v>9</v>
      </c>
      <c r="Q5" s="3" t="s">
        <v>10</v>
      </c>
      <c r="R5" s="1"/>
      <c r="S5" s="1"/>
      <c r="T5" s="1"/>
      <c r="U5" s="1"/>
      <c r="V5" s="1"/>
      <c r="W5" s="1"/>
      <c r="X5" s="1"/>
      <c r="Y5" s="1"/>
    </row>
    <row r="6" spans="1:41" ht="18" customHeight="1">
      <c r="A6" s="5" t="s">
        <v>11</v>
      </c>
      <c r="B6" s="5" t="s">
        <v>12</v>
      </c>
      <c r="C6" s="5" t="s">
        <v>13</v>
      </c>
      <c r="D6" s="5" t="s">
        <v>14</v>
      </c>
      <c r="E6" s="1121" t="s">
        <v>15</v>
      </c>
      <c r="F6" s="1122"/>
      <c r="G6" s="1122"/>
      <c r="H6" s="1122"/>
      <c r="I6" s="1122"/>
      <c r="J6" s="1123"/>
      <c r="K6" s="6" t="s">
        <v>16</v>
      </c>
      <c r="L6" s="6" t="s">
        <v>17</v>
      </c>
      <c r="M6" s="1127" t="s">
        <v>18</v>
      </c>
      <c r="N6" s="7" t="s">
        <v>19</v>
      </c>
      <c r="O6" s="1129" t="s">
        <v>20</v>
      </c>
      <c r="P6" s="1129" t="s">
        <v>21</v>
      </c>
      <c r="Q6" s="1131" t="s">
        <v>22</v>
      </c>
      <c r="R6" s="1087" t="s">
        <v>23</v>
      </c>
      <c r="S6" s="1088"/>
      <c r="T6" s="1088"/>
      <c r="U6" s="1088"/>
      <c r="V6" s="1088"/>
      <c r="W6" s="1088"/>
      <c r="X6" s="1088"/>
      <c r="Y6" s="1088"/>
      <c r="Z6" s="1088"/>
      <c r="AA6" s="1088"/>
      <c r="AB6" s="1088"/>
      <c r="AC6" s="1089"/>
      <c r="AD6" s="1090" t="s">
        <v>410</v>
      </c>
      <c r="AE6" s="1090"/>
      <c r="AF6" s="1090"/>
      <c r="AG6" s="1077" t="s">
        <v>408</v>
      </c>
      <c r="AH6" s="1077"/>
      <c r="AI6" s="1077"/>
      <c r="AJ6" s="1078" t="s">
        <v>416</v>
      </c>
      <c r="AK6" s="1078"/>
      <c r="AN6">
        <f>M53*100/AM53</f>
        <v>13.306429000971708</v>
      </c>
      <c r="AO6">
        <f>(N53+Q53)*100/AM53</f>
        <v>42.793089855710171</v>
      </c>
    </row>
    <row r="7" spans="1:41" ht="18" customHeight="1">
      <c r="A7" s="8" t="s">
        <v>24</v>
      </c>
      <c r="B7" s="8" t="s">
        <v>25</v>
      </c>
      <c r="C7" s="1133" t="s">
        <v>26</v>
      </c>
      <c r="D7" s="8" t="s">
        <v>27</v>
      </c>
      <c r="E7" s="1124"/>
      <c r="F7" s="1125"/>
      <c r="G7" s="1125"/>
      <c r="H7" s="1125"/>
      <c r="I7" s="1125"/>
      <c r="J7" s="1126"/>
      <c r="K7" s="9" t="s">
        <v>28</v>
      </c>
      <c r="L7" s="10" t="s">
        <v>29</v>
      </c>
      <c r="M7" s="1128"/>
      <c r="N7" s="11" t="s">
        <v>30</v>
      </c>
      <c r="O7" s="1130"/>
      <c r="P7" s="1130"/>
      <c r="Q7" s="1132"/>
      <c r="R7" s="1135" t="s">
        <v>31</v>
      </c>
      <c r="S7" s="1139" t="s">
        <v>412</v>
      </c>
      <c r="T7" s="1139" t="s">
        <v>419</v>
      </c>
      <c r="U7" s="1139" t="s">
        <v>398</v>
      </c>
      <c r="V7" s="1141" t="s">
        <v>418</v>
      </c>
      <c r="W7" s="1141" t="s">
        <v>412</v>
      </c>
      <c r="X7" s="1141" t="s">
        <v>419</v>
      </c>
      <c r="Y7" s="1141" t="s">
        <v>398</v>
      </c>
      <c r="Z7" s="1091" t="s">
        <v>413</v>
      </c>
      <c r="AA7" s="1093" t="s">
        <v>412</v>
      </c>
      <c r="AB7" s="1091" t="s">
        <v>420</v>
      </c>
      <c r="AC7" s="1091" t="s">
        <v>398</v>
      </c>
      <c r="AD7" s="1095" t="s">
        <v>411</v>
      </c>
      <c r="AE7" s="1097" t="s">
        <v>412</v>
      </c>
      <c r="AF7" s="1097" t="s">
        <v>399</v>
      </c>
      <c r="AG7" s="1146" t="s">
        <v>33</v>
      </c>
      <c r="AH7" s="1079" t="s">
        <v>449</v>
      </c>
      <c r="AI7" s="1079" t="s">
        <v>399</v>
      </c>
      <c r="AJ7" s="1081" t="s">
        <v>33</v>
      </c>
      <c r="AK7" s="1083" t="s">
        <v>399</v>
      </c>
    </row>
    <row r="8" spans="1:41" ht="18.75">
      <c r="A8" s="1133" t="s">
        <v>34</v>
      </c>
      <c r="B8" s="1133" t="s">
        <v>35</v>
      </c>
      <c r="C8" s="1133"/>
      <c r="D8" s="1133" t="s">
        <v>36</v>
      </c>
      <c r="E8" s="12" t="s">
        <v>37</v>
      </c>
      <c r="F8" s="12" t="s">
        <v>38</v>
      </c>
      <c r="G8" s="12" t="s">
        <v>39</v>
      </c>
      <c r="H8" s="12" t="s">
        <v>374</v>
      </c>
      <c r="I8" s="12" t="s">
        <v>500</v>
      </c>
      <c r="J8" s="12" t="s">
        <v>501</v>
      </c>
      <c r="K8" s="1143" t="s">
        <v>41</v>
      </c>
      <c r="L8" s="1133" t="s">
        <v>42</v>
      </c>
      <c r="M8" s="1137" t="s">
        <v>43</v>
      </c>
      <c r="N8" s="13"/>
      <c r="O8" s="1130"/>
      <c r="P8" s="1130"/>
      <c r="Q8" s="1132"/>
      <c r="R8" s="1136"/>
      <c r="S8" s="1140"/>
      <c r="T8" s="1140"/>
      <c r="U8" s="1140"/>
      <c r="V8" s="1142"/>
      <c r="W8" s="1142"/>
      <c r="X8" s="1142"/>
      <c r="Y8" s="1142"/>
      <c r="Z8" s="1092"/>
      <c r="AA8" s="1094"/>
      <c r="AB8" s="1092"/>
      <c r="AC8" s="1092"/>
      <c r="AD8" s="1096"/>
      <c r="AE8" s="1098"/>
      <c r="AF8" s="1099"/>
      <c r="AG8" s="1147"/>
      <c r="AH8" s="1148"/>
      <c r="AI8" s="1080"/>
      <c r="AJ8" s="1082"/>
      <c r="AK8" s="1084"/>
    </row>
    <row r="9" spans="1:41" ht="21.95" hidden="1" customHeight="1">
      <c r="A9" s="1134"/>
      <c r="B9" s="1134"/>
      <c r="C9" s="1134"/>
      <c r="D9" s="1134"/>
      <c r="E9" s="14" t="s">
        <v>44</v>
      </c>
      <c r="F9" s="15" t="s">
        <v>45</v>
      </c>
      <c r="G9" s="15" t="s">
        <v>46</v>
      </c>
      <c r="H9" s="15"/>
      <c r="I9" s="15"/>
      <c r="J9" s="16" t="s">
        <v>47</v>
      </c>
      <c r="K9" s="1144"/>
      <c r="L9" s="1134"/>
      <c r="M9" s="1138"/>
      <c r="N9" s="17" t="s">
        <v>48</v>
      </c>
      <c r="O9" s="100" t="s">
        <v>49</v>
      </c>
      <c r="P9" s="100" t="s">
        <v>50</v>
      </c>
      <c r="Q9" s="100" t="s">
        <v>51</v>
      </c>
      <c r="R9" s="129" t="s">
        <v>52</v>
      </c>
      <c r="S9" s="128" t="s">
        <v>53</v>
      </c>
      <c r="T9" s="128"/>
      <c r="U9" s="128" t="s">
        <v>400</v>
      </c>
      <c r="V9" s="136" t="s">
        <v>401</v>
      </c>
      <c r="W9" s="137" t="s">
        <v>402</v>
      </c>
      <c r="X9" s="137" t="s">
        <v>421</v>
      </c>
      <c r="Y9" s="137" t="s">
        <v>422</v>
      </c>
      <c r="Z9" s="145" t="s">
        <v>423</v>
      </c>
      <c r="AA9" s="214" t="s">
        <v>424</v>
      </c>
      <c r="AB9" s="127" t="s">
        <v>425</v>
      </c>
      <c r="AC9" s="145" t="s">
        <v>426</v>
      </c>
      <c r="AD9" s="153" t="s">
        <v>427</v>
      </c>
      <c r="AE9" s="154" t="s">
        <v>428</v>
      </c>
      <c r="AF9" s="155" t="s">
        <v>429</v>
      </c>
      <c r="AG9" s="164" t="s">
        <v>430</v>
      </c>
      <c r="AH9" s="165" t="s">
        <v>406</v>
      </c>
      <c r="AI9" s="166" t="s">
        <v>407</v>
      </c>
      <c r="AJ9" s="173" t="s">
        <v>431</v>
      </c>
      <c r="AK9" s="174" t="s">
        <v>432</v>
      </c>
    </row>
    <row r="10" spans="1:41" ht="18.75" hidden="1">
      <c r="A10" s="18"/>
      <c r="B10" s="18"/>
      <c r="C10" s="18"/>
      <c r="D10" s="18" t="s">
        <v>32</v>
      </c>
      <c r="E10" s="19"/>
      <c r="F10" s="19"/>
      <c r="G10" s="19"/>
      <c r="H10" s="19"/>
      <c r="I10" s="19"/>
      <c r="J10" s="19"/>
      <c r="K10" s="19"/>
      <c r="L10" s="19"/>
      <c r="M10" s="20">
        <f>(M11/J11)</f>
        <v>0.29613577375194994</v>
      </c>
      <c r="N10" s="20">
        <f>(N11/J11)</f>
        <v>0.3313433672013541</v>
      </c>
      <c r="O10" s="20">
        <f>(O11/J11)</f>
        <v>3.6798485605832459E-3</v>
      </c>
      <c r="P10" s="20">
        <f>(P11/J11)</f>
        <v>9.3547062474404249E-3</v>
      </c>
      <c r="Q10" s="20">
        <f>(Q11/J11)</f>
        <v>5.080344232835563E-3</v>
      </c>
      <c r="R10" s="130"/>
      <c r="S10" s="131"/>
      <c r="T10" s="131"/>
      <c r="U10" s="131"/>
      <c r="V10" s="138"/>
      <c r="W10" s="139"/>
      <c r="X10" s="139"/>
      <c r="Y10" s="139"/>
      <c r="Z10" s="146"/>
      <c r="AA10" s="215"/>
      <c r="AB10" s="147"/>
      <c r="AC10" s="147"/>
      <c r="AD10" s="156"/>
      <c r="AE10" s="156"/>
      <c r="AF10" s="156"/>
      <c r="AG10" s="167"/>
      <c r="AH10" s="167"/>
      <c r="AI10" s="167"/>
      <c r="AJ10" s="175"/>
      <c r="AK10" s="175"/>
    </row>
    <row r="11" spans="1:41" ht="18.75" hidden="1">
      <c r="A11" s="21"/>
      <c r="B11" s="21"/>
      <c r="C11" s="22" t="s">
        <v>54</v>
      </c>
      <c r="D11" s="22">
        <f>D12+D19+D21</f>
        <v>78771618</v>
      </c>
      <c r="E11" s="22">
        <f t="shared" ref="E11:I11" si="0">E12+E19+E21</f>
        <v>64412140</v>
      </c>
      <c r="F11" s="22">
        <f t="shared" si="0"/>
        <v>5076800</v>
      </c>
      <c r="G11" s="22">
        <f t="shared" si="0"/>
        <v>1705900</v>
      </c>
      <c r="H11" s="22">
        <f t="shared" ref="H11" si="1">H12+H19+H21</f>
        <v>200000</v>
      </c>
      <c r="I11" s="22">
        <f t="shared" si="0"/>
        <v>0</v>
      </c>
      <c r="J11" s="22">
        <f t="shared" ref="J11" si="2">J12+J19+J21</f>
        <v>70861340</v>
      </c>
      <c r="K11" s="93">
        <f t="shared" ref="K11" si="3">K12+K19+K21</f>
        <v>0</v>
      </c>
      <c r="L11" s="22">
        <f t="shared" ref="L11" si="4">L12+L19+L21</f>
        <v>70861340</v>
      </c>
      <c r="M11" s="22">
        <f t="shared" ref="M11" si="5">M12+M19+M21</f>
        <v>20984577.75</v>
      </c>
      <c r="N11" s="22">
        <f t="shared" ref="N11" si="6">N12+N19+N21</f>
        <v>23479435</v>
      </c>
      <c r="O11" s="22">
        <f t="shared" ref="O11" si="7">O12+O19+O21</f>
        <v>260759</v>
      </c>
      <c r="P11" s="22">
        <f t="shared" ref="P11" si="8">P12+P19+P21</f>
        <v>662887.02</v>
      </c>
      <c r="Q11" s="22">
        <f t="shared" ref="Q11" si="9">Q12+Q19+Q21</f>
        <v>360000</v>
      </c>
      <c r="R11" s="132">
        <f>R12+R19+R21</f>
        <v>44464012.75</v>
      </c>
      <c r="S11" s="133">
        <f t="shared" ref="S11:S12" si="10">(R11/J11)*100</f>
        <v>62.747914095330401</v>
      </c>
      <c r="T11" s="133">
        <f>(R11/L11)*100</f>
        <v>62.747914095330401</v>
      </c>
      <c r="U11" s="132">
        <f>(R11/D11)*100</f>
        <v>56.446742975369638</v>
      </c>
      <c r="V11" s="140">
        <f>V12+V19+V21</f>
        <v>1283646.02</v>
      </c>
      <c r="W11" s="140">
        <f>(V11/J11)*100</f>
        <v>1.8114899040859234</v>
      </c>
      <c r="X11" s="141">
        <f>(V11/L11)*100</f>
        <v>1.8114899040859234</v>
      </c>
      <c r="Y11" s="140">
        <f>(V11/D11)*100</f>
        <v>1.6295793492524173</v>
      </c>
      <c r="Z11" s="148">
        <f>Z12+Z19+Z21</f>
        <v>45747658.770000003</v>
      </c>
      <c r="AA11" s="216">
        <f>(Z11/J11)*100</f>
        <v>64.559403999416332</v>
      </c>
      <c r="AB11" s="149">
        <f>(Z11/L11)*100</f>
        <v>64.559403999416332</v>
      </c>
      <c r="AC11" s="148">
        <f>(Z11/D11)*100</f>
        <v>58.076322324622055</v>
      </c>
      <c r="AD11" s="157">
        <f>AD12+AD19+AD21</f>
        <v>25113681.23</v>
      </c>
      <c r="AE11" s="158">
        <f>(AD11/J11)*100</f>
        <v>35.440596000583675</v>
      </c>
      <c r="AF11" s="158">
        <f>(AD11/D11)*100</f>
        <v>31.881636898711413</v>
      </c>
      <c r="AG11" s="168">
        <f>AG12+AG19+AG21</f>
        <v>25113681.23</v>
      </c>
      <c r="AH11" s="168">
        <f>(AG11/L11)*100</f>
        <v>35.440596000583675</v>
      </c>
      <c r="AI11" s="168">
        <f>(AG11/D11)*100</f>
        <v>31.881636898711413</v>
      </c>
      <c r="AJ11" s="176">
        <f>AJ12+AJ19+AJ21</f>
        <v>33023959.229999997</v>
      </c>
      <c r="AK11" s="176">
        <f>(AJ11/D11)*100</f>
        <v>41.923677675377945</v>
      </c>
    </row>
    <row r="12" spans="1:41" ht="18.75" hidden="1">
      <c r="A12" s="23"/>
      <c r="B12" s="24" t="s">
        <v>34</v>
      </c>
      <c r="C12" s="25" t="s">
        <v>55</v>
      </c>
      <c r="D12" s="25">
        <f t="shared" ref="D12:L12" si="11">SUM(D13:D18)</f>
        <v>27545840</v>
      </c>
      <c r="E12" s="25">
        <f t="shared" si="11"/>
        <v>14212140</v>
      </c>
      <c r="F12" s="25">
        <f t="shared" si="11"/>
        <v>5076800</v>
      </c>
      <c r="G12" s="25">
        <f t="shared" si="11"/>
        <v>1605900</v>
      </c>
      <c r="H12" s="25">
        <f t="shared" ref="H12" si="12">SUM(H13:H18)</f>
        <v>200000</v>
      </c>
      <c r="I12" s="25">
        <f t="shared" ref="I12" si="13">SUM(I13:I18)</f>
        <v>0</v>
      </c>
      <c r="J12" s="25">
        <f t="shared" si="11"/>
        <v>20561340</v>
      </c>
      <c r="K12" s="85">
        <f t="shared" ref="K12" si="14">SUM(K13:K18)</f>
        <v>0</v>
      </c>
      <c r="L12" s="26">
        <f t="shared" si="11"/>
        <v>20561340</v>
      </c>
      <c r="M12" s="26">
        <f t="shared" ref="M12:Q12" si="15">SUM(M13:M18)</f>
        <v>14364058.750000002</v>
      </c>
      <c r="N12" s="26">
        <f t="shared" si="15"/>
        <v>514435</v>
      </c>
      <c r="O12" s="26">
        <f t="shared" si="15"/>
        <v>260759</v>
      </c>
      <c r="P12" s="26">
        <f t="shared" si="15"/>
        <v>662887.02</v>
      </c>
      <c r="Q12" s="26">
        <f t="shared" si="15"/>
        <v>360000</v>
      </c>
      <c r="R12" s="45">
        <f>SUM(R13:R18)</f>
        <v>14878493.750000002</v>
      </c>
      <c r="S12" s="54">
        <f t="shared" si="10"/>
        <v>72.361498569645761</v>
      </c>
      <c r="T12" s="54">
        <f>(R12/L12)*100</f>
        <v>72.361498569645761</v>
      </c>
      <c r="U12" s="54">
        <f>(R12/D12)*100</f>
        <v>54.013577912309088</v>
      </c>
      <c r="V12" s="142">
        <f>SUM(V13:V18)</f>
        <v>1283646.02</v>
      </c>
      <c r="W12" s="142">
        <f>(V12/J12)*100</f>
        <v>6.2430076055354364</v>
      </c>
      <c r="X12" s="143">
        <f>(V12/L12)*100</f>
        <v>6.2430076055354364</v>
      </c>
      <c r="Y12" s="142">
        <f>(V12/D12)*100</f>
        <v>4.6600358529636416</v>
      </c>
      <c r="Z12" s="150">
        <f>SUM(Z13:Z18)</f>
        <v>16162139.770000001</v>
      </c>
      <c r="AA12" s="217">
        <f>(Z12/J12)*100</f>
        <v>78.6045061751812</v>
      </c>
      <c r="AB12" s="151">
        <f>(Z12/L12)*100</f>
        <v>78.6045061751812</v>
      </c>
      <c r="AC12" s="151">
        <f>(Z12/D12)*100</f>
        <v>58.673613765272727</v>
      </c>
      <c r="AD12" s="159">
        <f>SUM(AD13:AD18)</f>
        <v>4399200.2299999995</v>
      </c>
      <c r="AE12" s="159">
        <f>(AD12/J12)*100</f>
        <v>21.395493824818811</v>
      </c>
      <c r="AF12" s="159">
        <f>(AD12/D12)*100</f>
        <v>15.970470423120151</v>
      </c>
      <c r="AG12" s="169">
        <f>SUM(AG13:AG18)</f>
        <v>4399200.2299999995</v>
      </c>
      <c r="AH12" s="170">
        <f>(AG12/L12)*100</f>
        <v>21.395493824818811</v>
      </c>
      <c r="AI12" s="169">
        <f>(AG12/D12)*100</f>
        <v>15.970470423120151</v>
      </c>
      <c r="AJ12" s="177">
        <f>SUM(AJ13:AJ18)</f>
        <v>11383700.229999999</v>
      </c>
      <c r="AK12" s="177">
        <f>(AJ12/D12)*100</f>
        <v>41.326386234727266</v>
      </c>
    </row>
    <row r="13" spans="1:41" ht="18.75" hidden="1">
      <c r="A13" s="23"/>
      <c r="B13" s="28"/>
      <c r="C13" s="29" t="s">
        <v>56</v>
      </c>
      <c r="D13" s="29">
        <f>D27+D55+D140+D168+D196+D239</f>
        <v>3768800</v>
      </c>
      <c r="E13" s="29">
        <f>E27+E55+E140+E168+E196+E239</f>
        <v>2318300</v>
      </c>
      <c r="F13" s="29">
        <f t="shared" ref="F13:H13" si="16">F27+F55+F140+F168+F196+F239</f>
        <v>268100</v>
      </c>
      <c r="G13" s="29">
        <f t="shared" si="16"/>
        <v>0</v>
      </c>
      <c r="H13" s="29">
        <f t="shared" si="16"/>
        <v>0</v>
      </c>
      <c r="I13" s="29">
        <f t="shared" ref="I13" si="17">I27+I55+I140+I168+I196+I239</f>
        <v>0</v>
      </c>
      <c r="J13" s="29">
        <f t="shared" ref="J13:K13" si="18">J27+J55+J140+J168+J196</f>
        <v>2840300</v>
      </c>
      <c r="K13" s="29">
        <f t="shared" si="18"/>
        <v>0</v>
      </c>
      <c r="L13" s="27">
        <f>J13+K13</f>
        <v>2840300</v>
      </c>
      <c r="M13" s="29">
        <f t="shared" ref="M13:M18" si="19">M27+M55+M140+M168+M196+M239</f>
        <v>2118900.0700000003</v>
      </c>
      <c r="N13" s="29">
        <f t="shared" ref="N13:Q13" si="20">N27+N55+N140+N168+N196+N239</f>
        <v>0</v>
      </c>
      <c r="O13" s="29">
        <f t="shared" si="20"/>
        <v>0</v>
      </c>
      <c r="P13" s="29">
        <f t="shared" si="20"/>
        <v>0</v>
      </c>
      <c r="Q13" s="29">
        <f t="shared" si="20"/>
        <v>360000</v>
      </c>
      <c r="R13" s="134">
        <f>M13+N13</f>
        <v>2118900.0700000003</v>
      </c>
      <c r="S13" s="54">
        <f>(R13/J13)*100</f>
        <v>74.601276977784053</v>
      </c>
      <c r="T13" s="54">
        <f>(R13/L13)*100</f>
        <v>74.601276977784053</v>
      </c>
      <c r="U13" s="54">
        <f>(R13/D13)*100</f>
        <v>56.222141530460632</v>
      </c>
      <c r="V13" s="143">
        <f>O13+P13+Q13</f>
        <v>360000</v>
      </c>
      <c r="W13" s="143">
        <f>(V13/J13)*100</f>
        <v>12.674717459423302</v>
      </c>
      <c r="X13" s="143">
        <f t="shared" ref="X13:X19" si="21">(V13/L13)*100</f>
        <v>12.674717459423302</v>
      </c>
      <c r="Y13" s="143">
        <f t="shared" ref="Y13:Y20" si="22">(V13/D13)*100</f>
        <v>9.5521120781150497</v>
      </c>
      <c r="Z13" s="151">
        <f>SUM(M13:Q13)</f>
        <v>2478900.0700000003</v>
      </c>
      <c r="AA13" s="217">
        <f>(Z13/J13)*100</f>
        <v>87.275994437207345</v>
      </c>
      <c r="AB13" s="151">
        <f t="shared" ref="AB13:AB20" si="23">(Z13/L13)*100</f>
        <v>87.275994437207345</v>
      </c>
      <c r="AC13" s="151">
        <f t="shared" ref="AC13:AC20" si="24">(Z13/D13)*100</f>
        <v>65.774253608575677</v>
      </c>
      <c r="AD13" s="160">
        <f t="shared" ref="AD13:AD18" si="25">J13-Z13</f>
        <v>361399.9299999997</v>
      </c>
      <c r="AE13" s="160">
        <f t="shared" ref="AE13:AE15" si="26">(AD13/J13)*100</f>
        <v>12.724005562792653</v>
      </c>
      <c r="AF13" s="160">
        <f>(AD13/D13)*100</f>
        <v>9.5892573232859188</v>
      </c>
      <c r="AG13" s="170">
        <f>L13-Z13</f>
        <v>361399.9299999997</v>
      </c>
      <c r="AH13" s="170">
        <f>(AG13/L13)*100</f>
        <v>12.724005562792653</v>
      </c>
      <c r="AI13" s="170">
        <f>(AG13/D13)*100</f>
        <v>9.5892573232859188</v>
      </c>
      <c r="AJ13" s="178">
        <f>D13-Z13</f>
        <v>1289899.9299999997</v>
      </c>
      <c r="AK13" s="178">
        <f t="shared" ref="AK13:AK20" si="27">(AJ13/D13)*100</f>
        <v>34.225746391424316</v>
      </c>
    </row>
    <row r="14" spans="1:41" ht="18.75" hidden="1">
      <c r="A14" s="23"/>
      <c r="B14" s="28"/>
      <c r="C14" s="29" t="s">
        <v>375</v>
      </c>
      <c r="D14" s="29">
        <f>D28+D56+D141+D169+D197+D240</f>
        <v>702000</v>
      </c>
      <c r="E14" s="29">
        <f>E28+E56+E141+E169+E197+E240</f>
        <v>294000</v>
      </c>
      <c r="F14" s="29">
        <f t="shared" ref="F14:H18" si="28">F28+F56+F141+F169+F197+F240</f>
        <v>0</v>
      </c>
      <c r="G14" s="29">
        <f t="shared" si="28"/>
        <v>0</v>
      </c>
      <c r="H14" s="29">
        <f t="shared" si="28"/>
        <v>0</v>
      </c>
      <c r="I14" s="29">
        <f t="shared" ref="I14" si="29">I28+I56+I141+I169+I197+I240</f>
        <v>0</v>
      </c>
      <c r="J14" s="29">
        <f t="shared" ref="J14:K18" si="30">J28+J56+J141+J169+J197</f>
        <v>294000</v>
      </c>
      <c r="K14" s="29">
        <f t="shared" si="30"/>
        <v>0</v>
      </c>
      <c r="L14" s="27">
        <f>J14+K14</f>
        <v>294000</v>
      </c>
      <c r="M14" s="29">
        <f t="shared" si="19"/>
        <v>264000</v>
      </c>
      <c r="N14" s="29">
        <f t="shared" ref="N14:Q18" si="31">N28+N56+N141+N169+N197+N240</f>
        <v>0</v>
      </c>
      <c r="O14" s="29">
        <f t="shared" si="31"/>
        <v>0</v>
      </c>
      <c r="P14" s="29">
        <f t="shared" si="31"/>
        <v>0</v>
      </c>
      <c r="Q14" s="29">
        <f t="shared" si="31"/>
        <v>0</v>
      </c>
      <c r="R14" s="134">
        <f>M14+N14</f>
        <v>264000</v>
      </c>
      <c r="S14" s="54">
        <f>(R14/J14)*100</f>
        <v>89.795918367346943</v>
      </c>
      <c r="T14" s="54">
        <f>(R14/L14)*100</f>
        <v>89.795918367346943</v>
      </c>
      <c r="U14" s="54">
        <f>(R14/D14)*100</f>
        <v>37.606837606837608</v>
      </c>
      <c r="V14" s="143">
        <f>O14+P14+Q14</f>
        <v>0</v>
      </c>
      <c r="W14" s="143">
        <f>(V14/J14)*100</f>
        <v>0</v>
      </c>
      <c r="X14" s="143">
        <f t="shared" ref="X14" si="32">(V14/L14)*100</f>
        <v>0</v>
      </c>
      <c r="Y14" s="143">
        <f t="shared" ref="Y14" si="33">(V14/D14)*100</f>
        <v>0</v>
      </c>
      <c r="Z14" s="151">
        <f>SUM(M14:Q14)</f>
        <v>264000</v>
      </c>
      <c r="AA14" s="217">
        <f>(Z14/J14)*100</f>
        <v>89.795918367346943</v>
      </c>
      <c r="AB14" s="151">
        <f t="shared" ref="AB14" si="34">(Z14/L14)*100</f>
        <v>89.795918367346943</v>
      </c>
      <c r="AC14" s="151">
        <f t="shared" ref="AC14" si="35">(Z14/D14)*100</f>
        <v>37.606837606837608</v>
      </c>
      <c r="AD14" s="160">
        <f t="shared" si="25"/>
        <v>30000</v>
      </c>
      <c r="AE14" s="160">
        <f t="shared" ref="AE14" si="36">(AD14/J14)*100</f>
        <v>10.204081632653061</v>
      </c>
      <c r="AF14" s="160">
        <f>(AD14/D14)*100</f>
        <v>4.2735042735042734</v>
      </c>
      <c r="AG14" s="170">
        <f>L14-Z14</f>
        <v>30000</v>
      </c>
      <c r="AH14" s="170">
        <f>(AG14/L14)*100</f>
        <v>10.204081632653061</v>
      </c>
      <c r="AI14" s="170">
        <f>(AG14/D14)*100</f>
        <v>4.2735042735042734</v>
      </c>
      <c r="AJ14" s="178">
        <f>D14-Z14</f>
        <v>438000</v>
      </c>
      <c r="AK14" s="178">
        <f t="shared" ref="AK14" si="37">(AJ14/D14)*100</f>
        <v>62.393162393162392</v>
      </c>
    </row>
    <row r="15" spans="1:41" ht="18.75" hidden="1">
      <c r="A15" s="23"/>
      <c r="B15" s="23"/>
      <c r="C15" s="29" t="s">
        <v>57</v>
      </c>
      <c r="D15" s="29">
        <f t="shared" ref="D15" si="38">D29+D57+D142+D170+D198+D241</f>
        <v>12671686</v>
      </c>
      <c r="E15" s="29">
        <f>E29+E57+E142+E170+E198+E241</f>
        <v>4838440</v>
      </c>
      <c r="F15" s="29">
        <f t="shared" si="28"/>
        <v>4025260</v>
      </c>
      <c r="G15" s="29">
        <f t="shared" si="28"/>
        <v>1321940</v>
      </c>
      <c r="H15" s="29">
        <f t="shared" si="28"/>
        <v>200000</v>
      </c>
      <c r="I15" s="29">
        <f t="shared" ref="I15" si="39">I29+I57+I142+I170+I198+I241</f>
        <v>0</v>
      </c>
      <c r="J15" s="29">
        <f t="shared" si="30"/>
        <v>10219740</v>
      </c>
      <c r="K15" s="29">
        <f t="shared" si="30"/>
        <v>0</v>
      </c>
      <c r="L15" s="27">
        <f t="shared" ref="L15:L20" si="40">J15+K15</f>
        <v>10219740</v>
      </c>
      <c r="M15" s="29">
        <f t="shared" si="19"/>
        <v>7040665.7100000009</v>
      </c>
      <c r="N15" s="29">
        <f t="shared" si="31"/>
        <v>514435</v>
      </c>
      <c r="O15" s="29">
        <f t="shared" si="31"/>
        <v>0</v>
      </c>
      <c r="P15" s="29">
        <f t="shared" si="31"/>
        <v>192276.25999999998</v>
      </c>
      <c r="Q15" s="29">
        <f t="shared" si="31"/>
        <v>0</v>
      </c>
      <c r="R15" s="134">
        <f t="shared" ref="R15:R20" si="41">M15+N15</f>
        <v>7555100.7100000009</v>
      </c>
      <c r="S15" s="54">
        <f t="shared" ref="S15:S17" si="42">(R15/J15)*100</f>
        <v>73.926545195866041</v>
      </c>
      <c r="T15" s="54">
        <f t="shared" ref="T15:T20" si="43">(R15/L15)*100</f>
        <v>73.926545195866041</v>
      </c>
      <c r="U15" s="54">
        <f>(R15/D15)*100</f>
        <v>59.621905956318685</v>
      </c>
      <c r="V15" s="143">
        <f t="shared" ref="V15:V20" si="44">O15+P15+Q15</f>
        <v>192276.25999999998</v>
      </c>
      <c r="W15" s="143">
        <f t="shared" ref="W15:W20" si="45">(V15/J15)*100</f>
        <v>1.8814202709657972</v>
      </c>
      <c r="X15" s="143">
        <f t="shared" si="21"/>
        <v>1.8814202709657972</v>
      </c>
      <c r="Y15" s="143">
        <f t="shared" si="22"/>
        <v>1.5173691961748421</v>
      </c>
      <c r="Z15" s="151">
        <f>SUM(M15:Q15)</f>
        <v>7747376.9700000007</v>
      </c>
      <c r="AA15" s="217">
        <f t="shared" ref="AA15:AA20" si="46">(Z15/J15)*100</f>
        <v>75.807965466831845</v>
      </c>
      <c r="AB15" s="151">
        <f t="shared" si="23"/>
        <v>75.807965466831845</v>
      </c>
      <c r="AC15" s="151">
        <f t="shared" si="24"/>
        <v>61.139275152493525</v>
      </c>
      <c r="AD15" s="160">
        <f t="shared" si="25"/>
        <v>2472363.0299999993</v>
      </c>
      <c r="AE15" s="160">
        <f t="shared" si="26"/>
        <v>24.192034533168155</v>
      </c>
      <c r="AF15" s="160">
        <f t="shared" ref="AF15:AF20" si="47">(AD15/D15)*100</f>
        <v>19.510924039626609</v>
      </c>
      <c r="AG15" s="170">
        <f>L15-Z15</f>
        <v>2472363.0299999993</v>
      </c>
      <c r="AH15" s="170">
        <f t="shared" ref="AH15:AH20" si="48">(AG15/L15)*100</f>
        <v>24.192034533168155</v>
      </c>
      <c r="AI15" s="170">
        <f>(AG15/D15)*100</f>
        <v>19.510924039626609</v>
      </c>
      <c r="AJ15" s="178">
        <f t="shared" ref="AJ15:AJ20" si="49">D15-Z15</f>
        <v>4924309.0299999993</v>
      </c>
      <c r="AK15" s="178">
        <f t="shared" si="27"/>
        <v>38.860724847506475</v>
      </c>
    </row>
    <row r="16" spans="1:41" ht="18.75" hidden="1">
      <c r="A16" s="23"/>
      <c r="B16" s="23"/>
      <c r="C16" s="29" t="s">
        <v>58</v>
      </c>
      <c r="D16" s="29">
        <f t="shared" ref="D16" si="50">D30+D58+D143+D171+D199+D242</f>
        <v>7588954</v>
      </c>
      <c r="E16" s="29">
        <f>E30+E58+E143+E171+E199+E242</f>
        <v>3755500</v>
      </c>
      <c r="F16" s="29">
        <f t="shared" si="28"/>
        <v>783440</v>
      </c>
      <c r="G16" s="29">
        <f t="shared" si="28"/>
        <v>283960</v>
      </c>
      <c r="H16" s="29">
        <f t="shared" si="28"/>
        <v>0</v>
      </c>
      <c r="I16" s="29">
        <f t="shared" ref="I16" si="51">I30+I58+I143+I171+I199+I242</f>
        <v>0</v>
      </c>
      <c r="J16" s="29">
        <f t="shared" si="30"/>
        <v>4682900</v>
      </c>
      <c r="K16" s="29">
        <f t="shared" si="30"/>
        <v>0</v>
      </c>
      <c r="L16" s="27">
        <f t="shared" si="40"/>
        <v>4682900</v>
      </c>
      <c r="M16" s="29">
        <f t="shared" si="19"/>
        <v>2985151.51</v>
      </c>
      <c r="N16" s="29">
        <f t="shared" si="31"/>
        <v>0</v>
      </c>
      <c r="O16" s="29">
        <f t="shared" si="31"/>
        <v>118192.2</v>
      </c>
      <c r="P16" s="29">
        <f t="shared" si="31"/>
        <v>470610.76</v>
      </c>
      <c r="Q16" s="29">
        <f t="shared" si="31"/>
        <v>0</v>
      </c>
      <c r="R16" s="134">
        <f t="shared" si="41"/>
        <v>2985151.51</v>
      </c>
      <c r="S16" s="54">
        <f t="shared" si="42"/>
        <v>63.745788080035872</v>
      </c>
      <c r="T16" s="54">
        <f t="shared" si="43"/>
        <v>63.745788080035872</v>
      </c>
      <c r="U16" s="54">
        <f t="shared" ref="U16:U20" si="52">(R16/D16)*100</f>
        <v>39.335480357372035</v>
      </c>
      <c r="V16" s="143">
        <f t="shared" si="44"/>
        <v>588802.96</v>
      </c>
      <c r="W16" s="143">
        <f t="shared" si="45"/>
        <v>12.573468577163723</v>
      </c>
      <c r="X16" s="143">
        <f t="shared" si="21"/>
        <v>12.573468577163723</v>
      </c>
      <c r="Y16" s="143">
        <f t="shared" si="22"/>
        <v>7.7586840030918616</v>
      </c>
      <c r="Z16" s="151">
        <f t="shared" ref="Z16:Z20" si="53">SUM(M16:Q16)</f>
        <v>3573954.4699999997</v>
      </c>
      <c r="AA16" s="217">
        <f t="shared" si="46"/>
        <v>76.319256657199603</v>
      </c>
      <c r="AB16" s="151">
        <f t="shared" si="23"/>
        <v>76.319256657199603</v>
      </c>
      <c r="AC16" s="151">
        <f t="shared" si="24"/>
        <v>47.0941643604639</v>
      </c>
      <c r="AD16" s="160">
        <f t="shared" si="25"/>
        <v>1108945.5300000003</v>
      </c>
      <c r="AE16" s="160">
        <f>(AD16/J16)*100</f>
        <v>23.680743342800405</v>
      </c>
      <c r="AF16" s="160">
        <f t="shared" si="47"/>
        <v>14.612626852132721</v>
      </c>
      <c r="AG16" s="170">
        <f t="shared" ref="AG16:AG20" si="54">L16-Z16</f>
        <v>1108945.5300000003</v>
      </c>
      <c r="AH16" s="170">
        <f t="shared" si="48"/>
        <v>23.680743342800405</v>
      </c>
      <c r="AI16" s="170">
        <f t="shared" ref="AI16:AI20" si="55">(AG16/D16)*100</f>
        <v>14.612626852132721</v>
      </c>
      <c r="AJ16" s="178">
        <f t="shared" si="49"/>
        <v>4014999.5300000003</v>
      </c>
      <c r="AK16" s="178">
        <f t="shared" si="27"/>
        <v>52.9058356395361</v>
      </c>
    </row>
    <row r="17" spans="1:37" ht="18.75" hidden="1">
      <c r="A17" s="23"/>
      <c r="B17" s="23"/>
      <c r="C17" s="29" t="s">
        <v>59</v>
      </c>
      <c r="D17" s="29">
        <f t="shared" ref="D17" si="56">D31+D59+D144+D172+D200+D243</f>
        <v>2524400</v>
      </c>
      <c r="E17" s="29">
        <f>E31+E59+E144+E172+E200+E243</f>
        <v>3005900</v>
      </c>
      <c r="F17" s="29">
        <f t="shared" si="28"/>
        <v>0</v>
      </c>
      <c r="G17" s="29">
        <f t="shared" si="28"/>
        <v>0</v>
      </c>
      <c r="H17" s="29">
        <f t="shared" si="28"/>
        <v>0</v>
      </c>
      <c r="I17" s="29">
        <f t="shared" ref="I17" si="57">I31+I59+I144+I172+I200+I243</f>
        <v>0</v>
      </c>
      <c r="J17" s="29">
        <f t="shared" si="30"/>
        <v>2524400</v>
      </c>
      <c r="K17" s="29">
        <f t="shared" si="30"/>
        <v>0</v>
      </c>
      <c r="L17" s="27">
        <f t="shared" si="40"/>
        <v>2524400</v>
      </c>
      <c r="M17" s="29">
        <f t="shared" si="19"/>
        <v>1803599.4100000004</v>
      </c>
      <c r="N17" s="29">
        <f t="shared" si="31"/>
        <v>0</v>
      </c>
      <c r="O17" s="29">
        <f t="shared" si="31"/>
        <v>0</v>
      </c>
      <c r="P17" s="29">
        <f t="shared" si="31"/>
        <v>0</v>
      </c>
      <c r="Q17" s="29">
        <f t="shared" si="31"/>
        <v>0</v>
      </c>
      <c r="R17" s="134">
        <f>M17+N17</f>
        <v>1803599.4100000004</v>
      </c>
      <c r="S17" s="54">
        <f t="shared" si="42"/>
        <v>71.446657027412471</v>
      </c>
      <c r="T17" s="54">
        <f t="shared" si="43"/>
        <v>71.446657027412471</v>
      </c>
      <c r="U17" s="54">
        <f t="shared" si="52"/>
        <v>71.446657027412471</v>
      </c>
      <c r="V17" s="143">
        <f t="shared" si="44"/>
        <v>0</v>
      </c>
      <c r="W17" s="143">
        <f t="shared" si="45"/>
        <v>0</v>
      </c>
      <c r="X17" s="143">
        <f t="shared" si="21"/>
        <v>0</v>
      </c>
      <c r="Y17" s="143">
        <f t="shared" si="22"/>
        <v>0</v>
      </c>
      <c r="Z17" s="151">
        <f t="shared" si="53"/>
        <v>1803599.4100000004</v>
      </c>
      <c r="AA17" s="217">
        <f t="shared" si="46"/>
        <v>71.446657027412471</v>
      </c>
      <c r="AB17" s="151">
        <f t="shared" si="23"/>
        <v>71.446657027412471</v>
      </c>
      <c r="AC17" s="151">
        <f t="shared" si="24"/>
        <v>71.446657027412471</v>
      </c>
      <c r="AD17" s="160">
        <f t="shared" si="25"/>
        <v>720800.58999999962</v>
      </c>
      <c r="AE17" s="160">
        <f t="shared" ref="AE17:AE20" si="58">(AD17/J17)*100</f>
        <v>28.553342972587529</v>
      </c>
      <c r="AF17" s="160">
        <f t="shared" si="47"/>
        <v>28.553342972587529</v>
      </c>
      <c r="AG17" s="170">
        <f t="shared" si="54"/>
        <v>720800.58999999962</v>
      </c>
      <c r="AH17" s="170">
        <f t="shared" si="48"/>
        <v>28.553342972587529</v>
      </c>
      <c r="AI17" s="170">
        <f t="shared" si="55"/>
        <v>28.553342972587529</v>
      </c>
      <c r="AJ17" s="178">
        <f t="shared" si="49"/>
        <v>720800.58999999962</v>
      </c>
      <c r="AK17" s="178">
        <f t="shared" si="27"/>
        <v>28.553342972587529</v>
      </c>
    </row>
    <row r="18" spans="1:37" ht="18.75" hidden="1">
      <c r="A18" s="23"/>
      <c r="B18" s="23"/>
      <c r="C18" s="29" t="s">
        <v>60</v>
      </c>
      <c r="D18" s="29">
        <f t="shared" ref="D18" si="59">D32+D60+D145+D173+D201+D244</f>
        <v>290000</v>
      </c>
      <c r="E18" s="29">
        <f>E32+E60+E145+E173+E201+E244</f>
        <v>0</v>
      </c>
      <c r="F18" s="29">
        <f t="shared" si="28"/>
        <v>0</v>
      </c>
      <c r="G18" s="29">
        <f t="shared" si="28"/>
        <v>0</v>
      </c>
      <c r="H18" s="29">
        <f t="shared" si="28"/>
        <v>0</v>
      </c>
      <c r="I18" s="29">
        <f t="shared" ref="I18" si="60">I32+I60+I145+I173+I201+I244</f>
        <v>0</v>
      </c>
      <c r="J18" s="29">
        <f t="shared" si="30"/>
        <v>0</v>
      </c>
      <c r="K18" s="29">
        <f t="shared" si="30"/>
        <v>0</v>
      </c>
      <c r="L18" s="27">
        <f t="shared" si="40"/>
        <v>0</v>
      </c>
      <c r="M18" s="29">
        <f t="shared" si="19"/>
        <v>151742.04999999999</v>
      </c>
      <c r="N18" s="29">
        <f t="shared" si="31"/>
        <v>0</v>
      </c>
      <c r="O18" s="29">
        <f t="shared" si="31"/>
        <v>142566.79999999999</v>
      </c>
      <c r="P18" s="29">
        <f t="shared" si="31"/>
        <v>0</v>
      </c>
      <c r="Q18" s="29">
        <f t="shared" si="31"/>
        <v>0</v>
      </c>
      <c r="R18" s="134">
        <f t="shared" si="41"/>
        <v>151742.04999999999</v>
      </c>
      <c r="S18" s="54" t="e">
        <f>(R18/J18)*100</f>
        <v>#DIV/0!</v>
      </c>
      <c r="T18" s="54" t="e">
        <f t="shared" si="43"/>
        <v>#DIV/0!</v>
      </c>
      <c r="U18" s="54">
        <f t="shared" si="52"/>
        <v>52.324844827586205</v>
      </c>
      <c r="V18" s="143">
        <f>O18+P18+Q18</f>
        <v>142566.79999999999</v>
      </c>
      <c r="W18" s="143" t="e">
        <f t="shared" si="45"/>
        <v>#DIV/0!</v>
      </c>
      <c r="X18" s="143" t="e">
        <f t="shared" si="21"/>
        <v>#DIV/0!</v>
      </c>
      <c r="Y18" s="143">
        <f t="shared" si="22"/>
        <v>49.160965517241372</v>
      </c>
      <c r="Z18" s="151">
        <f t="shared" si="53"/>
        <v>294308.84999999998</v>
      </c>
      <c r="AA18" s="217" t="e">
        <f t="shared" si="46"/>
        <v>#DIV/0!</v>
      </c>
      <c r="AB18" s="151" t="e">
        <f t="shared" si="23"/>
        <v>#DIV/0!</v>
      </c>
      <c r="AC18" s="151">
        <f t="shared" si="24"/>
        <v>101.48581034482757</v>
      </c>
      <c r="AD18" s="160">
        <f t="shared" si="25"/>
        <v>-294308.84999999998</v>
      </c>
      <c r="AE18" s="160" t="e">
        <f t="shared" si="58"/>
        <v>#DIV/0!</v>
      </c>
      <c r="AF18" s="160">
        <f t="shared" si="47"/>
        <v>-101.48581034482757</v>
      </c>
      <c r="AG18" s="170">
        <f t="shared" si="54"/>
        <v>-294308.84999999998</v>
      </c>
      <c r="AH18" s="170" t="e">
        <f t="shared" si="48"/>
        <v>#DIV/0!</v>
      </c>
      <c r="AI18" s="170">
        <f t="shared" si="55"/>
        <v>-101.48581034482757</v>
      </c>
      <c r="AJ18" s="178">
        <f t="shared" si="49"/>
        <v>-4308.8499999999767</v>
      </c>
      <c r="AK18" s="178">
        <f t="shared" si="27"/>
        <v>-1.4858103448275781</v>
      </c>
    </row>
    <row r="19" spans="1:37" ht="18.75" hidden="1">
      <c r="A19" s="30"/>
      <c r="B19" s="24" t="s">
        <v>35</v>
      </c>
      <c r="C19" s="26" t="s">
        <v>61</v>
      </c>
      <c r="D19" s="26">
        <f>D20</f>
        <v>50200000</v>
      </c>
      <c r="E19" s="26">
        <f t="shared" ref="E19:AJ19" si="61">E20</f>
        <v>50200000</v>
      </c>
      <c r="F19" s="26">
        <f t="shared" si="61"/>
        <v>0</v>
      </c>
      <c r="G19" s="26">
        <f t="shared" si="61"/>
        <v>0</v>
      </c>
      <c r="H19" s="26">
        <f t="shared" si="61"/>
        <v>0</v>
      </c>
      <c r="I19" s="26">
        <f t="shared" si="61"/>
        <v>0</v>
      </c>
      <c r="J19" s="26">
        <f t="shared" si="61"/>
        <v>50200000</v>
      </c>
      <c r="K19" s="94">
        <f>K20</f>
        <v>0</v>
      </c>
      <c r="L19" s="26">
        <f t="shared" si="61"/>
        <v>50200000</v>
      </c>
      <c r="M19" s="26">
        <f>M20</f>
        <v>6620519</v>
      </c>
      <c r="N19" s="26">
        <f t="shared" ref="N19:Q19" si="62">N20</f>
        <v>22965000</v>
      </c>
      <c r="O19" s="26">
        <f t="shared" si="62"/>
        <v>0</v>
      </c>
      <c r="P19" s="26">
        <f t="shared" si="62"/>
        <v>0</v>
      </c>
      <c r="Q19" s="26">
        <f t="shared" si="62"/>
        <v>0</v>
      </c>
      <c r="R19" s="45">
        <f t="shared" si="61"/>
        <v>29585519</v>
      </c>
      <c r="S19" s="45">
        <f t="shared" si="61"/>
        <v>58.935296812749002</v>
      </c>
      <c r="T19" s="54">
        <f t="shared" si="43"/>
        <v>58.935296812749002</v>
      </c>
      <c r="U19" s="45">
        <f t="shared" si="61"/>
        <v>58.935296812749002</v>
      </c>
      <c r="V19" s="142">
        <f t="shared" si="61"/>
        <v>0</v>
      </c>
      <c r="W19" s="142">
        <f t="shared" si="61"/>
        <v>0</v>
      </c>
      <c r="X19" s="143">
        <f t="shared" si="21"/>
        <v>0</v>
      </c>
      <c r="Y19" s="142">
        <f t="shared" si="61"/>
        <v>0</v>
      </c>
      <c r="Z19" s="150">
        <f t="shared" si="61"/>
        <v>29585519</v>
      </c>
      <c r="AA19" s="218">
        <f t="shared" si="61"/>
        <v>58.935296812749002</v>
      </c>
      <c r="AB19" s="151">
        <f t="shared" si="23"/>
        <v>58.935296812749002</v>
      </c>
      <c r="AC19" s="150">
        <f t="shared" si="61"/>
        <v>58.935296812749002</v>
      </c>
      <c r="AD19" s="159">
        <f t="shared" si="61"/>
        <v>20614481</v>
      </c>
      <c r="AE19" s="161">
        <f t="shared" si="61"/>
        <v>41.064703187250998</v>
      </c>
      <c r="AF19" s="161">
        <f t="shared" si="61"/>
        <v>41.064703187250998</v>
      </c>
      <c r="AG19" s="169">
        <f t="shared" si="61"/>
        <v>20614481</v>
      </c>
      <c r="AH19" s="171">
        <f t="shared" si="61"/>
        <v>41.064703187250998</v>
      </c>
      <c r="AI19" s="169">
        <f t="shared" si="55"/>
        <v>41.064703187250998</v>
      </c>
      <c r="AJ19" s="177">
        <f t="shared" si="61"/>
        <v>20614481</v>
      </c>
      <c r="AK19" s="177">
        <f t="shared" si="27"/>
        <v>41.064703187250998</v>
      </c>
    </row>
    <row r="20" spans="1:37" ht="18.75" hidden="1">
      <c r="A20" s="23"/>
      <c r="B20" s="24"/>
      <c r="C20" s="31" t="s">
        <v>62</v>
      </c>
      <c r="D20" s="29">
        <f t="shared" ref="D20:I21" si="63">D34+D62+D147+D175+D203+D246</f>
        <v>50200000</v>
      </c>
      <c r="E20" s="29">
        <f t="shared" si="63"/>
        <v>50200000</v>
      </c>
      <c r="F20" s="29">
        <f t="shared" si="63"/>
        <v>0</v>
      </c>
      <c r="G20" s="29">
        <f t="shared" si="63"/>
        <v>0</v>
      </c>
      <c r="H20" s="29">
        <f t="shared" si="63"/>
        <v>0</v>
      </c>
      <c r="I20" s="29">
        <f t="shared" si="63"/>
        <v>0</v>
      </c>
      <c r="J20" s="29">
        <f t="shared" ref="J20:K20" si="64">J34+J62+J147+J175+J203</f>
        <v>50200000</v>
      </c>
      <c r="K20" s="29">
        <f t="shared" si="64"/>
        <v>0</v>
      </c>
      <c r="L20" s="27">
        <f t="shared" si="40"/>
        <v>50200000</v>
      </c>
      <c r="M20" s="29">
        <f t="shared" ref="M20:Q20" si="65">M34+M62+M147+M175+M203+M246</f>
        <v>6620519</v>
      </c>
      <c r="N20" s="29">
        <f t="shared" si="65"/>
        <v>22965000</v>
      </c>
      <c r="O20" s="29">
        <f t="shared" si="65"/>
        <v>0</v>
      </c>
      <c r="P20" s="29">
        <f t="shared" si="65"/>
        <v>0</v>
      </c>
      <c r="Q20" s="29">
        <f t="shared" si="65"/>
        <v>0</v>
      </c>
      <c r="R20" s="134">
        <f t="shared" si="41"/>
        <v>29585519</v>
      </c>
      <c r="S20" s="54">
        <f>(R20/J20)*100</f>
        <v>58.935296812749002</v>
      </c>
      <c r="T20" s="54">
        <f t="shared" si="43"/>
        <v>58.935296812749002</v>
      </c>
      <c r="U20" s="54">
        <f t="shared" si="52"/>
        <v>58.935296812749002</v>
      </c>
      <c r="V20" s="143">
        <f t="shared" si="44"/>
        <v>0</v>
      </c>
      <c r="W20" s="143">
        <f t="shared" si="45"/>
        <v>0</v>
      </c>
      <c r="X20" s="143">
        <f>(V20/L20)*100</f>
        <v>0</v>
      </c>
      <c r="Y20" s="143">
        <f t="shared" si="22"/>
        <v>0</v>
      </c>
      <c r="Z20" s="151">
        <f t="shared" si="53"/>
        <v>29585519</v>
      </c>
      <c r="AA20" s="217">
        <f t="shared" si="46"/>
        <v>58.935296812749002</v>
      </c>
      <c r="AB20" s="151">
        <f t="shared" si="23"/>
        <v>58.935296812749002</v>
      </c>
      <c r="AC20" s="151">
        <f t="shared" si="24"/>
        <v>58.935296812749002</v>
      </c>
      <c r="AD20" s="160">
        <f>J20-Z20</f>
        <v>20614481</v>
      </c>
      <c r="AE20" s="160">
        <f t="shared" si="58"/>
        <v>41.064703187250998</v>
      </c>
      <c r="AF20" s="160">
        <f t="shared" si="47"/>
        <v>41.064703187250998</v>
      </c>
      <c r="AG20" s="170">
        <f t="shared" si="54"/>
        <v>20614481</v>
      </c>
      <c r="AH20" s="170">
        <f t="shared" si="48"/>
        <v>41.064703187250998</v>
      </c>
      <c r="AI20" s="170">
        <f t="shared" si="55"/>
        <v>41.064703187250998</v>
      </c>
      <c r="AJ20" s="178">
        <f t="shared" si="49"/>
        <v>20614481</v>
      </c>
      <c r="AK20" s="178">
        <f t="shared" si="27"/>
        <v>41.064703187250998</v>
      </c>
    </row>
    <row r="21" spans="1:37" ht="18.75" hidden="1">
      <c r="A21" s="23"/>
      <c r="B21" s="24" t="s">
        <v>26</v>
      </c>
      <c r="C21" s="26" t="s">
        <v>376</v>
      </c>
      <c r="D21" s="29">
        <f t="shared" si="63"/>
        <v>1025778</v>
      </c>
      <c r="E21" s="29">
        <f t="shared" si="63"/>
        <v>0</v>
      </c>
      <c r="F21" s="29">
        <f t="shared" si="63"/>
        <v>0</v>
      </c>
      <c r="G21" s="29">
        <f t="shared" si="63"/>
        <v>100000</v>
      </c>
      <c r="H21" s="29">
        <f t="shared" si="63"/>
        <v>0</v>
      </c>
      <c r="I21" s="29">
        <f t="shared" si="63"/>
        <v>0</v>
      </c>
      <c r="J21" s="29">
        <f t="shared" ref="J21:K21" si="66">J35+J63+J148+J176+J204</f>
        <v>100000</v>
      </c>
      <c r="K21" s="29">
        <f t="shared" si="66"/>
        <v>0</v>
      </c>
      <c r="L21" s="27">
        <f>J21+K21</f>
        <v>100000</v>
      </c>
      <c r="M21" s="29">
        <f t="shared" ref="M21:Q21" si="67">M35+M63+M148+M176+M204+M247</f>
        <v>0</v>
      </c>
      <c r="N21" s="29">
        <f t="shared" si="67"/>
        <v>0</v>
      </c>
      <c r="O21" s="29">
        <f t="shared" si="67"/>
        <v>0</v>
      </c>
      <c r="P21" s="29">
        <f t="shared" si="67"/>
        <v>0</v>
      </c>
      <c r="Q21" s="29">
        <f t="shared" si="67"/>
        <v>0</v>
      </c>
      <c r="R21" s="134">
        <f t="shared" ref="R21" si="68">M21+N21</f>
        <v>0</v>
      </c>
      <c r="S21" s="54">
        <f>(R21/J21)*100</f>
        <v>0</v>
      </c>
      <c r="T21" s="54">
        <f t="shared" ref="T21" si="69">(R21/L21)*100</f>
        <v>0</v>
      </c>
      <c r="U21" s="54">
        <f t="shared" ref="U21" si="70">(R21/D21)*100</f>
        <v>0</v>
      </c>
      <c r="V21" s="143">
        <f t="shared" ref="V21" si="71">O21+P21+Q21</f>
        <v>0</v>
      </c>
      <c r="W21" s="143">
        <f t="shared" ref="W21" si="72">(V21/J21)*100</f>
        <v>0</v>
      </c>
      <c r="X21" s="143">
        <f>(V21/L21)*100</f>
        <v>0</v>
      </c>
      <c r="Y21" s="143">
        <f t="shared" ref="Y21" si="73">(V21/D21)*100</f>
        <v>0</v>
      </c>
      <c r="Z21" s="151">
        <f t="shared" ref="Z21" si="74">SUM(M21:Q21)</f>
        <v>0</v>
      </c>
      <c r="AA21" s="217">
        <f t="shared" ref="AA21" si="75">(Z21/J21)*100</f>
        <v>0</v>
      </c>
      <c r="AB21" s="151">
        <f t="shared" ref="AB21" si="76">(Z21/L21)*100</f>
        <v>0</v>
      </c>
      <c r="AC21" s="151">
        <f t="shared" ref="AC21" si="77">(Z21/D21)*100</f>
        <v>0</v>
      </c>
      <c r="AD21" s="160">
        <f>J21-Z21</f>
        <v>100000</v>
      </c>
      <c r="AE21" s="160">
        <f t="shared" ref="AE21" si="78">(AD21/J21)*100</f>
        <v>100</v>
      </c>
      <c r="AF21" s="160">
        <f t="shared" ref="AF21" si="79">(AD21/D21)*100</f>
        <v>9.7486980613739025</v>
      </c>
      <c r="AG21" s="170">
        <f t="shared" ref="AG21" si="80">L21-Z21</f>
        <v>100000</v>
      </c>
      <c r="AH21" s="170">
        <f t="shared" ref="AH21" si="81">(AG21/L21)*100</f>
        <v>100</v>
      </c>
      <c r="AI21" s="170">
        <f t="shared" ref="AI21" si="82">(AG21/D21)*100</f>
        <v>9.7486980613739025</v>
      </c>
      <c r="AJ21" s="178">
        <f t="shared" ref="AJ21" si="83">D21-Z21</f>
        <v>1025778</v>
      </c>
      <c r="AK21" s="178">
        <f t="shared" ref="AK21" si="84">(AJ21/D21)*100</f>
        <v>100</v>
      </c>
    </row>
    <row r="22" spans="1:37" ht="19.5" hidden="1" thickBot="1">
      <c r="A22" s="32"/>
      <c r="B22" s="32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135"/>
      <c r="S22" s="135"/>
      <c r="T22" s="135"/>
      <c r="U22" s="135"/>
      <c r="V22" s="144"/>
      <c r="W22" s="144"/>
      <c r="X22" s="144"/>
      <c r="Y22" s="144"/>
      <c r="Z22" s="152"/>
      <c r="AA22" s="219"/>
      <c r="AB22" s="152"/>
      <c r="AC22" s="152"/>
      <c r="AD22" s="162"/>
      <c r="AE22" s="162"/>
      <c r="AF22" s="163"/>
      <c r="AG22" s="172"/>
      <c r="AH22" s="172"/>
      <c r="AI22" s="72"/>
      <c r="AJ22" s="179"/>
      <c r="AK22" s="180"/>
    </row>
    <row r="23" spans="1:37" ht="26.25" hidden="1">
      <c r="A23" s="1085" t="s">
        <v>236</v>
      </c>
      <c r="B23" s="1086"/>
      <c r="C23" s="1086"/>
      <c r="D23" s="1086"/>
      <c r="E23" s="1086"/>
      <c r="F23" s="1086"/>
      <c r="G23" s="1086"/>
      <c r="H23" s="1086"/>
      <c r="I23" s="1086"/>
      <c r="J23" s="1086"/>
      <c r="K23" s="1086"/>
      <c r="L23" s="1086"/>
      <c r="M23" s="1086"/>
      <c r="N23" s="1086"/>
      <c r="O23" s="1086"/>
      <c r="P23" s="1086"/>
      <c r="Q23" s="1086"/>
      <c r="R23" s="1086"/>
      <c r="S23" s="1086"/>
      <c r="T23" s="1086"/>
      <c r="U23" s="1086"/>
      <c r="V23" s="1086"/>
      <c r="W23" s="1086"/>
      <c r="X23" s="1086"/>
      <c r="Y23" s="1086"/>
      <c r="Z23" s="1086"/>
      <c r="AA23" s="1086"/>
      <c r="AB23" s="1086"/>
      <c r="AC23" s="1086"/>
      <c r="AD23" s="1086"/>
      <c r="AE23" s="1086"/>
      <c r="AF23" s="1086"/>
      <c r="AG23" s="1086"/>
      <c r="AH23" s="1086"/>
      <c r="AI23" s="1086"/>
      <c r="AJ23" s="1086"/>
      <c r="AK23" s="1086"/>
    </row>
    <row r="24" spans="1:37" s="35" customFormat="1" ht="36.950000000000003" hidden="1" customHeight="1">
      <c r="A24" s="182"/>
      <c r="B24" s="183"/>
      <c r="C24" s="184"/>
      <c r="D24" s="184"/>
      <c r="E24" s="184"/>
      <c r="F24" s="184"/>
      <c r="G24" s="184"/>
      <c r="H24" s="184"/>
      <c r="I24" s="184"/>
      <c r="J24" s="184"/>
      <c r="K24" s="185"/>
      <c r="L24" s="184"/>
      <c r="M24" s="186" t="s">
        <v>435</v>
      </c>
      <c r="N24" s="186" t="s">
        <v>436</v>
      </c>
      <c r="O24" s="186" t="s">
        <v>20</v>
      </c>
      <c r="P24" s="186" t="s">
        <v>21</v>
      </c>
      <c r="Q24" s="186" t="s">
        <v>437</v>
      </c>
      <c r="R24" s="187" t="s">
        <v>417</v>
      </c>
      <c r="S24" s="188" t="s">
        <v>433</v>
      </c>
      <c r="T24" s="188" t="s">
        <v>434</v>
      </c>
      <c r="U24" s="188" t="s">
        <v>403</v>
      </c>
      <c r="V24" s="188" t="s">
        <v>438</v>
      </c>
      <c r="W24" s="188" t="s">
        <v>433</v>
      </c>
      <c r="X24" s="188" t="s">
        <v>434</v>
      </c>
      <c r="Y24" s="188" t="s">
        <v>403</v>
      </c>
      <c r="Z24" s="187" t="s">
        <v>439</v>
      </c>
      <c r="AA24" s="220" t="s">
        <v>433</v>
      </c>
      <c r="AB24" s="188" t="s">
        <v>434</v>
      </c>
      <c r="AC24" s="188" t="s">
        <v>403</v>
      </c>
      <c r="AD24" s="188" t="s">
        <v>440</v>
      </c>
      <c r="AE24" s="188" t="s">
        <v>433</v>
      </c>
      <c r="AF24" s="188" t="s">
        <v>403</v>
      </c>
      <c r="AG24" s="188" t="s">
        <v>408</v>
      </c>
      <c r="AH24" s="188" t="s">
        <v>433</v>
      </c>
      <c r="AI24" s="188" t="s">
        <v>403</v>
      </c>
      <c r="AJ24" s="188" t="s">
        <v>441</v>
      </c>
      <c r="AK24" s="188" t="s">
        <v>403</v>
      </c>
    </row>
    <row r="25" spans="1:37" s="35" customFormat="1" ht="18.95" hidden="1" customHeight="1">
      <c r="A25" s="205"/>
      <c r="B25" s="206"/>
      <c r="C25" s="184" t="s">
        <v>54</v>
      </c>
      <c r="D25" s="184">
        <f>D26+D33+D35</f>
        <v>500000</v>
      </c>
      <c r="E25" s="184">
        <f t="shared" ref="E25:I25" si="85">E26+E33+E35</f>
        <v>500000</v>
      </c>
      <c r="F25" s="184">
        <f t="shared" si="85"/>
        <v>0</v>
      </c>
      <c r="G25" s="184">
        <f t="shared" si="85"/>
        <v>0</v>
      </c>
      <c r="H25" s="184">
        <f t="shared" ref="H25" si="86">H26+H33+H35</f>
        <v>0</v>
      </c>
      <c r="I25" s="184">
        <f t="shared" si="85"/>
        <v>0</v>
      </c>
      <c r="J25" s="184">
        <f>SUM(E25:I25)</f>
        <v>500000</v>
      </c>
      <c r="K25" s="185">
        <f>K26+K33+K35</f>
        <v>0</v>
      </c>
      <c r="L25" s="184">
        <f>L26+L33+L35</f>
        <v>500000</v>
      </c>
      <c r="M25" s="184">
        <f>M26+M33+M35</f>
        <v>378240</v>
      </c>
      <c r="N25" s="184">
        <f t="shared" ref="N25:Q25" si="87">N26+N33+N35</f>
        <v>0</v>
      </c>
      <c r="O25" s="184">
        <f t="shared" si="87"/>
        <v>0</v>
      </c>
      <c r="P25" s="184">
        <f t="shared" si="87"/>
        <v>0</v>
      </c>
      <c r="Q25" s="184">
        <f t="shared" si="87"/>
        <v>0</v>
      </c>
      <c r="R25" s="184">
        <f>R26+R33+R35</f>
        <v>378240</v>
      </c>
      <c r="S25" s="207">
        <f>(R25/J25)*100</f>
        <v>75.64800000000001</v>
      </c>
      <c r="T25" s="207">
        <f>(R25/L25)*100</f>
        <v>75.64800000000001</v>
      </c>
      <c r="U25" s="198">
        <f t="shared" ref="U25:U32" si="88">(R25/D25)*100</f>
        <v>75.64800000000001</v>
      </c>
      <c r="V25" s="184">
        <f>V26+V33+V35</f>
        <v>0</v>
      </c>
      <c r="W25" s="198">
        <f>(V25/J25)*100</f>
        <v>0</v>
      </c>
      <c r="X25" s="207">
        <f>(V25/L25)*100</f>
        <v>0</v>
      </c>
      <c r="Y25" s="198">
        <f t="shared" ref="Y25:Y32" si="89">(V25/D25)*100</f>
        <v>0</v>
      </c>
      <c r="Z25" s="184">
        <f>Z26+Z33+Z35</f>
        <v>378240</v>
      </c>
      <c r="AA25" s="221">
        <f>(Z25/J25)*100</f>
        <v>75.64800000000001</v>
      </c>
      <c r="AB25" s="207">
        <f>(Z25/L25)*100</f>
        <v>75.64800000000001</v>
      </c>
      <c r="AC25" s="198">
        <f t="shared" ref="AC25:AC32" si="90">(Z25/D25)*100</f>
        <v>75.64800000000001</v>
      </c>
      <c r="AD25" s="184">
        <f>AD26+AD33+AD35</f>
        <v>121760</v>
      </c>
      <c r="AE25" s="198">
        <f t="shared" ref="AE25:AE26" si="91">(AD25/J25)*100</f>
        <v>24.352</v>
      </c>
      <c r="AF25" s="198">
        <f t="shared" ref="AF25:AF32" si="92">(AD25/D25)*100</f>
        <v>24.352</v>
      </c>
      <c r="AG25" s="184">
        <f>AG26+AG33+AG35</f>
        <v>121760</v>
      </c>
      <c r="AH25" s="198">
        <f>(AG25/L25)*100</f>
        <v>24.352</v>
      </c>
      <c r="AI25" s="198">
        <f t="shared" ref="AI25:AI35" si="93">(AG25/D25)*100</f>
        <v>24.352</v>
      </c>
      <c r="AJ25" s="184">
        <f>AJ26+AJ33+AJ35</f>
        <v>121760</v>
      </c>
      <c r="AK25" s="198">
        <f t="shared" ref="AK25:AK35" si="94">(AJ25/D25)*100</f>
        <v>24.352</v>
      </c>
    </row>
    <row r="26" spans="1:37" s="35" customFormat="1" ht="18.95" hidden="1" customHeight="1">
      <c r="A26" s="182"/>
      <c r="B26" s="192" t="s">
        <v>34</v>
      </c>
      <c r="C26" s="193" t="s">
        <v>55</v>
      </c>
      <c r="D26" s="193">
        <f t="shared" ref="D26:I26" si="95">SUM(D27:D32)</f>
        <v>500000</v>
      </c>
      <c r="E26" s="190">
        <f t="shared" si="95"/>
        <v>500000</v>
      </c>
      <c r="F26" s="190">
        <f t="shared" si="95"/>
        <v>0</v>
      </c>
      <c r="G26" s="190">
        <f t="shared" si="95"/>
        <v>0</v>
      </c>
      <c r="H26" s="190">
        <f t="shared" si="95"/>
        <v>0</v>
      </c>
      <c r="I26" s="190">
        <f t="shared" si="95"/>
        <v>0</v>
      </c>
      <c r="J26" s="190">
        <f>SUM(E26:I26)</f>
        <v>500000</v>
      </c>
      <c r="K26" s="194">
        <f>SUM(K27:K32)</f>
        <v>0</v>
      </c>
      <c r="L26" s="190">
        <f>SUM(L27:L32)</f>
        <v>500000</v>
      </c>
      <c r="M26" s="193">
        <f>SUM(M27:M32)</f>
        <v>378240</v>
      </c>
      <c r="N26" s="193">
        <f t="shared" ref="N26:Q26" si="96">SUM(N27:N32)</f>
        <v>0</v>
      </c>
      <c r="O26" s="193">
        <f t="shared" si="96"/>
        <v>0</v>
      </c>
      <c r="P26" s="193">
        <f t="shared" si="96"/>
        <v>0</v>
      </c>
      <c r="Q26" s="193">
        <f t="shared" si="96"/>
        <v>0</v>
      </c>
      <c r="R26" s="190">
        <f>SUM(R27:R32)</f>
        <v>378240</v>
      </c>
      <c r="S26" s="189">
        <f t="shared" ref="S26:S34" si="97">(R26/J26)*100</f>
        <v>75.64800000000001</v>
      </c>
      <c r="T26" s="189">
        <f t="shared" ref="T26:T34" si="98">(R26/L26)*100</f>
        <v>75.64800000000001</v>
      </c>
      <c r="U26" s="190">
        <f t="shared" si="88"/>
        <v>75.64800000000001</v>
      </c>
      <c r="V26" s="190">
        <f>SUM(V27:V32)</f>
        <v>0</v>
      </c>
      <c r="W26" s="190">
        <f t="shared" ref="W26:W34" si="99">(V26/J26)*100</f>
        <v>0</v>
      </c>
      <c r="X26" s="189">
        <f t="shared" ref="X26:X34" si="100">(V26/L26)*100</f>
        <v>0</v>
      </c>
      <c r="Y26" s="189">
        <f t="shared" si="89"/>
        <v>0</v>
      </c>
      <c r="Z26" s="190">
        <f>SUM(Z27:Z32)</f>
        <v>378240</v>
      </c>
      <c r="AA26" s="218">
        <f t="shared" ref="AA26:AA34" si="101">(Z26/J26)*100</f>
        <v>75.64800000000001</v>
      </c>
      <c r="AB26" s="189">
        <f t="shared" ref="AB26:AB34" si="102">(Z26/L26)*100</f>
        <v>75.64800000000001</v>
      </c>
      <c r="AC26" s="189">
        <f t="shared" si="90"/>
        <v>75.64800000000001</v>
      </c>
      <c r="AD26" s="191">
        <f>SUM(AD27:AD32)</f>
        <v>121760</v>
      </c>
      <c r="AE26" s="191">
        <f t="shared" si="91"/>
        <v>24.352</v>
      </c>
      <c r="AF26" s="191">
        <f t="shared" si="92"/>
        <v>24.352</v>
      </c>
      <c r="AG26" s="191">
        <f>SUM(AG27:AG32)</f>
        <v>121760</v>
      </c>
      <c r="AH26" s="191">
        <f t="shared" ref="AH26:AH34" si="103">(AG26/L26)*100</f>
        <v>24.352</v>
      </c>
      <c r="AI26" s="191">
        <f t="shared" si="93"/>
        <v>24.352</v>
      </c>
      <c r="AJ26" s="191">
        <f>SUM(AJ27:AJ32)</f>
        <v>121760</v>
      </c>
      <c r="AK26" s="191">
        <f t="shared" si="94"/>
        <v>24.352</v>
      </c>
    </row>
    <row r="27" spans="1:37" s="35" customFormat="1" ht="18.95" hidden="1" customHeight="1">
      <c r="A27" s="183"/>
      <c r="B27" s="183"/>
      <c r="C27" s="189" t="s">
        <v>56</v>
      </c>
      <c r="D27" s="189">
        <f>D41</f>
        <v>0</v>
      </c>
      <c r="E27" s="189">
        <f t="shared" ref="E27:G27" si="104">E41</f>
        <v>0</v>
      </c>
      <c r="F27" s="189">
        <f t="shared" si="104"/>
        <v>0</v>
      </c>
      <c r="G27" s="189">
        <f t="shared" si="104"/>
        <v>0</v>
      </c>
      <c r="H27" s="189">
        <f t="shared" ref="H27" si="105">H41</f>
        <v>0</v>
      </c>
      <c r="I27" s="189">
        <f>I41</f>
        <v>0</v>
      </c>
      <c r="J27" s="190">
        <f t="shared" ref="J27:J34" si="106">SUM(E27:I27)</f>
        <v>0</v>
      </c>
      <c r="K27" s="195">
        <f>K41</f>
        <v>0</v>
      </c>
      <c r="L27" s="196">
        <f t="shared" ref="L27:L32" si="107">J27+(K27)</f>
        <v>0</v>
      </c>
      <c r="M27" s="189">
        <f>M41</f>
        <v>0</v>
      </c>
      <c r="N27" s="189">
        <f t="shared" ref="N27:Q27" si="108">N41</f>
        <v>0</v>
      </c>
      <c r="O27" s="189">
        <f t="shared" si="108"/>
        <v>0</v>
      </c>
      <c r="P27" s="189">
        <f t="shared" si="108"/>
        <v>0</v>
      </c>
      <c r="Q27" s="189">
        <f t="shared" si="108"/>
        <v>0</v>
      </c>
      <c r="R27" s="189">
        <f t="shared" ref="R27:R32" si="109">M27+N27</f>
        <v>0</v>
      </c>
      <c r="S27" s="189" t="e">
        <f t="shared" si="97"/>
        <v>#DIV/0!</v>
      </c>
      <c r="T27" s="189" t="e">
        <f t="shared" si="98"/>
        <v>#DIV/0!</v>
      </c>
      <c r="U27" s="189" t="e">
        <f t="shared" si="88"/>
        <v>#DIV/0!</v>
      </c>
      <c r="V27" s="189">
        <f t="shared" ref="V27:V32" si="110">O27+P27</f>
        <v>0</v>
      </c>
      <c r="W27" s="189" t="e">
        <f t="shared" si="99"/>
        <v>#DIV/0!</v>
      </c>
      <c r="X27" s="189" t="e">
        <f t="shared" si="100"/>
        <v>#DIV/0!</v>
      </c>
      <c r="Y27" s="189" t="e">
        <f t="shared" si="89"/>
        <v>#DIV/0!</v>
      </c>
      <c r="Z27" s="189">
        <f t="shared" ref="Z27:Z32" si="111">SUM(M27:Q27)</f>
        <v>0</v>
      </c>
      <c r="AA27" s="217" t="e">
        <f t="shared" si="101"/>
        <v>#DIV/0!</v>
      </c>
      <c r="AB27" s="189" t="e">
        <f t="shared" si="102"/>
        <v>#DIV/0!</v>
      </c>
      <c r="AC27" s="189" t="e">
        <f t="shared" si="90"/>
        <v>#DIV/0!</v>
      </c>
      <c r="AD27" s="197">
        <f>J27-Z27</f>
        <v>0</v>
      </c>
      <c r="AE27" s="197" t="e">
        <f>(AD27/J27)*100</f>
        <v>#DIV/0!</v>
      </c>
      <c r="AF27" s="197" t="e">
        <f t="shared" si="92"/>
        <v>#DIV/0!</v>
      </c>
      <c r="AG27" s="197">
        <f>L27-Z27</f>
        <v>0</v>
      </c>
      <c r="AH27" s="197" t="e">
        <f t="shared" si="103"/>
        <v>#DIV/0!</v>
      </c>
      <c r="AI27" s="197" t="e">
        <f t="shared" si="93"/>
        <v>#DIV/0!</v>
      </c>
      <c r="AJ27" s="197">
        <f t="shared" ref="AJ27:AJ32" si="112">D27-Z27</f>
        <v>0</v>
      </c>
      <c r="AK27" s="197" t="e">
        <f t="shared" si="94"/>
        <v>#DIV/0!</v>
      </c>
    </row>
    <row r="28" spans="1:37" s="35" customFormat="1" ht="18.95" hidden="1" customHeight="1">
      <c r="A28" s="183"/>
      <c r="B28" s="183"/>
      <c r="C28" s="189" t="s">
        <v>375</v>
      </c>
      <c r="D28" s="189">
        <f t="shared" ref="D28:G35" si="113">D42</f>
        <v>0</v>
      </c>
      <c r="E28" s="189">
        <f t="shared" si="113"/>
        <v>0</v>
      </c>
      <c r="F28" s="189">
        <f t="shared" si="113"/>
        <v>0</v>
      </c>
      <c r="G28" s="189">
        <f t="shared" si="113"/>
        <v>0</v>
      </c>
      <c r="H28" s="189">
        <f t="shared" ref="H28" si="114">H42</f>
        <v>0</v>
      </c>
      <c r="I28" s="189">
        <f t="shared" ref="I28" si="115">I42</f>
        <v>0</v>
      </c>
      <c r="J28" s="190">
        <f t="shared" ref="J28" si="116">SUM(E28:I28)</f>
        <v>0</v>
      </c>
      <c r="K28" s="195">
        <f t="shared" ref="K28:K35" si="117">K42</f>
        <v>0</v>
      </c>
      <c r="L28" s="196">
        <f t="shared" si="107"/>
        <v>0</v>
      </c>
      <c r="M28" s="189">
        <f t="shared" ref="M28:Q28" si="118">M42</f>
        <v>0</v>
      </c>
      <c r="N28" s="189">
        <f t="shared" si="118"/>
        <v>0</v>
      </c>
      <c r="O28" s="189">
        <f t="shared" si="118"/>
        <v>0</v>
      </c>
      <c r="P28" s="189">
        <f t="shared" si="118"/>
        <v>0</v>
      </c>
      <c r="Q28" s="189">
        <f t="shared" si="118"/>
        <v>0</v>
      </c>
      <c r="R28" s="189">
        <f t="shared" si="109"/>
        <v>0</v>
      </c>
      <c r="S28" s="189" t="e">
        <f t="shared" ref="S28" si="119">(R28/J28)*100</f>
        <v>#DIV/0!</v>
      </c>
      <c r="T28" s="189" t="e">
        <f t="shared" ref="T28" si="120">(R28/L28)*100</f>
        <v>#DIV/0!</v>
      </c>
      <c r="U28" s="189" t="e">
        <f t="shared" si="88"/>
        <v>#DIV/0!</v>
      </c>
      <c r="V28" s="189">
        <f t="shared" si="110"/>
        <v>0</v>
      </c>
      <c r="W28" s="189" t="e">
        <f t="shared" ref="W28" si="121">(V28/J28)*100</f>
        <v>#DIV/0!</v>
      </c>
      <c r="X28" s="189" t="e">
        <f t="shared" ref="X28" si="122">(V28/L28)*100</f>
        <v>#DIV/0!</v>
      </c>
      <c r="Y28" s="189" t="e">
        <f t="shared" si="89"/>
        <v>#DIV/0!</v>
      </c>
      <c r="Z28" s="189">
        <f t="shared" si="111"/>
        <v>0</v>
      </c>
      <c r="AA28" s="217" t="e">
        <f t="shared" ref="AA28" si="123">(Z28/J28)*100</f>
        <v>#DIV/0!</v>
      </c>
      <c r="AB28" s="189" t="e">
        <f t="shared" ref="AB28" si="124">(Z28/L28)*100</f>
        <v>#DIV/0!</v>
      </c>
      <c r="AC28" s="189" t="e">
        <f t="shared" si="90"/>
        <v>#DIV/0!</v>
      </c>
      <c r="AD28" s="197">
        <f>J28-Z28</f>
        <v>0</v>
      </c>
      <c r="AE28" s="197" t="e">
        <f>(AD28/J28)*100</f>
        <v>#DIV/0!</v>
      </c>
      <c r="AF28" s="197" t="e">
        <f t="shared" si="92"/>
        <v>#DIV/0!</v>
      </c>
      <c r="AG28" s="197">
        <f>L28-Z28</f>
        <v>0</v>
      </c>
      <c r="AH28" s="197" t="e">
        <f t="shared" ref="AH28" si="125">(AG28/L28)*100</f>
        <v>#DIV/0!</v>
      </c>
      <c r="AI28" s="197" t="e">
        <f t="shared" si="93"/>
        <v>#DIV/0!</v>
      </c>
      <c r="AJ28" s="197">
        <f t="shared" si="112"/>
        <v>0</v>
      </c>
      <c r="AK28" s="197" t="e">
        <f t="shared" si="94"/>
        <v>#DIV/0!</v>
      </c>
    </row>
    <row r="29" spans="1:37" s="35" customFormat="1" ht="18.95" hidden="1" customHeight="1">
      <c r="A29" s="183"/>
      <c r="B29" s="183"/>
      <c r="C29" s="189" t="s">
        <v>57</v>
      </c>
      <c r="D29" s="189">
        <f t="shared" si="113"/>
        <v>500000</v>
      </c>
      <c r="E29" s="189">
        <f t="shared" si="113"/>
        <v>500000</v>
      </c>
      <c r="F29" s="189">
        <f t="shared" si="113"/>
        <v>0</v>
      </c>
      <c r="G29" s="189">
        <f t="shared" si="113"/>
        <v>0</v>
      </c>
      <c r="H29" s="189">
        <f t="shared" ref="H29" si="126">H43</f>
        <v>0</v>
      </c>
      <c r="I29" s="189">
        <f t="shared" ref="I29" si="127">I43</f>
        <v>0</v>
      </c>
      <c r="J29" s="190">
        <f t="shared" si="106"/>
        <v>500000</v>
      </c>
      <c r="K29" s="195">
        <f t="shared" si="117"/>
        <v>0</v>
      </c>
      <c r="L29" s="196">
        <f t="shared" si="107"/>
        <v>500000</v>
      </c>
      <c r="M29" s="189">
        <f t="shared" ref="M29:Q29" si="128">M43</f>
        <v>378240</v>
      </c>
      <c r="N29" s="189">
        <f t="shared" si="128"/>
        <v>0</v>
      </c>
      <c r="O29" s="189">
        <f t="shared" si="128"/>
        <v>0</v>
      </c>
      <c r="P29" s="189">
        <f t="shared" si="128"/>
        <v>0</v>
      </c>
      <c r="Q29" s="189">
        <f t="shared" si="128"/>
        <v>0</v>
      </c>
      <c r="R29" s="189">
        <f t="shared" si="109"/>
        <v>378240</v>
      </c>
      <c r="S29" s="189">
        <f>(R29/J29)*100</f>
        <v>75.64800000000001</v>
      </c>
      <c r="T29" s="189">
        <f t="shared" si="98"/>
        <v>75.64800000000001</v>
      </c>
      <c r="U29" s="189">
        <f t="shared" si="88"/>
        <v>75.64800000000001</v>
      </c>
      <c r="V29" s="189">
        <f t="shared" si="110"/>
        <v>0</v>
      </c>
      <c r="W29" s="189">
        <f t="shared" si="99"/>
        <v>0</v>
      </c>
      <c r="X29" s="189">
        <f t="shared" si="100"/>
        <v>0</v>
      </c>
      <c r="Y29" s="189">
        <f t="shared" si="89"/>
        <v>0</v>
      </c>
      <c r="Z29" s="189">
        <f t="shared" si="111"/>
        <v>378240</v>
      </c>
      <c r="AA29" s="217">
        <f t="shared" si="101"/>
        <v>75.64800000000001</v>
      </c>
      <c r="AB29" s="189">
        <f t="shared" si="102"/>
        <v>75.64800000000001</v>
      </c>
      <c r="AC29" s="189">
        <f t="shared" si="90"/>
        <v>75.64800000000001</v>
      </c>
      <c r="AD29" s="197">
        <f t="shared" ref="AD29:AD32" si="129">J29-Z29</f>
        <v>121760</v>
      </c>
      <c r="AE29" s="197">
        <f t="shared" ref="AE29:AE34" si="130">(AD29/J29)*100</f>
        <v>24.352</v>
      </c>
      <c r="AF29" s="197">
        <f t="shared" si="92"/>
        <v>24.352</v>
      </c>
      <c r="AG29" s="197">
        <f t="shared" ref="AG29:AG32" si="131">L29-Z29</f>
        <v>121760</v>
      </c>
      <c r="AH29" s="197">
        <f t="shared" si="103"/>
        <v>24.352</v>
      </c>
      <c r="AI29" s="197">
        <f t="shared" si="93"/>
        <v>24.352</v>
      </c>
      <c r="AJ29" s="197">
        <f t="shared" si="112"/>
        <v>121760</v>
      </c>
      <c r="AK29" s="197">
        <f t="shared" si="94"/>
        <v>24.352</v>
      </c>
    </row>
    <row r="30" spans="1:37" s="35" customFormat="1" ht="18.95" hidden="1" customHeight="1">
      <c r="A30" s="183"/>
      <c r="B30" s="183"/>
      <c r="C30" s="189" t="s">
        <v>58</v>
      </c>
      <c r="D30" s="189">
        <f t="shared" si="113"/>
        <v>0</v>
      </c>
      <c r="E30" s="189">
        <f t="shared" si="113"/>
        <v>0</v>
      </c>
      <c r="F30" s="189">
        <f t="shared" si="113"/>
        <v>0</v>
      </c>
      <c r="G30" s="189">
        <f t="shared" si="113"/>
        <v>0</v>
      </c>
      <c r="H30" s="189">
        <f t="shared" ref="H30" si="132">H44</f>
        <v>0</v>
      </c>
      <c r="I30" s="189">
        <f t="shared" ref="I30" si="133">I44</f>
        <v>0</v>
      </c>
      <c r="J30" s="190">
        <f t="shared" si="106"/>
        <v>0</v>
      </c>
      <c r="K30" s="195">
        <f t="shared" si="117"/>
        <v>0</v>
      </c>
      <c r="L30" s="196">
        <f t="shared" si="107"/>
        <v>0</v>
      </c>
      <c r="M30" s="189">
        <f t="shared" ref="M30:Q30" si="134">M44</f>
        <v>0</v>
      </c>
      <c r="N30" s="189">
        <f t="shared" si="134"/>
        <v>0</v>
      </c>
      <c r="O30" s="189">
        <f t="shared" si="134"/>
        <v>0</v>
      </c>
      <c r="P30" s="189">
        <f t="shared" si="134"/>
        <v>0</v>
      </c>
      <c r="Q30" s="189">
        <f t="shared" si="134"/>
        <v>0</v>
      </c>
      <c r="R30" s="189">
        <f t="shared" si="109"/>
        <v>0</v>
      </c>
      <c r="S30" s="189" t="e">
        <f t="shared" si="97"/>
        <v>#DIV/0!</v>
      </c>
      <c r="T30" s="189" t="e">
        <f t="shared" si="98"/>
        <v>#DIV/0!</v>
      </c>
      <c r="U30" s="189" t="e">
        <f t="shared" si="88"/>
        <v>#DIV/0!</v>
      </c>
      <c r="V30" s="189">
        <f t="shared" si="110"/>
        <v>0</v>
      </c>
      <c r="W30" s="189" t="e">
        <f t="shared" si="99"/>
        <v>#DIV/0!</v>
      </c>
      <c r="X30" s="189" t="e">
        <f t="shared" si="100"/>
        <v>#DIV/0!</v>
      </c>
      <c r="Y30" s="189" t="e">
        <f t="shared" si="89"/>
        <v>#DIV/0!</v>
      </c>
      <c r="Z30" s="189">
        <f t="shared" si="111"/>
        <v>0</v>
      </c>
      <c r="AA30" s="217" t="e">
        <f t="shared" si="101"/>
        <v>#DIV/0!</v>
      </c>
      <c r="AB30" s="189" t="e">
        <f t="shared" si="102"/>
        <v>#DIV/0!</v>
      </c>
      <c r="AC30" s="189" t="e">
        <f t="shared" si="90"/>
        <v>#DIV/0!</v>
      </c>
      <c r="AD30" s="197">
        <f t="shared" si="129"/>
        <v>0</v>
      </c>
      <c r="AE30" s="197" t="e">
        <f t="shared" si="130"/>
        <v>#DIV/0!</v>
      </c>
      <c r="AF30" s="197" t="e">
        <f t="shared" si="92"/>
        <v>#DIV/0!</v>
      </c>
      <c r="AG30" s="197">
        <f t="shared" si="131"/>
        <v>0</v>
      </c>
      <c r="AH30" s="197" t="e">
        <f t="shared" si="103"/>
        <v>#DIV/0!</v>
      </c>
      <c r="AI30" s="197" t="e">
        <f t="shared" si="93"/>
        <v>#DIV/0!</v>
      </c>
      <c r="AJ30" s="197">
        <f t="shared" si="112"/>
        <v>0</v>
      </c>
      <c r="AK30" s="197" t="e">
        <f t="shared" si="94"/>
        <v>#DIV/0!</v>
      </c>
    </row>
    <row r="31" spans="1:37" s="35" customFormat="1" ht="18.95" hidden="1" customHeight="1">
      <c r="A31" s="183"/>
      <c r="B31" s="183"/>
      <c r="C31" s="189" t="s">
        <v>59</v>
      </c>
      <c r="D31" s="189">
        <f t="shared" si="113"/>
        <v>0</v>
      </c>
      <c r="E31" s="189">
        <f t="shared" si="113"/>
        <v>0</v>
      </c>
      <c r="F31" s="189">
        <f t="shared" si="113"/>
        <v>0</v>
      </c>
      <c r="G31" s="189">
        <f t="shared" si="113"/>
        <v>0</v>
      </c>
      <c r="H31" s="189">
        <f t="shared" ref="H31" si="135">H45</f>
        <v>0</v>
      </c>
      <c r="I31" s="189">
        <f t="shared" ref="I31" si="136">I45</f>
        <v>0</v>
      </c>
      <c r="J31" s="190">
        <f t="shared" si="106"/>
        <v>0</v>
      </c>
      <c r="K31" s="195">
        <f t="shared" si="117"/>
        <v>0</v>
      </c>
      <c r="L31" s="196">
        <f t="shared" si="107"/>
        <v>0</v>
      </c>
      <c r="M31" s="189">
        <f t="shared" ref="M31:Q31" si="137">M45</f>
        <v>0</v>
      </c>
      <c r="N31" s="189">
        <f t="shared" si="137"/>
        <v>0</v>
      </c>
      <c r="O31" s="189">
        <f t="shared" si="137"/>
        <v>0</v>
      </c>
      <c r="P31" s="189">
        <f t="shared" si="137"/>
        <v>0</v>
      </c>
      <c r="Q31" s="189">
        <f t="shared" si="137"/>
        <v>0</v>
      </c>
      <c r="R31" s="189">
        <f t="shared" si="109"/>
        <v>0</v>
      </c>
      <c r="S31" s="189" t="e">
        <f t="shared" si="97"/>
        <v>#DIV/0!</v>
      </c>
      <c r="T31" s="189" t="e">
        <f t="shared" si="98"/>
        <v>#DIV/0!</v>
      </c>
      <c r="U31" s="189" t="e">
        <f t="shared" si="88"/>
        <v>#DIV/0!</v>
      </c>
      <c r="V31" s="189">
        <f t="shared" si="110"/>
        <v>0</v>
      </c>
      <c r="W31" s="189" t="e">
        <f t="shared" si="99"/>
        <v>#DIV/0!</v>
      </c>
      <c r="X31" s="189" t="e">
        <f t="shared" si="100"/>
        <v>#DIV/0!</v>
      </c>
      <c r="Y31" s="189" t="e">
        <f t="shared" si="89"/>
        <v>#DIV/0!</v>
      </c>
      <c r="Z31" s="189">
        <f t="shared" si="111"/>
        <v>0</v>
      </c>
      <c r="AA31" s="217" t="e">
        <f t="shared" si="101"/>
        <v>#DIV/0!</v>
      </c>
      <c r="AB31" s="189" t="e">
        <f t="shared" si="102"/>
        <v>#DIV/0!</v>
      </c>
      <c r="AC31" s="189" t="e">
        <f t="shared" si="90"/>
        <v>#DIV/0!</v>
      </c>
      <c r="AD31" s="197">
        <f t="shared" si="129"/>
        <v>0</v>
      </c>
      <c r="AE31" s="197" t="e">
        <f t="shared" si="130"/>
        <v>#DIV/0!</v>
      </c>
      <c r="AF31" s="197" t="e">
        <f t="shared" si="92"/>
        <v>#DIV/0!</v>
      </c>
      <c r="AG31" s="197">
        <f t="shared" si="131"/>
        <v>0</v>
      </c>
      <c r="AH31" s="197" t="e">
        <f t="shared" si="103"/>
        <v>#DIV/0!</v>
      </c>
      <c r="AI31" s="197" t="e">
        <f t="shared" si="93"/>
        <v>#DIV/0!</v>
      </c>
      <c r="AJ31" s="197">
        <f t="shared" si="112"/>
        <v>0</v>
      </c>
      <c r="AK31" s="197" t="e">
        <f t="shared" si="94"/>
        <v>#DIV/0!</v>
      </c>
    </row>
    <row r="32" spans="1:37" s="35" customFormat="1" ht="18.95" hidden="1" customHeight="1">
      <c r="A32" s="183"/>
      <c r="B32" s="183"/>
      <c r="C32" s="189" t="s">
        <v>60</v>
      </c>
      <c r="D32" s="189">
        <f t="shared" si="113"/>
        <v>0</v>
      </c>
      <c r="E32" s="189">
        <f t="shared" si="113"/>
        <v>0</v>
      </c>
      <c r="F32" s="189">
        <f t="shared" si="113"/>
        <v>0</v>
      </c>
      <c r="G32" s="189">
        <f t="shared" si="113"/>
        <v>0</v>
      </c>
      <c r="H32" s="189">
        <f t="shared" ref="H32" si="138">H46</f>
        <v>0</v>
      </c>
      <c r="I32" s="189">
        <f t="shared" ref="I32" si="139">I46</f>
        <v>0</v>
      </c>
      <c r="J32" s="190">
        <f t="shared" si="106"/>
        <v>0</v>
      </c>
      <c r="K32" s="195">
        <f t="shared" si="117"/>
        <v>0</v>
      </c>
      <c r="L32" s="196">
        <f t="shared" si="107"/>
        <v>0</v>
      </c>
      <c r="M32" s="189">
        <f t="shared" ref="M32:Q32" si="140">M46</f>
        <v>0</v>
      </c>
      <c r="N32" s="189">
        <f t="shared" si="140"/>
        <v>0</v>
      </c>
      <c r="O32" s="189">
        <f t="shared" si="140"/>
        <v>0</v>
      </c>
      <c r="P32" s="189">
        <f t="shared" si="140"/>
        <v>0</v>
      </c>
      <c r="Q32" s="189">
        <f t="shared" si="140"/>
        <v>0</v>
      </c>
      <c r="R32" s="189">
        <f t="shared" si="109"/>
        <v>0</v>
      </c>
      <c r="S32" s="189" t="e">
        <f t="shared" si="97"/>
        <v>#DIV/0!</v>
      </c>
      <c r="T32" s="189" t="e">
        <f t="shared" si="98"/>
        <v>#DIV/0!</v>
      </c>
      <c r="U32" s="189" t="e">
        <f t="shared" si="88"/>
        <v>#DIV/0!</v>
      </c>
      <c r="V32" s="189">
        <f t="shared" si="110"/>
        <v>0</v>
      </c>
      <c r="W32" s="189" t="e">
        <f t="shared" si="99"/>
        <v>#DIV/0!</v>
      </c>
      <c r="X32" s="189" t="e">
        <f t="shared" si="100"/>
        <v>#DIV/0!</v>
      </c>
      <c r="Y32" s="189" t="e">
        <f t="shared" si="89"/>
        <v>#DIV/0!</v>
      </c>
      <c r="Z32" s="189">
        <f t="shared" si="111"/>
        <v>0</v>
      </c>
      <c r="AA32" s="217" t="e">
        <f t="shared" si="101"/>
        <v>#DIV/0!</v>
      </c>
      <c r="AB32" s="189" t="e">
        <f t="shared" si="102"/>
        <v>#DIV/0!</v>
      </c>
      <c r="AC32" s="189" t="e">
        <f t="shared" si="90"/>
        <v>#DIV/0!</v>
      </c>
      <c r="AD32" s="197">
        <f t="shared" si="129"/>
        <v>0</v>
      </c>
      <c r="AE32" s="197" t="e">
        <f t="shared" si="130"/>
        <v>#DIV/0!</v>
      </c>
      <c r="AF32" s="197" t="e">
        <f t="shared" si="92"/>
        <v>#DIV/0!</v>
      </c>
      <c r="AG32" s="197">
        <f t="shared" si="131"/>
        <v>0</v>
      </c>
      <c r="AH32" s="197" t="e">
        <f t="shared" si="103"/>
        <v>#DIV/0!</v>
      </c>
      <c r="AI32" s="197" t="e">
        <f t="shared" si="93"/>
        <v>#DIV/0!</v>
      </c>
      <c r="AJ32" s="197">
        <f t="shared" si="112"/>
        <v>0</v>
      </c>
      <c r="AK32" s="197" t="e">
        <f t="shared" si="94"/>
        <v>#DIV/0!</v>
      </c>
    </row>
    <row r="33" spans="1:37" s="35" customFormat="1" ht="18.95" hidden="1" customHeight="1">
      <c r="A33" s="182"/>
      <c r="B33" s="192" t="s">
        <v>35</v>
      </c>
      <c r="C33" s="190" t="s">
        <v>64</v>
      </c>
      <c r="D33" s="190">
        <f t="shared" ref="D33:Q33" si="141">D34</f>
        <v>0</v>
      </c>
      <c r="E33" s="190">
        <f t="shared" si="141"/>
        <v>0</v>
      </c>
      <c r="F33" s="190">
        <f t="shared" si="141"/>
        <v>0</v>
      </c>
      <c r="G33" s="190">
        <f t="shared" si="141"/>
        <v>0</v>
      </c>
      <c r="H33" s="190">
        <f t="shared" si="141"/>
        <v>0</v>
      </c>
      <c r="I33" s="190">
        <f t="shared" si="141"/>
        <v>0</v>
      </c>
      <c r="J33" s="190">
        <f t="shared" si="106"/>
        <v>0</v>
      </c>
      <c r="K33" s="194">
        <f>K34</f>
        <v>0</v>
      </c>
      <c r="L33" s="190">
        <f>L34</f>
        <v>0</v>
      </c>
      <c r="M33" s="190">
        <f t="shared" si="141"/>
        <v>0</v>
      </c>
      <c r="N33" s="190">
        <f t="shared" si="141"/>
        <v>0</v>
      </c>
      <c r="O33" s="190">
        <f t="shared" si="141"/>
        <v>0</v>
      </c>
      <c r="P33" s="190">
        <f t="shared" si="141"/>
        <v>0</v>
      </c>
      <c r="Q33" s="190">
        <f t="shared" si="141"/>
        <v>0</v>
      </c>
      <c r="R33" s="198">
        <f>R34</f>
        <v>0</v>
      </c>
      <c r="S33" s="189" t="e">
        <f t="shared" ref="S33" si="142">(R33/L33)*100</f>
        <v>#DIV/0!</v>
      </c>
      <c r="T33" s="189" t="e">
        <f t="shared" si="98"/>
        <v>#DIV/0!</v>
      </c>
      <c r="U33" s="198" t="e">
        <f>U34</f>
        <v>#DIV/0!</v>
      </c>
      <c r="V33" s="198">
        <f>V34</f>
        <v>0</v>
      </c>
      <c r="W33" s="190" t="e">
        <f t="shared" si="99"/>
        <v>#DIV/0!</v>
      </c>
      <c r="X33" s="189" t="e">
        <f t="shared" si="100"/>
        <v>#DIV/0!</v>
      </c>
      <c r="Y33" s="198" t="e">
        <f>Y34</f>
        <v>#DIV/0!</v>
      </c>
      <c r="Z33" s="198">
        <f>Z34</f>
        <v>0</v>
      </c>
      <c r="AA33" s="218" t="e">
        <f t="shared" si="101"/>
        <v>#DIV/0!</v>
      </c>
      <c r="AB33" s="189" t="e">
        <f t="shared" si="102"/>
        <v>#DIV/0!</v>
      </c>
      <c r="AC33" s="198" t="e">
        <f>AC34</f>
        <v>#DIV/0!</v>
      </c>
      <c r="AD33" s="199">
        <f>AD34</f>
        <v>0</v>
      </c>
      <c r="AE33" s="191" t="e">
        <f t="shared" si="130"/>
        <v>#DIV/0!</v>
      </c>
      <c r="AF33" s="199" t="e">
        <f>AF34</f>
        <v>#DIV/0!</v>
      </c>
      <c r="AG33" s="199">
        <f>AG34</f>
        <v>0</v>
      </c>
      <c r="AH33" s="191" t="e">
        <f t="shared" si="103"/>
        <v>#DIV/0!</v>
      </c>
      <c r="AI33" s="191" t="e">
        <f t="shared" si="93"/>
        <v>#DIV/0!</v>
      </c>
      <c r="AJ33" s="199">
        <f t="shared" ref="AJ33" si="143">AJ34</f>
        <v>0</v>
      </c>
      <c r="AK33" s="191" t="e">
        <f t="shared" si="94"/>
        <v>#DIV/0!</v>
      </c>
    </row>
    <row r="34" spans="1:37" s="35" customFormat="1" ht="18.95" hidden="1" customHeight="1">
      <c r="A34" s="183"/>
      <c r="B34" s="183"/>
      <c r="C34" s="189" t="s">
        <v>62</v>
      </c>
      <c r="D34" s="189">
        <f t="shared" si="113"/>
        <v>0</v>
      </c>
      <c r="E34" s="189">
        <f t="shared" ref="E34:I34" si="144">E48</f>
        <v>0</v>
      </c>
      <c r="F34" s="189">
        <f t="shared" si="144"/>
        <v>0</v>
      </c>
      <c r="G34" s="189">
        <f t="shared" si="144"/>
        <v>0</v>
      </c>
      <c r="H34" s="189">
        <f t="shared" ref="H34" si="145">H48</f>
        <v>0</v>
      </c>
      <c r="I34" s="189">
        <f t="shared" si="144"/>
        <v>0</v>
      </c>
      <c r="J34" s="190">
        <f t="shared" si="106"/>
        <v>0</v>
      </c>
      <c r="K34" s="195">
        <f t="shared" si="117"/>
        <v>0</v>
      </c>
      <c r="L34" s="196">
        <f>J34+(K34)</f>
        <v>0</v>
      </c>
      <c r="M34" s="189">
        <f t="shared" ref="M34:Q34" si="146">M48</f>
        <v>0</v>
      </c>
      <c r="N34" s="189">
        <f t="shared" si="146"/>
        <v>0</v>
      </c>
      <c r="O34" s="189">
        <f t="shared" si="146"/>
        <v>0</v>
      </c>
      <c r="P34" s="189">
        <f t="shared" si="146"/>
        <v>0</v>
      </c>
      <c r="Q34" s="189">
        <f t="shared" si="146"/>
        <v>0</v>
      </c>
      <c r="R34" s="189">
        <f>M34+N34</f>
        <v>0</v>
      </c>
      <c r="S34" s="189" t="e">
        <f t="shared" si="97"/>
        <v>#DIV/0!</v>
      </c>
      <c r="T34" s="189" t="e">
        <f t="shared" si="98"/>
        <v>#DIV/0!</v>
      </c>
      <c r="U34" s="189" t="e">
        <f>(R34/D34)*100</f>
        <v>#DIV/0!</v>
      </c>
      <c r="V34" s="189">
        <f>O34+P34</f>
        <v>0</v>
      </c>
      <c r="W34" s="189" t="e">
        <f t="shared" si="99"/>
        <v>#DIV/0!</v>
      </c>
      <c r="X34" s="189" t="e">
        <f t="shared" si="100"/>
        <v>#DIV/0!</v>
      </c>
      <c r="Y34" s="189" t="e">
        <f>(V34/D34)*100</f>
        <v>#DIV/0!</v>
      </c>
      <c r="Z34" s="189">
        <f>SUM(M34:Q34)</f>
        <v>0</v>
      </c>
      <c r="AA34" s="217" t="e">
        <f t="shared" si="101"/>
        <v>#DIV/0!</v>
      </c>
      <c r="AB34" s="189" t="e">
        <f t="shared" si="102"/>
        <v>#DIV/0!</v>
      </c>
      <c r="AC34" s="189" t="e">
        <f>(Z34/D34)*100</f>
        <v>#DIV/0!</v>
      </c>
      <c r="AD34" s="197">
        <f>J34-Z34</f>
        <v>0</v>
      </c>
      <c r="AE34" s="197" t="e">
        <f t="shared" si="130"/>
        <v>#DIV/0!</v>
      </c>
      <c r="AF34" s="197" t="e">
        <f>(AD34/D34)*100</f>
        <v>#DIV/0!</v>
      </c>
      <c r="AG34" s="197">
        <f>L34-Z34</f>
        <v>0</v>
      </c>
      <c r="AH34" s="197" t="e">
        <f t="shared" si="103"/>
        <v>#DIV/0!</v>
      </c>
      <c r="AI34" s="197" t="e">
        <f t="shared" si="93"/>
        <v>#DIV/0!</v>
      </c>
      <c r="AJ34" s="197">
        <f>D34-Z34</f>
        <v>0</v>
      </c>
      <c r="AK34" s="197" t="e">
        <f t="shared" si="94"/>
        <v>#DIV/0!</v>
      </c>
    </row>
    <row r="35" spans="1:37" s="35" customFormat="1" ht="18.95" hidden="1" customHeight="1">
      <c r="A35" s="183"/>
      <c r="B35" s="182" t="s">
        <v>26</v>
      </c>
      <c r="C35" s="190" t="s">
        <v>376</v>
      </c>
      <c r="D35" s="189">
        <f t="shared" si="113"/>
        <v>0</v>
      </c>
      <c r="E35" s="189">
        <f t="shared" ref="E35:I35" si="147">E49</f>
        <v>0</v>
      </c>
      <c r="F35" s="189">
        <f t="shared" si="147"/>
        <v>0</v>
      </c>
      <c r="G35" s="189">
        <f t="shared" si="147"/>
        <v>0</v>
      </c>
      <c r="H35" s="189">
        <f t="shared" ref="H35" si="148">H49</f>
        <v>0</v>
      </c>
      <c r="I35" s="189">
        <f t="shared" si="147"/>
        <v>0</v>
      </c>
      <c r="J35" s="190">
        <f>SUM(E35:I35)</f>
        <v>0</v>
      </c>
      <c r="K35" s="195">
        <f t="shared" si="117"/>
        <v>0</v>
      </c>
      <c r="L35" s="196">
        <f>J35+(K35)</f>
        <v>0</v>
      </c>
      <c r="M35" s="189">
        <f t="shared" ref="M35:Q35" si="149">M49</f>
        <v>0</v>
      </c>
      <c r="N35" s="189">
        <f t="shared" si="149"/>
        <v>0</v>
      </c>
      <c r="O35" s="189">
        <f t="shared" si="149"/>
        <v>0</v>
      </c>
      <c r="P35" s="189">
        <f t="shared" si="149"/>
        <v>0</v>
      </c>
      <c r="Q35" s="189">
        <f t="shared" si="149"/>
        <v>0</v>
      </c>
      <c r="R35" s="189">
        <f>M35+N35</f>
        <v>0</v>
      </c>
      <c r="S35" s="189" t="e">
        <f t="shared" ref="S35" si="150">(R35/J35)*100</f>
        <v>#DIV/0!</v>
      </c>
      <c r="T35" s="189" t="e">
        <f t="shared" ref="T35" si="151">(R35/L35)*100</f>
        <v>#DIV/0!</v>
      </c>
      <c r="U35" s="189" t="e">
        <f>(R35/D35)*100</f>
        <v>#DIV/0!</v>
      </c>
      <c r="V35" s="189">
        <f>O35+P35</f>
        <v>0</v>
      </c>
      <c r="W35" s="189" t="e">
        <f t="shared" ref="W35" si="152">(V35/J35)*100</f>
        <v>#DIV/0!</v>
      </c>
      <c r="X35" s="189" t="e">
        <f t="shared" ref="X35" si="153">(V35/L35)*100</f>
        <v>#DIV/0!</v>
      </c>
      <c r="Y35" s="189" t="e">
        <f>(V35/D35)*100</f>
        <v>#DIV/0!</v>
      </c>
      <c r="Z35" s="189">
        <f>SUM(M35:Q35)</f>
        <v>0</v>
      </c>
      <c r="AA35" s="217" t="e">
        <f t="shared" ref="AA35" si="154">(Z35/J35)*100</f>
        <v>#DIV/0!</v>
      </c>
      <c r="AB35" s="189" t="e">
        <f t="shared" ref="AB35" si="155">(Z35/L35)*100</f>
        <v>#DIV/0!</v>
      </c>
      <c r="AC35" s="189" t="e">
        <f>(Z35/D35)*100</f>
        <v>#DIV/0!</v>
      </c>
      <c r="AD35" s="197">
        <f>J35-Z35</f>
        <v>0</v>
      </c>
      <c r="AE35" s="197" t="e">
        <f t="shared" ref="AE35" si="156">(AD35/J35)*100</f>
        <v>#DIV/0!</v>
      </c>
      <c r="AF35" s="197" t="e">
        <f>(AD35/D35)*100</f>
        <v>#DIV/0!</v>
      </c>
      <c r="AG35" s="197">
        <f>L35-Z35</f>
        <v>0</v>
      </c>
      <c r="AH35" s="197" t="e">
        <f t="shared" ref="AH35" si="157">(AG35/L35)*100</f>
        <v>#DIV/0!</v>
      </c>
      <c r="AI35" s="197" t="e">
        <f t="shared" si="93"/>
        <v>#DIV/0!</v>
      </c>
      <c r="AJ35" s="197">
        <f>D35-Z35</f>
        <v>0</v>
      </c>
      <c r="AK35" s="197" t="e">
        <f t="shared" si="94"/>
        <v>#DIV/0!</v>
      </c>
    </row>
    <row r="36" spans="1:37" s="35" customFormat="1" ht="18.95" hidden="1" customHeight="1">
      <c r="A36" s="200"/>
      <c r="B36" s="200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2"/>
      <c r="X36" s="202"/>
      <c r="Y36" s="202"/>
      <c r="Z36" s="202"/>
      <c r="AA36" s="22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</row>
    <row r="37" spans="1:37" ht="54" hidden="1" customHeight="1">
      <c r="A37" s="106" t="s">
        <v>445</v>
      </c>
      <c r="B37" s="108" t="s">
        <v>405</v>
      </c>
      <c r="C37" s="109" t="s">
        <v>372</v>
      </c>
      <c r="D37" s="77" t="s">
        <v>444</v>
      </c>
      <c r="E37" s="110">
        <f>SUM(E40,E47,E49)</f>
        <v>500000</v>
      </c>
      <c r="F37" s="110">
        <f t="shared" ref="F37:I37" si="158">SUM(F40,F47,F49)</f>
        <v>0</v>
      </c>
      <c r="G37" s="110">
        <f t="shared" si="158"/>
        <v>0</v>
      </c>
      <c r="H37" s="110"/>
      <c r="I37" s="110">
        <f t="shared" si="158"/>
        <v>0</v>
      </c>
      <c r="J37" s="110">
        <f>J40+J47+J49</f>
        <v>500000</v>
      </c>
      <c r="K37" s="111">
        <f>SUM(K40,K47,K49)</f>
        <v>0</v>
      </c>
      <c r="L37" s="113">
        <f>SUM(L40,L47,L49)</f>
        <v>500000</v>
      </c>
      <c r="M37" s="37"/>
      <c r="N37" s="37"/>
      <c r="O37" s="37"/>
      <c r="P37" s="37"/>
      <c r="Q37" s="37"/>
      <c r="R37" s="203" t="s">
        <v>417</v>
      </c>
      <c r="S37" s="204" t="s">
        <v>433</v>
      </c>
      <c r="T37" s="204" t="s">
        <v>434</v>
      </c>
      <c r="U37" s="204" t="s">
        <v>403</v>
      </c>
      <c r="V37" s="204" t="s">
        <v>438</v>
      </c>
      <c r="W37" s="204" t="s">
        <v>433</v>
      </c>
      <c r="X37" s="204" t="s">
        <v>434</v>
      </c>
      <c r="Y37" s="204" t="s">
        <v>403</v>
      </c>
      <c r="Z37" s="203" t="s">
        <v>439</v>
      </c>
      <c r="AA37" s="223" t="s">
        <v>433</v>
      </c>
      <c r="AB37" s="204" t="s">
        <v>434</v>
      </c>
      <c r="AC37" s="204" t="s">
        <v>403</v>
      </c>
      <c r="AD37" s="204" t="s">
        <v>440</v>
      </c>
      <c r="AE37" s="204" t="s">
        <v>433</v>
      </c>
      <c r="AF37" s="204" t="s">
        <v>403</v>
      </c>
      <c r="AG37" s="204" t="s">
        <v>408</v>
      </c>
      <c r="AH37" s="204" t="s">
        <v>408</v>
      </c>
      <c r="AI37" s="204" t="s">
        <v>403</v>
      </c>
      <c r="AJ37" s="204" t="s">
        <v>441</v>
      </c>
      <c r="AK37" s="204" t="s">
        <v>403</v>
      </c>
    </row>
    <row r="38" spans="1:37" ht="14.45" hidden="1" customHeight="1">
      <c r="A38" s="107"/>
      <c r="B38" s="108"/>
      <c r="C38" s="36"/>
      <c r="D38" s="36">
        <f>D40+D47+D49</f>
        <v>500000</v>
      </c>
      <c r="E38" s="105"/>
      <c r="F38" s="105"/>
      <c r="G38" s="105"/>
      <c r="H38" s="105"/>
      <c r="I38" s="105"/>
      <c r="J38" s="105"/>
      <c r="K38" s="112"/>
      <c r="L38" s="108"/>
      <c r="M38" s="114">
        <f t="shared" ref="M38:R38" si="159">M40+M47+M49</f>
        <v>378240</v>
      </c>
      <c r="N38" s="118">
        <f t="shared" si="159"/>
        <v>0</v>
      </c>
      <c r="O38" s="120">
        <f t="shared" si="159"/>
        <v>0</v>
      </c>
      <c r="P38" s="122">
        <f t="shared" si="159"/>
        <v>0</v>
      </c>
      <c r="Q38" s="116">
        <f t="shared" si="159"/>
        <v>0</v>
      </c>
      <c r="R38" s="208">
        <f t="shared" si="159"/>
        <v>378240</v>
      </c>
      <c r="S38" s="208">
        <f>(R38/J37)*100</f>
        <v>75.64800000000001</v>
      </c>
      <c r="T38" s="208">
        <f>(R38/L37)*100</f>
        <v>75.64800000000001</v>
      </c>
      <c r="U38" s="208">
        <f>(R38/D38)*100</f>
        <v>75.64800000000001</v>
      </c>
      <c r="V38" s="208">
        <f>V40+V47+V49</f>
        <v>0</v>
      </c>
      <c r="W38" s="208">
        <f>(V38/J37)*100</f>
        <v>0</v>
      </c>
      <c r="X38" s="208">
        <f>(V38/L37)*100</f>
        <v>0</v>
      </c>
      <c r="Y38" s="208">
        <f>(V38/D38)*100</f>
        <v>0</v>
      </c>
      <c r="Z38" s="208">
        <f>Z40+Z47+Z49</f>
        <v>378240</v>
      </c>
      <c r="AA38" s="224">
        <f>(Z38/J37)*100</f>
        <v>75.64800000000001</v>
      </c>
      <c r="AB38" s="208">
        <f>(Z38/L37)*100</f>
        <v>75.64800000000001</v>
      </c>
      <c r="AC38" s="208">
        <f>(Z38/D38)*100</f>
        <v>75.64800000000001</v>
      </c>
      <c r="AD38" s="208">
        <f>AD40+AD47+AD49</f>
        <v>121760</v>
      </c>
      <c r="AE38" s="208">
        <f>(AD38/J37)*100</f>
        <v>24.352</v>
      </c>
      <c r="AF38" s="208">
        <f>(AD38/D38)*100</f>
        <v>24.352</v>
      </c>
      <c r="AG38" s="208">
        <f>AG40+AG47+AG49</f>
        <v>121760</v>
      </c>
      <c r="AH38" s="208">
        <f>(AG38/L37)*100</f>
        <v>24.352</v>
      </c>
      <c r="AI38" s="208">
        <f>(AG38/D38)*100</f>
        <v>24.352</v>
      </c>
      <c r="AJ38" s="208">
        <f>AJ40+AJ47+AJ49</f>
        <v>121760</v>
      </c>
      <c r="AK38" s="208">
        <f>(AJ38/D38)*100</f>
        <v>24.352</v>
      </c>
    </row>
    <row r="39" spans="1:37" ht="14.45" hidden="1" customHeight="1">
      <c r="A39" s="107"/>
      <c r="B39" s="108"/>
      <c r="C39" s="36"/>
      <c r="D39" s="36"/>
      <c r="E39" s="105"/>
      <c r="F39" s="105"/>
      <c r="G39" s="105"/>
      <c r="H39" s="105"/>
      <c r="I39" s="105"/>
      <c r="J39" s="105"/>
      <c r="K39" s="112"/>
      <c r="L39" s="108"/>
      <c r="M39" s="115"/>
      <c r="N39" s="119"/>
      <c r="O39" s="121"/>
      <c r="P39" s="123"/>
      <c r="Q39" s="117"/>
      <c r="R39" s="125"/>
      <c r="S39" s="125"/>
      <c r="T39" s="125"/>
      <c r="U39" s="125"/>
      <c r="V39" s="125"/>
      <c r="W39" s="125"/>
      <c r="X39" s="125"/>
      <c r="Y39" s="125"/>
      <c r="Z39" s="125"/>
      <c r="AA39" s="2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</row>
    <row r="40" spans="1:37" ht="18.75" hidden="1">
      <c r="A40" s="38"/>
      <c r="B40" s="39"/>
      <c r="C40" s="40" t="s">
        <v>55</v>
      </c>
      <c r="D40" s="40">
        <f t="shared" ref="D40:J40" si="160">SUM(D41:D46)</f>
        <v>500000</v>
      </c>
      <c r="E40" s="41">
        <f t="shared" si="160"/>
        <v>500000</v>
      </c>
      <c r="F40" s="41">
        <f t="shared" si="160"/>
        <v>0</v>
      </c>
      <c r="G40" s="41">
        <f t="shared" si="160"/>
        <v>0</v>
      </c>
      <c r="H40" s="41"/>
      <c r="I40" s="41">
        <f t="shared" si="160"/>
        <v>0</v>
      </c>
      <c r="J40" s="41">
        <f t="shared" si="160"/>
        <v>500000</v>
      </c>
      <c r="K40" s="42">
        <f>SUM(K41:K44)</f>
        <v>0</v>
      </c>
      <c r="L40" s="41">
        <f t="shared" ref="L40:R40" si="161">SUM(L41:L46)</f>
        <v>500000</v>
      </c>
      <c r="M40" s="43">
        <f t="shared" si="161"/>
        <v>378240</v>
      </c>
      <c r="N40" s="44">
        <f t="shared" si="161"/>
        <v>0</v>
      </c>
      <c r="O40" s="45">
        <f t="shared" si="161"/>
        <v>0</v>
      </c>
      <c r="P40" s="46">
        <f t="shared" si="161"/>
        <v>0</v>
      </c>
      <c r="Q40" s="80">
        <f t="shared" si="161"/>
        <v>0</v>
      </c>
      <c r="R40" s="47">
        <f t="shared" si="161"/>
        <v>378240</v>
      </c>
      <c r="S40" s="48">
        <f>R40/J40*100</f>
        <v>75.64800000000001</v>
      </c>
      <c r="T40" s="48">
        <f>R40/L40*100</f>
        <v>75.64800000000001</v>
      </c>
      <c r="U40" s="48">
        <f>R40/D40*100</f>
        <v>75.64800000000001</v>
      </c>
      <c r="V40" s="47">
        <f>SUM(V41:V46)</f>
        <v>0</v>
      </c>
      <c r="W40" s="48">
        <f>V40/J40*100</f>
        <v>0</v>
      </c>
      <c r="X40" s="48">
        <f>V40/L40*100</f>
        <v>0</v>
      </c>
      <c r="Y40" s="48">
        <f>V40/D40*100</f>
        <v>0</v>
      </c>
      <c r="Z40" s="48">
        <f>SUM(Z41:Z46)</f>
        <v>378240</v>
      </c>
      <c r="AA40" s="226">
        <f>Z40/J40*100</f>
        <v>75.64800000000001</v>
      </c>
      <c r="AB40" s="48">
        <f>Z40/L40*100</f>
        <v>75.64800000000001</v>
      </c>
      <c r="AC40" s="48">
        <f>Z40/D40*100</f>
        <v>75.64800000000001</v>
      </c>
      <c r="AD40" s="47">
        <f>SUM(AD41:AD46)</f>
        <v>121760</v>
      </c>
      <c r="AE40" s="47">
        <f>(AD40/J40)*100</f>
        <v>24.352</v>
      </c>
      <c r="AF40" s="47">
        <f>(AD40/D40)*100</f>
        <v>24.352</v>
      </c>
      <c r="AG40" s="47">
        <f>SUM(AG41:AG46)</f>
        <v>121760</v>
      </c>
      <c r="AH40" s="47">
        <f>(AG40/L40)*100</f>
        <v>24.352</v>
      </c>
      <c r="AI40" s="47">
        <f>(AG40/D40)*100</f>
        <v>24.352</v>
      </c>
      <c r="AJ40" s="47">
        <f>SUM(AJ41:AJ46)</f>
        <v>121760</v>
      </c>
      <c r="AK40" s="47">
        <f>(AJ40/D40)*100</f>
        <v>24.352</v>
      </c>
    </row>
    <row r="41" spans="1:37" ht="18.75" hidden="1">
      <c r="A41" s="38"/>
      <c r="B41" s="39"/>
      <c r="C41" s="49" t="s">
        <v>56</v>
      </c>
      <c r="D41" s="49">
        <v>0</v>
      </c>
      <c r="E41" s="49">
        <v>0</v>
      </c>
      <c r="F41" s="49">
        <v>0</v>
      </c>
      <c r="G41" s="49">
        <v>0</v>
      </c>
      <c r="H41" s="49"/>
      <c r="I41" s="49">
        <v>0</v>
      </c>
      <c r="J41" s="41">
        <f>SUM(E41:I41)</f>
        <v>0</v>
      </c>
      <c r="K41" s="50">
        <v>0</v>
      </c>
      <c r="L41" s="209">
        <f>J41+K41</f>
        <v>0</v>
      </c>
      <c r="M41" s="52"/>
      <c r="N41" s="53"/>
      <c r="O41" s="54"/>
      <c r="P41" s="55"/>
      <c r="Q41" s="81"/>
      <c r="R41" s="56">
        <f>M41+N41</f>
        <v>0</v>
      </c>
      <c r="S41" s="56" t="e">
        <f>R41/J41*100</f>
        <v>#DIV/0!</v>
      </c>
      <c r="T41" s="56" t="e">
        <f>R41/L41*100</f>
        <v>#DIV/0!</v>
      </c>
      <c r="U41" s="56" t="e">
        <f>R41/D41*100</f>
        <v>#DIV/0!</v>
      </c>
      <c r="V41" s="57">
        <f>O41+P41+Q41</f>
        <v>0</v>
      </c>
      <c r="W41" s="56" t="e">
        <f>V41/J41*100</f>
        <v>#DIV/0!</v>
      </c>
      <c r="X41" s="56" t="e">
        <f>V41/L41*100</f>
        <v>#DIV/0!</v>
      </c>
      <c r="Y41" s="56" t="e">
        <f>V41/D41*100</f>
        <v>#DIV/0!</v>
      </c>
      <c r="Z41" s="56">
        <f>SUM(M41:Q41)</f>
        <v>0</v>
      </c>
      <c r="AA41" s="226" t="e">
        <f>Z41/J41*100</f>
        <v>#DIV/0!</v>
      </c>
      <c r="AB41" s="56" t="e">
        <f>Z41/L41*100</f>
        <v>#DIV/0!</v>
      </c>
      <c r="AC41" s="56" t="e">
        <f>Z41/D41*100</f>
        <v>#DIV/0!</v>
      </c>
      <c r="AD41" s="57">
        <f>J41-Z41</f>
        <v>0</v>
      </c>
      <c r="AE41" s="57" t="e">
        <f>(AD41/J41)*100</f>
        <v>#DIV/0!</v>
      </c>
      <c r="AF41" s="57" t="e">
        <f>(AD41/D41)*100</f>
        <v>#DIV/0!</v>
      </c>
      <c r="AG41" s="34">
        <f>L41-Z41</f>
        <v>0</v>
      </c>
      <c r="AH41" s="57" t="e">
        <f>(AG41/L41)*100</f>
        <v>#DIV/0!</v>
      </c>
      <c r="AI41" s="57" t="e">
        <f>(AG41/D41)*100</f>
        <v>#DIV/0!</v>
      </c>
      <c r="AJ41" s="34">
        <f>D41-Z41</f>
        <v>0</v>
      </c>
      <c r="AK41" s="57" t="e">
        <f>(AJ41/D41)*100</f>
        <v>#DIV/0!</v>
      </c>
    </row>
    <row r="42" spans="1:37" ht="18.75" hidden="1">
      <c r="A42" s="38"/>
      <c r="B42" s="39"/>
      <c r="C42" s="49" t="s">
        <v>375</v>
      </c>
      <c r="D42" s="49">
        <v>0</v>
      </c>
      <c r="E42" s="49">
        <v>0</v>
      </c>
      <c r="F42" s="49">
        <v>0</v>
      </c>
      <c r="G42" s="49">
        <v>0</v>
      </c>
      <c r="H42" s="49"/>
      <c r="I42" s="49">
        <v>0</v>
      </c>
      <c r="J42" s="41">
        <f t="shared" ref="J42:J46" si="162">SUM(E42:I42)</f>
        <v>0</v>
      </c>
      <c r="K42" s="50"/>
      <c r="L42" s="209">
        <f t="shared" ref="L42:L49" si="163">J42+K42</f>
        <v>0</v>
      </c>
      <c r="M42" s="52"/>
      <c r="N42" s="53"/>
      <c r="O42" s="54"/>
      <c r="P42" s="55"/>
      <c r="Q42" s="81"/>
      <c r="R42" s="56">
        <f>M42+N42</f>
        <v>0</v>
      </c>
      <c r="S42" s="56" t="e">
        <f t="shared" ref="S42:S49" si="164">R42/J42*100</f>
        <v>#DIV/0!</v>
      </c>
      <c r="T42" s="56" t="e">
        <f t="shared" ref="T42:T49" si="165">R42/L42*100</f>
        <v>#DIV/0!</v>
      </c>
      <c r="U42" s="56" t="e">
        <f t="shared" ref="U42:U49" si="166">R42/D42*100</f>
        <v>#DIV/0!</v>
      </c>
      <c r="V42" s="57">
        <f t="shared" ref="V42:V49" si="167">O42+P42+Q42</f>
        <v>0</v>
      </c>
      <c r="W42" s="56" t="e">
        <f t="shared" ref="W42:W49" si="168">V42/J42*100</f>
        <v>#DIV/0!</v>
      </c>
      <c r="X42" s="56" t="e">
        <f t="shared" ref="X42:X49" si="169">V42/L42*100</f>
        <v>#DIV/0!</v>
      </c>
      <c r="Y42" s="56" t="e">
        <f t="shared" ref="Y42:Y49" si="170">V42/D42*100</f>
        <v>#DIV/0!</v>
      </c>
      <c r="Z42" s="56">
        <f t="shared" ref="Z42:Z49" si="171">SUM(M42:Q42)</f>
        <v>0</v>
      </c>
      <c r="AA42" s="226" t="e">
        <f t="shared" ref="AA42:AA46" si="172">Z42/J42*100</f>
        <v>#DIV/0!</v>
      </c>
      <c r="AB42" s="56" t="e">
        <f t="shared" ref="AB42:AB46" si="173">Z42/L42*100</f>
        <v>#DIV/0!</v>
      </c>
      <c r="AC42" s="56" t="e">
        <f t="shared" ref="AC42:AC46" si="174">Z42/D42*100</f>
        <v>#DIV/0!</v>
      </c>
      <c r="AD42" s="57">
        <f t="shared" ref="AD42:AD49" si="175">J42-Z42</f>
        <v>0</v>
      </c>
      <c r="AE42" s="57" t="e">
        <f t="shared" ref="AE42:AE46" si="176">(AD42/J42)*100</f>
        <v>#DIV/0!</v>
      </c>
      <c r="AF42" s="57" t="e">
        <f t="shared" ref="AF42:AF46" si="177">(AD42/D42)*100</f>
        <v>#DIV/0!</v>
      </c>
      <c r="AG42" s="34">
        <f t="shared" ref="AG42:AG46" si="178">L42-Z42</f>
        <v>0</v>
      </c>
      <c r="AH42" s="57" t="e">
        <f t="shared" ref="AH42:AH46" si="179">(AG42/L42)*100</f>
        <v>#DIV/0!</v>
      </c>
      <c r="AI42" s="57" t="e">
        <f t="shared" ref="AI42:AI46" si="180">(AG42/D42)*100</f>
        <v>#DIV/0!</v>
      </c>
      <c r="AJ42" s="34">
        <f>D42-Z42</f>
        <v>0</v>
      </c>
      <c r="AK42" s="57" t="e">
        <f>(AJ42/D42)*100</f>
        <v>#DIV/0!</v>
      </c>
    </row>
    <row r="43" spans="1:37" ht="18.75" hidden="1">
      <c r="A43" s="38"/>
      <c r="B43" s="38"/>
      <c r="C43" s="49" t="s">
        <v>57</v>
      </c>
      <c r="D43" s="49">
        <v>500000</v>
      </c>
      <c r="E43" s="49">
        <v>500000</v>
      </c>
      <c r="F43" s="49">
        <v>0</v>
      </c>
      <c r="G43" s="49">
        <v>0</v>
      </c>
      <c r="H43" s="49"/>
      <c r="I43" s="49">
        <v>0</v>
      </c>
      <c r="J43" s="41">
        <f t="shared" si="162"/>
        <v>500000</v>
      </c>
      <c r="K43" s="58">
        <v>0</v>
      </c>
      <c r="L43" s="209">
        <f t="shared" si="163"/>
        <v>500000</v>
      </c>
      <c r="M43" s="52">
        <v>378240</v>
      </c>
      <c r="N43" s="53"/>
      <c r="O43" s="54"/>
      <c r="P43" s="55"/>
      <c r="Q43" s="81"/>
      <c r="R43" s="56">
        <f t="shared" ref="R43:R46" si="181">M43+N43</f>
        <v>378240</v>
      </c>
      <c r="S43" s="56">
        <f t="shared" si="164"/>
        <v>75.64800000000001</v>
      </c>
      <c r="T43" s="56">
        <f t="shared" si="165"/>
        <v>75.64800000000001</v>
      </c>
      <c r="U43" s="56">
        <f t="shared" si="166"/>
        <v>75.64800000000001</v>
      </c>
      <c r="V43" s="57">
        <f t="shared" si="167"/>
        <v>0</v>
      </c>
      <c r="W43" s="56">
        <f t="shared" si="168"/>
        <v>0</v>
      </c>
      <c r="X43" s="56">
        <f t="shared" si="169"/>
        <v>0</v>
      </c>
      <c r="Y43" s="56">
        <f t="shared" si="170"/>
        <v>0</v>
      </c>
      <c r="Z43" s="56">
        <f t="shared" si="171"/>
        <v>378240</v>
      </c>
      <c r="AA43" s="226">
        <f t="shared" si="172"/>
        <v>75.64800000000001</v>
      </c>
      <c r="AB43" s="56">
        <f t="shared" si="173"/>
        <v>75.64800000000001</v>
      </c>
      <c r="AC43" s="56">
        <f t="shared" si="174"/>
        <v>75.64800000000001</v>
      </c>
      <c r="AD43" s="57">
        <f t="shared" si="175"/>
        <v>121760</v>
      </c>
      <c r="AE43" s="57">
        <f t="shared" si="176"/>
        <v>24.352</v>
      </c>
      <c r="AF43" s="57">
        <f t="shared" si="177"/>
        <v>24.352</v>
      </c>
      <c r="AG43" s="34">
        <f t="shared" si="178"/>
        <v>121760</v>
      </c>
      <c r="AH43" s="57">
        <f t="shared" si="179"/>
        <v>24.352</v>
      </c>
      <c r="AI43" s="57">
        <f t="shared" si="180"/>
        <v>24.352</v>
      </c>
      <c r="AJ43" s="34">
        <f t="shared" ref="AJ43:AJ46" si="182">D43-Z43</f>
        <v>121760</v>
      </c>
      <c r="AK43" s="57">
        <f t="shared" ref="AK43:AK46" si="183">(AJ43/D43)*100</f>
        <v>24.352</v>
      </c>
    </row>
    <row r="44" spans="1:37" ht="18.75" hidden="1">
      <c r="A44" s="38"/>
      <c r="B44" s="38"/>
      <c r="C44" s="49" t="s">
        <v>58</v>
      </c>
      <c r="D44" s="49">
        <v>0</v>
      </c>
      <c r="E44" s="49">
        <v>0</v>
      </c>
      <c r="F44" s="49">
        <v>0</v>
      </c>
      <c r="G44" s="49">
        <v>0</v>
      </c>
      <c r="H44" s="49"/>
      <c r="I44" s="49">
        <v>0</v>
      </c>
      <c r="J44" s="41">
        <f t="shared" si="162"/>
        <v>0</v>
      </c>
      <c r="K44" s="59">
        <v>0</v>
      </c>
      <c r="L44" s="209">
        <f t="shared" si="163"/>
        <v>0</v>
      </c>
      <c r="M44" s="52"/>
      <c r="N44" s="53"/>
      <c r="O44" s="54"/>
      <c r="P44" s="55"/>
      <c r="Q44" s="81"/>
      <c r="R44" s="56">
        <f t="shared" si="181"/>
        <v>0</v>
      </c>
      <c r="S44" s="56" t="e">
        <f t="shared" si="164"/>
        <v>#DIV/0!</v>
      </c>
      <c r="T44" s="56" t="e">
        <f t="shared" si="165"/>
        <v>#DIV/0!</v>
      </c>
      <c r="U44" s="56" t="e">
        <f t="shared" si="166"/>
        <v>#DIV/0!</v>
      </c>
      <c r="V44" s="57">
        <f t="shared" si="167"/>
        <v>0</v>
      </c>
      <c r="W44" s="56" t="e">
        <f t="shared" si="168"/>
        <v>#DIV/0!</v>
      </c>
      <c r="X44" s="56" t="e">
        <f t="shared" si="169"/>
        <v>#DIV/0!</v>
      </c>
      <c r="Y44" s="56" t="e">
        <f t="shared" si="170"/>
        <v>#DIV/0!</v>
      </c>
      <c r="Z44" s="56">
        <f t="shared" si="171"/>
        <v>0</v>
      </c>
      <c r="AA44" s="226" t="e">
        <f t="shared" si="172"/>
        <v>#DIV/0!</v>
      </c>
      <c r="AB44" s="56" t="e">
        <f t="shared" si="173"/>
        <v>#DIV/0!</v>
      </c>
      <c r="AC44" s="56" t="e">
        <f t="shared" si="174"/>
        <v>#DIV/0!</v>
      </c>
      <c r="AD44" s="57">
        <f t="shared" si="175"/>
        <v>0</v>
      </c>
      <c r="AE44" s="57" t="e">
        <f t="shared" si="176"/>
        <v>#DIV/0!</v>
      </c>
      <c r="AF44" s="57" t="e">
        <f t="shared" si="177"/>
        <v>#DIV/0!</v>
      </c>
      <c r="AG44" s="34">
        <f t="shared" si="178"/>
        <v>0</v>
      </c>
      <c r="AH44" s="57" t="e">
        <f t="shared" si="179"/>
        <v>#DIV/0!</v>
      </c>
      <c r="AI44" s="57" t="e">
        <f t="shared" si="180"/>
        <v>#DIV/0!</v>
      </c>
      <c r="AJ44" s="34">
        <f t="shared" si="182"/>
        <v>0</v>
      </c>
      <c r="AK44" s="57" t="e">
        <f t="shared" si="183"/>
        <v>#DIV/0!</v>
      </c>
    </row>
    <row r="45" spans="1:37" ht="18" hidden="1" customHeight="1">
      <c r="A45" s="38"/>
      <c r="B45" s="38"/>
      <c r="C45" s="49" t="s">
        <v>69</v>
      </c>
      <c r="D45" s="49">
        <v>0</v>
      </c>
      <c r="E45" s="49">
        <v>0</v>
      </c>
      <c r="F45" s="49">
        <v>0</v>
      </c>
      <c r="G45" s="49">
        <v>0</v>
      </c>
      <c r="H45" s="49"/>
      <c r="I45" s="49">
        <v>0</v>
      </c>
      <c r="J45" s="41">
        <f t="shared" si="162"/>
        <v>0</v>
      </c>
      <c r="K45" s="59">
        <v>0</v>
      </c>
      <c r="L45" s="209">
        <f t="shared" si="163"/>
        <v>0</v>
      </c>
      <c r="M45" s="52"/>
      <c r="N45" s="53"/>
      <c r="O45" s="54"/>
      <c r="P45" s="55"/>
      <c r="Q45" s="81"/>
      <c r="R45" s="56">
        <f t="shared" si="181"/>
        <v>0</v>
      </c>
      <c r="S45" s="56" t="e">
        <f t="shared" si="164"/>
        <v>#DIV/0!</v>
      </c>
      <c r="T45" s="56" t="e">
        <f t="shared" si="165"/>
        <v>#DIV/0!</v>
      </c>
      <c r="U45" s="56" t="e">
        <f t="shared" si="166"/>
        <v>#DIV/0!</v>
      </c>
      <c r="V45" s="57">
        <f>O45+P45+Q45</f>
        <v>0</v>
      </c>
      <c r="W45" s="56" t="e">
        <f t="shared" si="168"/>
        <v>#DIV/0!</v>
      </c>
      <c r="X45" s="56" t="e">
        <f t="shared" si="169"/>
        <v>#DIV/0!</v>
      </c>
      <c r="Y45" s="56" t="e">
        <f t="shared" si="170"/>
        <v>#DIV/0!</v>
      </c>
      <c r="Z45" s="56">
        <f t="shared" si="171"/>
        <v>0</v>
      </c>
      <c r="AA45" s="226" t="e">
        <f t="shared" si="172"/>
        <v>#DIV/0!</v>
      </c>
      <c r="AB45" s="56" t="e">
        <f t="shared" si="173"/>
        <v>#DIV/0!</v>
      </c>
      <c r="AC45" s="56" t="e">
        <f t="shared" si="174"/>
        <v>#DIV/0!</v>
      </c>
      <c r="AD45" s="57">
        <f t="shared" si="175"/>
        <v>0</v>
      </c>
      <c r="AE45" s="57" t="e">
        <f t="shared" si="176"/>
        <v>#DIV/0!</v>
      </c>
      <c r="AF45" s="57" t="e">
        <f t="shared" si="177"/>
        <v>#DIV/0!</v>
      </c>
      <c r="AG45" s="34">
        <f t="shared" si="178"/>
        <v>0</v>
      </c>
      <c r="AH45" s="57" t="e">
        <f t="shared" si="179"/>
        <v>#DIV/0!</v>
      </c>
      <c r="AI45" s="57" t="e">
        <f t="shared" si="180"/>
        <v>#DIV/0!</v>
      </c>
      <c r="AJ45" s="34">
        <f t="shared" si="182"/>
        <v>0</v>
      </c>
      <c r="AK45" s="57" t="e">
        <f t="shared" si="183"/>
        <v>#DIV/0!</v>
      </c>
    </row>
    <row r="46" spans="1:37" ht="18" hidden="1" customHeight="1">
      <c r="A46" s="38"/>
      <c r="B46" s="38"/>
      <c r="C46" s="49" t="s">
        <v>60</v>
      </c>
      <c r="D46" s="49">
        <v>0</v>
      </c>
      <c r="E46" s="49">
        <v>0</v>
      </c>
      <c r="F46" s="49">
        <v>0</v>
      </c>
      <c r="G46" s="49">
        <v>0</v>
      </c>
      <c r="H46" s="49"/>
      <c r="I46" s="49">
        <v>0</v>
      </c>
      <c r="J46" s="41">
        <f t="shared" si="162"/>
        <v>0</v>
      </c>
      <c r="K46" s="58">
        <v>0</v>
      </c>
      <c r="L46" s="209">
        <f t="shared" si="163"/>
        <v>0</v>
      </c>
      <c r="M46" s="52"/>
      <c r="N46" s="53"/>
      <c r="O46" s="54"/>
      <c r="P46" s="55"/>
      <c r="Q46" s="81"/>
      <c r="R46" s="56">
        <f t="shared" si="181"/>
        <v>0</v>
      </c>
      <c r="S46" s="56" t="e">
        <f t="shared" si="164"/>
        <v>#DIV/0!</v>
      </c>
      <c r="T46" s="56" t="e">
        <f t="shared" si="165"/>
        <v>#DIV/0!</v>
      </c>
      <c r="U46" s="56" t="e">
        <f t="shared" si="166"/>
        <v>#DIV/0!</v>
      </c>
      <c r="V46" s="57">
        <f t="shared" si="167"/>
        <v>0</v>
      </c>
      <c r="W46" s="56" t="e">
        <f t="shared" si="168"/>
        <v>#DIV/0!</v>
      </c>
      <c r="X46" s="56" t="e">
        <f t="shared" si="169"/>
        <v>#DIV/0!</v>
      </c>
      <c r="Y46" s="56" t="e">
        <f t="shared" si="170"/>
        <v>#DIV/0!</v>
      </c>
      <c r="Z46" s="56">
        <f t="shared" si="171"/>
        <v>0</v>
      </c>
      <c r="AA46" s="226" t="e">
        <f t="shared" si="172"/>
        <v>#DIV/0!</v>
      </c>
      <c r="AB46" s="56" t="e">
        <f t="shared" si="173"/>
        <v>#DIV/0!</v>
      </c>
      <c r="AC46" s="56" t="e">
        <f t="shared" si="174"/>
        <v>#DIV/0!</v>
      </c>
      <c r="AD46" s="57">
        <f t="shared" si="175"/>
        <v>0</v>
      </c>
      <c r="AE46" s="57" t="e">
        <f t="shared" si="176"/>
        <v>#DIV/0!</v>
      </c>
      <c r="AF46" s="57" t="e">
        <f t="shared" si="177"/>
        <v>#DIV/0!</v>
      </c>
      <c r="AG46" s="34">
        <f t="shared" si="178"/>
        <v>0</v>
      </c>
      <c r="AH46" s="57" t="e">
        <f t="shared" si="179"/>
        <v>#DIV/0!</v>
      </c>
      <c r="AI46" s="57" t="e">
        <f t="shared" si="180"/>
        <v>#DIV/0!</v>
      </c>
      <c r="AJ46" s="34">
        <f t="shared" si="182"/>
        <v>0</v>
      </c>
      <c r="AK46" s="57" t="e">
        <f t="shared" si="183"/>
        <v>#DIV/0!</v>
      </c>
    </row>
    <row r="47" spans="1:37" ht="18" hidden="1" customHeight="1">
      <c r="A47" s="61"/>
      <c r="B47" s="62"/>
      <c r="C47" s="63" t="s">
        <v>61</v>
      </c>
      <c r="D47" s="63">
        <f>D48</f>
        <v>0</v>
      </c>
      <c r="E47" s="63">
        <f>SUM(E48:E48)</f>
        <v>0</v>
      </c>
      <c r="F47" s="63">
        <f t="shared" ref="F47:L47" si="184">F48</f>
        <v>0</v>
      </c>
      <c r="G47" s="63">
        <f t="shared" si="184"/>
        <v>0</v>
      </c>
      <c r="H47" s="63"/>
      <c r="I47" s="63">
        <f t="shared" si="184"/>
        <v>0</v>
      </c>
      <c r="J47" s="63">
        <f t="shared" si="184"/>
        <v>0</v>
      </c>
      <c r="K47" s="84">
        <f t="shared" si="184"/>
        <v>0</v>
      </c>
      <c r="L47" s="63">
        <f t="shared" si="184"/>
        <v>0</v>
      </c>
      <c r="M47" s="64">
        <f t="shared" ref="M47:AJ47" si="185">M48</f>
        <v>0</v>
      </c>
      <c r="N47" s="65">
        <f t="shared" si="185"/>
        <v>0</v>
      </c>
      <c r="O47" s="66">
        <f t="shared" si="185"/>
        <v>0</v>
      </c>
      <c r="P47" s="46">
        <f t="shared" si="185"/>
        <v>0</v>
      </c>
      <c r="Q47" s="82">
        <f t="shared" si="185"/>
        <v>0</v>
      </c>
      <c r="R47" s="67">
        <f t="shared" si="185"/>
        <v>0</v>
      </c>
      <c r="S47" s="67" t="e">
        <f t="shared" si="185"/>
        <v>#DIV/0!</v>
      </c>
      <c r="T47" s="104" t="e">
        <f t="shared" ref="T47" si="186">R47/L47*100</f>
        <v>#DIV/0!</v>
      </c>
      <c r="U47" s="67" t="e">
        <f t="shared" si="185"/>
        <v>#DIV/0!</v>
      </c>
      <c r="V47" s="63">
        <f t="shared" si="185"/>
        <v>0</v>
      </c>
      <c r="W47" s="67" t="e">
        <f t="shared" si="185"/>
        <v>#DIV/0!</v>
      </c>
      <c r="X47" s="104" t="e">
        <f t="shared" ref="X47" si="187">V47/L47*100</f>
        <v>#DIV/0!</v>
      </c>
      <c r="Y47" s="67" t="e">
        <f t="shared" si="185"/>
        <v>#DIV/0!</v>
      </c>
      <c r="Z47" s="67">
        <f>Z48</f>
        <v>0</v>
      </c>
      <c r="AA47" s="227" t="e">
        <f t="shared" si="185"/>
        <v>#DIV/0!</v>
      </c>
      <c r="AB47" s="56" t="e">
        <f t="shared" ref="AB47:AB49" si="188">Z47/L47*100</f>
        <v>#DIV/0!</v>
      </c>
      <c r="AC47" s="67" t="e">
        <f t="shared" si="185"/>
        <v>#DIV/0!</v>
      </c>
      <c r="AD47" s="63">
        <f t="shared" si="185"/>
        <v>0</v>
      </c>
      <c r="AE47" s="63" t="e">
        <f t="shared" si="185"/>
        <v>#DIV/0!</v>
      </c>
      <c r="AF47" s="63" t="e">
        <f t="shared" si="185"/>
        <v>#DIV/0!</v>
      </c>
      <c r="AG47" s="63">
        <f t="shared" si="185"/>
        <v>0</v>
      </c>
      <c r="AH47" s="63" t="e">
        <f t="shared" si="185"/>
        <v>#DIV/0!</v>
      </c>
      <c r="AI47" s="63" t="e">
        <f t="shared" si="185"/>
        <v>#DIV/0!</v>
      </c>
      <c r="AJ47" s="63">
        <f t="shared" si="185"/>
        <v>0</v>
      </c>
      <c r="AK47" s="63" t="e">
        <f>(AJ47/D47)*100</f>
        <v>#DIV/0!</v>
      </c>
    </row>
    <row r="48" spans="1:37" ht="18" hidden="1" customHeight="1">
      <c r="A48" s="38"/>
      <c r="B48" s="38"/>
      <c r="C48" s="49" t="s">
        <v>70</v>
      </c>
      <c r="D48" s="57">
        <v>0</v>
      </c>
      <c r="E48" s="57">
        <v>0</v>
      </c>
      <c r="F48" s="49">
        <v>0</v>
      </c>
      <c r="G48" s="49">
        <v>0</v>
      </c>
      <c r="H48" s="49"/>
      <c r="I48" s="49">
        <v>0</v>
      </c>
      <c r="J48" s="49">
        <f>SUM(E48:I48)</f>
        <v>0</v>
      </c>
      <c r="K48" s="76">
        <v>0</v>
      </c>
      <c r="L48" s="209">
        <f t="shared" si="163"/>
        <v>0</v>
      </c>
      <c r="M48" s="52"/>
      <c r="N48" s="53"/>
      <c r="O48" s="54"/>
      <c r="P48" s="55"/>
      <c r="Q48" s="81"/>
      <c r="R48" s="57">
        <f>M48+N48</f>
        <v>0</v>
      </c>
      <c r="S48" s="56" t="e">
        <f t="shared" si="164"/>
        <v>#DIV/0!</v>
      </c>
      <c r="T48" s="56" t="e">
        <f t="shared" si="165"/>
        <v>#DIV/0!</v>
      </c>
      <c r="U48" s="56" t="e">
        <f t="shared" si="166"/>
        <v>#DIV/0!</v>
      </c>
      <c r="V48" s="57">
        <f t="shared" si="167"/>
        <v>0</v>
      </c>
      <c r="W48" s="56" t="e">
        <f t="shared" si="168"/>
        <v>#DIV/0!</v>
      </c>
      <c r="X48" s="56" t="e">
        <f t="shared" si="169"/>
        <v>#DIV/0!</v>
      </c>
      <c r="Y48" s="56" t="e">
        <f t="shared" si="170"/>
        <v>#DIV/0!</v>
      </c>
      <c r="Z48" s="56">
        <f t="shared" si="171"/>
        <v>0</v>
      </c>
      <c r="AA48" s="226" t="e">
        <f t="shared" ref="AA48:AA49" si="189">Z48/J48*100</f>
        <v>#DIV/0!</v>
      </c>
      <c r="AB48" s="56" t="e">
        <f t="shared" si="188"/>
        <v>#DIV/0!</v>
      </c>
      <c r="AC48" s="56" t="e">
        <f t="shared" ref="AC48:AC49" si="190">Z48/D48*100</f>
        <v>#DIV/0!</v>
      </c>
      <c r="AD48" s="57">
        <f t="shared" si="175"/>
        <v>0</v>
      </c>
      <c r="AE48" s="57" t="e">
        <f t="shared" ref="AE48:AE49" si="191">(AD48/J48)*100</f>
        <v>#DIV/0!</v>
      </c>
      <c r="AF48" s="57" t="e">
        <f t="shared" ref="AF48:AF49" si="192">(AD48/D48)*100</f>
        <v>#DIV/0!</v>
      </c>
      <c r="AG48" s="34">
        <f t="shared" ref="AG48:AG49" si="193">L48-Z48</f>
        <v>0</v>
      </c>
      <c r="AH48" s="57" t="e">
        <f t="shared" ref="AH48:AH49" si="194">(AG48/L48)*100</f>
        <v>#DIV/0!</v>
      </c>
      <c r="AI48" s="57" t="e">
        <f t="shared" ref="AI48:AI49" si="195">(AG48/D48)*100</f>
        <v>#DIV/0!</v>
      </c>
      <c r="AJ48" s="34">
        <f t="shared" ref="AJ48:AJ49" si="196">D48-Z48</f>
        <v>0</v>
      </c>
      <c r="AK48" s="57" t="e">
        <f t="shared" ref="AK48:AK49" si="197">(AJ48/D48)*100</f>
        <v>#DIV/0!</v>
      </c>
    </row>
    <row r="49" spans="1:43" ht="18" hidden="1" customHeight="1">
      <c r="A49" s="38"/>
      <c r="B49" s="38"/>
      <c r="C49" s="41" t="s">
        <v>376</v>
      </c>
      <c r="D49" s="57">
        <v>0</v>
      </c>
      <c r="E49" s="57">
        <v>0</v>
      </c>
      <c r="F49" s="49">
        <v>0</v>
      </c>
      <c r="G49" s="49">
        <v>0</v>
      </c>
      <c r="H49" s="49"/>
      <c r="I49" s="49">
        <v>0</v>
      </c>
      <c r="J49" s="49">
        <f>SUM(E49:I49)</f>
        <v>0</v>
      </c>
      <c r="K49" s="76">
        <v>0</v>
      </c>
      <c r="L49" s="209">
        <f t="shared" si="163"/>
        <v>0</v>
      </c>
      <c r="M49" s="52">
        <v>0</v>
      </c>
      <c r="N49" s="53">
        <v>0</v>
      </c>
      <c r="O49" s="54">
        <v>0</v>
      </c>
      <c r="P49" s="55">
        <v>0</v>
      </c>
      <c r="Q49" s="81">
        <v>0</v>
      </c>
      <c r="R49" s="57">
        <f>M49+N49</f>
        <v>0</v>
      </c>
      <c r="S49" s="56" t="e">
        <f t="shared" si="164"/>
        <v>#DIV/0!</v>
      </c>
      <c r="T49" s="56" t="e">
        <f t="shared" si="165"/>
        <v>#DIV/0!</v>
      </c>
      <c r="U49" s="56" t="e">
        <f t="shared" si="166"/>
        <v>#DIV/0!</v>
      </c>
      <c r="V49" s="57">
        <f t="shared" si="167"/>
        <v>0</v>
      </c>
      <c r="W49" s="56" t="e">
        <f t="shared" si="168"/>
        <v>#DIV/0!</v>
      </c>
      <c r="X49" s="56" t="e">
        <f t="shared" si="169"/>
        <v>#DIV/0!</v>
      </c>
      <c r="Y49" s="56" t="e">
        <f t="shared" si="170"/>
        <v>#DIV/0!</v>
      </c>
      <c r="Z49" s="56">
        <f t="shared" si="171"/>
        <v>0</v>
      </c>
      <c r="AA49" s="226" t="e">
        <f t="shared" si="189"/>
        <v>#DIV/0!</v>
      </c>
      <c r="AB49" s="56" t="e">
        <f t="shared" si="188"/>
        <v>#DIV/0!</v>
      </c>
      <c r="AC49" s="56" t="e">
        <f t="shared" si="190"/>
        <v>#DIV/0!</v>
      </c>
      <c r="AD49" s="57">
        <f t="shared" si="175"/>
        <v>0</v>
      </c>
      <c r="AE49" s="57" t="e">
        <f t="shared" si="191"/>
        <v>#DIV/0!</v>
      </c>
      <c r="AF49" s="57" t="e">
        <f t="shared" si="192"/>
        <v>#DIV/0!</v>
      </c>
      <c r="AG49" s="34">
        <f t="shared" si="193"/>
        <v>0</v>
      </c>
      <c r="AH49" s="57" t="e">
        <f t="shared" si="194"/>
        <v>#DIV/0!</v>
      </c>
      <c r="AI49" s="57" t="e">
        <f t="shared" si="195"/>
        <v>#DIV/0!</v>
      </c>
      <c r="AJ49" s="34">
        <f t="shared" si="196"/>
        <v>0</v>
      </c>
      <c r="AK49" s="57" t="e">
        <f t="shared" si="197"/>
        <v>#DIV/0!</v>
      </c>
    </row>
    <row r="50" spans="1:43" ht="18.75" hidden="1">
      <c r="A50" s="69"/>
      <c r="B50" s="69"/>
      <c r="C50" s="70"/>
      <c r="D50" s="70"/>
      <c r="E50" s="71"/>
      <c r="F50" s="71"/>
      <c r="G50" s="71"/>
      <c r="H50" s="71"/>
      <c r="I50" s="71"/>
      <c r="J50" s="71"/>
      <c r="K50" s="71"/>
      <c r="L50" s="71"/>
      <c r="M50" s="72"/>
      <c r="N50" s="73"/>
      <c r="O50" s="74"/>
      <c r="P50" s="75"/>
      <c r="Q50" s="83"/>
      <c r="R50" s="71"/>
      <c r="S50" s="71"/>
      <c r="T50" s="71"/>
      <c r="U50" s="71"/>
      <c r="V50" s="71"/>
      <c r="W50" s="71"/>
      <c r="X50" s="71"/>
      <c r="Y50" s="71"/>
      <c r="Z50" s="71"/>
      <c r="AA50" s="228"/>
      <c r="AB50" s="71"/>
      <c r="AC50" s="71"/>
      <c r="AD50" s="71"/>
      <c r="AE50" s="71"/>
      <c r="AF50" s="71"/>
      <c r="AG50" s="71"/>
      <c r="AH50" s="71"/>
      <c r="AI50" s="71"/>
      <c r="AJ50" s="71"/>
      <c r="AK50" s="71"/>
    </row>
    <row r="51" spans="1:43" ht="26.25">
      <c r="A51" s="1085" t="s">
        <v>91</v>
      </c>
      <c r="B51" s="1086"/>
      <c r="C51" s="1086"/>
      <c r="D51" s="1086"/>
      <c r="E51" s="1086"/>
      <c r="F51" s="1086"/>
      <c r="G51" s="1086"/>
      <c r="H51" s="1086"/>
      <c r="I51" s="1086"/>
      <c r="J51" s="1086"/>
      <c r="K51" s="1086"/>
      <c r="L51" s="1086"/>
      <c r="M51" s="1086"/>
      <c r="N51" s="1086"/>
      <c r="O51" s="1086"/>
      <c r="P51" s="1086"/>
      <c r="Q51" s="1086"/>
      <c r="R51" s="1086"/>
      <c r="S51" s="1086"/>
      <c r="T51" s="1086"/>
      <c r="U51" s="1086"/>
      <c r="V51" s="1086"/>
      <c r="W51" s="1086"/>
      <c r="X51" s="1086"/>
      <c r="Y51" s="1086"/>
      <c r="Z51" s="1086"/>
      <c r="AA51" s="1086"/>
      <c r="AB51" s="1086"/>
      <c r="AC51" s="1086"/>
      <c r="AD51" s="1086"/>
      <c r="AE51" s="1086"/>
      <c r="AF51" s="1086"/>
      <c r="AG51" s="1086"/>
      <c r="AH51" s="1086"/>
      <c r="AI51" s="1086"/>
      <c r="AJ51" s="1086"/>
      <c r="AK51" s="1086"/>
      <c r="AM51" s="839"/>
      <c r="AN51" s="840" t="s">
        <v>1299</v>
      </c>
      <c r="AO51" s="839"/>
      <c r="AP51" s="839"/>
      <c r="AQ51" s="839"/>
    </row>
    <row r="52" spans="1:43" s="35" customFormat="1" ht="36.950000000000003" customHeight="1">
      <c r="A52" s="182"/>
      <c r="B52" s="183"/>
      <c r="C52" s="184"/>
      <c r="D52" s="184"/>
      <c r="E52" s="184"/>
      <c r="F52" s="184"/>
      <c r="G52" s="184"/>
      <c r="H52" s="184"/>
      <c r="I52" s="184"/>
      <c r="J52" s="184"/>
      <c r="K52" s="185"/>
      <c r="L52" s="184"/>
      <c r="M52" s="186" t="s">
        <v>435</v>
      </c>
      <c r="N52" s="186" t="s">
        <v>436</v>
      </c>
      <c r="O52" s="186" t="s">
        <v>20</v>
      </c>
      <c r="P52" s="186" t="s">
        <v>21</v>
      </c>
      <c r="Q52" s="186" t="s">
        <v>437</v>
      </c>
      <c r="R52" s="187" t="s">
        <v>417</v>
      </c>
      <c r="S52" s="188" t="s">
        <v>433</v>
      </c>
      <c r="T52" s="188" t="s">
        <v>434</v>
      </c>
      <c r="U52" s="188" t="s">
        <v>403</v>
      </c>
      <c r="V52" s="188" t="s">
        <v>438</v>
      </c>
      <c r="W52" s="188" t="s">
        <v>433</v>
      </c>
      <c r="X52" s="188" t="s">
        <v>434</v>
      </c>
      <c r="Y52" s="188" t="s">
        <v>403</v>
      </c>
      <c r="Z52" s="187" t="s">
        <v>439</v>
      </c>
      <c r="AA52" s="220" t="s">
        <v>433</v>
      </c>
      <c r="AB52" s="188" t="s">
        <v>434</v>
      </c>
      <c r="AC52" s="188" t="s">
        <v>403</v>
      </c>
      <c r="AD52" s="188" t="s">
        <v>440</v>
      </c>
      <c r="AE52" s="188" t="s">
        <v>433</v>
      </c>
      <c r="AF52" s="188" t="s">
        <v>403</v>
      </c>
      <c r="AG52" s="188" t="s">
        <v>408</v>
      </c>
      <c r="AH52" s="188" t="s">
        <v>433</v>
      </c>
      <c r="AI52" s="188" t="s">
        <v>403</v>
      </c>
      <c r="AJ52" s="188" t="s">
        <v>441</v>
      </c>
      <c r="AK52" s="188" t="s">
        <v>403</v>
      </c>
      <c r="AM52" s="841" t="s">
        <v>514</v>
      </c>
      <c r="AN52" s="842">
        <v>0.7</v>
      </c>
      <c r="AO52" s="841" t="s">
        <v>1293</v>
      </c>
      <c r="AP52" s="841" t="s">
        <v>1292</v>
      </c>
      <c r="AQ52" s="841" t="s">
        <v>459</v>
      </c>
    </row>
    <row r="53" spans="1:43" s="35" customFormat="1" ht="36.75" customHeight="1">
      <c r="A53" s="205"/>
      <c r="B53" s="206"/>
      <c r="C53" s="184" t="s">
        <v>54</v>
      </c>
      <c r="D53" s="184">
        <f>D54+D61+D63</f>
        <v>59769000</v>
      </c>
      <c r="E53" s="184">
        <f t="shared" ref="E53" si="198">E54+E61+E63</f>
        <v>52035300</v>
      </c>
      <c r="F53" s="184">
        <f t="shared" ref="F53" si="199">F54+F61+F63</f>
        <v>1781800</v>
      </c>
      <c r="G53" s="184">
        <f t="shared" ref="G53" si="200">G54+G61+G63</f>
        <v>945900</v>
      </c>
      <c r="H53" s="184"/>
      <c r="I53" s="184">
        <f t="shared" ref="I53" si="201">I54+I61+I63</f>
        <v>0</v>
      </c>
      <c r="J53" s="184">
        <f>SUM(E53:I53)</f>
        <v>54763000</v>
      </c>
      <c r="K53" s="185">
        <f>K54+K61+K63</f>
        <v>0</v>
      </c>
      <c r="L53" s="184">
        <f>L54+L61+L63</f>
        <v>54543000</v>
      </c>
      <c r="M53" s="184">
        <f>M54+M61+M63</f>
        <v>7257725.5699999994</v>
      </c>
      <c r="N53" s="184">
        <f t="shared" ref="N53:Q53" si="202">N54+N61+N63</f>
        <v>22980635</v>
      </c>
      <c r="O53" s="184">
        <f t="shared" si="202"/>
        <v>260759</v>
      </c>
      <c r="P53" s="184">
        <f t="shared" si="202"/>
        <v>647287.02</v>
      </c>
      <c r="Q53" s="184">
        <f t="shared" si="202"/>
        <v>360000</v>
      </c>
      <c r="R53" s="184">
        <f>R54+R61+R63</f>
        <v>30238360.57</v>
      </c>
      <c r="S53" s="207">
        <f>(R53/J53)*100</f>
        <v>55.216771488048501</v>
      </c>
      <c r="T53" s="207">
        <f>(R53/L53)*100</f>
        <v>55.439489155345321</v>
      </c>
      <c r="U53" s="198">
        <f t="shared" ref="U53:U60" si="203">(R53/D53)*100</f>
        <v>50.592046997607454</v>
      </c>
      <c r="V53" s="184">
        <f>V54+V61+V63</f>
        <v>1268046.02</v>
      </c>
      <c r="W53" s="198">
        <f>(V53/J53)*100</f>
        <v>2.3155159870715631</v>
      </c>
      <c r="X53" s="207">
        <f>(V53/L53)*100</f>
        <v>2.3248556551711492</v>
      </c>
      <c r="Y53" s="198">
        <f t="shared" ref="Y53:Y60" si="204">(V53/D53)*100</f>
        <v>2.1215781090531882</v>
      </c>
      <c r="Z53" s="184">
        <f>Z54+Z61+Z63</f>
        <v>31506406.59</v>
      </c>
      <c r="AA53" s="221">
        <f>(Z53/J53)*100</f>
        <v>57.532287475120057</v>
      </c>
      <c r="AB53" s="207">
        <f>(Z53/L53)*100</f>
        <v>57.764344810516477</v>
      </c>
      <c r="AC53" s="198">
        <f t="shared" ref="AC53:AC60" si="205">(Z53/D53)*100</f>
        <v>52.713625106660643</v>
      </c>
      <c r="AD53" s="184">
        <f>AD54+AD61+AD63</f>
        <v>23036593.41</v>
      </c>
      <c r="AE53" s="198">
        <f t="shared" ref="AE53:AE54" si="206">(AD53/J53)*100</f>
        <v>42.065981429067072</v>
      </c>
      <c r="AF53" s="198">
        <f t="shared" ref="AF53:AF60" si="207">(AD53/D53)*100</f>
        <v>38.542711790393014</v>
      </c>
      <c r="AG53" s="184">
        <f>AG54+AG61+AG63</f>
        <v>23036593.41</v>
      </c>
      <c r="AH53" s="198">
        <f>(AG53/L53)*100</f>
        <v>42.235655189483531</v>
      </c>
      <c r="AI53" s="198">
        <f t="shared" ref="AI53:AI63" si="208">(AG53/D53)*100</f>
        <v>38.542711790393014</v>
      </c>
      <c r="AJ53" s="184">
        <f>AJ54+AJ61+AJ63</f>
        <v>28262593.41</v>
      </c>
      <c r="AK53" s="198">
        <f t="shared" ref="AK53:AK63" si="209">(AJ53/D53)*100</f>
        <v>47.286374893339357</v>
      </c>
      <c r="AM53" s="843">
        <f>L53</f>
        <v>54543000</v>
      </c>
      <c r="AN53" s="843">
        <f>AM53*70/100</f>
        <v>38180100</v>
      </c>
      <c r="AO53" s="843">
        <f>SUM(M53:Q53)</f>
        <v>31506406.59</v>
      </c>
      <c r="AP53" s="843">
        <f>M53+N53+Q53</f>
        <v>30598360.57</v>
      </c>
      <c r="AQ53" s="843">
        <f>O53+P53</f>
        <v>908046.02</v>
      </c>
    </row>
    <row r="54" spans="1:43" s="35" customFormat="1" ht="18.75" customHeight="1">
      <c r="A54" s="182"/>
      <c r="B54" s="192" t="s">
        <v>34</v>
      </c>
      <c r="C54" s="193" t="s">
        <v>55</v>
      </c>
      <c r="D54" s="193">
        <f>SUM(D55:D60)</f>
        <v>16149000</v>
      </c>
      <c r="E54" s="190">
        <f>SUM(E55:E60)</f>
        <v>9035300</v>
      </c>
      <c r="F54" s="190">
        <f>SUM(F55:F60)</f>
        <v>1781800</v>
      </c>
      <c r="G54" s="190">
        <f>SUM(G55:G60)</f>
        <v>845900</v>
      </c>
      <c r="H54" s="190"/>
      <c r="I54" s="190">
        <f>SUM(I55:I60)</f>
        <v>0</v>
      </c>
      <c r="J54" s="190">
        <f>SUM(E54:I54)</f>
        <v>11663000</v>
      </c>
      <c r="K54" s="194">
        <f>SUM(K55:K60)</f>
        <v>0</v>
      </c>
      <c r="L54" s="190">
        <f>SUM(L55:L60)</f>
        <v>11443000</v>
      </c>
      <c r="M54" s="193">
        <f>SUM(M55:M60)</f>
        <v>7257725.5699999994</v>
      </c>
      <c r="N54" s="193">
        <f t="shared" ref="N54:Q54" si="210">SUM(N55:N60)</f>
        <v>15635</v>
      </c>
      <c r="O54" s="193">
        <f t="shared" si="210"/>
        <v>260759</v>
      </c>
      <c r="P54" s="193">
        <f t="shared" si="210"/>
        <v>647287.02</v>
      </c>
      <c r="Q54" s="193">
        <f t="shared" si="210"/>
        <v>360000</v>
      </c>
      <c r="R54" s="190">
        <f>SUM(R55:R60)</f>
        <v>7273360.5699999994</v>
      </c>
      <c r="S54" s="189">
        <f t="shared" ref="S54:S56" si="211">(R54/J54)*100</f>
        <v>62.362690302666543</v>
      </c>
      <c r="T54" s="189">
        <f t="shared" ref="T54:T63" si="212">(R54/L54)*100</f>
        <v>63.561658393777854</v>
      </c>
      <c r="U54" s="190">
        <f t="shared" si="203"/>
        <v>45.039077156480275</v>
      </c>
      <c r="V54" s="190">
        <f>SUM(V55:V60)</f>
        <v>1268046.02</v>
      </c>
      <c r="W54" s="190">
        <f t="shared" ref="W54:W63" si="213">(V54/J54)*100</f>
        <v>10.872382920346395</v>
      </c>
      <c r="X54" s="189">
        <f t="shared" ref="X54:X63" si="214">(V54/L54)*100</f>
        <v>11.081412391855283</v>
      </c>
      <c r="Y54" s="189">
        <f t="shared" si="204"/>
        <v>7.8521643445414586</v>
      </c>
      <c r="Z54" s="190">
        <f>SUM(Z55:Z60)</f>
        <v>8541406.5899999999</v>
      </c>
      <c r="AA54" s="218">
        <f t="shared" ref="AA54:AA62" si="215">(Z54/J54)*100</f>
        <v>73.235073223012947</v>
      </c>
      <c r="AB54" s="189">
        <f t="shared" ref="AB54:AB63" si="216">(Z54/L54)*100</f>
        <v>74.643070785633142</v>
      </c>
      <c r="AC54" s="189">
        <f t="shared" si="205"/>
        <v>52.891241501021739</v>
      </c>
      <c r="AD54" s="191">
        <f>SUM(AD55:AD60)</f>
        <v>2901593.4099999997</v>
      </c>
      <c r="AE54" s="191">
        <f t="shared" si="206"/>
        <v>24.878619651890592</v>
      </c>
      <c r="AF54" s="191">
        <f t="shared" si="207"/>
        <v>17.967635209610499</v>
      </c>
      <c r="AG54" s="191">
        <f>SUM(AG55:AG60)</f>
        <v>2901593.4099999997</v>
      </c>
      <c r="AH54" s="191">
        <f t="shared" ref="AH54:AH63" si="217">(AG54/L54)*100</f>
        <v>25.356929214366858</v>
      </c>
      <c r="AI54" s="191">
        <f t="shared" si="208"/>
        <v>17.967635209610499</v>
      </c>
      <c r="AJ54" s="191">
        <f>SUM(AJ55:AJ60)</f>
        <v>7607593.4100000001</v>
      </c>
      <c r="AK54" s="191">
        <f t="shared" si="209"/>
        <v>47.108758498978261</v>
      </c>
      <c r="AM54" s="844"/>
      <c r="AN54" s="845" t="s">
        <v>1295</v>
      </c>
      <c r="AO54" s="846">
        <f>AO53*100/AM53</f>
        <v>57.764344810516477</v>
      </c>
      <c r="AP54" s="846">
        <f>AP53*100/AM53</f>
        <v>56.099518856681883</v>
      </c>
      <c r="AQ54" s="846">
        <f>AQ53*100/AM53</f>
        <v>1.6648259538345893</v>
      </c>
    </row>
    <row r="55" spans="1:43" s="35" customFormat="1" ht="18.95" customHeight="1">
      <c r="A55" s="183"/>
      <c r="B55" s="183"/>
      <c r="C55" s="189" t="s">
        <v>56</v>
      </c>
      <c r="D55" s="189">
        <f>D83+D98+D112+D126</f>
        <v>1835000</v>
      </c>
      <c r="E55" s="189">
        <f t="shared" ref="E55:K55" si="218">E83+E98+E112+E126</f>
        <v>1203000</v>
      </c>
      <c r="F55" s="189">
        <f t="shared" si="218"/>
        <v>18100</v>
      </c>
      <c r="G55" s="189">
        <f t="shared" si="218"/>
        <v>0</v>
      </c>
      <c r="H55" s="189"/>
      <c r="I55" s="189">
        <f t="shared" si="218"/>
        <v>0</v>
      </c>
      <c r="J55" s="189">
        <f t="shared" si="218"/>
        <v>1475000</v>
      </c>
      <c r="K55" s="189">
        <f t="shared" si="218"/>
        <v>0</v>
      </c>
      <c r="L55" s="196">
        <f t="shared" ref="L55:L60" si="219">J55+(K55)</f>
        <v>1475000</v>
      </c>
      <c r="M55" s="189">
        <f>M83+M98+M112+M126</f>
        <v>831800</v>
      </c>
      <c r="N55" s="189">
        <f t="shared" ref="N55:Q55" si="220">N83+N98+N112+N126</f>
        <v>0</v>
      </c>
      <c r="O55" s="189">
        <f t="shared" si="220"/>
        <v>0</v>
      </c>
      <c r="P55" s="189">
        <f t="shared" si="220"/>
        <v>0</v>
      </c>
      <c r="Q55" s="189">
        <f t="shared" si="220"/>
        <v>360000</v>
      </c>
      <c r="R55" s="189">
        <f>M55+N55</f>
        <v>831800</v>
      </c>
      <c r="S55" s="189">
        <f t="shared" si="211"/>
        <v>56.393220338983049</v>
      </c>
      <c r="T55" s="189">
        <f t="shared" si="212"/>
        <v>56.393220338983049</v>
      </c>
      <c r="U55" s="189">
        <f t="shared" si="203"/>
        <v>45.329700272479563</v>
      </c>
      <c r="V55" s="189">
        <f>O55+P55+Q55</f>
        <v>360000</v>
      </c>
      <c r="W55" s="189">
        <f t="shared" si="213"/>
        <v>24.406779661016952</v>
      </c>
      <c r="X55" s="189">
        <f t="shared" si="214"/>
        <v>24.406779661016952</v>
      </c>
      <c r="Y55" s="189">
        <f t="shared" si="204"/>
        <v>19.618528610354225</v>
      </c>
      <c r="Z55" s="189">
        <f t="shared" ref="Z55:Z60" si="221">SUM(M55:Q55)</f>
        <v>1191800</v>
      </c>
      <c r="AA55" s="217">
        <f t="shared" si="215"/>
        <v>80.800000000000011</v>
      </c>
      <c r="AB55" s="189">
        <f t="shared" si="216"/>
        <v>80.800000000000011</v>
      </c>
      <c r="AC55" s="189">
        <f t="shared" si="205"/>
        <v>64.948228882833789</v>
      </c>
      <c r="AD55" s="197">
        <f>J55-Z55</f>
        <v>283200</v>
      </c>
      <c r="AE55" s="197">
        <f>(AD55/J55)*100</f>
        <v>19.2</v>
      </c>
      <c r="AF55" s="197">
        <f t="shared" si="207"/>
        <v>15.43324250681199</v>
      </c>
      <c r="AG55" s="197">
        <f>L55-Z55</f>
        <v>283200</v>
      </c>
      <c r="AH55" s="197">
        <f t="shared" si="217"/>
        <v>19.2</v>
      </c>
      <c r="AI55" s="197">
        <f t="shared" si="208"/>
        <v>15.43324250681199</v>
      </c>
      <c r="AJ55" s="197">
        <f t="shared" ref="AJ55:AJ60" si="222">D55-Z55</f>
        <v>643200</v>
      </c>
      <c r="AK55" s="197">
        <f t="shared" si="209"/>
        <v>35.051771117166211</v>
      </c>
      <c r="AM55" s="846"/>
      <c r="AN55" s="846"/>
      <c r="AO55" s="846"/>
      <c r="AP55" s="846"/>
      <c r="AQ55" s="846"/>
    </row>
    <row r="56" spans="1:43" s="35" customFormat="1" ht="18.95" customHeight="1">
      <c r="A56" s="183"/>
      <c r="B56" s="183"/>
      <c r="C56" s="189" t="s">
        <v>375</v>
      </c>
      <c r="D56" s="189">
        <f>D84+D99+D113+D127</f>
        <v>642000</v>
      </c>
      <c r="E56" s="189">
        <f t="shared" ref="E56:G57" si="223">E84+E99+E113+E127</f>
        <v>294000</v>
      </c>
      <c r="F56" s="189">
        <f t="shared" si="223"/>
        <v>0</v>
      </c>
      <c r="G56" s="189">
        <f t="shared" si="223"/>
        <v>0</v>
      </c>
      <c r="H56" s="189"/>
      <c r="I56" s="189">
        <f t="shared" ref="I56:K57" si="224">I84+I99+I113+I127</f>
        <v>0</v>
      </c>
      <c r="J56" s="189">
        <f t="shared" si="224"/>
        <v>294000</v>
      </c>
      <c r="K56" s="189">
        <f t="shared" si="224"/>
        <v>0</v>
      </c>
      <c r="L56" s="196">
        <f t="shared" si="219"/>
        <v>294000</v>
      </c>
      <c r="M56" s="189">
        <f>M84+M99+M113+M127</f>
        <v>264000</v>
      </c>
      <c r="N56" s="189">
        <f t="shared" ref="N56:Q57" si="225">N84+N99+N113+N127</f>
        <v>0</v>
      </c>
      <c r="O56" s="189">
        <f t="shared" si="225"/>
        <v>0</v>
      </c>
      <c r="P56" s="189">
        <f t="shared" si="225"/>
        <v>0</v>
      </c>
      <c r="Q56" s="189">
        <f t="shared" si="225"/>
        <v>0</v>
      </c>
      <c r="R56" s="189">
        <f t="shared" ref="R56:R60" si="226">M56+N56</f>
        <v>264000</v>
      </c>
      <c r="S56" s="189">
        <f t="shared" si="211"/>
        <v>89.795918367346943</v>
      </c>
      <c r="T56" s="189">
        <f t="shared" si="212"/>
        <v>89.795918367346943</v>
      </c>
      <c r="U56" s="189">
        <f t="shared" si="203"/>
        <v>41.121495327102799</v>
      </c>
      <c r="V56" s="189">
        <f t="shared" ref="V56:V63" si="227">O56+P56+Q56</f>
        <v>0</v>
      </c>
      <c r="W56" s="189">
        <f t="shared" si="213"/>
        <v>0</v>
      </c>
      <c r="X56" s="189">
        <f t="shared" si="214"/>
        <v>0</v>
      </c>
      <c r="Y56" s="189">
        <f t="shared" si="204"/>
        <v>0</v>
      </c>
      <c r="Z56" s="189">
        <f t="shared" si="221"/>
        <v>264000</v>
      </c>
      <c r="AA56" s="217">
        <f t="shared" si="215"/>
        <v>89.795918367346943</v>
      </c>
      <c r="AB56" s="189">
        <f t="shared" si="216"/>
        <v>89.795918367346943</v>
      </c>
      <c r="AC56" s="189">
        <f t="shared" si="205"/>
        <v>41.121495327102799</v>
      </c>
      <c r="AD56" s="197">
        <f>J56-Z56</f>
        <v>30000</v>
      </c>
      <c r="AE56" s="197">
        <f>(AD56/J56)*100</f>
        <v>10.204081632653061</v>
      </c>
      <c r="AF56" s="197">
        <f t="shared" si="207"/>
        <v>4.6728971962616823</v>
      </c>
      <c r="AG56" s="197">
        <f>L56-Z56</f>
        <v>30000</v>
      </c>
      <c r="AH56" s="197">
        <f t="shared" si="217"/>
        <v>10.204081632653061</v>
      </c>
      <c r="AI56" s="197">
        <f t="shared" si="208"/>
        <v>4.6728971962616823</v>
      </c>
      <c r="AJ56" s="197">
        <f t="shared" si="222"/>
        <v>378000</v>
      </c>
      <c r="AK56" s="197">
        <f t="shared" si="209"/>
        <v>58.878504672897193</v>
      </c>
      <c r="AM56" s="843"/>
      <c r="AN56" s="840" t="s">
        <v>1299</v>
      </c>
      <c r="AO56" s="843"/>
      <c r="AP56" s="843"/>
      <c r="AQ56" s="843"/>
    </row>
    <row r="57" spans="1:43" s="35" customFormat="1" ht="22.5" customHeight="1">
      <c r="A57" s="183"/>
      <c r="B57" s="183"/>
      <c r="C57" s="189" t="s">
        <v>57</v>
      </c>
      <c r="D57" s="189">
        <f>D85+D100+D114+D128</f>
        <v>3989646</v>
      </c>
      <c r="E57" s="189">
        <f t="shared" si="223"/>
        <v>1162400</v>
      </c>
      <c r="F57" s="189">
        <f t="shared" si="223"/>
        <v>995760</v>
      </c>
      <c r="G57" s="189">
        <f t="shared" si="223"/>
        <v>561940</v>
      </c>
      <c r="H57" s="189"/>
      <c r="I57" s="189">
        <f t="shared" si="224"/>
        <v>0</v>
      </c>
      <c r="J57" s="189">
        <f t="shared" si="224"/>
        <v>2867700</v>
      </c>
      <c r="K57" s="189">
        <f t="shared" si="224"/>
        <v>0</v>
      </c>
      <c r="L57" s="196">
        <f t="shared" si="219"/>
        <v>2867700</v>
      </c>
      <c r="M57" s="189">
        <f>M85+M100+M114+M128</f>
        <v>2097735</v>
      </c>
      <c r="N57" s="189">
        <f t="shared" si="225"/>
        <v>15635</v>
      </c>
      <c r="O57" s="189">
        <f t="shared" si="225"/>
        <v>0</v>
      </c>
      <c r="P57" s="189">
        <f t="shared" si="225"/>
        <v>176676.25999999998</v>
      </c>
      <c r="Q57" s="189">
        <f t="shared" si="225"/>
        <v>0</v>
      </c>
      <c r="R57" s="189">
        <f t="shared" si="226"/>
        <v>2113370</v>
      </c>
      <c r="S57" s="189">
        <f>(R57/J57)*100</f>
        <v>73.695644593228025</v>
      </c>
      <c r="T57" s="189">
        <f t="shared" si="212"/>
        <v>73.695644593228025</v>
      </c>
      <c r="U57" s="189">
        <f t="shared" si="203"/>
        <v>52.971366381879491</v>
      </c>
      <c r="V57" s="189">
        <f t="shared" si="227"/>
        <v>176676.25999999998</v>
      </c>
      <c r="W57" s="189">
        <f t="shared" si="213"/>
        <v>6.1609045576594479</v>
      </c>
      <c r="X57" s="189">
        <f t="shared" si="214"/>
        <v>6.1609045576594479</v>
      </c>
      <c r="Y57" s="189">
        <f t="shared" si="204"/>
        <v>4.428369334021113</v>
      </c>
      <c r="Z57" s="189">
        <f t="shared" si="221"/>
        <v>2290046.2599999998</v>
      </c>
      <c r="AA57" s="217">
        <f t="shared" si="215"/>
        <v>79.856549150887474</v>
      </c>
      <c r="AB57" s="189">
        <f t="shared" si="216"/>
        <v>79.856549150887474</v>
      </c>
      <c r="AC57" s="189">
        <f t="shared" si="205"/>
        <v>57.399735715900604</v>
      </c>
      <c r="AD57" s="197">
        <f t="shared" ref="AD57:AD60" si="228">J57-Z57</f>
        <v>577653.74000000022</v>
      </c>
      <c r="AE57" s="197">
        <f t="shared" ref="AE57:AE63" si="229">(AD57/J57)*100</f>
        <v>20.143450849112536</v>
      </c>
      <c r="AF57" s="197">
        <f t="shared" si="207"/>
        <v>14.478821930567278</v>
      </c>
      <c r="AG57" s="197">
        <f t="shared" ref="AG57:AG60" si="230">L57-Z57</f>
        <v>577653.74000000022</v>
      </c>
      <c r="AH57" s="197">
        <f t="shared" si="217"/>
        <v>20.143450849112536</v>
      </c>
      <c r="AI57" s="197">
        <f t="shared" si="208"/>
        <v>14.478821930567278</v>
      </c>
      <c r="AJ57" s="197">
        <f t="shared" si="222"/>
        <v>1699599.7400000002</v>
      </c>
      <c r="AK57" s="197">
        <f t="shared" si="209"/>
        <v>42.600264284099396</v>
      </c>
      <c r="AM57" s="841" t="s">
        <v>55</v>
      </c>
      <c r="AN57" s="842">
        <v>0.7</v>
      </c>
      <c r="AO57" s="841" t="s">
        <v>1293</v>
      </c>
      <c r="AP57" s="841" t="s">
        <v>1292</v>
      </c>
      <c r="AQ57" s="841" t="s">
        <v>459</v>
      </c>
    </row>
    <row r="58" spans="1:43" s="35" customFormat="1" ht="18.95" customHeight="1">
      <c r="A58" s="183"/>
      <c r="B58" s="183"/>
      <c r="C58" s="189" t="s">
        <v>58</v>
      </c>
      <c r="D58" s="189">
        <f t="shared" ref="D58:G60" si="231">D87+D101+D115+D129</f>
        <v>6867954</v>
      </c>
      <c r="E58" s="189">
        <f t="shared" si="231"/>
        <v>3370000</v>
      </c>
      <c r="F58" s="189">
        <f t="shared" si="231"/>
        <v>767940</v>
      </c>
      <c r="G58" s="189">
        <f t="shared" si="231"/>
        <v>283960</v>
      </c>
      <c r="H58" s="189"/>
      <c r="I58" s="189">
        <f t="shared" ref="I58:K60" si="232">I87+I101+I115+I129</f>
        <v>0</v>
      </c>
      <c r="J58" s="189">
        <f t="shared" si="232"/>
        <v>4281900</v>
      </c>
      <c r="K58" s="189">
        <f t="shared" si="232"/>
        <v>0</v>
      </c>
      <c r="L58" s="196">
        <f t="shared" si="219"/>
        <v>4281900</v>
      </c>
      <c r="M58" s="189">
        <f t="shared" ref="M58:Q60" si="233">M87+M101+M115+M129</f>
        <v>2108849.11</v>
      </c>
      <c r="N58" s="189">
        <f t="shared" si="233"/>
        <v>0</v>
      </c>
      <c r="O58" s="189">
        <f t="shared" si="233"/>
        <v>118192.2</v>
      </c>
      <c r="P58" s="189">
        <f t="shared" si="233"/>
        <v>470610.76</v>
      </c>
      <c r="Q58" s="189">
        <f t="shared" si="233"/>
        <v>0</v>
      </c>
      <c r="R58" s="189">
        <f t="shared" si="226"/>
        <v>2108849.11</v>
      </c>
      <c r="S58" s="189">
        <f t="shared" ref="S58:S60" si="234">(R58/J58)*100</f>
        <v>49.250312011023141</v>
      </c>
      <c r="T58" s="189">
        <f t="shared" si="212"/>
        <v>49.250312011023141</v>
      </c>
      <c r="U58" s="189">
        <f t="shared" si="203"/>
        <v>30.705638243936985</v>
      </c>
      <c r="V58" s="189">
        <f t="shared" si="227"/>
        <v>588802.96</v>
      </c>
      <c r="W58" s="189">
        <f t="shared" si="213"/>
        <v>13.750974100282583</v>
      </c>
      <c r="X58" s="189">
        <f t="shared" si="214"/>
        <v>13.750974100282583</v>
      </c>
      <c r="Y58" s="189">
        <f t="shared" si="204"/>
        <v>8.5731931227262148</v>
      </c>
      <c r="Z58" s="189">
        <f t="shared" si="221"/>
        <v>2697652.0700000003</v>
      </c>
      <c r="AA58" s="217">
        <f t="shared" si="215"/>
        <v>63.001286111305731</v>
      </c>
      <c r="AB58" s="189">
        <f t="shared" si="216"/>
        <v>63.001286111305731</v>
      </c>
      <c r="AC58" s="189">
        <f t="shared" si="205"/>
        <v>39.278831366663205</v>
      </c>
      <c r="AD58" s="197">
        <f t="shared" si="228"/>
        <v>1584247.9299999997</v>
      </c>
      <c r="AE58" s="197">
        <f t="shared" si="229"/>
        <v>36.998713888694262</v>
      </c>
      <c r="AF58" s="197">
        <f t="shared" si="207"/>
        <v>23.067247247142301</v>
      </c>
      <c r="AG58" s="197">
        <f t="shared" si="230"/>
        <v>1584247.9299999997</v>
      </c>
      <c r="AH58" s="197">
        <f t="shared" si="217"/>
        <v>36.998713888694262</v>
      </c>
      <c r="AI58" s="197">
        <f t="shared" si="208"/>
        <v>23.067247247142301</v>
      </c>
      <c r="AJ58" s="197">
        <f t="shared" si="222"/>
        <v>4170301.9299999997</v>
      </c>
      <c r="AK58" s="197">
        <f t="shared" si="209"/>
        <v>60.721168633336795</v>
      </c>
      <c r="AM58" s="843">
        <f>L54</f>
        <v>11443000</v>
      </c>
      <c r="AN58" s="843">
        <f>AM58*70/100</f>
        <v>8010100</v>
      </c>
      <c r="AO58" s="843">
        <f>SUM(M54:Q54)</f>
        <v>8541406.5899999999</v>
      </c>
      <c r="AP58" s="843">
        <f>M54+N54+Q54</f>
        <v>7633360.5699999994</v>
      </c>
      <c r="AQ58" s="843">
        <f>O54+P54</f>
        <v>908046.02</v>
      </c>
    </row>
    <row r="59" spans="1:43" s="35" customFormat="1" ht="18.95" customHeight="1">
      <c r="A59" s="183"/>
      <c r="B59" s="183"/>
      <c r="C59" s="189" t="s">
        <v>59</v>
      </c>
      <c r="D59" s="189">
        <f t="shared" si="231"/>
        <v>2524400</v>
      </c>
      <c r="E59" s="189">
        <f t="shared" si="231"/>
        <v>3005900</v>
      </c>
      <c r="F59" s="189">
        <f t="shared" si="231"/>
        <v>0</v>
      </c>
      <c r="G59" s="189">
        <f t="shared" si="231"/>
        <v>0</v>
      </c>
      <c r="H59" s="189"/>
      <c r="I59" s="189">
        <f t="shared" si="232"/>
        <v>0</v>
      </c>
      <c r="J59" s="189">
        <f t="shared" si="232"/>
        <v>2524400</v>
      </c>
      <c r="K59" s="189">
        <f t="shared" si="232"/>
        <v>0</v>
      </c>
      <c r="L59" s="196">
        <f t="shared" si="219"/>
        <v>2524400</v>
      </c>
      <c r="M59" s="189">
        <f t="shared" si="233"/>
        <v>1803599.4100000004</v>
      </c>
      <c r="N59" s="189">
        <f t="shared" si="233"/>
        <v>0</v>
      </c>
      <c r="O59" s="189">
        <f t="shared" si="233"/>
        <v>0</v>
      </c>
      <c r="P59" s="189">
        <f t="shared" si="233"/>
        <v>0</v>
      </c>
      <c r="Q59" s="189">
        <f t="shared" si="233"/>
        <v>0</v>
      </c>
      <c r="R59" s="189">
        <f t="shared" si="226"/>
        <v>1803599.4100000004</v>
      </c>
      <c r="S59" s="189">
        <f t="shared" si="234"/>
        <v>71.446657027412471</v>
      </c>
      <c r="T59" s="189">
        <f t="shared" si="212"/>
        <v>71.446657027412471</v>
      </c>
      <c r="U59" s="189">
        <f t="shared" si="203"/>
        <v>71.446657027412471</v>
      </c>
      <c r="V59" s="189">
        <f t="shared" si="227"/>
        <v>0</v>
      </c>
      <c r="W59" s="189">
        <f t="shared" si="213"/>
        <v>0</v>
      </c>
      <c r="X59" s="189">
        <f t="shared" si="214"/>
        <v>0</v>
      </c>
      <c r="Y59" s="189">
        <f t="shared" si="204"/>
        <v>0</v>
      </c>
      <c r="Z59" s="189">
        <f t="shared" si="221"/>
        <v>1803599.4100000004</v>
      </c>
      <c r="AA59" s="217">
        <f t="shared" si="215"/>
        <v>71.446657027412471</v>
      </c>
      <c r="AB59" s="189">
        <f t="shared" si="216"/>
        <v>71.446657027412471</v>
      </c>
      <c r="AC59" s="189">
        <f t="shared" si="205"/>
        <v>71.446657027412471</v>
      </c>
      <c r="AD59" s="197">
        <f t="shared" si="228"/>
        <v>720800.58999999962</v>
      </c>
      <c r="AE59" s="197">
        <f t="shared" si="229"/>
        <v>28.553342972587529</v>
      </c>
      <c r="AF59" s="197">
        <f t="shared" si="207"/>
        <v>28.553342972587529</v>
      </c>
      <c r="AG59" s="197">
        <f t="shared" si="230"/>
        <v>720800.58999999962</v>
      </c>
      <c r="AH59" s="197">
        <f t="shared" si="217"/>
        <v>28.553342972587529</v>
      </c>
      <c r="AI59" s="197">
        <f t="shared" si="208"/>
        <v>28.553342972587529</v>
      </c>
      <c r="AJ59" s="197">
        <f t="shared" si="222"/>
        <v>720800.58999999962</v>
      </c>
      <c r="AK59" s="197">
        <f t="shared" si="209"/>
        <v>28.553342972587529</v>
      </c>
      <c r="AM59" s="843"/>
      <c r="AN59" s="845" t="s">
        <v>1295</v>
      </c>
      <c r="AO59" s="846">
        <f>AO58*100/AM58</f>
        <v>74.643070785633142</v>
      </c>
      <c r="AP59" s="846">
        <f>AP58*100/AM58</f>
        <v>66.70768653325176</v>
      </c>
      <c r="AQ59" s="846">
        <f>AQ58*100/AM58</f>
        <v>7.9353842523813682</v>
      </c>
    </row>
    <row r="60" spans="1:43" s="35" customFormat="1" ht="18.95" customHeight="1">
      <c r="A60" s="183"/>
      <c r="B60" s="183"/>
      <c r="C60" s="189" t="s">
        <v>60</v>
      </c>
      <c r="D60" s="189">
        <f t="shared" si="231"/>
        <v>290000</v>
      </c>
      <c r="E60" s="189">
        <f t="shared" si="231"/>
        <v>0</v>
      </c>
      <c r="F60" s="189">
        <f t="shared" si="231"/>
        <v>0</v>
      </c>
      <c r="G60" s="189">
        <f t="shared" si="231"/>
        <v>0</v>
      </c>
      <c r="H60" s="189"/>
      <c r="I60" s="189">
        <f t="shared" si="232"/>
        <v>0</v>
      </c>
      <c r="J60" s="189">
        <f t="shared" si="232"/>
        <v>0</v>
      </c>
      <c r="K60" s="189">
        <f t="shared" si="232"/>
        <v>0</v>
      </c>
      <c r="L60" s="196">
        <f t="shared" si="219"/>
        <v>0</v>
      </c>
      <c r="M60" s="189">
        <f t="shared" si="233"/>
        <v>151742.04999999999</v>
      </c>
      <c r="N60" s="189">
        <f t="shared" si="233"/>
        <v>0</v>
      </c>
      <c r="O60" s="189">
        <f t="shared" si="233"/>
        <v>142566.79999999999</v>
      </c>
      <c r="P60" s="189">
        <f t="shared" si="233"/>
        <v>0</v>
      </c>
      <c r="Q60" s="189">
        <f t="shared" si="233"/>
        <v>0</v>
      </c>
      <c r="R60" s="189">
        <f t="shared" si="226"/>
        <v>151742.04999999999</v>
      </c>
      <c r="S60" s="189" t="e">
        <f t="shared" si="234"/>
        <v>#DIV/0!</v>
      </c>
      <c r="T60" s="189" t="e">
        <f t="shared" si="212"/>
        <v>#DIV/0!</v>
      </c>
      <c r="U60" s="189">
        <f t="shared" si="203"/>
        <v>52.324844827586205</v>
      </c>
      <c r="V60" s="189">
        <f t="shared" si="227"/>
        <v>142566.79999999999</v>
      </c>
      <c r="W60" s="189" t="e">
        <f t="shared" si="213"/>
        <v>#DIV/0!</v>
      </c>
      <c r="X60" s="189" t="e">
        <f t="shared" si="214"/>
        <v>#DIV/0!</v>
      </c>
      <c r="Y60" s="189">
        <f t="shared" si="204"/>
        <v>49.160965517241372</v>
      </c>
      <c r="Z60" s="189">
        <f t="shared" si="221"/>
        <v>294308.84999999998</v>
      </c>
      <c r="AA60" s="217" t="e">
        <f t="shared" si="215"/>
        <v>#DIV/0!</v>
      </c>
      <c r="AB60" s="189" t="e">
        <f t="shared" si="216"/>
        <v>#DIV/0!</v>
      </c>
      <c r="AC60" s="189">
        <f t="shared" si="205"/>
        <v>101.48581034482757</v>
      </c>
      <c r="AD60" s="197">
        <f t="shared" si="228"/>
        <v>-294308.84999999998</v>
      </c>
      <c r="AE60" s="197" t="e">
        <f t="shared" si="229"/>
        <v>#DIV/0!</v>
      </c>
      <c r="AF60" s="197">
        <f t="shared" si="207"/>
        <v>-101.48581034482757</v>
      </c>
      <c r="AG60" s="197">
        <f t="shared" si="230"/>
        <v>-294308.84999999998</v>
      </c>
      <c r="AH60" s="197" t="e">
        <f t="shared" si="217"/>
        <v>#DIV/0!</v>
      </c>
      <c r="AI60" s="197">
        <f t="shared" si="208"/>
        <v>-101.48581034482757</v>
      </c>
      <c r="AJ60" s="197">
        <f t="shared" si="222"/>
        <v>-4308.8499999999767</v>
      </c>
      <c r="AK60" s="197">
        <f t="shared" si="209"/>
        <v>-1.4858103448275781</v>
      </c>
      <c r="AM60" s="843"/>
      <c r="AN60" s="843"/>
      <c r="AO60" s="843"/>
      <c r="AP60" s="843"/>
      <c r="AQ60" s="843"/>
    </row>
    <row r="61" spans="1:43" s="35" customFormat="1" ht="18.95" customHeight="1">
      <c r="A61" s="182"/>
      <c r="B61" s="192" t="s">
        <v>35</v>
      </c>
      <c r="C61" s="190" t="s">
        <v>64</v>
      </c>
      <c r="D61" s="190">
        <f t="shared" ref="D61:Q61" si="235">D62</f>
        <v>43000000</v>
      </c>
      <c r="E61" s="190">
        <f t="shared" si="235"/>
        <v>43000000</v>
      </c>
      <c r="F61" s="190">
        <f t="shared" si="235"/>
        <v>0</v>
      </c>
      <c r="G61" s="190">
        <f t="shared" si="235"/>
        <v>0</v>
      </c>
      <c r="H61" s="190"/>
      <c r="I61" s="190">
        <f t="shared" si="235"/>
        <v>0</v>
      </c>
      <c r="J61" s="190">
        <f t="shared" ref="J61" si="236">SUM(E61:I61)</f>
        <v>43000000</v>
      </c>
      <c r="K61" s="194">
        <f>K62</f>
        <v>0</v>
      </c>
      <c r="L61" s="190">
        <f>L62</f>
        <v>43000000</v>
      </c>
      <c r="M61" s="190">
        <f t="shared" si="235"/>
        <v>0</v>
      </c>
      <c r="N61" s="190">
        <f t="shared" si="235"/>
        <v>22965000</v>
      </c>
      <c r="O61" s="190">
        <f t="shared" si="235"/>
        <v>0</v>
      </c>
      <c r="P61" s="190">
        <f t="shared" si="235"/>
        <v>0</v>
      </c>
      <c r="Q61" s="190">
        <f t="shared" si="235"/>
        <v>0</v>
      </c>
      <c r="R61" s="198">
        <f>R62</f>
        <v>22965000</v>
      </c>
      <c r="S61" s="189">
        <f t="shared" ref="S61" si="237">(R61/L61)*100</f>
        <v>53.406976744186039</v>
      </c>
      <c r="T61" s="189">
        <f t="shared" si="212"/>
        <v>53.406976744186039</v>
      </c>
      <c r="U61" s="198">
        <f>U62</f>
        <v>53.406976744186039</v>
      </c>
      <c r="V61" s="198">
        <f>V62</f>
        <v>0</v>
      </c>
      <c r="W61" s="190">
        <f t="shared" si="213"/>
        <v>0</v>
      </c>
      <c r="X61" s="189">
        <f t="shared" si="214"/>
        <v>0</v>
      </c>
      <c r="Y61" s="198">
        <f>Y62</f>
        <v>0</v>
      </c>
      <c r="Z61" s="198">
        <f>Z62</f>
        <v>22965000</v>
      </c>
      <c r="AA61" s="218">
        <f t="shared" si="215"/>
        <v>53.406976744186039</v>
      </c>
      <c r="AB61" s="189">
        <f t="shared" si="216"/>
        <v>53.406976744186039</v>
      </c>
      <c r="AC61" s="198">
        <f>AC62</f>
        <v>53.406976744186039</v>
      </c>
      <c r="AD61" s="199">
        <f>AD62</f>
        <v>20035000</v>
      </c>
      <c r="AE61" s="191">
        <f t="shared" si="229"/>
        <v>46.593023255813954</v>
      </c>
      <c r="AF61" s="199">
        <f>AF62</f>
        <v>46.593023255813954</v>
      </c>
      <c r="AG61" s="199">
        <f>AG62</f>
        <v>20035000</v>
      </c>
      <c r="AH61" s="191">
        <f t="shared" si="217"/>
        <v>46.593023255813954</v>
      </c>
      <c r="AI61" s="191">
        <f t="shared" si="208"/>
        <v>46.593023255813954</v>
      </c>
      <c r="AJ61" s="199">
        <f t="shared" ref="AJ61" si="238">AJ62</f>
        <v>20035000</v>
      </c>
      <c r="AK61" s="191">
        <f t="shared" si="209"/>
        <v>46.593023255813954</v>
      </c>
      <c r="AM61" s="841" t="s">
        <v>1297</v>
      </c>
      <c r="AN61" s="841" t="s">
        <v>1298</v>
      </c>
      <c r="AO61" s="841" t="s">
        <v>436</v>
      </c>
      <c r="AP61" s="841" t="s">
        <v>459</v>
      </c>
      <c r="AQ61" s="843"/>
    </row>
    <row r="62" spans="1:43" s="35" customFormat="1" ht="18.95" customHeight="1">
      <c r="A62" s="183"/>
      <c r="B62" s="183"/>
      <c r="C62" s="189" t="s">
        <v>62</v>
      </c>
      <c r="D62" s="189">
        <f t="shared" ref="D62:K62" si="239">D91+D105+D119+D133</f>
        <v>43000000</v>
      </c>
      <c r="E62" s="189">
        <f t="shared" si="239"/>
        <v>43000000</v>
      </c>
      <c r="F62" s="189">
        <f t="shared" si="239"/>
        <v>0</v>
      </c>
      <c r="G62" s="189">
        <f t="shared" si="239"/>
        <v>0</v>
      </c>
      <c r="H62" s="189"/>
      <c r="I62" s="189">
        <f t="shared" si="239"/>
        <v>0</v>
      </c>
      <c r="J62" s="189">
        <f t="shared" si="239"/>
        <v>43000000</v>
      </c>
      <c r="K62" s="189">
        <f t="shared" si="239"/>
        <v>0</v>
      </c>
      <c r="L62" s="196">
        <f>J62+(K62)</f>
        <v>43000000</v>
      </c>
      <c r="M62" s="189">
        <f t="shared" ref="M62:Q62" si="240">M91+M105+M119+M133</f>
        <v>0</v>
      </c>
      <c r="N62" s="189">
        <f t="shared" si="240"/>
        <v>22965000</v>
      </c>
      <c r="O62" s="189">
        <f t="shared" si="240"/>
        <v>0</v>
      </c>
      <c r="P62" s="189">
        <f t="shared" si="240"/>
        <v>0</v>
      </c>
      <c r="Q62" s="189">
        <f t="shared" si="240"/>
        <v>0</v>
      </c>
      <c r="R62" s="189">
        <f>M62+N62</f>
        <v>22965000</v>
      </c>
      <c r="S62" s="189">
        <f t="shared" ref="S62:S63" si="241">(R62/J62)*100</f>
        <v>53.406976744186039</v>
      </c>
      <c r="T62" s="189">
        <f t="shared" si="212"/>
        <v>53.406976744186039</v>
      </c>
      <c r="U62" s="189">
        <f>(R62/D62)*100</f>
        <v>53.406976744186039</v>
      </c>
      <c r="V62" s="189">
        <f t="shared" si="227"/>
        <v>0</v>
      </c>
      <c r="W62" s="189">
        <f t="shared" si="213"/>
        <v>0</v>
      </c>
      <c r="X62" s="189">
        <f t="shared" si="214"/>
        <v>0</v>
      </c>
      <c r="Y62" s="189">
        <f>(V62/D62)*100</f>
        <v>0</v>
      </c>
      <c r="Z62" s="189">
        <f>SUM(M62:Q62)</f>
        <v>22965000</v>
      </c>
      <c r="AA62" s="217">
        <f t="shared" si="215"/>
        <v>53.406976744186039</v>
      </c>
      <c r="AB62" s="189">
        <f t="shared" si="216"/>
        <v>53.406976744186039</v>
      </c>
      <c r="AC62" s="189">
        <f>(Z62/D62)*100</f>
        <v>53.406976744186039</v>
      </c>
      <c r="AD62" s="197">
        <f>J62-Z62</f>
        <v>20035000</v>
      </c>
      <c r="AE62" s="197">
        <f t="shared" si="229"/>
        <v>46.593023255813954</v>
      </c>
      <c r="AF62" s="197">
        <f>(AD62/D62)*100</f>
        <v>46.593023255813954</v>
      </c>
      <c r="AG62" s="197">
        <f>L62-Z62</f>
        <v>20035000</v>
      </c>
      <c r="AH62" s="197">
        <f t="shared" si="217"/>
        <v>46.593023255813954</v>
      </c>
      <c r="AI62" s="197">
        <f t="shared" si="208"/>
        <v>46.593023255813954</v>
      </c>
      <c r="AJ62" s="197">
        <f>D62-Z62</f>
        <v>20035000</v>
      </c>
      <c r="AK62" s="197">
        <f t="shared" si="209"/>
        <v>46.593023255813954</v>
      </c>
      <c r="AM62" s="843">
        <f>D61</f>
        <v>43000000</v>
      </c>
      <c r="AN62" s="843">
        <v>0</v>
      </c>
      <c r="AO62" s="843">
        <v>0</v>
      </c>
      <c r="AP62" s="843">
        <f>O62</f>
        <v>0</v>
      </c>
      <c r="AQ62" s="843"/>
    </row>
    <row r="63" spans="1:43" s="35" customFormat="1" ht="18.95" customHeight="1">
      <c r="A63" s="183"/>
      <c r="B63" s="182" t="s">
        <v>26</v>
      </c>
      <c r="C63" s="190" t="s">
        <v>376</v>
      </c>
      <c r="D63" s="189">
        <f t="shared" ref="D63:K63" si="242">D92+D106+D120+D134</f>
        <v>620000</v>
      </c>
      <c r="E63" s="189">
        <f t="shared" si="242"/>
        <v>0</v>
      </c>
      <c r="F63" s="189">
        <f t="shared" si="242"/>
        <v>0</v>
      </c>
      <c r="G63" s="189">
        <f t="shared" si="242"/>
        <v>100000</v>
      </c>
      <c r="H63" s="189"/>
      <c r="I63" s="189">
        <f t="shared" si="242"/>
        <v>0</v>
      </c>
      <c r="J63" s="189">
        <f t="shared" si="242"/>
        <v>100000</v>
      </c>
      <c r="K63" s="189">
        <f t="shared" si="242"/>
        <v>0</v>
      </c>
      <c r="L63" s="196">
        <f>J63+(K63)</f>
        <v>100000</v>
      </c>
      <c r="M63" s="189">
        <f t="shared" ref="M63:Q63" si="243">M92+M106+M120+M134</f>
        <v>0</v>
      </c>
      <c r="N63" s="189">
        <f t="shared" si="243"/>
        <v>0</v>
      </c>
      <c r="O63" s="189">
        <f t="shared" si="243"/>
        <v>0</v>
      </c>
      <c r="P63" s="189">
        <f t="shared" si="243"/>
        <v>0</v>
      </c>
      <c r="Q63" s="189">
        <f t="shared" si="243"/>
        <v>0</v>
      </c>
      <c r="R63" s="189">
        <f>M63+N63</f>
        <v>0</v>
      </c>
      <c r="S63" s="189">
        <f t="shared" si="241"/>
        <v>0</v>
      </c>
      <c r="T63" s="189">
        <f t="shared" si="212"/>
        <v>0</v>
      </c>
      <c r="U63" s="189">
        <f>(R63/D63)*100</f>
        <v>0</v>
      </c>
      <c r="V63" s="189">
        <f t="shared" si="227"/>
        <v>0</v>
      </c>
      <c r="W63" s="189">
        <f t="shared" si="213"/>
        <v>0</v>
      </c>
      <c r="X63" s="189">
        <f t="shared" si="214"/>
        <v>0</v>
      </c>
      <c r="Y63" s="189">
        <f>(V63/D63)*100</f>
        <v>0</v>
      </c>
      <c r="Z63" s="189">
        <f>SUM(M63:Q63)</f>
        <v>0</v>
      </c>
      <c r="AA63" s="217">
        <f>(Z63/J63)*100</f>
        <v>0</v>
      </c>
      <c r="AB63" s="189">
        <f t="shared" si="216"/>
        <v>0</v>
      </c>
      <c r="AC63" s="189">
        <f>(Z63/D63)*100</f>
        <v>0</v>
      </c>
      <c r="AD63" s="197">
        <f>J63-Z63</f>
        <v>100000</v>
      </c>
      <c r="AE63" s="197">
        <f t="shared" si="229"/>
        <v>100</v>
      </c>
      <c r="AF63" s="197">
        <f>(AD63/D63)*100</f>
        <v>16.129032258064516</v>
      </c>
      <c r="AG63" s="197">
        <f>L63-Z63</f>
        <v>100000</v>
      </c>
      <c r="AH63" s="197">
        <f t="shared" si="217"/>
        <v>100</v>
      </c>
      <c r="AI63" s="197">
        <f t="shared" si="208"/>
        <v>16.129032258064516</v>
      </c>
      <c r="AJ63" s="197">
        <f>D63-Z63</f>
        <v>620000</v>
      </c>
      <c r="AK63" s="197">
        <f t="shared" si="209"/>
        <v>100</v>
      </c>
      <c r="AO63" s="837"/>
      <c r="AP63" s="837"/>
    </row>
    <row r="64" spans="1:43" s="35" customFormat="1" ht="18.95" customHeight="1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2"/>
      <c r="X64" s="202"/>
      <c r="Y64" s="202"/>
      <c r="Z64" s="202"/>
      <c r="AA64" s="22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</row>
    <row r="65" spans="1:37" ht="36" customHeight="1">
      <c r="A65" s="1104" t="s">
        <v>92</v>
      </c>
      <c r="B65" s="1106" t="s">
        <v>377</v>
      </c>
      <c r="C65" s="1107" t="s">
        <v>378</v>
      </c>
      <c r="D65" s="36" t="s">
        <v>294</v>
      </c>
      <c r="E65" s="1109">
        <f t="shared" ref="E65:G65" si="244">E68+E75+E77</f>
        <v>2100000</v>
      </c>
      <c r="F65" s="1109">
        <f t="shared" si="244"/>
        <v>0</v>
      </c>
      <c r="G65" s="1109">
        <f t="shared" si="244"/>
        <v>0</v>
      </c>
      <c r="H65" s="110"/>
      <c r="I65" s="1109">
        <f>I68+I75+I77</f>
        <v>0</v>
      </c>
      <c r="J65" s="1109">
        <f>J68+J75+J77</f>
        <v>2100000</v>
      </c>
      <c r="K65" s="111">
        <f>SUM(K68,K75,K77)</f>
        <v>0</v>
      </c>
      <c r="L65" s="113">
        <f>SUM(L68,L75,L77)</f>
        <v>2100000</v>
      </c>
      <c r="M65" s="37"/>
      <c r="N65" s="37"/>
      <c r="O65" s="37"/>
      <c r="P65" s="37"/>
      <c r="Q65" s="37"/>
      <c r="R65" s="203" t="s">
        <v>417</v>
      </c>
      <c r="S65" s="204" t="s">
        <v>433</v>
      </c>
      <c r="T65" s="204" t="s">
        <v>434</v>
      </c>
      <c r="U65" s="204" t="s">
        <v>403</v>
      </c>
      <c r="V65" s="204" t="s">
        <v>438</v>
      </c>
      <c r="W65" s="204" t="s">
        <v>433</v>
      </c>
      <c r="X65" s="204" t="s">
        <v>434</v>
      </c>
      <c r="Y65" s="204" t="s">
        <v>403</v>
      </c>
      <c r="Z65" s="203" t="s">
        <v>439</v>
      </c>
      <c r="AA65" s="223" t="s">
        <v>433</v>
      </c>
      <c r="AB65" s="204" t="s">
        <v>434</v>
      </c>
      <c r="AC65" s="204" t="s">
        <v>403</v>
      </c>
      <c r="AD65" s="204" t="s">
        <v>440</v>
      </c>
      <c r="AE65" s="204" t="s">
        <v>433</v>
      </c>
      <c r="AF65" s="204" t="s">
        <v>403</v>
      </c>
      <c r="AG65" s="204" t="s">
        <v>408</v>
      </c>
      <c r="AH65" s="204" t="s">
        <v>408</v>
      </c>
      <c r="AI65" s="204" t="s">
        <v>403</v>
      </c>
      <c r="AJ65" s="204" t="s">
        <v>441</v>
      </c>
      <c r="AK65" s="204" t="s">
        <v>403</v>
      </c>
    </row>
    <row r="66" spans="1:37" ht="14.45" customHeight="1">
      <c r="A66" s="1105"/>
      <c r="B66" s="1106"/>
      <c r="C66" s="1108"/>
      <c r="D66" s="1108">
        <f>D68+D75+D77</f>
        <v>3000000</v>
      </c>
      <c r="E66" s="1110"/>
      <c r="F66" s="1110"/>
      <c r="G66" s="1110"/>
      <c r="H66" s="105"/>
      <c r="I66" s="1110"/>
      <c r="J66" s="1110"/>
      <c r="K66" s="112"/>
      <c r="L66" s="108"/>
      <c r="M66" s="114">
        <f t="shared" ref="M66:R66" si="245">M68+M75+M77</f>
        <v>2119781.42</v>
      </c>
      <c r="N66" s="118">
        <f t="shared" si="245"/>
        <v>0</v>
      </c>
      <c r="O66" s="120">
        <f t="shared" si="245"/>
        <v>0</v>
      </c>
      <c r="P66" s="122">
        <f t="shared" si="245"/>
        <v>437480</v>
      </c>
      <c r="Q66" s="116">
        <f t="shared" si="245"/>
        <v>0</v>
      </c>
      <c r="R66" s="208">
        <f t="shared" si="245"/>
        <v>2119781.42</v>
      </c>
      <c r="S66" s="208">
        <f>(R66/J65)*100</f>
        <v>100.94197238095236</v>
      </c>
      <c r="T66" s="208">
        <f>(R66/L65)*100</f>
        <v>100.94197238095236</v>
      </c>
      <c r="U66" s="208">
        <f>(R66/D66)*100</f>
        <v>70.659380666666664</v>
      </c>
      <c r="V66" s="208">
        <f>V68+V75+V77</f>
        <v>437480</v>
      </c>
      <c r="W66" s="208">
        <f>(V66/J65)*100</f>
        <v>20.832380952380952</v>
      </c>
      <c r="X66" s="208">
        <f>(V66/L65)*100</f>
        <v>20.832380952380952</v>
      </c>
      <c r="Y66" s="208">
        <f>(V66/D66)*100</f>
        <v>14.582666666666666</v>
      </c>
      <c r="Z66" s="208">
        <f>Z68+Z75+Z77</f>
        <v>2557261.4199999995</v>
      </c>
      <c r="AA66" s="224">
        <f>(Z66/J65)*100</f>
        <v>121.77435333333331</v>
      </c>
      <c r="AB66" s="208">
        <f>(Z66/L65)*100</f>
        <v>121.77435333333331</v>
      </c>
      <c r="AC66" s="208">
        <f>(Z66/D66)*100</f>
        <v>85.242047333333318</v>
      </c>
      <c r="AD66" s="208">
        <f>AD68+AD75+AD77</f>
        <v>-457261.41999999981</v>
      </c>
      <c r="AE66" s="208">
        <f>(AD66/J65)*100</f>
        <v>-21.774353333333323</v>
      </c>
      <c r="AF66" s="208">
        <f>(AD66/D66)*100</f>
        <v>-15.242047333333328</v>
      </c>
      <c r="AG66" s="208">
        <f>AG68+AG75+AG77</f>
        <v>-457261.41999999981</v>
      </c>
      <c r="AH66" s="208">
        <f>(AG66/L65)*100</f>
        <v>-21.774353333333323</v>
      </c>
      <c r="AI66" s="208">
        <f>(AG66/D66)*100</f>
        <v>-15.242047333333328</v>
      </c>
      <c r="AJ66" s="208">
        <f>AJ68+AJ75+AJ77</f>
        <v>442738.58000000013</v>
      </c>
      <c r="AK66" s="208">
        <f>(AJ66/D66)*100</f>
        <v>14.757952666666672</v>
      </c>
    </row>
    <row r="67" spans="1:37" ht="14.45" customHeight="1">
      <c r="A67" s="1105"/>
      <c r="B67" s="1106"/>
      <c r="C67" s="1108"/>
      <c r="D67" s="1108"/>
      <c r="E67" s="1110"/>
      <c r="F67" s="1110"/>
      <c r="G67" s="1110"/>
      <c r="H67" s="105"/>
      <c r="I67" s="1110"/>
      <c r="J67" s="1110"/>
      <c r="K67" s="112"/>
      <c r="L67" s="108"/>
      <c r="M67" s="115"/>
      <c r="N67" s="119"/>
      <c r="O67" s="121"/>
      <c r="P67" s="123"/>
      <c r="Q67" s="117"/>
      <c r="R67" s="125"/>
      <c r="S67" s="125"/>
      <c r="T67" s="125"/>
      <c r="U67" s="125"/>
      <c r="V67" s="125"/>
      <c r="W67" s="125"/>
      <c r="X67" s="125"/>
      <c r="Y67" s="125"/>
      <c r="Z67" s="125"/>
      <c r="AA67" s="2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</row>
    <row r="68" spans="1:37" ht="18.75">
      <c r="A68" s="38"/>
      <c r="B68" s="39"/>
      <c r="C68" s="40" t="s">
        <v>55</v>
      </c>
      <c r="D68" s="40">
        <f t="shared" ref="D68:J68" si="246">SUM(D69:D74)</f>
        <v>2920000</v>
      </c>
      <c r="E68" s="41">
        <f t="shared" si="246"/>
        <v>2100000</v>
      </c>
      <c r="F68" s="41">
        <f t="shared" si="246"/>
        <v>0</v>
      </c>
      <c r="G68" s="41">
        <f t="shared" si="246"/>
        <v>0</v>
      </c>
      <c r="H68" s="41"/>
      <c r="I68" s="41">
        <f t="shared" si="246"/>
        <v>0</v>
      </c>
      <c r="J68" s="41">
        <f t="shared" si="246"/>
        <v>2100000</v>
      </c>
      <c r="K68" s="42">
        <f>SUM(K69:K72)</f>
        <v>0</v>
      </c>
      <c r="L68" s="41">
        <f t="shared" ref="L68:R68" si="247">SUM(L69:L74)</f>
        <v>2100000</v>
      </c>
      <c r="M68" s="43">
        <f t="shared" si="247"/>
        <v>2119781.42</v>
      </c>
      <c r="N68" s="44">
        <f t="shared" si="247"/>
        <v>0</v>
      </c>
      <c r="O68" s="45">
        <f t="shared" si="247"/>
        <v>0</v>
      </c>
      <c r="P68" s="46">
        <f t="shared" si="247"/>
        <v>437480</v>
      </c>
      <c r="Q68" s="80">
        <f t="shared" si="247"/>
        <v>0</v>
      </c>
      <c r="R68" s="47">
        <f t="shared" si="247"/>
        <v>2119781.42</v>
      </c>
      <c r="S68" s="48">
        <f>R68/J68*100</f>
        <v>100.94197238095236</v>
      </c>
      <c r="T68" s="48">
        <f>R68/L68*100</f>
        <v>100.94197238095236</v>
      </c>
      <c r="U68" s="48">
        <f>R68/D68*100</f>
        <v>72.595254109589035</v>
      </c>
      <c r="V68" s="47">
        <f>SUM(V69:V74)</f>
        <v>437480</v>
      </c>
      <c r="W68" s="48">
        <f>V68/J68*100</f>
        <v>20.832380952380952</v>
      </c>
      <c r="X68" s="48">
        <f>V68/L68*100</f>
        <v>20.832380952380952</v>
      </c>
      <c r="Y68" s="48">
        <f>V68/D68*100</f>
        <v>14.982191780821918</v>
      </c>
      <c r="Z68" s="48">
        <f>SUM(Z69:Z74)</f>
        <v>2557261.4199999995</v>
      </c>
      <c r="AA68" s="226">
        <f>Z68/J68*100</f>
        <v>121.77435333333331</v>
      </c>
      <c r="AB68" s="48">
        <f>Z68/L68*100</f>
        <v>121.77435333333331</v>
      </c>
      <c r="AC68" s="48">
        <f>Z68/D68*100</f>
        <v>87.577445890410942</v>
      </c>
      <c r="AD68" s="47">
        <f>SUM(AD69:AD74)</f>
        <v>-457261.41999999981</v>
      </c>
      <c r="AE68" s="47">
        <f>(AD68/J68)*100</f>
        <v>-21.774353333333323</v>
      </c>
      <c r="AF68" s="47">
        <f>(AD68/D68)*100</f>
        <v>-15.65963767123287</v>
      </c>
      <c r="AG68" s="47">
        <f>SUM(AG69:AG74)</f>
        <v>-457261.41999999981</v>
      </c>
      <c r="AH68" s="47">
        <f>(AG68/L68)*100</f>
        <v>-21.774353333333323</v>
      </c>
      <c r="AI68" s="47">
        <f>(AG68/D68)*100</f>
        <v>-15.65963767123287</v>
      </c>
      <c r="AJ68" s="47">
        <f>SUM(AJ69:AJ74)</f>
        <v>362738.58000000013</v>
      </c>
      <c r="AK68" s="47">
        <f>(AJ68/D68)*100</f>
        <v>12.422554109589045</v>
      </c>
    </row>
    <row r="69" spans="1:37" ht="18.75" hidden="1">
      <c r="A69" s="38"/>
      <c r="B69" s="39"/>
      <c r="C69" s="49" t="s">
        <v>56</v>
      </c>
      <c r="D69" s="49">
        <v>0</v>
      </c>
      <c r="E69" s="49">
        <v>0</v>
      </c>
      <c r="F69" s="49">
        <v>0</v>
      </c>
      <c r="G69" s="49">
        <v>0</v>
      </c>
      <c r="H69" s="49"/>
      <c r="I69" s="49">
        <v>0</v>
      </c>
      <c r="J69" s="41">
        <f>SUM(E69:I69)</f>
        <v>0</v>
      </c>
      <c r="K69" s="50">
        <v>0</v>
      </c>
      <c r="L69" s="209">
        <f>J69+K69</f>
        <v>0</v>
      </c>
      <c r="M69" s="52"/>
      <c r="N69" s="53"/>
      <c r="O69" s="54"/>
      <c r="P69" s="55"/>
      <c r="Q69" s="81"/>
      <c r="R69" s="56">
        <f>M69+N69</f>
        <v>0</v>
      </c>
      <c r="S69" s="56" t="e">
        <f>R69/J69*100</f>
        <v>#DIV/0!</v>
      </c>
      <c r="T69" s="56" t="e">
        <f>R69/L69*100</f>
        <v>#DIV/0!</v>
      </c>
      <c r="U69" s="56" t="e">
        <f>R69/D69*100</f>
        <v>#DIV/0!</v>
      </c>
      <c r="V69" s="57">
        <f>O69+P69+Q69</f>
        <v>0</v>
      </c>
      <c r="W69" s="56" t="e">
        <f>V69/J69*100</f>
        <v>#DIV/0!</v>
      </c>
      <c r="X69" s="56" t="e">
        <f>V69/L69*100</f>
        <v>#DIV/0!</v>
      </c>
      <c r="Y69" s="56" t="e">
        <f>V69/D69*100</f>
        <v>#DIV/0!</v>
      </c>
      <c r="Z69" s="56">
        <f>SUM(M69:Q69)</f>
        <v>0</v>
      </c>
      <c r="AA69" s="226" t="e">
        <f>Z69/J69*100</f>
        <v>#DIV/0!</v>
      </c>
      <c r="AB69" s="56" t="e">
        <f>Z69/L69*100</f>
        <v>#DIV/0!</v>
      </c>
      <c r="AC69" s="56" t="e">
        <f>Z69/D69*100</f>
        <v>#DIV/0!</v>
      </c>
      <c r="AD69" s="57">
        <f>J69-Z69</f>
        <v>0</v>
      </c>
      <c r="AE69" s="57" t="e">
        <f>(AD69/J69)*100</f>
        <v>#DIV/0!</v>
      </c>
      <c r="AF69" s="57" t="e">
        <f>(AD69/D69)*100</f>
        <v>#DIV/0!</v>
      </c>
      <c r="AG69" s="34">
        <f>L69-Z69</f>
        <v>0</v>
      </c>
      <c r="AH69" s="57" t="e">
        <f>(AG69/L69)*100</f>
        <v>#DIV/0!</v>
      </c>
      <c r="AI69" s="57" t="e">
        <f>(AG69/D69)*100</f>
        <v>#DIV/0!</v>
      </c>
      <c r="AJ69" s="34">
        <f>D69-Z69</f>
        <v>0</v>
      </c>
      <c r="AK69" s="57" t="e">
        <f>(AJ69/D69)*100</f>
        <v>#DIV/0!</v>
      </c>
    </row>
    <row r="70" spans="1:37" ht="18.75" hidden="1">
      <c r="A70" s="38"/>
      <c r="B70" s="39"/>
      <c r="C70" s="49" t="s">
        <v>375</v>
      </c>
      <c r="D70" s="49">
        <v>0</v>
      </c>
      <c r="E70" s="49">
        <v>0</v>
      </c>
      <c r="F70" s="49">
        <v>0</v>
      </c>
      <c r="G70" s="49">
        <v>0</v>
      </c>
      <c r="H70" s="49"/>
      <c r="I70" s="49">
        <v>0</v>
      </c>
      <c r="J70" s="41">
        <f t="shared" ref="J70:J74" si="248">SUM(E70:I70)</f>
        <v>0</v>
      </c>
      <c r="K70" s="50"/>
      <c r="L70" s="209">
        <f t="shared" ref="L70:L74" si="249">J70+K70</f>
        <v>0</v>
      </c>
      <c r="M70" s="52"/>
      <c r="N70" s="53"/>
      <c r="O70" s="54"/>
      <c r="P70" s="55"/>
      <c r="Q70" s="81"/>
      <c r="R70" s="56">
        <f>M70+N70</f>
        <v>0</v>
      </c>
      <c r="S70" s="56" t="e">
        <f t="shared" ref="S70:S74" si="250">R70/J70*100</f>
        <v>#DIV/0!</v>
      </c>
      <c r="T70" s="56" t="e">
        <f t="shared" ref="T70:T77" si="251">R70/L70*100</f>
        <v>#DIV/0!</v>
      </c>
      <c r="U70" s="56" t="e">
        <f t="shared" ref="U70:U74" si="252">R70/D70*100</f>
        <v>#DIV/0!</v>
      </c>
      <c r="V70" s="57">
        <f t="shared" ref="V70:V72" si="253">O70+P70+Q70</f>
        <v>0</v>
      </c>
      <c r="W70" s="56" t="e">
        <f t="shared" ref="W70:W74" si="254">V70/J70*100</f>
        <v>#DIV/0!</v>
      </c>
      <c r="X70" s="56" t="e">
        <f t="shared" ref="X70:X77" si="255">V70/L70*100</f>
        <v>#DIV/0!</v>
      </c>
      <c r="Y70" s="56" t="e">
        <f t="shared" ref="Y70:Y74" si="256">V70/D70*100</f>
        <v>#DIV/0!</v>
      </c>
      <c r="Z70" s="56">
        <f t="shared" ref="Z70:Z74" si="257">SUM(M70:Q70)</f>
        <v>0</v>
      </c>
      <c r="AA70" s="226" t="e">
        <f t="shared" ref="AA70:AA74" si="258">Z70/J70*100</f>
        <v>#DIV/0!</v>
      </c>
      <c r="AB70" s="56" t="e">
        <f t="shared" ref="AB70:AB77" si="259">Z70/L70*100</f>
        <v>#DIV/0!</v>
      </c>
      <c r="AC70" s="56" t="e">
        <f t="shared" ref="AC70:AC74" si="260">Z70/D70*100</f>
        <v>#DIV/0!</v>
      </c>
      <c r="AD70" s="57">
        <f t="shared" ref="AD70:AD74" si="261">J70-Z70</f>
        <v>0</v>
      </c>
      <c r="AE70" s="57" t="e">
        <f t="shared" ref="AE70:AE74" si="262">(AD70/J70)*100</f>
        <v>#DIV/0!</v>
      </c>
      <c r="AF70" s="57" t="e">
        <f t="shared" ref="AF70:AF74" si="263">(AD70/D70)*100</f>
        <v>#DIV/0!</v>
      </c>
      <c r="AG70" s="34">
        <f t="shared" ref="AG70:AG74" si="264">L70-Z70</f>
        <v>0</v>
      </c>
      <c r="AH70" s="57" t="e">
        <f t="shared" ref="AH70:AH74" si="265">(AG70/L70)*100</f>
        <v>#DIV/0!</v>
      </c>
      <c r="AI70" s="57" t="e">
        <f t="shared" ref="AI70:AI74" si="266">(AG70/D70)*100</f>
        <v>#DIV/0!</v>
      </c>
      <c r="AJ70" s="34">
        <f>D70-Z70</f>
        <v>0</v>
      </c>
      <c r="AK70" s="57" t="e">
        <f>(AJ70/D70)*100</f>
        <v>#DIV/0!</v>
      </c>
    </row>
    <row r="71" spans="1:37" ht="18.75">
      <c r="A71" s="38" t="s">
        <v>493</v>
      </c>
      <c r="B71" s="38"/>
      <c r="C71" s="49" t="s">
        <v>57</v>
      </c>
      <c r="D71" s="49">
        <v>140000</v>
      </c>
      <c r="E71" s="49">
        <v>0</v>
      </c>
      <c r="F71" s="49">
        <v>0</v>
      </c>
      <c r="G71" s="49">
        <v>0</v>
      </c>
      <c r="H71" s="49"/>
      <c r="I71" s="49">
        <v>0</v>
      </c>
      <c r="J71" s="41">
        <f t="shared" si="248"/>
        <v>0</v>
      </c>
      <c r="K71" s="58">
        <v>0</v>
      </c>
      <c r="L71" s="209">
        <f t="shared" si="249"/>
        <v>0</v>
      </c>
      <c r="M71" s="52">
        <f>'SF DATA'!Y15</f>
        <v>277915.82999999996</v>
      </c>
      <c r="N71" s="53">
        <f>'SF DATA'!Z15</f>
        <v>0</v>
      </c>
      <c r="O71" s="54">
        <f>'SF DATA'!AA15</f>
        <v>0</v>
      </c>
      <c r="P71" s="55">
        <f>'SF DATA'!AB15</f>
        <v>0</v>
      </c>
      <c r="Q71" s="81"/>
      <c r="R71" s="56">
        <f t="shared" ref="R71:R74" si="267">M71+N71</f>
        <v>277915.82999999996</v>
      </c>
      <c r="S71" s="56" t="e">
        <f t="shared" si="250"/>
        <v>#DIV/0!</v>
      </c>
      <c r="T71" s="56" t="e">
        <f t="shared" si="251"/>
        <v>#DIV/0!</v>
      </c>
      <c r="U71" s="56">
        <f t="shared" si="252"/>
        <v>198.51130714285711</v>
      </c>
      <c r="V71" s="57">
        <f t="shared" si="253"/>
        <v>0</v>
      </c>
      <c r="W71" s="56" t="e">
        <f t="shared" si="254"/>
        <v>#DIV/0!</v>
      </c>
      <c r="X71" s="56" t="e">
        <f t="shared" si="255"/>
        <v>#DIV/0!</v>
      </c>
      <c r="Y71" s="56">
        <f t="shared" si="256"/>
        <v>0</v>
      </c>
      <c r="Z71" s="56">
        <f t="shared" si="257"/>
        <v>277915.82999999996</v>
      </c>
      <c r="AA71" s="226" t="e">
        <f t="shared" si="258"/>
        <v>#DIV/0!</v>
      </c>
      <c r="AB71" s="56" t="e">
        <f t="shared" si="259"/>
        <v>#DIV/0!</v>
      </c>
      <c r="AC71" s="56">
        <f t="shared" si="260"/>
        <v>198.51130714285711</v>
      </c>
      <c r="AD71" s="57">
        <f t="shared" si="261"/>
        <v>-277915.82999999996</v>
      </c>
      <c r="AE71" s="57" t="e">
        <f t="shared" si="262"/>
        <v>#DIV/0!</v>
      </c>
      <c r="AF71" s="57">
        <f t="shared" si="263"/>
        <v>-198.51130714285711</v>
      </c>
      <c r="AG71" s="34">
        <f t="shared" si="264"/>
        <v>-277915.82999999996</v>
      </c>
      <c r="AH71" s="57" t="e">
        <f t="shared" si="265"/>
        <v>#DIV/0!</v>
      </c>
      <c r="AI71" s="57">
        <f t="shared" si="266"/>
        <v>-198.51130714285711</v>
      </c>
      <c r="AJ71" s="34">
        <f t="shared" ref="AJ71:AJ74" si="268">D71-Z71</f>
        <v>-137915.82999999996</v>
      </c>
      <c r="AK71" s="57">
        <f t="shared" ref="AK71:AK74" si="269">(AJ71/D71)*100</f>
        <v>-98.511307142857106</v>
      </c>
    </row>
    <row r="72" spans="1:37" ht="18.75">
      <c r="A72" s="38"/>
      <c r="B72" s="38"/>
      <c r="C72" s="49" t="s">
        <v>58</v>
      </c>
      <c r="D72" s="49">
        <v>378640</v>
      </c>
      <c r="E72" s="49">
        <v>48640</v>
      </c>
      <c r="F72" s="49">
        <v>0</v>
      </c>
      <c r="G72" s="49">
        <v>0</v>
      </c>
      <c r="H72" s="49"/>
      <c r="I72" s="49">
        <v>0</v>
      </c>
      <c r="J72" s="41">
        <f t="shared" si="248"/>
        <v>48640</v>
      </c>
      <c r="K72" s="59">
        <v>0</v>
      </c>
      <c r="L72" s="209">
        <f t="shared" si="249"/>
        <v>48640</v>
      </c>
      <c r="M72" s="52">
        <f>'SF DATA'!AC15</f>
        <v>367220.81</v>
      </c>
      <c r="N72" s="53">
        <f>'SF DATA'!AD15</f>
        <v>0</v>
      </c>
      <c r="O72" s="54">
        <f>'SF DATA'!AE15</f>
        <v>0</v>
      </c>
      <c r="P72" s="55">
        <f>'SF DATA'!AF15</f>
        <v>0</v>
      </c>
      <c r="Q72" s="81"/>
      <c r="R72" s="56">
        <f t="shared" si="267"/>
        <v>367220.81</v>
      </c>
      <c r="S72" s="56">
        <f t="shared" si="250"/>
        <v>754.97699424342102</v>
      </c>
      <c r="T72" s="56">
        <f t="shared" si="251"/>
        <v>754.97699424342102</v>
      </c>
      <c r="U72" s="56">
        <f t="shared" si="252"/>
        <v>96.984156454679905</v>
      </c>
      <c r="V72" s="57">
        <f t="shared" si="253"/>
        <v>0</v>
      </c>
      <c r="W72" s="56">
        <f t="shared" si="254"/>
        <v>0</v>
      </c>
      <c r="X72" s="56">
        <f t="shared" si="255"/>
        <v>0</v>
      </c>
      <c r="Y72" s="56">
        <f t="shared" si="256"/>
        <v>0</v>
      </c>
      <c r="Z72" s="56">
        <f t="shared" si="257"/>
        <v>367220.81</v>
      </c>
      <c r="AA72" s="226">
        <f t="shared" si="258"/>
        <v>754.97699424342102</v>
      </c>
      <c r="AB72" s="56">
        <f t="shared" si="259"/>
        <v>754.97699424342102</v>
      </c>
      <c r="AC72" s="56">
        <f t="shared" si="260"/>
        <v>96.984156454679905</v>
      </c>
      <c r="AD72" s="57">
        <f t="shared" si="261"/>
        <v>-318580.81</v>
      </c>
      <c r="AE72" s="57">
        <f t="shared" si="262"/>
        <v>-654.97699424342102</v>
      </c>
      <c r="AF72" s="57">
        <f t="shared" si="263"/>
        <v>-84.138181386013102</v>
      </c>
      <c r="AG72" s="34">
        <f t="shared" si="264"/>
        <v>-318580.81</v>
      </c>
      <c r="AH72" s="57">
        <f t="shared" si="265"/>
        <v>-654.97699424342102</v>
      </c>
      <c r="AI72" s="57">
        <f t="shared" si="266"/>
        <v>-84.138181386013102</v>
      </c>
      <c r="AJ72" s="34">
        <f t="shared" si="268"/>
        <v>11419.190000000002</v>
      </c>
      <c r="AK72" s="57">
        <f t="shared" si="269"/>
        <v>3.0158435453200938</v>
      </c>
    </row>
    <row r="73" spans="1:37" ht="18" customHeight="1">
      <c r="A73" s="38"/>
      <c r="B73" s="38"/>
      <c r="C73" s="49" t="s">
        <v>69</v>
      </c>
      <c r="D73" s="98">
        <v>2051360</v>
      </c>
      <c r="E73" s="98">
        <v>2051360</v>
      </c>
      <c r="F73" s="49">
        <v>0</v>
      </c>
      <c r="G73" s="49">
        <v>0</v>
      </c>
      <c r="H73" s="49"/>
      <c r="I73" s="49">
        <v>0</v>
      </c>
      <c r="J73" s="41">
        <f t="shared" si="248"/>
        <v>2051360</v>
      </c>
      <c r="K73" s="59">
        <v>0</v>
      </c>
      <c r="L73" s="209">
        <f t="shared" si="249"/>
        <v>2051360</v>
      </c>
      <c r="M73" s="52">
        <f>'SF DATA'!AG15</f>
        <v>1095281.6299999999</v>
      </c>
      <c r="N73" s="53">
        <f>'SF DATA'!AH15</f>
        <v>0</v>
      </c>
      <c r="O73" s="54">
        <f>'SF DATA'!AI15</f>
        <v>0</v>
      </c>
      <c r="P73" s="55">
        <f>'SF DATA'!AJ15</f>
        <v>437480</v>
      </c>
      <c r="Q73" s="81"/>
      <c r="R73" s="56">
        <f t="shared" si="267"/>
        <v>1095281.6299999999</v>
      </c>
      <c r="S73" s="56">
        <f t="shared" si="250"/>
        <v>53.392950530379835</v>
      </c>
      <c r="T73" s="56">
        <f t="shared" si="251"/>
        <v>53.392950530379835</v>
      </c>
      <c r="U73" s="56">
        <f t="shared" si="252"/>
        <v>53.392950530379835</v>
      </c>
      <c r="V73" s="57">
        <f>O73+P73+Q73</f>
        <v>437480</v>
      </c>
      <c r="W73" s="56">
        <f t="shared" si="254"/>
        <v>21.326339599095235</v>
      </c>
      <c r="X73" s="56">
        <f t="shared" si="255"/>
        <v>21.326339599095235</v>
      </c>
      <c r="Y73" s="56">
        <f t="shared" si="256"/>
        <v>21.326339599095235</v>
      </c>
      <c r="Z73" s="56">
        <f t="shared" si="257"/>
        <v>1532761.63</v>
      </c>
      <c r="AA73" s="226">
        <f t="shared" si="258"/>
        <v>74.719290129475084</v>
      </c>
      <c r="AB73" s="56">
        <f t="shared" si="259"/>
        <v>74.719290129475084</v>
      </c>
      <c r="AC73" s="56">
        <f t="shared" si="260"/>
        <v>74.719290129475084</v>
      </c>
      <c r="AD73" s="57">
        <f t="shared" si="261"/>
        <v>518598.37000000011</v>
      </c>
      <c r="AE73" s="57">
        <f t="shared" si="262"/>
        <v>25.280709870524927</v>
      </c>
      <c r="AF73" s="57">
        <f t="shared" si="263"/>
        <v>25.280709870524927</v>
      </c>
      <c r="AG73" s="34">
        <f t="shared" si="264"/>
        <v>518598.37000000011</v>
      </c>
      <c r="AH73" s="57">
        <f t="shared" si="265"/>
        <v>25.280709870524927</v>
      </c>
      <c r="AI73" s="57">
        <f t="shared" si="266"/>
        <v>25.280709870524927</v>
      </c>
      <c r="AJ73" s="34">
        <f t="shared" si="268"/>
        <v>518598.37000000011</v>
      </c>
      <c r="AK73" s="57">
        <f t="shared" si="269"/>
        <v>25.280709870524927</v>
      </c>
    </row>
    <row r="74" spans="1:37" ht="18" customHeight="1">
      <c r="A74" s="38"/>
      <c r="B74" s="38"/>
      <c r="C74" s="49" t="s">
        <v>60</v>
      </c>
      <c r="D74" s="49">
        <v>350000</v>
      </c>
      <c r="E74" s="49">
        <v>0</v>
      </c>
      <c r="F74" s="49">
        <v>0</v>
      </c>
      <c r="G74" s="49">
        <v>0</v>
      </c>
      <c r="H74" s="49"/>
      <c r="I74" s="49">
        <v>0</v>
      </c>
      <c r="J74" s="41">
        <f t="shared" si="248"/>
        <v>0</v>
      </c>
      <c r="K74" s="58">
        <v>0</v>
      </c>
      <c r="L74" s="209">
        <f t="shared" si="249"/>
        <v>0</v>
      </c>
      <c r="M74" s="52">
        <f>'SF DATA'!AK15</f>
        <v>379363.15</v>
      </c>
      <c r="N74" s="53">
        <f>'SF DATA'!AL15</f>
        <v>0</v>
      </c>
      <c r="O74" s="54">
        <f>'SF DATA'!AM15</f>
        <v>0</v>
      </c>
      <c r="P74" s="55">
        <f>'SF DATA'!AN15</f>
        <v>0</v>
      </c>
      <c r="Q74" s="81"/>
      <c r="R74" s="56">
        <f t="shared" si="267"/>
        <v>379363.15</v>
      </c>
      <c r="S74" s="56" t="e">
        <f t="shared" si="250"/>
        <v>#DIV/0!</v>
      </c>
      <c r="T74" s="56" t="e">
        <f t="shared" si="251"/>
        <v>#DIV/0!</v>
      </c>
      <c r="U74" s="56">
        <f t="shared" si="252"/>
        <v>108.38947142857143</v>
      </c>
      <c r="V74" s="57">
        <f t="shared" ref="V74" si="270">O74+P74+Q74</f>
        <v>0</v>
      </c>
      <c r="W74" s="56" t="e">
        <f t="shared" si="254"/>
        <v>#DIV/0!</v>
      </c>
      <c r="X74" s="56" t="e">
        <f t="shared" si="255"/>
        <v>#DIV/0!</v>
      </c>
      <c r="Y74" s="56">
        <f t="shared" si="256"/>
        <v>0</v>
      </c>
      <c r="Z74" s="56">
        <f t="shared" si="257"/>
        <v>379363.15</v>
      </c>
      <c r="AA74" s="226" t="e">
        <f t="shared" si="258"/>
        <v>#DIV/0!</v>
      </c>
      <c r="AB74" s="56" t="e">
        <f t="shared" si="259"/>
        <v>#DIV/0!</v>
      </c>
      <c r="AC74" s="56">
        <f t="shared" si="260"/>
        <v>108.38947142857143</v>
      </c>
      <c r="AD74" s="57">
        <f t="shared" si="261"/>
        <v>-379363.15</v>
      </c>
      <c r="AE74" s="57" t="e">
        <f t="shared" si="262"/>
        <v>#DIV/0!</v>
      </c>
      <c r="AF74" s="57">
        <f t="shared" si="263"/>
        <v>-108.38947142857143</v>
      </c>
      <c r="AG74" s="34">
        <f t="shared" si="264"/>
        <v>-379363.15</v>
      </c>
      <c r="AH74" s="57" t="e">
        <f t="shared" si="265"/>
        <v>#DIV/0!</v>
      </c>
      <c r="AI74" s="57">
        <f t="shared" si="266"/>
        <v>-108.38947142857143</v>
      </c>
      <c r="AJ74" s="34">
        <f t="shared" si="268"/>
        <v>-29363.150000000023</v>
      </c>
      <c r="AK74" s="57">
        <f t="shared" si="269"/>
        <v>-8.3894714285714347</v>
      </c>
    </row>
    <row r="75" spans="1:37" ht="18" hidden="1" customHeight="1">
      <c r="A75" s="61"/>
      <c r="B75" s="62"/>
      <c r="C75" s="63" t="s">
        <v>61</v>
      </c>
      <c r="D75" s="63">
        <f>D76</f>
        <v>0</v>
      </c>
      <c r="E75" s="63">
        <f>SUM(E76:E76)</f>
        <v>0</v>
      </c>
      <c r="F75" s="63">
        <f t="shared" ref="F75:L75" si="271">F76</f>
        <v>0</v>
      </c>
      <c r="G75" s="63">
        <f t="shared" si="271"/>
        <v>0</v>
      </c>
      <c r="H75" s="63"/>
      <c r="I75" s="63">
        <f t="shared" si="271"/>
        <v>0</v>
      </c>
      <c r="J75" s="63">
        <f t="shared" si="271"/>
        <v>0</v>
      </c>
      <c r="K75" s="84">
        <f t="shared" si="271"/>
        <v>0</v>
      </c>
      <c r="L75" s="63">
        <f t="shared" si="271"/>
        <v>0</v>
      </c>
      <c r="M75" s="64">
        <f t="shared" ref="M75:AJ75" si="272">M76</f>
        <v>0</v>
      </c>
      <c r="N75" s="65">
        <f t="shared" si="272"/>
        <v>0</v>
      </c>
      <c r="O75" s="66">
        <f t="shared" si="272"/>
        <v>0</v>
      </c>
      <c r="P75" s="46">
        <f t="shared" si="272"/>
        <v>0</v>
      </c>
      <c r="Q75" s="82">
        <f t="shared" si="272"/>
        <v>0</v>
      </c>
      <c r="R75" s="67">
        <f t="shared" si="272"/>
        <v>0</v>
      </c>
      <c r="S75" s="67" t="e">
        <f t="shared" si="272"/>
        <v>#DIV/0!</v>
      </c>
      <c r="T75" s="104" t="e">
        <f t="shared" si="251"/>
        <v>#DIV/0!</v>
      </c>
      <c r="U75" s="67" t="e">
        <f t="shared" si="272"/>
        <v>#DIV/0!</v>
      </c>
      <c r="V75" s="63">
        <f t="shared" si="272"/>
        <v>0</v>
      </c>
      <c r="W75" s="67" t="e">
        <f t="shared" si="272"/>
        <v>#DIV/0!</v>
      </c>
      <c r="X75" s="104" t="e">
        <f t="shared" si="255"/>
        <v>#DIV/0!</v>
      </c>
      <c r="Y75" s="67" t="e">
        <f t="shared" si="272"/>
        <v>#DIV/0!</v>
      </c>
      <c r="Z75" s="67">
        <f>Z76</f>
        <v>0</v>
      </c>
      <c r="AA75" s="227" t="e">
        <f t="shared" si="272"/>
        <v>#DIV/0!</v>
      </c>
      <c r="AB75" s="56" t="e">
        <f t="shared" si="259"/>
        <v>#DIV/0!</v>
      </c>
      <c r="AC75" s="67" t="e">
        <f t="shared" si="272"/>
        <v>#DIV/0!</v>
      </c>
      <c r="AD75" s="63">
        <f t="shared" si="272"/>
        <v>0</v>
      </c>
      <c r="AE75" s="63" t="e">
        <f t="shared" si="272"/>
        <v>#DIV/0!</v>
      </c>
      <c r="AF75" s="63" t="e">
        <f t="shared" si="272"/>
        <v>#DIV/0!</v>
      </c>
      <c r="AG75" s="63">
        <f t="shared" si="272"/>
        <v>0</v>
      </c>
      <c r="AH75" s="63" t="e">
        <f t="shared" si="272"/>
        <v>#DIV/0!</v>
      </c>
      <c r="AI75" s="63" t="e">
        <f t="shared" si="272"/>
        <v>#DIV/0!</v>
      </c>
      <c r="AJ75" s="63">
        <f t="shared" si="272"/>
        <v>0</v>
      </c>
      <c r="AK75" s="63" t="e">
        <f>(AJ75/D75)*100</f>
        <v>#DIV/0!</v>
      </c>
    </row>
    <row r="76" spans="1:37" ht="18" hidden="1" customHeight="1">
      <c r="A76" s="38"/>
      <c r="B76" s="38"/>
      <c r="C76" s="49" t="s">
        <v>70</v>
      </c>
      <c r="D76" s="57">
        <v>0</v>
      </c>
      <c r="E76" s="57">
        <v>0</v>
      </c>
      <c r="F76" s="49">
        <v>0</v>
      </c>
      <c r="G76" s="49">
        <v>0</v>
      </c>
      <c r="H76" s="49"/>
      <c r="I76" s="49">
        <v>0</v>
      </c>
      <c r="J76" s="49">
        <f>SUM(E76:I76)</f>
        <v>0</v>
      </c>
      <c r="K76" s="76">
        <v>0</v>
      </c>
      <c r="L76" s="209">
        <f t="shared" ref="L76:L77" si="273">J76+K76</f>
        <v>0</v>
      </c>
      <c r="M76" s="52"/>
      <c r="N76" s="53"/>
      <c r="O76" s="54"/>
      <c r="P76" s="55"/>
      <c r="Q76" s="81"/>
      <c r="R76" s="57">
        <f>M76+N76</f>
        <v>0</v>
      </c>
      <c r="S76" s="56" t="e">
        <f t="shared" ref="S76:S77" si="274">R76/J76*100</f>
        <v>#DIV/0!</v>
      </c>
      <c r="T76" s="56" t="e">
        <f t="shared" si="251"/>
        <v>#DIV/0!</v>
      </c>
      <c r="U76" s="56" t="e">
        <f t="shared" ref="U76:U77" si="275">R76/D76*100</f>
        <v>#DIV/0!</v>
      </c>
      <c r="V76" s="57">
        <f t="shared" ref="V76:V77" si="276">O76+P76+Q76</f>
        <v>0</v>
      </c>
      <c r="W76" s="56" t="e">
        <f t="shared" ref="W76:W77" si="277">V76/J76*100</f>
        <v>#DIV/0!</v>
      </c>
      <c r="X76" s="56" t="e">
        <f t="shared" si="255"/>
        <v>#DIV/0!</v>
      </c>
      <c r="Y76" s="56" t="e">
        <f t="shared" ref="Y76:Y77" si="278">V76/D76*100</f>
        <v>#DIV/0!</v>
      </c>
      <c r="Z76" s="56">
        <f t="shared" ref="Z76:Z77" si="279">SUM(M76:Q76)</f>
        <v>0</v>
      </c>
      <c r="AA76" s="226" t="e">
        <f t="shared" ref="AA76:AA77" si="280">Z76/J76*100</f>
        <v>#DIV/0!</v>
      </c>
      <c r="AB76" s="56" t="e">
        <f t="shared" si="259"/>
        <v>#DIV/0!</v>
      </c>
      <c r="AC76" s="56" t="e">
        <f t="shared" ref="AC76:AC77" si="281">Z76/D76*100</f>
        <v>#DIV/0!</v>
      </c>
      <c r="AD76" s="57">
        <f t="shared" ref="AD76:AD77" si="282">J76-Z76</f>
        <v>0</v>
      </c>
      <c r="AE76" s="57" t="e">
        <f t="shared" ref="AE76:AE77" si="283">(AD76/J76)*100</f>
        <v>#DIV/0!</v>
      </c>
      <c r="AF76" s="57" t="e">
        <f t="shared" ref="AF76:AF77" si="284">(AD76/D76)*100</f>
        <v>#DIV/0!</v>
      </c>
      <c r="AG76" s="34">
        <f t="shared" ref="AG76:AG77" si="285">L76-Z76</f>
        <v>0</v>
      </c>
      <c r="AH76" s="57" t="e">
        <f t="shared" ref="AH76:AH77" si="286">(AG76/L76)*100</f>
        <v>#DIV/0!</v>
      </c>
      <c r="AI76" s="57" t="e">
        <f t="shared" ref="AI76:AI77" si="287">(AG76/D76)*100</f>
        <v>#DIV/0!</v>
      </c>
      <c r="AJ76" s="34">
        <f t="shared" ref="AJ76:AJ77" si="288">D76-Z76</f>
        <v>0</v>
      </c>
      <c r="AK76" s="57" t="e">
        <f t="shared" ref="AK76:AK77" si="289">(AJ76/D76)*100</f>
        <v>#DIV/0!</v>
      </c>
    </row>
    <row r="77" spans="1:37" ht="18" customHeight="1">
      <c r="A77" s="38"/>
      <c r="B77" s="38"/>
      <c r="C77" s="41" t="s">
        <v>376</v>
      </c>
      <c r="D77" s="92">
        <v>80000</v>
      </c>
      <c r="E77" s="57">
        <v>0</v>
      </c>
      <c r="F77" s="49">
        <v>0</v>
      </c>
      <c r="G77" s="49">
        <v>0</v>
      </c>
      <c r="H77" s="49"/>
      <c r="I77" s="49">
        <v>0</v>
      </c>
      <c r="J77" s="49">
        <f>SUM(E77:I77)</f>
        <v>0</v>
      </c>
      <c r="K77" s="76">
        <v>0</v>
      </c>
      <c r="L77" s="209">
        <f t="shared" si="273"/>
        <v>0</v>
      </c>
      <c r="M77" s="52">
        <v>0</v>
      </c>
      <c r="N77" s="53">
        <v>0</v>
      </c>
      <c r="O77" s="54">
        <v>0</v>
      </c>
      <c r="P77" s="55">
        <v>0</v>
      </c>
      <c r="Q77" s="81">
        <v>0</v>
      </c>
      <c r="R77" s="57">
        <f>M77+N77</f>
        <v>0</v>
      </c>
      <c r="S77" s="56" t="e">
        <f t="shared" si="274"/>
        <v>#DIV/0!</v>
      </c>
      <c r="T77" s="56" t="e">
        <f t="shared" si="251"/>
        <v>#DIV/0!</v>
      </c>
      <c r="U77" s="56">
        <f t="shared" si="275"/>
        <v>0</v>
      </c>
      <c r="V77" s="57">
        <f t="shared" si="276"/>
        <v>0</v>
      </c>
      <c r="W77" s="56" t="e">
        <f t="shared" si="277"/>
        <v>#DIV/0!</v>
      </c>
      <c r="X77" s="56" t="e">
        <f t="shared" si="255"/>
        <v>#DIV/0!</v>
      </c>
      <c r="Y77" s="56">
        <f t="shared" si="278"/>
        <v>0</v>
      </c>
      <c r="Z77" s="56">
        <f t="shared" si="279"/>
        <v>0</v>
      </c>
      <c r="AA77" s="226" t="e">
        <f t="shared" si="280"/>
        <v>#DIV/0!</v>
      </c>
      <c r="AB77" s="56" t="e">
        <f t="shared" si="259"/>
        <v>#DIV/0!</v>
      </c>
      <c r="AC77" s="56">
        <f t="shared" si="281"/>
        <v>0</v>
      </c>
      <c r="AD77" s="57">
        <f t="shared" si="282"/>
        <v>0</v>
      </c>
      <c r="AE77" s="57" t="e">
        <f t="shared" si="283"/>
        <v>#DIV/0!</v>
      </c>
      <c r="AF77" s="57">
        <f t="shared" si="284"/>
        <v>0</v>
      </c>
      <c r="AG77" s="34">
        <f t="shared" si="285"/>
        <v>0</v>
      </c>
      <c r="AH77" s="57" t="e">
        <f t="shared" si="286"/>
        <v>#DIV/0!</v>
      </c>
      <c r="AI77" s="57">
        <f t="shared" si="287"/>
        <v>0</v>
      </c>
      <c r="AJ77" s="34">
        <f t="shared" si="288"/>
        <v>80000</v>
      </c>
      <c r="AK77" s="57">
        <f t="shared" si="289"/>
        <v>100</v>
      </c>
    </row>
    <row r="78" spans="1:37" ht="18.75">
      <c r="A78" s="69"/>
      <c r="B78" s="69"/>
      <c r="C78" s="70"/>
      <c r="D78" s="70"/>
      <c r="E78" s="71"/>
      <c r="F78" s="71"/>
      <c r="G78" s="71"/>
      <c r="H78" s="71"/>
      <c r="I78" s="71"/>
      <c r="J78" s="71"/>
      <c r="K78" s="71"/>
      <c r="L78" s="71"/>
      <c r="M78" s="72"/>
      <c r="N78" s="73"/>
      <c r="O78" s="74"/>
      <c r="P78" s="75"/>
      <c r="Q78" s="83"/>
      <c r="R78" s="71"/>
      <c r="S78" s="71"/>
      <c r="T78" s="71"/>
      <c r="U78" s="71"/>
      <c r="V78" s="71"/>
      <c r="W78" s="71"/>
      <c r="X78" s="71"/>
      <c r="Y78" s="71"/>
      <c r="Z78" s="71"/>
      <c r="AA78" s="228"/>
      <c r="AB78" s="71"/>
      <c r="AC78" s="71"/>
      <c r="AD78" s="71"/>
      <c r="AE78" s="71"/>
      <c r="AF78" s="71"/>
      <c r="AG78" s="71"/>
      <c r="AH78" s="71"/>
      <c r="AI78" s="71"/>
      <c r="AJ78" s="71"/>
      <c r="AK78" s="71"/>
    </row>
    <row r="79" spans="1:37" ht="36" customHeight="1">
      <c r="A79" s="1104" t="s">
        <v>96</v>
      </c>
      <c r="B79" s="1106" t="s">
        <v>382</v>
      </c>
      <c r="C79" s="1107" t="s">
        <v>383</v>
      </c>
      <c r="D79" s="36" t="s">
        <v>294</v>
      </c>
      <c r="E79" s="1109">
        <f>SUM(E82,E90,E92)</f>
        <v>3429300</v>
      </c>
      <c r="F79" s="1109">
        <f t="shared" ref="F79:J79" si="290">SUM(F82,F90,F92)</f>
        <v>979800</v>
      </c>
      <c r="G79" s="1109">
        <f t="shared" si="290"/>
        <v>489900</v>
      </c>
      <c r="H79" s="110"/>
      <c r="I79" s="1109">
        <f t="shared" si="290"/>
        <v>0</v>
      </c>
      <c r="J79" s="1109">
        <f t="shared" si="290"/>
        <v>4899000</v>
      </c>
      <c r="K79" s="111">
        <f>SUM(K82,K90,K92)</f>
        <v>0</v>
      </c>
      <c r="L79" s="113">
        <f>SUM(L82,L90,L92)</f>
        <v>4899000</v>
      </c>
      <c r="M79" s="37"/>
      <c r="N79" s="37"/>
      <c r="O79" s="37"/>
      <c r="P79" s="37"/>
      <c r="Q79" s="37"/>
      <c r="R79" s="203" t="s">
        <v>417</v>
      </c>
      <c r="S79" s="204" t="s">
        <v>433</v>
      </c>
      <c r="T79" s="204" t="s">
        <v>434</v>
      </c>
      <c r="U79" s="204" t="s">
        <v>403</v>
      </c>
      <c r="V79" s="204" t="s">
        <v>438</v>
      </c>
      <c r="W79" s="204" t="s">
        <v>433</v>
      </c>
      <c r="X79" s="204" t="s">
        <v>434</v>
      </c>
      <c r="Y79" s="204" t="s">
        <v>403</v>
      </c>
      <c r="Z79" s="203" t="s">
        <v>439</v>
      </c>
      <c r="AA79" s="223" t="s">
        <v>433</v>
      </c>
      <c r="AB79" s="204" t="s">
        <v>434</v>
      </c>
      <c r="AC79" s="204" t="s">
        <v>403</v>
      </c>
      <c r="AD79" s="204" t="s">
        <v>440</v>
      </c>
      <c r="AE79" s="204" t="s">
        <v>433</v>
      </c>
      <c r="AF79" s="204" t="s">
        <v>403</v>
      </c>
      <c r="AG79" s="204" t="s">
        <v>408</v>
      </c>
      <c r="AH79" s="204" t="s">
        <v>408</v>
      </c>
      <c r="AI79" s="204" t="s">
        <v>403</v>
      </c>
      <c r="AJ79" s="204" t="s">
        <v>441</v>
      </c>
      <c r="AK79" s="204" t="s">
        <v>403</v>
      </c>
    </row>
    <row r="80" spans="1:37" ht="18.75">
      <c r="A80" s="1105"/>
      <c r="B80" s="1106"/>
      <c r="C80" s="1108"/>
      <c r="D80" s="1108">
        <f>D82+D90+D92</f>
        <v>4899000</v>
      </c>
      <c r="E80" s="1110"/>
      <c r="F80" s="1110"/>
      <c r="G80" s="1110"/>
      <c r="H80" s="105"/>
      <c r="I80" s="1110"/>
      <c r="J80" s="1110"/>
      <c r="K80" s="112"/>
      <c r="L80" s="108"/>
      <c r="M80" s="114">
        <f t="shared" ref="M80:R80" si="291">M82+M90+M92</f>
        <v>2946310.4800000004</v>
      </c>
      <c r="N80" s="118">
        <f t="shared" si="291"/>
        <v>0</v>
      </c>
      <c r="O80" s="120">
        <f t="shared" si="291"/>
        <v>0</v>
      </c>
      <c r="P80" s="122">
        <f t="shared" si="291"/>
        <v>0</v>
      </c>
      <c r="Q80" s="116">
        <f t="shared" si="291"/>
        <v>0</v>
      </c>
      <c r="R80" s="208">
        <f t="shared" si="291"/>
        <v>2946310.4800000004</v>
      </c>
      <c r="S80" s="208">
        <f>(R80/J79)*100</f>
        <v>60.141058991630956</v>
      </c>
      <c r="T80" s="208">
        <f>(R80/L79)*100</f>
        <v>60.141058991630956</v>
      </c>
      <c r="U80" s="208">
        <f>(R80/D80)*100</f>
        <v>60.141058991630956</v>
      </c>
      <c r="V80" s="208">
        <f>V82+V90+V92</f>
        <v>0</v>
      </c>
      <c r="W80" s="208">
        <f>(V80/J79)*100</f>
        <v>0</v>
      </c>
      <c r="X80" s="208">
        <f>(V80/L79)*100</f>
        <v>0</v>
      </c>
      <c r="Y80" s="208">
        <f>(V80/D80)*100</f>
        <v>0</v>
      </c>
      <c r="Z80" s="208">
        <f>Z82+Z90+Z92</f>
        <v>2946310.4800000004</v>
      </c>
      <c r="AA80" s="224">
        <f>(Z80/J79)*100</f>
        <v>60.141058991630956</v>
      </c>
      <c r="AB80" s="208">
        <f>(Z80/L79)*100</f>
        <v>60.141058991630956</v>
      </c>
      <c r="AC80" s="208">
        <f>(Z80/D80)*100</f>
        <v>60.141058991630956</v>
      </c>
      <c r="AD80" s="208">
        <f>AD82+AD90+AD92</f>
        <v>1622689.5199999996</v>
      </c>
      <c r="AE80" s="208">
        <f>(AD80/J79)*100</f>
        <v>33.122872422943452</v>
      </c>
      <c r="AF80" s="208">
        <f>(AD80/D80)*100</f>
        <v>33.122872422943452</v>
      </c>
      <c r="AG80" s="208">
        <f>AG82+AG90+AG92</f>
        <v>1622689.5199999996</v>
      </c>
      <c r="AH80" s="208">
        <f>(AG80/L79)*100</f>
        <v>33.122872422943452</v>
      </c>
      <c r="AI80" s="208">
        <f>(AG80/D80)*100</f>
        <v>33.122872422943452</v>
      </c>
      <c r="AJ80" s="208">
        <f>AJ82+AJ90+AJ92</f>
        <v>1622689.5199999996</v>
      </c>
      <c r="AK80" s="208">
        <f>(AJ80/D80)*100</f>
        <v>33.122872422943452</v>
      </c>
    </row>
    <row r="81" spans="1:37" ht="18.75">
      <c r="A81" s="1105"/>
      <c r="B81" s="1106"/>
      <c r="C81" s="1108"/>
      <c r="D81" s="1108"/>
      <c r="E81" s="1110"/>
      <c r="F81" s="1110"/>
      <c r="G81" s="1110"/>
      <c r="H81" s="105"/>
      <c r="I81" s="1110"/>
      <c r="J81" s="1110"/>
      <c r="K81" s="112"/>
      <c r="L81" s="108"/>
      <c r="M81" s="115"/>
      <c r="N81" s="119"/>
      <c r="O81" s="121"/>
      <c r="P81" s="123"/>
      <c r="Q81" s="117"/>
      <c r="R81" s="125"/>
      <c r="S81" s="125"/>
      <c r="T81" s="125"/>
      <c r="U81" s="125"/>
      <c r="V81" s="125"/>
      <c r="W81" s="125"/>
      <c r="X81" s="125"/>
      <c r="Y81" s="125"/>
      <c r="Z81" s="125"/>
      <c r="AA81" s="2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</row>
    <row r="82" spans="1:37" ht="18.75">
      <c r="A82" s="38"/>
      <c r="B82" s="39"/>
      <c r="C82" s="40" t="s">
        <v>55</v>
      </c>
      <c r="D82" s="40">
        <f t="shared" ref="D82:J82" si="292">SUM(D83:D89)</f>
        <v>4799000</v>
      </c>
      <c r="E82" s="41">
        <f t="shared" si="292"/>
        <v>3429300</v>
      </c>
      <c r="F82" s="41">
        <f t="shared" si="292"/>
        <v>979800</v>
      </c>
      <c r="G82" s="41">
        <f t="shared" si="292"/>
        <v>389900</v>
      </c>
      <c r="H82" s="41"/>
      <c r="I82" s="41">
        <f t="shared" si="292"/>
        <v>0</v>
      </c>
      <c r="J82" s="41">
        <f t="shared" si="292"/>
        <v>4799000</v>
      </c>
      <c r="K82" s="42">
        <f>SUM(K83:K87)</f>
        <v>0</v>
      </c>
      <c r="L82" s="41">
        <f t="shared" ref="L82:R82" si="293">SUM(L83:L89)</f>
        <v>4799000</v>
      </c>
      <c r="M82" s="43">
        <f t="shared" si="293"/>
        <v>2946310.4800000004</v>
      </c>
      <c r="N82" s="44">
        <f t="shared" si="293"/>
        <v>0</v>
      </c>
      <c r="O82" s="45">
        <f t="shared" si="293"/>
        <v>0</v>
      </c>
      <c r="P82" s="46">
        <f t="shared" si="293"/>
        <v>0</v>
      </c>
      <c r="Q82" s="80">
        <f t="shared" si="293"/>
        <v>0</v>
      </c>
      <c r="R82" s="47">
        <f t="shared" si="293"/>
        <v>2946310.4800000004</v>
      </c>
      <c r="S82" s="48">
        <f>R82/J82*100</f>
        <v>61.394258803917488</v>
      </c>
      <c r="T82" s="48">
        <f>R82/L82*100</f>
        <v>61.394258803917488</v>
      </c>
      <c r="U82" s="48">
        <f>R82/D82*100</f>
        <v>61.394258803917488</v>
      </c>
      <c r="V82" s="47">
        <f>SUM(V83:V89)</f>
        <v>0</v>
      </c>
      <c r="W82" s="48">
        <f>V82/J82*100</f>
        <v>0</v>
      </c>
      <c r="X82" s="48">
        <f>V82/L82*100</f>
        <v>0</v>
      </c>
      <c r="Y82" s="48">
        <f>V82/D82*100</f>
        <v>0</v>
      </c>
      <c r="Z82" s="48">
        <f>SUM(Z83:Z89)</f>
        <v>2946310.4800000004</v>
      </c>
      <c r="AA82" s="226">
        <f>Z82/J82*100</f>
        <v>61.394258803917488</v>
      </c>
      <c r="AB82" s="48">
        <f>Z82/L82*100</f>
        <v>61.394258803917488</v>
      </c>
      <c r="AC82" s="48">
        <f>Z82/D82*100</f>
        <v>61.394258803917488</v>
      </c>
      <c r="AD82" s="47">
        <f>SUM(AD83:AD89)</f>
        <v>1522689.5199999996</v>
      </c>
      <c r="AE82" s="47">
        <f>(AD82/J82)*100</f>
        <v>31.729308605959567</v>
      </c>
      <c r="AF82" s="47">
        <f>(AD82/D82)*100</f>
        <v>31.729308605959567</v>
      </c>
      <c r="AG82" s="47">
        <f>SUM(AG83:AG89)</f>
        <v>1522689.5199999996</v>
      </c>
      <c r="AH82" s="47">
        <f>(AG82/L82)*100</f>
        <v>31.729308605959567</v>
      </c>
      <c r="AI82" s="47">
        <f>(AG82/D82)*100</f>
        <v>31.729308605959567</v>
      </c>
      <c r="AJ82" s="47">
        <f>SUM(AJ83:AJ89)</f>
        <v>1522689.5199999996</v>
      </c>
      <c r="AK82" s="47">
        <f>(AJ82/D82)*100</f>
        <v>31.729308605959567</v>
      </c>
    </row>
    <row r="83" spans="1:37" ht="18.75">
      <c r="A83" s="38"/>
      <c r="B83" s="39"/>
      <c r="C83" s="49" t="s">
        <v>56</v>
      </c>
      <c r="D83" s="49">
        <v>408000</v>
      </c>
      <c r="E83" s="49">
        <v>136000</v>
      </c>
      <c r="F83" s="49">
        <v>18100</v>
      </c>
      <c r="G83" s="49"/>
      <c r="H83" s="49">
        <v>253900</v>
      </c>
      <c r="I83" s="49"/>
      <c r="J83" s="41">
        <f>SUM(E83:I83)</f>
        <v>408000</v>
      </c>
      <c r="K83" s="50">
        <v>0</v>
      </c>
      <c r="L83" s="209">
        <f>J83+K83</f>
        <v>408000</v>
      </c>
      <c r="M83" s="52">
        <f>'SF DATA'!S49</f>
        <v>102000</v>
      </c>
      <c r="N83" s="53"/>
      <c r="O83" s="54"/>
      <c r="P83" s="55"/>
      <c r="Q83" s="81"/>
      <c r="R83" s="56">
        <f>M83+N83</f>
        <v>102000</v>
      </c>
      <c r="S83" s="56">
        <f>R83/J83*100</f>
        <v>25</v>
      </c>
      <c r="T83" s="56">
        <f>R83/L83*100</f>
        <v>25</v>
      </c>
      <c r="U83" s="56">
        <f>R83/D83*100</f>
        <v>25</v>
      </c>
      <c r="V83" s="57">
        <f>O83+P83+Q83</f>
        <v>0</v>
      </c>
      <c r="W83" s="56">
        <f>V83/J83*100</f>
        <v>0</v>
      </c>
      <c r="X83" s="56">
        <f>V83/L83*100</f>
        <v>0</v>
      </c>
      <c r="Y83" s="56">
        <f>V83/D83*100</f>
        <v>0</v>
      </c>
      <c r="Z83" s="56">
        <f>SUM(M83:Q83)</f>
        <v>102000</v>
      </c>
      <c r="AA83" s="226">
        <f>Z83/J83*100</f>
        <v>25</v>
      </c>
      <c r="AB83" s="56">
        <f>Z83/L83*100</f>
        <v>25</v>
      </c>
      <c r="AC83" s="56">
        <f>Z83/D83*100</f>
        <v>25</v>
      </c>
      <c r="AD83" s="57">
        <f>J83-Z83</f>
        <v>306000</v>
      </c>
      <c r="AE83" s="57">
        <f>(AD83/J83)*100</f>
        <v>75</v>
      </c>
      <c r="AF83" s="57">
        <f>(AD83/D83)*100</f>
        <v>75</v>
      </c>
      <c r="AG83" s="34">
        <f>L83-Z83</f>
        <v>306000</v>
      </c>
      <c r="AH83" s="57">
        <f>(AG83/L83)*100</f>
        <v>75</v>
      </c>
      <c r="AI83" s="57">
        <f>(AG83/D83)*100</f>
        <v>75</v>
      </c>
      <c r="AJ83" s="34">
        <f>D83-Z83</f>
        <v>306000</v>
      </c>
      <c r="AK83" s="57">
        <f>(AJ83/D83)*100</f>
        <v>75</v>
      </c>
    </row>
    <row r="84" spans="1:37" ht="18.75" hidden="1">
      <c r="A84" s="38"/>
      <c r="B84" s="39"/>
      <c r="C84" s="49" t="s">
        <v>375</v>
      </c>
      <c r="D84" s="49">
        <v>0</v>
      </c>
      <c r="E84" s="49">
        <v>0</v>
      </c>
      <c r="F84" s="49">
        <v>0</v>
      </c>
      <c r="G84" s="49">
        <v>0</v>
      </c>
      <c r="H84" s="49"/>
      <c r="I84" s="49">
        <v>0</v>
      </c>
      <c r="J84" s="41">
        <f t="shared" ref="J84:J89" si="294">SUM(E84:I84)</f>
        <v>0</v>
      </c>
      <c r="K84" s="50"/>
      <c r="L84" s="209">
        <f t="shared" ref="L84:L89" si="295">J84+K84</f>
        <v>0</v>
      </c>
      <c r="M84" s="52"/>
      <c r="N84" s="53"/>
      <c r="O84" s="54"/>
      <c r="P84" s="55"/>
      <c r="Q84" s="81"/>
      <c r="R84" s="56">
        <f>M84+N84</f>
        <v>0</v>
      </c>
      <c r="S84" s="56" t="e">
        <f t="shared" ref="S84:S89" si="296">R84/J84*100</f>
        <v>#DIV/0!</v>
      </c>
      <c r="T84" s="56" t="e">
        <f t="shared" ref="T84:T92" si="297">R84/L84*100</f>
        <v>#DIV/0!</v>
      </c>
      <c r="U84" s="56" t="e">
        <f t="shared" ref="U84:U89" si="298">R84/D84*100</f>
        <v>#DIV/0!</v>
      </c>
      <c r="V84" s="57">
        <f t="shared" ref="V84:V87" si="299">O84+P84+Q84</f>
        <v>0</v>
      </c>
      <c r="W84" s="56" t="e">
        <f t="shared" ref="W84:W89" si="300">V84/J84*100</f>
        <v>#DIV/0!</v>
      </c>
      <c r="X84" s="56" t="e">
        <f t="shared" ref="X84:X92" si="301">V84/L84*100</f>
        <v>#DIV/0!</v>
      </c>
      <c r="Y84" s="56" t="e">
        <f t="shared" ref="Y84:Y89" si="302">V84/D84*100</f>
        <v>#DIV/0!</v>
      </c>
      <c r="Z84" s="56">
        <f t="shared" ref="Z84:Z89" si="303">SUM(M84:Q84)</f>
        <v>0</v>
      </c>
      <c r="AA84" s="226" t="e">
        <f t="shared" ref="AA84:AA89" si="304">Z84/J84*100</f>
        <v>#DIV/0!</v>
      </c>
      <c r="AB84" s="56" t="e">
        <f t="shared" ref="AB84:AB92" si="305">Z84/L84*100</f>
        <v>#DIV/0!</v>
      </c>
      <c r="AC84" s="56" t="e">
        <f t="shared" ref="AC84:AC89" si="306">Z84/D84*100</f>
        <v>#DIV/0!</v>
      </c>
      <c r="AD84" s="57">
        <f t="shared" ref="AD84:AD89" si="307">J84-Z84</f>
        <v>0</v>
      </c>
      <c r="AE84" s="57" t="e">
        <f t="shared" ref="AE84:AE89" si="308">(AD84/J84)*100</f>
        <v>#DIV/0!</v>
      </c>
      <c r="AF84" s="57" t="e">
        <f t="shared" ref="AF84:AF89" si="309">(AD84/D84)*100</f>
        <v>#DIV/0!</v>
      </c>
      <c r="AG84" s="34">
        <f t="shared" ref="AG84:AG89" si="310">L84-Z84</f>
        <v>0</v>
      </c>
      <c r="AH84" s="57" t="e">
        <f t="shared" ref="AH84:AH89" si="311">(AG84/L84)*100</f>
        <v>#DIV/0!</v>
      </c>
      <c r="AI84" s="57" t="e">
        <f t="shared" ref="AI84:AI89" si="312">(AG84/D84)*100</f>
        <v>#DIV/0!</v>
      </c>
      <c r="AJ84" s="34">
        <f>D84-Z84</f>
        <v>0</v>
      </c>
      <c r="AK84" s="57" t="e">
        <f>(AJ84/D84)*100</f>
        <v>#DIV/0!</v>
      </c>
    </row>
    <row r="85" spans="1:37" ht="18.75">
      <c r="A85" s="38" t="s">
        <v>490</v>
      </c>
      <c r="B85" s="38"/>
      <c r="C85" s="49" t="s">
        <v>57</v>
      </c>
      <c r="D85" s="49">
        <v>886700</v>
      </c>
      <c r="E85" s="49">
        <v>137400</v>
      </c>
      <c r="F85" s="49">
        <v>395760</v>
      </c>
      <c r="G85" s="49">
        <v>205940</v>
      </c>
      <c r="H85" s="49">
        <v>147600</v>
      </c>
      <c r="I85" s="49">
        <v>0</v>
      </c>
      <c r="J85" s="41">
        <f t="shared" si="294"/>
        <v>886700</v>
      </c>
      <c r="K85" s="58">
        <v>0</v>
      </c>
      <c r="L85" s="209">
        <f t="shared" si="295"/>
        <v>886700</v>
      </c>
      <c r="M85" s="52">
        <f>'SF DATA'!Y49</f>
        <v>734071</v>
      </c>
      <c r="N85" s="53">
        <f>'SF DATA'!Z49</f>
        <v>0</v>
      </c>
      <c r="O85" s="54">
        <f>'SF DATA'!AA49</f>
        <v>0</v>
      </c>
      <c r="P85" s="55">
        <f>'SF DATA'!AB49</f>
        <v>0</v>
      </c>
      <c r="Q85" s="81"/>
      <c r="R85" s="56">
        <f t="shared" ref="R85:R89" si="313">M85+N85</f>
        <v>734071</v>
      </c>
      <c r="S85" s="56">
        <f t="shared" si="296"/>
        <v>82.786850118416595</v>
      </c>
      <c r="T85" s="56">
        <f t="shared" si="297"/>
        <v>82.786850118416595</v>
      </c>
      <c r="U85" s="56">
        <f t="shared" si="298"/>
        <v>82.786850118416595</v>
      </c>
      <c r="V85" s="57">
        <f t="shared" si="299"/>
        <v>0</v>
      </c>
      <c r="W85" s="56">
        <f t="shared" si="300"/>
        <v>0</v>
      </c>
      <c r="X85" s="56">
        <f t="shared" si="301"/>
        <v>0</v>
      </c>
      <c r="Y85" s="56">
        <f t="shared" si="302"/>
        <v>0</v>
      </c>
      <c r="Z85" s="56">
        <f t="shared" si="303"/>
        <v>734071</v>
      </c>
      <c r="AA85" s="226">
        <f t="shared" si="304"/>
        <v>82.786850118416595</v>
      </c>
      <c r="AB85" s="56">
        <f t="shared" si="305"/>
        <v>82.786850118416595</v>
      </c>
      <c r="AC85" s="56">
        <f t="shared" si="306"/>
        <v>82.786850118416595</v>
      </c>
      <c r="AD85" s="57">
        <f t="shared" si="307"/>
        <v>152629</v>
      </c>
      <c r="AE85" s="57">
        <f t="shared" si="308"/>
        <v>17.213149881583398</v>
      </c>
      <c r="AF85" s="57">
        <f t="shared" si="309"/>
        <v>17.213149881583398</v>
      </c>
      <c r="AG85" s="34">
        <f t="shared" si="310"/>
        <v>152629</v>
      </c>
      <c r="AH85" s="57">
        <f t="shared" si="311"/>
        <v>17.213149881583398</v>
      </c>
      <c r="AI85" s="57">
        <f t="shared" si="312"/>
        <v>17.213149881583398</v>
      </c>
      <c r="AJ85" s="34">
        <f t="shared" ref="AJ85:AJ89" si="314">D85-Z85</f>
        <v>152629</v>
      </c>
      <c r="AK85" s="57">
        <f t="shared" ref="AK85:AK89" si="315">(AJ85/D85)*100</f>
        <v>17.213149881583398</v>
      </c>
    </row>
    <row r="86" spans="1:37" ht="18.75">
      <c r="A86" s="38"/>
      <c r="B86" s="38"/>
      <c r="C86" s="49" t="s">
        <v>502</v>
      </c>
      <c r="D86" s="49">
        <v>330000</v>
      </c>
      <c r="E86" s="49">
        <v>0</v>
      </c>
      <c r="F86" s="49">
        <v>110000</v>
      </c>
      <c r="G86" s="49"/>
      <c r="H86" s="49">
        <v>220000</v>
      </c>
      <c r="I86" s="49"/>
      <c r="J86" s="41">
        <f t="shared" si="294"/>
        <v>330000</v>
      </c>
      <c r="K86" s="58"/>
      <c r="L86" s="209">
        <f t="shared" si="295"/>
        <v>330000</v>
      </c>
      <c r="M86" s="52"/>
      <c r="N86" s="53"/>
      <c r="O86" s="54"/>
      <c r="P86" s="55"/>
      <c r="Q86" s="81"/>
      <c r="R86" s="56"/>
      <c r="S86" s="56"/>
      <c r="T86" s="56"/>
      <c r="U86" s="56"/>
      <c r="V86" s="57"/>
      <c r="W86" s="56"/>
      <c r="X86" s="56"/>
      <c r="Y86" s="56"/>
      <c r="Z86" s="56"/>
      <c r="AA86" s="226"/>
      <c r="AB86" s="56"/>
      <c r="AC86" s="56"/>
      <c r="AD86" s="57"/>
      <c r="AE86" s="57"/>
      <c r="AF86" s="57"/>
      <c r="AG86" s="34"/>
      <c r="AH86" s="57"/>
      <c r="AI86" s="57"/>
      <c r="AJ86" s="34"/>
      <c r="AK86" s="57"/>
    </row>
    <row r="87" spans="1:37" ht="18.75">
      <c r="A87" s="38"/>
      <c r="B87" s="38"/>
      <c r="C87" s="49" t="s">
        <v>58</v>
      </c>
      <c r="D87" s="49">
        <v>649900</v>
      </c>
      <c r="E87" s="39">
        <v>150000</v>
      </c>
      <c r="F87" s="39">
        <v>455940</v>
      </c>
      <c r="G87" s="49">
        <v>183960</v>
      </c>
      <c r="H87" s="49">
        <v>-140000</v>
      </c>
      <c r="I87" s="49">
        <v>0</v>
      </c>
      <c r="J87" s="41">
        <f t="shared" si="294"/>
        <v>649900</v>
      </c>
      <c r="K87" s="59">
        <v>0</v>
      </c>
      <c r="L87" s="209">
        <f t="shared" si="295"/>
        <v>649900</v>
      </c>
      <c r="M87" s="52">
        <f>'SF DATA'!AC49</f>
        <v>306640.07</v>
      </c>
      <c r="N87" s="53">
        <f>'SF DATA'!AD49</f>
        <v>0</v>
      </c>
      <c r="O87" s="54">
        <f>'SF DATA'!AE49</f>
        <v>0</v>
      </c>
      <c r="P87" s="55">
        <f>'SF DATA'!AF49</f>
        <v>0</v>
      </c>
      <c r="Q87" s="81"/>
      <c r="R87" s="56">
        <f t="shared" si="313"/>
        <v>306640.07</v>
      </c>
      <c r="S87" s="56">
        <f t="shared" si="296"/>
        <v>47.182654254500697</v>
      </c>
      <c r="T87" s="56">
        <f t="shared" si="297"/>
        <v>47.182654254500697</v>
      </c>
      <c r="U87" s="56">
        <f t="shared" si="298"/>
        <v>47.182654254500697</v>
      </c>
      <c r="V87" s="57">
        <f t="shared" si="299"/>
        <v>0</v>
      </c>
      <c r="W87" s="56">
        <f t="shared" si="300"/>
        <v>0</v>
      </c>
      <c r="X87" s="56">
        <f t="shared" si="301"/>
        <v>0</v>
      </c>
      <c r="Y87" s="56">
        <f t="shared" si="302"/>
        <v>0</v>
      </c>
      <c r="Z87" s="56">
        <f t="shared" si="303"/>
        <v>306640.07</v>
      </c>
      <c r="AA87" s="226">
        <f t="shared" si="304"/>
        <v>47.182654254500697</v>
      </c>
      <c r="AB87" s="56">
        <f t="shared" si="305"/>
        <v>47.182654254500697</v>
      </c>
      <c r="AC87" s="56">
        <f t="shared" si="306"/>
        <v>47.182654254500697</v>
      </c>
      <c r="AD87" s="57">
        <f t="shared" si="307"/>
        <v>343259.93</v>
      </c>
      <c r="AE87" s="57">
        <f t="shared" si="308"/>
        <v>52.81734574549931</v>
      </c>
      <c r="AF87" s="57">
        <f t="shared" si="309"/>
        <v>52.81734574549931</v>
      </c>
      <c r="AG87" s="34">
        <f t="shared" si="310"/>
        <v>343259.93</v>
      </c>
      <c r="AH87" s="57">
        <f t="shared" si="311"/>
        <v>52.81734574549931</v>
      </c>
      <c r="AI87" s="57">
        <f t="shared" si="312"/>
        <v>52.81734574549931</v>
      </c>
      <c r="AJ87" s="34">
        <f t="shared" si="314"/>
        <v>343259.93</v>
      </c>
      <c r="AK87" s="57">
        <f t="shared" si="315"/>
        <v>52.81734574549931</v>
      </c>
    </row>
    <row r="88" spans="1:37" ht="18.75">
      <c r="A88" s="38"/>
      <c r="B88" s="38"/>
      <c r="C88" s="49" t="s">
        <v>69</v>
      </c>
      <c r="D88" s="49">
        <v>2524400</v>
      </c>
      <c r="E88" s="49">
        <v>3005900</v>
      </c>
      <c r="F88" s="49">
        <v>0</v>
      </c>
      <c r="G88" s="49"/>
      <c r="H88" s="49">
        <v>-481500</v>
      </c>
      <c r="I88" s="49">
        <v>0</v>
      </c>
      <c r="J88" s="41">
        <f t="shared" si="294"/>
        <v>2524400</v>
      </c>
      <c r="K88" s="59">
        <v>0</v>
      </c>
      <c r="L88" s="209">
        <f t="shared" si="295"/>
        <v>2524400</v>
      </c>
      <c r="M88" s="52">
        <f>'SF DATA'!AG49</f>
        <v>1803599.4100000004</v>
      </c>
      <c r="N88" s="53">
        <f>'SF DATA'!AH49</f>
        <v>0</v>
      </c>
      <c r="O88" s="54">
        <f>'SF DATA'!AI49</f>
        <v>0</v>
      </c>
      <c r="P88" s="55">
        <f>'SF DATA'!AJ49</f>
        <v>0</v>
      </c>
      <c r="Q88" s="81"/>
      <c r="R88" s="56">
        <f t="shared" si="313"/>
        <v>1803599.4100000004</v>
      </c>
      <c r="S88" s="56">
        <f t="shared" si="296"/>
        <v>71.446657027412471</v>
      </c>
      <c r="T88" s="56">
        <f t="shared" si="297"/>
        <v>71.446657027412471</v>
      </c>
      <c r="U88" s="56">
        <f t="shared" si="298"/>
        <v>71.446657027412471</v>
      </c>
      <c r="V88" s="57">
        <f>O88+P88+Q88</f>
        <v>0</v>
      </c>
      <c r="W88" s="56">
        <f t="shared" si="300"/>
        <v>0</v>
      </c>
      <c r="X88" s="56">
        <f t="shared" si="301"/>
        <v>0</v>
      </c>
      <c r="Y88" s="56">
        <f t="shared" si="302"/>
        <v>0</v>
      </c>
      <c r="Z88" s="56">
        <f t="shared" si="303"/>
        <v>1803599.4100000004</v>
      </c>
      <c r="AA88" s="226">
        <f t="shared" si="304"/>
        <v>71.446657027412471</v>
      </c>
      <c r="AB88" s="56">
        <f t="shared" si="305"/>
        <v>71.446657027412471</v>
      </c>
      <c r="AC88" s="56">
        <f t="shared" si="306"/>
        <v>71.446657027412471</v>
      </c>
      <c r="AD88" s="57">
        <f t="shared" si="307"/>
        <v>720800.58999999962</v>
      </c>
      <c r="AE88" s="57">
        <f t="shared" si="308"/>
        <v>28.553342972587529</v>
      </c>
      <c r="AF88" s="57">
        <f t="shared" si="309"/>
        <v>28.553342972587529</v>
      </c>
      <c r="AG88" s="34">
        <f t="shared" si="310"/>
        <v>720800.58999999962</v>
      </c>
      <c r="AH88" s="57">
        <f t="shared" si="311"/>
        <v>28.553342972587529</v>
      </c>
      <c r="AI88" s="57">
        <f t="shared" si="312"/>
        <v>28.553342972587529</v>
      </c>
      <c r="AJ88" s="34">
        <f t="shared" si="314"/>
        <v>720800.58999999962</v>
      </c>
      <c r="AK88" s="57">
        <f t="shared" si="315"/>
        <v>28.553342972587529</v>
      </c>
    </row>
    <row r="89" spans="1:37" ht="18.75" hidden="1">
      <c r="A89" s="38"/>
      <c r="B89" s="38"/>
      <c r="C89" s="49" t="s">
        <v>60</v>
      </c>
      <c r="D89" s="49">
        <v>0</v>
      </c>
      <c r="E89" s="49">
        <v>0</v>
      </c>
      <c r="F89" s="49">
        <v>0</v>
      </c>
      <c r="G89" s="49">
        <v>0</v>
      </c>
      <c r="H89" s="49"/>
      <c r="I89" s="49">
        <v>0</v>
      </c>
      <c r="J89" s="41">
        <f t="shared" si="294"/>
        <v>0</v>
      </c>
      <c r="K89" s="58">
        <v>0</v>
      </c>
      <c r="L89" s="209">
        <f t="shared" si="295"/>
        <v>0</v>
      </c>
      <c r="M89" s="52"/>
      <c r="N89" s="53"/>
      <c r="O89" s="54"/>
      <c r="P89" s="55"/>
      <c r="Q89" s="81"/>
      <c r="R89" s="56">
        <f t="shared" si="313"/>
        <v>0</v>
      </c>
      <c r="S89" s="56" t="e">
        <f t="shared" si="296"/>
        <v>#DIV/0!</v>
      </c>
      <c r="T89" s="56" t="e">
        <f t="shared" si="297"/>
        <v>#DIV/0!</v>
      </c>
      <c r="U89" s="56" t="e">
        <f t="shared" si="298"/>
        <v>#DIV/0!</v>
      </c>
      <c r="V89" s="57">
        <f t="shared" ref="V89" si="316">O89+P89+Q89</f>
        <v>0</v>
      </c>
      <c r="W89" s="56" t="e">
        <f t="shared" si="300"/>
        <v>#DIV/0!</v>
      </c>
      <c r="X89" s="56" t="e">
        <f t="shared" si="301"/>
        <v>#DIV/0!</v>
      </c>
      <c r="Y89" s="56" t="e">
        <f t="shared" si="302"/>
        <v>#DIV/0!</v>
      </c>
      <c r="Z89" s="56">
        <f t="shared" si="303"/>
        <v>0</v>
      </c>
      <c r="AA89" s="226" t="e">
        <f t="shared" si="304"/>
        <v>#DIV/0!</v>
      </c>
      <c r="AB89" s="56" t="e">
        <f t="shared" si="305"/>
        <v>#DIV/0!</v>
      </c>
      <c r="AC89" s="56" t="e">
        <f t="shared" si="306"/>
        <v>#DIV/0!</v>
      </c>
      <c r="AD89" s="57">
        <f t="shared" si="307"/>
        <v>0</v>
      </c>
      <c r="AE89" s="57" t="e">
        <f t="shared" si="308"/>
        <v>#DIV/0!</v>
      </c>
      <c r="AF89" s="57" t="e">
        <f t="shared" si="309"/>
        <v>#DIV/0!</v>
      </c>
      <c r="AG89" s="34">
        <f t="shared" si="310"/>
        <v>0</v>
      </c>
      <c r="AH89" s="57" t="e">
        <f t="shared" si="311"/>
        <v>#DIV/0!</v>
      </c>
      <c r="AI89" s="57" t="e">
        <f t="shared" si="312"/>
        <v>#DIV/0!</v>
      </c>
      <c r="AJ89" s="34">
        <f t="shared" si="314"/>
        <v>0</v>
      </c>
      <c r="AK89" s="57" t="e">
        <f t="shared" si="315"/>
        <v>#DIV/0!</v>
      </c>
    </row>
    <row r="90" spans="1:37" ht="18.75" hidden="1">
      <c r="A90" s="61"/>
      <c r="B90" s="62"/>
      <c r="C90" s="63" t="s">
        <v>61</v>
      </c>
      <c r="D90" s="63">
        <f>D91</f>
        <v>0</v>
      </c>
      <c r="E90" s="63">
        <f>SUM(E91:E91)</f>
        <v>0</v>
      </c>
      <c r="F90" s="63">
        <f t="shared" ref="F90:L90" si="317">F91</f>
        <v>0</v>
      </c>
      <c r="G90" s="63">
        <f t="shared" si="317"/>
        <v>0</v>
      </c>
      <c r="H90" s="63"/>
      <c r="I90" s="63">
        <f t="shared" si="317"/>
        <v>0</v>
      </c>
      <c r="J90" s="63">
        <f t="shared" si="317"/>
        <v>0</v>
      </c>
      <c r="K90" s="84">
        <f t="shared" si="317"/>
        <v>0</v>
      </c>
      <c r="L90" s="63">
        <f t="shared" si="317"/>
        <v>0</v>
      </c>
      <c r="M90" s="64">
        <f t="shared" ref="M90:AJ90" si="318">M91</f>
        <v>0</v>
      </c>
      <c r="N90" s="65">
        <f t="shared" si="318"/>
        <v>0</v>
      </c>
      <c r="O90" s="66">
        <f t="shared" si="318"/>
        <v>0</v>
      </c>
      <c r="P90" s="46">
        <f t="shared" si="318"/>
        <v>0</v>
      </c>
      <c r="Q90" s="82">
        <f t="shared" si="318"/>
        <v>0</v>
      </c>
      <c r="R90" s="67">
        <f t="shared" si="318"/>
        <v>0</v>
      </c>
      <c r="S90" s="67" t="e">
        <f t="shared" si="318"/>
        <v>#DIV/0!</v>
      </c>
      <c r="T90" s="104" t="e">
        <f t="shared" si="297"/>
        <v>#DIV/0!</v>
      </c>
      <c r="U90" s="67" t="e">
        <f t="shared" si="318"/>
        <v>#DIV/0!</v>
      </c>
      <c r="V90" s="63">
        <f t="shared" si="318"/>
        <v>0</v>
      </c>
      <c r="W90" s="67" t="e">
        <f t="shared" si="318"/>
        <v>#DIV/0!</v>
      </c>
      <c r="X90" s="104" t="e">
        <f t="shared" si="301"/>
        <v>#DIV/0!</v>
      </c>
      <c r="Y90" s="67" t="e">
        <f t="shared" si="318"/>
        <v>#DIV/0!</v>
      </c>
      <c r="Z90" s="67">
        <f>Z91</f>
        <v>0</v>
      </c>
      <c r="AA90" s="227" t="e">
        <f t="shared" si="318"/>
        <v>#DIV/0!</v>
      </c>
      <c r="AB90" s="56" t="e">
        <f t="shared" si="305"/>
        <v>#DIV/0!</v>
      </c>
      <c r="AC90" s="67" t="e">
        <f t="shared" si="318"/>
        <v>#DIV/0!</v>
      </c>
      <c r="AD90" s="63">
        <f t="shared" si="318"/>
        <v>0</v>
      </c>
      <c r="AE90" s="63" t="e">
        <f t="shared" si="318"/>
        <v>#DIV/0!</v>
      </c>
      <c r="AF90" s="63" t="e">
        <f t="shared" si="318"/>
        <v>#DIV/0!</v>
      </c>
      <c r="AG90" s="63">
        <f t="shared" si="318"/>
        <v>0</v>
      </c>
      <c r="AH90" s="63" t="e">
        <f t="shared" si="318"/>
        <v>#DIV/0!</v>
      </c>
      <c r="AI90" s="63" t="e">
        <f t="shared" si="318"/>
        <v>#DIV/0!</v>
      </c>
      <c r="AJ90" s="63">
        <f t="shared" si="318"/>
        <v>0</v>
      </c>
      <c r="AK90" s="63" t="e">
        <f>(AJ90/D90)*100</f>
        <v>#DIV/0!</v>
      </c>
    </row>
    <row r="91" spans="1:37" ht="18.75" hidden="1">
      <c r="A91" s="38"/>
      <c r="B91" s="38"/>
      <c r="C91" s="49" t="s">
        <v>70</v>
      </c>
      <c r="D91" s="57">
        <v>0</v>
      </c>
      <c r="E91" s="57">
        <v>0</v>
      </c>
      <c r="F91" s="49">
        <v>0</v>
      </c>
      <c r="G91" s="49">
        <v>0</v>
      </c>
      <c r="H91" s="49"/>
      <c r="I91" s="49">
        <v>0</v>
      </c>
      <c r="J91" s="49">
        <f>SUM(E91:I91)</f>
        <v>0</v>
      </c>
      <c r="K91" s="76">
        <v>0</v>
      </c>
      <c r="L91" s="209">
        <f t="shared" ref="L91:L92" si="319">J91+K91</f>
        <v>0</v>
      </c>
      <c r="M91" s="52"/>
      <c r="N91" s="53"/>
      <c r="O91" s="54"/>
      <c r="P91" s="55"/>
      <c r="Q91" s="81"/>
      <c r="R91" s="57">
        <f>M91+N91</f>
        <v>0</v>
      </c>
      <c r="S91" s="56" t="e">
        <f t="shared" ref="S91:S92" si="320">R91/J91*100</f>
        <v>#DIV/0!</v>
      </c>
      <c r="T91" s="56" t="e">
        <f t="shared" si="297"/>
        <v>#DIV/0!</v>
      </c>
      <c r="U91" s="56" t="e">
        <f t="shared" ref="U91:U92" si="321">R91/D91*100</f>
        <v>#DIV/0!</v>
      </c>
      <c r="V91" s="57">
        <f t="shared" ref="V91:V92" si="322">O91+P91+Q91</f>
        <v>0</v>
      </c>
      <c r="W91" s="56" t="e">
        <f t="shared" ref="W91:W92" si="323">V91/J91*100</f>
        <v>#DIV/0!</v>
      </c>
      <c r="X91" s="56" t="e">
        <f t="shared" si="301"/>
        <v>#DIV/0!</v>
      </c>
      <c r="Y91" s="56" t="e">
        <f t="shared" ref="Y91:Y92" si="324">V91/D91*100</f>
        <v>#DIV/0!</v>
      </c>
      <c r="Z91" s="56">
        <f t="shared" ref="Z91:Z92" si="325">SUM(M91:Q91)</f>
        <v>0</v>
      </c>
      <c r="AA91" s="226" t="e">
        <f t="shared" ref="AA91:AA92" si="326">Z91/J91*100</f>
        <v>#DIV/0!</v>
      </c>
      <c r="AB91" s="56" t="e">
        <f t="shared" si="305"/>
        <v>#DIV/0!</v>
      </c>
      <c r="AC91" s="56" t="e">
        <f t="shared" ref="AC91:AC92" si="327">Z91/D91*100</f>
        <v>#DIV/0!</v>
      </c>
      <c r="AD91" s="57">
        <f t="shared" ref="AD91:AD92" si="328">J91-Z91</f>
        <v>0</v>
      </c>
      <c r="AE91" s="57" t="e">
        <f t="shared" ref="AE91:AE92" si="329">(AD91/J91)*100</f>
        <v>#DIV/0!</v>
      </c>
      <c r="AF91" s="57" t="e">
        <f t="shared" ref="AF91:AF92" si="330">(AD91/D91)*100</f>
        <v>#DIV/0!</v>
      </c>
      <c r="AG91" s="34">
        <f t="shared" ref="AG91:AG92" si="331">L91-Z91</f>
        <v>0</v>
      </c>
      <c r="AH91" s="57" t="e">
        <f t="shared" ref="AH91:AH92" si="332">(AG91/L91)*100</f>
        <v>#DIV/0!</v>
      </c>
      <c r="AI91" s="57" t="e">
        <f t="shared" ref="AI91:AI92" si="333">(AG91/D91)*100</f>
        <v>#DIV/0!</v>
      </c>
      <c r="AJ91" s="34">
        <f t="shared" ref="AJ91:AJ92" si="334">D91-Z91</f>
        <v>0</v>
      </c>
      <c r="AK91" s="57" t="e">
        <f t="shared" ref="AK91:AK92" si="335">(AJ91/D91)*100</f>
        <v>#DIV/0!</v>
      </c>
    </row>
    <row r="92" spans="1:37" ht="18.75">
      <c r="A92" s="38"/>
      <c r="B92" s="38"/>
      <c r="C92" s="41" t="s">
        <v>376</v>
      </c>
      <c r="D92" s="92">
        <v>100000</v>
      </c>
      <c r="E92" s="57">
        <v>0</v>
      </c>
      <c r="F92" s="49">
        <v>0</v>
      </c>
      <c r="G92" s="49">
        <v>100000</v>
      </c>
      <c r="H92" s="49"/>
      <c r="I92" s="49">
        <v>0</v>
      </c>
      <c r="J92" s="49">
        <f>SUM(E92:I92)</f>
        <v>100000</v>
      </c>
      <c r="K92" s="76">
        <v>0</v>
      </c>
      <c r="L92" s="209">
        <f t="shared" si="319"/>
        <v>100000</v>
      </c>
      <c r="M92" s="52">
        <v>0</v>
      </c>
      <c r="N92" s="53">
        <v>0</v>
      </c>
      <c r="O92" s="54">
        <v>0</v>
      </c>
      <c r="P92" s="55">
        <v>0</v>
      </c>
      <c r="Q92" s="81">
        <v>0</v>
      </c>
      <c r="R92" s="57">
        <f>M92+N92</f>
        <v>0</v>
      </c>
      <c r="S92" s="56">
        <f t="shared" si="320"/>
        <v>0</v>
      </c>
      <c r="T92" s="56">
        <f t="shared" si="297"/>
        <v>0</v>
      </c>
      <c r="U92" s="56">
        <f t="shared" si="321"/>
        <v>0</v>
      </c>
      <c r="V92" s="57">
        <f t="shared" si="322"/>
        <v>0</v>
      </c>
      <c r="W92" s="56">
        <f t="shared" si="323"/>
        <v>0</v>
      </c>
      <c r="X92" s="56">
        <f t="shared" si="301"/>
        <v>0</v>
      </c>
      <c r="Y92" s="56">
        <f t="shared" si="324"/>
        <v>0</v>
      </c>
      <c r="Z92" s="56">
        <f t="shared" si="325"/>
        <v>0</v>
      </c>
      <c r="AA92" s="226">
        <f t="shared" si="326"/>
        <v>0</v>
      </c>
      <c r="AB92" s="56">
        <f t="shared" si="305"/>
        <v>0</v>
      </c>
      <c r="AC92" s="56">
        <f t="shared" si="327"/>
        <v>0</v>
      </c>
      <c r="AD92" s="57">
        <f t="shared" si="328"/>
        <v>100000</v>
      </c>
      <c r="AE92" s="57">
        <f t="shared" si="329"/>
        <v>100</v>
      </c>
      <c r="AF92" s="57">
        <f t="shared" si="330"/>
        <v>100</v>
      </c>
      <c r="AG92" s="34">
        <f t="shared" si="331"/>
        <v>100000</v>
      </c>
      <c r="AH92" s="57">
        <f t="shared" si="332"/>
        <v>100</v>
      </c>
      <c r="AI92" s="57">
        <f t="shared" si="333"/>
        <v>100</v>
      </c>
      <c r="AJ92" s="34">
        <f t="shared" si="334"/>
        <v>100000</v>
      </c>
      <c r="AK92" s="57">
        <f t="shared" si="335"/>
        <v>100</v>
      </c>
    </row>
    <row r="93" spans="1:37" ht="18.75">
      <c r="A93" s="69"/>
      <c r="B93" s="69"/>
      <c r="C93" s="70"/>
      <c r="D93" s="70"/>
      <c r="E93" s="71"/>
      <c r="F93" s="71"/>
      <c r="G93" s="71"/>
      <c r="H93" s="71"/>
      <c r="I93" s="71"/>
      <c r="J93" s="71"/>
      <c r="K93" s="71"/>
      <c r="L93" s="71"/>
      <c r="M93" s="72"/>
      <c r="N93" s="73"/>
      <c r="O93" s="74"/>
      <c r="P93" s="75"/>
      <c r="Q93" s="83"/>
      <c r="R93" s="71"/>
      <c r="S93" s="71"/>
      <c r="T93" s="71"/>
      <c r="U93" s="71"/>
      <c r="V93" s="71"/>
      <c r="W93" s="71"/>
      <c r="X93" s="71"/>
      <c r="Y93" s="71"/>
      <c r="Z93" s="71"/>
      <c r="AA93" s="228"/>
      <c r="AB93" s="71"/>
      <c r="AC93" s="71"/>
      <c r="AD93" s="71"/>
      <c r="AE93" s="71"/>
      <c r="AF93" s="71"/>
      <c r="AG93" s="71"/>
      <c r="AH93" s="71"/>
      <c r="AI93" s="71"/>
      <c r="AJ93" s="71"/>
      <c r="AK93" s="71"/>
    </row>
    <row r="94" spans="1:37" ht="56.25">
      <c r="A94" s="1104" t="s">
        <v>99</v>
      </c>
      <c r="B94" s="1106" t="s">
        <v>379</v>
      </c>
      <c r="C94" s="1107" t="s">
        <v>380</v>
      </c>
      <c r="D94" s="36" t="s">
        <v>381</v>
      </c>
      <c r="E94" s="1109">
        <f>SUM(E97,E104,E106)</f>
        <v>684000</v>
      </c>
      <c r="F94" s="1109">
        <f t="shared" ref="F94:I94" si="336">SUM(F97,F104,F106)</f>
        <v>912000</v>
      </c>
      <c r="G94" s="1109">
        <f t="shared" si="336"/>
        <v>456000</v>
      </c>
      <c r="H94" s="110"/>
      <c r="I94" s="1109">
        <f t="shared" si="336"/>
        <v>0</v>
      </c>
      <c r="J94" s="1109">
        <f t="shared" ref="J94" si="337">SUM(J97,J104,J106)</f>
        <v>2052000</v>
      </c>
      <c r="K94" s="111">
        <f>SUM(K97,K104,K106)</f>
        <v>0</v>
      </c>
      <c r="L94" s="113">
        <f>SUM(L97,L104,L106)</f>
        <v>2052000</v>
      </c>
      <c r="M94" s="37"/>
      <c r="N94" s="37"/>
      <c r="O94" s="37"/>
      <c r="P94" s="37"/>
      <c r="Q94" s="37"/>
      <c r="R94" s="203" t="s">
        <v>417</v>
      </c>
      <c r="S94" s="204" t="s">
        <v>433</v>
      </c>
      <c r="T94" s="204" t="s">
        <v>434</v>
      </c>
      <c r="U94" s="204" t="s">
        <v>403</v>
      </c>
      <c r="V94" s="204" t="s">
        <v>438</v>
      </c>
      <c r="W94" s="204" t="s">
        <v>433</v>
      </c>
      <c r="X94" s="204" t="s">
        <v>434</v>
      </c>
      <c r="Y94" s="204" t="s">
        <v>403</v>
      </c>
      <c r="Z94" s="203" t="s">
        <v>439</v>
      </c>
      <c r="AA94" s="223" t="s">
        <v>433</v>
      </c>
      <c r="AB94" s="204" t="s">
        <v>434</v>
      </c>
      <c r="AC94" s="204" t="s">
        <v>403</v>
      </c>
      <c r="AD94" s="204" t="s">
        <v>440</v>
      </c>
      <c r="AE94" s="204" t="s">
        <v>433</v>
      </c>
      <c r="AF94" s="204" t="s">
        <v>403</v>
      </c>
      <c r="AG94" s="204" t="s">
        <v>408</v>
      </c>
      <c r="AH94" s="204" t="s">
        <v>408</v>
      </c>
      <c r="AI94" s="204" t="s">
        <v>403</v>
      </c>
      <c r="AJ94" s="204" t="s">
        <v>441</v>
      </c>
      <c r="AK94" s="204" t="s">
        <v>403</v>
      </c>
    </row>
    <row r="95" spans="1:37" ht="18.75">
      <c r="A95" s="1105"/>
      <c r="B95" s="1106"/>
      <c r="C95" s="1108"/>
      <c r="D95" s="1108">
        <f>D97+D104+D106</f>
        <v>2400000</v>
      </c>
      <c r="E95" s="1110"/>
      <c r="F95" s="1110"/>
      <c r="G95" s="1110"/>
      <c r="H95" s="105"/>
      <c r="I95" s="1110"/>
      <c r="J95" s="1110"/>
      <c r="K95" s="112"/>
      <c r="L95" s="108"/>
      <c r="M95" s="114">
        <f t="shared" ref="M95:R95" si="338">M97+M104+M106</f>
        <v>2008678.17</v>
      </c>
      <c r="N95" s="118">
        <f t="shared" si="338"/>
        <v>0</v>
      </c>
      <c r="O95" s="120">
        <f t="shared" si="338"/>
        <v>0</v>
      </c>
      <c r="P95" s="122">
        <f t="shared" si="338"/>
        <v>218718.7</v>
      </c>
      <c r="Q95" s="116">
        <f t="shared" si="338"/>
        <v>0</v>
      </c>
      <c r="R95" s="208">
        <f t="shared" si="338"/>
        <v>2008678.17</v>
      </c>
      <c r="S95" s="208">
        <f>(R95/J94)*100</f>
        <v>97.888799707602331</v>
      </c>
      <c r="T95" s="208">
        <f>(R95/L94)*100</f>
        <v>97.888799707602331</v>
      </c>
      <c r="U95" s="208">
        <f>(R95/D95)*100</f>
        <v>83.694923750000001</v>
      </c>
      <c r="V95" s="208">
        <f>V97+V104+V106</f>
        <v>218718.7</v>
      </c>
      <c r="W95" s="208">
        <f>(V95/J94)*100</f>
        <v>10.658806042884992</v>
      </c>
      <c r="X95" s="208">
        <f>(V95/L94)*100</f>
        <v>10.658806042884992</v>
      </c>
      <c r="Y95" s="208">
        <f>(V95/D95)*100</f>
        <v>9.1132791666666666</v>
      </c>
      <c r="Z95" s="208">
        <f>Z97+Z104+Z106</f>
        <v>2227396.87</v>
      </c>
      <c r="AA95" s="224">
        <f>(Z95/J94)*100</f>
        <v>108.54760575048734</v>
      </c>
      <c r="AB95" s="208">
        <f>(Z95/L94)*100</f>
        <v>108.54760575048734</v>
      </c>
      <c r="AC95" s="208">
        <f>(Z95/D95)*100</f>
        <v>92.808202916666673</v>
      </c>
      <c r="AD95" s="208">
        <f>AD97+AD104+AD106</f>
        <v>-175396.87</v>
      </c>
      <c r="AE95" s="208">
        <f>(AD95/J94)*100</f>
        <v>-8.5476057504873282</v>
      </c>
      <c r="AF95" s="208">
        <f>(AD95/D95)*100</f>
        <v>-7.3082029166666658</v>
      </c>
      <c r="AG95" s="208">
        <f>AG97+AG104+AG106</f>
        <v>-175396.87</v>
      </c>
      <c r="AH95" s="208">
        <f>(AG95/L94)*100</f>
        <v>-8.5476057504873282</v>
      </c>
      <c r="AI95" s="208">
        <f>(AG95/D95)*100</f>
        <v>-7.3082029166666658</v>
      </c>
      <c r="AJ95" s="208">
        <f>AJ97+AJ104+AJ106</f>
        <v>172603.13</v>
      </c>
      <c r="AK95" s="208">
        <f>(AJ95/D95)*100</f>
        <v>7.1917970833333333</v>
      </c>
    </row>
    <row r="96" spans="1:37" ht="18.75">
      <c r="A96" s="1105"/>
      <c r="B96" s="1106"/>
      <c r="C96" s="1108"/>
      <c r="D96" s="1108"/>
      <c r="E96" s="1110"/>
      <c r="F96" s="1110"/>
      <c r="G96" s="1110"/>
      <c r="H96" s="105"/>
      <c r="I96" s="1110"/>
      <c r="J96" s="1110"/>
      <c r="K96" s="112"/>
      <c r="L96" s="108"/>
      <c r="M96" s="115"/>
      <c r="N96" s="119"/>
      <c r="O96" s="121"/>
      <c r="P96" s="123"/>
      <c r="Q96" s="117"/>
      <c r="R96" s="125"/>
      <c r="S96" s="125"/>
      <c r="T96" s="125"/>
      <c r="U96" s="125"/>
      <c r="V96" s="125"/>
      <c r="W96" s="125"/>
      <c r="X96" s="125"/>
      <c r="Y96" s="125"/>
      <c r="Z96" s="125"/>
      <c r="AA96" s="2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</row>
    <row r="97" spans="1:37" ht="18.75">
      <c r="A97" s="38"/>
      <c r="B97" s="39"/>
      <c r="C97" s="40" t="s">
        <v>55</v>
      </c>
      <c r="D97" s="40">
        <f t="shared" ref="D97:J97" si="339">SUM(D98:D103)</f>
        <v>2230000</v>
      </c>
      <c r="E97" s="41">
        <f t="shared" si="339"/>
        <v>684000</v>
      </c>
      <c r="F97" s="41">
        <f t="shared" si="339"/>
        <v>912000</v>
      </c>
      <c r="G97" s="41">
        <f t="shared" si="339"/>
        <v>456000</v>
      </c>
      <c r="H97" s="41"/>
      <c r="I97" s="41">
        <f t="shared" si="339"/>
        <v>0</v>
      </c>
      <c r="J97" s="41">
        <f t="shared" si="339"/>
        <v>2052000</v>
      </c>
      <c r="K97" s="42">
        <f>SUM(K98:K101)</f>
        <v>0</v>
      </c>
      <c r="L97" s="41">
        <f t="shared" ref="L97:R97" si="340">SUM(L98:L103)</f>
        <v>2052000</v>
      </c>
      <c r="M97" s="43">
        <f t="shared" si="340"/>
        <v>2008678.17</v>
      </c>
      <c r="N97" s="44">
        <f t="shared" si="340"/>
        <v>0</v>
      </c>
      <c r="O97" s="45">
        <f t="shared" si="340"/>
        <v>0</v>
      </c>
      <c r="P97" s="46">
        <f t="shared" si="340"/>
        <v>218718.7</v>
      </c>
      <c r="Q97" s="80">
        <f t="shared" si="340"/>
        <v>0</v>
      </c>
      <c r="R97" s="47">
        <f t="shared" si="340"/>
        <v>2008678.17</v>
      </c>
      <c r="S97" s="48">
        <f>R97/J97*100</f>
        <v>97.888799707602331</v>
      </c>
      <c r="T97" s="48">
        <f>R97/L97*100</f>
        <v>97.888799707602331</v>
      </c>
      <c r="U97" s="48">
        <f>R97/D97*100</f>
        <v>90.075254260089693</v>
      </c>
      <c r="V97" s="47">
        <f>SUM(V98:V103)</f>
        <v>218718.7</v>
      </c>
      <c r="W97" s="48">
        <f>V97/J97*100</f>
        <v>10.658806042884992</v>
      </c>
      <c r="X97" s="48">
        <f>V97/L97*100</f>
        <v>10.658806042884992</v>
      </c>
      <c r="Y97" s="48">
        <f>V97/D97*100</f>
        <v>9.8080134529147998</v>
      </c>
      <c r="Z97" s="48">
        <f>SUM(Z98:Z103)</f>
        <v>2227396.87</v>
      </c>
      <c r="AA97" s="226">
        <f>Z97/J97*100</f>
        <v>108.54760575048734</v>
      </c>
      <c r="AB97" s="48">
        <f>Z97/L97*100</f>
        <v>108.54760575048734</v>
      </c>
      <c r="AC97" s="48">
        <f>Z97/D97*100</f>
        <v>99.883267713004486</v>
      </c>
      <c r="AD97" s="47">
        <f>SUM(AD98:AD103)</f>
        <v>-175396.87</v>
      </c>
      <c r="AE97" s="47">
        <f>(AD97/J97)*100</f>
        <v>-8.5476057504873282</v>
      </c>
      <c r="AF97" s="47">
        <f>(AD97/D97)*100</f>
        <v>-7.8653304932735422</v>
      </c>
      <c r="AG97" s="47">
        <f>SUM(AG98:AG103)</f>
        <v>-175396.87</v>
      </c>
      <c r="AH97" s="47">
        <f>(AG97/L97)*100</f>
        <v>-8.5476057504873282</v>
      </c>
      <c r="AI97" s="47">
        <f>(AG97/D97)*100</f>
        <v>-7.8653304932735422</v>
      </c>
      <c r="AJ97" s="47">
        <f>SUM(AJ98:AJ103)</f>
        <v>2603.1300000000047</v>
      </c>
      <c r="AK97" s="47">
        <f>(AJ97/D97)*100</f>
        <v>0.11673228699551591</v>
      </c>
    </row>
    <row r="98" spans="1:37" ht="18.75">
      <c r="A98" s="38"/>
      <c r="B98" s="39"/>
      <c r="C98" s="49" t="s">
        <v>56</v>
      </c>
      <c r="D98" s="49">
        <v>239000</v>
      </c>
      <c r="E98" s="49">
        <v>239000</v>
      </c>
      <c r="F98" s="49">
        <v>0</v>
      </c>
      <c r="G98" s="49">
        <v>0</v>
      </c>
      <c r="H98" s="49"/>
      <c r="I98" s="49">
        <v>0</v>
      </c>
      <c r="J98" s="41">
        <f>SUM(E98:I98)</f>
        <v>239000</v>
      </c>
      <c r="K98" s="50">
        <v>0</v>
      </c>
      <c r="L98" s="209">
        <f>J98+K98</f>
        <v>239000</v>
      </c>
      <c r="M98" s="52">
        <f>'SF DATA'!S107</f>
        <v>239000</v>
      </c>
      <c r="N98" s="53"/>
      <c r="O98" s="54"/>
      <c r="P98" s="55"/>
      <c r="Q98" s="81"/>
      <c r="R98" s="56">
        <f>M98+N98</f>
        <v>239000</v>
      </c>
      <c r="S98" s="56">
        <f>R98/J98*100</f>
        <v>100</v>
      </c>
      <c r="T98" s="56">
        <f>R98/L98*100</f>
        <v>100</v>
      </c>
      <c r="U98" s="56">
        <f>R98/D98*100</f>
        <v>100</v>
      </c>
      <c r="V98" s="57">
        <f>O98+P98+Q98</f>
        <v>0</v>
      </c>
      <c r="W98" s="56">
        <f>V98/J98*100</f>
        <v>0</v>
      </c>
      <c r="X98" s="56">
        <f>V98/L98*100</f>
        <v>0</v>
      </c>
      <c r="Y98" s="56">
        <f>V98/D98*100</f>
        <v>0</v>
      </c>
      <c r="Z98" s="56">
        <f>SUM(M98:Q98)</f>
        <v>239000</v>
      </c>
      <c r="AA98" s="226">
        <f>Z98/J98*100</f>
        <v>100</v>
      </c>
      <c r="AB98" s="56">
        <f>Z98/L98*100</f>
        <v>100</v>
      </c>
      <c r="AC98" s="56">
        <f>Z98/D98*100</f>
        <v>100</v>
      </c>
      <c r="AD98" s="57">
        <f>J98-Z98</f>
        <v>0</v>
      </c>
      <c r="AE98" s="57">
        <f>(AD98/J98)*100</f>
        <v>0</v>
      </c>
      <c r="AF98" s="57">
        <f>(AD98/D98)*100</f>
        <v>0</v>
      </c>
      <c r="AG98" s="34">
        <f>L98-Z98</f>
        <v>0</v>
      </c>
      <c r="AH98" s="57">
        <f>(AG98/L98)*100</f>
        <v>0</v>
      </c>
      <c r="AI98" s="57">
        <f>(AG98/D98)*100</f>
        <v>0</v>
      </c>
      <c r="AJ98" s="34">
        <f>D98-Z98</f>
        <v>0</v>
      </c>
      <c r="AK98" s="57">
        <f>(AJ98/D98)*100</f>
        <v>0</v>
      </c>
    </row>
    <row r="99" spans="1:37" ht="18.75">
      <c r="A99" s="38" t="s">
        <v>490</v>
      </c>
      <c r="B99" s="39"/>
      <c r="C99" s="49" t="s">
        <v>375</v>
      </c>
      <c r="D99" s="49">
        <v>120000</v>
      </c>
      <c r="E99" s="49">
        <v>120000</v>
      </c>
      <c r="F99" s="49">
        <v>0</v>
      </c>
      <c r="G99" s="49">
        <v>0</v>
      </c>
      <c r="H99" s="49"/>
      <c r="I99" s="49">
        <v>0</v>
      </c>
      <c r="J99" s="41">
        <f t="shared" ref="J99:J103" si="341">SUM(E99:I99)</f>
        <v>120000</v>
      </c>
      <c r="K99" s="50"/>
      <c r="L99" s="209">
        <f t="shared" ref="L99:L103" si="342">J99+K99</f>
        <v>120000</v>
      </c>
      <c r="M99" s="52">
        <f>'SF DATA'!U107</f>
        <v>90000</v>
      </c>
      <c r="N99" s="53">
        <f>'SF DATA'!V107</f>
        <v>0</v>
      </c>
      <c r="O99" s="54">
        <f>'SF DATA'!W107</f>
        <v>0</v>
      </c>
      <c r="P99" s="55">
        <f>'SF DATA'!X107</f>
        <v>0</v>
      </c>
      <c r="Q99" s="81"/>
      <c r="R99" s="56">
        <f>M99+N99</f>
        <v>90000</v>
      </c>
      <c r="S99" s="56">
        <f t="shared" ref="S99:S103" si="343">R99/J99*100</f>
        <v>75</v>
      </c>
      <c r="T99" s="56">
        <f t="shared" ref="T99:T106" si="344">R99/L99*100</f>
        <v>75</v>
      </c>
      <c r="U99" s="56">
        <f t="shared" ref="U99:U103" si="345">R99/D99*100</f>
        <v>75</v>
      </c>
      <c r="V99" s="57">
        <f t="shared" ref="V99:V101" si="346">O99+P99+Q99</f>
        <v>0</v>
      </c>
      <c r="W99" s="56">
        <f t="shared" ref="W99:W103" si="347">V99/J99*100</f>
        <v>0</v>
      </c>
      <c r="X99" s="56">
        <f t="shared" ref="X99:X106" si="348">V99/L99*100</f>
        <v>0</v>
      </c>
      <c r="Y99" s="56">
        <f t="shared" ref="Y99:Y103" si="349">V99/D99*100</f>
        <v>0</v>
      </c>
      <c r="Z99" s="56">
        <f t="shared" ref="Z99:Z103" si="350">SUM(M99:Q99)</f>
        <v>90000</v>
      </c>
      <c r="AA99" s="226">
        <f t="shared" ref="AA99:AA103" si="351">Z99/J99*100</f>
        <v>75</v>
      </c>
      <c r="AB99" s="56">
        <f t="shared" ref="AB99:AB106" si="352">Z99/L99*100</f>
        <v>75</v>
      </c>
      <c r="AC99" s="56">
        <f t="shared" ref="AC99:AC103" si="353">Z99/D99*100</f>
        <v>75</v>
      </c>
      <c r="AD99" s="57">
        <f t="shared" ref="AD99:AD103" si="354">J99-Z99</f>
        <v>30000</v>
      </c>
      <c r="AE99" s="57">
        <f t="shared" ref="AE99:AE103" si="355">(AD99/J99)*100</f>
        <v>25</v>
      </c>
      <c r="AF99" s="57">
        <f t="shared" ref="AF99:AF103" si="356">(AD99/D99)*100</f>
        <v>25</v>
      </c>
      <c r="AG99" s="34">
        <f t="shared" ref="AG99:AG103" si="357">L99-Z99</f>
        <v>30000</v>
      </c>
      <c r="AH99" s="57">
        <f t="shared" ref="AH99:AH103" si="358">(AG99/L99)*100</f>
        <v>25</v>
      </c>
      <c r="AI99" s="57">
        <f t="shared" ref="AI99:AI103" si="359">(AG99/D99)*100</f>
        <v>25</v>
      </c>
      <c r="AJ99" s="34">
        <f>D99-Z99</f>
        <v>30000</v>
      </c>
      <c r="AK99" s="57">
        <f>(AJ99/D99)*100</f>
        <v>25</v>
      </c>
    </row>
    <row r="100" spans="1:37" ht="18.75">
      <c r="A100" s="38"/>
      <c r="B100" s="38"/>
      <c r="C100" s="49" t="s">
        <v>57</v>
      </c>
      <c r="D100" s="49">
        <v>1259146</v>
      </c>
      <c r="E100" s="49">
        <v>225000</v>
      </c>
      <c r="F100" s="49">
        <v>600000</v>
      </c>
      <c r="G100" s="49">
        <v>356000</v>
      </c>
      <c r="H100" s="49"/>
      <c r="I100" s="49">
        <v>0</v>
      </c>
      <c r="J100" s="41">
        <f t="shared" si="341"/>
        <v>1181000</v>
      </c>
      <c r="K100" s="58">
        <v>0</v>
      </c>
      <c r="L100" s="209">
        <f t="shared" si="342"/>
        <v>1181000</v>
      </c>
      <c r="M100" s="52">
        <f>'SF DATA'!Y107</f>
        <v>1207719</v>
      </c>
      <c r="N100" s="53">
        <f>'SF DATA'!Z107</f>
        <v>0</v>
      </c>
      <c r="O100" s="54">
        <f>'SF DATA'!AA107</f>
        <v>0</v>
      </c>
      <c r="P100" s="55">
        <f>'SF DATA'!AB107</f>
        <v>0</v>
      </c>
      <c r="Q100" s="81"/>
      <c r="R100" s="56">
        <f t="shared" ref="R100:R103" si="360">M100+N100</f>
        <v>1207719</v>
      </c>
      <c r="S100" s="56">
        <f t="shared" si="343"/>
        <v>102.26240474174429</v>
      </c>
      <c r="T100" s="56">
        <f t="shared" si="344"/>
        <v>102.26240474174429</v>
      </c>
      <c r="U100" s="56">
        <f t="shared" si="345"/>
        <v>95.915723831866998</v>
      </c>
      <c r="V100" s="57">
        <f t="shared" si="346"/>
        <v>0</v>
      </c>
      <c r="W100" s="56">
        <f t="shared" si="347"/>
        <v>0</v>
      </c>
      <c r="X100" s="56">
        <f t="shared" si="348"/>
        <v>0</v>
      </c>
      <c r="Y100" s="56">
        <f t="shared" si="349"/>
        <v>0</v>
      </c>
      <c r="Z100" s="56">
        <f t="shared" si="350"/>
        <v>1207719</v>
      </c>
      <c r="AA100" s="226">
        <f t="shared" si="351"/>
        <v>102.26240474174429</v>
      </c>
      <c r="AB100" s="56">
        <f t="shared" si="352"/>
        <v>102.26240474174429</v>
      </c>
      <c r="AC100" s="56">
        <f t="shared" si="353"/>
        <v>95.915723831866998</v>
      </c>
      <c r="AD100" s="57">
        <f t="shared" si="354"/>
        <v>-26719</v>
      </c>
      <c r="AE100" s="57">
        <f t="shared" si="355"/>
        <v>-2.2624047417442847</v>
      </c>
      <c r="AF100" s="57">
        <f t="shared" si="356"/>
        <v>-2.1219937957949275</v>
      </c>
      <c r="AG100" s="34">
        <f t="shared" si="357"/>
        <v>-26719</v>
      </c>
      <c r="AH100" s="57">
        <f t="shared" si="358"/>
        <v>-2.2624047417442847</v>
      </c>
      <c r="AI100" s="57">
        <f t="shared" si="359"/>
        <v>-2.1219937957949275</v>
      </c>
      <c r="AJ100" s="34">
        <f t="shared" ref="AJ100:AJ103" si="361">D100-Z100</f>
        <v>51427</v>
      </c>
      <c r="AK100" s="57">
        <f t="shared" ref="AK100:AK103" si="362">(AJ100/D100)*100</f>
        <v>4.0842761681330044</v>
      </c>
    </row>
    <row r="101" spans="1:37" ht="18.75">
      <c r="A101" s="38"/>
      <c r="B101" s="38"/>
      <c r="C101" s="49" t="s">
        <v>58</v>
      </c>
      <c r="D101" s="49">
        <v>611854</v>
      </c>
      <c r="E101" s="49">
        <v>100000</v>
      </c>
      <c r="F101" s="49">
        <v>312000</v>
      </c>
      <c r="G101" s="49">
        <v>100000</v>
      </c>
      <c r="H101" s="49"/>
      <c r="I101" s="49">
        <v>0</v>
      </c>
      <c r="J101" s="41">
        <f t="shared" si="341"/>
        <v>512000</v>
      </c>
      <c r="K101" s="59">
        <v>0</v>
      </c>
      <c r="L101" s="209">
        <f t="shared" si="342"/>
        <v>512000</v>
      </c>
      <c r="M101" s="52">
        <f>'SF DATA'!AC107</f>
        <v>471959.17</v>
      </c>
      <c r="N101" s="53">
        <f>'SF DATA'!AD107</f>
        <v>0</v>
      </c>
      <c r="O101" s="54">
        <f>'SF DATA'!AE107</f>
        <v>0</v>
      </c>
      <c r="P101" s="55">
        <f>'SF DATA'!AF107</f>
        <v>218718.7</v>
      </c>
      <c r="Q101" s="81"/>
      <c r="R101" s="56">
        <f t="shared" si="360"/>
        <v>471959.17</v>
      </c>
      <c r="S101" s="56">
        <f t="shared" si="343"/>
        <v>92.179525390624988</v>
      </c>
      <c r="T101" s="56">
        <f t="shared" si="344"/>
        <v>92.179525390624988</v>
      </c>
      <c r="U101" s="56">
        <f t="shared" si="345"/>
        <v>77.135913142677822</v>
      </c>
      <c r="V101" s="57">
        <f t="shared" si="346"/>
        <v>218718.7</v>
      </c>
      <c r="W101" s="56">
        <f t="shared" si="347"/>
        <v>42.718496093750005</v>
      </c>
      <c r="X101" s="56">
        <f t="shared" si="348"/>
        <v>42.718496093750005</v>
      </c>
      <c r="Y101" s="56">
        <f t="shared" si="349"/>
        <v>35.74687752306923</v>
      </c>
      <c r="Z101" s="56">
        <f t="shared" si="350"/>
        <v>690677.87</v>
      </c>
      <c r="AA101" s="226">
        <f t="shared" si="351"/>
        <v>134.89802148437499</v>
      </c>
      <c r="AB101" s="56">
        <f t="shared" si="352"/>
        <v>134.89802148437499</v>
      </c>
      <c r="AC101" s="56">
        <f t="shared" si="353"/>
        <v>112.88279066574705</v>
      </c>
      <c r="AD101" s="57">
        <f t="shared" si="354"/>
        <v>-178677.87</v>
      </c>
      <c r="AE101" s="57">
        <f t="shared" si="355"/>
        <v>-34.898021484374993</v>
      </c>
      <c r="AF101" s="57">
        <f t="shared" si="356"/>
        <v>-29.202697048642325</v>
      </c>
      <c r="AG101" s="34">
        <f t="shared" si="357"/>
        <v>-178677.87</v>
      </c>
      <c r="AH101" s="57">
        <f t="shared" si="358"/>
        <v>-34.898021484374993</v>
      </c>
      <c r="AI101" s="57">
        <f t="shared" si="359"/>
        <v>-29.202697048642325</v>
      </c>
      <c r="AJ101" s="34">
        <f t="shared" si="361"/>
        <v>-78823.87</v>
      </c>
      <c r="AK101" s="57">
        <f t="shared" si="362"/>
        <v>-12.882790665747057</v>
      </c>
    </row>
    <row r="102" spans="1:37" ht="18.75" hidden="1">
      <c r="A102" s="38"/>
      <c r="B102" s="38"/>
      <c r="C102" s="49" t="s">
        <v>69</v>
      </c>
      <c r="D102" s="49">
        <v>0</v>
      </c>
      <c r="E102" s="49">
        <v>0</v>
      </c>
      <c r="F102" s="49">
        <v>0</v>
      </c>
      <c r="G102" s="49">
        <v>0</v>
      </c>
      <c r="H102" s="49"/>
      <c r="I102" s="49">
        <v>0</v>
      </c>
      <c r="J102" s="41">
        <f t="shared" si="341"/>
        <v>0</v>
      </c>
      <c r="K102" s="59">
        <v>0</v>
      </c>
      <c r="L102" s="209">
        <f t="shared" si="342"/>
        <v>0</v>
      </c>
      <c r="M102" s="52"/>
      <c r="N102" s="53"/>
      <c r="O102" s="54"/>
      <c r="P102" s="55"/>
      <c r="Q102" s="81"/>
      <c r="R102" s="56">
        <f t="shared" si="360"/>
        <v>0</v>
      </c>
      <c r="S102" s="56" t="e">
        <f t="shared" si="343"/>
        <v>#DIV/0!</v>
      </c>
      <c r="T102" s="56" t="e">
        <f t="shared" si="344"/>
        <v>#DIV/0!</v>
      </c>
      <c r="U102" s="56" t="e">
        <f t="shared" si="345"/>
        <v>#DIV/0!</v>
      </c>
      <c r="V102" s="57">
        <f>O102+P102+Q102</f>
        <v>0</v>
      </c>
      <c r="W102" s="56" t="e">
        <f t="shared" si="347"/>
        <v>#DIV/0!</v>
      </c>
      <c r="X102" s="56" t="e">
        <f t="shared" si="348"/>
        <v>#DIV/0!</v>
      </c>
      <c r="Y102" s="56" t="e">
        <f t="shared" si="349"/>
        <v>#DIV/0!</v>
      </c>
      <c r="Z102" s="56">
        <f t="shared" si="350"/>
        <v>0</v>
      </c>
      <c r="AA102" s="226" t="e">
        <f t="shared" si="351"/>
        <v>#DIV/0!</v>
      </c>
      <c r="AB102" s="56" t="e">
        <f t="shared" si="352"/>
        <v>#DIV/0!</v>
      </c>
      <c r="AC102" s="56" t="e">
        <f t="shared" si="353"/>
        <v>#DIV/0!</v>
      </c>
      <c r="AD102" s="57">
        <f t="shared" si="354"/>
        <v>0</v>
      </c>
      <c r="AE102" s="57" t="e">
        <f t="shared" si="355"/>
        <v>#DIV/0!</v>
      </c>
      <c r="AF102" s="57" t="e">
        <f t="shared" si="356"/>
        <v>#DIV/0!</v>
      </c>
      <c r="AG102" s="34">
        <f t="shared" si="357"/>
        <v>0</v>
      </c>
      <c r="AH102" s="57" t="e">
        <f t="shared" si="358"/>
        <v>#DIV/0!</v>
      </c>
      <c r="AI102" s="57" t="e">
        <f t="shared" si="359"/>
        <v>#DIV/0!</v>
      </c>
      <c r="AJ102" s="34">
        <f t="shared" si="361"/>
        <v>0</v>
      </c>
      <c r="AK102" s="57" t="e">
        <f t="shared" si="362"/>
        <v>#DIV/0!</v>
      </c>
    </row>
    <row r="103" spans="1:37" ht="18.75" hidden="1">
      <c r="A103" s="38"/>
      <c r="B103" s="38"/>
      <c r="C103" s="49" t="s">
        <v>60</v>
      </c>
      <c r="D103" s="49">
        <v>0</v>
      </c>
      <c r="E103" s="49">
        <v>0</v>
      </c>
      <c r="F103" s="49">
        <v>0</v>
      </c>
      <c r="G103" s="49">
        <v>0</v>
      </c>
      <c r="H103" s="49"/>
      <c r="I103" s="49">
        <v>0</v>
      </c>
      <c r="J103" s="41">
        <f t="shared" si="341"/>
        <v>0</v>
      </c>
      <c r="K103" s="58">
        <v>0</v>
      </c>
      <c r="L103" s="209">
        <f t="shared" si="342"/>
        <v>0</v>
      </c>
      <c r="M103" s="52"/>
      <c r="N103" s="53"/>
      <c r="O103" s="54"/>
      <c r="P103" s="55"/>
      <c r="Q103" s="81"/>
      <c r="R103" s="56">
        <f t="shared" si="360"/>
        <v>0</v>
      </c>
      <c r="S103" s="56" t="e">
        <f t="shared" si="343"/>
        <v>#DIV/0!</v>
      </c>
      <c r="T103" s="56" t="e">
        <f t="shared" si="344"/>
        <v>#DIV/0!</v>
      </c>
      <c r="U103" s="56" t="e">
        <f t="shared" si="345"/>
        <v>#DIV/0!</v>
      </c>
      <c r="V103" s="57">
        <f t="shared" ref="V103" si="363">O103+P103+Q103</f>
        <v>0</v>
      </c>
      <c r="W103" s="56" t="e">
        <f t="shared" si="347"/>
        <v>#DIV/0!</v>
      </c>
      <c r="X103" s="56" t="e">
        <f t="shared" si="348"/>
        <v>#DIV/0!</v>
      </c>
      <c r="Y103" s="56" t="e">
        <f t="shared" si="349"/>
        <v>#DIV/0!</v>
      </c>
      <c r="Z103" s="56">
        <f t="shared" si="350"/>
        <v>0</v>
      </c>
      <c r="AA103" s="226" t="e">
        <f t="shared" si="351"/>
        <v>#DIV/0!</v>
      </c>
      <c r="AB103" s="56" t="e">
        <f t="shared" si="352"/>
        <v>#DIV/0!</v>
      </c>
      <c r="AC103" s="56" t="e">
        <f t="shared" si="353"/>
        <v>#DIV/0!</v>
      </c>
      <c r="AD103" s="57">
        <f t="shared" si="354"/>
        <v>0</v>
      </c>
      <c r="AE103" s="57" t="e">
        <f t="shared" si="355"/>
        <v>#DIV/0!</v>
      </c>
      <c r="AF103" s="57" t="e">
        <f t="shared" si="356"/>
        <v>#DIV/0!</v>
      </c>
      <c r="AG103" s="34">
        <f t="shared" si="357"/>
        <v>0</v>
      </c>
      <c r="AH103" s="57" t="e">
        <f t="shared" si="358"/>
        <v>#DIV/0!</v>
      </c>
      <c r="AI103" s="57" t="e">
        <f t="shared" si="359"/>
        <v>#DIV/0!</v>
      </c>
      <c r="AJ103" s="34">
        <f t="shared" si="361"/>
        <v>0</v>
      </c>
      <c r="AK103" s="57" t="e">
        <f t="shared" si="362"/>
        <v>#DIV/0!</v>
      </c>
    </row>
    <row r="104" spans="1:37" ht="18.75" hidden="1">
      <c r="A104" s="61"/>
      <c r="B104" s="62"/>
      <c r="C104" s="63" t="s">
        <v>61</v>
      </c>
      <c r="D104" s="63">
        <f>D105</f>
        <v>0</v>
      </c>
      <c r="E104" s="63">
        <f>SUM(E105:E105)</f>
        <v>0</v>
      </c>
      <c r="F104" s="63">
        <f t="shared" ref="F104:L104" si="364">F105</f>
        <v>0</v>
      </c>
      <c r="G104" s="63">
        <f t="shared" si="364"/>
        <v>0</v>
      </c>
      <c r="H104" s="63"/>
      <c r="I104" s="63">
        <f t="shared" si="364"/>
        <v>0</v>
      </c>
      <c r="J104" s="63">
        <f t="shared" si="364"/>
        <v>0</v>
      </c>
      <c r="K104" s="84">
        <f t="shared" si="364"/>
        <v>0</v>
      </c>
      <c r="L104" s="63">
        <f t="shared" si="364"/>
        <v>0</v>
      </c>
      <c r="M104" s="64">
        <f t="shared" ref="M104:AJ104" si="365">M105</f>
        <v>0</v>
      </c>
      <c r="N104" s="65">
        <f t="shared" si="365"/>
        <v>0</v>
      </c>
      <c r="O104" s="66">
        <f t="shared" si="365"/>
        <v>0</v>
      </c>
      <c r="P104" s="46">
        <f t="shared" si="365"/>
        <v>0</v>
      </c>
      <c r="Q104" s="82">
        <f t="shared" si="365"/>
        <v>0</v>
      </c>
      <c r="R104" s="67">
        <f t="shared" si="365"/>
        <v>0</v>
      </c>
      <c r="S104" s="67" t="e">
        <f t="shared" si="365"/>
        <v>#DIV/0!</v>
      </c>
      <c r="T104" s="104" t="e">
        <f t="shared" si="344"/>
        <v>#DIV/0!</v>
      </c>
      <c r="U104" s="67" t="e">
        <f t="shared" si="365"/>
        <v>#DIV/0!</v>
      </c>
      <c r="V104" s="63">
        <f t="shared" si="365"/>
        <v>0</v>
      </c>
      <c r="W104" s="67" t="e">
        <f t="shared" si="365"/>
        <v>#DIV/0!</v>
      </c>
      <c r="X104" s="104" t="e">
        <f t="shared" si="348"/>
        <v>#DIV/0!</v>
      </c>
      <c r="Y104" s="67" t="e">
        <f t="shared" si="365"/>
        <v>#DIV/0!</v>
      </c>
      <c r="Z104" s="67">
        <f>Z105</f>
        <v>0</v>
      </c>
      <c r="AA104" s="227" t="e">
        <f t="shared" si="365"/>
        <v>#DIV/0!</v>
      </c>
      <c r="AB104" s="56" t="e">
        <f t="shared" si="352"/>
        <v>#DIV/0!</v>
      </c>
      <c r="AC104" s="67" t="e">
        <f t="shared" si="365"/>
        <v>#DIV/0!</v>
      </c>
      <c r="AD104" s="63">
        <f t="shared" si="365"/>
        <v>0</v>
      </c>
      <c r="AE104" s="63" t="e">
        <f t="shared" si="365"/>
        <v>#DIV/0!</v>
      </c>
      <c r="AF104" s="63" t="e">
        <f t="shared" si="365"/>
        <v>#DIV/0!</v>
      </c>
      <c r="AG104" s="63">
        <f t="shared" si="365"/>
        <v>0</v>
      </c>
      <c r="AH104" s="63" t="e">
        <f t="shared" si="365"/>
        <v>#DIV/0!</v>
      </c>
      <c r="AI104" s="63" t="e">
        <f t="shared" si="365"/>
        <v>#DIV/0!</v>
      </c>
      <c r="AJ104" s="63">
        <f t="shared" si="365"/>
        <v>0</v>
      </c>
      <c r="AK104" s="63" t="e">
        <f>(AJ104/D104)*100</f>
        <v>#DIV/0!</v>
      </c>
    </row>
    <row r="105" spans="1:37" ht="18.75" hidden="1">
      <c r="A105" s="38"/>
      <c r="B105" s="38"/>
      <c r="C105" s="49" t="s">
        <v>70</v>
      </c>
      <c r="D105" s="57">
        <v>0</v>
      </c>
      <c r="E105" s="57">
        <v>0</v>
      </c>
      <c r="F105" s="49">
        <v>0</v>
      </c>
      <c r="G105" s="49">
        <v>0</v>
      </c>
      <c r="H105" s="49"/>
      <c r="I105" s="49">
        <v>0</v>
      </c>
      <c r="J105" s="49">
        <f>SUM(E105:I105)</f>
        <v>0</v>
      </c>
      <c r="K105" s="76">
        <v>0</v>
      </c>
      <c r="L105" s="209">
        <f t="shared" ref="L105:L106" si="366">J105+K105</f>
        <v>0</v>
      </c>
      <c r="M105" s="52"/>
      <c r="N105" s="53"/>
      <c r="O105" s="54"/>
      <c r="P105" s="55"/>
      <c r="Q105" s="81"/>
      <c r="R105" s="57">
        <f>M105+N105</f>
        <v>0</v>
      </c>
      <c r="S105" s="56" t="e">
        <f t="shared" ref="S105:S106" si="367">R105/J105*100</f>
        <v>#DIV/0!</v>
      </c>
      <c r="T105" s="56" t="e">
        <f t="shared" si="344"/>
        <v>#DIV/0!</v>
      </c>
      <c r="U105" s="56" t="e">
        <f t="shared" ref="U105:U106" si="368">R105/D105*100</f>
        <v>#DIV/0!</v>
      </c>
      <c r="V105" s="57">
        <f t="shared" ref="V105:V106" si="369">O105+P105+Q105</f>
        <v>0</v>
      </c>
      <c r="W105" s="56" t="e">
        <f t="shared" ref="W105:W106" si="370">V105/J105*100</f>
        <v>#DIV/0!</v>
      </c>
      <c r="X105" s="56" t="e">
        <f t="shared" si="348"/>
        <v>#DIV/0!</v>
      </c>
      <c r="Y105" s="56" t="e">
        <f t="shared" ref="Y105:Y106" si="371">V105/D105*100</f>
        <v>#DIV/0!</v>
      </c>
      <c r="Z105" s="56">
        <f t="shared" ref="Z105:Z106" si="372">SUM(M105:Q105)</f>
        <v>0</v>
      </c>
      <c r="AA105" s="226" t="e">
        <f t="shared" ref="AA105:AA106" si="373">Z105/J105*100</f>
        <v>#DIV/0!</v>
      </c>
      <c r="AB105" s="56" t="e">
        <f t="shared" si="352"/>
        <v>#DIV/0!</v>
      </c>
      <c r="AC105" s="56" t="e">
        <f t="shared" ref="AC105:AC106" si="374">Z105/D105*100</f>
        <v>#DIV/0!</v>
      </c>
      <c r="AD105" s="57">
        <f t="shared" ref="AD105:AD106" si="375">J105-Z105</f>
        <v>0</v>
      </c>
      <c r="AE105" s="57" t="e">
        <f t="shared" ref="AE105:AE106" si="376">(AD105/J105)*100</f>
        <v>#DIV/0!</v>
      </c>
      <c r="AF105" s="57" t="e">
        <f t="shared" ref="AF105:AF106" si="377">(AD105/D105)*100</f>
        <v>#DIV/0!</v>
      </c>
      <c r="AG105" s="34">
        <f t="shared" ref="AG105:AG106" si="378">L105-Z105</f>
        <v>0</v>
      </c>
      <c r="AH105" s="57" t="e">
        <f t="shared" ref="AH105:AH106" si="379">(AG105/L105)*100</f>
        <v>#DIV/0!</v>
      </c>
      <c r="AI105" s="57" t="e">
        <f t="shared" ref="AI105:AI106" si="380">(AG105/D105)*100</f>
        <v>#DIV/0!</v>
      </c>
      <c r="AJ105" s="34">
        <f t="shared" ref="AJ105:AJ106" si="381">D105-Z105</f>
        <v>0</v>
      </c>
      <c r="AK105" s="57" t="e">
        <f t="shared" ref="AK105:AK106" si="382">(AJ105/D105)*100</f>
        <v>#DIV/0!</v>
      </c>
    </row>
    <row r="106" spans="1:37" ht="18.75">
      <c r="A106" s="38"/>
      <c r="B106" s="38"/>
      <c r="C106" s="41" t="s">
        <v>376</v>
      </c>
      <c r="D106" s="92">
        <v>170000</v>
      </c>
      <c r="E106" s="57">
        <v>0</v>
      </c>
      <c r="F106" s="49">
        <v>0</v>
      </c>
      <c r="G106" s="49">
        <v>0</v>
      </c>
      <c r="H106" s="49"/>
      <c r="I106" s="49">
        <v>0</v>
      </c>
      <c r="J106" s="49">
        <f>SUM(E106:I106)</f>
        <v>0</v>
      </c>
      <c r="K106" s="76">
        <v>0</v>
      </c>
      <c r="L106" s="209">
        <f t="shared" si="366"/>
        <v>0</v>
      </c>
      <c r="M106" s="52">
        <v>0</v>
      </c>
      <c r="N106" s="53">
        <v>0</v>
      </c>
      <c r="O106" s="54">
        <v>0</v>
      </c>
      <c r="P106" s="55">
        <v>0</v>
      </c>
      <c r="Q106" s="81">
        <v>0</v>
      </c>
      <c r="R106" s="57">
        <f>M106+N106</f>
        <v>0</v>
      </c>
      <c r="S106" s="56" t="e">
        <f t="shared" si="367"/>
        <v>#DIV/0!</v>
      </c>
      <c r="T106" s="56" t="e">
        <f t="shared" si="344"/>
        <v>#DIV/0!</v>
      </c>
      <c r="U106" s="56">
        <f t="shared" si="368"/>
        <v>0</v>
      </c>
      <c r="V106" s="57">
        <f t="shared" si="369"/>
        <v>0</v>
      </c>
      <c r="W106" s="56" t="e">
        <f t="shared" si="370"/>
        <v>#DIV/0!</v>
      </c>
      <c r="X106" s="56" t="e">
        <f t="shared" si="348"/>
        <v>#DIV/0!</v>
      </c>
      <c r="Y106" s="56">
        <f t="shared" si="371"/>
        <v>0</v>
      </c>
      <c r="Z106" s="56">
        <f t="shared" si="372"/>
        <v>0</v>
      </c>
      <c r="AA106" s="226" t="e">
        <f t="shared" si="373"/>
        <v>#DIV/0!</v>
      </c>
      <c r="AB106" s="56" t="e">
        <f t="shared" si="352"/>
        <v>#DIV/0!</v>
      </c>
      <c r="AC106" s="56">
        <f t="shared" si="374"/>
        <v>0</v>
      </c>
      <c r="AD106" s="57">
        <f t="shared" si="375"/>
        <v>0</v>
      </c>
      <c r="AE106" s="57" t="e">
        <f t="shared" si="376"/>
        <v>#DIV/0!</v>
      </c>
      <c r="AF106" s="57">
        <f t="shared" si="377"/>
        <v>0</v>
      </c>
      <c r="AG106" s="34">
        <f t="shared" si="378"/>
        <v>0</v>
      </c>
      <c r="AH106" s="57" t="e">
        <f t="shared" si="379"/>
        <v>#DIV/0!</v>
      </c>
      <c r="AI106" s="57">
        <f t="shared" si="380"/>
        <v>0</v>
      </c>
      <c r="AJ106" s="34">
        <f t="shared" si="381"/>
        <v>170000</v>
      </c>
      <c r="AK106" s="57">
        <f t="shared" si="382"/>
        <v>100</v>
      </c>
    </row>
    <row r="107" spans="1:37" ht="18.75">
      <c r="A107" s="69"/>
      <c r="B107" s="69"/>
      <c r="C107" s="70"/>
      <c r="D107" s="70"/>
      <c r="E107" s="71"/>
      <c r="F107" s="71"/>
      <c r="G107" s="71"/>
      <c r="H107" s="71"/>
      <c r="I107" s="71"/>
      <c r="J107" s="71"/>
      <c r="K107" s="71"/>
      <c r="L107" s="71"/>
      <c r="M107" s="72"/>
      <c r="N107" s="73"/>
      <c r="O107" s="74"/>
      <c r="P107" s="75"/>
      <c r="Q107" s="83"/>
      <c r="R107" s="71"/>
      <c r="S107" s="71"/>
      <c r="T107" s="71"/>
      <c r="U107" s="71"/>
      <c r="V107" s="71"/>
      <c r="W107" s="71"/>
      <c r="X107" s="71"/>
      <c r="Y107" s="71"/>
      <c r="Z107" s="71"/>
      <c r="AA107" s="228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</row>
    <row r="108" spans="1:37" ht="56.25">
      <c r="A108" s="1104" t="s">
        <v>103</v>
      </c>
      <c r="B108" s="1106" t="s">
        <v>486</v>
      </c>
      <c r="C108" s="1107" t="s">
        <v>487</v>
      </c>
      <c r="D108" s="36" t="s">
        <v>491</v>
      </c>
      <c r="E108" s="1109">
        <f>SUM(E111,E118,E120)</f>
        <v>46040000</v>
      </c>
      <c r="F108" s="1109">
        <f t="shared" ref="F108:J108" si="383">SUM(F111,F118,F120)</f>
        <v>0</v>
      </c>
      <c r="G108" s="1109">
        <f t="shared" si="383"/>
        <v>0</v>
      </c>
      <c r="H108" s="110"/>
      <c r="I108" s="1109">
        <f t="shared" si="383"/>
        <v>0</v>
      </c>
      <c r="J108" s="1109">
        <f t="shared" si="383"/>
        <v>46040000</v>
      </c>
      <c r="K108" s="111">
        <f>SUM(K111,K118,K120)</f>
        <v>0</v>
      </c>
      <c r="L108" s="113">
        <f>SUM(L111,L118,L120)</f>
        <v>46040000</v>
      </c>
      <c r="M108" s="37"/>
      <c r="N108" s="37"/>
      <c r="O108" s="37"/>
      <c r="P108" s="37"/>
      <c r="Q108" s="37"/>
      <c r="R108" s="203" t="s">
        <v>417</v>
      </c>
      <c r="S108" s="204" t="s">
        <v>433</v>
      </c>
      <c r="T108" s="204" t="s">
        <v>434</v>
      </c>
      <c r="U108" s="204" t="s">
        <v>403</v>
      </c>
      <c r="V108" s="204" t="s">
        <v>438</v>
      </c>
      <c r="W108" s="204" t="s">
        <v>433</v>
      </c>
      <c r="X108" s="204" t="s">
        <v>434</v>
      </c>
      <c r="Y108" s="204" t="s">
        <v>403</v>
      </c>
      <c r="Z108" s="203" t="s">
        <v>439</v>
      </c>
      <c r="AA108" s="223" t="s">
        <v>433</v>
      </c>
      <c r="AB108" s="204" t="s">
        <v>434</v>
      </c>
      <c r="AC108" s="204" t="s">
        <v>403</v>
      </c>
      <c r="AD108" s="204" t="s">
        <v>440</v>
      </c>
      <c r="AE108" s="204" t="s">
        <v>433</v>
      </c>
      <c r="AF108" s="204" t="s">
        <v>403</v>
      </c>
      <c r="AG108" s="204" t="s">
        <v>408</v>
      </c>
      <c r="AH108" s="204" t="s">
        <v>408</v>
      </c>
      <c r="AI108" s="204" t="s">
        <v>403</v>
      </c>
      <c r="AJ108" s="204" t="s">
        <v>441</v>
      </c>
      <c r="AK108" s="204" t="s">
        <v>403</v>
      </c>
    </row>
    <row r="109" spans="1:37" ht="18.75">
      <c r="A109" s="1105"/>
      <c r="B109" s="1106"/>
      <c r="C109" s="1108"/>
      <c r="D109" s="1108">
        <f>D111+D118+D120</f>
        <v>48800000</v>
      </c>
      <c r="E109" s="1110"/>
      <c r="F109" s="1110"/>
      <c r="G109" s="1110"/>
      <c r="H109" s="105"/>
      <c r="I109" s="1110"/>
      <c r="J109" s="1110"/>
      <c r="K109" s="112"/>
      <c r="L109" s="108"/>
      <c r="M109" s="114">
        <f t="shared" ref="M109:R109" si="384">M111+M118+M120</f>
        <v>962413.54</v>
      </c>
      <c r="N109" s="118">
        <f t="shared" si="384"/>
        <v>22980635</v>
      </c>
      <c r="O109" s="120">
        <f t="shared" si="384"/>
        <v>260759</v>
      </c>
      <c r="P109" s="122">
        <f t="shared" si="384"/>
        <v>428568.31999999995</v>
      </c>
      <c r="Q109" s="116">
        <f t="shared" si="384"/>
        <v>360000</v>
      </c>
      <c r="R109" s="208">
        <f t="shared" si="384"/>
        <v>23943048.539999999</v>
      </c>
      <c r="S109" s="208">
        <f>(R109/J108)*100</f>
        <v>52.004883883579488</v>
      </c>
      <c r="T109" s="208">
        <f>(R109/L108)*100</f>
        <v>52.004883883579488</v>
      </c>
      <c r="U109" s="208">
        <f>(R109/D109)*100</f>
        <v>49.063624057377048</v>
      </c>
      <c r="V109" s="208">
        <f>V111+V118+V120</f>
        <v>1049327.32</v>
      </c>
      <c r="W109" s="208">
        <f>(V109/J108)*100</f>
        <v>2.2791644656820158</v>
      </c>
      <c r="X109" s="208">
        <f>(V109/L108)*100</f>
        <v>2.2791644656820158</v>
      </c>
      <c r="Y109" s="208">
        <f>(V109/D109)*100</f>
        <v>2.1502609016393444</v>
      </c>
      <c r="Z109" s="208">
        <f>Z111+Z118+Z120</f>
        <v>24992375.859999999</v>
      </c>
      <c r="AA109" s="224">
        <f>(Z109/J108)*100</f>
        <v>54.284048349261518</v>
      </c>
      <c r="AB109" s="208">
        <f>(Z109/L108)*100</f>
        <v>54.284048349261518</v>
      </c>
      <c r="AC109" s="208">
        <f>(Z109/D109)*100</f>
        <v>51.21388495901639</v>
      </c>
      <c r="AD109" s="208">
        <f>AD111+AD118+AD120</f>
        <v>21047624.140000001</v>
      </c>
      <c r="AE109" s="208">
        <f>(AD109/J108)*100</f>
        <v>45.715951650738489</v>
      </c>
      <c r="AF109" s="208">
        <f>(AD109/D109)*100</f>
        <v>43.130377336065571</v>
      </c>
      <c r="AG109" s="208">
        <f>AG111+AG118+AG120</f>
        <v>21047624.140000001</v>
      </c>
      <c r="AH109" s="208">
        <f>(AG109/L108)*100</f>
        <v>45.715951650738489</v>
      </c>
      <c r="AI109" s="208">
        <f>(AG109/D109)*100</f>
        <v>43.130377336065571</v>
      </c>
      <c r="AJ109" s="208">
        <f>AJ111+AJ118+AJ120</f>
        <v>23807624.140000001</v>
      </c>
      <c r="AK109" s="208">
        <f>(AJ109/D109)*100</f>
        <v>48.78611504098361</v>
      </c>
    </row>
    <row r="110" spans="1:37" ht="18.75">
      <c r="A110" s="1105"/>
      <c r="B110" s="1106"/>
      <c r="C110" s="1108"/>
      <c r="D110" s="1108"/>
      <c r="E110" s="1110"/>
      <c r="F110" s="1110"/>
      <c r="G110" s="1110"/>
      <c r="H110" s="105"/>
      <c r="I110" s="1110"/>
      <c r="J110" s="1110"/>
      <c r="K110" s="112"/>
      <c r="L110" s="108"/>
      <c r="M110" s="115"/>
      <c r="N110" s="119"/>
      <c r="O110" s="121"/>
      <c r="P110" s="123"/>
      <c r="Q110" s="117"/>
      <c r="R110" s="125"/>
      <c r="S110" s="125"/>
      <c r="T110" s="125"/>
      <c r="U110" s="125"/>
      <c r="V110" s="125"/>
      <c r="W110" s="125"/>
      <c r="X110" s="125"/>
      <c r="Y110" s="125"/>
      <c r="Z110" s="125"/>
      <c r="AA110" s="2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</row>
    <row r="111" spans="1:37" ht="18.75">
      <c r="A111" s="38"/>
      <c r="B111" s="39"/>
      <c r="C111" s="40" t="s">
        <v>55</v>
      </c>
      <c r="D111" s="40">
        <f t="shared" ref="D111:J111" si="385">SUM(D112:D117)</f>
        <v>5800000</v>
      </c>
      <c r="E111" s="41">
        <f t="shared" si="385"/>
        <v>3040000</v>
      </c>
      <c r="F111" s="41">
        <f t="shared" si="385"/>
        <v>0</v>
      </c>
      <c r="G111" s="41">
        <f t="shared" si="385"/>
        <v>0</v>
      </c>
      <c r="H111" s="41"/>
      <c r="I111" s="41">
        <f t="shared" si="385"/>
        <v>0</v>
      </c>
      <c r="J111" s="41">
        <f t="shared" si="385"/>
        <v>3040000</v>
      </c>
      <c r="K111" s="42">
        <f>SUM(K112:K115)</f>
        <v>0</v>
      </c>
      <c r="L111" s="41">
        <f t="shared" ref="L111:R111" si="386">SUM(L112:L117)</f>
        <v>3040000</v>
      </c>
      <c r="M111" s="43">
        <f t="shared" si="386"/>
        <v>962413.54</v>
      </c>
      <c r="N111" s="44">
        <f t="shared" si="386"/>
        <v>15635</v>
      </c>
      <c r="O111" s="45">
        <f t="shared" si="386"/>
        <v>260759</v>
      </c>
      <c r="P111" s="46">
        <f t="shared" si="386"/>
        <v>428568.31999999995</v>
      </c>
      <c r="Q111" s="80">
        <f t="shared" si="386"/>
        <v>360000</v>
      </c>
      <c r="R111" s="47">
        <f t="shared" si="386"/>
        <v>978048.54</v>
      </c>
      <c r="S111" s="48">
        <f>R111/J111*100</f>
        <v>32.172649342105267</v>
      </c>
      <c r="T111" s="48">
        <f>R111/L111*100</f>
        <v>32.172649342105267</v>
      </c>
      <c r="U111" s="48">
        <f>R111/D111*100</f>
        <v>16.862905862068967</v>
      </c>
      <c r="V111" s="47">
        <f>SUM(V112:V117)</f>
        <v>1049327.32</v>
      </c>
      <c r="W111" s="48">
        <f>V111/J111*100</f>
        <v>34.517346052631581</v>
      </c>
      <c r="X111" s="48">
        <f>V111/L111*100</f>
        <v>34.517346052631581</v>
      </c>
      <c r="Y111" s="48">
        <f>V111/D111*100</f>
        <v>18.091850344827588</v>
      </c>
      <c r="Z111" s="48">
        <f>SUM(Z112:Z117)</f>
        <v>2027375.8599999999</v>
      </c>
      <c r="AA111" s="226">
        <f>Z111/J111*100</f>
        <v>66.68999539473684</v>
      </c>
      <c r="AB111" s="48">
        <f>Z111/L111*100</f>
        <v>66.68999539473684</v>
      </c>
      <c r="AC111" s="48">
        <f>Z111/D111*100</f>
        <v>34.954756206896548</v>
      </c>
      <c r="AD111" s="47">
        <f>SUM(AD112:AD117)</f>
        <v>1012624.14</v>
      </c>
      <c r="AE111" s="47">
        <f>(AD111/J111)*100</f>
        <v>33.31000460526316</v>
      </c>
      <c r="AF111" s="47">
        <f>(AD111/D111)*100</f>
        <v>17.459036896551723</v>
      </c>
      <c r="AG111" s="47">
        <f>SUM(AG112:AG117)</f>
        <v>1012624.14</v>
      </c>
      <c r="AH111" s="47">
        <f>(AG111/L111)*100</f>
        <v>33.31000460526316</v>
      </c>
      <c r="AI111" s="47">
        <f>(AG111/D111)*100</f>
        <v>17.459036896551723</v>
      </c>
      <c r="AJ111" s="47">
        <f>SUM(AJ112:AJ117)</f>
        <v>3772624.14</v>
      </c>
      <c r="AK111" s="47">
        <f>(AJ111/D111)*100</f>
        <v>65.045243793103452</v>
      </c>
    </row>
    <row r="112" spans="1:37" ht="18.75">
      <c r="A112" s="38"/>
      <c r="B112" s="39"/>
      <c r="C112" s="49" t="s">
        <v>56</v>
      </c>
      <c r="D112" s="49">
        <v>864000</v>
      </c>
      <c r="E112" s="49">
        <v>720000</v>
      </c>
      <c r="F112" s="49"/>
      <c r="G112" s="49"/>
      <c r="H112" s="49"/>
      <c r="I112" s="49">
        <v>0</v>
      </c>
      <c r="J112" s="41">
        <f>SUM(E112:I112)</f>
        <v>720000</v>
      </c>
      <c r="K112" s="50">
        <v>0</v>
      </c>
      <c r="L112" s="209">
        <f>J112+K112</f>
        <v>720000</v>
      </c>
      <c r="M112" s="52">
        <f>'SF DATA'!S145</f>
        <v>351000</v>
      </c>
      <c r="N112" s="53"/>
      <c r="O112" s="54"/>
      <c r="P112" s="55"/>
      <c r="Q112" s="81">
        <f>'SF DATA'!T145</f>
        <v>360000</v>
      </c>
      <c r="R112" s="56">
        <f>M112+N112</f>
        <v>351000</v>
      </c>
      <c r="S112" s="56">
        <f>R112/J112*100</f>
        <v>48.75</v>
      </c>
      <c r="T112" s="56">
        <f>R112/L112*100</f>
        <v>48.75</v>
      </c>
      <c r="U112" s="56">
        <f>R112/D112*100</f>
        <v>40.625</v>
      </c>
      <c r="V112" s="57">
        <f>O112+P112+Q112</f>
        <v>360000</v>
      </c>
      <c r="W112" s="56">
        <f>V112/J112*100</f>
        <v>50</v>
      </c>
      <c r="X112" s="56">
        <f>V112/L112*100</f>
        <v>50</v>
      </c>
      <c r="Y112" s="56">
        <f>V112/D112*100</f>
        <v>41.666666666666671</v>
      </c>
      <c r="Z112" s="56">
        <f>SUM(M112:Q112)</f>
        <v>711000</v>
      </c>
      <c r="AA112" s="226">
        <f>Z112/J112*100</f>
        <v>98.75</v>
      </c>
      <c r="AB112" s="56">
        <f>Z112/L112*100</f>
        <v>98.75</v>
      </c>
      <c r="AC112" s="56">
        <f>Z112/D112*100</f>
        <v>82.291666666666657</v>
      </c>
      <c r="AD112" s="57">
        <f>J112-Z112</f>
        <v>9000</v>
      </c>
      <c r="AE112" s="57">
        <f>(AD112/J112)*100</f>
        <v>1.25</v>
      </c>
      <c r="AF112" s="57">
        <f>(AD112/D112)*100</f>
        <v>1.0416666666666665</v>
      </c>
      <c r="AG112" s="34">
        <f>L112-Z112</f>
        <v>9000</v>
      </c>
      <c r="AH112" s="57">
        <f>(AG112/L112)*100</f>
        <v>1.25</v>
      </c>
      <c r="AI112" s="57">
        <f>(AG112/D112)*100</f>
        <v>1.0416666666666665</v>
      </c>
      <c r="AJ112" s="34">
        <f>D112-Z112</f>
        <v>153000</v>
      </c>
      <c r="AK112" s="57">
        <f>(AJ112/D112)*100</f>
        <v>17.708333333333336</v>
      </c>
    </row>
    <row r="113" spans="1:37" ht="18.75" hidden="1">
      <c r="A113" s="38"/>
      <c r="B113" s="39"/>
      <c r="C113" s="49" t="s">
        <v>375</v>
      </c>
      <c r="D113" s="49">
        <v>0</v>
      </c>
      <c r="E113" s="49"/>
      <c r="F113" s="49"/>
      <c r="G113" s="49"/>
      <c r="H113" s="49"/>
      <c r="I113" s="49">
        <v>0</v>
      </c>
      <c r="J113" s="41">
        <f t="shared" ref="J113:J117" si="387">SUM(E113:I113)</f>
        <v>0</v>
      </c>
      <c r="K113" s="50"/>
      <c r="L113" s="209">
        <f t="shared" ref="L113:L117" si="388">J113+K113</f>
        <v>0</v>
      </c>
      <c r="M113" s="52"/>
      <c r="N113" s="53"/>
      <c r="O113" s="54"/>
      <c r="P113" s="55"/>
      <c r="Q113" s="81"/>
      <c r="R113" s="56">
        <f>M113+N113</f>
        <v>0</v>
      </c>
      <c r="S113" s="56" t="e">
        <f t="shared" ref="S113:S117" si="389">R113/J113*100</f>
        <v>#DIV/0!</v>
      </c>
      <c r="T113" s="56" t="e">
        <f t="shared" ref="T113:T120" si="390">R113/L113*100</f>
        <v>#DIV/0!</v>
      </c>
      <c r="U113" s="56" t="e">
        <f t="shared" ref="U113:U117" si="391">R113/D113*100</f>
        <v>#DIV/0!</v>
      </c>
      <c r="V113" s="57">
        <f t="shared" ref="V113:V115" si="392">O113+P113+Q113</f>
        <v>0</v>
      </c>
      <c r="W113" s="56" t="e">
        <f t="shared" ref="W113:W117" si="393">V113/J113*100</f>
        <v>#DIV/0!</v>
      </c>
      <c r="X113" s="56" t="e">
        <f t="shared" ref="X113:X120" si="394">V113/L113*100</f>
        <v>#DIV/0!</v>
      </c>
      <c r="Y113" s="56" t="e">
        <f t="shared" ref="Y113:Y117" si="395">V113/D113*100</f>
        <v>#DIV/0!</v>
      </c>
      <c r="Z113" s="56">
        <f t="shared" ref="Z113:Z117" si="396">SUM(M113:Q113)</f>
        <v>0</v>
      </c>
      <c r="AA113" s="226" t="e">
        <f t="shared" ref="AA113:AA117" si="397">Z113/J113*100</f>
        <v>#DIV/0!</v>
      </c>
      <c r="AB113" s="56" t="e">
        <f t="shared" ref="AB113:AB120" si="398">Z113/L113*100</f>
        <v>#DIV/0!</v>
      </c>
      <c r="AC113" s="56" t="e">
        <f t="shared" ref="AC113:AC117" si="399">Z113/D113*100</f>
        <v>#DIV/0!</v>
      </c>
      <c r="AD113" s="57">
        <f t="shared" ref="AD113:AD117" si="400">J113-Z113</f>
        <v>0</v>
      </c>
      <c r="AE113" s="57" t="e">
        <f t="shared" ref="AE113:AE117" si="401">(AD113/J113)*100</f>
        <v>#DIV/0!</v>
      </c>
      <c r="AF113" s="57" t="e">
        <f t="shared" ref="AF113:AF117" si="402">(AD113/D113)*100</f>
        <v>#DIV/0!</v>
      </c>
      <c r="AG113" s="34">
        <f t="shared" ref="AG113:AG117" si="403">L113-Z113</f>
        <v>0</v>
      </c>
      <c r="AH113" s="57" t="e">
        <f t="shared" ref="AH113:AH117" si="404">(AG113/L113)*100</f>
        <v>#DIV/0!</v>
      </c>
      <c r="AI113" s="57" t="e">
        <f t="shared" ref="AI113:AI117" si="405">(AG113/D113)*100</f>
        <v>#DIV/0!</v>
      </c>
      <c r="AJ113" s="34">
        <f>D113-Z113</f>
        <v>0</v>
      </c>
      <c r="AK113" s="57" t="e">
        <f>(AJ113/D113)*100</f>
        <v>#DIV/0!</v>
      </c>
    </row>
    <row r="114" spans="1:37" ht="18.75">
      <c r="A114" s="38"/>
      <c r="B114" s="38"/>
      <c r="C114" s="49" t="s">
        <v>57</v>
      </c>
      <c r="D114" s="49">
        <v>403800</v>
      </c>
      <c r="E114" s="49">
        <v>200000</v>
      </c>
      <c r="F114" s="49"/>
      <c r="G114" s="49"/>
      <c r="H114" s="49"/>
      <c r="I114" s="49">
        <v>0</v>
      </c>
      <c r="J114" s="41">
        <f t="shared" si="387"/>
        <v>200000</v>
      </c>
      <c r="K114" s="58">
        <v>0</v>
      </c>
      <c r="L114" s="209">
        <f t="shared" si="388"/>
        <v>200000</v>
      </c>
      <c r="M114" s="52">
        <f>'SF DATA'!Y145</f>
        <v>43880</v>
      </c>
      <c r="N114" s="53">
        <f>'SF DATA'!Z145</f>
        <v>15635</v>
      </c>
      <c r="O114" s="54">
        <f>'SF DATA'!AA145</f>
        <v>0</v>
      </c>
      <c r="P114" s="55">
        <f>'SF DATA'!AB145</f>
        <v>176676.25999999998</v>
      </c>
      <c r="Q114" s="81"/>
      <c r="R114" s="56">
        <f t="shared" ref="R114:R117" si="406">M114+N114</f>
        <v>59515</v>
      </c>
      <c r="S114" s="56">
        <f t="shared" si="389"/>
        <v>29.757499999999997</v>
      </c>
      <c r="T114" s="56">
        <f t="shared" si="390"/>
        <v>29.757499999999997</v>
      </c>
      <c r="U114" s="56">
        <f t="shared" si="391"/>
        <v>14.738732045567113</v>
      </c>
      <c r="V114" s="57">
        <f t="shared" si="392"/>
        <v>176676.25999999998</v>
      </c>
      <c r="W114" s="56">
        <f t="shared" si="393"/>
        <v>88.338129999999992</v>
      </c>
      <c r="X114" s="56">
        <f t="shared" si="394"/>
        <v>88.338129999999992</v>
      </c>
      <c r="Y114" s="56">
        <f t="shared" si="395"/>
        <v>43.75340762753838</v>
      </c>
      <c r="Z114" s="56">
        <f t="shared" si="396"/>
        <v>236191.25999999998</v>
      </c>
      <c r="AA114" s="226">
        <f t="shared" si="397"/>
        <v>118.09562999999999</v>
      </c>
      <c r="AB114" s="56">
        <f t="shared" si="398"/>
        <v>118.09562999999999</v>
      </c>
      <c r="AC114" s="56">
        <f t="shared" si="399"/>
        <v>58.492139673105491</v>
      </c>
      <c r="AD114" s="57">
        <f t="shared" si="400"/>
        <v>-36191.25999999998</v>
      </c>
      <c r="AE114" s="57">
        <f t="shared" si="401"/>
        <v>-18.095629999999989</v>
      </c>
      <c r="AF114" s="57">
        <f t="shared" si="402"/>
        <v>-8.9626696384348641</v>
      </c>
      <c r="AG114" s="34">
        <f t="shared" si="403"/>
        <v>-36191.25999999998</v>
      </c>
      <c r="AH114" s="57">
        <f t="shared" si="404"/>
        <v>-18.095629999999989</v>
      </c>
      <c r="AI114" s="57">
        <f t="shared" si="405"/>
        <v>-8.9626696384348641</v>
      </c>
      <c r="AJ114" s="34">
        <f t="shared" ref="AJ114:AJ117" si="407">D114-Z114</f>
        <v>167608.74000000002</v>
      </c>
      <c r="AK114" s="57">
        <f t="shared" ref="AK114:AK117" si="408">(AJ114/D114)*100</f>
        <v>41.507860326894509</v>
      </c>
    </row>
    <row r="115" spans="1:37" ht="18.75">
      <c r="A115" s="38"/>
      <c r="B115" s="38"/>
      <c r="C115" s="49" t="s">
        <v>58</v>
      </c>
      <c r="D115" s="49">
        <v>4242200</v>
      </c>
      <c r="E115" s="49">
        <v>2120000</v>
      </c>
      <c r="F115" s="49"/>
      <c r="G115" s="49"/>
      <c r="H115" s="49"/>
      <c r="I115" s="49">
        <v>0</v>
      </c>
      <c r="J115" s="41">
        <f t="shared" si="387"/>
        <v>2120000</v>
      </c>
      <c r="K115" s="59">
        <v>0</v>
      </c>
      <c r="L115" s="209">
        <f t="shared" si="388"/>
        <v>2120000</v>
      </c>
      <c r="M115" s="52">
        <f>'SF DATA'!AC145</f>
        <v>415791.48999999993</v>
      </c>
      <c r="N115" s="53">
        <f>'SF DATA'!AD145</f>
        <v>0</v>
      </c>
      <c r="O115" s="54">
        <f>'SF DATA'!AE145</f>
        <v>118192.2</v>
      </c>
      <c r="P115" s="55">
        <f>'SF DATA'!AF145</f>
        <v>251892.06</v>
      </c>
      <c r="Q115" s="81"/>
      <c r="R115" s="56">
        <f t="shared" si="406"/>
        <v>415791.48999999993</v>
      </c>
      <c r="S115" s="56">
        <f t="shared" si="389"/>
        <v>19.61280613207547</v>
      </c>
      <c r="T115" s="56">
        <f t="shared" si="390"/>
        <v>19.61280613207547</v>
      </c>
      <c r="U115" s="56">
        <f t="shared" si="391"/>
        <v>9.8013174767809144</v>
      </c>
      <c r="V115" s="57">
        <f t="shared" si="392"/>
        <v>370084.26</v>
      </c>
      <c r="W115" s="56">
        <f t="shared" si="393"/>
        <v>17.456804716981132</v>
      </c>
      <c r="X115" s="56">
        <f t="shared" si="394"/>
        <v>17.456804716981132</v>
      </c>
      <c r="Y115" s="56">
        <f t="shared" si="395"/>
        <v>8.7238758191504413</v>
      </c>
      <c r="Z115" s="56">
        <f t="shared" si="396"/>
        <v>785875.75</v>
      </c>
      <c r="AA115" s="226">
        <f t="shared" si="397"/>
        <v>37.069610849056609</v>
      </c>
      <c r="AB115" s="56">
        <f t="shared" si="398"/>
        <v>37.069610849056609</v>
      </c>
      <c r="AC115" s="56">
        <f t="shared" si="399"/>
        <v>18.525193295931356</v>
      </c>
      <c r="AD115" s="57">
        <f t="shared" si="400"/>
        <v>1334124.25</v>
      </c>
      <c r="AE115" s="57">
        <f t="shared" si="401"/>
        <v>62.930389150943398</v>
      </c>
      <c r="AF115" s="57">
        <f t="shared" si="402"/>
        <v>31.44887676205742</v>
      </c>
      <c r="AG115" s="34">
        <f t="shared" si="403"/>
        <v>1334124.25</v>
      </c>
      <c r="AH115" s="57">
        <f t="shared" si="404"/>
        <v>62.930389150943398</v>
      </c>
      <c r="AI115" s="57">
        <f t="shared" si="405"/>
        <v>31.44887676205742</v>
      </c>
      <c r="AJ115" s="34">
        <f t="shared" si="407"/>
        <v>3456324.25</v>
      </c>
      <c r="AK115" s="57">
        <f t="shared" si="408"/>
        <v>81.474806704068641</v>
      </c>
    </row>
    <row r="116" spans="1:37" ht="18.75" hidden="1">
      <c r="A116" s="38"/>
      <c r="B116" s="38"/>
      <c r="C116" s="49" t="s">
        <v>69</v>
      </c>
      <c r="D116" s="49">
        <v>0</v>
      </c>
      <c r="E116" s="49"/>
      <c r="F116" s="49"/>
      <c r="G116" s="49"/>
      <c r="H116" s="49"/>
      <c r="I116" s="49">
        <v>0</v>
      </c>
      <c r="J116" s="41">
        <f t="shared" si="387"/>
        <v>0</v>
      </c>
      <c r="K116" s="59">
        <v>0</v>
      </c>
      <c r="L116" s="209">
        <f t="shared" si="388"/>
        <v>0</v>
      </c>
      <c r="M116" s="52"/>
      <c r="N116" s="53"/>
      <c r="O116" s="54"/>
      <c r="P116" s="55"/>
      <c r="Q116" s="81"/>
      <c r="R116" s="56">
        <f t="shared" si="406"/>
        <v>0</v>
      </c>
      <c r="S116" s="56" t="e">
        <f t="shared" si="389"/>
        <v>#DIV/0!</v>
      </c>
      <c r="T116" s="56" t="e">
        <f t="shared" si="390"/>
        <v>#DIV/0!</v>
      </c>
      <c r="U116" s="56" t="e">
        <f t="shared" si="391"/>
        <v>#DIV/0!</v>
      </c>
      <c r="V116" s="57">
        <f>O116+P116+Q116</f>
        <v>0</v>
      </c>
      <c r="W116" s="56" t="e">
        <f t="shared" si="393"/>
        <v>#DIV/0!</v>
      </c>
      <c r="X116" s="56" t="e">
        <f t="shared" si="394"/>
        <v>#DIV/0!</v>
      </c>
      <c r="Y116" s="56" t="e">
        <f t="shared" si="395"/>
        <v>#DIV/0!</v>
      </c>
      <c r="Z116" s="56">
        <f t="shared" si="396"/>
        <v>0</v>
      </c>
      <c r="AA116" s="226" t="e">
        <f t="shared" si="397"/>
        <v>#DIV/0!</v>
      </c>
      <c r="AB116" s="56" t="e">
        <f t="shared" si="398"/>
        <v>#DIV/0!</v>
      </c>
      <c r="AC116" s="56" t="e">
        <f t="shared" si="399"/>
        <v>#DIV/0!</v>
      </c>
      <c r="AD116" s="57">
        <f t="shared" si="400"/>
        <v>0</v>
      </c>
      <c r="AE116" s="57" t="e">
        <f t="shared" si="401"/>
        <v>#DIV/0!</v>
      </c>
      <c r="AF116" s="57" t="e">
        <f t="shared" si="402"/>
        <v>#DIV/0!</v>
      </c>
      <c r="AG116" s="34">
        <f t="shared" si="403"/>
        <v>0</v>
      </c>
      <c r="AH116" s="57" t="e">
        <f t="shared" si="404"/>
        <v>#DIV/0!</v>
      </c>
      <c r="AI116" s="57" t="e">
        <f t="shared" si="405"/>
        <v>#DIV/0!</v>
      </c>
      <c r="AJ116" s="34">
        <f t="shared" si="407"/>
        <v>0</v>
      </c>
      <c r="AK116" s="57" t="e">
        <f t="shared" si="408"/>
        <v>#DIV/0!</v>
      </c>
    </row>
    <row r="117" spans="1:37" ht="18.75">
      <c r="A117" s="38"/>
      <c r="B117" s="38"/>
      <c r="C117" s="49" t="s">
        <v>60</v>
      </c>
      <c r="D117" s="49">
        <v>290000</v>
      </c>
      <c r="E117" s="49">
        <v>0</v>
      </c>
      <c r="F117" s="49"/>
      <c r="G117" s="49"/>
      <c r="H117" s="49"/>
      <c r="I117" s="49">
        <v>0</v>
      </c>
      <c r="J117" s="41">
        <f t="shared" si="387"/>
        <v>0</v>
      </c>
      <c r="K117" s="58">
        <v>0</v>
      </c>
      <c r="L117" s="209">
        <f t="shared" si="388"/>
        <v>0</v>
      </c>
      <c r="M117" s="52">
        <f>'SF DATA'!AK145</f>
        <v>151742.04999999999</v>
      </c>
      <c r="N117" s="53">
        <f>'SF DATA'!AL145</f>
        <v>0</v>
      </c>
      <c r="O117" s="54">
        <f>'SF DATA'!AM145</f>
        <v>142566.79999999999</v>
      </c>
      <c r="P117" s="55">
        <f>'SF DATA'!AN145</f>
        <v>0</v>
      </c>
      <c r="Q117" s="81"/>
      <c r="R117" s="56">
        <f t="shared" si="406"/>
        <v>151742.04999999999</v>
      </c>
      <c r="S117" s="56" t="e">
        <f t="shared" si="389"/>
        <v>#DIV/0!</v>
      </c>
      <c r="T117" s="56" t="e">
        <f t="shared" si="390"/>
        <v>#DIV/0!</v>
      </c>
      <c r="U117" s="56">
        <f t="shared" si="391"/>
        <v>52.324844827586205</v>
      </c>
      <c r="V117" s="57">
        <f t="shared" ref="V117" si="409">O117+P117+Q117</f>
        <v>142566.79999999999</v>
      </c>
      <c r="W117" s="56" t="e">
        <f t="shared" si="393"/>
        <v>#DIV/0!</v>
      </c>
      <c r="X117" s="56" t="e">
        <f t="shared" si="394"/>
        <v>#DIV/0!</v>
      </c>
      <c r="Y117" s="56">
        <f t="shared" si="395"/>
        <v>49.160965517241372</v>
      </c>
      <c r="Z117" s="56">
        <f t="shared" si="396"/>
        <v>294308.84999999998</v>
      </c>
      <c r="AA117" s="226" t="e">
        <f t="shared" si="397"/>
        <v>#DIV/0!</v>
      </c>
      <c r="AB117" s="56" t="e">
        <f t="shared" si="398"/>
        <v>#DIV/0!</v>
      </c>
      <c r="AC117" s="56">
        <f t="shared" si="399"/>
        <v>101.48581034482757</v>
      </c>
      <c r="AD117" s="57">
        <f t="shared" si="400"/>
        <v>-294308.84999999998</v>
      </c>
      <c r="AE117" s="57" t="e">
        <f t="shared" si="401"/>
        <v>#DIV/0!</v>
      </c>
      <c r="AF117" s="57">
        <f t="shared" si="402"/>
        <v>-101.48581034482757</v>
      </c>
      <c r="AG117" s="34">
        <f t="shared" si="403"/>
        <v>-294308.84999999998</v>
      </c>
      <c r="AH117" s="57" t="e">
        <f t="shared" si="404"/>
        <v>#DIV/0!</v>
      </c>
      <c r="AI117" s="57">
        <f t="shared" si="405"/>
        <v>-101.48581034482757</v>
      </c>
      <c r="AJ117" s="34">
        <f t="shared" si="407"/>
        <v>-4308.8499999999767</v>
      </c>
      <c r="AK117" s="57">
        <f t="shared" si="408"/>
        <v>-1.4858103448275781</v>
      </c>
    </row>
    <row r="118" spans="1:37" ht="18.75">
      <c r="A118" s="61"/>
      <c r="B118" s="62"/>
      <c r="C118" s="63" t="s">
        <v>61</v>
      </c>
      <c r="D118" s="63">
        <f>D119</f>
        <v>43000000</v>
      </c>
      <c r="E118" s="63">
        <v>43000000</v>
      </c>
      <c r="F118" s="63">
        <f t="shared" ref="F118:AJ118" si="410">F119</f>
        <v>0</v>
      </c>
      <c r="G118" s="63">
        <f t="shared" si="410"/>
        <v>0</v>
      </c>
      <c r="H118" s="63"/>
      <c r="I118" s="63">
        <f t="shared" si="410"/>
        <v>0</v>
      </c>
      <c r="J118" s="63">
        <f t="shared" si="410"/>
        <v>43000000</v>
      </c>
      <c r="K118" s="84">
        <f t="shared" si="410"/>
        <v>0</v>
      </c>
      <c r="L118" s="63">
        <f t="shared" si="410"/>
        <v>43000000</v>
      </c>
      <c r="M118" s="64">
        <f t="shared" si="410"/>
        <v>0</v>
      </c>
      <c r="N118" s="65">
        <f t="shared" si="410"/>
        <v>22965000</v>
      </c>
      <c r="O118" s="66">
        <f t="shared" si="410"/>
        <v>0</v>
      </c>
      <c r="P118" s="46">
        <f t="shared" si="410"/>
        <v>0</v>
      </c>
      <c r="Q118" s="82">
        <f t="shared" si="410"/>
        <v>0</v>
      </c>
      <c r="R118" s="67">
        <f t="shared" si="410"/>
        <v>22965000</v>
      </c>
      <c r="S118" s="67">
        <f t="shared" si="410"/>
        <v>53.406976744186039</v>
      </c>
      <c r="T118" s="104">
        <f t="shared" si="390"/>
        <v>53.406976744186039</v>
      </c>
      <c r="U118" s="67">
        <f t="shared" si="410"/>
        <v>53.406976744186039</v>
      </c>
      <c r="V118" s="63">
        <f t="shared" si="410"/>
        <v>0</v>
      </c>
      <c r="W118" s="67">
        <f t="shared" si="410"/>
        <v>0</v>
      </c>
      <c r="X118" s="104">
        <f t="shared" si="394"/>
        <v>0</v>
      </c>
      <c r="Y118" s="67">
        <f t="shared" si="410"/>
        <v>0</v>
      </c>
      <c r="Z118" s="67">
        <f>Z119</f>
        <v>22965000</v>
      </c>
      <c r="AA118" s="227">
        <f t="shared" si="410"/>
        <v>53.406976744186039</v>
      </c>
      <c r="AB118" s="56">
        <f t="shared" si="398"/>
        <v>53.406976744186039</v>
      </c>
      <c r="AC118" s="67">
        <f t="shared" si="410"/>
        <v>53.406976744186039</v>
      </c>
      <c r="AD118" s="63">
        <f t="shared" si="410"/>
        <v>20035000</v>
      </c>
      <c r="AE118" s="63">
        <f t="shared" si="410"/>
        <v>46.593023255813954</v>
      </c>
      <c r="AF118" s="63">
        <f t="shared" si="410"/>
        <v>46.593023255813954</v>
      </c>
      <c r="AG118" s="63">
        <f t="shared" si="410"/>
        <v>20035000</v>
      </c>
      <c r="AH118" s="63">
        <f t="shared" si="410"/>
        <v>46.593023255813954</v>
      </c>
      <c r="AI118" s="63">
        <f t="shared" si="410"/>
        <v>46.593023255813954</v>
      </c>
      <c r="AJ118" s="63">
        <f t="shared" si="410"/>
        <v>20035000</v>
      </c>
      <c r="AK118" s="63">
        <f>(AJ118/D118)*100</f>
        <v>46.593023255813954</v>
      </c>
    </row>
    <row r="119" spans="1:37" ht="18.95" customHeight="1">
      <c r="A119" s="38"/>
      <c r="B119" s="38"/>
      <c r="C119" s="49" t="s">
        <v>70</v>
      </c>
      <c r="D119" s="57">
        <v>43000000</v>
      </c>
      <c r="E119" s="57">
        <v>43000000</v>
      </c>
      <c r="F119" s="49"/>
      <c r="G119" s="49"/>
      <c r="H119" s="49"/>
      <c r="I119" s="49">
        <v>0</v>
      </c>
      <c r="J119" s="49">
        <f>SUM(E119:I119)</f>
        <v>43000000</v>
      </c>
      <c r="K119" s="76">
        <v>0</v>
      </c>
      <c r="L119" s="209">
        <f t="shared" ref="L119:L120" si="411">J119+K119</f>
        <v>43000000</v>
      </c>
      <c r="M119" s="52"/>
      <c r="N119" s="53">
        <f>'SF DATA'!AP145</f>
        <v>22965000</v>
      </c>
      <c r="O119" s="54"/>
      <c r="P119" s="55"/>
      <c r="Q119" s="81"/>
      <c r="R119" s="57">
        <f>M119+N119</f>
        <v>22965000</v>
      </c>
      <c r="S119" s="56">
        <f t="shared" ref="S119:S120" si="412">R119/J119*100</f>
        <v>53.406976744186039</v>
      </c>
      <c r="T119" s="56">
        <f t="shared" si="390"/>
        <v>53.406976744186039</v>
      </c>
      <c r="U119" s="56">
        <f t="shared" ref="U119:U120" si="413">R119/D119*100</f>
        <v>53.406976744186039</v>
      </c>
      <c r="V119" s="57">
        <f t="shared" ref="V119:V120" si="414">O119+P119+Q119</f>
        <v>0</v>
      </c>
      <c r="W119" s="56">
        <f t="shared" ref="W119:W120" si="415">V119/J119*100</f>
        <v>0</v>
      </c>
      <c r="X119" s="56">
        <f t="shared" si="394"/>
        <v>0</v>
      </c>
      <c r="Y119" s="56">
        <f t="shared" ref="Y119:Y120" si="416">V119/D119*100</f>
        <v>0</v>
      </c>
      <c r="Z119" s="56">
        <f t="shared" ref="Z119:Z120" si="417">SUM(M119:Q119)</f>
        <v>22965000</v>
      </c>
      <c r="AA119" s="226">
        <f t="shared" ref="AA119:AA120" si="418">Z119/J119*100</f>
        <v>53.406976744186039</v>
      </c>
      <c r="AB119" s="56">
        <f t="shared" si="398"/>
        <v>53.406976744186039</v>
      </c>
      <c r="AC119" s="56">
        <f t="shared" ref="AC119:AC120" si="419">Z119/D119*100</f>
        <v>53.406976744186039</v>
      </c>
      <c r="AD119" s="57">
        <f t="shared" ref="AD119:AD120" si="420">J119-Z119</f>
        <v>20035000</v>
      </c>
      <c r="AE119" s="57">
        <f t="shared" ref="AE119:AE120" si="421">(AD119/J119)*100</f>
        <v>46.593023255813954</v>
      </c>
      <c r="AF119" s="57">
        <f t="shared" ref="AF119:AF120" si="422">(AD119/D119)*100</f>
        <v>46.593023255813954</v>
      </c>
      <c r="AG119" s="34">
        <f t="shared" ref="AG119:AG120" si="423">L119-Z119</f>
        <v>20035000</v>
      </c>
      <c r="AH119" s="57">
        <f t="shared" ref="AH119:AH120" si="424">(AG119/L119)*100</f>
        <v>46.593023255813954</v>
      </c>
      <c r="AI119" s="57">
        <f t="shared" ref="AI119:AI120" si="425">(AG119/D119)*100</f>
        <v>46.593023255813954</v>
      </c>
      <c r="AJ119" s="34">
        <f t="shared" ref="AJ119:AJ120" si="426">D119-Z119</f>
        <v>20035000</v>
      </c>
      <c r="AK119" s="57">
        <f t="shared" ref="AK119:AK120" si="427">(AJ119/D119)*100</f>
        <v>46.593023255813954</v>
      </c>
    </row>
    <row r="120" spans="1:37" ht="18.75" hidden="1">
      <c r="A120" s="38"/>
      <c r="B120" s="38"/>
      <c r="C120" s="41" t="s">
        <v>376</v>
      </c>
      <c r="D120" s="92">
        <v>0</v>
      </c>
      <c r="E120" s="57">
        <v>0</v>
      </c>
      <c r="F120" s="49">
        <v>0</v>
      </c>
      <c r="G120" s="49">
        <v>0</v>
      </c>
      <c r="H120" s="49"/>
      <c r="I120" s="49">
        <v>0</v>
      </c>
      <c r="J120" s="49">
        <f>SUM(E120:I120)</f>
        <v>0</v>
      </c>
      <c r="K120" s="76">
        <v>0</v>
      </c>
      <c r="L120" s="209">
        <f t="shared" si="411"/>
        <v>0</v>
      </c>
      <c r="M120" s="52">
        <v>0</v>
      </c>
      <c r="N120" s="53">
        <v>0</v>
      </c>
      <c r="O120" s="54">
        <v>0</v>
      </c>
      <c r="P120" s="55">
        <v>0</v>
      </c>
      <c r="Q120" s="81">
        <v>0</v>
      </c>
      <c r="R120" s="57">
        <f>M120+N120</f>
        <v>0</v>
      </c>
      <c r="S120" s="56" t="e">
        <f t="shared" si="412"/>
        <v>#DIV/0!</v>
      </c>
      <c r="T120" s="56" t="e">
        <f t="shared" si="390"/>
        <v>#DIV/0!</v>
      </c>
      <c r="U120" s="56" t="e">
        <f t="shared" si="413"/>
        <v>#DIV/0!</v>
      </c>
      <c r="V120" s="57">
        <f t="shared" si="414"/>
        <v>0</v>
      </c>
      <c r="W120" s="56" t="e">
        <f t="shared" si="415"/>
        <v>#DIV/0!</v>
      </c>
      <c r="X120" s="56" t="e">
        <f t="shared" si="394"/>
        <v>#DIV/0!</v>
      </c>
      <c r="Y120" s="56" t="e">
        <f t="shared" si="416"/>
        <v>#DIV/0!</v>
      </c>
      <c r="Z120" s="56">
        <f t="shared" si="417"/>
        <v>0</v>
      </c>
      <c r="AA120" s="226" t="e">
        <f t="shared" si="418"/>
        <v>#DIV/0!</v>
      </c>
      <c r="AB120" s="56" t="e">
        <f t="shared" si="398"/>
        <v>#DIV/0!</v>
      </c>
      <c r="AC120" s="56" t="e">
        <f t="shared" si="419"/>
        <v>#DIV/0!</v>
      </c>
      <c r="AD120" s="57">
        <f t="shared" si="420"/>
        <v>0</v>
      </c>
      <c r="AE120" s="57" t="e">
        <f t="shared" si="421"/>
        <v>#DIV/0!</v>
      </c>
      <c r="AF120" s="57" t="e">
        <f t="shared" si="422"/>
        <v>#DIV/0!</v>
      </c>
      <c r="AG120" s="34">
        <f t="shared" si="423"/>
        <v>0</v>
      </c>
      <c r="AH120" s="57" t="e">
        <f t="shared" si="424"/>
        <v>#DIV/0!</v>
      </c>
      <c r="AI120" s="57" t="e">
        <f t="shared" si="425"/>
        <v>#DIV/0!</v>
      </c>
      <c r="AJ120" s="34">
        <f t="shared" si="426"/>
        <v>0</v>
      </c>
      <c r="AK120" s="57" t="e">
        <f t="shared" si="427"/>
        <v>#DIV/0!</v>
      </c>
    </row>
    <row r="121" spans="1:37" ht="18.75">
      <c r="A121" s="38"/>
      <c r="B121" s="38"/>
      <c r="C121" s="41"/>
      <c r="D121" s="92"/>
      <c r="E121" s="57"/>
      <c r="F121" s="49"/>
      <c r="G121" s="49"/>
      <c r="H121" s="49"/>
      <c r="I121" s="49"/>
      <c r="J121" s="49"/>
      <c r="K121" s="76"/>
      <c r="L121" s="209"/>
      <c r="M121" s="52"/>
      <c r="N121" s="53"/>
      <c r="O121" s="54"/>
      <c r="P121" s="55"/>
      <c r="Q121" s="81"/>
      <c r="R121" s="57"/>
      <c r="S121" s="56"/>
      <c r="T121" s="56"/>
      <c r="U121" s="56"/>
      <c r="V121" s="57"/>
      <c r="W121" s="56"/>
      <c r="X121" s="56"/>
      <c r="Y121" s="56"/>
      <c r="Z121" s="56"/>
      <c r="AA121" s="226"/>
      <c r="AB121" s="56"/>
      <c r="AC121" s="56"/>
      <c r="AD121" s="57"/>
      <c r="AE121" s="57"/>
      <c r="AF121" s="57"/>
      <c r="AG121" s="34"/>
      <c r="AH121" s="57"/>
      <c r="AI121" s="57"/>
      <c r="AJ121" s="34"/>
      <c r="AK121" s="57"/>
    </row>
    <row r="122" spans="1:37" ht="36" customHeight="1">
      <c r="A122" s="1104" t="s">
        <v>106</v>
      </c>
      <c r="B122" s="1113" t="s">
        <v>371</v>
      </c>
      <c r="C122" s="1107" t="s">
        <v>404</v>
      </c>
      <c r="D122" s="36" t="s">
        <v>373</v>
      </c>
      <c r="E122" s="1109">
        <f>SUM(E125,E132+E134)</f>
        <v>1882000</v>
      </c>
      <c r="F122" s="1109">
        <f t="shared" ref="F122:J122" si="428">SUM(F125,F132+F134)</f>
        <v>0</v>
      </c>
      <c r="G122" s="1109">
        <f t="shared" si="428"/>
        <v>0</v>
      </c>
      <c r="H122" s="110"/>
      <c r="I122" s="1109">
        <f t="shared" si="428"/>
        <v>0</v>
      </c>
      <c r="J122" s="1109">
        <f t="shared" si="428"/>
        <v>1882000</v>
      </c>
      <c r="K122" s="111">
        <f>SUM(K125,K132,K134)</f>
        <v>0</v>
      </c>
      <c r="L122" s="113">
        <f>SUM(L125,L132,L134)</f>
        <v>1882000</v>
      </c>
      <c r="M122" s="37"/>
      <c r="N122" s="37"/>
      <c r="O122" s="37"/>
      <c r="P122" s="37"/>
      <c r="Q122" s="37"/>
      <c r="R122" s="203" t="s">
        <v>417</v>
      </c>
      <c r="S122" s="204" t="s">
        <v>433</v>
      </c>
      <c r="T122" s="204" t="s">
        <v>434</v>
      </c>
      <c r="U122" s="204" t="s">
        <v>403</v>
      </c>
      <c r="V122" s="204" t="s">
        <v>438</v>
      </c>
      <c r="W122" s="204" t="s">
        <v>433</v>
      </c>
      <c r="X122" s="204" t="s">
        <v>434</v>
      </c>
      <c r="Y122" s="204" t="s">
        <v>403</v>
      </c>
      <c r="Z122" s="203" t="s">
        <v>439</v>
      </c>
      <c r="AA122" s="223" t="s">
        <v>433</v>
      </c>
      <c r="AB122" s="204" t="s">
        <v>434</v>
      </c>
      <c r="AC122" s="204" t="s">
        <v>403</v>
      </c>
      <c r="AD122" s="204" t="s">
        <v>440</v>
      </c>
      <c r="AE122" s="204" t="s">
        <v>433</v>
      </c>
      <c r="AF122" s="204" t="s">
        <v>403</v>
      </c>
      <c r="AG122" s="204" t="s">
        <v>408</v>
      </c>
      <c r="AH122" s="204" t="s">
        <v>408</v>
      </c>
      <c r="AI122" s="204" t="s">
        <v>403</v>
      </c>
      <c r="AJ122" s="204" t="s">
        <v>441</v>
      </c>
      <c r="AK122" s="204" t="s">
        <v>403</v>
      </c>
    </row>
    <row r="123" spans="1:37" ht="14.45" customHeight="1">
      <c r="A123" s="1105"/>
      <c r="B123" s="1106"/>
      <c r="C123" s="1108"/>
      <c r="D123" s="1108">
        <f>D125+D132+D134</f>
        <v>4000000</v>
      </c>
      <c r="E123" s="1110"/>
      <c r="F123" s="1110"/>
      <c r="G123" s="1110"/>
      <c r="H123" s="105"/>
      <c r="I123" s="1110"/>
      <c r="J123" s="1110"/>
      <c r="K123" s="112"/>
      <c r="L123" s="108"/>
      <c r="M123" s="114">
        <f t="shared" ref="M123:R123" si="429">M125+M132+M134</f>
        <v>1340323.3799999999</v>
      </c>
      <c r="N123" s="118">
        <f t="shared" si="429"/>
        <v>0</v>
      </c>
      <c r="O123" s="120">
        <f t="shared" si="429"/>
        <v>0</v>
      </c>
      <c r="P123" s="122">
        <f t="shared" si="429"/>
        <v>0</v>
      </c>
      <c r="Q123" s="116">
        <f t="shared" si="429"/>
        <v>0</v>
      </c>
      <c r="R123" s="208">
        <f t="shared" si="429"/>
        <v>1340323.3799999999</v>
      </c>
      <c r="S123" s="208">
        <f>(R123/J122)*100</f>
        <v>71.218032943676931</v>
      </c>
      <c r="T123" s="208">
        <f>(R123/L122)*100</f>
        <v>71.218032943676931</v>
      </c>
      <c r="U123" s="208">
        <f>(R123/D123)*100</f>
        <v>33.508084499999995</v>
      </c>
      <c r="V123" s="208">
        <f>V125+V132+V134</f>
        <v>0</v>
      </c>
      <c r="W123" s="208">
        <f>(V123/J122)*100</f>
        <v>0</v>
      </c>
      <c r="X123" s="208">
        <f>(V123/L122)*100</f>
        <v>0</v>
      </c>
      <c r="Y123" s="208">
        <f>(V123/D123)*100</f>
        <v>0</v>
      </c>
      <c r="Z123" s="208">
        <f>Z125+Z132+Z134</f>
        <v>1340323.3799999999</v>
      </c>
      <c r="AA123" s="224">
        <f>(Z123/J122)*100</f>
        <v>71.218032943676931</v>
      </c>
      <c r="AB123" s="208">
        <f>(Z123/L122)*100</f>
        <v>71.218032943676931</v>
      </c>
      <c r="AC123" s="208">
        <f>(Z123/D123)*100</f>
        <v>33.508084499999995</v>
      </c>
      <c r="AD123" s="208">
        <f>AD125+AD132+AD134</f>
        <v>541676.62</v>
      </c>
      <c r="AE123" s="208">
        <f>(AD123/J122)*100</f>
        <v>28.781967056323062</v>
      </c>
      <c r="AF123" s="208">
        <f>(AD123/D123)*100</f>
        <v>13.541915499999998</v>
      </c>
      <c r="AG123" s="208">
        <f>AG125+AG132+AG134</f>
        <v>541676.62</v>
      </c>
      <c r="AH123" s="208">
        <f>(AG123/L122)*100</f>
        <v>28.781967056323062</v>
      </c>
      <c r="AI123" s="208">
        <f>(AG123/D123)*100</f>
        <v>13.541915499999998</v>
      </c>
      <c r="AJ123" s="208">
        <f>AJ125+AJ132+AJ134</f>
        <v>2659676.62</v>
      </c>
      <c r="AK123" s="208">
        <f>(AJ123/D123)*100</f>
        <v>66.491915500000005</v>
      </c>
    </row>
    <row r="124" spans="1:37" ht="31.5" customHeight="1">
      <c r="A124" s="1105"/>
      <c r="B124" s="1106"/>
      <c r="C124" s="1108"/>
      <c r="D124" s="1108"/>
      <c r="E124" s="1110"/>
      <c r="F124" s="1110"/>
      <c r="G124" s="1110"/>
      <c r="H124" s="105"/>
      <c r="I124" s="1110"/>
      <c r="J124" s="1110"/>
      <c r="K124" s="112"/>
      <c r="L124" s="108"/>
      <c r="M124" s="115"/>
      <c r="N124" s="119"/>
      <c r="O124" s="121"/>
      <c r="P124" s="123"/>
      <c r="Q124" s="117"/>
      <c r="R124" s="125"/>
      <c r="S124" s="125"/>
      <c r="T124" s="125"/>
      <c r="U124" s="125"/>
      <c r="V124" s="125"/>
      <c r="W124" s="125"/>
      <c r="X124" s="125"/>
      <c r="Y124" s="125"/>
      <c r="Z124" s="125"/>
      <c r="AA124" s="2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</row>
    <row r="125" spans="1:37" ht="18.75">
      <c r="A125" s="38"/>
      <c r="B125" s="39"/>
      <c r="C125" s="40" t="s">
        <v>55</v>
      </c>
      <c r="D125" s="40">
        <f t="shared" ref="D125:J125" si="430">SUM(D126:D131)</f>
        <v>3650000</v>
      </c>
      <c r="E125" s="41">
        <f t="shared" si="430"/>
        <v>1882000</v>
      </c>
      <c r="F125" s="41">
        <f t="shared" si="430"/>
        <v>0</v>
      </c>
      <c r="G125" s="41">
        <f t="shared" si="430"/>
        <v>0</v>
      </c>
      <c r="H125" s="41"/>
      <c r="I125" s="41">
        <f t="shared" si="430"/>
        <v>0</v>
      </c>
      <c r="J125" s="41">
        <f t="shared" si="430"/>
        <v>1882000</v>
      </c>
      <c r="K125" s="42">
        <f>SUM(K126:K129)</f>
        <v>0</v>
      </c>
      <c r="L125" s="41">
        <f t="shared" ref="L125:R125" si="431">SUM(L126:L131)</f>
        <v>1882000</v>
      </c>
      <c r="M125" s="43">
        <f t="shared" si="431"/>
        <v>1340323.3799999999</v>
      </c>
      <c r="N125" s="44">
        <f t="shared" si="431"/>
        <v>0</v>
      </c>
      <c r="O125" s="45">
        <f t="shared" si="431"/>
        <v>0</v>
      </c>
      <c r="P125" s="46">
        <f t="shared" si="431"/>
        <v>0</v>
      </c>
      <c r="Q125" s="80">
        <f t="shared" si="431"/>
        <v>0</v>
      </c>
      <c r="R125" s="47">
        <f t="shared" si="431"/>
        <v>1340323.3799999999</v>
      </c>
      <c r="S125" s="48">
        <f>R125/J125*100</f>
        <v>71.218032943676931</v>
      </c>
      <c r="T125" s="48">
        <f>R125/L125*100</f>
        <v>71.218032943676931</v>
      </c>
      <c r="U125" s="48">
        <f>R125/D125*100</f>
        <v>36.721188493150677</v>
      </c>
      <c r="V125" s="47">
        <f>SUM(V126:V131)</f>
        <v>0</v>
      </c>
      <c r="W125" s="48">
        <f>V125/J125*100</f>
        <v>0</v>
      </c>
      <c r="X125" s="48">
        <f>V125/L125*100</f>
        <v>0</v>
      </c>
      <c r="Y125" s="48">
        <f>V125/D125*100</f>
        <v>0</v>
      </c>
      <c r="Z125" s="48">
        <f>SUM(Z126:Z131)</f>
        <v>1340323.3799999999</v>
      </c>
      <c r="AA125" s="226">
        <f>Z125/J125*100</f>
        <v>71.218032943676931</v>
      </c>
      <c r="AB125" s="48">
        <f>Z125/L125*100</f>
        <v>71.218032943676931</v>
      </c>
      <c r="AC125" s="48">
        <f>Z125/D125*100</f>
        <v>36.721188493150677</v>
      </c>
      <c r="AD125" s="47">
        <f>SUM(AD126:AD131)</f>
        <v>541676.62</v>
      </c>
      <c r="AE125" s="47">
        <f>(AD125/J125)*100</f>
        <v>28.781967056323062</v>
      </c>
      <c r="AF125" s="47">
        <f>(AD125/D125)*100</f>
        <v>14.840455342465752</v>
      </c>
      <c r="AG125" s="47">
        <f>SUM(AG126:AG131)</f>
        <v>541676.62</v>
      </c>
      <c r="AH125" s="47">
        <f>(AG125/L125)*100</f>
        <v>28.781967056323062</v>
      </c>
      <c r="AI125" s="47">
        <f>(AG125/D125)*100</f>
        <v>14.840455342465752</v>
      </c>
      <c r="AJ125" s="47">
        <f>SUM(AJ126:AJ131)</f>
        <v>2309676.62</v>
      </c>
      <c r="AK125" s="47">
        <f>(AJ125/D125)*100</f>
        <v>63.278811506849323</v>
      </c>
    </row>
    <row r="126" spans="1:37" ht="18.75">
      <c r="A126" s="210"/>
      <c r="B126" s="39"/>
      <c r="C126" s="49" t="s">
        <v>56</v>
      </c>
      <c r="D126" s="49">
        <v>324000</v>
      </c>
      <c r="E126" s="49">
        <v>108000</v>
      </c>
      <c r="F126" s="49">
        <v>0</v>
      </c>
      <c r="G126" s="49">
        <v>0</v>
      </c>
      <c r="H126" s="49"/>
      <c r="I126" s="49">
        <v>0</v>
      </c>
      <c r="J126" s="41">
        <f>SUM(E126:I126)</f>
        <v>108000</v>
      </c>
      <c r="K126" s="50">
        <v>0</v>
      </c>
      <c r="L126" s="209">
        <f>J126+K126</f>
        <v>108000</v>
      </c>
      <c r="M126" s="52">
        <f>'SF DATA'!S190</f>
        <v>139800</v>
      </c>
      <c r="N126" s="53"/>
      <c r="O126" s="54"/>
      <c r="P126" s="55"/>
      <c r="Q126" s="81"/>
      <c r="R126" s="56">
        <f>M126+N126</f>
        <v>139800</v>
      </c>
      <c r="S126" s="56">
        <f>R126/J126*100</f>
        <v>129.44444444444446</v>
      </c>
      <c r="T126" s="56">
        <f>R126/L126*100</f>
        <v>129.44444444444446</v>
      </c>
      <c r="U126" s="56">
        <f>R126/D126*100</f>
        <v>43.148148148148145</v>
      </c>
      <c r="V126" s="57">
        <f>O126+P126+Q126</f>
        <v>0</v>
      </c>
      <c r="W126" s="56">
        <f>V126/J126*100</f>
        <v>0</v>
      </c>
      <c r="X126" s="56">
        <f>V126/L126*100</f>
        <v>0</v>
      </c>
      <c r="Y126" s="56">
        <f>V126/D126*100</f>
        <v>0</v>
      </c>
      <c r="Z126" s="56">
        <f>SUM(M126:Q126)</f>
        <v>139800</v>
      </c>
      <c r="AA126" s="226">
        <f>Z126/J126*100</f>
        <v>129.44444444444446</v>
      </c>
      <c r="AB126" s="56">
        <f>Z126/L126*100</f>
        <v>129.44444444444446</v>
      </c>
      <c r="AC126" s="56">
        <f>Z126/D126*100</f>
        <v>43.148148148148145</v>
      </c>
      <c r="AD126" s="57">
        <f>J126-Z126</f>
        <v>-31800</v>
      </c>
      <c r="AE126" s="57">
        <f>(AD126/J126)*100</f>
        <v>-29.444444444444446</v>
      </c>
      <c r="AF126" s="57">
        <f>(AD126/D126)*100</f>
        <v>-9.8148148148148149</v>
      </c>
      <c r="AG126" s="34">
        <f>L126-Z126</f>
        <v>-31800</v>
      </c>
      <c r="AH126" s="57">
        <f>(AG126/L126)*100</f>
        <v>-29.444444444444446</v>
      </c>
      <c r="AI126" s="57">
        <f>(AG126/D126)*100</f>
        <v>-9.8148148148148149</v>
      </c>
      <c r="AJ126" s="34">
        <f>D126-Z126</f>
        <v>184200</v>
      </c>
      <c r="AK126" s="57">
        <f>(AJ126/D126)*100</f>
        <v>56.851851851851855</v>
      </c>
    </row>
    <row r="127" spans="1:37" ht="18.75">
      <c r="A127" s="210"/>
      <c r="B127" s="39"/>
      <c r="C127" s="49" t="s">
        <v>375</v>
      </c>
      <c r="D127" s="49">
        <v>522000</v>
      </c>
      <c r="E127" s="49">
        <v>174000</v>
      </c>
      <c r="F127" s="49">
        <v>0</v>
      </c>
      <c r="G127" s="49">
        <v>0</v>
      </c>
      <c r="H127" s="49"/>
      <c r="I127" s="49">
        <v>0</v>
      </c>
      <c r="J127" s="41">
        <f t="shared" ref="J127:J131" si="432">SUM(E127:I127)</f>
        <v>174000</v>
      </c>
      <c r="K127" s="50"/>
      <c r="L127" s="209">
        <f t="shared" ref="L127:L131" si="433">J127+K127</f>
        <v>174000</v>
      </c>
      <c r="M127" s="52">
        <f>'SF DATA'!U190</f>
        <v>174000</v>
      </c>
      <c r="N127" s="53">
        <f>'SF DATA'!V190</f>
        <v>0</v>
      </c>
      <c r="O127" s="54">
        <f>'SF DATA'!W190</f>
        <v>0</v>
      </c>
      <c r="P127" s="55">
        <f>'SF DATA'!X190</f>
        <v>0</v>
      </c>
      <c r="Q127" s="81"/>
      <c r="R127" s="56">
        <f>M127+N127</f>
        <v>174000</v>
      </c>
      <c r="S127" s="56">
        <f t="shared" ref="S127:S131" si="434">R127/J127*100</f>
        <v>100</v>
      </c>
      <c r="T127" s="56">
        <f t="shared" ref="T127:T134" si="435">R127/L127*100</f>
        <v>100</v>
      </c>
      <c r="U127" s="56">
        <f t="shared" ref="U127:U131" si="436">R127/D127*100</f>
        <v>33.333333333333329</v>
      </c>
      <c r="V127" s="57">
        <f t="shared" ref="V127:V129" si="437">O127+P127+Q127</f>
        <v>0</v>
      </c>
      <c r="W127" s="56">
        <f t="shared" ref="W127:W131" si="438">V127/J127*100</f>
        <v>0</v>
      </c>
      <c r="X127" s="56">
        <f t="shared" ref="X127:X134" si="439">V127/L127*100</f>
        <v>0</v>
      </c>
      <c r="Y127" s="56">
        <f t="shared" ref="Y127:Y131" si="440">V127/D127*100</f>
        <v>0</v>
      </c>
      <c r="Z127" s="56">
        <f t="shared" ref="Z127:Z131" si="441">SUM(M127:Q127)</f>
        <v>174000</v>
      </c>
      <c r="AA127" s="226">
        <f t="shared" ref="AA127:AA131" si="442">Z127/J127*100</f>
        <v>100</v>
      </c>
      <c r="AB127" s="56">
        <f t="shared" ref="AB127:AB134" si="443">Z127/L127*100</f>
        <v>100</v>
      </c>
      <c r="AC127" s="56">
        <f t="shared" ref="AC127:AC131" si="444">Z127/D127*100</f>
        <v>33.333333333333329</v>
      </c>
      <c r="AD127" s="57">
        <f t="shared" ref="AD127:AD131" si="445">J127-Z127</f>
        <v>0</v>
      </c>
      <c r="AE127" s="57">
        <f t="shared" ref="AE127:AE131" si="446">(AD127/J127)*100</f>
        <v>0</v>
      </c>
      <c r="AF127" s="57">
        <f t="shared" ref="AF127:AF131" si="447">(AD127/D127)*100</f>
        <v>0</v>
      </c>
      <c r="AG127" s="34">
        <f t="shared" ref="AG127:AG131" si="448">L127-Z127</f>
        <v>0</v>
      </c>
      <c r="AH127" s="57">
        <f t="shared" ref="AH127:AH131" si="449">(AG127/L127)*100</f>
        <v>0</v>
      </c>
      <c r="AI127" s="57">
        <f t="shared" ref="AI127:AI131" si="450">(AG127/D127)*100</f>
        <v>0</v>
      </c>
      <c r="AJ127" s="34">
        <f>D127-Z127</f>
        <v>348000</v>
      </c>
      <c r="AK127" s="57">
        <f>(AJ127/D127)*100</f>
        <v>66.666666666666657</v>
      </c>
    </row>
    <row r="128" spans="1:37" ht="18.75">
      <c r="A128" s="210"/>
      <c r="B128" s="38"/>
      <c r="C128" s="49" t="s">
        <v>57</v>
      </c>
      <c r="D128" s="49">
        <v>1440000</v>
      </c>
      <c r="E128" s="49">
        <v>600000</v>
      </c>
      <c r="F128" s="49">
        <v>0</v>
      </c>
      <c r="G128" s="49">
        <v>0</v>
      </c>
      <c r="H128" s="49"/>
      <c r="I128" s="49">
        <v>0</v>
      </c>
      <c r="J128" s="41">
        <f t="shared" si="432"/>
        <v>600000</v>
      </c>
      <c r="K128" s="58">
        <v>0</v>
      </c>
      <c r="L128" s="209">
        <f t="shared" si="433"/>
        <v>600000</v>
      </c>
      <c r="M128" s="52">
        <f>'SF DATA'!Y190</f>
        <v>112065</v>
      </c>
      <c r="N128" s="53">
        <f>'SF DATA'!Z190</f>
        <v>0</v>
      </c>
      <c r="O128" s="54">
        <f>'SF DATA'!AA190</f>
        <v>0</v>
      </c>
      <c r="P128" s="55">
        <f>'SF DATA'!AB190</f>
        <v>0</v>
      </c>
      <c r="Q128" s="81"/>
      <c r="R128" s="56">
        <f t="shared" ref="R128:R131" si="451">M128+N128</f>
        <v>112065</v>
      </c>
      <c r="S128" s="56">
        <f t="shared" si="434"/>
        <v>18.677499999999998</v>
      </c>
      <c r="T128" s="56">
        <f t="shared" si="435"/>
        <v>18.677499999999998</v>
      </c>
      <c r="U128" s="56">
        <f t="shared" si="436"/>
        <v>7.7822916666666675</v>
      </c>
      <c r="V128" s="57">
        <f t="shared" si="437"/>
        <v>0</v>
      </c>
      <c r="W128" s="56">
        <f t="shared" si="438"/>
        <v>0</v>
      </c>
      <c r="X128" s="56">
        <f t="shared" si="439"/>
        <v>0</v>
      </c>
      <c r="Y128" s="56">
        <f t="shared" si="440"/>
        <v>0</v>
      </c>
      <c r="Z128" s="56">
        <f t="shared" si="441"/>
        <v>112065</v>
      </c>
      <c r="AA128" s="226">
        <f t="shared" si="442"/>
        <v>18.677499999999998</v>
      </c>
      <c r="AB128" s="56">
        <f t="shared" si="443"/>
        <v>18.677499999999998</v>
      </c>
      <c r="AC128" s="56">
        <f t="shared" si="444"/>
        <v>7.7822916666666675</v>
      </c>
      <c r="AD128" s="57">
        <f t="shared" si="445"/>
        <v>487935</v>
      </c>
      <c r="AE128" s="57">
        <f t="shared" si="446"/>
        <v>81.322499999999991</v>
      </c>
      <c r="AF128" s="57">
        <f t="shared" si="447"/>
        <v>33.884374999999999</v>
      </c>
      <c r="AG128" s="34">
        <f t="shared" si="448"/>
        <v>487935</v>
      </c>
      <c r="AH128" s="57">
        <f t="shared" si="449"/>
        <v>81.322499999999991</v>
      </c>
      <c r="AI128" s="57">
        <f t="shared" si="450"/>
        <v>33.884374999999999</v>
      </c>
      <c r="AJ128" s="34">
        <f t="shared" ref="AJ128:AJ131" si="452">D128-Z128</f>
        <v>1327935</v>
      </c>
      <c r="AK128" s="57">
        <f t="shared" ref="AK128:AK131" si="453">(AJ128/D128)*100</f>
        <v>92.217708333333334</v>
      </c>
    </row>
    <row r="129" spans="1:37" ht="18.75">
      <c r="A129" s="38"/>
      <c r="B129" s="38"/>
      <c r="C129" s="49" t="s">
        <v>58</v>
      </c>
      <c r="D129" s="49">
        <v>1364000</v>
      </c>
      <c r="E129" s="49">
        <v>1000000</v>
      </c>
      <c r="F129" s="49">
        <v>0</v>
      </c>
      <c r="G129" s="49">
        <v>0</v>
      </c>
      <c r="H129" s="49"/>
      <c r="I129" s="49">
        <v>0</v>
      </c>
      <c r="J129" s="41">
        <f t="shared" si="432"/>
        <v>1000000</v>
      </c>
      <c r="K129" s="59">
        <v>0</v>
      </c>
      <c r="L129" s="209">
        <f t="shared" si="433"/>
        <v>1000000</v>
      </c>
      <c r="M129" s="52">
        <f>'SF DATA'!AC190</f>
        <v>914458.38</v>
      </c>
      <c r="N129" s="53">
        <f>'SF DATA'!AD190</f>
        <v>0</v>
      </c>
      <c r="O129" s="54">
        <f>'SF DATA'!AE190</f>
        <v>0</v>
      </c>
      <c r="P129" s="55">
        <f>'SF DATA'!AF190</f>
        <v>0</v>
      </c>
      <c r="Q129" s="81"/>
      <c r="R129" s="56">
        <f t="shared" si="451"/>
        <v>914458.38</v>
      </c>
      <c r="S129" s="56">
        <f t="shared" si="434"/>
        <v>91.445837999999995</v>
      </c>
      <c r="T129" s="56">
        <f t="shared" si="435"/>
        <v>91.445837999999995</v>
      </c>
      <c r="U129" s="56">
        <f t="shared" si="436"/>
        <v>67.042403225806453</v>
      </c>
      <c r="V129" s="57">
        <f t="shared" si="437"/>
        <v>0</v>
      </c>
      <c r="W129" s="56">
        <f t="shared" si="438"/>
        <v>0</v>
      </c>
      <c r="X129" s="56">
        <f t="shared" si="439"/>
        <v>0</v>
      </c>
      <c r="Y129" s="56">
        <f t="shared" si="440"/>
        <v>0</v>
      </c>
      <c r="Z129" s="56">
        <f t="shared" si="441"/>
        <v>914458.38</v>
      </c>
      <c r="AA129" s="226">
        <f t="shared" si="442"/>
        <v>91.445837999999995</v>
      </c>
      <c r="AB129" s="56">
        <f t="shared" si="443"/>
        <v>91.445837999999995</v>
      </c>
      <c r="AC129" s="56">
        <f t="shared" si="444"/>
        <v>67.042403225806453</v>
      </c>
      <c r="AD129" s="57">
        <f t="shared" si="445"/>
        <v>85541.62</v>
      </c>
      <c r="AE129" s="57">
        <f t="shared" si="446"/>
        <v>8.5541619999999998</v>
      </c>
      <c r="AF129" s="57">
        <f t="shared" si="447"/>
        <v>6.2713797653958947</v>
      </c>
      <c r="AG129" s="34">
        <f t="shared" si="448"/>
        <v>85541.62</v>
      </c>
      <c r="AH129" s="57">
        <f t="shared" si="449"/>
        <v>8.5541619999999998</v>
      </c>
      <c r="AI129" s="57">
        <f t="shared" si="450"/>
        <v>6.2713797653958947</v>
      </c>
      <c r="AJ129" s="34">
        <f t="shared" si="452"/>
        <v>449541.62</v>
      </c>
      <c r="AK129" s="57">
        <f t="shared" si="453"/>
        <v>32.957596774193547</v>
      </c>
    </row>
    <row r="130" spans="1:37" ht="18" hidden="1" customHeight="1">
      <c r="A130" s="38"/>
      <c r="B130" s="38"/>
      <c r="C130" s="49" t="s">
        <v>69</v>
      </c>
      <c r="D130" s="49">
        <v>0</v>
      </c>
      <c r="E130" s="49">
        <v>0</v>
      </c>
      <c r="F130" s="49">
        <v>0</v>
      </c>
      <c r="G130" s="49">
        <v>0</v>
      </c>
      <c r="H130" s="49"/>
      <c r="I130" s="49">
        <v>0</v>
      </c>
      <c r="J130" s="41">
        <f t="shared" si="432"/>
        <v>0</v>
      </c>
      <c r="K130" s="59">
        <v>0</v>
      </c>
      <c r="L130" s="209">
        <f t="shared" si="433"/>
        <v>0</v>
      </c>
      <c r="M130" s="52"/>
      <c r="N130" s="53"/>
      <c r="O130" s="54"/>
      <c r="P130" s="55"/>
      <c r="Q130" s="81"/>
      <c r="R130" s="56">
        <f t="shared" si="451"/>
        <v>0</v>
      </c>
      <c r="S130" s="56" t="e">
        <f t="shared" si="434"/>
        <v>#DIV/0!</v>
      </c>
      <c r="T130" s="56" t="e">
        <f t="shared" si="435"/>
        <v>#DIV/0!</v>
      </c>
      <c r="U130" s="56" t="e">
        <f t="shared" si="436"/>
        <v>#DIV/0!</v>
      </c>
      <c r="V130" s="57">
        <f>O130+P130+Q130</f>
        <v>0</v>
      </c>
      <c r="W130" s="56" t="e">
        <f t="shared" si="438"/>
        <v>#DIV/0!</v>
      </c>
      <c r="X130" s="56" t="e">
        <f t="shared" si="439"/>
        <v>#DIV/0!</v>
      </c>
      <c r="Y130" s="56" t="e">
        <f t="shared" si="440"/>
        <v>#DIV/0!</v>
      </c>
      <c r="Z130" s="56">
        <f t="shared" si="441"/>
        <v>0</v>
      </c>
      <c r="AA130" s="226" t="e">
        <f t="shared" si="442"/>
        <v>#DIV/0!</v>
      </c>
      <c r="AB130" s="56" t="e">
        <f t="shared" si="443"/>
        <v>#DIV/0!</v>
      </c>
      <c r="AC130" s="56" t="e">
        <f t="shared" si="444"/>
        <v>#DIV/0!</v>
      </c>
      <c r="AD130" s="57">
        <f t="shared" si="445"/>
        <v>0</v>
      </c>
      <c r="AE130" s="57" t="e">
        <f t="shared" si="446"/>
        <v>#DIV/0!</v>
      </c>
      <c r="AF130" s="57" t="e">
        <f t="shared" si="447"/>
        <v>#DIV/0!</v>
      </c>
      <c r="AG130" s="34">
        <f t="shared" si="448"/>
        <v>0</v>
      </c>
      <c r="AH130" s="57" t="e">
        <f t="shared" si="449"/>
        <v>#DIV/0!</v>
      </c>
      <c r="AI130" s="57" t="e">
        <f t="shared" si="450"/>
        <v>#DIV/0!</v>
      </c>
      <c r="AJ130" s="34">
        <f t="shared" si="452"/>
        <v>0</v>
      </c>
      <c r="AK130" s="57" t="e">
        <f t="shared" si="453"/>
        <v>#DIV/0!</v>
      </c>
    </row>
    <row r="131" spans="1:37" ht="18" hidden="1" customHeight="1">
      <c r="A131" s="38"/>
      <c r="B131" s="38"/>
      <c r="C131" s="49" t="s">
        <v>60</v>
      </c>
      <c r="D131" s="49">
        <v>0</v>
      </c>
      <c r="E131" s="49">
        <v>0</v>
      </c>
      <c r="F131" s="49">
        <v>0</v>
      </c>
      <c r="G131" s="49">
        <v>0</v>
      </c>
      <c r="H131" s="49"/>
      <c r="I131" s="49">
        <v>0</v>
      </c>
      <c r="J131" s="41">
        <f t="shared" si="432"/>
        <v>0</v>
      </c>
      <c r="K131" s="58">
        <v>0</v>
      </c>
      <c r="L131" s="209">
        <f t="shared" si="433"/>
        <v>0</v>
      </c>
      <c r="M131" s="52"/>
      <c r="N131" s="53"/>
      <c r="O131" s="54"/>
      <c r="P131" s="55"/>
      <c r="Q131" s="81"/>
      <c r="R131" s="56">
        <f t="shared" si="451"/>
        <v>0</v>
      </c>
      <c r="S131" s="56" t="e">
        <f t="shared" si="434"/>
        <v>#DIV/0!</v>
      </c>
      <c r="T131" s="56" t="e">
        <f t="shared" si="435"/>
        <v>#DIV/0!</v>
      </c>
      <c r="U131" s="56" t="e">
        <f t="shared" si="436"/>
        <v>#DIV/0!</v>
      </c>
      <c r="V131" s="57">
        <f t="shared" ref="V131" si="454">O131+P131+Q131</f>
        <v>0</v>
      </c>
      <c r="W131" s="56" t="e">
        <f t="shared" si="438"/>
        <v>#DIV/0!</v>
      </c>
      <c r="X131" s="56" t="e">
        <f t="shared" si="439"/>
        <v>#DIV/0!</v>
      </c>
      <c r="Y131" s="56" t="e">
        <f t="shared" si="440"/>
        <v>#DIV/0!</v>
      </c>
      <c r="Z131" s="56">
        <f t="shared" si="441"/>
        <v>0</v>
      </c>
      <c r="AA131" s="226" t="e">
        <f t="shared" si="442"/>
        <v>#DIV/0!</v>
      </c>
      <c r="AB131" s="56" t="e">
        <f t="shared" si="443"/>
        <v>#DIV/0!</v>
      </c>
      <c r="AC131" s="56" t="e">
        <f t="shared" si="444"/>
        <v>#DIV/0!</v>
      </c>
      <c r="AD131" s="57">
        <f t="shared" si="445"/>
        <v>0</v>
      </c>
      <c r="AE131" s="57" t="e">
        <f t="shared" si="446"/>
        <v>#DIV/0!</v>
      </c>
      <c r="AF131" s="57" t="e">
        <f t="shared" si="447"/>
        <v>#DIV/0!</v>
      </c>
      <c r="AG131" s="34">
        <f t="shared" si="448"/>
        <v>0</v>
      </c>
      <c r="AH131" s="57" t="e">
        <f t="shared" si="449"/>
        <v>#DIV/0!</v>
      </c>
      <c r="AI131" s="57" t="e">
        <f t="shared" si="450"/>
        <v>#DIV/0!</v>
      </c>
      <c r="AJ131" s="34">
        <f t="shared" si="452"/>
        <v>0</v>
      </c>
      <c r="AK131" s="57" t="e">
        <f t="shared" si="453"/>
        <v>#DIV/0!</v>
      </c>
    </row>
    <row r="132" spans="1:37" ht="18" hidden="1" customHeight="1">
      <c r="A132" s="61"/>
      <c r="B132" s="62"/>
      <c r="C132" s="63" t="s">
        <v>61</v>
      </c>
      <c r="D132" s="63">
        <f>D133</f>
        <v>0</v>
      </c>
      <c r="E132" s="63">
        <f t="shared" ref="E132:I132" si="455">E133</f>
        <v>0</v>
      </c>
      <c r="F132" s="63">
        <f t="shared" si="455"/>
        <v>0</v>
      </c>
      <c r="G132" s="63">
        <f t="shared" si="455"/>
        <v>0</v>
      </c>
      <c r="H132" s="63"/>
      <c r="I132" s="63">
        <f t="shared" si="455"/>
        <v>0</v>
      </c>
      <c r="J132" s="63">
        <f>J133</f>
        <v>0</v>
      </c>
      <c r="K132" s="84">
        <f>K133</f>
        <v>0</v>
      </c>
      <c r="L132" s="63">
        <f>L133</f>
        <v>0</v>
      </c>
      <c r="M132" s="64">
        <f t="shared" ref="M132:AJ132" si="456">M133</f>
        <v>0</v>
      </c>
      <c r="N132" s="65"/>
      <c r="O132" s="66"/>
      <c r="P132" s="46"/>
      <c r="Q132" s="82">
        <f t="shared" si="456"/>
        <v>0</v>
      </c>
      <c r="R132" s="67">
        <f t="shared" si="456"/>
        <v>0</v>
      </c>
      <c r="S132" s="67" t="e">
        <f t="shared" si="456"/>
        <v>#DIV/0!</v>
      </c>
      <c r="T132" s="104" t="e">
        <f t="shared" si="435"/>
        <v>#DIV/0!</v>
      </c>
      <c r="U132" s="67" t="e">
        <f t="shared" si="456"/>
        <v>#DIV/0!</v>
      </c>
      <c r="V132" s="63">
        <f t="shared" si="456"/>
        <v>0</v>
      </c>
      <c r="W132" s="67" t="e">
        <f t="shared" si="456"/>
        <v>#DIV/0!</v>
      </c>
      <c r="X132" s="104" t="e">
        <f t="shared" si="439"/>
        <v>#DIV/0!</v>
      </c>
      <c r="Y132" s="67" t="e">
        <f t="shared" si="456"/>
        <v>#DIV/0!</v>
      </c>
      <c r="Z132" s="67">
        <f>Z133</f>
        <v>0</v>
      </c>
      <c r="AA132" s="227" t="e">
        <f t="shared" si="456"/>
        <v>#DIV/0!</v>
      </c>
      <c r="AB132" s="56" t="e">
        <f t="shared" si="443"/>
        <v>#DIV/0!</v>
      </c>
      <c r="AC132" s="67" t="e">
        <f t="shared" si="456"/>
        <v>#DIV/0!</v>
      </c>
      <c r="AD132" s="63">
        <f t="shared" si="456"/>
        <v>0</v>
      </c>
      <c r="AE132" s="63" t="e">
        <f t="shared" si="456"/>
        <v>#DIV/0!</v>
      </c>
      <c r="AF132" s="63" t="e">
        <f t="shared" si="456"/>
        <v>#DIV/0!</v>
      </c>
      <c r="AG132" s="63">
        <f t="shared" si="456"/>
        <v>0</v>
      </c>
      <c r="AH132" s="63" t="e">
        <f t="shared" si="456"/>
        <v>#DIV/0!</v>
      </c>
      <c r="AI132" s="63" t="e">
        <f t="shared" si="456"/>
        <v>#DIV/0!</v>
      </c>
      <c r="AJ132" s="63">
        <f t="shared" si="456"/>
        <v>0</v>
      </c>
      <c r="AK132" s="63" t="e">
        <f>(AJ132/D132)*100</f>
        <v>#DIV/0!</v>
      </c>
    </row>
    <row r="133" spans="1:37" ht="18" hidden="1" customHeight="1">
      <c r="A133" s="38"/>
      <c r="B133" s="38"/>
      <c r="C133" s="49" t="s">
        <v>70</v>
      </c>
      <c r="D133" s="87">
        <v>0</v>
      </c>
      <c r="E133" s="88">
        <v>0</v>
      </c>
      <c r="F133" s="88">
        <v>0</v>
      </c>
      <c r="G133" s="88">
        <v>0</v>
      </c>
      <c r="H133" s="88"/>
      <c r="I133" s="49">
        <v>0</v>
      </c>
      <c r="J133" s="49">
        <f>SUM(E133:I133)</f>
        <v>0</v>
      </c>
      <c r="K133" s="76">
        <v>0</v>
      </c>
      <c r="L133" s="209">
        <f t="shared" ref="L133:L134" si="457">J133+K133</f>
        <v>0</v>
      </c>
      <c r="M133" s="52"/>
      <c r="N133" s="53"/>
      <c r="O133" s="54"/>
      <c r="P133" s="55"/>
      <c r="Q133" s="81"/>
      <c r="R133" s="57">
        <f>M133+N133</f>
        <v>0</v>
      </c>
      <c r="S133" s="56" t="e">
        <f t="shared" ref="S133:S134" si="458">R133/J133*100</f>
        <v>#DIV/0!</v>
      </c>
      <c r="T133" s="56" t="e">
        <f t="shared" si="435"/>
        <v>#DIV/0!</v>
      </c>
      <c r="U133" s="56" t="e">
        <f t="shared" ref="U133:U134" si="459">R133/D133*100</f>
        <v>#DIV/0!</v>
      </c>
      <c r="V133" s="57">
        <f t="shared" ref="V133:V134" si="460">O133+P133+Q133</f>
        <v>0</v>
      </c>
      <c r="W133" s="56" t="e">
        <f t="shared" ref="W133:W134" si="461">V133/J133*100</f>
        <v>#DIV/0!</v>
      </c>
      <c r="X133" s="56" t="e">
        <f t="shared" si="439"/>
        <v>#DIV/0!</v>
      </c>
      <c r="Y133" s="56" t="e">
        <f t="shared" ref="Y133:Y134" si="462">V133/D133*100</f>
        <v>#DIV/0!</v>
      </c>
      <c r="Z133" s="56">
        <f t="shared" ref="Z133:Z134" si="463">SUM(M133:Q133)</f>
        <v>0</v>
      </c>
      <c r="AA133" s="226" t="e">
        <f t="shared" ref="AA133:AA134" si="464">Z133/J133*100</f>
        <v>#DIV/0!</v>
      </c>
      <c r="AB133" s="56" t="e">
        <f t="shared" si="443"/>
        <v>#DIV/0!</v>
      </c>
      <c r="AC133" s="56" t="e">
        <f t="shared" ref="AC133:AC134" si="465">Z133/D133*100</f>
        <v>#DIV/0!</v>
      </c>
      <c r="AD133" s="57">
        <f t="shared" ref="AD133:AD134" si="466">J133-Z133</f>
        <v>0</v>
      </c>
      <c r="AE133" s="57" t="e">
        <f t="shared" ref="AE133:AE134" si="467">(AD133/J133)*100</f>
        <v>#DIV/0!</v>
      </c>
      <c r="AF133" s="57" t="e">
        <f t="shared" ref="AF133:AF134" si="468">(AD133/D133)*100</f>
        <v>#DIV/0!</v>
      </c>
      <c r="AG133" s="34">
        <f t="shared" ref="AG133:AG134" si="469">L133-Z133</f>
        <v>0</v>
      </c>
      <c r="AH133" s="57" t="e">
        <f t="shared" ref="AH133:AH134" si="470">(AG133/L133)*100</f>
        <v>#DIV/0!</v>
      </c>
      <c r="AI133" s="57" t="e">
        <f t="shared" ref="AI133:AI134" si="471">(AG133/D133)*100</f>
        <v>#DIV/0!</v>
      </c>
      <c r="AJ133" s="34">
        <f t="shared" ref="AJ133:AJ134" si="472">D133-Z133</f>
        <v>0</v>
      </c>
      <c r="AK133" s="57" t="e">
        <f t="shared" ref="AK133:AK134" si="473">(AJ133/D133)*100</f>
        <v>#DIV/0!</v>
      </c>
    </row>
    <row r="134" spans="1:37" ht="18" customHeight="1">
      <c r="A134" s="38"/>
      <c r="B134" s="38"/>
      <c r="C134" s="41" t="s">
        <v>376</v>
      </c>
      <c r="D134" s="49">
        <v>350000</v>
      </c>
      <c r="E134" s="92">
        <v>0</v>
      </c>
      <c r="F134" s="92">
        <v>0</v>
      </c>
      <c r="G134" s="34">
        <v>0</v>
      </c>
      <c r="H134" s="34"/>
      <c r="I134" s="49">
        <v>0</v>
      </c>
      <c r="J134" s="49">
        <f>SUM(E134:I134)</f>
        <v>0</v>
      </c>
      <c r="K134" s="76">
        <v>0</v>
      </c>
      <c r="L134" s="209">
        <f t="shared" si="457"/>
        <v>0</v>
      </c>
      <c r="M134" s="52">
        <v>0</v>
      </c>
      <c r="N134" s="53"/>
      <c r="O134" s="54"/>
      <c r="P134" s="55"/>
      <c r="Q134" s="81">
        <v>0</v>
      </c>
      <c r="R134" s="57">
        <f>M134+N134</f>
        <v>0</v>
      </c>
      <c r="S134" s="56" t="e">
        <f t="shared" si="458"/>
        <v>#DIV/0!</v>
      </c>
      <c r="T134" s="56" t="e">
        <f t="shared" si="435"/>
        <v>#DIV/0!</v>
      </c>
      <c r="U134" s="56">
        <f t="shared" si="459"/>
        <v>0</v>
      </c>
      <c r="V134" s="57">
        <f t="shared" si="460"/>
        <v>0</v>
      </c>
      <c r="W134" s="56" t="e">
        <f t="shared" si="461"/>
        <v>#DIV/0!</v>
      </c>
      <c r="X134" s="56" t="e">
        <f t="shared" si="439"/>
        <v>#DIV/0!</v>
      </c>
      <c r="Y134" s="56">
        <f t="shared" si="462"/>
        <v>0</v>
      </c>
      <c r="Z134" s="56">
        <f t="shared" si="463"/>
        <v>0</v>
      </c>
      <c r="AA134" s="226" t="e">
        <f t="shared" si="464"/>
        <v>#DIV/0!</v>
      </c>
      <c r="AB134" s="56" t="e">
        <f t="shared" si="443"/>
        <v>#DIV/0!</v>
      </c>
      <c r="AC134" s="56">
        <f t="shared" si="465"/>
        <v>0</v>
      </c>
      <c r="AD134" s="57">
        <f t="shared" si="466"/>
        <v>0</v>
      </c>
      <c r="AE134" s="57" t="e">
        <f t="shared" si="467"/>
        <v>#DIV/0!</v>
      </c>
      <c r="AF134" s="57">
        <f t="shared" si="468"/>
        <v>0</v>
      </c>
      <c r="AG134" s="34">
        <f t="shared" si="469"/>
        <v>0</v>
      </c>
      <c r="AH134" s="57" t="e">
        <f t="shared" si="470"/>
        <v>#DIV/0!</v>
      </c>
      <c r="AI134" s="57">
        <f t="shared" si="471"/>
        <v>0</v>
      </c>
      <c r="AJ134" s="34">
        <f t="shared" si="472"/>
        <v>350000</v>
      </c>
      <c r="AK134" s="57">
        <f t="shared" si="473"/>
        <v>100</v>
      </c>
    </row>
    <row r="135" spans="1:37" ht="18.75">
      <c r="A135" s="69"/>
      <c r="B135" s="69"/>
      <c r="C135" s="70"/>
      <c r="D135" s="70"/>
      <c r="E135" s="71"/>
      <c r="F135" s="71"/>
      <c r="G135" s="71"/>
      <c r="H135" s="71"/>
      <c r="I135" s="71"/>
      <c r="J135" s="71"/>
      <c r="K135" s="71"/>
      <c r="L135" s="71"/>
      <c r="M135" s="72"/>
      <c r="N135" s="73"/>
      <c r="O135" s="74"/>
      <c r="P135" s="75"/>
      <c r="Q135" s="83"/>
      <c r="R135" s="71"/>
      <c r="S135" s="71"/>
      <c r="T135" s="71"/>
      <c r="U135" s="71"/>
      <c r="V135" s="71"/>
      <c r="W135" s="71"/>
      <c r="X135" s="71"/>
      <c r="Y135" s="71"/>
      <c r="Z135" s="71"/>
      <c r="AA135" s="228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</row>
    <row r="136" spans="1:37" ht="26.25" hidden="1">
      <c r="A136" s="1085" t="s">
        <v>218</v>
      </c>
      <c r="B136" s="1086"/>
      <c r="C136" s="1086"/>
      <c r="D136" s="1086"/>
      <c r="E136" s="1086"/>
      <c r="F136" s="1086"/>
      <c r="G136" s="1086"/>
      <c r="H136" s="1086"/>
      <c r="I136" s="1086"/>
      <c r="J136" s="1086"/>
      <c r="K136" s="1086"/>
      <c r="L136" s="1086"/>
      <c r="M136" s="1086"/>
      <c r="N136" s="1086"/>
      <c r="O136" s="1086"/>
      <c r="P136" s="1086"/>
      <c r="Q136" s="1086"/>
      <c r="R136" s="1086"/>
      <c r="S136" s="1086"/>
      <c r="T136" s="1086"/>
      <c r="U136" s="1086"/>
      <c r="V136" s="1086"/>
      <c r="W136" s="1086"/>
      <c r="X136" s="1086"/>
      <c r="Y136" s="1086"/>
      <c r="Z136" s="1086"/>
      <c r="AA136" s="1086"/>
      <c r="AB136" s="1086"/>
      <c r="AC136" s="1086"/>
      <c r="AD136" s="1086"/>
      <c r="AE136" s="1086"/>
      <c r="AF136" s="1086"/>
      <c r="AG136" s="1086"/>
      <c r="AH136" s="1086"/>
      <c r="AI136" s="1086"/>
      <c r="AJ136" s="1086"/>
      <c r="AK136" s="1086"/>
    </row>
    <row r="137" spans="1:37" s="35" customFormat="1" ht="36.950000000000003" hidden="1" customHeight="1">
      <c r="A137" s="182"/>
      <c r="B137" s="183"/>
      <c r="C137" s="184"/>
      <c r="D137" s="184"/>
      <c r="E137" s="184"/>
      <c r="F137" s="184"/>
      <c r="G137" s="184"/>
      <c r="H137" s="184"/>
      <c r="I137" s="184"/>
      <c r="J137" s="184"/>
      <c r="K137" s="185"/>
      <c r="L137" s="184"/>
      <c r="M137" s="186" t="s">
        <v>435</v>
      </c>
      <c r="N137" s="186" t="s">
        <v>436</v>
      </c>
      <c r="O137" s="186" t="s">
        <v>20</v>
      </c>
      <c r="P137" s="186" t="s">
        <v>21</v>
      </c>
      <c r="Q137" s="186" t="s">
        <v>437</v>
      </c>
      <c r="R137" s="187" t="s">
        <v>417</v>
      </c>
      <c r="S137" s="188" t="s">
        <v>433</v>
      </c>
      <c r="T137" s="188" t="s">
        <v>434</v>
      </c>
      <c r="U137" s="188" t="s">
        <v>403</v>
      </c>
      <c r="V137" s="188" t="s">
        <v>438</v>
      </c>
      <c r="W137" s="188" t="s">
        <v>433</v>
      </c>
      <c r="X137" s="188" t="s">
        <v>434</v>
      </c>
      <c r="Y137" s="188" t="s">
        <v>403</v>
      </c>
      <c r="Z137" s="187" t="s">
        <v>439</v>
      </c>
      <c r="AA137" s="220" t="s">
        <v>433</v>
      </c>
      <c r="AB137" s="188" t="s">
        <v>434</v>
      </c>
      <c r="AC137" s="188" t="s">
        <v>403</v>
      </c>
      <c r="AD137" s="188" t="s">
        <v>440</v>
      </c>
      <c r="AE137" s="188" t="s">
        <v>433</v>
      </c>
      <c r="AF137" s="188" t="s">
        <v>403</v>
      </c>
      <c r="AG137" s="188" t="s">
        <v>408</v>
      </c>
      <c r="AH137" s="188" t="s">
        <v>433</v>
      </c>
      <c r="AI137" s="188" t="s">
        <v>403</v>
      </c>
      <c r="AJ137" s="188" t="s">
        <v>441</v>
      </c>
      <c r="AK137" s="188" t="s">
        <v>403</v>
      </c>
    </row>
    <row r="138" spans="1:37" s="35" customFormat="1" ht="18.95" hidden="1" customHeight="1">
      <c r="A138" s="205"/>
      <c r="B138" s="206"/>
      <c r="C138" s="184" t="s">
        <v>54</v>
      </c>
      <c r="D138" s="184">
        <f>D139+D146+D148</f>
        <v>3006700</v>
      </c>
      <c r="E138" s="184">
        <f t="shared" ref="E138:L138" si="474">E139+E146+E148</f>
        <v>1415000</v>
      </c>
      <c r="F138" s="184">
        <f t="shared" si="474"/>
        <v>1395000</v>
      </c>
      <c r="G138" s="184">
        <f t="shared" si="474"/>
        <v>0</v>
      </c>
      <c r="H138" s="184">
        <f t="shared" ref="H138" si="475">H139+H146+H148</f>
        <v>0</v>
      </c>
      <c r="I138" s="184">
        <f t="shared" si="474"/>
        <v>0</v>
      </c>
      <c r="J138" s="184">
        <f t="shared" si="474"/>
        <v>2810000</v>
      </c>
      <c r="K138" s="185">
        <f t="shared" si="474"/>
        <v>0</v>
      </c>
      <c r="L138" s="184">
        <f t="shared" si="474"/>
        <v>2810000</v>
      </c>
      <c r="M138" s="184">
        <f>M139+M146+M148</f>
        <v>1922649.9900000002</v>
      </c>
      <c r="N138" s="184">
        <f t="shared" ref="N138:Q138" si="476">N139+N146+N148</f>
        <v>498800</v>
      </c>
      <c r="O138" s="184">
        <f t="shared" si="476"/>
        <v>0</v>
      </c>
      <c r="P138" s="184">
        <f t="shared" si="476"/>
        <v>15600</v>
      </c>
      <c r="Q138" s="184">
        <f t="shared" si="476"/>
        <v>0</v>
      </c>
      <c r="R138" s="184">
        <f>R139+R146+R148</f>
        <v>2421449.9900000002</v>
      </c>
      <c r="S138" s="207">
        <f>(R138/J138)*100</f>
        <v>86.172597508896814</v>
      </c>
      <c r="T138" s="207">
        <f>(R138/L138)*100</f>
        <v>86.172597508896814</v>
      </c>
      <c r="U138" s="198">
        <f t="shared" ref="U138:U145" si="477">(R138/D138)*100</f>
        <v>80.535137858782065</v>
      </c>
      <c r="V138" s="184">
        <f>V139+V146+V148</f>
        <v>15600</v>
      </c>
      <c r="W138" s="198">
        <f>(V138/J138)*100</f>
        <v>0.55516014234875444</v>
      </c>
      <c r="X138" s="207">
        <f>(V138/L138)*100</f>
        <v>0.55516014234875444</v>
      </c>
      <c r="Y138" s="198">
        <f t="shared" ref="Y138:Y145" si="478">(V138/D138)*100</f>
        <v>0.51884125453154617</v>
      </c>
      <c r="Z138" s="184">
        <f>Z139+Z146+Z148</f>
        <v>2437049.9900000002</v>
      </c>
      <c r="AA138" s="221">
        <f>(Z138/J138)*100</f>
        <v>86.727757651245568</v>
      </c>
      <c r="AB138" s="207">
        <f>(Z138/L138)*100</f>
        <v>86.727757651245568</v>
      </c>
      <c r="AC138" s="198">
        <f t="shared" ref="AC138:AC145" si="479">(Z138/D138)*100</f>
        <v>81.053979113313616</v>
      </c>
      <c r="AD138" s="184">
        <f>AD139+AD146+AD148</f>
        <v>372950.00999999995</v>
      </c>
      <c r="AE138" s="198">
        <f t="shared" ref="AE138:AE139" si="480">(AD138/J138)*100</f>
        <v>13.272242348754446</v>
      </c>
      <c r="AF138" s="198">
        <f t="shared" ref="AF138:AF145" si="481">(AD138/D138)*100</f>
        <v>12.403964811920043</v>
      </c>
      <c r="AG138" s="184">
        <f>AG139+AG146+AG148</f>
        <v>372950.00999999995</v>
      </c>
      <c r="AH138" s="198">
        <f>(AG138/L138)*100</f>
        <v>13.272242348754446</v>
      </c>
      <c r="AI138" s="198">
        <f t="shared" ref="AI138:AI148" si="482">(AG138/D138)*100</f>
        <v>12.403964811920043</v>
      </c>
      <c r="AJ138" s="184">
        <f>AJ139+AJ146+AJ148</f>
        <v>569650.01</v>
      </c>
      <c r="AK138" s="198">
        <f t="shared" ref="AK138:AK148" si="483">(AJ138/D138)*100</f>
        <v>18.946020886686401</v>
      </c>
    </row>
    <row r="139" spans="1:37" s="35" customFormat="1" ht="18.95" hidden="1" customHeight="1">
      <c r="A139" s="182"/>
      <c r="B139" s="192" t="s">
        <v>34</v>
      </c>
      <c r="C139" s="193" t="s">
        <v>55</v>
      </c>
      <c r="D139" s="193">
        <f t="shared" ref="D139:I139" si="484">SUM(D140:D145)</f>
        <v>2810000</v>
      </c>
      <c r="E139" s="190">
        <f t="shared" si="484"/>
        <v>1415000</v>
      </c>
      <c r="F139" s="190">
        <f t="shared" si="484"/>
        <v>1395000</v>
      </c>
      <c r="G139" s="190">
        <f t="shared" si="484"/>
        <v>0</v>
      </c>
      <c r="H139" s="190">
        <f t="shared" si="484"/>
        <v>0</v>
      </c>
      <c r="I139" s="190">
        <f t="shared" si="484"/>
        <v>0</v>
      </c>
      <c r="J139" s="190">
        <f>SUM(E139:I139)</f>
        <v>2810000</v>
      </c>
      <c r="K139" s="194">
        <f>SUM(K140:K145)</f>
        <v>0</v>
      </c>
      <c r="L139" s="190">
        <f>SUM(L140:L145)</f>
        <v>2810000</v>
      </c>
      <c r="M139" s="193">
        <f>SUM(M140:M145)</f>
        <v>1922649.9900000002</v>
      </c>
      <c r="N139" s="193">
        <f t="shared" ref="N139:Q139" si="485">SUM(N140:N145)</f>
        <v>498800</v>
      </c>
      <c r="O139" s="193">
        <f t="shared" si="485"/>
        <v>0</v>
      </c>
      <c r="P139" s="193">
        <f t="shared" si="485"/>
        <v>15600</v>
      </c>
      <c r="Q139" s="193">
        <f t="shared" si="485"/>
        <v>0</v>
      </c>
      <c r="R139" s="190">
        <f>SUM(R140:R145)</f>
        <v>2421449.9900000002</v>
      </c>
      <c r="S139" s="189">
        <f t="shared" ref="S139:S141" si="486">(R139/J139)*100</f>
        <v>86.172597508896814</v>
      </c>
      <c r="T139" s="189">
        <f t="shared" ref="T139:T148" si="487">(R139/L139)*100</f>
        <v>86.172597508896814</v>
      </c>
      <c r="U139" s="190">
        <f t="shared" si="477"/>
        <v>86.172597508896814</v>
      </c>
      <c r="V139" s="190">
        <f>SUM(V140:V145)</f>
        <v>15600</v>
      </c>
      <c r="W139" s="190">
        <f t="shared" ref="W139:W148" si="488">(V139/J139)*100</f>
        <v>0.55516014234875444</v>
      </c>
      <c r="X139" s="189">
        <f t="shared" ref="X139:X148" si="489">(V139/L139)*100</f>
        <v>0.55516014234875444</v>
      </c>
      <c r="Y139" s="189">
        <f t="shared" si="478"/>
        <v>0.55516014234875444</v>
      </c>
      <c r="Z139" s="190">
        <f>SUM(Z140:Z145)</f>
        <v>2437049.9900000002</v>
      </c>
      <c r="AA139" s="218">
        <f t="shared" ref="AA139:AA148" si="490">(Z139/J139)*100</f>
        <v>86.727757651245568</v>
      </c>
      <c r="AB139" s="189">
        <f t="shared" ref="AB139:AB148" si="491">(Z139/L139)*100</f>
        <v>86.727757651245568</v>
      </c>
      <c r="AC139" s="189">
        <f t="shared" si="479"/>
        <v>86.727757651245568</v>
      </c>
      <c r="AD139" s="191">
        <f>SUM(AD140:AD145)</f>
        <v>372950.00999999995</v>
      </c>
      <c r="AE139" s="191">
        <f t="shared" si="480"/>
        <v>13.272242348754446</v>
      </c>
      <c r="AF139" s="191">
        <f t="shared" si="481"/>
        <v>13.272242348754446</v>
      </c>
      <c r="AG139" s="191">
        <f>SUM(AG140:AG145)</f>
        <v>372950.00999999995</v>
      </c>
      <c r="AH139" s="191">
        <f t="shared" ref="AH139:AH148" si="492">(AG139/L139)*100</f>
        <v>13.272242348754446</v>
      </c>
      <c r="AI139" s="191">
        <f t="shared" si="482"/>
        <v>13.272242348754446</v>
      </c>
      <c r="AJ139" s="191">
        <f>SUM(AJ140:AJ145)</f>
        <v>372950.00999999995</v>
      </c>
      <c r="AK139" s="191">
        <f t="shared" si="483"/>
        <v>13.272242348754446</v>
      </c>
    </row>
    <row r="140" spans="1:37" s="35" customFormat="1" ht="18.95" hidden="1" customHeight="1">
      <c r="A140" s="183"/>
      <c r="B140" s="183"/>
      <c r="C140" s="189" t="s">
        <v>56</v>
      </c>
      <c r="D140" s="189">
        <f>D154</f>
        <v>675000</v>
      </c>
      <c r="E140" s="189">
        <f t="shared" ref="E140:G140" si="493">E154</f>
        <v>425000</v>
      </c>
      <c r="F140" s="189">
        <f t="shared" si="493"/>
        <v>250000</v>
      </c>
      <c r="G140" s="189">
        <f t="shared" si="493"/>
        <v>0</v>
      </c>
      <c r="H140" s="189">
        <f t="shared" ref="H140" si="494">H154</f>
        <v>0</v>
      </c>
      <c r="I140" s="189">
        <f>I154</f>
        <v>0</v>
      </c>
      <c r="J140" s="190">
        <f t="shared" ref="J140:J147" si="495">SUM(E140:I140)</f>
        <v>675000</v>
      </c>
      <c r="K140" s="195">
        <f>K154</f>
        <v>0</v>
      </c>
      <c r="L140" s="196">
        <f t="shared" ref="L140:L145" si="496">J140+(K140)</f>
        <v>675000</v>
      </c>
      <c r="M140" s="189">
        <f>M154</f>
        <v>659166.93000000005</v>
      </c>
      <c r="N140" s="189">
        <f t="shared" ref="N140:Q140" si="497">N154</f>
        <v>0</v>
      </c>
      <c r="O140" s="189">
        <f t="shared" si="497"/>
        <v>0</v>
      </c>
      <c r="P140" s="189">
        <f t="shared" si="497"/>
        <v>0</v>
      </c>
      <c r="Q140" s="189">
        <f t="shared" si="497"/>
        <v>0</v>
      </c>
      <c r="R140" s="189">
        <f t="shared" ref="R140:R145" si="498">M140+N140</f>
        <v>659166.93000000005</v>
      </c>
      <c r="S140" s="189">
        <f t="shared" si="486"/>
        <v>97.654360000000011</v>
      </c>
      <c r="T140" s="189">
        <f t="shared" si="487"/>
        <v>97.654360000000011</v>
      </c>
      <c r="U140" s="189">
        <f t="shared" si="477"/>
        <v>97.654360000000011</v>
      </c>
      <c r="V140" s="189">
        <f t="shared" ref="V140:V145" si="499">O140+P140</f>
        <v>0</v>
      </c>
      <c r="W140" s="189">
        <f t="shared" si="488"/>
        <v>0</v>
      </c>
      <c r="X140" s="189">
        <f t="shared" si="489"/>
        <v>0</v>
      </c>
      <c r="Y140" s="189">
        <f t="shared" si="478"/>
        <v>0</v>
      </c>
      <c r="Z140" s="189">
        <f t="shared" ref="Z140:Z145" si="500">SUM(M140:Q140)</f>
        <v>659166.93000000005</v>
      </c>
      <c r="AA140" s="217">
        <f t="shared" si="490"/>
        <v>97.654360000000011</v>
      </c>
      <c r="AB140" s="189">
        <f t="shared" si="491"/>
        <v>97.654360000000011</v>
      </c>
      <c r="AC140" s="189">
        <f t="shared" si="479"/>
        <v>97.654360000000011</v>
      </c>
      <c r="AD140" s="197">
        <f>J140-Z140</f>
        <v>15833.069999999949</v>
      </c>
      <c r="AE140" s="197">
        <f>(AD140/J140)*100</f>
        <v>2.3456399999999924</v>
      </c>
      <c r="AF140" s="197">
        <f t="shared" si="481"/>
        <v>2.3456399999999924</v>
      </c>
      <c r="AG140" s="197">
        <f>L140-Z140</f>
        <v>15833.069999999949</v>
      </c>
      <c r="AH140" s="197">
        <f t="shared" si="492"/>
        <v>2.3456399999999924</v>
      </c>
      <c r="AI140" s="197">
        <f t="shared" si="482"/>
        <v>2.3456399999999924</v>
      </c>
      <c r="AJ140" s="197">
        <f t="shared" ref="AJ140:AJ145" si="501">D140-Z140</f>
        <v>15833.069999999949</v>
      </c>
      <c r="AK140" s="197">
        <f t="shared" si="483"/>
        <v>2.3456399999999924</v>
      </c>
    </row>
    <row r="141" spans="1:37" s="35" customFormat="1" ht="18.95" hidden="1" customHeight="1">
      <c r="A141" s="183"/>
      <c r="B141" s="183"/>
      <c r="C141" s="189" t="s">
        <v>375</v>
      </c>
      <c r="D141" s="189">
        <f t="shared" ref="D141:I145" si="502">D155</f>
        <v>0</v>
      </c>
      <c r="E141" s="189">
        <f t="shared" si="502"/>
        <v>0</v>
      </c>
      <c r="F141" s="189">
        <f t="shared" si="502"/>
        <v>0</v>
      </c>
      <c r="G141" s="189">
        <f t="shared" si="502"/>
        <v>0</v>
      </c>
      <c r="H141" s="189">
        <f t="shared" ref="H141" si="503">H155</f>
        <v>0</v>
      </c>
      <c r="I141" s="189">
        <f t="shared" si="502"/>
        <v>0</v>
      </c>
      <c r="J141" s="190">
        <f t="shared" si="495"/>
        <v>0</v>
      </c>
      <c r="K141" s="195">
        <f t="shared" ref="K141:K148" si="504">K155</f>
        <v>0</v>
      </c>
      <c r="L141" s="196">
        <f t="shared" si="496"/>
        <v>0</v>
      </c>
      <c r="M141" s="189">
        <f t="shared" ref="M141:Q141" si="505">M155</f>
        <v>0</v>
      </c>
      <c r="N141" s="189">
        <f t="shared" si="505"/>
        <v>0</v>
      </c>
      <c r="O141" s="189">
        <f t="shared" si="505"/>
        <v>0</v>
      </c>
      <c r="P141" s="189">
        <f t="shared" si="505"/>
        <v>0</v>
      </c>
      <c r="Q141" s="189">
        <f t="shared" si="505"/>
        <v>0</v>
      </c>
      <c r="R141" s="189">
        <f t="shared" si="498"/>
        <v>0</v>
      </c>
      <c r="S141" s="189" t="e">
        <f t="shared" si="486"/>
        <v>#DIV/0!</v>
      </c>
      <c r="T141" s="189" t="e">
        <f t="shared" si="487"/>
        <v>#DIV/0!</v>
      </c>
      <c r="U141" s="189" t="e">
        <f t="shared" si="477"/>
        <v>#DIV/0!</v>
      </c>
      <c r="V141" s="189">
        <f t="shared" si="499"/>
        <v>0</v>
      </c>
      <c r="W141" s="189" t="e">
        <f t="shared" si="488"/>
        <v>#DIV/0!</v>
      </c>
      <c r="X141" s="189" t="e">
        <f t="shared" si="489"/>
        <v>#DIV/0!</v>
      </c>
      <c r="Y141" s="189" t="e">
        <f t="shared" si="478"/>
        <v>#DIV/0!</v>
      </c>
      <c r="Z141" s="189">
        <f t="shared" si="500"/>
        <v>0</v>
      </c>
      <c r="AA141" s="217" t="e">
        <f t="shared" si="490"/>
        <v>#DIV/0!</v>
      </c>
      <c r="AB141" s="189" t="e">
        <f t="shared" si="491"/>
        <v>#DIV/0!</v>
      </c>
      <c r="AC141" s="189" t="e">
        <f t="shared" si="479"/>
        <v>#DIV/0!</v>
      </c>
      <c r="AD141" s="197">
        <f>J141-Z141</f>
        <v>0</v>
      </c>
      <c r="AE141" s="197" t="e">
        <f>(AD141/J141)*100</f>
        <v>#DIV/0!</v>
      </c>
      <c r="AF141" s="197" t="e">
        <f t="shared" si="481"/>
        <v>#DIV/0!</v>
      </c>
      <c r="AG141" s="197">
        <f>L141-Z141</f>
        <v>0</v>
      </c>
      <c r="AH141" s="197" t="e">
        <f t="shared" si="492"/>
        <v>#DIV/0!</v>
      </c>
      <c r="AI141" s="197" t="e">
        <f t="shared" si="482"/>
        <v>#DIV/0!</v>
      </c>
      <c r="AJ141" s="197">
        <f t="shared" si="501"/>
        <v>0</v>
      </c>
      <c r="AK141" s="197" t="e">
        <f t="shared" si="483"/>
        <v>#DIV/0!</v>
      </c>
    </row>
    <row r="142" spans="1:37" s="35" customFormat="1" ht="18.95" hidden="1" customHeight="1">
      <c r="A142" s="183"/>
      <c r="B142" s="183"/>
      <c r="C142" s="189" t="s">
        <v>57</v>
      </c>
      <c r="D142" s="189">
        <f t="shared" ref="D142:G142" si="506">D156</f>
        <v>2104000</v>
      </c>
      <c r="E142" s="189">
        <f t="shared" si="506"/>
        <v>974500</v>
      </c>
      <c r="F142" s="189">
        <f t="shared" si="506"/>
        <v>1129500</v>
      </c>
      <c r="G142" s="189">
        <f t="shared" si="506"/>
        <v>0</v>
      </c>
      <c r="H142" s="189">
        <f t="shared" ref="H142" si="507">H156</f>
        <v>0</v>
      </c>
      <c r="I142" s="189">
        <f t="shared" si="502"/>
        <v>0</v>
      </c>
      <c r="J142" s="190">
        <f t="shared" si="495"/>
        <v>2104000</v>
      </c>
      <c r="K142" s="195">
        <f t="shared" si="504"/>
        <v>0</v>
      </c>
      <c r="L142" s="196">
        <f t="shared" si="496"/>
        <v>2104000</v>
      </c>
      <c r="M142" s="189">
        <f t="shared" ref="M142:Q142" si="508">M156</f>
        <v>1260960</v>
      </c>
      <c r="N142" s="189">
        <f t="shared" si="508"/>
        <v>498800</v>
      </c>
      <c r="O142" s="189">
        <f t="shared" si="508"/>
        <v>0</v>
      </c>
      <c r="P142" s="189">
        <f t="shared" si="508"/>
        <v>15600</v>
      </c>
      <c r="Q142" s="189">
        <f t="shared" si="508"/>
        <v>0</v>
      </c>
      <c r="R142" s="189">
        <f t="shared" si="498"/>
        <v>1759760</v>
      </c>
      <c r="S142" s="189">
        <f>(R142/J142)*100</f>
        <v>83.638783269961976</v>
      </c>
      <c r="T142" s="189">
        <f t="shared" si="487"/>
        <v>83.638783269961976</v>
      </c>
      <c r="U142" s="189">
        <f t="shared" si="477"/>
        <v>83.638783269961976</v>
      </c>
      <c r="V142" s="189">
        <f t="shared" si="499"/>
        <v>15600</v>
      </c>
      <c r="W142" s="189">
        <f t="shared" si="488"/>
        <v>0.7414448669201521</v>
      </c>
      <c r="X142" s="189">
        <f t="shared" si="489"/>
        <v>0.7414448669201521</v>
      </c>
      <c r="Y142" s="189">
        <f t="shared" si="478"/>
        <v>0.7414448669201521</v>
      </c>
      <c r="Z142" s="189">
        <f t="shared" si="500"/>
        <v>1775360</v>
      </c>
      <c r="AA142" s="217">
        <f t="shared" si="490"/>
        <v>84.380228136882124</v>
      </c>
      <c r="AB142" s="189">
        <f t="shared" si="491"/>
        <v>84.380228136882124</v>
      </c>
      <c r="AC142" s="189">
        <f t="shared" si="479"/>
        <v>84.380228136882124</v>
      </c>
      <c r="AD142" s="197">
        <f t="shared" ref="AD142:AD145" si="509">J142-Z142</f>
        <v>328640</v>
      </c>
      <c r="AE142" s="197">
        <f t="shared" ref="AE142:AE148" si="510">(AD142/J142)*100</f>
        <v>15.619771863117871</v>
      </c>
      <c r="AF142" s="197">
        <f t="shared" si="481"/>
        <v>15.619771863117871</v>
      </c>
      <c r="AG142" s="197">
        <f t="shared" ref="AG142:AG145" si="511">L142-Z142</f>
        <v>328640</v>
      </c>
      <c r="AH142" s="197">
        <f t="shared" si="492"/>
        <v>15.619771863117871</v>
      </c>
      <c r="AI142" s="197">
        <f t="shared" si="482"/>
        <v>15.619771863117871</v>
      </c>
      <c r="AJ142" s="197">
        <f t="shared" si="501"/>
        <v>328640</v>
      </c>
      <c r="AK142" s="197">
        <f t="shared" si="483"/>
        <v>15.619771863117871</v>
      </c>
    </row>
    <row r="143" spans="1:37" s="35" customFormat="1" ht="18.95" hidden="1" customHeight="1">
      <c r="A143" s="183"/>
      <c r="B143" s="183"/>
      <c r="C143" s="189" t="s">
        <v>58</v>
      </c>
      <c r="D143" s="189">
        <f t="shared" ref="D143:G143" si="512">D157</f>
        <v>31000</v>
      </c>
      <c r="E143" s="189">
        <f t="shared" si="512"/>
        <v>15500</v>
      </c>
      <c r="F143" s="189">
        <f t="shared" si="512"/>
        <v>15500</v>
      </c>
      <c r="G143" s="189">
        <f t="shared" si="512"/>
        <v>0</v>
      </c>
      <c r="H143" s="189">
        <f t="shared" ref="H143" si="513">H157</f>
        <v>0</v>
      </c>
      <c r="I143" s="189">
        <f t="shared" si="502"/>
        <v>0</v>
      </c>
      <c r="J143" s="190">
        <f t="shared" si="495"/>
        <v>31000</v>
      </c>
      <c r="K143" s="195">
        <f t="shared" si="504"/>
        <v>0</v>
      </c>
      <c r="L143" s="196">
        <f t="shared" si="496"/>
        <v>31000</v>
      </c>
      <c r="M143" s="189">
        <f t="shared" ref="M143:Q143" si="514">M157</f>
        <v>2523.06</v>
      </c>
      <c r="N143" s="189">
        <f t="shared" si="514"/>
        <v>0</v>
      </c>
      <c r="O143" s="189">
        <f t="shared" si="514"/>
        <v>0</v>
      </c>
      <c r="P143" s="189">
        <f t="shared" si="514"/>
        <v>0</v>
      </c>
      <c r="Q143" s="189">
        <f t="shared" si="514"/>
        <v>0</v>
      </c>
      <c r="R143" s="189">
        <f t="shared" si="498"/>
        <v>2523.06</v>
      </c>
      <c r="S143" s="189">
        <f t="shared" ref="S143:S145" si="515">(R143/J143)*100</f>
        <v>8.1389032258064518</v>
      </c>
      <c r="T143" s="189">
        <f t="shared" si="487"/>
        <v>8.1389032258064518</v>
      </c>
      <c r="U143" s="189">
        <f t="shared" si="477"/>
        <v>8.1389032258064518</v>
      </c>
      <c r="V143" s="189">
        <f t="shared" si="499"/>
        <v>0</v>
      </c>
      <c r="W143" s="189">
        <f t="shared" si="488"/>
        <v>0</v>
      </c>
      <c r="X143" s="189">
        <f t="shared" si="489"/>
        <v>0</v>
      </c>
      <c r="Y143" s="189">
        <f t="shared" si="478"/>
        <v>0</v>
      </c>
      <c r="Z143" s="189">
        <f t="shared" si="500"/>
        <v>2523.06</v>
      </c>
      <c r="AA143" s="217">
        <f t="shared" si="490"/>
        <v>8.1389032258064518</v>
      </c>
      <c r="AB143" s="189">
        <f t="shared" si="491"/>
        <v>8.1389032258064518</v>
      </c>
      <c r="AC143" s="189">
        <f t="shared" si="479"/>
        <v>8.1389032258064518</v>
      </c>
      <c r="AD143" s="197">
        <f t="shared" si="509"/>
        <v>28476.94</v>
      </c>
      <c r="AE143" s="197">
        <f t="shared" si="510"/>
        <v>91.861096774193541</v>
      </c>
      <c r="AF143" s="197">
        <f t="shared" si="481"/>
        <v>91.861096774193541</v>
      </c>
      <c r="AG143" s="197">
        <f t="shared" si="511"/>
        <v>28476.94</v>
      </c>
      <c r="AH143" s="197">
        <f t="shared" si="492"/>
        <v>91.861096774193541</v>
      </c>
      <c r="AI143" s="197">
        <f t="shared" si="482"/>
        <v>91.861096774193541</v>
      </c>
      <c r="AJ143" s="197">
        <f t="shared" si="501"/>
        <v>28476.94</v>
      </c>
      <c r="AK143" s="197">
        <f t="shared" si="483"/>
        <v>91.861096774193541</v>
      </c>
    </row>
    <row r="144" spans="1:37" s="35" customFormat="1" ht="18.95" hidden="1" customHeight="1">
      <c r="A144" s="183"/>
      <c r="B144" s="183"/>
      <c r="C144" s="189" t="s">
        <v>59</v>
      </c>
      <c r="D144" s="189">
        <f t="shared" ref="D144:G144" si="516">D158</f>
        <v>0</v>
      </c>
      <c r="E144" s="189">
        <f t="shared" si="516"/>
        <v>0</v>
      </c>
      <c r="F144" s="189">
        <f t="shared" si="516"/>
        <v>0</v>
      </c>
      <c r="G144" s="189">
        <f t="shared" si="516"/>
        <v>0</v>
      </c>
      <c r="H144" s="189">
        <f t="shared" ref="H144" si="517">H158</f>
        <v>0</v>
      </c>
      <c r="I144" s="189">
        <f t="shared" si="502"/>
        <v>0</v>
      </c>
      <c r="J144" s="190">
        <f t="shared" si="495"/>
        <v>0</v>
      </c>
      <c r="K144" s="195">
        <f t="shared" si="504"/>
        <v>0</v>
      </c>
      <c r="L144" s="196">
        <f t="shared" si="496"/>
        <v>0</v>
      </c>
      <c r="M144" s="189">
        <f t="shared" ref="M144:Q144" si="518">M158</f>
        <v>0</v>
      </c>
      <c r="N144" s="189">
        <f t="shared" si="518"/>
        <v>0</v>
      </c>
      <c r="O144" s="189">
        <f t="shared" si="518"/>
        <v>0</v>
      </c>
      <c r="P144" s="189">
        <f t="shared" si="518"/>
        <v>0</v>
      </c>
      <c r="Q144" s="189">
        <f t="shared" si="518"/>
        <v>0</v>
      </c>
      <c r="R144" s="189">
        <f t="shared" si="498"/>
        <v>0</v>
      </c>
      <c r="S144" s="189" t="e">
        <f t="shared" si="515"/>
        <v>#DIV/0!</v>
      </c>
      <c r="T144" s="189" t="e">
        <f t="shared" si="487"/>
        <v>#DIV/0!</v>
      </c>
      <c r="U144" s="189" t="e">
        <f t="shared" si="477"/>
        <v>#DIV/0!</v>
      </c>
      <c r="V144" s="189">
        <f t="shared" si="499"/>
        <v>0</v>
      </c>
      <c r="W144" s="189" t="e">
        <f t="shared" si="488"/>
        <v>#DIV/0!</v>
      </c>
      <c r="X144" s="189" t="e">
        <f t="shared" si="489"/>
        <v>#DIV/0!</v>
      </c>
      <c r="Y144" s="189" t="e">
        <f t="shared" si="478"/>
        <v>#DIV/0!</v>
      </c>
      <c r="Z144" s="189">
        <f t="shared" si="500"/>
        <v>0</v>
      </c>
      <c r="AA144" s="217" t="e">
        <f t="shared" si="490"/>
        <v>#DIV/0!</v>
      </c>
      <c r="AB144" s="189" t="e">
        <f t="shared" si="491"/>
        <v>#DIV/0!</v>
      </c>
      <c r="AC144" s="189" t="e">
        <f t="shared" si="479"/>
        <v>#DIV/0!</v>
      </c>
      <c r="AD144" s="197">
        <f t="shared" si="509"/>
        <v>0</v>
      </c>
      <c r="AE144" s="197" t="e">
        <f t="shared" si="510"/>
        <v>#DIV/0!</v>
      </c>
      <c r="AF144" s="197" t="e">
        <f t="shared" si="481"/>
        <v>#DIV/0!</v>
      </c>
      <c r="AG144" s="197">
        <f t="shared" si="511"/>
        <v>0</v>
      </c>
      <c r="AH144" s="197" t="e">
        <f t="shared" si="492"/>
        <v>#DIV/0!</v>
      </c>
      <c r="AI144" s="197" t="e">
        <f t="shared" si="482"/>
        <v>#DIV/0!</v>
      </c>
      <c r="AJ144" s="197">
        <f t="shared" si="501"/>
        <v>0</v>
      </c>
      <c r="AK144" s="197" t="e">
        <f t="shared" si="483"/>
        <v>#DIV/0!</v>
      </c>
    </row>
    <row r="145" spans="1:37" s="35" customFormat="1" ht="18.95" hidden="1" customHeight="1">
      <c r="A145" s="183"/>
      <c r="B145" s="183"/>
      <c r="C145" s="189" t="s">
        <v>60</v>
      </c>
      <c r="D145" s="189">
        <f t="shared" ref="D145:G145" si="519">D159</f>
        <v>0</v>
      </c>
      <c r="E145" s="189">
        <f t="shared" si="519"/>
        <v>0</v>
      </c>
      <c r="F145" s="189">
        <f t="shared" si="519"/>
        <v>0</v>
      </c>
      <c r="G145" s="189">
        <f t="shared" si="519"/>
        <v>0</v>
      </c>
      <c r="H145" s="189">
        <f t="shared" ref="H145" si="520">H159</f>
        <v>0</v>
      </c>
      <c r="I145" s="189">
        <f t="shared" si="502"/>
        <v>0</v>
      </c>
      <c r="J145" s="190">
        <f t="shared" si="495"/>
        <v>0</v>
      </c>
      <c r="K145" s="195">
        <f t="shared" si="504"/>
        <v>0</v>
      </c>
      <c r="L145" s="196">
        <f t="shared" si="496"/>
        <v>0</v>
      </c>
      <c r="M145" s="189">
        <f t="shared" ref="M145:Q145" si="521">M159</f>
        <v>0</v>
      </c>
      <c r="N145" s="189">
        <f t="shared" si="521"/>
        <v>0</v>
      </c>
      <c r="O145" s="189">
        <f t="shared" si="521"/>
        <v>0</v>
      </c>
      <c r="P145" s="189">
        <f t="shared" si="521"/>
        <v>0</v>
      </c>
      <c r="Q145" s="189">
        <f t="shared" si="521"/>
        <v>0</v>
      </c>
      <c r="R145" s="189">
        <f t="shared" si="498"/>
        <v>0</v>
      </c>
      <c r="S145" s="189" t="e">
        <f t="shared" si="515"/>
        <v>#DIV/0!</v>
      </c>
      <c r="T145" s="189" t="e">
        <f t="shared" si="487"/>
        <v>#DIV/0!</v>
      </c>
      <c r="U145" s="189" t="e">
        <f t="shared" si="477"/>
        <v>#DIV/0!</v>
      </c>
      <c r="V145" s="189">
        <f t="shared" si="499"/>
        <v>0</v>
      </c>
      <c r="W145" s="189" t="e">
        <f t="shared" si="488"/>
        <v>#DIV/0!</v>
      </c>
      <c r="X145" s="189" t="e">
        <f t="shared" si="489"/>
        <v>#DIV/0!</v>
      </c>
      <c r="Y145" s="189" t="e">
        <f t="shared" si="478"/>
        <v>#DIV/0!</v>
      </c>
      <c r="Z145" s="189">
        <f t="shared" si="500"/>
        <v>0</v>
      </c>
      <c r="AA145" s="217" t="e">
        <f t="shared" si="490"/>
        <v>#DIV/0!</v>
      </c>
      <c r="AB145" s="189" t="e">
        <f t="shared" si="491"/>
        <v>#DIV/0!</v>
      </c>
      <c r="AC145" s="189" t="e">
        <f t="shared" si="479"/>
        <v>#DIV/0!</v>
      </c>
      <c r="AD145" s="197">
        <f t="shared" si="509"/>
        <v>0</v>
      </c>
      <c r="AE145" s="197" t="e">
        <f t="shared" si="510"/>
        <v>#DIV/0!</v>
      </c>
      <c r="AF145" s="197" t="e">
        <f t="shared" si="481"/>
        <v>#DIV/0!</v>
      </c>
      <c r="AG145" s="197">
        <f t="shared" si="511"/>
        <v>0</v>
      </c>
      <c r="AH145" s="197" t="e">
        <f t="shared" si="492"/>
        <v>#DIV/0!</v>
      </c>
      <c r="AI145" s="197" t="e">
        <f t="shared" si="482"/>
        <v>#DIV/0!</v>
      </c>
      <c r="AJ145" s="197">
        <f t="shared" si="501"/>
        <v>0</v>
      </c>
      <c r="AK145" s="197" t="e">
        <f t="shared" si="483"/>
        <v>#DIV/0!</v>
      </c>
    </row>
    <row r="146" spans="1:37" s="35" customFormat="1" ht="18.95" hidden="1" customHeight="1">
      <c r="A146" s="182"/>
      <c r="B146" s="192" t="s">
        <v>35</v>
      </c>
      <c r="C146" s="190" t="s">
        <v>64</v>
      </c>
      <c r="D146" s="190">
        <f t="shared" ref="D146:Q146" si="522">D147</f>
        <v>0</v>
      </c>
      <c r="E146" s="190">
        <f t="shared" si="522"/>
        <v>0</v>
      </c>
      <c r="F146" s="190">
        <f t="shared" si="522"/>
        <v>0</v>
      </c>
      <c r="G146" s="190">
        <f t="shared" si="522"/>
        <v>0</v>
      </c>
      <c r="H146" s="190">
        <f t="shared" si="522"/>
        <v>0</v>
      </c>
      <c r="I146" s="190">
        <f t="shared" si="522"/>
        <v>0</v>
      </c>
      <c r="J146" s="190">
        <f t="shared" si="495"/>
        <v>0</v>
      </c>
      <c r="K146" s="194">
        <f>K147</f>
        <v>0</v>
      </c>
      <c r="L146" s="190">
        <f>L147</f>
        <v>0</v>
      </c>
      <c r="M146" s="190">
        <f t="shared" si="522"/>
        <v>0</v>
      </c>
      <c r="N146" s="190">
        <f t="shared" si="522"/>
        <v>0</v>
      </c>
      <c r="O146" s="190">
        <f t="shared" si="522"/>
        <v>0</v>
      </c>
      <c r="P146" s="190">
        <f t="shared" si="522"/>
        <v>0</v>
      </c>
      <c r="Q146" s="190">
        <f t="shared" si="522"/>
        <v>0</v>
      </c>
      <c r="R146" s="198">
        <f>R147</f>
        <v>0</v>
      </c>
      <c r="S146" s="189" t="e">
        <f t="shared" ref="S146" si="523">(R146/L146)*100</f>
        <v>#DIV/0!</v>
      </c>
      <c r="T146" s="189" t="e">
        <f t="shared" si="487"/>
        <v>#DIV/0!</v>
      </c>
      <c r="U146" s="198" t="e">
        <f>U147</f>
        <v>#DIV/0!</v>
      </c>
      <c r="V146" s="198">
        <f>V147</f>
        <v>0</v>
      </c>
      <c r="W146" s="190" t="e">
        <f t="shared" si="488"/>
        <v>#DIV/0!</v>
      </c>
      <c r="X146" s="189" t="e">
        <f t="shared" si="489"/>
        <v>#DIV/0!</v>
      </c>
      <c r="Y146" s="198" t="e">
        <f>Y147</f>
        <v>#DIV/0!</v>
      </c>
      <c r="Z146" s="198">
        <f>Z147</f>
        <v>0</v>
      </c>
      <c r="AA146" s="218" t="e">
        <f t="shared" si="490"/>
        <v>#DIV/0!</v>
      </c>
      <c r="AB146" s="189" t="e">
        <f t="shared" si="491"/>
        <v>#DIV/0!</v>
      </c>
      <c r="AC146" s="198" t="e">
        <f>AC147</f>
        <v>#DIV/0!</v>
      </c>
      <c r="AD146" s="199">
        <f>AD147</f>
        <v>0</v>
      </c>
      <c r="AE146" s="191" t="e">
        <f t="shared" si="510"/>
        <v>#DIV/0!</v>
      </c>
      <c r="AF146" s="199" t="e">
        <f>AF147</f>
        <v>#DIV/0!</v>
      </c>
      <c r="AG146" s="199">
        <f>AG147</f>
        <v>0</v>
      </c>
      <c r="AH146" s="191" t="e">
        <f t="shared" si="492"/>
        <v>#DIV/0!</v>
      </c>
      <c r="AI146" s="191" t="e">
        <f t="shared" si="482"/>
        <v>#DIV/0!</v>
      </c>
      <c r="AJ146" s="199">
        <f t="shared" ref="AJ146" si="524">AJ147</f>
        <v>0</v>
      </c>
      <c r="AK146" s="191" t="e">
        <f t="shared" si="483"/>
        <v>#DIV/0!</v>
      </c>
    </row>
    <row r="147" spans="1:37" s="35" customFormat="1" ht="18.95" hidden="1" customHeight="1">
      <c r="A147" s="183"/>
      <c r="B147" s="183"/>
      <c r="C147" s="189" t="s">
        <v>62</v>
      </c>
      <c r="D147" s="189">
        <f t="shared" ref="D147:I147" si="525">D161</f>
        <v>0</v>
      </c>
      <c r="E147" s="189">
        <f t="shared" si="525"/>
        <v>0</v>
      </c>
      <c r="F147" s="189">
        <f t="shared" si="525"/>
        <v>0</v>
      </c>
      <c r="G147" s="189">
        <f t="shared" si="525"/>
        <v>0</v>
      </c>
      <c r="H147" s="189">
        <f t="shared" ref="H147" si="526">H161</f>
        <v>0</v>
      </c>
      <c r="I147" s="189">
        <f t="shared" si="525"/>
        <v>0</v>
      </c>
      <c r="J147" s="190">
        <f t="shared" si="495"/>
        <v>0</v>
      </c>
      <c r="K147" s="195">
        <f t="shared" si="504"/>
        <v>0</v>
      </c>
      <c r="L147" s="196">
        <f>J147+(K147)</f>
        <v>0</v>
      </c>
      <c r="M147" s="189">
        <f t="shared" ref="M147:Q147" si="527">M161</f>
        <v>0</v>
      </c>
      <c r="N147" s="189">
        <f t="shared" si="527"/>
        <v>0</v>
      </c>
      <c r="O147" s="189">
        <f t="shared" si="527"/>
        <v>0</v>
      </c>
      <c r="P147" s="189">
        <f t="shared" si="527"/>
        <v>0</v>
      </c>
      <c r="Q147" s="189">
        <f t="shared" si="527"/>
        <v>0</v>
      </c>
      <c r="R147" s="189">
        <f>M147+N147</f>
        <v>0</v>
      </c>
      <c r="S147" s="189" t="e">
        <f t="shared" ref="S147:S148" si="528">(R147/J147)*100</f>
        <v>#DIV/0!</v>
      </c>
      <c r="T147" s="189" t="e">
        <f t="shared" si="487"/>
        <v>#DIV/0!</v>
      </c>
      <c r="U147" s="189" t="e">
        <f>(R147/D147)*100</f>
        <v>#DIV/0!</v>
      </c>
      <c r="V147" s="189">
        <f>O147+P147</f>
        <v>0</v>
      </c>
      <c r="W147" s="189" t="e">
        <f t="shared" si="488"/>
        <v>#DIV/0!</v>
      </c>
      <c r="X147" s="189" t="e">
        <f t="shared" si="489"/>
        <v>#DIV/0!</v>
      </c>
      <c r="Y147" s="189" t="e">
        <f>(V147/D147)*100</f>
        <v>#DIV/0!</v>
      </c>
      <c r="Z147" s="189">
        <f>SUM(M147:Q147)</f>
        <v>0</v>
      </c>
      <c r="AA147" s="217" t="e">
        <f t="shared" si="490"/>
        <v>#DIV/0!</v>
      </c>
      <c r="AB147" s="189" t="e">
        <f t="shared" si="491"/>
        <v>#DIV/0!</v>
      </c>
      <c r="AC147" s="189" t="e">
        <f>(Z147/D147)*100</f>
        <v>#DIV/0!</v>
      </c>
      <c r="AD147" s="197">
        <f>J147-Z147</f>
        <v>0</v>
      </c>
      <c r="AE147" s="197" t="e">
        <f t="shared" si="510"/>
        <v>#DIV/0!</v>
      </c>
      <c r="AF147" s="197" t="e">
        <f>(AD147/D147)*100</f>
        <v>#DIV/0!</v>
      </c>
      <c r="AG147" s="197">
        <f>L147-Z147</f>
        <v>0</v>
      </c>
      <c r="AH147" s="197" t="e">
        <f t="shared" si="492"/>
        <v>#DIV/0!</v>
      </c>
      <c r="AI147" s="197" t="e">
        <f t="shared" si="482"/>
        <v>#DIV/0!</v>
      </c>
      <c r="AJ147" s="197">
        <f>D147-Z147</f>
        <v>0</v>
      </c>
      <c r="AK147" s="197" t="e">
        <f t="shared" si="483"/>
        <v>#DIV/0!</v>
      </c>
    </row>
    <row r="148" spans="1:37" s="35" customFormat="1" ht="18.95" hidden="1" customHeight="1">
      <c r="A148" s="183"/>
      <c r="B148" s="182" t="s">
        <v>26</v>
      </c>
      <c r="C148" s="190" t="s">
        <v>376</v>
      </c>
      <c r="D148" s="189">
        <f t="shared" ref="D148:I148" si="529">D162</f>
        <v>196700</v>
      </c>
      <c r="E148" s="189">
        <f t="shared" si="529"/>
        <v>0</v>
      </c>
      <c r="F148" s="189">
        <f t="shared" si="529"/>
        <v>0</v>
      </c>
      <c r="G148" s="189">
        <f t="shared" si="529"/>
        <v>0</v>
      </c>
      <c r="H148" s="189">
        <f t="shared" ref="H148" si="530">H162</f>
        <v>0</v>
      </c>
      <c r="I148" s="189">
        <f t="shared" si="529"/>
        <v>0</v>
      </c>
      <c r="J148" s="190">
        <f>SUM(E148:I148)</f>
        <v>0</v>
      </c>
      <c r="K148" s="195">
        <f t="shared" si="504"/>
        <v>0</v>
      </c>
      <c r="L148" s="196">
        <f>J148+(K148)</f>
        <v>0</v>
      </c>
      <c r="M148" s="189">
        <f t="shared" ref="M148:Q148" si="531">M162</f>
        <v>0</v>
      </c>
      <c r="N148" s="189">
        <f t="shared" si="531"/>
        <v>0</v>
      </c>
      <c r="O148" s="189">
        <f t="shared" si="531"/>
        <v>0</v>
      </c>
      <c r="P148" s="189">
        <f t="shared" si="531"/>
        <v>0</v>
      </c>
      <c r="Q148" s="189">
        <f t="shared" si="531"/>
        <v>0</v>
      </c>
      <c r="R148" s="189">
        <f>M148+N148</f>
        <v>0</v>
      </c>
      <c r="S148" s="189" t="e">
        <f t="shared" si="528"/>
        <v>#DIV/0!</v>
      </c>
      <c r="T148" s="189" t="e">
        <f t="shared" si="487"/>
        <v>#DIV/0!</v>
      </c>
      <c r="U148" s="189">
        <f>(R148/D148)*100</f>
        <v>0</v>
      </c>
      <c r="V148" s="189">
        <f>O148+P148</f>
        <v>0</v>
      </c>
      <c r="W148" s="189" t="e">
        <f t="shared" si="488"/>
        <v>#DIV/0!</v>
      </c>
      <c r="X148" s="189" t="e">
        <f t="shared" si="489"/>
        <v>#DIV/0!</v>
      </c>
      <c r="Y148" s="189">
        <f>(V148/D148)*100</f>
        <v>0</v>
      </c>
      <c r="Z148" s="189">
        <f>SUM(M148:Q148)</f>
        <v>0</v>
      </c>
      <c r="AA148" s="217" t="e">
        <f t="shared" si="490"/>
        <v>#DIV/0!</v>
      </c>
      <c r="AB148" s="189" t="e">
        <f t="shared" si="491"/>
        <v>#DIV/0!</v>
      </c>
      <c r="AC148" s="189">
        <f>(Z148/D148)*100</f>
        <v>0</v>
      </c>
      <c r="AD148" s="197">
        <f>J148-Z148</f>
        <v>0</v>
      </c>
      <c r="AE148" s="197" t="e">
        <f t="shared" si="510"/>
        <v>#DIV/0!</v>
      </c>
      <c r="AF148" s="197">
        <f>(AD148/D148)*100</f>
        <v>0</v>
      </c>
      <c r="AG148" s="197">
        <f>L148-Z148</f>
        <v>0</v>
      </c>
      <c r="AH148" s="197" t="e">
        <f t="shared" si="492"/>
        <v>#DIV/0!</v>
      </c>
      <c r="AI148" s="197">
        <f t="shared" si="482"/>
        <v>0</v>
      </c>
      <c r="AJ148" s="197">
        <f>D148-Z148</f>
        <v>196700</v>
      </c>
      <c r="AK148" s="197">
        <f t="shared" si="483"/>
        <v>100</v>
      </c>
    </row>
    <row r="149" spans="1:37" s="35" customFormat="1" ht="18.95" hidden="1" customHeight="1">
      <c r="A149" s="200"/>
      <c r="B149" s="200"/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2"/>
      <c r="X149" s="202"/>
      <c r="Y149" s="202"/>
      <c r="Z149" s="202"/>
      <c r="AA149" s="22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</row>
    <row r="150" spans="1:37" ht="36" hidden="1" customHeight="1">
      <c r="A150" s="1104" t="s">
        <v>194</v>
      </c>
      <c r="B150" s="1106" t="s">
        <v>384</v>
      </c>
      <c r="C150" s="1107" t="s">
        <v>385</v>
      </c>
      <c r="D150" s="36" t="s">
        <v>386</v>
      </c>
      <c r="E150" s="1109">
        <f>SUM(E153,E160)</f>
        <v>1415000</v>
      </c>
      <c r="F150" s="1109">
        <f>F153+F160</f>
        <v>1395000</v>
      </c>
      <c r="G150" s="1109">
        <f>G153+G160</f>
        <v>0</v>
      </c>
      <c r="H150" s="110"/>
      <c r="I150" s="1109">
        <f>I153+I160</f>
        <v>0</v>
      </c>
      <c r="J150" s="1109">
        <f>J153+J160+J162</f>
        <v>2810000</v>
      </c>
      <c r="K150" s="111">
        <f>SUM(K153,K160)</f>
        <v>0</v>
      </c>
      <c r="L150" s="113">
        <f>SUM(L153,L160)</f>
        <v>2810000</v>
      </c>
      <c r="M150" s="37"/>
      <c r="N150" s="37"/>
      <c r="O150" s="37"/>
      <c r="P150" s="37"/>
      <c r="Q150" s="37"/>
      <c r="R150" s="203" t="s">
        <v>417</v>
      </c>
      <c r="S150" s="204" t="s">
        <v>433</v>
      </c>
      <c r="T150" s="204" t="s">
        <v>434</v>
      </c>
      <c r="U150" s="204" t="s">
        <v>403</v>
      </c>
      <c r="V150" s="204" t="s">
        <v>438</v>
      </c>
      <c r="W150" s="204" t="s">
        <v>433</v>
      </c>
      <c r="X150" s="204" t="s">
        <v>434</v>
      </c>
      <c r="Y150" s="204" t="s">
        <v>403</v>
      </c>
      <c r="Z150" s="203" t="s">
        <v>439</v>
      </c>
      <c r="AA150" s="223" t="s">
        <v>433</v>
      </c>
      <c r="AB150" s="204" t="s">
        <v>434</v>
      </c>
      <c r="AC150" s="204" t="s">
        <v>403</v>
      </c>
      <c r="AD150" s="204" t="s">
        <v>440</v>
      </c>
      <c r="AE150" s="204" t="s">
        <v>433</v>
      </c>
      <c r="AF150" s="204" t="s">
        <v>403</v>
      </c>
      <c r="AG150" s="204" t="s">
        <v>408</v>
      </c>
      <c r="AH150" s="204" t="s">
        <v>408</v>
      </c>
      <c r="AI150" s="204" t="s">
        <v>403</v>
      </c>
      <c r="AJ150" s="204" t="s">
        <v>441</v>
      </c>
      <c r="AK150" s="204" t="s">
        <v>403</v>
      </c>
    </row>
    <row r="151" spans="1:37" ht="14.45" hidden="1" customHeight="1">
      <c r="A151" s="1105"/>
      <c r="B151" s="1106"/>
      <c r="C151" s="1108"/>
      <c r="D151" s="1108">
        <f>D153+D160+D162</f>
        <v>3006700</v>
      </c>
      <c r="E151" s="1110"/>
      <c r="F151" s="1110"/>
      <c r="G151" s="1110"/>
      <c r="H151" s="105"/>
      <c r="I151" s="1110"/>
      <c r="J151" s="1110"/>
      <c r="K151" s="112"/>
      <c r="L151" s="108"/>
      <c r="M151" s="114">
        <f t="shared" ref="M151:R151" si="532">M153+M160+M162</f>
        <v>1922649.9900000002</v>
      </c>
      <c r="N151" s="118">
        <f t="shared" si="532"/>
        <v>498800</v>
      </c>
      <c r="O151" s="120">
        <f t="shared" si="532"/>
        <v>0</v>
      </c>
      <c r="P151" s="122">
        <f t="shared" si="532"/>
        <v>15600</v>
      </c>
      <c r="Q151" s="116">
        <f t="shared" si="532"/>
        <v>0</v>
      </c>
      <c r="R151" s="208">
        <f t="shared" si="532"/>
        <v>2421449.9900000002</v>
      </c>
      <c r="S151" s="208">
        <f>(R151/J150)*100</f>
        <v>86.172597508896814</v>
      </c>
      <c r="T151" s="208">
        <f>(R151/L150)*100</f>
        <v>86.172597508896814</v>
      </c>
      <c r="U151" s="208">
        <f>(R151/D151)*100</f>
        <v>80.535137858782065</v>
      </c>
      <c r="V151" s="208">
        <f>V153+V160+V162</f>
        <v>15600</v>
      </c>
      <c r="W151" s="208">
        <f>(V151/J150)*100</f>
        <v>0.55516014234875444</v>
      </c>
      <c r="X151" s="208">
        <f>(V151/L150)*100</f>
        <v>0.55516014234875444</v>
      </c>
      <c r="Y151" s="208">
        <f>(V151/D151)*100</f>
        <v>0.51884125453154617</v>
      </c>
      <c r="Z151" s="208">
        <f>Z153+Z160+Z162</f>
        <v>2437049.9900000002</v>
      </c>
      <c r="AA151" s="224">
        <f>(Z151/J150)*100</f>
        <v>86.727757651245568</v>
      </c>
      <c r="AB151" s="208">
        <f>(Z151/L150)*100</f>
        <v>86.727757651245568</v>
      </c>
      <c r="AC151" s="208">
        <f>(Z151/D151)*100</f>
        <v>81.053979113313616</v>
      </c>
      <c r="AD151" s="208">
        <f>AD153+AD160+AD162</f>
        <v>372950.00999999995</v>
      </c>
      <c r="AE151" s="208">
        <f>(AD151/J150)*100</f>
        <v>13.272242348754446</v>
      </c>
      <c r="AF151" s="208">
        <f>(AD151/D151)*100</f>
        <v>12.403964811920043</v>
      </c>
      <c r="AG151" s="208">
        <f>AG153+AG160+AG162</f>
        <v>372950.00999999995</v>
      </c>
      <c r="AH151" s="208">
        <f>(AG151/L150)*100</f>
        <v>13.272242348754446</v>
      </c>
      <c r="AI151" s="208">
        <f>(AG151/D151)*100</f>
        <v>12.403964811920043</v>
      </c>
      <c r="AJ151" s="208">
        <f>AJ153+AJ160+AJ162</f>
        <v>569650.01</v>
      </c>
      <c r="AK151" s="208">
        <f>(AJ151/D151)*100</f>
        <v>18.946020886686401</v>
      </c>
    </row>
    <row r="152" spans="1:37" ht="14.45" hidden="1" customHeight="1">
      <c r="A152" s="1105"/>
      <c r="B152" s="1106"/>
      <c r="C152" s="1108"/>
      <c r="D152" s="1108"/>
      <c r="E152" s="1110"/>
      <c r="F152" s="1110"/>
      <c r="G152" s="1110"/>
      <c r="H152" s="105"/>
      <c r="I152" s="1110"/>
      <c r="J152" s="1110"/>
      <c r="K152" s="112"/>
      <c r="L152" s="108"/>
      <c r="M152" s="115"/>
      <c r="N152" s="119"/>
      <c r="O152" s="121"/>
      <c r="P152" s="123"/>
      <c r="Q152" s="117"/>
      <c r="R152" s="125"/>
      <c r="S152" s="125"/>
      <c r="T152" s="125"/>
      <c r="U152" s="125"/>
      <c r="V152" s="125"/>
      <c r="W152" s="125"/>
      <c r="X152" s="125"/>
      <c r="Y152" s="125"/>
      <c r="Z152" s="125"/>
      <c r="AA152" s="2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</row>
    <row r="153" spans="1:37" ht="18.75" hidden="1">
      <c r="A153" s="38"/>
      <c r="B153" s="39"/>
      <c r="C153" s="40" t="s">
        <v>55</v>
      </c>
      <c r="D153" s="40">
        <f t="shared" ref="D153:J153" si="533">SUM(D154:D159)</f>
        <v>2810000</v>
      </c>
      <c r="E153" s="41">
        <f t="shared" si="533"/>
        <v>1415000</v>
      </c>
      <c r="F153" s="41">
        <f t="shared" si="533"/>
        <v>1395000</v>
      </c>
      <c r="G153" s="41">
        <f t="shared" si="533"/>
        <v>0</v>
      </c>
      <c r="H153" s="41"/>
      <c r="I153" s="41">
        <f t="shared" si="533"/>
        <v>0</v>
      </c>
      <c r="J153" s="41">
        <f t="shared" si="533"/>
        <v>2810000</v>
      </c>
      <c r="K153" s="42">
        <f>SUM(K154:K157)</f>
        <v>0</v>
      </c>
      <c r="L153" s="41">
        <f t="shared" ref="L153:R153" si="534">SUM(L154:L159)</f>
        <v>2810000</v>
      </c>
      <c r="M153" s="43">
        <f t="shared" si="534"/>
        <v>1922649.9900000002</v>
      </c>
      <c r="N153" s="44">
        <f t="shared" si="534"/>
        <v>498800</v>
      </c>
      <c r="O153" s="45">
        <f t="shared" si="534"/>
        <v>0</v>
      </c>
      <c r="P153" s="46">
        <f t="shared" si="534"/>
        <v>15600</v>
      </c>
      <c r="Q153" s="80">
        <f t="shared" si="534"/>
        <v>0</v>
      </c>
      <c r="R153" s="47">
        <f t="shared" si="534"/>
        <v>2421449.9900000002</v>
      </c>
      <c r="S153" s="48">
        <f>R153/J153*100</f>
        <v>86.172597508896814</v>
      </c>
      <c r="T153" s="48">
        <f>R153/L153*100</f>
        <v>86.172597508896814</v>
      </c>
      <c r="U153" s="48">
        <f>R153/D153*100</f>
        <v>86.172597508896814</v>
      </c>
      <c r="V153" s="47">
        <f>SUM(V154:V159)</f>
        <v>15600</v>
      </c>
      <c r="W153" s="48">
        <f>V153/J153*100</f>
        <v>0.55516014234875444</v>
      </c>
      <c r="X153" s="48">
        <f>V153/L153*100</f>
        <v>0.55516014234875444</v>
      </c>
      <c r="Y153" s="48">
        <f>V153/D153*100</f>
        <v>0.55516014234875444</v>
      </c>
      <c r="Z153" s="48">
        <f>SUM(Z154:Z159)</f>
        <v>2437049.9900000002</v>
      </c>
      <c r="AA153" s="226">
        <f>Z153/J153*100</f>
        <v>86.727757651245568</v>
      </c>
      <c r="AB153" s="48">
        <f>Z153/L153*100</f>
        <v>86.727757651245568</v>
      </c>
      <c r="AC153" s="48">
        <f>Z153/D153*100</f>
        <v>86.727757651245568</v>
      </c>
      <c r="AD153" s="47">
        <f>SUM(AD154:AD159)</f>
        <v>372950.00999999995</v>
      </c>
      <c r="AE153" s="47">
        <f>(AD153/J153)*100</f>
        <v>13.272242348754446</v>
      </c>
      <c r="AF153" s="47">
        <f>(AD153/D153)*100</f>
        <v>13.272242348754446</v>
      </c>
      <c r="AG153" s="47">
        <f>SUM(AG154:AG159)</f>
        <v>372950.00999999995</v>
      </c>
      <c r="AH153" s="47">
        <f>(AG153/L153)*100</f>
        <v>13.272242348754446</v>
      </c>
      <c r="AI153" s="47">
        <f>(AG153/D153)*100</f>
        <v>13.272242348754446</v>
      </c>
      <c r="AJ153" s="47">
        <f>SUM(AJ154:AJ159)</f>
        <v>372950.00999999995</v>
      </c>
      <c r="AK153" s="47">
        <f>(AJ153/D153)*100</f>
        <v>13.272242348754446</v>
      </c>
    </row>
    <row r="154" spans="1:37" ht="18.75" hidden="1">
      <c r="A154" s="210" t="s">
        <v>394</v>
      </c>
      <c r="B154" s="39" t="s">
        <v>490</v>
      </c>
      <c r="C154" s="49" t="s">
        <v>56</v>
      </c>
      <c r="D154" s="49">
        <v>675000</v>
      </c>
      <c r="E154" s="49">
        <v>425000</v>
      </c>
      <c r="F154" s="49">
        <v>250000</v>
      </c>
      <c r="G154" s="49">
        <v>0</v>
      </c>
      <c r="H154" s="49"/>
      <c r="I154" s="49">
        <v>0</v>
      </c>
      <c r="J154" s="41">
        <f>SUM(E154:I154)</f>
        <v>675000</v>
      </c>
      <c r="K154" s="50">
        <v>0</v>
      </c>
      <c r="L154" s="209">
        <f>J154+K154</f>
        <v>675000</v>
      </c>
      <c r="M154" s="52">
        <v>659166.93000000005</v>
      </c>
      <c r="N154" s="53"/>
      <c r="O154" s="54"/>
      <c r="P154" s="55"/>
      <c r="Q154" s="81"/>
      <c r="R154" s="56">
        <f>M154+N154</f>
        <v>659166.93000000005</v>
      </c>
      <c r="S154" s="56">
        <f>R154/J154*100</f>
        <v>97.654360000000011</v>
      </c>
      <c r="T154" s="56">
        <f>R154/L154*100</f>
        <v>97.654360000000011</v>
      </c>
      <c r="U154" s="56">
        <f>R154/D154*100</f>
        <v>97.654360000000011</v>
      </c>
      <c r="V154" s="57">
        <f>O154+P154+Q154</f>
        <v>0</v>
      </c>
      <c r="W154" s="56">
        <f>V154/J154*100</f>
        <v>0</v>
      </c>
      <c r="X154" s="56">
        <f>V154/L154*100</f>
        <v>0</v>
      </c>
      <c r="Y154" s="56">
        <f>V154/D154*100</f>
        <v>0</v>
      </c>
      <c r="Z154" s="56">
        <f>SUM(M154:Q154)</f>
        <v>659166.93000000005</v>
      </c>
      <c r="AA154" s="226">
        <f>Z154/J154*100</f>
        <v>97.654360000000011</v>
      </c>
      <c r="AB154" s="56">
        <f>Z154/L154*100</f>
        <v>97.654360000000011</v>
      </c>
      <c r="AC154" s="56">
        <f>Z154/D154*100</f>
        <v>97.654360000000011</v>
      </c>
      <c r="AD154" s="57">
        <f>J154-Z154</f>
        <v>15833.069999999949</v>
      </c>
      <c r="AE154" s="57">
        <f>(AD154/J154)*100</f>
        <v>2.3456399999999924</v>
      </c>
      <c r="AF154" s="57">
        <f>(AD154/D154)*100</f>
        <v>2.3456399999999924</v>
      </c>
      <c r="AG154" s="34">
        <f>L154-Z154</f>
        <v>15833.069999999949</v>
      </c>
      <c r="AH154" s="57">
        <f>(AG154/L154)*100</f>
        <v>2.3456399999999924</v>
      </c>
      <c r="AI154" s="57">
        <f>(AG154/D154)*100</f>
        <v>2.3456399999999924</v>
      </c>
      <c r="AJ154" s="34">
        <f>D154-Z154</f>
        <v>15833.069999999949</v>
      </c>
      <c r="AK154" s="57">
        <f>(AJ154/D154)*100</f>
        <v>2.3456399999999924</v>
      </c>
    </row>
    <row r="155" spans="1:37" ht="18.75" hidden="1">
      <c r="A155" s="210"/>
      <c r="B155" s="39"/>
      <c r="C155" s="49" t="s">
        <v>375</v>
      </c>
      <c r="D155" s="34">
        <v>0</v>
      </c>
      <c r="E155" s="49">
        <v>0</v>
      </c>
      <c r="F155" s="49">
        <v>0</v>
      </c>
      <c r="G155" s="49">
        <v>0</v>
      </c>
      <c r="H155" s="49"/>
      <c r="I155" s="49">
        <v>0</v>
      </c>
      <c r="J155" s="41">
        <f t="shared" ref="J155:J159" si="535">SUM(E155:I155)</f>
        <v>0</v>
      </c>
      <c r="K155" s="50"/>
      <c r="L155" s="209">
        <f t="shared" ref="L155:L159" si="536">J155+K155</f>
        <v>0</v>
      </c>
      <c r="M155" s="52"/>
      <c r="N155" s="53"/>
      <c r="O155" s="54"/>
      <c r="P155" s="55"/>
      <c r="Q155" s="81"/>
      <c r="R155" s="56">
        <f>M155+N155</f>
        <v>0</v>
      </c>
      <c r="S155" s="56" t="e">
        <f t="shared" ref="S155:S159" si="537">R155/J155*100</f>
        <v>#DIV/0!</v>
      </c>
      <c r="T155" s="56" t="e">
        <f t="shared" ref="T155:T162" si="538">R155/L155*100</f>
        <v>#DIV/0!</v>
      </c>
      <c r="U155" s="56" t="e">
        <f t="shared" ref="U155:U159" si="539">R155/D155*100</f>
        <v>#DIV/0!</v>
      </c>
      <c r="V155" s="57">
        <f t="shared" ref="V155:V157" si="540">O155+P155+Q155</f>
        <v>0</v>
      </c>
      <c r="W155" s="56" t="e">
        <f t="shared" ref="W155:W159" si="541">V155/J155*100</f>
        <v>#DIV/0!</v>
      </c>
      <c r="X155" s="56" t="e">
        <f t="shared" ref="X155:X162" si="542">V155/L155*100</f>
        <v>#DIV/0!</v>
      </c>
      <c r="Y155" s="56" t="e">
        <f t="shared" ref="Y155:Y159" si="543">V155/D155*100</f>
        <v>#DIV/0!</v>
      </c>
      <c r="Z155" s="56">
        <f t="shared" ref="Z155:Z159" si="544">SUM(M155:Q155)</f>
        <v>0</v>
      </c>
      <c r="AA155" s="226" t="e">
        <f t="shared" ref="AA155:AA159" si="545">Z155/J155*100</f>
        <v>#DIV/0!</v>
      </c>
      <c r="AB155" s="56" t="e">
        <f t="shared" ref="AB155:AB162" si="546">Z155/L155*100</f>
        <v>#DIV/0!</v>
      </c>
      <c r="AC155" s="56" t="e">
        <f t="shared" ref="AC155:AC159" si="547">Z155/D155*100</f>
        <v>#DIV/0!</v>
      </c>
      <c r="AD155" s="57">
        <f t="shared" ref="AD155:AD159" si="548">J155-Z155</f>
        <v>0</v>
      </c>
      <c r="AE155" s="57" t="e">
        <f t="shared" ref="AE155:AE159" si="549">(AD155/J155)*100</f>
        <v>#DIV/0!</v>
      </c>
      <c r="AF155" s="57" t="e">
        <f t="shared" ref="AF155:AF159" si="550">(AD155/D155)*100</f>
        <v>#DIV/0!</v>
      </c>
      <c r="AG155" s="34">
        <f t="shared" ref="AG155:AG159" si="551">L155-Z155</f>
        <v>0</v>
      </c>
      <c r="AH155" s="57" t="e">
        <f t="shared" ref="AH155:AH159" si="552">(AG155/L155)*100</f>
        <v>#DIV/0!</v>
      </c>
      <c r="AI155" s="57" t="e">
        <f t="shared" ref="AI155:AI159" si="553">(AG155/D155)*100</f>
        <v>#DIV/0!</v>
      </c>
      <c r="AJ155" s="34">
        <f>D155-Z155</f>
        <v>0</v>
      </c>
      <c r="AK155" s="57" t="e">
        <f>(AJ155/D155)*100</f>
        <v>#DIV/0!</v>
      </c>
    </row>
    <row r="156" spans="1:37" ht="18.75" hidden="1">
      <c r="A156" s="210" t="s">
        <v>395</v>
      </c>
      <c r="B156" s="38" t="s">
        <v>492</v>
      </c>
      <c r="C156" s="49" t="s">
        <v>57</v>
      </c>
      <c r="D156" s="49">
        <v>2104000</v>
      </c>
      <c r="E156" s="49">
        <v>974500</v>
      </c>
      <c r="F156" s="49">
        <v>1129500</v>
      </c>
      <c r="G156" s="49">
        <v>0</v>
      </c>
      <c r="H156" s="49"/>
      <c r="I156" s="49">
        <v>0</v>
      </c>
      <c r="J156" s="41">
        <f t="shared" si="535"/>
        <v>2104000</v>
      </c>
      <c r="K156" s="58">
        <v>0</v>
      </c>
      <c r="L156" s="209">
        <f t="shared" si="536"/>
        <v>2104000</v>
      </c>
      <c r="M156" s="52">
        <v>1260960</v>
      </c>
      <c r="N156" s="53">
        <v>498800</v>
      </c>
      <c r="O156" s="54"/>
      <c r="P156" s="55">
        <v>15600</v>
      </c>
      <c r="Q156" s="81"/>
      <c r="R156" s="56">
        <f t="shared" ref="R156:R159" si="554">M156+N156</f>
        <v>1759760</v>
      </c>
      <c r="S156" s="56">
        <f t="shared" si="537"/>
        <v>83.638783269961976</v>
      </c>
      <c r="T156" s="56">
        <f t="shared" si="538"/>
        <v>83.638783269961976</v>
      </c>
      <c r="U156" s="56">
        <f t="shared" si="539"/>
        <v>83.638783269961976</v>
      </c>
      <c r="V156" s="57">
        <f t="shared" si="540"/>
        <v>15600</v>
      </c>
      <c r="W156" s="56">
        <f t="shared" si="541"/>
        <v>0.7414448669201521</v>
      </c>
      <c r="X156" s="56">
        <f t="shared" si="542"/>
        <v>0.7414448669201521</v>
      </c>
      <c r="Y156" s="56">
        <f t="shared" si="543"/>
        <v>0.7414448669201521</v>
      </c>
      <c r="Z156" s="56">
        <f t="shared" si="544"/>
        <v>1775360</v>
      </c>
      <c r="AA156" s="226">
        <f t="shared" si="545"/>
        <v>84.380228136882124</v>
      </c>
      <c r="AB156" s="56">
        <f t="shared" si="546"/>
        <v>84.380228136882124</v>
      </c>
      <c r="AC156" s="56">
        <f t="shared" si="547"/>
        <v>84.380228136882124</v>
      </c>
      <c r="AD156" s="57">
        <f t="shared" si="548"/>
        <v>328640</v>
      </c>
      <c r="AE156" s="57">
        <f t="shared" si="549"/>
        <v>15.619771863117871</v>
      </c>
      <c r="AF156" s="57">
        <f t="shared" si="550"/>
        <v>15.619771863117871</v>
      </c>
      <c r="AG156" s="34">
        <f t="shared" si="551"/>
        <v>328640</v>
      </c>
      <c r="AH156" s="57">
        <f t="shared" si="552"/>
        <v>15.619771863117871</v>
      </c>
      <c r="AI156" s="57">
        <f t="shared" si="553"/>
        <v>15.619771863117871</v>
      </c>
      <c r="AJ156" s="34">
        <f t="shared" ref="AJ156:AJ159" si="555">D156-Z156</f>
        <v>328640</v>
      </c>
      <c r="AK156" s="57">
        <f t="shared" ref="AK156:AK159" si="556">(AJ156/D156)*100</f>
        <v>15.619771863117871</v>
      </c>
    </row>
    <row r="157" spans="1:37" ht="18.75" hidden="1">
      <c r="A157" s="39" t="s">
        <v>490</v>
      </c>
      <c r="B157" s="38"/>
      <c r="C157" s="49" t="s">
        <v>58</v>
      </c>
      <c r="D157" s="49">
        <v>31000</v>
      </c>
      <c r="E157" s="49">
        <v>15500</v>
      </c>
      <c r="F157" s="49">
        <v>15500</v>
      </c>
      <c r="G157" s="49">
        <v>0</v>
      </c>
      <c r="H157" s="49"/>
      <c r="I157" s="49">
        <v>0</v>
      </c>
      <c r="J157" s="41">
        <f t="shared" si="535"/>
        <v>31000</v>
      </c>
      <c r="K157" s="59">
        <v>0</v>
      </c>
      <c r="L157" s="209">
        <f t="shared" si="536"/>
        <v>31000</v>
      </c>
      <c r="M157" s="52">
        <v>2523.06</v>
      </c>
      <c r="N157" s="53"/>
      <c r="O157" s="54"/>
      <c r="P157" s="55"/>
      <c r="Q157" s="81"/>
      <c r="R157" s="56">
        <f t="shared" si="554"/>
        <v>2523.06</v>
      </c>
      <c r="S157" s="56">
        <f t="shared" si="537"/>
        <v>8.1389032258064518</v>
      </c>
      <c r="T157" s="56">
        <f t="shared" si="538"/>
        <v>8.1389032258064518</v>
      </c>
      <c r="U157" s="56">
        <f t="shared" si="539"/>
        <v>8.1389032258064518</v>
      </c>
      <c r="V157" s="57">
        <f t="shared" si="540"/>
        <v>0</v>
      </c>
      <c r="W157" s="56">
        <f t="shared" si="541"/>
        <v>0</v>
      </c>
      <c r="X157" s="56">
        <f t="shared" si="542"/>
        <v>0</v>
      </c>
      <c r="Y157" s="56">
        <f t="shared" si="543"/>
        <v>0</v>
      </c>
      <c r="Z157" s="56">
        <f t="shared" si="544"/>
        <v>2523.06</v>
      </c>
      <c r="AA157" s="226">
        <f t="shared" si="545"/>
        <v>8.1389032258064518</v>
      </c>
      <c r="AB157" s="56">
        <f t="shared" si="546"/>
        <v>8.1389032258064518</v>
      </c>
      <c r="AC157" s="56">
        <f t="shared" si="547"/>
        <v>8.1389032258064518</v>
      </c>
      <c r="AD157" s="57">
        <f t="shared" si="548"/>
        <v>28476.94</v>
      </c>
      <c r="AE157" s="57">
        <f t="shared" si="549"/>
        <v>91.861096774193541</v>
      </c>
      <c r="AF157" s="57">
        <f t="shared" si="550"/>
        <v>91.861096774193541</v>
      </c>
      <c r="AG157" s="34">
        <f t="shared" si="551"/>
        <v>28476.94</v>
      </c>
      <c r="AH157" s="57">
        <f t="shared" si="552"/>
        <v>91.861096774193541</v>
      </c>
      <c r="AI157" s="57">
        <f t="shared" si="553"/>
        <v>91.861096774193541</v>
      </c>
      <c r="AJ157" s="34">
        <f t="shared" si="555"/>
        <v>28476.94</v>
      </c>
      <c r="AK157" s="57">
        <f t="shared" si="556"/>
        <v>91.861096774193541</v>
      </c>
    </row>
    <row r="158" spans="1:37" ht="18" hidden="1" customHeight="1">
      <c r="A158" s="39"/>
      <c r="B158" s="38"/>
      <c r="C158" s="49" t="s">
        <v>69</v>
      </c>
      <c r="D158" s="49">
        <v>0</v>
      </c>
      <c r="E158" s="49"/>
      <c r="F158" s="49">
        <v>0</v>
      </c>
      <c r="G158" s="49">
        <v>0</v>
      </c>
      <c r="H158" s="49"/>
      <c r="I158" s="49">
        <v>0</v>
      </c>
      <c r="J158" s="41">
        <f t="shared" si="535"/>
        <v>0</v>
      </c>
      <c r="K158" s="59">
        <v>0</v>
      </c>
      <c r="L158" s="209">
        <f t="shared" si="536"/>
        <v>0</v>
      </c>
      <c r="M158" s="52"/>
      <c r="N158" s="53"/>
      <c r="O158" s="54"/>
      <c r="P158" s="55"/>
      <c r="Q158" s="81"/>
      <c r="R158" s="56">
        <f t="shared" si="554"/>
        <v>0</v>
      </c>
      <c r="S158" s="56" t="e">
        <f t="shared" si="537"/>
        <v>#DIV/0!</v>
      </c>
      <c r="T158" s="56" t="e">
        <f t="shared" si="538"/>
        <v>#DIV/0!</v>
      </c>
      <c r="U158" s="56" t="e">
        <f t="shared" si="539"/>
        <v>#DIV/0!</v>
      </c>
      <c r="V158" s="57">
        <f>O158+P158+Q158</f>
        <v>0</v>
      </c>
      <c r="W158" s="56" t="e">
        <f t="shared" si="541"/>
        <v>#DIV/0!</v>
      </c>
      <c r="X158" s="56" t="e">
        <f t="shared" si="542"/>
        <v>#DIV/0!</v>
      </c>
      <c r="Y158" s="56" t="e">
        <f t="shared" si="543"/>
        <v>#DIV/0!</v>
      </c>
      <c r="Z158" s="56">
        <f t="shared" si="544"/>
        <v>0</v>
      </c>
      <c r="AA158" s="226" t="e">
        <f t="shared" si="545"/>
        <v>#DIV/0!</v>
      </c>
      <c r="AB158" s="56" t="e">
        <f t="shared" si="546"/>
        <v>#DIV/0!</v>
      </c>
      <c r="AC158" s="56" t="e">
        <f t="shared" si="547"/>
        <v>#DIV/0!</v>
      </c>
      <c r="AD158" s="57">
        <f t="shared" si="548"/>
        <v>0</v>
      </c>
      <c r="AE158" s="57" t="e">
        <f t="shared" si="549"/>
        <v>#DIV/0!</v>
      </c>
      <c r="AF158" s="57" t="e">
        <f t="shared" si="550"/>
        <v>#DIV/0!</v>
      </c>
      <c r="AG158" s="34">
        <f t="shared" si="551"/>
        <v>0</v>
      </c>
      <c r="AH158" s="57" t="e">
        <f t="shared" si="552"/>
        <v>#DIV/0!</v>
      </c>
      <c r="AI158" s="57" t="e">
        <f t="shared" si="553"/>
        <v>#DIV/0!</v>
      </c>
      <c r="AJ158" s="34">
        <f t="shared" si="555"/>
        <v>0</v>
      </c>
      <c r="AK158" s="57" t="e">
        <f t="shared" si="556"/>
        <v>#DIV/0!</v>
      </c>
    </row>
    <row r="159" spans="1:37" ht="18" hidden="1" customHeight="1">
      <c r="A159" s="38" t="s">
        <v>492</v>
      </c>
      <c r="B159" s="38"/>
      <c r="C159" s="49" t="s">
        <v>60</v>
      </c>
      <c r="D159" s="49">
        <v>0</v>
      </c>
      <c r="E159" s="49"/>
      <c r="F159" s="49">
        <v>0</v>
      </c>
      <c r="G159" s="49">
        <v>0</v>
      </c>
      <c r="H159" s="49"/>
      <c r="I159" s="49">
        <v>0</v>
      </c>
      <c r="J159" s="41">
        <f t="shared" si="535"/>
        <v>0</v>
      </c>
      <c r="K159" s="58">
        <v>0</v>
      </c>
      <c r="L159" s="209">
        <f t="shared" si="536"/>
        <v>0</v>
      </c>
      <c r="M159" s="52"/>
      <c r="N159" s="53"/>
      <c r="O159" s="54"/>
      <c r="P159" s="55"/>
      <c r="Q159" s="81"/>
      <c r="R159" s="56">
        <f t="shared" si="554"/>
        <v>0</v>
      </c>
      <c r="S159" s="56" t="e">
        <f t="shared" si="537"/>
        <v>#DIV/0!</v>
      </c>
      <c r="T159" s="56" t="e">
        <f t="shared" si="538"/>
        <v>#DIV/0!</v>
      </c>
      <c r="U159" s="56" t="e">
        <f t="shared" si="539"/>
        <v>#DIV/0!</v>
      </c>
      <c r="V159" s="57">
        <f t="shared" ref="V159" si="557">O159+P159+Q159</f>
        <v>0</v>
      </c>
      <c r="W159" s="56" t="e">
        <f t="shared" si="541"/>
        <v>#DIV/0!</v>
      </c>
      <c r="X159" s="56" t="e">
        <f t="shared" si="542"/>
        <v>#DIV/0!</v>
      </c>
      <c r="Y159" s="56" t="e">
        <f t="shared" si="543"/>
        <v>#DIV/0!</v>
      </c>
      <c r="Z159" s="56">
        <f t="shared" si="544"/>
        <v>0</v>
      </c>
      <c r="AA159" s="226" t="e">
        <f t="shared" si="545"/>
        <v>#DIV/0!</v>
      </c>
      <c r="AB159" s="56" t="e">
        <f t="shared" si="546"/>
        <v>#DIV/0!</v>
      </c>
      <c r="AC159" s="56" t="e">
        <f t="shared" si="547"/>
        <v>#DIV/0!</v>
      </c>
      <c r="AD159" s="57">
        <f t="shared" si="548"/>
        <v>0</v>
      </c>
      <c r="AE159" s="57" t="e">
        <f t="shared" si="549"/>
        <v>#DIV/0!</v>
      </c>
      <c r="AF159" s="57" t="e">
        <f t="shared" si="550"/>
        <v>#DIV/0!</v>
      </c>
      <c r="AG159" s="34">
        <f t="shared" si="551"/>
        <v>0</v>
      </c>
      <c r="AH159" s="57" t="e">
        <f t="shared" si="552"/>
        <v>#DIV/0!</v>
      </c>
      <c r="AI159" s="57" t="e">
        <f t="shared" si="553"/>
        <v>#DIV/0!</v>
      </c>
      <c r="AJ159" s="34">
        <f t="shared" si="555"/>
        <v>0</v>
      </c>
      <c r="AK159" s="57" t="e">
        <f t="shared" si="556"/>
        <v>#DIV/0!</v>
      </c>
    </row>
    <row r="160" spans="1:37" ht="18" hidden="1" customHeight="1">
      <c r="A160" s="61"/>
      <c r="B160" s="62"/>
      <c r="C160" s="63" t="s">
        <v>61</v>
      </c>
      <c r="D160" s="63">
        <f>D161</f>
        <v>0</v>
      </c>
      <c r="E160" s="63">
        <f>SUM(E161:E161)</f>
        <v>0</v>
      </c>
      <c r="F160" s="63">
        <f t="shared" ref="F160:L160" si="558">F161</f>
        <v>0</v>
      </c>
      <c r="G160" s="63">
        <f t="shared" si="558"/>
        <v>0</v>
      </c>
      <c r="H160" s="63"/>
      <c r="I160" s="63">
        <f t="shared" si="558"/>
        <v>0</v>
      </c>
      <c r="J160" s="63">
        <f t="shared" si="558"/>
        <v>0</v>
      </c>
      <c r="K160" s="84">
        <f t="shared" si="558"/>
        <v>0</v>
      </c>
      <c r="L160" s="63">
        <f t="shared" si="558"/>
        <v>0</v>
      </c>
      <c r="M160" s="64">
        <f t="shared" ref="M160:AJ160" si="559">M161</f>
        <v>0</v>
      </c>
      <c r="N160" s="65">
        <f t="shared" si="559"/>
        <v>0</v>
      </c>
      <c r="O160" s="66">
        <f t="shared" si="559"/>
        <v>0</v>
      </c>
      <c r="P160" s="46">
        <f t="shared" si="559"/>
        <v>0</v>
      </c>
      <c r="Q160" s="82">
        <f t="shared" si="559"/>
        <v>0</v>
      </c>
      <c r="R160" s="67">
        <f t="shared" si="559"/>
        <v>0</v>
      </c>
      <c r="S160" s="67" t="e">
        <f t="shared" si="559"/>
        <v>#DIV/0!</v>
      </c>
      <c r="T160" s="104" t="e">
        <f t="shared" si="538"/>
        <v>#DIV/0!</v>
      </c>
      <c r="U160" s="67" t="e">
        <f t="shared" si="559"/>
        <v>#DIV/0!</v>
      </c>
      <c r="V160" s="63">
        <f t="shared" si="559"/>
        <v>0</v>
      </c>
      <c r="W160" s="67" t="e">
        <f t="shared" si="559"/>
        <v>#DIV/0!</v>
      </c>
      <c r="X160" s="104" t="e">
        <f t="shared" si="542"/>
        <v>#DIV/0!</v>
      </c>
      <c r="Y160" s="67" t="e">
        <f t="shared" si="559"/>
        <v>#DIV/0!</v>
      </c>
      <c r="Z160" s="67">
        <f>Z161</f>
        <v>0</v>
      </c>
      <c r="AA160" s="227" t="e">
        <f t="shared" si="559"/>
        <v>#DIV/0!</v>
      </c>
      <c r="AB160" s="56" t="e">
        <f t="shared" si="546"/>
        <v>#DIV/0!</v>
      </c>
      <c r="AC160" s="67" t="e">
        <f t="shared" si="559"/>
        <v>#DIV/0!</v>
      </c>
      <c r="AD160" s="63">
        <f t="shared" si="559"/>
        <v>0</v>
      </c>
      <c r="AE160" s="63" t="e">
        <f t="shared" si="559"/>
        <v>#DIV/0!</v>
      </c>
      <c r="AF160" s="63" t="e">
        <f t="shared" si="559"/>
        <v>#DIV/0!</v>
      </c>
      <c r="AG160" s="63">
        <f t="shared" si="559"/>
        <v>0</v>
      </c>
      <c r="AH160" s="63" t="e">
        <f t="shared" si="559"/>
        <v>#DIV/0!</v>
      </c>
      <c r="AI160" s="63" t="e">
        <f t="shared" si="559"/>
        <v>#DIV/0!</v>
      </c>
      <c r="AJ160" s="63">
        <f t="shared" si="559"/>
        <v>0</v>
      </c>
      <c r="AK160" s="63" t="e">
        <f>(AJ160/D160)*100</f>
        <v>#DIV/0!</v>
      </c>
    </row>
    <row r="161" spans="1:37" ht="18" hidden="1" customHeight="1">
      <c r="A161" s="38"/>
      <c r="B161" s="38"/>
      <c r="C161" s="49" t="s">
        <v>70</v>
      </c>
      <c r="D161" s="57">
        <v>0</v>
      </c>
      <c r="E161" s="57">
        <v>0</v>
      </c>
      <c r="F161" s="49">
        <v>0</v>
      </c>
      <c r="G161" s="49">
        <v>0</v>
      </c>
      <c r="H161" s="49"/>
      <c r="I161" s="49">
        <v>0</v>
      </c>
      <c r="J161" s="49">
        <f>SUM(E161:I161)</f>
        <v>0</v>
      </c>
      <c r="K161" s="76">
        <v>0</v>
      </c>
      <c r="L161" s="209">
        <f t="shared" ref="L161:L162" si="560">J161+K161</f>
        <v>0</v>
      </c>
      <c r="M161" s="52"/>
      <c r="N161" s="53"/>
      <c r="O161" s="54"/>
      <c r="P161" s="55"/>
      <c r="Q161" s="81"/>
      <c r="R161" s="57">
        <f>M161+N161</f>
        <v>0</v>
      </c>
      <c r="S161" s="56" t="e">
        <f t="shared" ref="S161:S162" si="561">R161/J161*100</f>
        <v>#DIV/0!</v>
      </c>
      <c r="T161" s="56" t="e">
        <f t="shared" si="538"/>
        <v>#DIV/0!</v>
      </c>
      <c r="U161" s="56" t="e">
        <f t="shared" ref="U161:U162" si="562">R161/D161*100</f>
        <v>#DIV/0!</v>
      </c>
      <c r="V161" s="57">
        <f t="shared" ref="V161:V162" si="563">O161+P161+Q161</f>
        <v>0</v>
      </c>
      <c r="W161" s="56" t="e">
        <f t="shared" ref="W161:W162" si="564">V161/J161*100</f>
        <v>#DIV/0!</v>
      </c>
      <c r="X161" s="56" t="e">
        <f t="shared" si="542"/>
        <v>#DIV/0!</v>
      </c>
      <c r="Y161" s="56" t="e">
        <f t="shared" ref="Y161:Y162" si="565">V161/D161*100</f>
        <v>#DIV/0!</v>
      </c>
      <c r="Z161" s="56">
        <f t="shared" ref="Z161:Z162" si="566">SUM(M161:Q161)</f>
        <v>0</v>
      </c>
      <c r="AA161" s="226" t="e">
        <f t="shared" ref="AA161:AA162" si="567">Z161/J161*100</f>
        <v>#DIV/0!</v>
      </c>
      <c r="AB161" s="56" t="e">
        <f t="shared" si="546"/>
        <v>#DIV/0!</v>
      </c>
      <c r="AC161" s="56" t="e">
        <f t="shared" ref="AC161:AC162" si="568">Z161/D161*100</f>
        <v>#DIV/0!</v>
      </c>
      <c r="AD161" s="57">
        <f t="shared" ref="AD161:AD162" si="569">J161-Z161</f>
        <v>0</v>
      </c>
      <c r="AE161" s="57" t="e">
        <f t="shared" ref="AE161:AE162" si="570">(AD161/J161)*100</f>
        <v>#DIV/0!</v>
      </c>
      <c r="AF161" s="57" t="e">
        <f t="shared" ref="AF161:AF162" si="571">(AD161/D161)*100</f>
        <v>#DIV/0!</v>
      </c>
      <c r="AG161" s="34">
        <f t="shared" ref="AG161:AG162" si="572">L161-Z161</f>
        <v>0</v>
      </c>
      <c r="AH161" s="57" t="e">
        <f t="shared" ref="AH161:AH162" si="573">(AG161/L161)*100</f>
        <v>#DIV/0!</v>
      </c>
      <c r="AI161" s="57" t="e">
        <f t="shared" ref="AI161:AI162" si="574">(AG161/D161)*100</f>
        <v>#DIV/0!</v>
      </c>
      <c r="AJ161" s="34">
        <f t="shared" ref="AJ161:AJ162" si="575">D161-Z161</f>
        <v>0</v>
      </c>
      <c r="AK161" s="57" t="e">
        <f t="shared" ref="AK161:AK162" si="576">(AJ161/D161)*100</f>
        <v>#DIV/0!</v>
      </c>
    </row>
    <row r="162" spans="1:37" ht="18" hidden="1" customHeight="1">
      <c r="A162" s="38" t="s">
        <v>492</v>
      </c>
      <c r="B162" s="38"/>
      <c r="C162" s="41" t="s">
        <v>376</v>
      </c>
      <c r="D162" s="92">
        <v>196700</v>
      </c>
      <c r="E162" s="57">
        <v>0</v>
      </c>
      <c r="F162" s="49">
        <v>0</v>
      </c>
      <c r="G162" s="49">
        <v>0</v>
      </c>
      <c r="H162" s="49"/>
      <c r="I162" s="49">
        <v>0</v>
      </c>
      <c r="J162" s="49">
        <f>SUM(E162:I162)</f>
        <v>0</v>
      </c>
      <c r="K162" s="76">
        <v>0</v>
      </c>
      <c r="L162" s="209">
        <f t="shared" si="560"/>
        <v>0</v>
      </c>
      <c r="M162" s="52">
        <v>0</v>
      </c>
      <c r="N162" s="53">
        <v>0</v>
      </c>
      <c r="O162" s="54">
        <v>0</v>
      </c>
      <c r="P162" s="55">
        <v>0</v>
      </c>
      <c r="Q162" s="81">
        <v>0</v>
      </c>
      <c r="R162" s="57">
        <f>M162+N162</f>
        <v>0</v>
      </c>
      <c r="S162" s="56" t="e">
        <f t="shared" si="561"/>
        <v>#DIV/0!</v>
      </c>
      <c r="T162" s="56" t="e">
        <f t="shared" si="538"/>
        <v>#DIV/0!</v>
      </c>
      <c r="U162" s="56">
        <f t="shared" si="562"/>
        <v>0</v>
      </c>
      <c r="V162" s="57">
        <f t="shared" si="563"/>
        <v>0</v>
      </c>
      <c r="W162" s="56" t="e">
        <f t="shared" si="564"/>
        <v>#DIV/0!</v>
      </c>
      <c r="X162" s="56" t="e">
        <f t="shared" si="542"/>
        <v>#DIV/0!</v>
      </c>
      <c r="Y162" s="56">
        <f t="shared" si="565"/>
        <v>0</v>
      </c>
      <c r="Z162" s="56">
        <f t="shared" si="566"/>
        <v>0</v>
      </c>
      <c r="AA162" s="226" t="e">
        <f t="shared" si="567"/>
        <v>#DIV/0!</v>
      </c>
      <c r="AB162" s="56" t="e">
        <f t="shared" si="546"/>
        <v>#DIV/0!</v>
      </c>
      <c r="AC162" s="56">
        <f t="shared" si="568"/>
        <v>0</v>
      </c>
      <c r="AD162" s="57">
        <f t="shared" si="569"/>
        <v>0</v>
      </c>
      <c r="AE162" s="57" t="e">
        <f t="shared" si="570"/>
        <v>#DIV/0!</v>
      </c>
      <c r="AF162" s="57">
        <f t="shared" si="571"/>
        <v>0</v>
      </c>
      <c r="AG162" s="34">
        <f t="shared" si="572"/>
        <v>0</v>
      </c>
      <c r="AH162" s="57" t="e">
        <f t="shared" si="573"/>
        <v>#DIV/0!</v>
      </c>
      <c r="AI162" s="57">
        <f t="shared" si="574"/>
        <v>0</v>
      </c>
      <c r="AJ162" s="34">
        <f t="shared" si="575"/>
        <v>196700</v>
      </c>
      <c r="AK162" s="57">
        <f t="shared" si="576"/>
        <v>100</v>
      </c>
    </row>
    <row r="163" spans="1:37" ht="18.75" hidden="1">
      <c r="A163" s="69"/>
      <c r="B163" s="69"/>
      <c r="C163" s="70"/>
      <c r="D163" s="70"/>
      <c r="E163" s="71"/>
      <c r="F163" s="71"/>
      <c r="G163" s="71"/>
      <c r="H163" s="71"/>
      <c r="I163" s="71"/>
      <c r="J163" s="71"/>
      <c r="K163" s="71"/>
      <c r="L163" s="71"/>
      <c r="M163" s="72"/>
      <c r="N163" s="73"/>
      <c r="O163" s="74"/>
      <c r="P163" s="75"/>
      <c r="Q163" s="83"/>
      <c r="R163" s="71"/>
      <c r="S163" s="71"/>
      <c r="T163" s="71"/>
      <c r="U163" s="71"/>
      <c r="V163" s="71"/>
      <c r="W163" s="71"/>
      <c r="X163" s="71"/>
      <c r="Y163" s="71"/>
      <c r="Z163" s="71"/>
      <c r="AA163" s="228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</row>
    <row r="164" spans="1:37" ht="26.25" hidden="1">
      <c r="A164" s="1244" t="s">
        <v>227</v>
      </c>
      <c r="B164" s="1245"/>
      <c r="C164" s="1245"/>
      <c r="D164" s="1245"/>
      <c r="E164" s="1245"/>
      <c r="F164" s="1245"/>
      <c r="G164" s="1245"/>
      <c r="H164" s="1245"/>
      <c r="I164" s="1245"/>
      <c r="J164" s="1245"/>
      <c r="K164" s="1245"/>
      <c r="L164" s="1245"/>
      <c r="M164" s="1245"/>
      <c r="N164" s="1245"/>
      <c r="O164" s="1245"/>
      <c r="P164" s="1245"/>
      <c r="Q164" s="1245"/>
      <c r="R164" s="1245"/>
      <c r="S164" s="1245"/>
      <c r="T164" s="1245"/>
      <c r="U164" s="1245"/>
      <c r="V164" s="1245"/>
      <c r="W164" s="1245"/>
      <c r="X164" s="1245"/>
      <c r="Y164" s="1245"/>
      <c r="Z164" s="1245"/>
      <c r="AA164" s="1245"/>
      <c r="AB164" s="1245"/>
      <c r="AC164" s="1245"/>
      <c r="AD164" s="1245"/>
      <c r="AE164" s="1245"/>
      <c r="AF164" s="1245"/>
      <c r="AG164" s="1245"/>
      <c r="AH164" s="1245"/>
      <c r="AI164" s="1245"/>
      <c r="AJ164" s="1245"/>
      <c r="AK164" s="1245"/>
    </row>
    <row r="165" spans="1:37" s="35" customFormat="1" ht="36.950000000000003" hidden="1" customHeight="1">
      <c r="A165" s="182"/>
      <c r="B165" s="183"/>
      <c r="C165" s="184"/>
      <c r="D165" s="184"/>
      <c r="E165" s="184"/>
      <c r="F165" s="184"/>
      <c r="G165" s="184"/>
      <c r="H165" s="184"/>
      <c r="I165" s="184"/>
      <c r="J165" s="184"/>
      <c r="K165" s="185"/>
      <c r="L165" s="184"/>
      <c r="M165" s="186" t="s">
        <v>435</v>
      </c>
      <c r="N165" s="186" t="s">
        <v>436</v>
      </c>
      <c r="O165" s="186" t="s">
        <v>20</v>
      </c>
      <c r="P165" s="186" t="s">
        <v>21</v>
      </c>
      <c r="Q165" s="186" t="s">
        <v>437</v>
      </c>
      <c r="R165" s="187" t="s">
        <v>417</v>
      </c>
      <c r="S165" s="188" t="s">
        <v>433</v>
      </c>
      <c r="T165" s="188" t="s">
        <v>434</v>
      </c>
      <c r="U165" s="188" t="s">
        <v>403</v>
      </c>
      <c r="V165" s="188" t="s">
        <v>438</v>
      </c>
      <c r="W165" s="188" t="s">
        <v>433</v>
      </c>
      <c r="X165" s="188" t="s">
        <v>434</v>
      </c>
      <c r="Y165" s="188" t="s">
        <v>403</v>
      </c>
      <c r="Z165" s="187" t="s">
        <v>439</v>
      </c>
      <c r="AA165" s="220" t="s">
        <v>433</v>
      </c>
      <c r="AB165" s="188" t="s">
        <v>434</v>
      </c>
      <c r="AC165" s="188" t="s">
        <v>403</v>
      </c>
      <c r="AD165" s="188" t="s">
        <v>440</v>
      </c>
      <c r="AE165" s="188" t="s">
        <v>433</v>
      </c>
      <c r="AF165" s="188" t="s">
        <v>403</v>
      </c>
      <c r="AG165" s="188" t="s">
        <v>408</v>
      </c>
      <c r="AH165" s="188" t="s">
        <v>433</v>
      </c>
      <c r="AI165" s="188" t="s">
        <v>403</v>
      </c>
      <c r="AJ165" s="188" t="s">
        <v>441</v>
      </c>
      <c r="AK165" s="188" t="s">
        <v>403</v>
      </c>
    </row>
    <row r="166" spans="1:37" s="35" customFormat="1" ht="18.95" hidden="1" customHeight="1">
      <c r="A166" s="205"/>
      <c r="B166" s="206"/>
      <c r="C166" s="184" t="s">
        <v>54</v>
      </c>
      <c r="D166" s="184">
        <f>D167+D174+D176</f>
        <v>4000000</v>
      </c>
      <c r="E166" s="184">
        <f t="shared" ref="E166" si="577">E167+E174+E176</f>
        <v>1140000</v>
      </c>
      <c r="F166" s="184">
        <f t="shared" ref="F166" si="578">F167+F174+F176</f>
        <v>1900000</v>
      </c>
      <c r="G166" s="184">
        <f t="shared" ref="G166:H166" si="579">G167+G174+G176</f>
        <v>760000</v>
      </c>
      <c r="H166" s="184">
        <f t="shared" si="579"/>
        <v>200000</v>
      </c>
      <c r="I166" s="184">
        <f t="shared" ref="I166" si="580">I167+I174+I176</f>
        <v>0</v>
      </c>
      <c r="J166" s="184">
        <f>SUM(E166:I166)</f>
        <v>4000000</v>
      </c>
      <c r="K166" s="185">
        <f>K167+K174+K176</f>
        <v>0</v>
      </c>
      <c r="L166" s="184">
        <f>L167+L174</f>
        <v>4000000</v>
      </c>
      <c r="M166" s="184">
        <f>M167+M174+M176</f>
        <v>3046032.11</v>
      </c>
      <c r="N166" s="184">
        <f t="shared" ref="N166" si="581">N167+N174+N176</f>
        <v>0</v>
      </c>
      <c r="O166" s="184">
        <f t="shared" ref="O166" si="582">O167+O174+O176</f>
        <v>0</v>
      </c>
      <c r="P166" s="184">
        <f t="shared" ref="P166" si="583">P167+P174+P176</f>
        <v>0</v>
      </c>
      <c r="Q166" s="184">
        <f t="shared" ref="Q166" si="584">Q167+Q174+Q176</f>
        <v>0</v>
      </c>
      <c r="R166" s="184">
        <f>R167+R174+R176</f>
        <v>3046032.11</v>
      </c>
      <c r="S166" s="207">
        <f>(R166/J166)*100</f>
        <v>76.150802749999997</v>
      </c>
      <c r="T166" s="207">
        <f>(R166/L166)*100</f>
        <v>76.150802749999997</v>
      </c>
      <c r="U166" s="198">
        <f t="shared" ref="U166:U173" si="585">(R166/D166)*100</f>
        <v>76.150802749999997</v>
      </c>
      <c r="V166" s="184">
        <f>V167+V174+V176</f>
        <v>0</v>
      </c>
      <c r="W166" s="198">
        <f>(V166/J166)*100</f>
        <v>0</v>
      </c>
      <c r="X166" s="207">
        <f>(V166/L166)*100</f>
        <v>0</v>
      </c>
      <c r="Y166" s="198">
        <f t="shared" ref="Y166:Y173" si="586">(V166/D166)*100</f>
        <v>0</v>
      </c>
      <c r="Z166" s="184">
        <f>Z167+Z174+Z176</f>
        <v>3046032.11</v>
      </c>
      <c r="AA166" s="221">
        <f>(Z166/J166)*100</f>
        <v>76.150802749999997</v>
      </c>
      <c r="AB166" s="207">
        <f>(Z166/L166)*100</f>
        <v>76.150802749999997</v>
      </c>
      <c r="AC166" s="198">
        <f t="shared" ref="AC166:AC173" si="587">(Z166/D166)*100</f>
        <v>76.150802749999997</v>
      </c>
      <c r="AD166" s="184">
        <f>AD167+AD174+AD176</f>
        <v>953967.89</v>
      </c>
      <c r="AE166" s="198">
        <f t="shared" ref="AE166:AE167" si="588">(AD166/J166)*100</f>
        <v>23.84919725</v>
      </c>
      <c r="AF166" s="198">
        <f t="shared" ref="AF166:AF173" si="589">(AD166/D166)*100</f>
        <v>23.84919725</v>
      </c>
      <c r="AG166" s="184">
        <f>AG167+AG174+AG176</f>
        <v>953967.89</v>
      </c>
      <c r="AH166" s="198">
        <f>(AG166/L166)*100</f>
        <v>23.84919725</v>
      </c>
      <c r="AI166" s="198">
        <f t="shared" ref="AI166:AI176" si="590">(AG166/D166)*100</f>
        <v>23.84919725</v>
      </c>
      <c r="AJ166" s="184">
        <f>AJ167+AJ174+AJ176</f>
        <v>953967.89</v>
      </c>
      <c r="AK166" s="198">
        <f t="shared" ref="AK166:AK176" si="591">(AJ166/D166)*100</f>
        <v>23.84919725</v>
      </c>
    </row>
    <row r="167" spans="1:37" s="35" customFormat="1" ht="18.95" hidden="1" customHeight="1">
      <c r="A167" s="182"/>
      <c r="B167" s="192" t="s">
        <v>34</v>
      </c>
      <c r="C167" s="193" t="s">
        <v>55</v>
      </c>
      <c r="D167" s="193">
        <f t="shared" ref="D167:I167" si="592">SUM(D168:D173)</f>
        <v>4000000</v>
      </c>
      <c r="E167" s="190">
        <f t="shared" si="592"/>
        <v>1140000</v>
      </c>
      <c r="F167" s="190">
        <f t="shared" si="592"/>
        <v>1900000</v>
      </c>
      <c r="G167" s="190">
        <f t="shared" si="592"/>
        <v>760000</v>
      </c>
      <c r="H167" s="190">
        <f t="shared" si="592"/>
        <v>200000</v>
      </c>
      <c r="I167" s="190">
        <f t="shared" si="592"/>
        <v>0</v>
      </c>
      <c r="J167" s="190">
        <f>SUM(E167:I167)</f>
        <v>4000000</v>
      </c>
      <c r="K167" s="194">
        <f>SUM(K168:K173)</f>
        <v>0</v>
      </c>
      <c r="L167" s="190">
        <f>SUM(L168:L173)</f>
        <v>4000000</v>
      </c>
      <c r="M167" s="193">
        <f>SUM(M168:M173)</f>
        <v>3046032.11</v>
      </c>
      <c r="N167" s="193">
        <f t="shared" ref="N167" si="593">SUM(N168:N173)</f>
        <v>0</v>
      </c>
      <c r="O167" s="193">
        <f t="shared" ref="O167" si="594">SUM(O168:O173)</f>
        <v>0</v>
      </c>
      <c r="P167" s="193">
        <f t="shared" ref="P167" si="595">SUM(P168:P173)</f>
        <v>0</v>
      </c>
      <c r="Q167" s="193">
        <f t="shared" ref="Q167" si="596">SUM(Q168:Q173)</f>
        <v>0</v>
      </c>
      <c r="R167" s="190">
        <f>SUM(R168:R173)</f>
        <v>3046032.11</v>
      </c>
      <c r="S167" s="189">
        <f t="shared" ref="S167:S169" si="597">(R167/J167)*100</f>
        <v>76.150802749999997</v>
      </c>
      <c r="T167" s="189">
        <f t="shared" ref="T167:T176" si="598">(R167/L167)*100</f>
        <v>76.150802749999997</v>
      </c>
      <c r="U167" s="190">
        <f t="shared" si="585"/>
        <v>76.150802749999997</v>
      </c>
      <c r="V167" s="190">
        <f>SUM(V168:V173)</f>
        <v>0</v>
      </c>
      <c r="W167" s="190">
        <f t="shared" ref="W167:W176" si="599">(V167/J167)*100</f>
        <v>0</v>
      </c>
      <c r="X167" s="189">
        <f t="shared" ref="X167:X176" si="600">(V167/L167)*100</f>
        <v>0</v>
      </c>
      <c r="Y167" s="189">
        <f t="shared" si="586"/>
        <v>0</v>
      </c>
      <c r="Z167" s="190">
        <f>SUM(Z168:Z173)</f>
        <v>3046032.11</v>
      </c>
      <c r="AA167" s="218">
        <f t="shared" ref="AA167:AA176" si="601">(Z167/J167)*100</f>
        <v>76.150802749999997</v>
      </c>
      <c r="AB167" s="189">
        <f t="shared" ref="AB167:AB176" si="602">(Z167/L167)*100</f>
        <v>76.150802749999997</v>
      </c>
      <c r="AC167" s="189">
        <f t="shared" si="587"/>
        <v>76.150802749999997</v>
      </c>
      <c r="AD167" s="191">
        <f>SUM(AD168:AD173)</f>
        <v>953967.89</v>
      </c>
      <c r="AE167" s="191">
        <f t="shared" si="588"/>
        <v>23.84919725</v>
      </c>
      <c r="AF167" s="191">
        <f t="shared" si="589"/>
        <v>23.84919725</v>
      </c>
      <c r="AG167" s="191">
        <f>SUM(AG168:AG173)</f>
        <v>953967.89</v>
      </c>
      <c r="AH167" s="191">
        <f t="shared" ref="AH167:AH176" si="603">(AG167/L167)*100</f>
        <v>23.84919725</v>
      </c>
      <c r="AI167" s="191">
        <f t="shared" si="590"/>
        <v>23.84919725</v>
      </c>
      <c r="AJ167" s="191">
        <f>SUM(AJ168:AJ173)</f>
        <v>953967.89</v>
      </c>
      <c r="AK167" s="191">
        <f t="shared" si="591"/>
        <v>23.84919725</v>
      </c>
    </row>
    <row r="168" spans="1:37" s="35" customFormat="1" ht="18.95" hidden="1" customHeight="1">
      <c r="A168" s="183"/>
      <c r="B168" s="183"/>
      <c r="C168" s="189" t="s">
        <v>56</v>
      </c>
      <c r="D168" s="189">
        <f>D182</f>
        <v>0</v>
      </c>
      <c r="E168" s="189">
        <f t="shared" ref="E168:G168" si="604">E182</f>
        <v>0</v>
      </c>
      <c r="F168" s="189">
        <f t="shared" si="604"/>
        <v>0</v>
      </c>
      <c r="G168" s="189">
        <f t="shared" si="604"/>
        <v>0</v>
      </c>
      <c r="H168" s="189">
        <f t="shared" ref="H168" si="605">H182</f>
        <v>0</v>
      </c>
      <c r="I168" s="189">
        <f>I182</f>
        <v>0</v>
      </c>
      <c r="J168" s="190">
        <f t="shared" ref="J168:J175" si="606">SUM(E168:I168)</f>
        <v>0</v>
      </c>
      <c r="K168" s="195">
        <f>K182</f>
        <v>0</v>
      </c>
      <c r="L168" s="196">
        <f t="shared" ref="L168:L173" si="607">J168+(K168)</f>
        <v>0</v>
      </c>
      <c r="M168" s="189">
        <f>M182</f>
        <v>0</v>
      </c>
      <c r="N168" s="189">
        <f t="shared" ref="N168:Q168" si="608">N182</f>
        <v>0</v>
      </c>
      <c r="O168" s="189">
        <f t="shared" si="608"/>
        <v>0</v>
      </c>
      <c r="P168" s="189">
        <f t="shared" si="608"/>
        <v>0</v>
      </c>
      <c r="Q168" s="189">
        <f t="shared" si="608"/>
        <v>0</v>
      </c>
      <c r="R168" s="189">
        <f t="shared" ref="R168:R173" si="609">M168+N168</f>
        <v>0</v>
      </c>
      <c r="S168" s="189" t="e">
        <f t="shared" si="597"/>
        <v>#DIV/0!</v>
      </c>
      <c r="T168" s="189" t="e">
        <f t="shared" si="598"/>
        <v>#DIV/0!</v>
      </c>
      <c r="U168" s="189" t="e">
        <f t="shared" si="585"/>
        <v>#DIV/0!</v>
      </c>
      <c r="V168" s="189">
        <f t="shared" ref="V168:V173" si="610">O168+P168</f>
        <v>0</v>
      </c>
      <c r="W168" s="189" t="e">
        <f t="shared" si="599"/>
        <v>#DIV/0!</v>
      </c>
      <c r="X168" s="189" t="e">
        <f t="shared" si="600"/>
        <v>#DIV/0!</v>
      </c>
      <c r="Y168" s="189" t="e">
        <f t="shared" si="586"/>
        <v>#DIV/0!</v>
      </c>
      <c r="Z168" s="189">
        <f t="shared" ref="Z168:Z173" si="611">SUM(M168:Q168)</f>
        <v>0</v>
      </c>
      <c r="AA168" s="217" t="e">
        <f t="shared" si="601"/>
        <v>#DIV/0!</v>
      </c>
      <c r="AB168" s="189" t="e">
        <f t="shared" si="602"/>
        <v>#DIV/0!</v>
      </c>
      <c r="AC168" s="189" t="e">
        <f t="shared" si="587"/>
        <v>#DIV/0!</v>
      </c>
      <c r="AD168" s="197">
        <f>J168-Z168</f>
        <v>0</v>
      </c>
      <c r="AE168" s="197" t="e">
        <f>(AD168/J168)*100</f>
        <v>#DIV/0!</v>
      </c>
      <c r="AF168" s="197" t="e">
        <f t="shared" si="589"/>
        <v>#DIV/0!</v>
      </c>
      <c r="AG168" s="197">
        <f>L168-Z168</f>
        <v>0</v>
      </c>
      <c r="AH168" s="197" t="e">
        <f t="shared" si="603"/>
        <v>#DIV/0!</v>
      </c>
      <c r="AI168" s="197" t="e">
        <f t="shared" si="590"/>
        <v>#DIV/0!</v>
      </c>
      <c r="AJ168" s="197">
        <f t="shared" ref="AJ168:AJ173" si="612">D168-Z168</f>
        <v>0</v>
      </c>
      <c r="AK168" s="197" t="e">
        <f t="shared" si="591"/>
        <v>#DIV/0!</v>
      </c>
    </row>
    <row r="169" spans="1:37" s="35" customFormat="1" ht="18.95" hidden="1" customHeight="1">
      <c r="A169" s="183"/>
      <c r="B169" s="183"/>
      <c r="C169" s="189" t="s">
        <v>375</v>
      </c>
      <c r="D169" s="189">
        <f t="shared" ref="D169:I173" si="613">D183</f>
        <v>0</v>
      </c>
      <c r="E169" s="189">
        <f t="shared" si="613"/>
        <v>0</v>
      </c>
      <c r="F169" s="189">
        <f t="shared" si="613"/>
        <v>0</v>
      </c>
      <c r="G169" s="189">
        <f t="shared" si="613"/>
        <v>0</v>
      </c>
      <c r="H169" s="189">
        <f t="shared" ref="H169" si="614">H183</f>
        <v>0</v>
      </c>
      <c r="I169" s="189">
        <f t="shared" si="613"/>
        <v>0</v>
      </c>
      <c r="J169" s="190">
        <f t="shared" si="606"/>
        <v>0</v>
      </c>
      <c r="K169" s="195">
        <f t="shared" ref="K169:K176" si="615">K183</f>
        <v>0</v>
      </c>
      <c r="L169" s="196">
        <f t="shared" si="607"/>
        <v>0</v>
      </c>
      <c r="M169" s="189">
        <f t="shared" ref="M169:Q169" si="616">M183</f>
        <v>0</v>
      </c>
      <c r="N169" s="189">
        <f t="shared" si="616"/>
        <v>0</v>
      </c>
      <c r="O169" s="189">
        <f t="shared" si="616"/>
        <v>0</v>
      </c>
      <c r="P169" s="189">
        <f t="shared" si="616"/>
        <v>0</v>
      </c>
      <c r="Q169" s="189">
        <f t="shared" si="616"/>
        <v>0</v>
      </c>
      <c r="R169" s="189">
        <f t="shared" si="609"/>
        <v>0</v>
      </c>
      <c r="S169" s="189" t="e">
        <f t="shared" si="597"/>
        <v>#DIV/0!</v>
      </c>
      <c r="T169" s="189" t="e">
        <f t="shared" si="598"/>
        <v>#DIV/0!</v>
      </c>
      <c r="U169" s="189" t="e">
        <f t="shared" si="585"/>
        <v>#DIV/0!</v>
      </c>
      <c r="V169" s="189">
        <f t="shared" si="610"/>
        <v>0</v>
      </c>
      <c r="W169" s="189" t="e">
        <f t="shared" si="599"/>
        <v>#DIV/0!</v>
      </c>
      <c r="X169" s="189" t="e">
        <f t="shared" si="600"/>
        <v>#DIV/0!</v>
      </c>
      <c r="Y169" s="189" t="e">
        <f t="shared" si="586"/>
        <v>#DIV/0!</v>
      </c>
      <c r="Z169" s="189">
        <f t="shared" si="611"/>
        <v>0</v>
      </c>
      <c r="AA169" s="217" t="e">
        <f t="shared" si="601"/>
        <v>#DIV/0!</v>
      </c>
      <c r="AB169" s="189" t="e">
        <f t="shared" si="602"/>
        <v>#DIV/0!</v>
      </c>
      <c r="AC169" s="189" t="e">
        <f t="shared" si="587"/>
        <v>#DIV/0!</v>
      </c>
      <c r="AD169" s="197">
        <f>J169-Z169</f>
        <v>0</v>
      </c>
      <c r="AE169" s="197" t="e">
        <f>(AD169/J169)*100</f>
        <v>#DIV/0!</v>
      </c>
      <c r="AF169" s="197" t="e">
        <f t="shared" si="589"/>
        <v>#DIV/0!</v>
      </c>
      <c r="AG169" s="197">
        <f>L169-Z169</f>
        <v>0</v>
      </c>
      <c r="AH169" s="197" t="e">
        <f t="shared" si="603"/>
        <v>#DIV/0!</v>
      </c>
      <c r="AI169" s="197" t="e">
        <f t="shared" si="590"/>
        <v>#DIV/0!</v>
      </c>
      <c r="AJ169" s="197">
        <f t="shared" si="612"/>
        <v>0</v>
      </c>
      <c r="AK169" s="197" t="e">
        <f t="shared" si="591"/>
        <v>#DIV/0!</v>
      </c>
    </row>
    <row r="170" spans="1:37" s="35" customFormat="1" ht="18.95" hidden="1" customHeight="1">
      <c r="A170" s="183"/>
      <c r="B170" s="183"/>
      <c r="C170" s="189" t="s">
        <v>57</v>
      </c>
      <c r="D170" s="189">
        <f t="shared" ref="D170:G170" si="617">D184</f>
        <v>3950000</v>
      </c>
      <c r="E170" s="189">
        <f t="shared" si="617"/>
        <v>1090000</v>
      </c>
      <c r="F170" s="189">
        <f t="shared" si="617"/>
        <v>1900000</v>
      </c>
      <c r="G170" s="189">
        <f t="shared" si="617"/>
        <v>760000</v>
      </c>
      <c r="H170" s="189">
        <f t="shared" ref="H170" si="618">H184</f>
        <v>200000</v>
      </c>
      <c r="I170" s="189"/>
      <c r="J170" s="190">
        <f t="shared" si="606"/>
        <v>3950000</v>
      </c>
      <c r="K170" s="195">
        <f t="shared" si="615"/>
        <v>0</v>
      </c>
      <c r="L170" s="196">
        <f t="shared" si="607"/>
        <v>3950000</v>
      </c>
      <c r="M170" s="189">
        <f t="shared" ref="M170:Q170" si="619">M184</f>
        <v>2769388.98</v>
      </c>
      <c r="N170" s="189">
        <f t="shared" si="619"/>
        <v>0</v>
      </c>
      <c r="O170" s="189">
        <f t="shared" si="619"/>
        <v>0</v>
      </c>
      <c r="P170" s="189">
        <f t="shared" si="619"/>
        <v>0</v>
      </c>
      <c r="Q170" s="189">
        <f t="shared" si="619"/>
        <v>0</v>
      </c>
      <c r="R170" s="189">
        <f t="shared" si="609"/>
        <v>2769388.98</v>
      </c>
      <c r="S170" s="189">
        <f>(R170/J170)*100</f>
        <v>70.111113417721512</v>
      </c>
      <c r="T170" s="189">
        <f t="shared" si="598"/>
        <v>70.111113417721512</v>
      </c>
      <c r="U170" s="189">
        <f t="shared" si="585"/>
        <v>70.111113417721512</v>
      </c>
      <c r="V170" s="189">
        <f t="shared" si="610"/>
        <v>0</v>
      </c>
      <c r="W170" s="189">
        <f t="shared" si="599"/>
        <v>0</v>
      </c>
      <c r="X170" s="189">
        <f t="shared" si="600"/>
        <v>0</v>
      </c>
      <c r="Y170" s="189">
        <f t="shared" si="586"/>
        <v>0</v>
      </c>
      <c r="Z170" s="189">
        <f t="shared" si="611"/>
        <v>2769388.98</v>
      </c>
      <c r="AA170" s="217">
        <f t="shared" si="601"/>
        <v>70.111113417721512</v>
      </c>
      <c r="AB170" s="189">
        <f t="shared" si="602"/>
        <v>70.111113417721512</v>
      </c>
      <c r="AC170" s="189">
        <f t="shared" si="587"/>
        <v>70.111113417721512</v>
      </c>
      <c r="AD170" s="197">
        <f t="shared" ref="AD170:AD173" si="620">J170-Z170</f>
        <v>1180611.02</v>
      </c>
      <c r="AE170" s="197">
        <f t="shared" ref="AE170:AE176" si="621">(AD170/J170)*100</f>
        <v>29.888886582278477</v>
      </c>
      <c r="AF170" s="197">
        <f t="shared" si="589"/>
        <v>29.888886582278477</v>
      </c>
      <c r="AG170" s="197">
        <f t="shared" ref="AG170:AG173" si="622">L170-Z170</f>
        <v>1180611.02</v>
      </c>
      <c r="AH170" s="197">
        <f t="shared" si="603"/>
        <v>29.888886582278477</v>
      </c>
      <c r="AI170" s="197">
        <f t="shared" si="590"/>
        <v>29.888886582278477</v>
      </c>
      <c r="AJ170" s="197">
        <f t="shared" si="612"/>
        <v>1180611.02</v>
      </c>
      <c r="AK170" s="197">
        <f t="shared" si="591"/>
        <v>29.888886582278477</v>
      </c>
    </row>
    <row r="171" spans="1:37" s="35" customFormat="1" ht="18.95" hidden="1" customHeight="1">
      <c r="A171" s="183"/>
      <c r="B171" s="183"/>
      <c r="C171" s="189" t="s">
        <v>58</v>
      </c>
      <c r="D171" s="189">
        <f t="shared" ref="D171:G171" si="623">D185</f>
        <v>50000</v>
      </c>
      <c r="E171" s="189">
        <f t="shared" si="623"/>
        <v>50000</v>
      </c>
      <c r="F171" s="189">
        <f t="shared" si="623"/>
        <v>0</v>
      </c>
      <c r="G171" s="189">
        <f t="shared" si="623"/>
        <v>0</v>
      </c>
      <c r="H171" s="189">
        <f t="shared" ref="H171" si="624">H185</f>
        <v>0</v>
      </c>
      <c r="I171" s="189">
        <f t="shared" si="613"/>
        <v>0</v>
      </c>
      <c r="J171" s="190">
        <f t="shared" si="606"/>
        <v>50000</v>
      </c>
      <c r="K171" s="195">
        <f t="shared" si="615"/>
        <v>0</v>
      </c>
      <c r="L171" s="196">
        <f t="shared" si="607"/>
        <v>50000</v>
      </c>
      <c r="M171" s="189">
        <f t="shared" ref="M171:Q171" si="625">M185</f>
        <v>276643.13</v>
      </c>
      <c r="N171" s="189">
        <f t="shared" si="625"/>
        <v>0</v>
      </c>
      <c r="O171" s="189">
        <f t="shared" si="625"/>
        <v>0</v>
      </c>
      <c r="P171" s="189">
        <f t="shared" si="625"/>
        <v>0</v>
      </c>
      <c r="Q171" s="189">
        <f t="shared" si="625"/>
        <v>0</v>
      </c>
      <c r="R171" s="189">
        <f t="shared" si="609"/>
        <v>276643.13</v>
      </c>
      <c r="S171" s="189">
        <f t="shared" ref="S171:S173" si="626">(R171/J171)*100</f>
        <v>553.28626000000008</v>
      </c>
      <c r="T171" s="189">
        <f t="shared" si="598"/>
        <v>553.28626000000008</v>
      </c>
      <c r="U171" s="189">
        <f t="shared" si="585"/>
        <v>553.28626000000008</v>
      </c>
      <c r="V171" s="189">
        <f t="shared" si="610"/>
        <v>0</v>
      </c>
      <c r="W171" s="189">
        <f t="shared" si="599"/>
        <v>0</v>
      </c>
      <c r="X171" s="189">
        <f t="shared" si="600"/>
        <v>0</v>
      </c>
      <c r="Y171" s="189">
        <f t="shared" si="586"/>
        <v>0</v>
      </c>
      <c r="Z171" s="189">
        <f t="shared" si="611"/>
        <v>276643.13</v>
      </c>
      <c r="AA171" s="217">
        <f t="shared" si="601"/>
        <v>553.28626000000008</v>
      </c>
      <c r="AB171" s="189">
        <f t="shared" si="602"/>
        <v>553.28626000000008</v>
      </c>
      <c r="AC171" s="189">
        <f t="shared" si="587"/>
        <v>553.28626000000008</v>
      </c>
      <c r="AD171" s="197">
        <f t="shared" si="620"/>
        <v>-226643.13</v>
      </c>
      <c r="AE171" s="197">
        <f t="shared" si="621"/>
        <v>-453.28626000000003</v>
      </c>
      <c r="AF171" s="197">
        <f t="shared" si="589"/>
        <v>-453.28626000000003</v>
      </c>
      <c r="AG171" s="197">
        <f t="shared" si="622"/>
        <v>-226643.13</v>
      </c>
      <c r="AH171" s="197">
        <f t="shared" si="603"/>
        <v>-453.28626000000003</v>
      </c>
      <c r="AI171" s="197">
        <f t="shared" si="590"/>
        <v>-453.28626000000003</v>
      </c>
      <c r="AJ171" s="197">
        <f t="shared" si="612"/>
        <v>-226643.13</v>
      </c>
      <c r="AK171" s="197">
        <f t="shared" si="591"/>
        <v>-453.28626000000003</v>
      </c>
    </row>
    <row r="172" spans="1:37" s="35" customFormat="1" ht="18.95" hidden="1" customHeight="1">
      <c r="A172" s="183"/>
      <c r="B172" s="183"/>
      <c r="C172" s="189" t="s">
        <v>59</v>
      </c>
      <c r="D172" s="189">
        <f t="shared" ref="D172:G172" si="627">D186</f>
        <v>0</v>
      </c>
      <c r="E172" s="189">
        <f t="shared" si="627"/>
        <v>0</v>
      </c>
      <c r="F172" s="189">
        <f t="shared" si="627"/>
        <v>0</v>
      </c>
      <c r="G172" s="189">
        <f t="shared" si="627"/>
        <v>0</v>
      </c>
      <c r="H172" s="189">
        <f t="shared" ref="H172" si="628">H186</f>
        <v>0</v>
      </c>
      <c r="I172" s="189">
        <f t="shared" si="613"/>
        <v>0</v>
      </c>
      <c r="J172" s="190">
        <f t="shared" si="606"/>
        <v>0</v>
      </c>
      <c r="K172" s="195">
        <f t="shared" si="615"/>
        <v>0</v>
      </c>
      <c r="L172" s="196">
        <f t="shared" si="607"/>
        <v>0</v>
      </c>
      <c r="M172" s="189">
        <f t="shared" ref="M172:Q172" si="629">M186</f>
        <v>0</v>
      </c>
      <c r="N172" s="189">
        <f t="shared" si="629"/>
        <v>0</v>
      </c>
      <c r="O172" s="189">
        <f t="shared" si="629"/>
        <v>0</v>
      </c>
      <c r="P172" s="189">
        <f t="shared" si="629"/>
        <v>0</v>
      </c>
      <c r="Q172" s="189">
        <f t="shared" si="629"/>
        <v>0</v>
      </c>
      <c r="R172" s="189">
        <f t="shared" si="609"/>
        <v>0</v>
      </c>
      <c r="S172" s="189" t="e">
        <f t="shared" si="626"/>
        <v>#DIV/0!</v>
      </c>
      <c r="T172" s="189" t="e">
        <f t="shared" si="598"/>
        <v>#DIV/0!</v>
      </c>
      <c r="U172" s="189" t="e">
        <f t="shared" si="585"/>
        <v>#DIV/0!</v>
      </c>
      <c r="V172" s="189">
        <f t="shared" si="610"/>
        <v>0</v>
      </c>
      <c r="W172" s="189" t="e">
        <f t="shared" si="599"/>
        <v>#DIV/0!</v>
      </c>
      <c r="X172" s="189" t="e">
        <f t="shared" si="600"/>
        <v>#DIV/0!</v>
      </c>
      <c r="Y172" s="189" t="e">
        <f t="shared" si="586"/>
        <v>#DIV/0!</v>
      </c>
      <c r="Z172" s="189">
        <f t="shared" si="611"/>
        <v>0</v>
      </c>
      <c r="AA172" s="217" t="e">
        <f t="shared" si="601"/>
        <v>#DIV/0!</v>
      </c>
      <c r="AB172" s="189" t="e">
        <f t="shared" si="602"/>
        <v>#DIV/0!</v>
      </c>
      <c r="AC172" s="189" t="e">
        <f t="shared" si="587"/>
        <v>#DIV/0!</v>
      </c>
      <c r="AD172" s="197">
        <f t="shared" si="620"/>
        <v>0</v>
      </c>
      <c r="AE172" s="197" t="e">
        <f t="shared" si="621"/>
        <v>#DIV/0!</v>
      </c>
      <c r="AF172" s="197" t="e">
        <f t="shared" si="589"/>
        <v>#DIV/0!</v>
      </c>
      <c r="AG172" s="197">
        <f t="shared" si="622"/>
        <v>0</v>
      </c>
      <c r="AH172" s="197" t="e">
        <f t="shared" si="603"/>
        <v>#DIV/0!</v>
      </c>
      <c r="AI172" s="197" t="e">
        <f t="shared" si="590"/>
        <v>#DIV/0!</v>
      </c>
      <c r="AJ172" s="197">
        <f t="shared" si="612"/>
        <v>0</v>
      </c>
      <c r="AK172" s="197" t="e">
        <f t="shared" si="591"/>
        <v>#DIV/0!</v>
      </c>
    </row>
    <row r="173" spans="1:37" s="35" customFormat="1" ht="18.95" hidden="1" customHeight="1">
      <c r="A173" s="183"/>
      <c r="B173" s="183"/>
      <c r="C173" s="189" t="s">
        <v>60</v>
      </c>
      <c r="D173" s="189">
        <f t="shared" ref="D173:G173" si="630">D187</f>
        <v>0</v>
      </c>
      <c r="E173" s="189">
        <f t="shared" si="630"/>
        <v>0</v>
      </c>
      <c r="F173" s="189">
        <f t="shared" si="630"/>
        <v>0</v>
      </c>
      <c r="G173" s="189">
        <f t="shared" si="630"/>
        <v>0</v>
      </c>
      <c r="H173" s="189">
        <f t="shared" ref="H173" si="631">H187</f>
        <v>0</v>
      </c>
      <c r="I173" s="189">
        <f t="shared" si="613"/>
        <v>0</v>
      </c>
      <c r="J173" s="190">
        <f t="shared" si="606"/>
        <v>0</v>
      </c>
      <c r="K173" s="195">
        <f t="shared" si="615"/>
        <v>0</v>
      </c>
      <c r="L173" s="196">
        <f t="shared" si="607"/>
        <v>0</v>
      </c>
      <c r="M173" s="189">
        <f t="shared" ref="M173:Q173" si="632">M187</f>
        <v>0</v>
      </c>
      <c r="N173" s="189">
        <f t="shared" si="632"/>
        <v>0</v>
      </c>
      <c r="O173" s="189">
        <f t="shared" si="632"/>
        <v>0</v>
      </c>
      <c r="P173" s="189">
        <f t="shared" si="632"/>
        <v>0</v>
      </c>
      <c r="Q173" s="189">
        <f t="shared" si="632"/>
        <v>0</v>
      </c>
      <c r="R173" s="189">
        <f t="shared" si="609"/>
        <v>0</v>
      </c>
      <c r="S173" s="189" t="e">
        <f t="shared" si="626"/>
        <v>#DIV/0!</v>
      </c>
      <c r="T173" s="189" t="e">
        <f t="shared" si="598"/>
        <v>#DIV/0!</v>
      </c>
      <c r="U173" s="189" t="e">
        <f t="shared" si="585"/>
        <v>#DIV/0!</v>
      </c>
      <c r="V173" s="189">
        <f t="shared" si="610"/>
        <v>0</v>
      </c>
      <c r="W173" s="189" t="e">
        <f t="shared" si="599"/>
        <v>#DIV/0!</v>
      </c>
      <c r="X173" s="189" t="e">
        <f t="shared" si="600"/>
        <v>#DIV/0!</v>
      </c>
      <c r="Y173" s="189" t="e">
        <f t="shared" si="586"/>
        <v>#DIV/0!</v>
      </c>
      <c r="Z173" s="189">
        <f t="shared" si="611"/>
        <v>0</v>
      </c>
      <c r="AA173" s="217" t="e">
        <f t="shared" si="601"/>
        <v>#DIV/0!</v>
      </c>
      <c r="AB173" s="189" t="e">
        <f t="shared" si="602"/>
        <v>#DIV/0!</v>
      </c>
      <c r="AC173" s="189" t="e">
        <f t="shared" si="587"/>
        <v>#DIV/0!</v>
      </c>
      <c r="AD173" s="197">
        <f t="shared" si="620"/>
        <v>0</v>
      </c>
      <c r="AE173" s="197" t="e">
        <f t="shared" si="621"/>
        <v>#DIV/0!</v>
      </c>
      <c r="AF173" s="197" t="e">
        <f t="shared" si="589"/>
        <v>#DIV/0!</v>
      </c>
      <c r="AG173" s="197">
        <f t="shared" si="622"/>
        <v>0</v>
      </c>
      <c r="AH173" s="197" t="e">
        <f t="shared" si="603"/>
        <v>#DIV/0!</v>
      </c>
      <c r="AI173" s="197" t="e">
        <f t="shared" si="590"/>
        <v>#DIV/0!</v>
      </c>
      <c r="AJ173" s="197">
        <f t="shared" si="612"/>
        <v>0</v>
      </c>
      <c r="AK173" s="197" t="e">
        <f t="shared" si="591"/>
        <v>#DIV/0!</v>
      </c>
    </row>
    <row r="174" spans="1:37" s="35" customFormat="1" ht="18.95" hidden="1" customHeight="1">
      <c r="A174" s="182"/>
      <c r="B174" s="192" t="s">
        <v>35</v>
      </c>
      <c r="C174" s="190" t="s">
        <v>64</v>
      </c>
      <c r="D174" s="190">
        <f t="shared" ref="D174:Q174" si="633">D175</f>
        <v>0</v>
      </c>
      <c r="E174" s="190">
        <f t="shared" si="633"/>
        <v>0</v>
      </c>
      <c r="F174" s="190">
        <f t="shared" si="633"/>
        <v>0</v>
      </c>
      <c r="G174" s="190">
        <f t="shared" si="633"/>
        <v>0</v>
      </c>
      <c r="H174" s="190">
        <f t="shared" si="633"/>
        <v>0</v>
      </c>
      <c r="I174" s="190">
        <f t="shared" si="633"/>
        <v>0</v>
      </c>
      <c r="J174" s="190">
        <f t="shared" si="606"/>
        <v>0</v>
      </c>
      <c r="K174" s="194">
        <f>K175</f>
        <v>0</v>
      </c>
      <c r="L174" s="190">
        <f>L175</f>
        <v>0</v>
      </c>
      <c r="M174" s="190">
        <f t="shared" si="633"/>
        <v>0</v>
      </c>
      <c r="N174" s="190">
        <f t="shared" si="633"/>
        <v>0</v>
      </c>
      <c r="O174" s="190">
        <f t="shared" si="633"/>
        <v>0</v>
      </c>
      <c r="P174" s="190">
        <f t="shared" si="633"/>
        <v>0</v>
      </c>
      <c r="Q174" s="190">
        <f t="shared" si="633"/>
        <v>0</v>
      </c>
      <c r="R174" s="198">
        <f>R175</f>
        <v>0</v>
      </c>
      <c r="S174" s="189" t="e">
        <f t="shared" ref="S174" si="634">(R174/L174)*100</f>
        <v>#DIV/0!</v>
      </c>
      <c r="T174" s="189" t="e">
        <f t="shared" si="598"/>
        <v>#DIV/0!</v>
      </c>
      <c r="U174" s="198" t="e">
        <f>U175</f>
        <v>#DIV/0!</v>
      </c>
      <c r="V174" s="198">
        <f>V175</f>
        <v>0</v>
      </c>
      <c r="W174" s="190" t="e">
        <f t="shared" si="599"/>
        <v>#DIV/0!</v>
      </c>
      <c r="X174" s="189" t="e">
        <f t="shared" si="600"/>
        <v>#DIV/0!</v>
      </c>
      <c r="Y174" s="198" t="e">
        <f>Y175</f>
        <v>#DIV/0!</v>
      </c>
      <c r="Z174" s="198">
        <f>Z175</f>
        <v>0</v>
      </c>
      <c r="AA174" s="218" t="e">
        <f t="shared" si="601"/>
        <v>#DIV/0!</v>
      </c>
      <c r="AB174" s="189" t="e">
        <f t="shared" si="602"/>
        <v>#DIV/0!</v>
      </c>
      <c r="AC174" s="198" t="e">
        <f>AC175</f>
        <v>#DIV/0!</v>
      </c>
      <c r="AD174" s="199">
        <f>AD175</f>
        <v>0</v>
      </c>
      <c r="AE174" s="191" t="e">
        <f t="shared" si="621"/>
        <v>#DIV/0!</v>
      </c>
      <c r="AF174" s="199" t="e">
        <f>AF175</f>
        <v>#DIV/0!</v>
      </c>
      <c r="AG174" s="199">
        <f>AG175</f>
        <v>0</v>
      </c>
      <c r="AH174" s="191" t="e">
        <f t="shared" si="603"/>
        <v>#DIV/0!</v>
      </c>
      <c r="AI174" s="191" t="e">
        <f t="shared" si="590"/>
        <v>#DIV/0!</v>
      </c>
      <c r="AJ174" s="199">
        <f t="shared" ref="AJ174" si="635">AJ175</f>
        <v>0</v>
      </c>
      <c r="AK174" s="191" t="e">
        <f t="shared" si="591"/>
        <v>#DIV/0!</v>
      </c>
    </row>
    <row r="175" spans="1:37" s="35" customFormat="1" ht="18.95" hidden="1" customHeight="1">
      <c r="A175" s="183"/>
      <c r="B175" s="183"/>
      <c r="C175" s="189" t="s">
        <v>62</v>
      </c>
      <c r="D175" s="189">
        <f t="shared" ref="D175:I175" si="636">D189</f>
        <v>0</v>
      </c>
      <c r="E175" s="189">
        <f t="shared" si="636"/>
        <v>0</v>
      </c>
      <c r="F175" s="189">
        <f t="shared" si="636"/>
        <v>0</v>
      </c>
      <c r="G175" s="189">
        <f t="shared" si="636"/>
        <v>0</v>
      </c>
      <c r="H175" s="189">
        <f t="shared" ref="H175" si="637">H189</f>
        <v>0</v>
      </c>
      <c r="I175" s="189">
        <f t="shared" si="636"/>
        <v>0</v>
      </c>
      <c r="J175" s="190">
        <f t="shared" si="606"/>
        <v>0</v>
      </c>
      <c r="K175" s="195">
        <f t="shared" si="615"/>
        <v>0</v>
      </c>
      <c r="L175" s="196">
        <f>J175+(K175)</f>
        <v>0</v>
      </c>
      <c r="M175" s="189">
        <f t="shared" ref="M175:Q175" si="638">M189</f>
        <v>0</v>
      </c>
      <c r="N175" s="189">
        <f t="shared" si="638"/>
        <v>0</v>
      </c>
      <c r="O175" s="189">
        <f t="shared" si="638"/>
        <v>0</v>
      </c>
      <c r="P175" s="189">
        <f t="shared" si="638"/>
        <v>0</v>
      </c>
      <c r="Q175" s="189">
        <f t="shared" si="638"/>
        <v>0</v>
      </c>
      <c r="R175" s="189">
        <f>M175+N175</f>
        <v>0</v>
      </c>
      <c r="S175" s="189" t="e">
        <f t="shared" ref="S175:S176" si="639">(R175/J175)*100</f>
        <v>#DIV/0!</v>
      </c>
      <c r="T175" s="189" t="e">
        <f t="shared" si="598"/>
        <v>#DIV/0!</v>
      </c>
      <c r="U175" s="189" t="e">
        <f>(R175/D175)*100</f>
        <v>#DIV/0!</v>
      </c>
      <c r="V175" s="189">
        <f>O175+P175</f>
        <v>0</v>
      </c>
      <c r="W175" s="189" t="e">
        <f t="shared" si="599"/>
        <v>#DIV/0!</v>
      </c>
      <c r="X175" s="189" t="e">
        <f t="shared" si="600"/>
        <v>#DIV/0!</v>
      </c>
      <c r="Y175" s="189" t="e">
        <f>(V175/D175)*100</f>
        <v>#DIV/0!</v>
      </c>
      <c r="Z175" s="189">
        <f>SUM(M175:Q175)</f>
        <v>0</v>
      </c>
      <c r="AA175" s="217" t="e">
        <f t="shared" si="601"/>
        <v>#DIV/0!</v>
      </c>
      <c r="AB175" s="189" t="e">
        <f t="shared" si="602"/>
        <v>#DIV/0!</v>
      </c>
      <c r="AC175" s="189" t="e">
        <f>(Z175/D175)*100</f>
        <v>#DIV/0!</v>
      </c>
      <c r="AD175" s="197">
        <f>J175-Z175</f>
        <v>0</v>
      </c>
      <c r="AE175" s="197" t="e">
        <f t="shared" si="621"/>
        <v>#DIV/0!</v>
      </c>
      <c r="AF175" s="197" t="e">
        <f>(AD175/D175)*100</f>
        <v>#DIV/0!</v>
      </c>
      <c r="AG175" s="197">
        <f>L175-Z175</f>
        <v>0</v>
      </c>
      <c r="AH175" s="197" t="e">
        <f t="shared" si="603"/>
        <v>#DIV/0!</v>
      </c>
      <c r="AI175" s="197" t="e">
        <f t="shared" si="590"/>
        <v>#DIV/0!</v>
      </c>
      <c r="AJ175" s="197">
        <f>D175-Z175</f>
        <v>0</v>
      </c>
      <c r="AK175" s="197" t="e">
        <f t="shared" si="591"/>
        <v>#DIV/0!</v>
      </c>
    </row>
    <row r="176" spans="1:37" s="35" customFormat="1" ht="18.95" hidden="1" customHeight="1">
      <c r="A176" s="183"/>
      <c r="B176" s="182" t="s">
        <v>26</v>
      </c>
      <c r="C176" s="190" t="s">
        <v>376</v>
      </c>
      <c r="D176" s="189">
        <f t="shared" ref="D176:I176" si="640">D190</f>
        <v>0</v>
      </c>
      <c r="E176" s="189">
        <f t="shared" si="640"/>
        <v>0</v>
      </c>
      <c r="F176" s="189">
        <f t="shared" si="640"/>
        <v>0</v>
      </c>
      <c r="G176" s="189">
        <f t="shared" si="640"/>
        <v>0</v>
      </c>
      <c r="H176" s="189">
        <f t="shared" ref="H176" si="641">H190</f>
        <v>0</v>
      </c>
      <c r="I176" s="189">
        <f t="shared" si="640"/>
        <v>0</v>
      </c>
      <c r="J176" s="190">
        <f>SUM(E176:I176)</f>
        <v>0</v>
      </c>
      <c r="K176" s="195">
        <f t="shared" si="615"/>
        <v>0</v>
      </c>
      <c r="L176" s="196">
        <f>J176+(K176)</f>
        <v>0</v>
      </c>
      <c r="M176" s="189">
        <f t="shared" ref="M176:Q176" si="642">M190</f>
        <v>0</v>
      </c>
      <c r="N176" s="189">
        <f t="shared" si="642"/>
        <v>0</v>
      </c>
      <c r="O176" s="189">
        <f t="shared" si="642"/>
        <v>0</v>
      </c>
      <c r="P176" s="189">
        <f t="shared" si="642"/>
        <v>0</v>
      </c>
      <c r="Q176" s="189">
        <f t="shared" si="642"/>
        <v>0</v>
      </c>
      <c r="R176" s="189">
        <f>M176+N176</f>
        <v>0</v>
      </c>
      <c r="S176" s="189" t="e">
        <f t="shared" si="639"/>
        <v>#DIV/0!</v>
      </c>
      <c r="T176" s="189" t="e">
        <f t="shared" si="598"/>
        <v>#DIV/0!</v>
      </c>
      <c r="U176" s="189" t="e">
        <f>(R176/D176)*100</f>
        <v>#DIV/0!</v>
      </c>
      <c r="V176" s="189">
        <f>O176+P176</f>
        <v>0</v>
      </c>
      <c r="W176" s="189" t="e">
        <f t="shared" si="599"/>
        <v>#DIV/0!</v>
      </c>
      <c r="X176" s="189" t="e">
        <f t="shared" si="600"/>
        <v>#DIV/0!</v>
      </c>
      <c r="Y176" s="189" t="e">
        <f>(V176/D176)*100</f>
        <v>#DIV/0!</v>
      </c>
      <c r="Z176" s="189">
        <f>SUM(M176:Q176)</f>
        <v>0</v>
      </c>
      <c r="AA176" s="217" t="e">
        <f t="shared" si="601"/>
        <v>#DIV/0!</v>
      </c>
      <c r="AB176" s="189" t="e">
        <f t="shared" si="602"/>
        <v>#DIV/0!</v>
      </c>
      <c r="AC176" s="189" t="e">
        <f>(Z176/D176)*100</f>
        <v>#DIV/0!</v>
      </c>
      <c r="AD176" s="197">
        <f>J176-Z176</f>
        <v>0</v>
      </c>
      <c r="AE176" s="197" t="e">
        <f t="shared" si="621"/>
        <v>#DIV/0!</v>
      </c>
      <c r="AF176" s="197" t="e">
        <f>(AD176/D176)*100</f>
        <v>#DIV/0!</v>
      </c>
      <c r="AG176" s="197">
        <f>L176-Z176</f>
        <v>0</v>
      </c>
      <c r="AH176" s="197" t="e">
        <f t="shared" si="603"/>
        <v>#DIV/0!</v>
      </c>
      <c r="AI176" s="197" t="e">
        <f t="shared" si="590"/>
        <v>#DIV/0!</v>
      </c>
      <c r="AJ176" s="197">
        <f>D176-Z176</f>
        <v>0</v>
      </c>
      <c r="AK176" s="197" t="e">
        <f t="shared" si="591"/>
        <v>#DIV/0!</v>
      </c>
    </row>
    <row r="177" spans="1:37" s="35" customFormat="1" ht="18.95" hidden="1" customHeight="1">
      <c r="A177" s="200"/>
      <c r="B177" s="200"/>
      <c r="C177" s="201"/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2"/>
      <c r="X177" s="202"/>
      <c r="Y177" s="202"/>
      <c r="Z177" s="202"/>
      <c r="AA177" s="222"/>
      <c r="AB177" s="202"/>
      <c r="AC177" s="202"/>
      <c r="AD177" s="202"/>
      <c r="AE177" s="202"/>
      <c r="AF177" s="202"/>
      <c r="AG177" s="202"/>
      <c r="AH177" s="202"/>
      <c r="AI177" s="202"/>
      <c r="AJ177" s="202"/>
      <c r="AK177" s="202"/>
    </row>
    <row r="178" spans="1:37" ht="36" hidden="1" customHeight="1">
      <c r="A178" s="1104" t="s">
        <v>206</v>
      </c>
      <c r="B178" s="1106" t="s">
        <v>387</v>
      </c>
      <c r="C178" s="1107" t="s">
        <v>388</v>
      </c>
      <c r="D178" s="36" t="s">
        <v>235</v>
      </c>
      <c r="E178" s="1109">
        <f>SUM(E181,E188)</f>
        <v>1140000</v>
      </c>
      <c r="F178" s="1109">
        <f>F181+F188</f>
        <v>1900000</v>
      </c>
      <c r="G178" s="1109">
        <f>G181+G188</f>
        <v>760000</v>
      </c>
      <c r="H178" s="1109">
        <f>H181+H188</f>
        <v>200000</v>
      </c>
      <c r="I178" s="1109">
        <f>I181+I188</f>
        <v>0</v>
      </c>
      <c r="J178" s="1109">
        <f>J181+J188+J190</f>
        <v>4000000</v>
      </c>
      <c r="K178" s="111">
        <f>SUM(K181,K188)</f>
        <v>0</v>
      </c>
      <c r="L178" s="113">
        <f>SUM(L181,L188)</f>
        <v>4000000</v>
      </c>
      <c r="M178" s="37"/>
      <c r="N178" s="37"/>
      <c r="O178" s="37"/>
      <c r="P178" s="37"/>
      <c r="Q178" s="37"/>
      <c r="R178" s="203" t="s">
        <v>417</v>
      </c>
      <c r="S178" s="204" t="s">
        <v>433</v>
      </c>
      <c r="T178" s="204" t="s">
        <v>434</v>
      </c>
      <c r="U178" s="204" t="s">
        <v>403</v>
      </c>
      <c r="V178" s="204" t="s">
        <v>438</v>
      </c>
      <c r="W178" s="204" t="s">
        <v>433</v>
      </c>
      <c r="X178" s="204" t="s">
        <v>434</v>
      </c>
      <c r="Y178" s="204" t="s">
        <v>403</v>
      </c>
      <c r="Z178" s="203" t="s">
        <v>439</v>
      </c>
      <c r="AA178" s="223" t="s">
        <v>433</v>
      </c>
      <c r="AB178" s="204" t="s">
        <v>434</v>
      </c>
      <c r="AC178" s="204" t="s">
        <v>403</v>
      </c>
      <c r="AD178" s="204" t="s">
        <v>440</v>
      </c>
      <c r="AE178" s="204" t="s">
        <v>433</v>
      </c>
      <c r="AF178" s="204" t="s">
        <v>403</v>
      </c>
      <c r="AG178" s="204" t="s">
        <v>408</v>
      </c>
      <c r="AH178" s="204" t="s">
        <v>408</v>
      </c>
      <c r="AI178" s="204" t="s">
        <v>403</v>
      </c>
      <c r="AJ178" s="204" t="s">
        <v>441</v>
      </c>
      <c r="AK178" s="204" t="s">
        <v>403</v>
      </c>
    </row>
    <row r="179" spans="1:37" ht="14.45" hidden="1" customHeight="1">
      <c r="A179" s="1105"/>
      <c r="B179" s="1106"/>
      <c r="C179" s="1108"/>
      <c r="D179" s="1108">
        <f>D181+D188</f>
        <v>4000000</v>
      </c>
      <c r="E179" s="1110"/>
      <c r="F179" s="1110"/>
      <c r="G179" s="1110"/>
      <c r="H179" s="1110"/>
      <c r="I179" s="1110"/>
      <c r="J179" s="1110"/>
      <c r="K179" s="112"/>
      <c r="L179" s="108"/>
      <c r="M179" s="114">
        <f t="shared" ref="M179:R179" si="643">M181+M188+M190</f>
        <v>3046032.11</v>
      </c>
      <c r="N179" s="118">
        <f t="shared" si="643"/>
        <v>0</v>
      </c>
      <c r="O179" s="120">
        <f t="shared" si="643"/>
        <v>0</v>
      </c>
      <c r="P179" s="122">
        <f t="shared" si="643"/>
        <v>0</v>
      </c>
      <c r="Q179" s="116">
        <f t="shared" si="643"/>
        <v>0</v>
      </c>
      <c r="R179" s="208">
        <f t="shared" si="643"/>
        <v>3046032.11</v>
      </c>
      <c r="S179" s="208">
        <f>(R179/J178)*100</f>
        <v>76.150802749999997</v>
      </c>
      <c r="T179" s="208">
        <f>(R179/L178)*100</f>
        <v>76.150802749999997</v>
      </c>
      <c r="U179" s="208">
        <f>(R179/D179)*100</f>
        <v>76.150802749999997</v>
      </c>
      <c r="V179" s="208">
        <f>V181+V188+V190</f>
        <v>0</v>
      </c>
      <c r="W179" s="208">
        <f>(V179/J178)*100</f>
        <v>0</v>
      </c>
      <c r="X179" s="208">
        <f>(V179/L178)*100</f>
        <v>0</v>
      </c>
      <c r="Y179" s="208">
        <f>(V179/D179)*100</f>
        <v>0</v>
      </c>
      <c r="Z179" s="208">
        <f>Z181+Z188+Z190</f>
        <v>3046032.11</v>
      </c>
      <c r="AA179" s="224">
        <f>(Z179/J178)*100</f>
        <v>76.150802749999997</v>
      </c>
      <c r="AB179" s="208">
        <f>(Z179/L178)*100</f>
        <v>76.150802749999997</v>
      </c>
      <c r="AC179" s="208">
        <f>(Z179/D179)*100</f>
        <v>76.150802749999997</v>
      </c>
      <c r="AD179" s="208">
        <f>AD181+AD188+AD190</f>
        <v>953967.89</v>
      </c>
      <c r="AE179" s="208">
        <f>(AD179/J178)*100</f>
        <v>23.84919725</v>
      </c>
      <c r="AF179" s="208">
        <f>(AD179/D179)*100</f>
        <v>23.84919725</v>
      </c>
      <c r="AG179" s="208">
        <f>AG181+AG188+AG190</f>
        <v>953967.89</v>
      </c>
      <c r="AH179" s="208">
        <f>(AG179/L178)*100</f>
        <v>23.84919725</v>
      </c>
      <c r="AI179" s="208">
        <f>(AG179/D179)*100</f>
        <v>23.84919725</v>
      </c>
      <c r="AJ179" s="208">
        <f>AJ181+AJ188+AJ190</f>
        <v>953967.89</v>
      </c>
      <c r="AK179" s="208">
        <f>(AJ179/D179)*100</f>
        <v>23.84919725</v>
      </c>
    </row>
    <row r="180" spans="1:37" ht="31.5" hidden="1" customHeight="1">
      <c r="A180" s="1105"/>
      <c r="B180" s="1106"/>
      <c r="C180" s="1108"/>
      <c r="D180" s="1108"/>
      <c r="E180" s="1110"/>
      <c r="F180" s="1110"/>
      <c r="G180" s="1110"/>
      <c r="H180" s="1110"/>
      <c r="I180" s="1110"/>
      <c r="J180" s="1110"/>
      <c r="K180" s="112"/>
      <c r="L180" s="108"/>
      <c r="M180" s="115"/>
      <c r="N180" s="119"/>
      <c r="O180" s="121"/>
      <c r="P180" s="123"/>
      <c r="Q180" s="117"/>
      <c r="R180" s="125"/>
      <c r="S180" s="125"/>
      <c r="T180" s="125"/>
      <c r="U180" s="125"/>
      <c r="V180" s="125"/>
      <c r="W180" s="125"/>
      <c r="X180" s="125"/>
      <c r="Y180" s="125"/>
      <c r="Z180" s="125"/>
      <c r="AA180" s="2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</row>
    <row r="181" spans="1:37" ht="18.75" hidden="1">
      <c r="A181" s="38" t="s">
        <v>446</v>
      </c>
      <c r="B181" s="39"/>
      <c r="C181" s="40" t="s">
        <v>55</v>
      </c>
      <c r="D181" s="40">
        <f t="shared" ref="D181:J181" si="644">SUM(D182:D187)</f>
        <v>4000000</v>
      </c>
      <c r="E181" s="41">
        <f t="shared" si="644"/>
        <v>1140000</v>
      </c>
      <c r="F181" s="41">
        <f t="shared" si="644"/>
        <v>1900000</v>
      </c>
      <c r="G181" s="41">
        <f t="shared" si="644"/>
        <v>760000</v>
      </c>
      <c r="H181" s="41">
        <f t="shared" ref="H181" si="645">SUM(H182:H187)</f>
        <v>200000</v>
      </c>
      <c r="I181" s="41">
        <f t="shared" si="644"/>
        <v>0</v>
      </c>
      <c r="J181" s="41">
        <f t="shared" si="644"/>
        <v>4000000</v>
      </c>
      <c r="K181" s="42">
        <f>SUM(K182:K185)</f>
        <v>0</v>
      </c>
      <c r="L181" s="41">
        <f t="shared" ref="L181:R181" si="646">SUM(L182:L187)</f>
        <v>4000000</v>
      </c>
      <c r="M181" s="43">
        <f t="shared" si="646"/>
        <v>3046032.11</v>
      </c>
      <c r="N181" s="44">
        <f t="shared" si="646"/>
        <v>0</v>
      </c>
      <c r="O181" s="45">
        <f t="shared" si="646"/>
        <v>0</v>
      </c>
      <c r="P181" s="46">
        <f t="shared" si="646"/>
        <v>0</v>
      </c>
      <c r="Q181" s="80">
        <f t="shared" si="646"/>
        <v>0</v>
      </c>
      <c r="R181" s="47">
        <f t="shared" si="646"/>
        <v>3046032.11</v>
      </c>
      <c r="S181" s="48">
        <f>R181/J181*100</f>
        <v>76.150802749999997</v>
      </c>
      <c r="T181" s="48">
        <f>R181/L181*100</f>
        <v>76.150802749999997</v>
      </c>
      <c r="U181" s="48">
        <f>R181/D181*100</f>
        <v>76.150802749999997</v>
      </c>
      <c r="V181" s="47">
        <f>SUM(V182:V187)</f>
        <v>0</v>
      </c>
      <c r="W181" s="48">
        <f>V181/J181*100</f>
        <v>0</v>
      </c>
      <c r="X181" s="48">
        <f>V181/L181*100</f>
        <v>0</v>
      </c>
      <c r="Y181" s="48">
        <f>V181/D181*100</f>
        <v>0</v>
      </c>
      <c r="Z181" s="48">
        <f>SUM(Z182:Z187)</f>
        <v>3046032.11</v>
      </c>
      <c r="AA181" s="226">
        <f>Z181/J181*100</f>
        <v>76.150802749999997</v>
      </c>
      <c r="AB181" s="48">
        <f>Z181/L181*100</f>
        <v>76.150802749999997</v>
      </c>
      <c r="AC181" s="48">
        <f>Z181/D181*100</f>
        <v>76.150802749999997</v>
      </c>
      <c r="AD181" s="47">
        <f>SUM(AD182:AD187)</f>
        <v>953967.89</v>
      </c>
      <c r="AE181" s="47">
        <f>(AD181/J181)*100</f>
        <v>23.84919725</v>
      </c>
      <c r="AF181" s="47">
        <f>(AD181/D181)*100</f>
        <v>23.84919725</v>
      </c>
      <c r="AG181" s="47">
        <f>SUM(AG182:AG187)</f>
        <v>953967.89</v>
      </c>
      <c r="AH181" s="47">
        <f>(AG181/L181)*100</f>
        <v>23.84919725</v>
      </c>
      <c r="AI181" s="47">
        <f>(AG181/D181)*100</f>
        <v>23.84919725</v>
      </c>
      <c r="AJ181" s="47">
        <f>SUM(AJ182:AJ187)</f>
        <v>953967.89</v>
      </c>
      <c r="AK181" s="47">
        <f>(AJ181/D181)*100</f>
        <v>23.84919725</v>
      </c>
    </row>
    <row r="182" spans="1:37" ht="18.75" hidden="1">
      <c r="A182" s="210"/>
      <c r="B182" s="39"/>
      <c r="C182" s="49" t="s">
        <v>56</v>
      </c>
      <c r="D182" s="49">
        <v>0</v>
      </c>
      <c r="E182" s="49">
        <v>0</v>
      </c>
      <c r="F182" s="49">
        <v>0</v>
      </c>
      <c r="G182" s="49">
        <v>0</v>
      </c>
      <c r="H182" s="49"/>
      <c r="I182" s="49">
        <v>0</v>
      </c>
      <c r="J182" s="41">
        <f>SUM(E182:I182)</f>
        <v>0</v>
      </c>
      <c r="K182" s="50">
        <v>0</v>
      </c>
      <c r="L182" s="209">
        <f>J182+K182</f>
        <v>0</v>
      </c>
      <c r="M182" s="52"/>
      <c r="N182" s="53"/>
      <c r="O182" s="54"/>
      <c r="P182" s="55"/>
      <c r="Q182" s="81"/>
      <c r="R182" s="56">
        <f>M182+N182</f>
        <v>0</v>
      </c>
      <c r="S182" s="56" t="e">
        <f>R182/J182*100</f>
        <v>#DIV/0!</v>
      </c>
      <c r="T182" s="56" t="e">
        <f>R182/L182*100</f>
        <v>#DIV/0!</v>
      </c>
      <c r="U182" s="56" t="e">
        <f>R182/D182*100</f>
        <v>#DIV/0!</v>
      </c>
      <c r="V182" s="57">
        <f>O182+P182+Q182</f>
        <v>0</v>
      </c>
      <c r="W182" s="56" t="e">
        <f>V182/J182*100</f>
        <v>#DIV/0!</v>
      </c>
      <c r="X182" s="56" t="e">
        <f>V182/L182*100</f>
        <v>#DIV/0!</v>
      </c>
      <c r="Y182" s="56" t="e">
        <f>V182/D182*100</f>
        <v>#DIV/0!</v>
      </c>
      <c r="Z182" s="56">
        <f>SUM(M182:Q182)</f>
        <v>0</v>
      </c>
      <c r="AA182" s="226" t="e">
        <f>Z182/J182*100</f>
        <v>#DIV/0!</v>
      </c>
      <c r="AB182" s="56" t="e">
        <f>Z182/L182*100</f>
        <v>#DIV/0!</v>
      </c>
      <c r="AC182" s="56" t="e">
        <f>Z182/D182*100</f>
        <v>#DIV/0!</v>
      </c>
      <c r="AD182" s="57">
        <f>J182-Z182</f>
        <v>0</v>
      </c>
      <c r="AE182" s="57" t="e">
        <f>(AD182/J182)*100</f>
        <v>#DIV/0!</v>
      </c>
      <c r="AF182" s="57" t="e">
        <f>(AD182/D182)*100</f>
        <v>#DIV/0!</v>
      </c>
      <c r="AG182" s="34">
        <f>L182-Z182</f>
        <v>0</v>
      </c>
      <c r="AH182" s="57" t="e">
        <f>(AG182/L182)*100</f>
        <v>#DIV/0!</v>
      </c>
      <c r="AI182" s="57" t="e">
        <f>(AG182/D182)*100</f>
        <v>#DIV/0!</v>
      </c>
      <c r="AJ182" s="34">
        <f>D182-Z182</f>
        <v>0</v>
      </c>
      <c r="AK182" s="57" t="e">
        <f>(AJ182/D182)*100</f>
        <v>#DIV/0!</v>
      </c>
    </row>
    <row r="183" spans="1:37" ht="18.75" hidden="1">
      <c r="A183" s="210"/>
      <c r="B183" s="39"/>
      <c r="C183" s="49" t="s">
        <v>375</v>
      </c>
      <c r="D183" s="49">
        <v>0</v>
      </c>
      <c r="E183" s="49">
        <v>0</v>
      </c>
      <c r="F183" s="49">
        <v>0</v>
      </c>
      <c r="G183" s="49">
        <v>0</v>
      </c>
      <c r="H183" s="49"/>
      <c r="I183" s="49">
        <v>0</v>
      </c>
      <c r="J183" s="41">
        <f t="shared" ref="J183:J187" si="647">SUM(E183:I183)</f>
        <v>0</v>
      </c>
      <c r="K183" s="50"/>
      <c r="L183" s="209">
        <f t="shared" ref="L183:L187" si="648">J183+K183</f>
        <v>0</v>
      </c>
      <c r="M183" s="52"/>
      <c r="N183" s="53"/>
      <c r="O183" s="54"/>
      <c r="P183" s="55"/>
      <c r="Q183" s="81"/>
      <c r="R183" s="56">
        <f>M183+N183</f>
        <v>0</v>
      </c>
      <c r="S183" s="56" t="e">
        <f t="shared" ref="S183:S187" si="649">R183/J183*100</f>
        <v>#DIV/0!</v>
      </c>
      <c r="T183" s="56" t="e">
        <f t="shared" ref="T183:T190" si="650">R183/L183*100</f>
        <v>#DIV/0!</v>
      </c>
      <c r="U183" s="56" t="e">
        <f t="shared" ref="U183:U187" si="651">R183/D183*100</f>
        <v>#DIV/0!</v>
      </c>
      <c r="V183" s="57">
        <f t="shared" ref="V183:V185" si="652">O183+P183+Q183</f>
        <v>0</v>
      </c>
      <c r="W183" s="56" t="e">
        <f t="shared" ref="W183:W187" si="653">V183/J183*100</f>
        <v>#DIV/0!</v>
      </c>
      <c r="X183" s="56" t="e">
        <f t="shared" ref="X183:X190" si="654">V183/L183*100</f>
        <v>#DIV/0!</v>
      </c>
      <c r="Y183" s="56" t="e">
        <f t="shared" ref="Y183:Y187" si="655">V183/D183*100</f>
        <v>#DIV/0!</v>
      </c>
      <c r="Z183" s="56">
        <f t="shared" ref="Z183:Z187" si="656">SUM(M183:Q183)</f>
        <v>0</v>
      </c>
      <c r="AA183" s="226" t="e">
        <f t="shared" ref="AA183:AA187" si="657">Z183/J183*100</f>
        <v>#DIV/0!</v>
      </c>
      <c r="AB183" s="56" t="e">
        <f t="shared" ref="AB183:AB190" si="658">Z183/L183*100</f>
        <v>#DIV/0!</v>
      </c>
      <c r="AC183" s="56" t="e">
        <f t="shared" ref="AC183:AC187" si="659">Z183/D183*100</f>
        <v>#DIV/0!</v>
      </c>
      <c r="AD183" s="57">
        <f t="shared" ref="AD183:AD187" si="660">J183-Z183</f>
        <v>0</v>
      </c>
      <c r="AE183" s="57" t="e">
        <f t="shared" ref="AE183:AE187" si="661">(AD183/J183)*100</f>
        <v>#DIV/0!</v>
      </c>
      <c r="AF183" s="57" t="e">
        <f t="shared" ref="AF183:AF187" si="662">(AD183/D183)*100</f>
        <v>#DIV/0!</v>
      </c>
      <c r="AG183" s="34">
        <f t="shared" ref="AG183:AG187" si="663">L183-Z183</f>
        <v>0</v>
      </c>
      <c r="AH183" s="57" t="e">
        <f t="shared" ref="AH183:AH187" si="664">(AG183/L183)*100</f>
        <v>#DIV/0!</v>
      </c>
      <c r="AI183" s="57" t="e">
        <f t="shared" ref="AI183:AI187" si="665">(AG183/D183)*100</f>
        <v>#DIV/0!</v>
      </c>
      <c r="AJ183" s="34">
        <f>D183-Z183</f>
        <v>0</v>
      </c>
      <c r="AK183" s="57" t="e">
        <f>(AJ183/D183)*100</f>
        <v>#DIV/0!</v>
      </c>
    </row>
    <row r="184" spans="1:37" ht="18.75" hidden="1">
      <c r="A184" s="210"/>
      <c r="B184" s="38"/>
      <c r="C184" s="49" t="s">
        <v>57</v>
      </c>
      <c r="D184" s="49">
        <v>3950000</v>
      </c>
      <c r="E184" s="49">
        <v>1090000</v>
      </c>
      <c r="F184" s="49">
        <v>1900000</v>
      </c>
      <c r="G184" s="49">
        <v>760000</v>
      </c>
      <c r="H184" s="49">
        <v>200000</v>
      </c>
      <c r="J184" s="41">
        <f>SUM(E184:H184)</f>
        <v>3950000</v>
      </c>
      <c r="K184" s="58">
        <v>0</v>
      </c>
      <c r="L184" s="209">
        <f t="shared" si="648"/>
        <v>3950000</v>
      </c>
      <c r="M184" s="52">
        <v>2769388.98</v>
      </c>
      <c r="N184" s="53"/>
      <c r="O184" s="54"/>
      <c r="P184" s="55"/>
      <c r="Q184" s="81"/>
      <c r="R184" s="56">
        <f t="shared" ref="R184:R187" si="666">M184+N184</f>
        <v>2769388.98</v>
      </c>
      <c r="S184" s="56">
        <f t="shared" si="649"/>
        <v>70.111113417721512</v>
      </c>
      <c r="T184" s="56">
        <f t="shared" si="650"/>
        <v>70.111113417721512</v>
      </c>
      <c r="U184" s="56">
        <f t="shared" si="651"/>
        <v>70.111113417721512</v>
      </c>
      <c r="V184" s="57">
        <f t="shared" si="652"/>
        <v>0</v>
      </c>
      <c r="W184" s="56">
        <f t="shared" si="653"/>
        <v>0</v>
      </c>
      <c r="X184" s="56">
        <f t="shared" si="654"/>
        <v>0</v>
      </c>
      <c r="Y184" s="56">
        <f t="shared" si="655"/>
        <v>0</v>
      </c>
      <c r="Z184" s="56">
        <f t="shared" si="656"/>
        <v>2769388.98</v>
      </c>
      <c r="AA184" s="226">
        <f t="shared" si="657"/>
        <v>70.111113417721512</v>
      </c>
      <c r="AB184" s="56">
        <f t="shared" si="658"/>
        <v>70.111113417721512</v>
      </c>
      <c r="AC184" s="56">
        <f t="shared" si="659"/>
        <v>70.111113417721512</v>
      </c>
      <c r="AD184" s="57">
        <f t="shared" si="660"/>
        <v>1180611.02</v>
      </c>
      <c r="AE184" s="57">
        <f t="shared" si="661"/>
        <v>29.888886582278477</v>
      </c>
      <c r="AF184" s="57">
        <f t="shared" si="662"/>
        <v>29.888886582278477</v>
      </c>
      <c r="AG184" s="34">
        <f t="shared" si="663"/>
        <v>1180611.02</v>
      </c>
      <c r="AH184" s="57">
        <f t="shared" si="664"/>
        <v>29.888886582278477</v>
      </c>
      <c r="AI184" s="57">
        <f t="shared" si="665"/>
        <v>29.888886582278477</v>
      </c>
      <c r="AJ184" s="34">
        <f t="shared" ref="AJ184:AJ187" si="667">D184-Z184</f>
        <v>1180611.02</v>
      </c>
      <c r="AK184" s="57">
        <f t="shared" ref="AK184:AK187" si="668">(AJ184/D184)*100</f>
        <v>29.888886582278477</v>
      </c>
    </row>
    <row r="185" spans="1:37" ht="18.75" hidden="1">
      <c r="A185" s="38"/>
      <c r="B185" s="38"/>
      <c r="C185" s="49" t="s">
        <v>58</v>
      </c>
      <c r="D185" s="49">
        <v>50000</v>
      </c>
      <c r="E185" s="49">
        <v>50000</v>
      </c>
      <c r="F185" s="49">
        <v>0</v>
      </c>
      <c r="G185" s="49">
        <v>0</v>
      </c>
      <c r="H185" s="49"/>
      <c r="I185" s="49">
        <v>0</v>
      </c>
      <c r="J185" s="41">
        <f t="shared" si="647"/>
        <v>50000</v>
      </c>
      <c r="K185" s="59">
        <v>0</v>
      </c>
      <c r="L185" s="209">
        <f t="shared" si="648"/>
        <v>50000</v>
      </c>
      <c r="M185" s="52">
        <v>276643.13</v>
      </c>
      <c r="N185" s="53"/>
      <c r="O185" s="54"/>
      <c r="P185" s="55"/>
      <c r="Q185" s="81"/>
      <c r="R185" s="56">
        <f t="shared" si="666"/>
        <v>276643.13</v>
      </c>
      <c r="S185" s="56">
        <f t="shared" si="649"/>
        <v>553.28626000000008</v>
      </c>
      <c r="T185" s="56">
        <f t="shared" si="650"/>
        <v>553.28626000000008</v>
      </c>
      <c r="U185" s="56">
        <f t="shared" si="651"/>
        <v>553.28626000000008</v>
      </c>
      <c r="V185" s="57">
        <f t="shared" si="652"/>
        <v>0</v>
      </c>
      <c r="W185" s="56">
        <f t="shared" si="653"/>
        <v>0</v>
      </c>
      <c r="X185" s="56">
        <f t="shared" si="654"/>
        <v>0</v>
      </c>
      <c r="Y185" s="56">
        <f t="shared" si="655"/>
        <v>0</v>
      </c>
      <c r="Z185" s="56">
        <f t="shared" si="656"/>
        <v>276643.13</v>
      </c>
      <c r="AA185" s="226">
        <f>Z185/J185*100</f>
        <v>553.28626000000008</v>
      </c>
      <c r="AB185" s="56">
        <f t="shared" si="658"/>
        <v>553.28626000000008</v>
      </c>
      <c r="AC185" s="56">
        <f t="shared" si="659"/>
        <v>553.28626000000008</v>
      </c>
      <c r="AD185" s="57">
        <f t="shared" si="660"/>
        <v>-226643.13</v>
      </c>
      <c r="AE185" s="57">
        <f t="shared" si="661"/>
        <v>-453.28626000000003</v>
      </c>
      <c r="AF185" s="57">
        <f t="shared" si="662"/>
        <v>-453.28626000000003</v>
      </c>
      <c r="AG185" s="34">
        <f t="shared" si="663"/>
        <v>-226643.13</v>
      </c>
      <c r="AH185" s="57">
        <f t="shared" si="664"/>
        <v>-453.28626000000003</v>
      </c>
      <c r="AI185" s="57">
        <f t="shared" si="665"/>
        <v>-453.28626000000003</v>
      </c>
      <c r="AJ185" s="34">
        <f t="shared" si="667"/>
        <v>-226643.13</v>
      </c>
      <c r="AK185" s="57">
        <f t="shared" si="668"/>
        <v>-453.28626000000003</v>
      </c>
    </row>
    <row r="186" spans="1:37" ht="18" hidden="1" customHeight="1">
      <c r="A186" s="38"/>
      <c r="B186" s="38"/>
      <c r="C186" s="49" t="s">
        <v>69</v>
      </c>
      <c r="D186" s="49">
        <v>0</v>
      </c>
      <c r="E186" s="49">
        <v>0</v>
      </c>
      <c r="F186" s="49">
        <v>0</v>
      </c>
      <c r="G186" s="49">
        <v>0</v>
      </c>
      <c r="H186" s="49"/>
      <c r="I186" s="49">
        <v>0</v>
      </c>
      <c r="J186" s="41">
        <f t="shared" si="647"/>
        <v>0</v>
      </c>
      <c r="K186" s="59">
        <v>0</v>
      </c>
      <c r="L186" s="209">
        <f t="shared" si="648"/>
        <v>0</v>
      </c>
      <c r="M186" s="52"/>
      <c r="N186" s="53"/>
      <c r="O186" s="54"/>
      <c r="P186" s="55"/>
      <c r="Q186" s="81"/>
      <c r="R186" s="56">
        <f t="shared" si="666"/>
        <v>0</v>
      </c>
      <c r="S186" s="56" t="e">
        <f t="shared" si="649"/>
        <v>#DIV/0!</v>
      </c>
      <c r="T186" s="56" t="e">
        <f t="shared" si="650"/>
        <v>#DIV/0!</v>
      </c>
      <c r="U186" s="56" t="e">
        <f t="shared" si="651"/>
        <v>#DIV/0!</v>
      </c>
      <c r="V186" s="57">
        <f>O186+P186+Q186</f>
        <v>0</v>
      </c>
      <c r="W186" s="56" t="e">
        <f t="shared" si="653"/>
        <v>#DIV/0!</v>
      </c>
      <c r="X186" s="56" t="e">
        <f t="shared" si="654"/>
        <v>#DIV/0!</v>
      </c>
      <c r="Y186" s="56" t="e">
        <f t="shared" si="655"/>
        <v>#DIV/0!</v>
      </c>
      <c r="Z186" s="56">
        <f t="shared" si="656"/>
        <v>0</v>
      </c>
      <c r="AA186" s="226" t="e">
        <f t="shared" si="657"/>
        <v>#DIV/0!</v>
      </c>
      <c r="AB186" s="56" t="e">
        <f t="shared" si="658"/>
        <v>#DIV/0!</v>
      </c>
      <c r="AC186" s="56" t="e">
        <f t="shared" si="659"/>
        <v>#DIV/0!</v>
      </c>
      <c r="AD186" s="57">
        <f t="shared" si="660"/>
        <v>0</v>
      </c>
      <c r="AE186" s="57" t="e">
        <f t="shared" si="661"/>
        <v>#DIV/0!</v>
      </c>
      <c r="AF186" s="57" t="e">
        <f t="shared" si="662"/>
        <v>#DIV/0!</v>
      </c>
      <c r="AG186" s="34">
        <f t="shared" si="663"/>
        <v>0</v>
      </c>
      <c r="AH186" s="57" t="e">
        <f t="shared" si="664"/>
        <v>#DIV/0!</v>
      </c>
      <c r="AI186" s="57" t="e">
        <f t="shared" si="665"/>
        <v>#DIV/0!</v>
      </c>
      <c r="AJ186" s="34">
        <f t="shared" si="667"/>
        <v>0</v>
      </c>
      <c r="AK186" s="57" t="e">
        <f t="shared" si="668"/>
        <v>#DIV/0!</v>
      </c>
    </row>
    <row r="187" spans="1:37" ht="18" hidden="1" customHeight="1">
      <c r="A187" s="38"/>
      <c r="B187" s="38"/>
      <c r="C187" s="49" t="s">
        <v>60</v>
      </c>
      <c r="D187" s="49">
        <v>0</v>
      </c>
      <c r="E187" s="49">
        <v>0</v>
      </c>
      <c r="F187" s="49">
        <v>0</v>
      </c>
      <c r="G187" s="49">
        <v>0</v>
      </c>
      <c r="H187" s="49"/>
      <c r="I187" s="49">
        <v>0</v>
      </c>
      <c r="J187" s="41">
        <f t="shared" si="647"/>
        <v>0</v>
      </c>
      <c r="K187" s="58">
        <v>0</v>
      </c>
      <c r="L187" s="209">
        <f t="shared" si="648"/>
        <v>0</v>
      </c>
      <c r="M187" s="52"/>
      <c r="N187" s="53"/>
      <c r="O187" s="54"/>
      <c r="P187" s="55"/>
      <c r="Q187" s="81"/>
      <c r="R187" s="56">
        <f t="shared" si="666"/>
        <v>0</v>
      </c>
      <c r="S187" s="56" t="e">
        <f t="shared" si="649"/>
        <v>#DIV/0!</v>
      </c>
      <c r="T187" s="56" t="e">
        <f t="shared" si="650"/>
        <v>#DIV/0!</v>
      </c>
      <c r="U187" s="56" t="e">
        <f t="shared" si="651"/>
        <v>#DIV/0!</v>
      </c>
      <c r="V187" s="57">
        <f t="shared" ref="V187" si="669">O187+P187+Q187</f>
        <v>0</v>
      </c>
      <c r="W187" s="56" t="e">
        <f t="shared" si="653"/>
        <v>#DIV/0!</v>
      </c>
      <c r="X187" s="56" t="e">
        <f t="shared" si="654"/>
        <v>#DIV/0!</v>
      </c>
      <c r="Y187" s="56" t="e">
        <f t="shared" si="655"/>
        <v>#DIV/0!</v>
      </c>
      <c r="Z187" s="56">
        <f t="shared" si="656"/>
        <v>0</v>
      </c>
      <c r="AA187" s="226" t="e">
        <f t="shared" si="657"/>
        <v>#DIV/0!</v>
      </c>
      <c r="AB187" s="56" t="e">
        <f t="shared" si="658"/>
        <v>#DIV/0!</v>
      </c>
      <c r="AC187" s="56" t="e">
        <f t="shared" si="659"/>
        <v>#DIV/0!</v>
      </c>
      <c r="AD187" s="57">
        <f t="shared" si="660"/>
        <v>0</v>
      </c>
      <c r="AE187" s="57" t="e">
        <f t="shared" si="661"/>
        <v>#DIV/0!</v>
      </c>
      <c r="AF187" s="57" t="e">
        <f t="shared" si="662"/>
        <v>#DIV/0!</v>
      </c>
      <c r="AG187" s="34">
        <f t="shared" si="663"/>
        <v>0</v>
      </c>
      <c r="AH187" s="57" t="e">
        <f t="shared" si="664"/>
        <v>#DIV/0!</v>
      </c>
      <c r="AI187" s="57" t="e">
        <f t="shared" si="665"/>
        <v>#DIV/0!</v>
      </c>
      <c r="AJ187" s="34">
        <f t="shared" si="667"/>
        <v>0</v>
      </c>
      <c r="AK187" s="57" t="e">
        <f t="shared" si="668"/>
        <v>#DIV/0!</v>
      </c>
    </row>
    <row r="188" spans="1:37" ht="18" hidden="1" customHeight="1">
      <c r="A188" s="61"/>
      <c r="B188" s="62"/>
      <c r="C188" s="63" t="s">
        <v>61</v>
      </c>
      <c r="D188" s="63">
        <f>D189</f>
        <v>0</v>
      </c>
      <c r="E188" s="63">
        <f>SUM(E189:E189)</f>
        <v>0</v>
      </c>
      <c r="F188" s="63">
        <f t="shared" ref="F188:G188" si="670">F189</f>
        <v>0</v>
      </c>
      <c r="G188" s="63">
        <f t="shared" si="670"/>
        <v>0</v>
      </c>
      <c r="H188" s="63"/>
      <c r="I188" s="63">
        <f>I189</f>
        <v>0</v>
      </c>
      <c r="J188" s="63">
        <f>J189</f>
        <v>0</v>
      </c>
      <c r="K188" s="84">
        <f>K189</f>
        <v>0</v>
      </c>
      <c r="L188" s="63">
        <f>L189</f>
        <v>0</v>
      </c>
      <c r="M188" s="64">
        <f t="shared" ref="M188:AJ188" si="671">M189</f>
        <v>0</v>
      </c>
      <c r="N188" s="65">
        <f t="shared" si="671"/>
        <v>0</v>
      </c>
      <c r="O188" s="66">
        <f t="shared" si="671"/>
        <v>0</v>
      </c>
      <c r="P188" s="46">
        <f t="shared" si="671"/>
        <v>0</v>
      </c>
      <c r="Q188" s="82">
        <f t="shared" si="671"/>
        <v>0</v>
      </c>
      <c r="R188" s="67">
        <f t="shared" si="671"/>
        <v>0</v>
      </c>
      <c r="S188" s="67" t="e">
        <f t="shared" si="671"/>
        <v>#DIV/0!</v>
      </c>
      <c r="T188" s="104" t="e">
        <f t="shared" si="650"/>
        <v>#DIV/0!</v>
      </c>
      <c r="U188" s="67" t="e">
        <f t="shared" si="671"/>
        <v>#DIV/0!</v>
      </c>
      <c r="V188" s="63">
        <f t="shared" si="671"/>
        <v>0</v>
      </c>
      <c r="W188" s="67" t="e">
        <f t="shared" si="671"/>
        <v>#DIV/0!</v>
      </c>
      <c r="X188" s="104" t="e">
        <f t="shared" si="654"/>
        <v>#DIV/0!</v>
      </c>
      <c r="Y188" s="67" t="e">
        <f t="shared" si="671"/>
        <v>#DIV/0!</v>
      </c>
      <c r="Z188" s="67">
        <f>Z189</f>
        <v>0</v>
      </c>
      <c r="AA188" s="227" t="e">
        <f t="shared" si="671"/>
        <v>#DIV/0!</v>
      </c>
      <c r="AB188" s="56" t="e">
        <f t="shared" si="658"/>
        <v>#DIV/0!</v>
      </c>
      <c r="AC188" s="67" t="e">
        <f t="shared" si="671"/>
        <v>#DIV/0!</v>
      </c>
      <c r="AD188" s="63">
        <f t="shared" si="671"/>
        <v>0</v>
      </c>
      <c r="AE188" s="63" t="e">
        <f t="shared" si="671"/>
        <v>#DIV/0!</v>
      </c>
      <c r="AF188" s="63" t="e">
        <f t="shared" si="671"/>
        <v>#DIV/0!</v>
      </c>
      <c r="AG188" s="63">
        <f t="shared" si="671"/>
        <v>0</v>
      </c>
      <c r="AH188" s="63" t="e">
        <f t="shared" si="671"/>
        <v>#DIV/0!</v>
      </c>
      <c r="AI188" s="63" t="e">
        <f t="shared" si="671"/>
        <v>#DIV/0!</v>
      </c>
      <c r="AJ188" s="63">
        <f t="shared" si="671"/>
        <v>0</v>
      </c>
      <c r="AK188" s="63" t="e">
        <f>(AJ188/D188)*100</f>
        <v>#DIV/0!</v>
      </c>
    </row>
    <row r="189" spans="1:37" ht="18" hidden="1" customHeight="1">
      <c r="A189" s="38"/>
      <c r="B189" s="38"/>
      <c r="C189" s="49" t="s">
        <v>70</v>
      </c>
      <c r="D189" s="87">
        <v>0</v>
      </c>
      <c r="E189" s="88">
        <v>0</v>
      </c>
      <c r="F189" s="88">
        <v>0</v>
      </c>
      <c r="G189" s="88">
        <v>0</v>
      </c>
      <c r="H189" s="88"/>
      <c r="I189" s="49">
        <v>0</v>
      </c>
      <c r="J189" s="49">
        <f>SUM(E189:I189)</f>
        <v>0</v>
      </c>
      <c r="K189" s="76">
        <v>0</v>
      </c>
      <c r="L189" s="209">
        <f t="shared" ref="L189:L190" si="672">J189+K189</f>
        <v>0</v>
      </c>
      <c r="M189" s="52"/>
      <c r="N189" s="53"/>
      <c r="O189" s="54"/>
      <c r="P189" s="55"/>
      <c r="Q189" s="81"/>
      <c r="R189" s="57">
        <f>M189+N189</f>
        <v>0</v>
      </c>
      <c r="S189" s="56" t="e">
        <f t="shared" ref="S189:S190" si="673">R189/J189*100</f>
        <v>#DIV/0!</v>
      </c>
      <c r="T189" s="56" t="e">
        <f t="shared" si="650"/>
        <v>#DIV/0!</v>
      </c>
      <c r="U189" s="56" t="e">
        <f t="shared" ref="U189:U190" si="674">R189/D189*100</f>
        <v>#DIV/0!</v>
      </c>
      <c r="V189" s="57">
        <f t="shared" ref="V189:V190" si="675">O189+P189+Q189</f>
        <v>0</v>
      </c>
      <c r="W189" s="56" t="e">
        <f t="shared" ref="W189:W190" si="676">V189/J189*100</f>
        <v>#DIV/0!</v>
      </c>
      <c r="X189" s="56" t="e">
        <f t="shared" si="654"/>
        <v>#DIV/0!</v>
      </c>
      <c r="Y189" s="56" t="e">
        <f t="shared" ref="Y189:Y190" si="677">V189/D189*100</f>
        <v>#DIV/0!</v>
      </c>
      <c r="Z189" s="56">
        <f t="shared" ref="Z189:Z190" si="678">SUM(M189:Q189)</f>
        <v>0</v>
      </c>
      <c r="AA189" s="226" t="e">
        <f t="shared" ref="AA189:AA190" si="679">Z189/J189*100</f>
        <v>#DIV/0!</v>
      </c>
      <c r="AB189" s="56" t="e">
        <f t="shared" si="658"/>
        <v>#DIV/0!</v>
      </c>
      <c r="AC189" s="56" t="e">
        <f t="shared" ref="AC189:AC190" si="680">Z189/D189*100</f>
        <v>#DIV/0!</v>
      </c>
      <c r="AD189" s="57">
        <f t="shared" ref="AD189:AD190" si="681">J189-Z189</f>
        <v>0</v>
      </c>
      <c r="AE189" s="57" t="e">
        <f t="shared" ref="AE189:AE190" si="682">(AD189/J189)*100</f>
        <v>#DIV/0!</v>
      </c>
      <c r="AF189" s="57" t="e">
        <f t="shared" ref="AF189:AF190" si="683">(AD189/D189)*100</f>
        <v>#DIV/0!</v>
      </c>
      <c r="AG189" s="34">
        <f t="shared" ref="AG189:AG190" si="684">L189-Z189</f>
        <v>0</v>
      </c>
      <c r="AH189" s="57" t="e">
        <f t="shared" ref="AH189:AH190" si="685">(AG189/L189)*100</f>
        <v>#DIV/0!</v>
      </c>
      <c r="AI189" s="57" t="e">
        <f t="shared" ref="AI189:AI190" si="686">(AG189/D189)*100</f>
        <v>#DIV/0!</v>
      </c>
      <c r="AJ189" s="34">
        <f t="shared" ref="AJ189:AJ190" si="687">D189-Z189</f>
        <v>0</v>
      </c>
      <c r="AK189" s="57" t="e">
        <f t="shared" ref="AK189:AK190" si="688">(AJ189/D189)*100</f>
        <v>#DIV/0!</v>
      </c>
    </row>
    <row r="190" spans="1:37" ht="18" hidden="1" customHeight="1">
      <c r="A190" s="38"/>
      <c r="B190" s="38"/>
      <c r="C190" s="41" t="s">
        <v>376</v>
      </c>
      <c r="D190" s="92">
        <v>0</v>
      </c>
      <c r="E190" s="92">
        <v>0</v>
      </c>
      <c r="F190" s="92">
        <v>0</v>
      </c>
      <c r="G190" s="34">
        <v>0</v>
      </c>
      <c r="H190" s="34"/>
      <c r="I190" s="49">
        <v>0</v>
      </c>
      <c r="J190" s="49">
        <f>SUM(E190:I190)</f>
        <v>0</v>
      </c>
      <c r="K190" s="76">
        <v>0</v>
      </c>
      <c r="L190" s="209">
        <f t="shared" si="672"/>
        <v>0</v>
      </c>
      <c r="M190" s="52">
        <v>0</v>
      </c>
      <c r="N190" s="53">
        <v>0</v>
      </c>
      <c r="O190" s="54">
        <v>0</v>
      </c>
      <c r="P190" s="55">
        <v>0</v>
      </c>
      <c r="Q190" s="81">
        <v>0</v>
      </c>
      <c r="R190" s="57">
        <f>M190+N190</f>
        <v>0</v>
      </c>
      <c r="S190" s="56" t="e">
        <f t="shared" si="673"/>
        <v>#DIV/0!</v>
      </c>
      <c r="T190" s="56" t="e">
        <f t="shared" si="650"/>
        <v>#DIV/0!</v>
      </c>
      <c r="U190" s="56" t="e">
        <f t="shared" si="674"/>
        <v>#DIV/0!</v>
      </c>
      <c r="V190" s="57">
        <f t="shared" si="675"/>
        <v>0</v>
      </c>
      <c r="W190" s="56" t="e">
        <f t="shared" si="676"/>
        <v>#DIV/0!</v>
      </c>
      <c r="X190" s="56" t="e">
        <f t="shared" si="654"/>
        <v>#DIV/0!</v>
      </c>
      <c r="Y190" s="56" t="e">
        <f t="shared" si="677"/>
        <v>#DIV/0!</v>
      </c>
      <c r="Z190" s="56">
        <f t="shared" si="678"/>
        <v>0</v>
      </c>
      <c r="AA190" s="226" t="e">
        <f t="shared" si="679"/>
        <v>#DIV/0!</v>
      </c>
      <c r="AB190" s="56" t="e">
        <f t="shared" si="658"/>
        <v>#DIV/0!</v>
      </c>
      <c r="AC190" s="56" t="e">
        <f t="shared" si="680"/>
        <v>#DIV/0!</v>
      </c>
      <c r="AD190" s="57">
        <f t="shared" si="681"/>
        <v>0</v>
      </c>
      <c r="AE190" s="57" t="e">
        <f t="shared" si="682"/>
        <v>#DIV/0!</v>
      </c>
      <c r="AF190" s="57" t="e">
        <f t="shared" si="683"/>
        <v>#DIV/0!</v>
      </c>
      <c r="AG190" s="34">
        <f t="shared" si="684"/>
        <v>0</v>
      </c>
      <c r="AH190" s="57" t="e">
        <f t="shared" si="685"/>
        <v>#DIV/0!</v>
      </c>
      <c r="AI190" s="57" t="e">
        <f t="shared" si="686"/>
        <v>#DIV/0!</v>
      </c>
      <c r="AJ190" s="34">
        <f t="shared" si="687"/>
        <v>0</v>
      </c>
      <c r="AK190" s="57" t="e">
        <f t="shared" si="688"/>
        <v>#DIV/0!</v>
      </c>
    </row>
    <row r="191" spans="1:37" ht="18.75" hidden="1">
      <c r="A191" s="69"/>
      <c r="B191" s="69"/>
      <c r="C191" s="70"/>
      <c r="D191" s="70"/>
      <c r="E191" s="71"/>
      <c r="F191" s="71"/>
      <c r="G191" s="71"/>
      <c r="H191" s="71"/>
      <c r="I191" s="71"/>
      <c r="J191" s="71"/>
      <c r="K191" s="71"/>
      <c r="L191" s="71"/>
      <c r="M191" s="72"/>
      <c r="N191" s="73"/>
      <c r="O191" s="74"/>
      <c r="P191" s="75"/>
      <c r="Q191" s="83"/>
      <c r="R191" s="71"/>
      <c r="S191" s="71"/>
      <c r="T191" s="71"/>
      <c r="U191" s="71"/>
      <c r="V191" s="71"/>
      <c r="W191" s="71"/>
      <c r="X191" s="71"/>
      <c r="Y191" s="71"/>
      <c r="Z191" s="71"/>
      <c r="AA191" s="228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</row>
    <row r="192" spans="1:37" ht="26.25" hidden="1">
      <c r="A192" s="1244" t="s">
        <v>442</v>
      </c>
      <c r="B192" s="1245"/>
      <c r="C192" s="1245"/>
      <c r="D192" s="1245"/>
      <c r="E192" s="1245"/>
      <c r="F192" s="1245"/>
      <c r="G192" s="1245"/>
      <c r="H192" s="1245"/>
      <c r="I192" s="1245"/>
      <c r="J192" s="1245"/>
      <c r="K192" s="1245"/>
      <c r="L192" s="1245"/>
      <c r="M192" s="1245"/>
      <c r="N192" s="1245"/>
      <c r="O192" s="1245"/>
      <c r="P192" s="1245"/>
      <c r="Q192" s="1245"/>
      <c r="R192" s="1245"/>
      <c r="S192" s="1245"/>
      <c r="T192" s="1245"/>
      <c r="U192" s="1245"/>
      <c r="V192" s="1245"/>
      <c r="W192" s="1245"/>
      <c r="X192" s="1245"/>
      <c r="Y192" s="1245"/>
      <c r="Z192" s="1245"/>
      <c r="AA192" s="1245"/>
      <c r="AB192" s="1245"/>
      <c r="AC192" s="1245"/>
      <c r="AD192" s="1245"/>
      <c r="AE192" s="1245"/>
      <c r="AF192" s="1245"/>
      <c r="AG192" s="1245"/>
      <c r="AH192" s="1245"/>
      <c r="AI192" s="1245"/>
      <c r="AJ192" s="1245"/>
      <c r="AK192" s="1245"/>
    </row>
    <row r="193" spans="1:37" s="35" customFormat="1" ht="36.950000000000003" hidden="1" customHeight="1">
      <c r="A193" s="182"/>
      <c r="B193" s="183"/>
      <c r="C193" s="184"/>
      <c r="D193" s="184"/>
      <c r="E193" s="184"/>
      <c r="F193" s="184"/>
      <c r="G193" s="184"/>
      <c r="H193" s="184"/>
      <c r="I193" s="184"/>
      <c r="J193" s="184"/>
      <c r="K193" s="185"/>
      <c r="L193" s="184"/>
      <c r="M193" s="186" t="s">
        <v>435</v>
      </c>
      <c r="N193" s="186" t="s">
        <v>436</v>
      </c>
      <c r="O193" s="186" t="s">
        <v>20</v>
      </c>
      <c r="P193" s="186" t="s">
        <v>21</v>
      </c>
      <c r="Q193" s="186" t="s">
        <v>437</v>
      </c>
      <c r="R193" s="187" t="s">
        <v>417</v>
      </c>
      <c r="S193" s="188" t="s">
        <v>433</v>
      </c>
      <c r="T193" s="188" t="s">
        <v>434</v>
      </c>
      <c r="U193" s="188" t="s">
        <v>403</v>
      </c>
      <c r="V193" s="188" t="s">
        <v>438</v>
      </c>
      <c r="W193" s="188" t="s">
        <v>433</v>
      </c>
      <c r="X193" s="188" t="s">
        <v>434</v>
      </c>
      <c r="Y193" s="188" t="s">
        <v>403</v>
      </c>
      <c r="Z193" s="187" t="s">
        <v>439</v>
      </c>
      <c r="AA193" s="220" t="s">
        <v>433</v>
      </c>
      <c r="AB193" s="188" t="s">
        <v>434</v>
      </c>
      <c r="AC193" s="188" t="s">
        <v>403</v>
      </c>
      <c r="AD193" s="188" t="s">
        <v>440</v>
      </c>
      <c r="AE193" s="188" t="s">
        <v>433</v>
      </c>
      <c r="AF193" s="188" t="s">
        <v>403</v>
      </c>
      <c r="AG193" s="188" t="s">
        <v>408</v>
      </c>
      <c r="AH193" s="188" t="s">
        <v>433</v>
      </c>
      <c r="AI193" s="188" t="s">
        <v>403</v>
      </c>
      <c r="AJ193" s="188" t="s">
        <v>441</v>
      </c>
      <c r="AK193" s="188" t="s">
        <v>403</v>
      </c>
    </row>
    <row r="194" spans="1:37" s="35" customFormat="1" ht="18.95" hidden="1" customHeight="1">
      <c r="A194" s="205"/>
      <c r="B194" s="206"/>
      <c r="C194" s="184" t="s">
        <v>54</v>
      </c>
      <c r="D194" s="184">
        <f>D195+D202+D204</f>
        <v>10395918</v>
      </c>
      <c r="E194" s="184">
        <f t="shared" ref="E194" si="689">E195+E202+E204</f>
        <v>9008340</v>
      </c>
      <c r="F194" s="184">
        <f t="shared" ref="F194" si="690">F195+F202+F204</f>
        <v>0</v>
      </c>
      <c r="G194" s="184">
        <f t="shared" ref="G194:H194" si="691">G195+G202+G204</f>
        <v>0</v>
      </c>
      <c r="H194" s="184">
        <f t="shared" si="691"/>
        <v>0</v>
      </c>
      <c r="I194" s="184">
        <f t="shared" ref="I194" si="692">I195+I202+I204</f>
        <v>0</v>
      </c>
      <c r="J194" s="184">
        <f>SUM(E194:I194)</f>
        <v>9008340</v>
      </c>
      <c r="K194" s="185">
        <f>K195+K202+K204</f>
        <v>0</v>
      </c>
      <c r="L194" s="184">
        <f>L195+L202</f>
        <v>9008340</v>
      </c>
      <c r="M194" s="184">
        <f>M195+M202+M204</f>
        <v>8356790.0800000001</v>
      </c>
      <c r="N194" s="184">
        <f t="shared" ref="N194:Q194" si="693">N195+N202+N204</f>
        <v>0</v>
      </c>
      <c r="O194" s="184">
        <f t="shared" si="693"/>
        <v>0</v>
      </c>
      <c r="P194" s="184">
        <f t="shared" si="693"/>
        <v>0</v>
      </c>
      <c r="Q194" s="184">
        <f t="shared" si="693"/>
        <v>0</v>
      </c>
      <c r="R194" s="184">
        <f>R195+R202+R204</f>
        <v>8356790.0800000001</v>
      </c>
      <c r="S194" s="207">
        <f>(R194/J194)*100</f>
        <v>92.767258784637349</v>
      </c>
      <c r="T194" s="207">
        <f>(R194/L194)*100</f>
        <v>92.767258784637349</v>
      </c>
      <c r="U194" s="198">
        <f t="shared" ref="U194:U201" si="694">(R194/D194)*100</f>
        <v>80.385302000265881</v>
      </c>
      <c r="V194" s="184">
        <f>V195+V202+V204</f>
        <v>0</v>
      </c>
      <c r="W194" s="198">
        <f>(V194/J194)*100</f>
        <v>0</v>
      </c>
      <c r="X194" s="207">
        <f>(V194/L194)*100</f>
        <v>0</v>
      </c>
      <c r="Y194" s="198">
        <f t="shared" ref="Y194:Y201" si="695">(V194/D194)*100</f>
        <v>0</v>
      </c>
      <c r="Z194" s="184">
        <f>Z195+Z202+Z204</f>
        <v>8356790.0800000001</v>
      </c>
      <c r="AA194" s="221">
        <f>(Z194/J194)*100</f>
        <v>92.767258784637349</v>
      </c>
      <c r="AB194" s="207">
        <f>(Z194/L194)*100</f>
        <v>92.767258784637349</v>
      </c>
      <c r="AC194" s="198">
        <f t="shared" ref="AC194:AC201" si="696">(Z194/D194)*100</f>
        <v>80.385302000265881</v>
      </c>
      <c r="AD194" s="184">
        <f>AD195+AD202+AD204</f>
        <v>651549.91999999993</v>
      </c>
      <c r="AE194" s="198">
        <f t="shared" ref="AE194:AE195" si="697">(AD194/J194)*100</f>
        <v>7.232741215362652</v>
      </c>
      <c r="AF194" s="198">
        <f t="shared" ref="AF194:AF201" si="698">(AD194/D194)*100</f>
        <v>6.267363016907213</v>
      </c>
      <c r="AG194" s="184">
        <f>AG195+AG202+AG204</f>
        <v>651549.91999999993</v>
      </c>
      <c r="AH194" s="198">
        <f>(AG194/L194)*100</f>
        <v>7.232741215362652</v>
      </c>
      <c r="AI194" s="198">
        <f t="shared" ref="AI194:AI204" si="699">(AG194/D194)*100</f>
        <v>6.267363016907213</v>
      </c>
      <c r="AJ194" s="184">
        <f>AJ195+AJ202+AJ204</f>
        <v>2039127.92</v>
      </c>
      <c r="AK194" s="198">
        <f t="shared" ref="AK194:AK204" si="700">(AJ194/D194)*100</f>
        <v>19.614697999734126</v>
      </c>
    </row>
    <row r="195" spans="1:37" s="35" customFormat="1" ht="18.95" hidden="1" customHeight="1">
      <c r="A195" s="182"/>
      <c r="B195" s="192" t="s">
        <v>34</v>
      </c>
      <c r="C195" s="193" t="s">
        <v>55</v>
      </c>
      <c r="D195" s="193">
        <f t="shared" ref="D195:I195" si="701">SUM(D196:D201)</f>
        <v>2986840</v>
      </c>
      <c r="E195" s="190">
        <f t="shared" si="701"/>
        <v>1808340</v>
      </c>
      <c r="F195" s="190">
        <f t="shared" si="701"/>
        <v>0</v>
      </c>
      <c r="G195" s="190">
        <f t="shared" si="701"/>
        <v>0</v>
      </c>
      <c r="H195" s="190">
        <f t="shared" si="701"/>
        <v>0</v>
      </c>
      <c r="I195" s="190">
        <f t="shared" si="701"/>
        <v>0</v>
      </c>
      <c r="J195" s="190">
        <f>SUM(E195:I195)</f>
        <v>1808340</v>
      </c>
      <c r="K195" s="194">
        <f>SUM(K196:K201)</f>
        <v>0</v>
      </c>
      <c r="L195" s="190">
        <f>SUM(L196:L201)</f>
        <v>1808340</v>
      </c>
      <c r="M195" s="193">
        <f>SUM(M196:M201)</f>
        <v>1736271.08</v>
      </c>
      <c r="N195" s="193">
        <f t="shared" ref="N195:Q195" si="702">SUM(N196:N201)</f>
        <v>0</v>
      </c>
      <c r="O195" s="193">
        <f t="shared" si="702"/>
        <v>0</v>
      </c>
      <c r="P195" s="193">
        <f t="shared" si="702"/>
        <v>0</v>
      </c>
      <c r="Q195" s="193">
        <f t="shared" si="702"/>
        <v>0</v>
      </c>
      <c r="R195" s="190">
        <f>SUM(R196:R201)</f>
        <v>1736271.08</v>
      </c>
      <c r="S195" s="189">
        <f t="shared" ref="S195:S197" si="703">(R195/J195)*100</f>
        <v>96.014636628067734</v>
      </c>
      <c r="T195" s="189">
        <f t="shared" ref="T195:T204" si="704">(R195/L195)*100</f>
        <v>96.014636628067734</v>
      </c>
      <c r="U195" s="190">
        <f t="shared" si="694"/>
        <v>58.130702682433608</v>
      </c>
      <c r="V195" s="190">
        <f>SUM(V196:V201)</f>
        <v>0</v>
      </c>
      <c r="W195" s="190">
        <f t="shared" ref="W195:W204" si="705">(V195/J195)*100</f>
        <v>0</v>
      </c>
      <c r="X195" s="189">
        <f t="shared" ref="X195:X204" si="706">(V195/L195)*100</f>
        <v>0</v>
      </c>
      <c r="Y195" s="189">
        <f t="shared" si="695"/>
        <v>0</v>
      </c>
      <c r="Z195" s="190">
        <f>SUM(Z196:Z201)</f>
        <v>1736271.08</v>
      </c>
      <c r="AA195" s="218">
        <f t="shared" ref="AA195:AA204" si="707">(Z195/J195)*100</f>
        <v>96.014636628067734</v>
      </c>
      <c r="AB195" s="189">
        <f t="shared" ref="AB195:AB204" si="708">(Z195/L195)*100</f>
        <v>96.014636628067734</v>
      </c>
      <c r="AC195" s="189">
        <f t="shared" si="696"/>
        <v>58.130702682433608</v>
      </c>
      <c r="AD195" s="191">
        <f>SUM(AD196:AD201)</f>
        <v>72068.919999999984</v>
      </c>
      <c r="AE195" s="191">
        <f t="shared" si="697"/>
        <v>3.9853633719322685</v>
      </c>
      <c r="AF195" s="191">
        <f t="shared" si="698"/>
        <v>2.4128818416788307</v>
      </c>
      <c r="AG195" s="191">
        <f>SUM(AG196:AG201)</f>
        <v>72068.919999999984</v>
      </c>
      <c r="AH195" s="191">
        <f t="shared" ref="AH195:AH204" si="709">(AG195/L195)*100</f>
        <v>3.9853633719322685</v>
      </c>
      <c r="AI195" s="191">
        <f t="shared" si="699"/>
        <v>2.4128818416788307</v>
      </c>
      <c r="AJ195" s="191">
        <f>SUM(AJ196:AJ201)</f>
        <v>1250568.92</v>
      </c>
      <c r="AK195" s="191">
        <f t="shared" si="700"/>
        <v>41.869297317566392</v>
      </c>
    </row>
    <row r="196" spans="1:37" s="35" customFormat="1" ht="18.95" hidden="1" customHeight="1">
      <c r="A196" s="183"/>
      <c r="B196" s="183"/>
      <c r="C196" s="189" t="s">
        <v>56</v>
      </c>
      <c r="D196" s="189">
        <f>D210+D224</f>
        <v>1258800</v>
      </c>
      <c r="E196" s="189">
        <f t="shared" ref="E196:I196" si="710">E210+E224</f>
        <v>690300</v>
      </c>
      <c r="F196" s="189">
        <f t="shared" si="710"/>
        <v>0</v>
      </c>
      <c r="G196" s="189">
        <f t="shared" si="710"/>
        <v>0</v>
      </c>
      <c r="H196" s="189">
        <f t="shared" ref="H196" si="711">H210+H224</f>
        <v>0</v>
      </c>
      <c r="I196" s="189">
        <f t="shared" si="710"/>
        <v>0</v>
      </c>
      <c r="J196" s="190">
        <f t="shared" ref="J196:J203" si="712">SUM(E196:I196)</f>
        <v>690300</v>
      </c>
      <c r="K196" s="195">
        <f>K210+K224</f>
        <v>0</v>
      </c>
      <c r="L196" s="196">
        <f t="shared" ref="L196:L201" si="713">J196+(K196)</f>
        <v>690300</v>
      </c>
      <c r="M196" s="189">
        <f>M210+M224</f>
        <v>627933.14</v>
      </c>
      <c r="N196" s="189">
        <f t="shared" ref="N196:Q196" si="714">N210+N224</f>
        <v>0</v>
      </c>
      <c r="O196" s="189">
        <f t="shared" si="714"/>
        <v>0</v>
      </c>
      <c r="P196" s="189">
        <f t="shared" si="714"/>
        <v>0</v>
      </c>
      <c r="Q196" s="189">
        <f t="shared" si="714"/>
        <v>0</v>
      </c>
      <c r="R196" s="189">
        <f t="shared" ref="R196:R201" si="715">M196+N196</f>
        <v>627933.14</v>
      </c>
      <c r="S196" s="189">
        <f t="shared" si="703"/>
        <v>90.96525278864263</v>
      </c>
      <c r="T196" s="189">
        <f t="shared" si="704"/>
        <v>90.96525278864263</v>
      </c>
      <c r="U196" s="189">
        <f t="shared" si="694"/>
        <v>49.88347156021608</v>
      </c>
      <c r="V196" s="189">
        <f t="shared" ref="V196:V201" si="716">O196+P196</f>
        <v>0</v>
      </c>
      <c r="W196" s="189">
        <f t="shared" si="705"/>
        <v>0</v>
      </c>
      <c r="X196" s="189">
        <f t="shared" si="706"/>
        <v>0</v>
      </c>
      <c r="Y196" s="189">
        <f t="shared" si="695"/>
        <v>0</v>
      </c>
      <c r="Z196" s="189">
        <f t="shared" ref="Z196:Z201" si="717">SUM(M196:Q196)</f>
        <v>627933.14</v>
      </c>
      <c r="AA196" s="217">
        <f t="shared" si="707"/>
        <v>90.96525278864263</v>
      </c>
      <c r="AB196" s="189">
        <f t="shared" si="708"/>
        <v>90.96525278864263</v>
      </c>
      <c r="AC196" s="189">
        <f t="shared" si="696"/>
        <v>49.88347156021608</v>
      </c>
      <c r="AD196" s="197">
        <f>J196-Z196</f>
        <v>62366.859999999986</v>
      </c>
      <c r="AE196" s="197">
        <f>(AD196/J196)*100</f>
        <v>9.034747211357379</v>
      </c>
      <c r="AF196" s="197">
        <f t="shared" si="698"/>
        <v>4.9544693358754364</v>
      </c>
      <c r="AG196" s="197">
        <f>L196-Z196</f>
        <v>62366.859999999986</v>
      </c>
      <c r="AH196" s="197">
        <f t="shared" si="709"/>
        <v>9.034747211357379</v>
      </c>
      <c r="AI196" s="197">
        <f t="shared" si="699"/>
        <v>4.9544693358754364</v>
      </c>
      <c r="AJ196" s="197">
        <f t="shared" ref="AJ196:AJ201" si="718">D196-Z196</f>
        <v>630866.86</v>
      </c>
      <c r="AK196" s="197">
        <f t="shared" si="700"/>
        <v>50.116528439783927</v>
      </c>
    </row>
    <row r="197" spans="1:37" s="35" customFormat="1" ht="18.95" hidden="1" customHeight="1">
      <c r="A197" s="183"/>
      <c r="B197" s="183"/>
      <c r="C197" s="189" t="s">
        <v>375</v>
      </c>
      <c r="D197" s="189">
        <f t="shared" ref="D197:I201" si="719">D211+D225</f>
        <v>0</v>
      </c>
      <c r="E197" s="189">
        <f t="shared" si="719"/>
        <v>0</v>
      </c>
      <c r="F197" s="189">
        <f t="shared" si="719"/>
        <v>0</v>
      </c>
      <c r="G197" s="189">
        <f t="shared" si="719"/>
        <v>0</v>
      </c>
      <c r="H197" s="189">
        <f t="shared" ref="H197" si="720">H211+H225</f>
        <v>0</v>
      </c>
      <c r="I197" s="189">
        <f t="shared" si="719"/>
        <v>0</v>
      </c>
      <c r="J197" s="190">
        <f t="shared" si="712"/>
        <v>0</v>
      </c>
      <c r="K197" s="195">
        <f t="shared" ref="K197:K204" si="721">K211+K225</f>
        <v>0</v>
      </c>
      <c r="L197" s="196">
        <f t="shared" si="713"/>
        <v>0</v>
      </c>
      <c r="M197" s="189">
        <f t="shared" ref="M197:Q197" si="722">M211+M225</f>
        <v>0</v>
      </c>
      <c r="N197" s="189">
        <f t="shared" si="722"/>
        <v>0</v>
      </c>
      <c r="O197" s="189">
        <f t="shared" si="722"/>
        <v>0</v>
      </c>
      <c r="P197" s="189">
        <f t="shared" si="722"/>
        <v>0</v>
      </c>
      <c r="Q197" s="189">
        <f t="shared" si="722"/>
        <v>0</v>
      </c>
      <c r="R197" s="189">
        <f t="shared" si="715"/>
        <v>0</v>
      </c>
      <c r="S197" s="189" t="e">
        <f t="shared" si="703"/>
        <v>#DIV/0!</v>
      </c>
      <c r="T197" s="189" t="e">
        <f t="shared" si="704"/>
        <v>#DIV/0!</v>
      </c>
      <c r="U197" s="189" t="e">
        <f t="shared" si="694"/>
        <v>#DIV/0!</v>
      </c>
      <c r="V197" s="189">
        <f t="shared" si="716"/>
        <v>0</v>
      </c>
      <c r="W197" s="189" t="e">
        <f t="shared" si="705"/>
        <v>#DIV/0!</v>
      </c>
      <c r="X197" s="189" t="e">
        <f t="shared" si="706"/>
        <v>#DIV/0!</v>
      </c>
      <c r="Y197" s="189" t="e">
        <f t="shared" si="695"/>
        <v>#DIV/0!</v>
      </c>
      <c r="Z197" s="189">
        <f t="shared" si="717"/>
        <v>0</v>
      </c>
      <c r="AA197" s="217" t="e">
        <f t="shared" si="707"/>
        <v>#DIV/0!</v>
      </c>
      <c r="AB197" s="189" t="e">
        <f t="shared" si="708"/>
        <v>#DIV/0!</v>
      </c>
      <c r="AC197" s="189" t="e">
        <f t="shared" si="696"/>
        <v>#DIV/0!</v>
      </c>
      <c r="AD197" s="197">
        <f>J197-Z197</f>
        <v>0</v>
      </c>
      <c r="AE197" s="197" t="e">
        <f>(AD197/J197)*100</f>
        <v>#DIV/0!</v>
      </c>
      <c r="AF197" s="197" t="e">
        <f t="shared" si="698"/>
        <v>#DIV/0!</v>
      </c>
      <c r="AG197" s="197">
        <f>L197-Z197</f>
        <v>0</v>
      </c>
      <c r="AH197" s="197" t="e">
        <f t="shared" si="709"/>
        <v>#DIV/0!</v>
      </c>
      <c r="AI197" s="197" t="e">
        <f t="shared" si="699"/>
        <v>#DIV/0!</v>
      </c>
      <c r="AJ197" s="197">
        <f t="shared" si="718"/>
        <v>0</v>
      </c>
      <c r="AK197" s="197" t="e">
        <f t="shared" si="700"/>
        <v>#DIV/0!</v>
      </c>
    </row>
    <row r="198" spans="1:37" s="35" customFormat="1" ht="18.95" hidden="1" customHeight="1">
      <c r="A198" s="183"/>
      <c r="B198" s="183"/>
      <c r="C198" s="189" t="s">
        <v>57</v>
      </c>
      <c r="D198" s="189">
        <f t="shared" si="719"/>
        <v>1088040</v>
      </c>
      <c r="E198" s="189">
        <f t="shared" si="719"/>
        <v>798040</v>
      </c>
      <c r="F198" s="189">
        <f t="shared" si="719"/>
        <v>0</v>
      </c>
      <c r="G198" s="189">
        <f t="shared" si="719"/>
        <v>0</v>
      </c>
      <c r="H198" s="189">
        <f t="shared" ref="H198" si="723">H212+H226</f>
        <v>0</v>
      </c>
      <c r="I198" s="189">
        <f t="shared" si="719"/>
        <v>0</v>
      </c>
      <c r="J198" s="190">
        <f t="shared" si="712"/>
        <v>798040</v>
      </c>
      <c r="K198" s="195">
        <f t="shared" si="721"/>
        <v>0</v>
      </c>
      <c r="L198" s="196">
        <f t="shared" si="713"/>
        <v>798040</v>
      </c>
      <c r="M198" s="189">
        <f t="shared" ref="M198:Q198" si="724">M212+M226</f>
        <v>511201.73000000004</v>
      </c>
      <c r="N198" s="189">
        <f t="shared" si="724"/>
        <v>0</v>
      </c>
      <c r="O198" s="189">
        <f t="shared" si="724"/>
        <v>0</v>
      </c>
      <c r="P198" s="189">
        <f t="shared" si="724"/>
        <v>0</v>
      </c>
      <c r="Q198" s="189">
        <f t="shared" si="724"/>
        <v>0</v>
      </c>
      <c r="R198" s="189">
        <f t="shared" si="715"/>
        <v>511201.73000000004</v>
      </c>
      <c r="S198" s="189">
        <f>(R198/J198)*100</f>
        <v>64.057156282893089</v>
      </c>
      <c r="T198" s="189">
        <f t="shared" si="704"/>
        <v>64.057156282893089</v>
      </c>
      <c r="U198" s="189">
        <f t="shared" si="694"/>
        <v>46.983725782140368</v>
      </c>
      <c r="V198" s="189">
        <f t="shared" si="716"/>
        <v>0</v>
      </c>
      <c r="W198" s="189">
        <f t="shared" si="705"/>
        <v>0</v>
      </c>
      <c r="X198" s="189">
        <f t="shared" si="706"/>
        <v>0</v>
      </c>
      <c r="Y198" s="189">
        <f t="shared" si="695"/>
        <v>0</v>
      </c>
      <c r="Z198" s="189">
        <f t="shared" si="717"/>
        <v>511201.73000000004</v>
      </c>
      <c r="AA198" s="217">
        <f t="shared" si="707"/>
        <v>64.057156282893089</v>
      </c>
      <c r="AB198" s="189">
        <f t="shared" si="708"/>
        <v>64.057156282893089</v>
      </c>
      <c r="AC198" s="189">
        <f t="shared" si="696"/>
        <v>46.983725782140368</v>
      </c>
      <c r="AD198" s="197">
        <f t="shared" ref="AD198:AD201" si="725">J198-Z198</f>
        <v>286838.26999999996</v>
      </c>
      <c r="AE198" s="197">
        <f t="shared" ref="AE198:AE204" si="726">(AD198/J198)*100</f>
        <v>35.942843717106911</v>
      </c>
      <c r="AF198" s="197">
        <f t="shared" si="698"/>
        <v>26.36284235873681</v>
      </c>
      <c r="AG198" s="197">
        <f t="shared" ref="AG198:AG201" si="727">L198-Z198</f>
        <v>286838.26999999996</v>
      </c>
      <c r="AH198" s="197">
        <f t="shared" si="709"/>
        <v>35.942843717106911</v>
      </c>
      <c r="AI198" s="197">
        <f t="shared" si="699"/>
        <v>26.36284235873681</v>
      </c>
      <c r="AJ198" s="197">
        <f t="shared" si="718"/>
        <v>576838.27</v>
      </c>
      <c r="AK198" s="197">
        <f t="shared" si="700"/>
        <v>53.016274217859639</v>
      </c>
    </row>
    <row r="199" spans="1:37" s="35" customFormat="1" ht="18.95" hidden="1" customHeight="1">
      <c r="A199" s="183"/>
      <c r="B199" s="183"/>
      <c r="C199" s="189" t="s">
        <v>58</v>
      </c>
      <c r="D199" s="189">
        <f t="shared" si="719"/>
        <v>640000</v>
      </c>
      <c r="E199" s="189">
        <f t="shared" si="719"/>
        <v>320000</v>
      </c>
      <c r="F199" s="189">
        <f t="shared" si="719"/>
        <v>0</v>
      </c>
      <c r="G199" s="189">
        <f t="shared" si="719"/>
        <v>0</v>
      </c>
      <c r="H199" s="189">
        <f t="shared" ref="H199" si="728">H213+H227</f>
        <v>0</v>
      </c>
      <c r="I199" s="189">
        <f t="shared" si="719"/>
        <v>0</v>
      </c>
      <c r="J199" s="190">
        <f t="shared" si="712"/>
        <v>320000</v>
      </c>
      <c r="K199" s="195">
        <f t="shared" si="721"/>
        <v>0</v>
      </c>
      <c r="L199" s="196">
        <f t="shared" si="713"/>
        <v>320000</v>
      </c>
      <c r="M199" s="189">
        <f t="shared" ref="M199:Q199" si="729">M213+M227</f>
        <v>597136.21</v>
      </c>
      <c r="N199" s="189">
        <f t="shared" si="729"/>
        <v>0</v>
      </c>
      <c r="O199" s="189">
        <f t="shared" si="729"/>
        <v>0</v>
      </c>
      <c r="P199" s="189">
        <f t="shared" si="729"/>
        <v>0</v>
      </c>
      <c r="Q199" s="189">
        <f t="shared" si="729"/>
        <v>0</v>
      </c>
      <c r="R199" s="189">
        <f t="shared" si="715"/>
        <v>597136.21</v>
      </c>
      <c r="S199" s="189">
        <f t="shared" ref="S199:S201" si="730">(R199/J199)*100</f>
        <v>186.60506562499998</v>
      </c>
      <c r="T199" s="189">
        <f t="shared" si="704"/>
        <v>186.60506562499998</v>
      </c>
      <c r="U199" s="189">
        <f t="shared" si="694"/>
        <v>93.30253281249999</v>
      </c>
      <c r="V199" s="189">
        <f t="shared" si="716"/>
        <v>0</v>
      </c>
      <c r="W199" s="189">
        <f t="shared" si="705"/>
        <v>0</v>
      </c>
      <c r="X199" s="189">
        <f t="shared" si="706"/>
        <v>0</v>
      </c>
      <c r="Y199" s="189">
        <f t="shared" si="695"/>
        <v>0</v>
      </c>
      <c r="Z199" s="189">
        <f t="shared" si="717"/>
        <v>597136.21</v>
      </c>
      <c r="AA199" s="217">
        <f t="shared" si="707"/>
        <v>186.60506562499998</v>
      </c>
      <c r="AB199" s="189">
        <f t="shared" si="708"/>
        <v>186.60506562499998</v>
      </c>
      <c r="AC199" s="189">
        <f t="shared" si="696"/>
        <v>93.30253281249999</v>
      </c>
      <c r="AD199" s="197">
        <f t="shared" si="725"/>
        <v>-277136.20999999996</v>
      </c>
      <c r="AE199" s="197">
        <f t="shared" si="726"/>
        <v>-86.605065624999995</v>
      </c>
      <c r="AF199" s="197">
        <f t="shared" si="698"/>
        <v>-43.302532812499997</v>
      </c>
      <c r="AG199" s="197">
        <f t="shared" si="727"/>
        <v>-277136.20999999996</v>
      </c>
      <c r="AH199" s="197">
        <f t="shared" si="709"/>
        <v>-86.605065624999995</v>
      </c>
      <c r="AI199" s="197">
        <f t="shared" si="699"/>
        <v>-43.302532812499997</v>
      </c>
      <c r="AJ199" s="197">
        <f t="shared" si="718"/>
        <v>42863.790000000037</v>
      </c>
      <c r="AK199" s="197">
        <f t="shared" si="700"/>
        <v>6.6974671875000062</v>
      </c>
    </row>
    <row r="200" spans="1:37" s="35" customFormat="1" ht="18.95" hidden="1" customHeight="1">
      <c r="A200" s="183"/>
      <c r="B200" s="183"/>
      <c r="C200" s="189" t="s">
        <v>59</v>
      </c>
      <c r="D200" s="189">
        <f t="shared" si="719"/>
        <v>0</v>
      </c>
      <c r="E200" s="189">
        <f t="shared" si="719"/>
        <v>0</v>
      </c>
      <c r="F200" s="189">
        <f t="shared" si="719"/>
        <v>0</v>
      </c>
      <c r="G200" s="189">
        <f t="shared" si="719"/>
        <v>0</v>
      </c>
      <c r="H200" s="189">
        <f t="shared" ref="H200" si="731">H214+H228</f>
        <v>0</v>
      </c>
      <c r="I200" s="189">
        <f t="shared" si="719"/>
        <v>0</v>
      </c>
      <c r="J200" s="190">
        <f t="shared" si="712"/>
        <v>0</v>
      </c>
      <c r="K200" s="195">
        <f t="shared" si="721"/>
        <v>0</v>
      </c>
      <c r="L200" s="196">
        <f t="shared" si="713"/>
        <v>0</v>
      </c>
      <c r="M200" s="189">
        <f t="shared" ref="M200:Q200" si="732">M214+M228</f>
        <v>0</v>
      </c>
      <c r="N200" s="189">
        <f t="shared" si="732"/>
        <v>0</v>
      </c>
      <c r="O200" s="189">
        <f t="shared" si="732"/>
        <v>0</v>
      </c>
      <c r="P200" s="189">
        <f t="shared" si="732"/>
        <v>0</v>
      </c>
      <c r="Q200" s="189">
        <f t="shared" si="732"/>
        <v>0</v>
      </c>
      <c r="R200" s="189">
        <f t="shared" si="715"/>
        <v>0</v>
      </c>
      <c r="S200" s="189" t="e">
        <f t="shared" si="730"/>
        <v>#DIV/0!</v>
      </c>
      <c r="T200" s="189" t="e">
        <f t="shared" si="704"/>
        <v>#DIV/0!</v>
      </c>
      <c r="U200" s="189" t="e">
        <f t="shared" si="694"/>
        <v>#DIV/0!</v>
      </c>
      <c r="V200" s="189">
        <f t="shared" si="716"/>
        <v>0</v>
      </c>
      <c r="W200" s="189" t="e">
        <f t="shared" si="705"/>
        <v>#DIV/0!</v>
      </c>
      <c r="X200" s="189" t="e">
        <f t="shared" si="706"/>
        <v>#DIV/0!</v>
      </c>
      <c r="Y200" s="189" t="e">
        <f t="shared" si="695"/>
        <v>#DIV/0!</v>
      </c>
      <c r="Z200" s="189">
        <f t="shared" si="717"/>
        <v>0</v>
      </c>
      <c r="AA200" s="217" t="e">
        <f t="shared" si="707"/>
        <v>#DIV/0!</v>
      </c>
      <c r="AB200" s="189" t="e">
        <f t="shared" si="708"/>
        <v>#DIV/0!</v>
      </c>
      <c r="AC200" s="189" t="e">
        <f t="shared" si="696"/>
        <v>#DIV/0!</v>
      </c>
      <c r="AD200" s="197">
        <f t="shared" si="725"/>
        <v>0</v>
      </c>
      <c r="AE200" s="197" t="e">
        <f t="shared" si="726"/>
        <v>#DIV/0!</v>
      </c>
      <c r="AF200" s="197" t="e">
        <f t="shared" si="698"/>
        <v>#DIV/0!</v>
      </c>
      <c r="AG200" s="197">
        <f t="shared" si="727"/>
        <v>0</v>
      </c>
      <c r="AH200" s="197" t="e">
        <f t="shared" si="709"/>
        <v>#DIV/0!</v>
      </c>
      <c r="AI200" s="197" t="e">
        <f t="shared" si="699"/>
        <v>#DIV/0!</v>
      </c>
      <c r="AJ200" s="197">
        <f t="shared" si="718"/>
        <v>0</v>
      </c>
      <c r="AK200" s="197" t="e">
        <f t="shared" si="700"/>
        <v>#DIV/0!</v>
      </c>
    </row>
    <row r="201" spans="1:37" s="35" customFormat="1" ht="18.95" hidden="1" customHeight="1">
      <c r="A201" s="183"/>
      <c r="B201" s="183"/>
      <c r="C201" s="189" t="s">
        <v>60</v>
      </c>
      <c r="D201" s="189">
        <f t="shared" si="719"/>
        <v>0</v>
      </c>
      <c r="E201" s="189">
        <f t="shared" si="719"/>
        <v>0</v>
      </c>
      <c r="F201" s="189">
        <f t="shared" si="719"/>
        <v>0</v>
      </c>
      <c r="G201" s="189">
        <f t="shared" si="719"/>
        <v>0</v>
      </c>
      <c r="H201" s="189">
        <f t="shared" ref="H201" si="733">H215+H229</f>
        <v>0</v>
      </c>
      <c r="I201" s="189">
        <f t="shared" si="719"/>
        <v>0</v>
      </c>
      <c r="J201" s="190">
        <f t="shared" si="712"/>
        <v>0</v>
      </c>
      <c r="K201" s="195">
        <f t="shared" si="721"/>
        <v>0</v>
      </c>
      <c r="L201" s="196">
        <f t="shared" si="713"/>
        <v>0</v>
      </c>
      <c r="M201" s="189">
        <f t="shared" ref="M201:Q201" si="734">M215+M229</f>
        <v>0</v>
      </c>
      <c r="N201" s="189">
        <f t="shared" si="734"/>
        <v>0</v>
      </c>
      <c r="O201" s="189">
        <f t="shared" si="734"/>
        <v>0</v>
      </c>
      <c r="P201" s="189">
        <f t="shared" si="734"/>
        <v>0</v>
      </c>
      <c r="Q201" s="189">
        <f t="shared" si="734"/>
        <v>0</v>
      </c>
      <c r="R201" s="189">
        <f t="shared" si="715"/>
        <v>0</v>
      </c>
      <c r="S201" s="189" t="e">
        <f t="shared" si="730"/>
        <v>#DIV/0!</v>
      </c>
      <c r="T201" s="189" t="e">
        <f t="shared" si="704"/>
        <v>#DIV/0!</v>
      </c>
      <c r="U201" s="189" t="e">
        <f t="shared" si="694"/>
        <v>#DIV/0!</v>
      </c>
      <c r="V201" s="189">
        <f t="shared" si="716"/>
        <v>0</v>
      </c>
      <c r="W201" s="189" t="e">
        <f t="shared" si="705"/>
        <v>#DIV/0!</v>
      </c>
      <c r="X201" s="189" t="e">
        <f t="shared" si="706"/>
        <v>#DIV/0!</v>
      </c>
      <c r="Y201" s="189" t="e">
        <f t="shared" si="695"/>
        <v>#DIV/0!</v>
      </c>
      <c r="Z201" s="189">
        <f t="shared" si="717"/>
        <v>0</v>
      </c>
      <c r="AA201" s="217" t="e">
        <f t="shared" si="707"/>
        <v>#DIV/0!</v>
      </c>
      <c r="AB201" s="189" t="e">
        <f t="shared" si="708"/>
        <v>#DIV/0!</v>
      </c>
      <c r="AC201" s="189" t="e">
        <f t="shared" si="696"/>
        <v>#DIV/0!</v>
      </c>
      <c r="AD201" s="197">
        <f t="shared" si="725"/>
        <v>0</v>
      </c>
      <c r="AE201" s="197" t="e">
        <f t="shared" si="726"/>
        <v>#DIV/0!</v>
      </c>
      <c r="AF201" s="197" t="e">
        <f t="shared" si="698"/>
        <v>#DIV/0!</v>
      </c>
      <c r="AG201" s="197">
        <f t="shared" si="727"/>
        <v>0</v>
      </c>
      <c r="AH201" s="197" t="e">
        <f t="shared" si="709"/>
        <v>#DIV/0!</v>
      </c>
      <c r="AI201" s="197" t="e">
        <f t="shared" si="699"/>
        <v>#DIV/0!</v>
      </c>
      <c r="AJ201" s="197">
        <f t="shared" si="718"/>
        <v>0</v>
      </c>
      <c r="AK201" s="197" t="e">
        <f t="shared" si="700"/>
        <v>#DIV/0!</v>
      </c>
    </row>
    <row r="202" spans="1:37" s="35" customFormat="1" ht="18.95" hidden="1" customHeight="1">
      <c r="A202" s="182"/>
      <c r="B202" s="192" t="s">
        <v>35</v>
      </c>
      <c r="C202" s="190" t="s">
        <v>64</v>
      </c>
      <c r="D202" s="190">
        <f t="shared" ref="D202:Q202" si="735">D203</f>
        <v>7200000</v>
      </c>
      <c r="E202" s="190">
        <f t="shared" si="735"/>
        <v>7200000</v>
      </c>
      <c r="F202" s="190">
        <f t="shared" si="735"/>
        <v>0</v>
      </c>
      <c r="G202" s="190">
        <f t="shared" si="735"/>
        <v>0</v>
      </c>
      <c r="H202" s="190">
        <f t="shared" si="735"/>
        <v>0</v>
      </c>
      <c r="I202" s="190">
        <f t="shared" si="735"/>
        <v>0</v>
      </c>
      <c r="J202" s="190">
        <f t="shared" si="712"/>
        <v>7200000</v>
      </c>
      <c r="K202" s="194">
        <f>K203</f>
        <v>0</v>
      </c>
      <c r="L202" s="190">
        <f>L203</f>
        <v>7200000</v>
      </c>
      <c r="M202" s="190">
        <f t="shared" si="735"/>
        <v>6620519</v>
      </c>
      <c r="N202" s="190">
        <f t="shared" si="735"/>
        <v>0</v>
      </c>
      <c r="O202" s="190">
        <f t="shared" si="735"/>
        <v>0</v>
      </c>
      <c r="P202" s="190">
        <f t="shared" si="735"/>
        <v>0</v>
      </c>
      <c r="Q202" s="190">
        <f t="shared" si="735"/>
        <v>0</v>
      </c>
      <c r="R202" s="198">
        <f>R203</f>
        <v>6620519</v>
      </c>
      <c r="S202" s="189">
        <f t="shared" ref="S202" si="736">(R202/L202)*100</f>
        <v>91.951652777777781</v>
      </c>
      <c r="T202" s="189">
        <f t="shared" si="704"/>
        <v>91.951652777777781</v>
      </c>
      <c r="U202" s="198">
        <f>U203</f>
        <v>91.951652777777781</v>
      </c>
      <c r="V202" s="198">
        <f>V203</f>
        <v>0</v>
      </c>
      <c r="W202" s="190">
        <f t="shared" si="705"/>
        <v>0</v>
      </c>
      <c r="X202" s="189">
        <f t="shared" si="706"/>
        <v>0</v>
      </c>
      <c r="Y202" s="198">
        <f>Y203</f>
        <v>0</v>
      </c>
      <c r="Z202" s="198">
        <f>Z203</f>
        <v>6620519</v>
      </c>
      <c r="AA202" s="218">
        <f t="shared" si="707"/>
        <v>91.951652777777781</v>
      </c>
      <c r="AB202" s="189">
        <f t="shared" si="708"/>
        <v>91.951652777777781</v>
      </c>
      <c r="AC202" s="198">
        <f>AC203</f>
        <v>91.951652777777781</v>
      </c>
      <c r="AD202" s="199">
        <f>AD203</f>
        <v>579481</v>
      </c>
      <c r="AE202" s="191">
        <f t="shared" si="726"/>
        <v>8.0483472222222225</v>
      </c>
      <c r="AF202" s="199">
        <f>AF203</f>
        <v>8.0483472222222225</v>
      </c>
      <c r="AG202" s="199">
        <f>AG203</f>
        <v>579481</v>
      </c>
      <c r="AH202" s="191">
        <f t="shared" si="709"/>
        <v>8.0483472222222225</v>
      </c>
      <c r="AI202" s="191">
        <f t="shared" si="699"/>
        <v>8.0483472222222225</v>
      </c>
      <c r="AJ202" s="199">
        <f t="shared" ref="AJ202" si="737">AJ203</f>
        <v>579481</v>
      </c>
      <c r="AK202" s="191">
        <f t="shared" si="700"/>
        <v>8.0483472222222225</v>
      </c>
    </row>
    <row r="203" spans="1:37" s="35" customFormat="1" ht="18.95" hidden="1" customHeight="1">
      <c r="A203" s="183"/>
      <c r="B203" s="183"/>
      <c r="C203" s="189" t="s">
        <v>62</v>
      </c>
      <c r="D203" s="189">
        <f t="shared" ref="D203:I203" si="738">D217+D231</f>
        <v>7200000</v>
      </c>
      <c r="E203" s="189">
        <f t="shared" si="738"/>
        <v>7200000</v>
      </c>
      <c r="F203" s="189">
        <f t="shared" si="738"/>
        <v>0</v>
      </c>
      <c r="G203" s="189">
        <f t="shared" si="738"/>
        <v>0</v>
      </c>
      <c r="H203" s="189">
        <f t="shared" ref="H203" si="739">H217+H231</f>
        <v>0</v>
      </c>
      <c r="I203" s="189">
        <f t="shared" si="738"/>
        <v>0</v>
      </c>
      <c r="J203" s="190">
        <f t="shared" si="712"/>
        <v>7200000</v>
      </c>
      <c r="K203" s="195">
        <f t="shared" si="721"/>
        <v>0</v>
      </c>
      <c r="L203" s="196">
        <f>J203+(K203)</f>
        <v>7200000</v>
      </c>
      <c r="M203" s="189">
        <f t="shared" ref="M203:Q203" si="740">M217+M231</f>
        <v>6620519</v>
      </c>
      <c r="N203" s="189">
        <f t="shared" si="740"/>
        <v>0</v>
      </c>
      <c r="O203" s="189">
        <f t="shared" si="740"/>
        <v>0</v>
      </c>
      <c r="P203" s="189">
        <f t="shared" si="740"/>
        <v>0</v>
      </c>
      <c r="Q203" s="189">
        <f t="shared" si="740"/>
        <v>0</v>
      </c>
      <c r="R203" s="189">
        <f>M203+N203</f>
        <v>6620519</v>
      </c>
      <c r="S203" s="189">
        <f t="shared" ref="S203:S204" si="741">(R203/J203)*100</f>
        <v>91.951652777777781</v>
      </c>
      <c r="T203" s="189">
        <f t="shared" si="704"/>
        <v>91.951652777777781</v>
      </c>
      <c r="U203" s="189">
        <f>(R203/D203)*100</f>
        <v>91.951652777777781</v>
      </c>
      <c r="V203" s="189">
        <f>O203+P203</f>
        <v>0</v>
      </c>
      <c r="W203" s="189">
        <f t="shared" si="705"/>
        <v>0</v>
      </c>
      <c r="X203" s="189">
        <f t="shared" si="706"/>
        <v>0</v>
      </c>
      <c r="Y203" s="189">
        <f>(V203/D203)*100</f>
        <v>0</v>
      </c>
      <c r="Z203" s="189">
        <f>SUM(M203:Q203)</f>
        <v>6620519</v>
      </c>
      <c r="AA203" s="217">
        <f t="shared" si="707"/>
        <v>91.951652777777781</v>
      </c>
      <c r="AB203" s="189">
        <f t="shared" si="708"/>
        <v>91.951652777777781</v>
      </c>
      <c r="AC203" s="189">
        <f>(Z203/D203)*100</f>
        <v>91.951652777777781</v>
      </c>
      <c r="AD203" s="197">
        <f>J203-Z203</f>
        <v>579481</v>
      </c>
      <c r="AE203" s="197">
        <f t="shared" si="726"/>
        <v>8.0483472222222225</v>
      </c>
      <c r="AF203" s="197">
        <f>(AD203/D203)*100</f>
        <v>8.0483472222222225</v>
      </c>
      <c r="AG203" s="197">
        <f>L203-Z203</f>
        <v>579481</v>
      </c>
      <c r="AH203" s="197">
        <f t="shared" si="709"/>
        <v>8.0483472222222225</v>
      </c>
      <c r="AI203" s="197">
        <f t="shared" si="699"/>
        <v>8.0483472222222225</v>
      </c>
      <c r="AJ203" s="197">
        <f>D203-Z203</f>
        <v>579481</v>
      </c>
      <c r="AK203" s="197">
        <f t="shared" si="700"/>
        <v>8.0483472222222225</v>
      </c>
    </row>
    <row r="204" spans="1:37" s="35" customFormat="1" ht="18.95" hidden="1" customHeight="1">
      <c r="A204" s="183"/>
      <c r="B204" s="182" t="s">
        <v>26</v>
      </c>
      <c r="C204" s="190" t="s">
        <v>376</v>
      </c>
      <c r="D204" s="189">
        <f t="shared" ref="D204:I204" si="742">D218+D232</f>
        <v>209078</v>
      </c>
      <c r="E204" s="189">
        <f t="shared" si="742"/>
        <v>0</v>
      </c>
      <c r="F204" s="189">
        <f t="shared" si="742"/>
        <v>0</v>
      </c>
      <c r="G204" s="189">
        <f t="shared" si="742"/>
        <v>0</v>
      </c>
      <c r="H204" s="189">
        <f t="shared" ref="H204" si="743">H218+H232</f>
        <v>0</v>
      </c>
      <c r="I204" s="189">
        <f t="shared" si="742"/>
        <v>0</v>
      </c>
      <c r="J204" s="190">
        <f>SUM(E204:I204)</f>
        <v>0</v>
      </c>
      <c r="K204" s="195">
        <f t="shared" si="721"/>
        <v>0</v>
      </c>
      <c r="L204" s="196">
        <f>J204+(K204)</f>
        <v>0</v>
      </c>
      <c r="M204" s="189">
        <f t="shared" ref="M204:Q204" si="744">M218+M232</f>
        <v>0</v>
      </c>
      <c r="N204" s="189">
        <f t="shared" si="744"/>
        <v>0</v>
      </c>
      <c r="O204" s="189">
        <f t="shared" si="744"/>
        <v>0</v>
      </c>
      <c r="P204" s="189">
        <f t="shared" si="744"/>
        <v>0</v>
      </c>
      <c r="Q204" s="189">
        <f t="shared" si="744"/>
        <v>0</v>
      </c>
      <c r="R204" s="189">
        <f>M204+N204</f>
        <v>0</v>
      </c>
      <c r="S204" s="189" t="e">
        <f t="shared" si="741"/>
        <v>#DIV/0!</v>
      </c>
      <c r="T204" s="189" t="e">
        <f t="shared" si="704"/>
        <v>#DIV/0!</v>
      </c>
      <c r="U204" s="189">
        <f>(R204/D204)*100</f>
        <v>0</v>
      </c>
      <c r="V204" s="189">
        <f>O204+P204</f>
        <v>0</v>
      </c>
      <c r="W204" s="189" t="e">
        <f t="shared" si="705"/>
        <v>#DIV/0!</v>
      </c>
      <c r="X204" s="189" t="e">
        <f t="shared" si="706"/>
        <v>#DIV/0!</v>
      </c>
      <c r="Y204" s="189">
        <f>(V204/D204)*100</f>
        <v>0</v>
      </c>
      <c r="Z204" s="189">
        <f>SUM(M204:Q204)</f>
        <v>0</v>
      </c>
      <c r="AA204" s="217" t="e">
        <f t="shared" si="707"/>
        <v>#DIV/0!</v>
      </c>
      <c r="AB204" s="189" t="e">
        <f t="shared" si="708"/>
        <v>#DIV/0!</v>
      </c>
      <c r="AC204" s="189">
        <f>(Z204/D204)*100</f>
        <v>0</v>
      </c>
      <c r="AD204" s="197">
        <f>J204-Z204</f>
        <v>0</v>
      </c>
      <c r="AE204" s="197" t="e">
        <f t="shared" si="726"/>
        <v>#DIV/0!</v>
      </c>
      <c r="AF204" s="197">
        <f>(AD204/D204)*100</f>
        <v>0</v>
      </c>
      <c r="AG204" s="197">
        <f>L204-Z204</f>
        <v>0</v>
      </c>
      <c r="AH204" s="197" t="e">
        <f t="shared" si="709"/>
        <v>#DIV/0!</v>
      </c>
      <c r="AI204" s="197">
        <f t="shared" si="699"/>
        <v>0</v>
      </c>
      <c r="AJ204" s="197">
        <f>D204-Z204</f>
        <v>209078</v>
      </c>
      <c r="AK204" s="197">
        <f t="shared" si="700"/>
        <v>100</v>
      </c>
    </row>
    <row r="205" spans="1:37" s="35" customFormat="1" ht="18.95" hidden="1" customHeight="1">
      <c r="A205" s="200"/>
      <c r="B205" s="200"/>
      <c r="C205" s="201"/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2"/>
      <c r="X205" s="202"/>
      <c r="Y205" s="202"/>
      <c r="Z205" s="202"/>
      <c r="AA205" s="222"/>
      <c r="AB205" s="202"/>
      <c r="AC205" s="202"/>
      <c r="AD205" s="202"/>
      <c r="AE205" s="202"/>
      <c r="AF205" s="202"/>
      <c r="AG205" s="202"/>
      <c r="AH205" s="202"/>
      <c r="AI205" s="202"/>
      <c r="AJ205" s="202"/>
      <c r="AK205" s="202"/>
    </row>
    <row r="206" spans="1:37" ht="36" hidden="1" customHeight="1">
      <c r="A206" s="1104" t="s">
        <v>219</v>
      </c>
      <c r="B206" s="1106" t="s">
        <v>389</v>
      </c>
      <c r="C206" s="1107" t="s">
        <v>390</v>
      </c>
      <c r="D206" s="36" t="s">
        <v>391</v>
      </c>
      <c r="E206" s="1109">
        <f>SUM(E209,E216,E218)</f>
        <v>1444340</v>
      </c>
      <c r="F206" s="1109">
        <f t="shared" ref="F206:I206" si="745">SUM(F209,F216,F218)</f>
        <v>0</v>
      </c>
      <c r="G206" s="1109">
        <f t="shared" si="745"/>
        <v>0</v>
      </c>
      <c r="H206" s="1109">
        <f t="shared" ref="H206" si="746">SUM(H209,H216,H218)</f>
        <v>0</v>
      </c>
      <c r="I206" s="1109">
        <f t="shared" si="745"/>
        <v>0</v>
      </c>
      <c r="J206" s="1109">
        <f>SUM(J209,J216,J218)</f>
        <v>1444340</v>
      </c>
      <c r="K206" s="111">
        <f>SUM(K209,K216)</f>
        <v>0</v>
      </c>
      <c r="L206" s="113">
        <f>SUM(L209,L216,L218)</f>
        <v>1444340</v>
      </c>
      <c r="M206" s="37"/>
      <c r="N206" s="37"/>
      <c r="O206" s="37"/>
      <c r="P206" s="37"/>
      <c r="Q206" s="37"/>
      <c r="R206" s="203" t="s">
        <v>417</v>
      </c>
      <c r="S206" s="204" t="s">
        <v>433</v>
      </c>
      <c r="T206" s="204" t="s">
        <v>434</v>
      </c>
      <c r="U206" s="204" t="s">
        <v>403</v>
      </c>
      <c r="V206" s="204" t="s">
        <v>438</v>
      </c>
      <c r="W206" s="204" t="s">
        <v>433</v>
      </c>
      <c r="X206" s="204" t="s">
        <v>434</v>
      </c>
      <c r="Y206" s="204" t="s">
        <v>403</v>
      </c>
      <c r="Z206" s="203" t="s">
        <v>439</v>
      </c>
      <c r="AA206" s="223" t="s">
        <v>433</v>
      </c>
      <c r="AB206" s="204" t="s">
        <v>434</v>
      </c>
      <c r="AC206" s="204" t="s">
        <v>403</v>
      </c>
      <c r="AD206" s="204" t="s">
        <v>440</v>
      </c>
      <c r="AE206" s="204" t="s">
        <v>433</v>
      </c>
      <c r="AF206" s="204" t="s">
        <v>403</v>
      </c>
      <c r="AG206" s="204" t="s">
        <v>408</v>
      </c>
      <c r="AH206" s="204" t="s">
        <v>408</v>
      </c>
      <c r="AI206" s="204" t="s">
        <v>403</v>
      </c>
      <c r="AJ206" s="204" t="s">
        <v>441</v>
      </c>
      <c r="AK206" s="204" t="s">
        <v>403</v>
      </c>
    </row>
    <row r="207" spans="1:37" ht="14.45" hidden="1" customHeight="1">
      <c r="A207" s="1105"/>
      <c r="B207" s="1106"/>
      <c r="C207" s="1108"/>
      <c r="D207" s="1108">
        <f>D209+D216+D218</f>
        <v>2416958</v>
      </c>
      <c r="E207" s="1110"/>
      <c r="F207" s="1110"/>
      <c r="G207" s="1110"/>
      <c r="H207" s="1110"/>
      <c r="I207" s="1110"/>
      <c r="J207" s="1110"/>
      <c r="K207" s="112"/>
      <c r="L207" s="108"/>
      <c r="M207" s="114">
        <f t="shared" ref="M207:R207" si="747">M209+M216+M218</f>
        <v>1378992.8900000001</v>
      </c>
      <c r="N207" s="118">
        <f t="shared" si="747"/>
        <v>0</v>
      </c>
      <c r="O207" s="120">
        <f t="shared" si="747"/>
        <v>0</v>
      </c>
      <c r="P207" s="122">
        <f t="shared" si="747"/>
        <v>0</v>
      </c>
      <c r="Q207" s="116">
        <f t="shared" si="747"/>
        <v>0</v>
      </c>
      <c r="R207" s="208">
        <f t="shared" si="747"/>
        <v>1378992.8900000001</v>
      </c>
      <c r="S207" s="208">
        <f>(R207/J206)*100</f>
        <v>95.475642161817859</v>
      </c>
      <c r="T207" s="208">
        <f>(R207/L206)*100</f>
        <v>95.475642161817859</v>
      </c>
      <c r="U207" s="208">
        <f>(R207/D207)*100</f>
        <v>57.054896692453902</v>
      </c>
      <c r="V207" s="208">
        <f>V209+V216+V218</f>
        <v>0</v>
      </c>
      <c r="W207" s="208">
        <f>(V207/J206)*100</f>
        <v>0</v>
      </c>
      <c r="X207" s="208">
        <f>(V207/L206)*100</f>
        <v>0</v>
      </c>
      <c r="Y207" s="208">
        <f>(V207/D207)*100</f>
        <v>0</v>
      </c>
      <c r="Z207" s="208">
        <f>Z209+Z216+Z218</f>
        <v>1378992.8900000001</v>
      </c>
      <c r="AA207" s="224">
        <f>(Z207/J206)*100</f>
        <v>95.475642161817859</v>
      </c>
      <c r="AB207" s="208">
        <f>(Z207/L206)*100</f>
        <v>95.475642161817859</v>
      </c>
      <c r="AC207" s="208">
        <f>(Z207/D207)*100</f>
        <v>57.054896692453902</v>
      </c>
      <c r="AD207" s="208">
        <f>AD209+AD216+AD218</f>
        <v>65347.109999999986</v>
      </c>
      <c r="AE207" s="208">
        <f>(AD207/J206)*100</f>
        <v>4.5243578381821443</v>
      </c>
      <c r="AF207" s="208">
        <f>(AD207/D207)*100</f>
        <v>2.703692410046016</v>
      </c>
      <c r="AG207" s="208">
        <f>AG209+AG216+AG218</f>
        <v>65347.109999999986</v>
      </c>
      <c r="AH207" s="208">
        <f>(AG207/L206)*100</f>
        <v>4.5243578381821443</v>
      </c>
      <c r="AI207" s="208">
        <f>(AG207/D207)*100</f>
        <v>2.703692410046016</v>
      </c>
      <c r="AJ207" s="208">
        <f>AJ209+AJ216+AJ218</f>
        <v>1037965.11</v>
      </c>
      <c r="AK207" s="208">
        <f>(AJ207/D207)*100</f>
        <v>42.945103307546098</v>
      </c>
    </row>
    <row r="208" spans="1:37" ht="14.45" hidden="1" customHeight="1">
      <c r="A208" s="1105"/>
      <c r="B208" s="1106"/>
      <c r="C208" s="1108"/>
      <c r="D208" s="1108"/>
      <c r="E208" s="1110"/>
      <c r="F208" s="1110"/>
      <c r="G208" s="1110"/>
      <c r="H208" s="1110"/>
      <c r="I208" s="1110"/>
      <c r="J208" s="1110"/>
      <c r="K208" s="112"/>
      <c r="L208" s="108"/>
      <c r="M208" s="115"/>
      <c r="N208" s="119"/>
      <c r="O208" s="121"/>
      <c r="P208" s="123"/>
      <c r="Q208" s="117"/>
      <c r="R208" s="125"/>
      <c r="S208" s="125"/>
      <c r="T208" s="125"/>
      <c r="U208" s="125"/>
      <c r="V208" s="125"/>
      <c r="W208" s="125"/>
      <c r="X208" s="125"/>
      <c r="Y208" s="125"/>
      <c r="Z208" s="125"/>
      <c r="AA208" s="2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</row>
    <row r="209" spans="1:37" ht="18.75" hidden="1">
      <c r="A209" s="38"/>
      <c r="B209" s="39"/>
      <c r="C209" s="40" t="s">
        <v>55</v>
      </c>
      <c r="D209" s="40">
        <f t="shared" ref="D209:J209" si="748">SUM(D210:D215)</f>
        <v>2258840</v>
      </c>
      <c r="E209" s="41">
        <f t="shared" si="748"/>
        <v>1444340</v>
      </c>
      <c r="F209" s="41">
        <f t="shared" si="748"/>
        <v>0</v>
      </c>
      <c r="G209" s="41">
        <f t="shared" si="748"/>
        <v>0</v>
      </c>
      <c r="H209" s="41">
        <f t="shared" ref="H209" si="749">SUM(H210:H215)</f>
        <v>0</v>
      </c>
      <c r="I209" s="41">
        <f t="shared" si="748"/>
        <v>0</v>
      </c>
      <c r="J209" s="41">
        <f t="shared" si="748"/>
        <v>1444340</v>
      </c>
      <c r="K209" s="42">
        <f>SUM(K210:K213)</f>
        <v>0</v>
      </c>
      <c r="L209" s="41">
        <f t="shared" ref="L209:R209" si="750">SUM(L210:L215)</f>
        <v>1444340</v>
      </c>
      <c r="M209" s="43">
        <f t="shared" si="750"/>
        <v>1378992.8900000001</v>
      </c>
      <c r="N209" s="44">
        <f t="shared" si="750"/>
        <v>0</v>
      </c>
      <c r="O209" s="45">
        <f t="shared" si="750"/>
        <v>0</v>
      </c>
      <c r="P209" s="46">
        <f t="shared" si="750"/>
        <v>0</v>
      </c>
      <c r="Q209" s="80">
        <f t="shared" si="750"/>
        <v>0</v>
      </c>
      <c r="R209" s="47">
        <f t="shared" si="750"/>
        <v>1378992.8900000001</v>
      </c>
      <c r="S209" s="48">
        <f>R209/J209*100</f>
        <v>95.475642161817859</v>
      </c>
      <c r="T209" s="48">
        <f>R209/L209*100</f>
        <v>95.475642161817859</v>
      </c>
      <c r="U209" s="48">
        <f>R209/D209*100</f>
        <v>61.048719254130447</v>
      </c>
      <c r="V209" s="47">
        <f>SUM(V210:V215)</f>
        <v>0</v>
      </c>
      <c r="W209" s="48">
        <f>V209/J209*100</f>
        <v>0</v>
      </c>
      <c r="X209" s="48">
        <f>V209/L209*100</f>
        <v>0</v>
      </c>
      <c r="Y209" s="48">
        <f>V209/D209*100</f>
        <v>0</v>
      </c>
      <c r="Z209" s="48">
        <f>SUM(Z210:Z215)</f>
        <v>1378992.8900000001</v>
      </c>
      <c r="AA209" s="226">
        <f>Z209/J209*100</f>
        <v>95.475642161817859</v>
      </c>
      <c r="AB209" s="48">
        <f>Z209/L209*100</f>
        <v>95.475642161817859</v>
      </c>
      <c r="AC209" s="48">
        <f>Z209/D209*100</f>
        <v>61.048719254130447</v>
      </c>
      <c r="AD209" s="47">
        <f>SUM(AD210:AD215)</f>
        <v>65347.109999999986</v>
      </c>
      <c r="AE209" s="47">
        <f>(AD209/J209)*100</f>
        <v>4.5243578381821443</v>
      </c>
      <c r="AF209" s="47">
        <f>(AD209/D209)*100</f>
        <v>2.8929499211984906</v>
      </c>
      <c r="AG209" s="47">
        <f>SUM(AG210:AG215)</f>
        <v>65347.109999999986</v>
      </c>
      <c r="AH209" s="47">
        <f>(AG209/L209)*100</f>
        <v>4.5243578381821443</v>
      </c>
      <c r="AI209" s="47">
        <f>(AG209/D209)*100</f>
        <v>2.8929499211984906</v>
      </c>
      <c r="AJ209" s="47">
        <f>SUM(AJ210:AJ215)</f>
        <v>879847.11</v>
      </c>
      <c r="AK209" s="47">
        <f>(AJ209/D209)*100</f>
        <v>38.95128074586956</v>
      </c>
    </row>
    <row r="210" spans="1:37" ht="18.75" hidden="1">
      <c r="A210" s="38" t="s">
        <v>447</v>
      </c>
      <c r="B210" s="39"/>
      <c r="C210" s="49" t="s">
        <v>56</v>
      </c>
      <c r="D210" s="49">
        <v>730800</v>
      </c>
      <c r="E210" s="49">
        <v>426300</v>
      </c>
      <c r="F210" s="49">
        <v>0</v>
      </c>
      <c r="G210" s="49">
        <v>0</v>
      </c>
      <c r="H210" s="49"/>
      <c r="I210" s="49">
        <v>0</v>
      </c>
      <c r="J210" s="41">
        <f>SUM(E210:I210)</f>
        <v>426300</v>
      </c>
      <c r="K210" s="50">
        <v>0</v>
      </c>
      <c r="L210" s="209">
        <f>J210+K210</f>
        <v>426300</v>
      </c>
      <c r="M210" s="52">
        <v>365400</v>
      </c>
      <c r="N210" s="53"/>
      <c r="O210" s="54"/>
      <c r="P210" s="55"/>
      <c r="Q210" s="81"/>
      <c r="R210" s="56">
        <f>M210+N210</f>
        <v>365400</v>
      </c>
      <c r="S210" s="56">
        <f>R210/J210*100</f>
        <v>85.714285714285708</v>
      </c>
      <c r="T210" s="56">
        <f>R210/L210*100</f>
        <v>85.714285714285708</v>
      </c>
      <c r="U210" s="56">
        <f>R210/D210*100</f>
        <v>50</v>
      </c>
      <c r="V210" s="57">
        <f>O210+P210+Q210</f>
        <v>0</v>
      </c>
      <c r="W210" s="56">
        <f>V210/J210*100</f>
        <v>0</v>
      </c>
      <c r="X210" s="56">
        <f>V210/L210*100</f>
        <v>0</v>
      </c>
      <c r="Y210" s="56">
        <f>V210/D210*100</f>
        <v>0</v>
      </c>
      <c r="Z210" s="56">
        <f>SUM(M210:Q210)</f>
        <v>365400</v>
      </c>
      <c r="AA210" s="226">
        <f>Z210/J210*100</f>
        <v>85.714285714285708</v>
      </c>
      <c r="AB210" s="56">
        <f>Z210/L210*100</f>
        <v>85.714285714285708</v>
      </c>
      <c r="AC210" s="56">
        <f>Z210/D210*100</f>
        <v>50</v>
      </c>
      <c r="AD210" s="57">
        <f>J210-Z210</f>
        <v>60900</v>
      </c>
      <c r="AE210" s="57">
        <f>(AD210/J210)*100</f>
        <v>14.285714285714285</v>
      </c>
      <c r="AF210" s="57">
        <f>(AD210/D210)*100</f>
        <v>8.3333333333333321</v>
      </c>
      <c r="AG210" s="34">
        <f>L210-Z210</f>
        <v>60900</v>
      </c>
      <c r="AH210" s="57">
        <f>(AG210/L210)*100</f>
        <v>14.285714285714285</v>
      </c>
      <c r="AI210" s="57">
        <f>(AG210/D210)*100</f>
        <v>8.3333333333333321</v>
      </c>
      <c r="AJ210" s="34">
        <f>D210-Z210</f>
        <v>365400</v>
      </c>
      <c r="AK210" s="57">
        <f>(AJ210/D210)*100</f>
        <v>50</v>
      </c>
    </row>
    <row r="211" spans="1:37" ht="18.75" hidden="1">
      <c r="A211" s="38"/>
      <c r="B211" s="39"/>
      <c r="C211" s="49" t="s">
        <v>375</v>
      </c>
      <c r="D211" s="49">
        <v>0</v>
      </c>
      <c r="E211" s="49">
        <v>0</v>
      </c>
      <c r="F211" s="49">
        <v>0</v>
      </c>
      <c r="G211" s="49">
        <v>0</v>
      </c>
      <c r="H211" s="49"/>
      <c r="I211" s="49">
        <v>0</v>
      </c>
      <c r="J211" s="41">
        <f t="shared" ref="J211:J215" si="751">SUM(E211:I211)</f>
        <v>0</v>
      </c>
      <c r="K211" s="50"/>
      <c r="L211" s="209">
        <f t="shared" ref="L211:L215" si="752">J211+K211</f>
        <v>0</v>
      </c>
      <c r="M211" s="52"/>
      <c r="N211" s="53"/>
      <c r="O211" s="54"/>
      <c r="P211" s="55"/>
      <c r="Q211" s="81"/>
      <c r="R211" s="56">
        <f>M211+N211</f>
        <v>0</v>
      </c>
      <c r="S211" s="56" t="e">
        <f t="shared" ref="S211:S215" si="753">R211/J211*100</f>
        <v>#DIV/0!</v>
      </c>
      <c r="T211" s="56" t="e">
        <f t="shared" ref="T211:T218" si="754">R211/L211*100</f>
        <v>#DIV/0!</v>
      </c>
      <c r="U211" s="56" t="e">
        <f t="shared" ref="U211:U215" si="755">R211/D211*100</f>
        <v>#DIV/0!</v>
      </c>
      <c r="V211" s="57">
        <f t="shared" ref="V211:V213" si="756">O211+P211+Q211</f>
        <v>0</v>
      </c>
      <c r="W211" s="56" t="e">
        <f t="shared" ref="W211:W215" si="757">V211/J211*100</f>
        <v>#DIV/0!</v>
      </c>
      <c r="X211" s="56" t="e">
        <f t="shared" ref="X211:X218" si="758">V211/L211*100</f>
        <v>#DIV/0!</v>
      </c>
      <c r="Y211" s="56" t="e">
        <f t="shared" ref="Y211:Y215" si="759">V211/D211*100</f>
        <v>#DIV/0!</v>
      </c>
      <c r="Z211" s="56">
        <f t="shared" ref="Z211:Z215" si="760">SUM(M211:Q211)</f>
        <v>0</v>
      </c>
      <c r="AA211" s="226" t="e">
        <f t="shared" ref="AA211:AA215" si="761">Z211/J211*100</f>
        <v>#DIV/0!</v>
      </c>
      <c r="AB211" s="56" t="e">
        <f t="shared" ref="AB211:AB218" si="762">Z211/L211*100</f>
        <v>#DIV/0!</v>
      </c>
      <c r="AC211" s="56" t="e">
        <f t="shared" ref="AC211:AC215" si="763">Z211/D211*100</f>
        <v>#DIV/0!</v>
      </c>
      <c r="AD211" s="57">
        <f t="shared" ref="AD211:AD215" si="764">J211-Z211</f>
        <v>0</v>
      </c>
      <c r="AE211" s="57" t="e">
        <f t="shared" ref="AE211:AE215" si="765">(AD211/J211)*100</f>
        <v>#DIV/0!</v>
      </c>
      <c r="AF211" s="57" t="e">
        <f t="shared" ref="AF211:AF215" si="766">(AD211/D211)*100</f>
        <v>#DIV/0!</v>
      </c>
      <c r="AG211" s="34">
        <f t="shared" ref="AG211:AG215" si="767">L211-Z211</f>
        <v>0</v>
      </c>
      <c r="AH211" s="57" t="e">
        <f t="shared" ref="AH211:AH215" si="768">(AG211/L211)*100</f>
        <v>#DIV/0!</v>
      </c>
      <c r="AI211" s="57" t="e">
        <f t="shared" ref="AI211:AI215" si="769">(AG211/D211)*100</f>
        <v>#DIV/0!</v>
      </c>
      <c r="AJ211" s="34">
        <f>D211-Z211</f>
        <v>0</v>
      </c>
      <c r="AK211" s="57" t="e">
        <f>(AJ211/D211)*100</f>
        <v>#DIV/0!</v>
      </c>
    </row>
    <row r="212" spans="1:37" ht="18.75" hidden="1">
      <c r="A212" s="38"/>
      <c r="B212" s="38"/>
      <c r="C212" s="49" t="s">
        <v>57</v>
      </c>
      <c r="D212" s="49">
        <v>1028040</v>
      </c>
      <c r="E212" s="49">
        <v>768040</v>
      </c>
      <c r="F212" s="49">
        <v>0</v>
      </c>
      <c r="G212" s="49">
        <v>0</v>
      </c>
      <c r="H212" s="49"/>
      <c r="I212" s="49">
        <v>0</v>
      </c>
      <c r="J212" s="41">
        <f t="shared" si="751"/>
        <v>768040</v>
      </c>
      <c r="K212" s="58">
        <v>0</v>
      </c>
      <c r="L212" s="209">
        <f t="shared" si="752"/>
        <v>768040</v>
      </c>
      <c r="M212" s="52">
        <v>501456.52</v>
      </c>
      <c r="N212" s="53"/>
      <c r="O212" s="54"/>
      <c r="P212" s="55"/>
      <c r="Q212" s="81"/>
      <c r="R212" s="56">
        <f t="shared" ref="R212:R215" si="770">M212+N212</f>
        <v>501456.52</v>
      </c>
      <c r="S212" s="56">
        <f t="shared" si="753"/>
        <v>65.290417165772624</v>
      </c>
      <c r="T212" s="56">
        <f t="shared" si="754"/>
        <v>65.290417165772624</v>
      </c>
      <c r="U212" s="56">
        <f t="shared" si="755"/>
        <v>48.777919147114901</v>
      </c>
      <c r="V212" s="57">
        <f t="shared" si="756"/>
        <v>0</v>
      </c>
      <c r="W212" s="56">
        <f t="shared" si="757"/>
        <v>0</v>
      </c>
      <c r="X212" s="56">
        <f t="shared" si="758"/>
        <v>0</v>
      </c>
      <c r="Y212" s="56">
        <f t="shared" si="759"/>
        <v>0</v>
      </c>
      <c r="Z212" s="56">
        <f t="shared" si="760"/>
        <v>501456.52</v>
      </c>
      <c r="AA212" s="226">
        <f t="shared" si="761"/>
        <v>65.290417165772624</v>
      </c>
      <c r="AB212" s="56">
        <f t="shared" si="762"/>
        <v>65.290417165772624</v>
      </c>
      <c r="AC212" s="56">
        <f t="shared" si="763"/>
        <v>48.777919147114901</v>
      </c>
      <c r="AD212" s="57">
        <f t="shared" si="764"/>
        <v>266583.48</v>
      </c>
      <c r="AE212" s="57">
        <f t="shared" si="765"/>
        <v>34.709582834227383</v>
      </c>
      <c r="AF212" s="57">
        <f t="shared" si="766"/>
        <v>25.931236138671643</v>
      </c>
      <c r="AG212" s="34">
        <f t="shared" si="767"/>
        <v>266583.48</v>
      </c>
      <c r="AH212" s="57">
        <f t="shared" si="768"/>
        <v>34.709582834227383</v>
      </c>
      <c r="AI212" s="57">
        <f t="shared" si="769"/>
        <v>25.931236138671643</v>
      </c>
      <c r="AJ212" s="34">
        <f t="shared" ref="AJ212:AJ215" si="771">D212-Z212</f>
        <v>526583.48</v>
      </c>
      <c r="AK212" s="57">
        <f t="shared" ref="AK212:AK215" si="772">(AJ212/D212)*100</f>
        <v>51.222080852885099</v>
      </c>
    </row>
    <row r="213" spans="1:37" ht="18.75" hidden="1">
      <c r="A213" s="38"/>
      <c r="B213" s="38"/>
      <c r="C213" s="49" t="s">
        <v>58</v>
      </c>
      <c r="D213" s="49">
        <v>500000</v>
      </c>
      <c r="E213" s="49">
        <v>250000</v>
      </c>
      <c r="F213" s="49">
        <v>0</v>
      </c>
      <c r="G213" s="49">
        <v>0</v>
      </c>
      <c r="H213" s="49"/>
      <c r="I213" s="49">
        <v>0</v>
      </c>
      <c r="J213" s="41">
        <f t="shared" si="751"/>
        <v>250000</v>
      </c>
      <c r="K213" s="59">
        <v>0</v>
      </c>
      <c r="L213" s="209">
        <f t="shared" si="752"/>
        <v>250000</v>
      </c>
      <c r="M213" s="52">
        <v>512136.37</v>
      </c>
      <c r="N213" s="53"/>
      <c r="O213" s="54"/>
      <c r="P213" s="55"/>
      <c r="Q213" s="81"/>
      <c r="R213" s="56">
        <f t="shared" si="770"/>
        <v>512136.37</v>
      </c>
      <c r="S213" s="56">
        <f t="shared" si="753"/>
        <v>204.85454799999999</v>
      </c>
      <c r="T213" s="56">
        <f t="shared" si="754"/>
        <v>204.85454799999999</v>
      </c>
      <c r="U213" s="56">
        <f t="shared" si="755"/>
        <v>102.427274</v>
      </c>
      <c r="V213" s="57">
        <f t="shared" si="756"/>
        <v>0</v>
      </c>
      <c r="W213" s="56">
        <f t="shared" si="757"/>
        <v>0</v>
      </c>
      <c r="X213" s="56">
        <f t="shared" si="758"/>
        <v>0</v>
      </c>
      <c r="Y213" s="56">
        <f t="shared" si="759"/>
        <v>0</v>
      </c>
      <c r="Z213" s="56">
        <f t="shared" si="760"/>
        <v>512136.37</v>
      </c>
      <c r="AA213" s="226">
        <f t="shared" si="761"/>
        <v>204.85454799999999</v>
      </c>
      <c r="AB213" s="56">
        <f t="shared" si="762"/>
        <v>204.85454799999999</v>
      </c>
      <c r="AC213" s="56">
        <f t="shared" si="763"/>
        <v>102.427274</v>
      </c>
      <c r="AD213" s="57">
        <f t="shared" si="764"/>
        <v>-262136.37</v>
      </c>
      <c r="AE213" s="57">
        <f t="shared" si="765"/>
        <v>-104.85454800000001</v>
      </c>
      <c r="AF213" s="57">
        <f t="shared" si="766"/>
        <v>-52.427274000000004</v>
      </c>
      <c r="AG213" s="34">
        <f t="shared" si="767"/>
        <v>-262136.37</v>
      </c>
      <c r="AH213" s="57">
        <f t="shared" si="768"/>
        <v>-104.85454800000001</v>
      </c>
      <c r="AI213" s="57">
        <f t="shared" si="769"/>
        <v>-52.427274000000004</v>
      </c>
      <c r="AJ213" s="34">
        <f t="shared" si="771"/>
        <v>-12136.369999999995</v>
      </c>
      <c r="AK213" s="57">
        <f t="shared" si="772"/>
        <v>-2.4272739999999993</v>
      </c>
    </row>
    <row r="214" spans="1:37" ht="18" hidden="1" customHeight="1">
      <c r="A214" s="38"/>
      <c r="B214" s="38"/>
      <c r="C214" s="49" t="s">
        <v>69</v>
      </c>
      <c r="D214" s="49">
        <v>0</v>
      </c>
      <c r="E214" s="49">
        <v>0</v>
      </c>
      <c r="F214" s="49">
        <v>0</v>
      </c>
      <c r="G214" s="49">
        <v>0</v>
      </c>
      <c r="H214" s="49"/>
      <c r="I214" s="49">
        <v>0</v>
      </c>
      <c r="J214" s="41">
        <f t="shared" si="751"/>
        <v>0</v>
      </c>
      <c r="K214" s="59">
        <v>0</v>
      </c>
      <c r="L214" s="209">
        <f t="shared" si="752"/>
        <v>0</v>
      </c>
      <c r="M214" s="52"/>
      <c r="N214" s="53"/>
      <c r="O214" s="54"/>
      <c r="P214" s="55"/>
      <c r="Q214" s="81"/>
      <c r="R214" s="56">
        <f t="shared" si="770"/>
        <v>0</v>
      </c>
      <c r="S214" s="56" t="e">
        <f t="shared" si="753"/>
        <v>#DIV/0!</v>
      </c>
      <c r="T214" s="56" t="e">
        <f t="shared" si="754"/>
        <v>#DIV/0!</v>
      </c>
      <c r="U214" s="56" t="e">
        <f t="shared" si="755"/>
        <v>#DIV/0!</v>
      </c>
      <c r="V214" s="57">
        <f>O214+P214+Q214</f>
        <v>0</v>
      </c>
      <c r="W214" s="56" t="e">
        <f t="shared" si="757"/>
        <v>#DIV/0!</v>
      </c>
      <c r="X214" s="56" t="e">
        <f t="shared" si="758"/>
        <v>#DIV/0!</v>
      </c>
      <c r="Y214" s="56" t="e">
        <f t="shared" si="759"/>
        <v>#DIV/0!</v>
      </c>
      <c r="Z214" s="56">
        <f t="shared" si="760"/>
        <v>0</v>
      </c>
      <c r="AA214" s="226" t="e">
        <f t="shared" si="761"/>
        <v>#DIV/0!</v>
      </c>
      <c r="AB214" s="56" t="e">
        <f t="shared" si="762"/>
        <v>#DIV/0!</v>
      </c>
      <c r="AC214" s="56" t="e">
        <f t="shared" si="763"/>
        <v>#DIV/0!</v>
      </c>
      <c r="AD214" s="57">
        <f t="shared" si="764"/>
        <v>0</v>
      </c>
      <c r="AE214" s="57" t="e">
        <f t="shared" si="765"/>
        <v>#DIV/0!</v>
      </c>
      <c r="AF214" s="57" t="e">
        <f t="shared" si="766"/>
        <v>#DIV/0!</v>
      </c>
      <c r="AG214" s="34">
        <f t="shared" si="767"/>
        <v>0</v>
      </c>
      <c r="AH214" s="57" t="e">
        <f t="shared" si="768"/>
        <v>#DIV/0!</v>
      </c>
      <c r="AI214" s="57" t="e">
        <f t="shared" si="769"/>
        <v>#DIV/0!</v>
      </c>
      <c r="AJ214" s="34">
        <f t="shared" si="771"/>
        <v>0</v>
      </c>
      <c r="AK214" s="57" t="e">
        <f t="shared" si="772"/>
        <v>#DIV/0!</v>
      </c>
    </row>
    <row r="215" spans="1:37" ht="18" hidden="1" customHeight="1">
      <c r="A215" s="38"/>
      <c r="B215" s="38"/>
      <c r="C215" s="49" t="s">
        <v>60</v>
      </c>
      <c r="D215" s="49">
        <v>0</v>
      </c>
      <c r="E215" s="49">
        <v>0</v>
      </c>
      <c r="F215" s="49">
        <v>0</v>
      </c>
      <c r="G215" s="49">
        <v>0</v>
      </c>
      <c r="H215" s="49"/>
      <c r="I215" s="49">
        <v>0</v>
      </c>
      <c r="J215" s="41">
        <f t="shared" si="751"/>
        <v>0</v>
      </c>
      <c r="K215" s="58">
        <v>0</v>
      </c>
      <c r="L215" s="209">
        <f t="shared" si="752"/>
        <v>0</v>
      </c>
      <c r="M215" s="52"/>
      <c r="N215" s="53"/>
      <c r="O215" s="54"/>
      <c r="P215" s="55"/>
      <c r="Q215" s="81"/>
      <c r="R215" s="56">
        <f t="shared" si="770"/>
        <v>0</v>
      </c>
      <c r="S215" s="56" t="e">
        <f t="shared" si="753"/>
        <v>#DIV/0!</v>
      </c>
      <c r="T215" s="56" t="e">
        <f t="shared" si="754"/>
        <v>#DIV/0!</v>
      </c>
      <c r="U215" s="56" t="e">
        <f t="shared" si="755"/>
        <v>#DIV/0!</v>
      </c>
      <c r="V215" s="57">
        <f t="shared" ref="V215" si="773">O215+P215+Q215</f>
        <v>0</v>
      </c>
      <c r="W215" s="56" t="e">
        <f t="shared" si="757"/>
        <v>#DIV/0!</v>
      </c>
      <c r="X215" s="56" t="e">
        <f t="shared" si="758"/>
        <v>#DIV/0!</v>
      </c>
      <c r="Y215" s="56" t="e">
        <f t="shared" si="759"/>
        <v>#DIV/0!</v>
      </c>
      <c r="Z215" s="56">
        <f t="shared" si="760"/>
        <v>0</v>
      </c>
      <c r="AA215" s="226" t="e">
        <f t="shared" si="761"/>
        <v>#DIV/0!</v>
      </c>
      <c r="AB215" s="56" t="e">
        <f t="shared" si="762"/>
        <v>#DIV/0!</v>
      </c>
      <c r="AC215" s="56" t="e">
        <f t="shared" si="763"/>
        <v>#DIV/0!</v>
      </c>
      <c r="AD215" s="57">
        <f t="shared" si="764"/>
        <v>0</v>
      </c>
      <c r="AE215" s="57" t="e">
        <f t="shared" si="765"/>
        <v>#DIV/0!</v>
      </c>
      <c r="AF215" s="57" t="e">
        <f t="shared" si="766"/>
        <v>#DIV/0!</v>
      </c>
      <c r="AG215" s="34">
        <f t="shared" si="767"/>
        <v>0</v>
      </c>
      <c r="AH215" s="57" t="e">
        <f t="shared" si="768"/>
        <v>#DIV/0!</v>
      </c>
      <c r="AI215" s="57" t="e">
        <f t="shared" si="769"/>
        <v>#DIV/0!</v>
      </c>
      <c r="AJ215" s="34">
        <f t="shared" si="771"/>
        <v>0</v>
      </c>
      <c r="AK215" s="57" t="e">
        <f t="shared" si="772"/>
        <v>#DIV/0!</v>
      </c>
    </row>
    <row r="216" spans="1:37" ht="18" hidden="1" customHeight="1">
      <c r="A216" s="61"/>
      <c r="B216" s="62"/>
      <c r="C216" s="63" t="s">
        <v>61</v>
      </c>
      <c r="D216" s="63">
        <f>D217</f>
        <v>0</v>
      </c>
      <c r="E216" s="63">
        <f>SUM(E217:E217)</f>
        <v>0</v>
      </c>
      <c r="F216" s="63">
        <f t="shared" ref="F216:L216" si="774">F217</f>
        <v>0</v>
      </c>
      <c r="G216" s="63">
        <f t="shared" si="774"/>
        <v>0</v>
      </c>
      <c r="H216" s="63"/>
      <c r="I216" s="63">
        <f t="shared" si="774"/>
        <v>0</v>
      </c>
      <c r="J216" s="63">
        <f t="shared" si="774"/>
        <v>0</v>
      </c>
      <c r="K216" s="84">
        <f t="shared" si="774"/>
        <v>0</v>
      </c>
      <c r="L216" s="63">
        <f t="shared" si="774"/>
        <v>0</v>
      </c>
      <c r="M216" s="64">
        <f t="shared" ref="M216:AJ216" si="775">M217</f>
        <v>0</v>
      </c>
      <c r="N216" s="65">
        <f t="shared" si="775"/>
        <v>0</v>
      </c>
      <c r="O216" s="66">
        <f t="shared" si="775"/>
        <v>0</v>
      </c>
      <c r="P216" s="46">
        <f t="shared" si="775"/>
        <v>0</v>
      </c>
      <c r="Q216" s="82">
        <f t="shared" si="775"/>
        <v>0</v>
      </c>
      <c r="R216" s="67">
        <f t="shared" si="775"/>
        <v>0</v>
      </c>
      <c r="S216" s="67" t="e">
        <f t="shared" si="775"/>
        <v>#DIV/0!</v>
      </c>
      <c r="T216" s="104" t="e">
        <f t="shared" si="754"/>
        <v>#DIV/0!</v>
      </c>
      <c r="U216" s="67" t="e">
        <f t="shared" si="775"/>
        <v>#DIV/0!</v>
      </c>
      <c r="V216" s="63">
        <f t="shared" si="775"/>
        <v>0</v>
      </c>
      <c r="W216" s="67" t="e">
        <f t="shared" si="775"/>
        <v>#DIV/0!</v>
      </c>
      <c r="X216" s="104" t="e">
        <f t="shared" si="758"/>
        <v>#DIV/0!</v>
      </c>
      <c r="Y216" s="67" t="e">
        <f t="shared" si="775"/>
        <v>#DIV/0!</v>
      </c>
      <c r="Z216" s="67">
        <f>Z217</f>
        <v>0</v>
      </c>
      <c r="AA216" s="227" t="e">
        <f t="shared" si="775"/>
        <v>#DIV/0!</v>
      </c>
      <c r="AB216" s="56" t="e">
        <f t="shared" si="762"/>
        <v>#DIV/0!</v>
      </c>
      <c r="AC216" s="67" t="e">
        <f t="shared" si="775"/>
        <v>#DIV/0!</v>
      </c>
      <c r="AD216" s="63">
        <f t="shared" si="775"/>
        <v>0</v>
      </c>
      <c r="AE216" s="63" t="e">
        <f t="shared" si="775"/>
        <v>#DIV/0!</v>
      </c>
      <c r="AF216" s="63" t="e">
        <f t="shared" si="775"/>
        <v>#DIV/0!</v>
      </c>
      <c r="AG216" s="63">
        <f t="shared" si="775"/>
        <v>0</v>
      </c>
      <c r="AH216" s="63" t="e">
        <f t="shared" si="775"/>
        <v>#DIV/0!</v>
      </c>
      <c r="AI216" s="63" t="e">
        <f t="shared" si="775"/>
        <v>#DIV/0!</v>
      </c>
      <c r="AJ216" s="63">
        <f t="shared" si="775"/>
        <v>0</v>
      </c>
      <c r="AK216" s="63" t="e">
        <f>(AJ216/D216)*100</f>
        <v>#DIV/0!</v>
      </c>
    </row>
    <row r="217" spans="1:37" ht="18" hidden="1" customHeight="1">
      <c r="A217" s="38"/>
      <c r="B217" s="38"/>
      <c r="C217" s="49" t="s">
        <v>70</v>
      </c>
      <c r="D217" s="87">
        <v>0</v>
      </c>
      <c r="E217" s="88">
        <v>0</v>
      </c>
      <c r="F217" s="49">
        <v>0</v>
      </c>
      <c r="G217" s="49">
        <v>0</v>
      </c>
      <c r="H217" s="49"/>
      <c r="I217" s="49">
        <v>0</v>
      </c>
      <c r="J217" s="49">
        <f>SUM(E217:I217)</f>
        <v>0</v>
      </c>
      <c r="K217" s="76">
        <v>0</v>
      </c>
      <c r="L217" s="209">
        <f t="shared" ref="L217:L218" si="776">J217+K217</f>
        <v>0</v>
      </c>
      <c r="M217" s="52"/>
      <c r="N217" s="53"/>
      <c r="O217" s="54"/>
      <c r="P217" s="55"/>
      <c r="Q217" s="81"/>
      <c r="R217" s="57">
        <f>M217+N217</f>
        <v>0</v>
      </c>
      <c r="S217" s="56" t="e">
        <f t="shared" ref="S217:S218" si="777">R217/J217*100</f>
        <v>#DIV/0!</v>
      </c>
      <c r="T217" s="56" t="e">
        <f t="shared" si="754"/>
        <v>#DIV/0!</v>
      </c>
      <c r="U217" s="56" t="e">
        <f t="shared" ref="U217:U218" si="778">R217/D217*100</f>
        <v>#DIV/0!</v>
      </c>
      <c r="V217" s="57">
        <f t="shared" ref="V217:V218" si="779">O217+P217+Q217</f>
        <v>0</v>
      </c>
      <c r="W217" s="56" t="e">
        <f t="shared" ref="W217:W218" si="780">V217/J217*100</f>
        <v>#DIV/0!</v>
      </c>
      <c r="X217" s="56" t="e">
        <f t="shared" si="758"/>
        <v>#DIV/0!</v>
      </c>
      <c r="Y217" s="56" t="e">
        <f t="shared" ref="Y217:Y218" si="781">V217/D217*100</f>
        <v>#DIV/0!</v>
      </c>
      <c r="Z217" s="56">
        <f t="shared" ref="Z217:Z218" si="782">SUM(M217:Q217)</f>
        <v>0</v>
      </c>
      <c r="AA217" s="226" t="e">
        <f t="shared" ref="AA217:AA218" si="783">Z217/J217*100</f>
        <v>#DIV/0!</v>
      </c>
      <c r="AB217" s="56" t="e">
        <f t="shared" si="762"/>
        <v>#DIV/0!</v>
      </c>
      <c r="AC217" s="56" t="e">
        <f t="shared" ref="AC217:AC218" si="784">Z217/D217*100</f>
        <v>#DIV/0!</v>
      </c>
      <c r="AD217" s="57">
        <f t="shared" ref="AD217:AD218" si="785">J217-Z217</f>
        <v>0</v>
      </c>
      <c r="AE217" s="57" t="e">
        <f t="shared" ref="AE217:AE218" si="786">(AD217/J217)*100</f>
        <v>#DIV/0!</v>
      </c>
      <c r="AF217" s="57" t="e">
        <f t="shared" ref="AF217:AF218" si="787">(AD217/D217)*100</f>
        <v>#DIV/0!</v>
      </c>
      <c r="AG217" s="34">
        <f t="shared" ref="AG217:AG218" si="788">L217-Z217</f>
        <v>0</v>
      </c>
      <c r="AH217" s="57" t="e">
        <f t="shared" ref="AH217:AH218" si="789">(AG217/L217)*100</f>
        <v>#DIV/0!</v>
      </c>
      <c r="AI217" s="57" t="e">
        <f t="shared" ref="AI217:AI218" si="790">(AG217/D217)*100</f>
        <v>#DIV/0!</v>
      </c>
      <c r="AJ217" s="34">
        <f t="shared" ref="AJ217:AJ218" si="791">D217-Z217</f>
        <v>0</v>
      </c>
      <c r="AK217" s="57" t="e">
        <f t="shared" ref="AK217:AK218" si="792">(AJ217/D217)*100</f>
        <v>#DIV/0!</v>
      </c>
    </row>
    <row r="218" spans="1:37" ht="18" hidden="1" customHeight="1">
      <c r="A218" s="38"/>
      <c r="B218" s="38"/>
      <c r="C218" s="41" t="s">
        <v>376</v>
      </c>
      <c r="D218" s="49">
        <v>158118</v>
      </c>
      <c r="E218" s="92">
        <v>0</v>
      </c>
      <c r="F218" s="49">
        <v>0</v>
      </c>
      <c r="G218" s="49">
        <v>0</v>
      </c>
      <c r="H218" s="49"/>
      <c r="I218" s="49">
        <v>0</v>
      </c>
      <c r="J218" s="49">
        <f>SUM(E218:I218)</f>
        <v>0</v>
      </c>
      <c r="K218" s="76">
        <v>0</v>
      </c>
      <c r="L218" s="209">
        <f t="shared" si="776"/>
        <v>0</v>
      </c>
      <c r="M218" s="52">
        <v>0</v>
      </c>
      <c r="N218" s="53">
        <v>0</v>
      </c>
      <c r="O218" s="54">
        <v>0</v>
      </c>
      <c r="P218" s="55">
        <v>0</v>
      </c>
      <c r="Q218" s="81">
        <v>0</v>
      </c>
      <c r="R218" s="57">
        <f>M218+N218</f>
        <v>0</v>
      </c>
      <c r="S218" s="56" t="e">
        <f t="shared" si="777"/>
        <v>#DIV/0!</v>
      </c>
      <c r="T218" s="56" t="e">
        <f t="shared" si="754"/>
        <v>#DIV/0!</v>
      </c>
      <c r="U218" s="56">
        <f t="shared" si="778"/>
        <v>0</v>
      </c>
      <c r="V218" s="57">
        <f t="shared" si="779"/>
        <v>0</v>
      </c>
      <c r="W218" s="56" t="e">
        <f t="shared" si="780"/>
        <v>#DIV/0!</v>
      </c>
      <c r="X218" s="56" t="e">
        <f t="shared" si="758"/>
        <v>#DIV/0!</v>
      </c>
      <c r="Y218" s="56">
        <f t="shared" si="781"/>
        <v>0</v>
      </c>
      <c r="Z218" s="56">
        <f t="shared" si="782"/>
        <v>0</v>
      </c>
      <c r="AA218" s="226" t="e">
        <f t="shared" si="783"/>
        <v>#DIV/0!</v>
      </c>
      <c r="AB218" s="56" t="e">
        <f t="shared" si="762"/>
        <v>#DIV/0!</v>
      </c>
      <c r="AC218" s="56">
        <f t="shared" si="784"/>
        <v>0</v>
      </c>
      <c r="AD218" s="57">
        <f t="shared" si="785"/>
        <v>0</v>
      </c>
      <c r="AE218" s="57" t="e">
        <f t="shared" si="786"/>
        <v>#DIV/0!</v>
      </c>
      <c r="AF218" s="57">
        <f t="shared" si="787"/>
        <v>0</v>
      </c>
      <c r="AG218" s="34">
        <f t="shared" si="788"/>
        <v>0</v>
      </c>
      <c r="AH218" s="57" t="e">
        <f t="shared" si="789"/>
        <v>#DIV/0!</v>
      </c>
      <c r="AI218" s="57">
        <f t="shared" si="790"/>
        <v>0</v>
      </c>
      <c r="AJ218" s="34">
        <f t="shared" si="791"/>
        <v>158118</v>
      </c>
      <c r="AK218" s="57">
        <f t="shared" si="792"/>
        <v>100</v>
      </c>
    </row>
    <row r="219" spans="1:37" ht="18.75" hidden="1">
      <c r="A219" s="69"/>
      <c r="B219" s="69"/>
      <c r="C219" s="70"/>
      <c r="D219" s="70"/>
      <c r="E219" s="71"/>
      <c r="F219" s="71"/>
      <c r="G219" s="71"/>
      <c r="H219" s="71"/>
      <c r="I219" s="71"/>
      <c r="J219" s="71"/>
      <c r="K219" s="71"/>
      <c r="L219" s="71"/>
      <c r="M219" s="72"/>
      <c r="N219" s="73"/>
      <c r="O219" s="74"/>
      <c r="P219" s="75"/>
      <c r="Q219" s="83"/>
      <c r="R219" s="71"/>
      <c r="S219" s="71"/>
      <c r="T219" s="71"/>
      <c r="U219" s="71"/>
      <c r="V219" s="71"/>
      <c r="W219" s="71"/>
      <c r="X219" s="71"/>
      <c r="Y219" s="71"/>
      <c r="Z219" s="71"/>
      <c r="AA219" s="228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</row>
    <row r="220" spans="1:37" ht="36" hidden="1" customHeight="1">
      <c r="A220" s="1104" t="s">
        <v>223</v>
      </c>
      <c r="B220" s="1106" t="s">
        <v>392</v>
      </c>
      <c r="C220" s="1107" t="s">
        <v>393</v>
      </c>
      <c r="D220" s="36" t="s">
        <v>391</v>
      </c>
      <c r="E220" s="1109">
        <f>SUM(E223,E230,E232)</f>
        <v>7564000</v>
      </c>
      <c r="F220" s="1109">
        <f t="shared" ref="F220:I220" si="793">SUM(F223,F230,F232)</f>
        <v>0</v>
      </c>
      <c r="G220" s="1109">
        <f t="shared" si="793"/>
        <v>0</v>
      </c>
      <c r="H220" s="1109">
        <f t="shared" ref="H220" si="794">SUM(H223,H230,H232)</f>
        <v>0</v>
      </c>
      <c r="I220" s="1109">
        <f t="shared" si="793"/>
        <v>0</v>
      </c>
      <c r="J220" s="1109">
        <f>SUM(J223,J230,J232)</f>
        <v>7564000</v>
      </c>
      <c r="K220" s="111">
        <f>SUM(K223,K230)</f>
        <v>0</v>
      </c>
      <c r="L220" s="113">
        <f>SUM(L223,L230,L232)</f>
        <v>7564000</v>
      </c>
      <c r="M220" s="37"/>
      <c r="N220" s="37"/>
      <c r="O220" s="37"/>
      <c r="P220" s="37"/>
      <c r="Q220" s="37"/>
      <c r="R220" s="203" t="s">
        <v>417</v>
      </c>
      <c r="S220" s="204" t="s">
        <v>433</v>
      </c>
      <c r="T220" s="204" t="s">
        <v>434</v>
      </c>
      <c r="U220" s="204" t="s">
        <v>403</v>
      </c>
      <c r="V220" s="204" t="s">
        <v>438</v>
      </c>
      <c r="W220" s="204" t="s">
        <v>433</v>
      </c>
      <c r="X220" s="204" t="s">
        <v>434</v>
      </c>
      <c r="Y220" s="204" t="s">
        <v>403</v>
      </c>
      <c r="Z220" s="203" t="s">
        <v>439</v>
      </c>
      <c r="AA220" s="223" t="s">
        <v>433</v>
      </c>
      <c r="AB220" s="204" t="s">
        <v>434</v>
      </c>
      <c r="AC220" s="204" t="s">
        <v>403</v>
      </c>
      <c r="AD220" s="204" t="s">
        <v>440</v>
      </c>
      <c r="AE220" s="204" t="s">
        <v>433</v>
      </c>
      <c r="AF220" s="204" t="s">
        <v>403</v>
      </c>
      <c r="AG220" s="204" t="s">
        <v>408</v>
      </c>
      <c r="AH220" s="204" t="s">
        <v>408</v>
      </c>
      <c r="AI220" s="204" t="s">
        <v>403</v>
      </c>
      <c r="AJ220" s="204" t="s">
        <v>441</v>
      </c>
      <c r="AK220" s="204" t="s">
        <v>403</v>
      </c>
    </row>
    <row r="221" spans="1:37" ht="18.75" hidden="1">
      <c r="A221" s="1105"/>
      <c r="B221" s="1106"/>
      <c r="C221" s="1108"/>
      <c r="D221" s="1108">
        <f>D223+D230+D232</f>
        <v>7978960</v>
      </c>
      <c r="E221" s="1110"/>
      <c r="F221" s="1110"/>
      <c r="G221" s="1110"/>
      <c r="H221" s="1110"/>
      <c r="I221" s="1110"/>
      <c r="J221" s="1110"/>
      <c r="K221" s="112"/>
      <c r="L221" s="108"/>
      <c r="M221" s="114">
        <f t="shared" ref="M221:R221" si="795">M223+M230+M232</f>
        <v>6977797.1900000004</v>
      </c>
      <c r="N221" s="118">
        <f t="shared" si="795"/>
        <v>0</v>
      </c>
      <c r="O221" s="120">
        <f t="shared" si="795"/>
        <v>0</v>
      </c>
      <c r="P221" s="122">
        <f t="shared" si="795"/>
        <v>0</v>
      </c>
      <c r="Q221" s="116">
        <f t="shared" si="795"/>
        <v>0</v>
      </c>
      <c r="R221" s="208">
        <f t="shared" si="795"/>
        <v>6977797.1900000004</v>
      </c>
      <c r="S221" s="208">
        <f>(R221/J220)*100</f>
        <v>92.250095055526188</v>
      </c>
      <c r="T221" s="208">
        <f>(R221/L220)*100</f>
        <v>92.250095055526188</v>
      </c>
      <c r="U221" s="208">
        <f>(R221/D221)*100</f>
        <v>87.452464857575436</v>
      </c>
      <c r="V221" s="208">
        <f>V223+V230+V232</f>
        <v>0</v>
      </c>
      <c r="W221" s="208">
        <f>(V221/J220)*100</f>
        <v>0</v>
      </c>
      <c r="X221" s="208">
        <f>(V221/L220)*100</f>
        <v>0</v>
      </c>
      <c r="Y221" s="208">
        <f>(V221/D221)*100</f>
        <v>0</v>
      </c>
      <c r="Z221" s="208">
        <f>Z223+Z230+Z232</f>
        <v>6977797.1900000004</v>
      </c>
      <c r="AA221" s="224">
        <f>(Z221/J220)*100</f>
        <v>92.250095055526188</v>
      </c>
      <c r="AB221" s="208">
        <f>(Z221/L220)*100</f>
        <v>92.250095055526188</v>
      </c>
      <c r="AC221" s="208">
        <f>(Z221/D221)*100</f>
        <v>87.452464857575436</v>
      </c>
      <c r="AD221" s="208">
        <f>AD223+AD230+AD232</f>
        <v>586202.80999999994</v>
      </c>
      <c r="AE221" s="208">
        <f>(AD221/J220)*100</f>
        <v>7.7499049444738217</v>
      </c>
      <c r="AF221" s="208">
        <f>(AD221/D221)*100</f>
        <v>7.346857359856422</v>
      </c>
      <c r="AG221" s="208">
        <f>AG223+AG230+AG232</f>
        <v>586202.80999999994</v>
      </c>
      <c r="AH221" s="208">
        <f>(AG221/L220)*100</f>
        <v>7.7499049444738217</v>
      </c>
      <c r="AI221" s="208">
        <f>(AG221/D221)*100</f>
        <v>7.346857359856422</v>
      </c>
      <c r="AJ221" s="208">
        <f>AJ223+AJ230+AJ232</f>
        <v>1001162.8099999999</v>
      </c>
      <c r="AK221" s="208">
        <f>(AJ221/D221)*100</f>
        <v>12.547535142424577</v>
      </c>
    </row>
    <row r="222" spans="1:37" ht="18.75" hidden="1">
      <c r="A222" s="1105"/>
      <c r="B222" s="1106"/>
      <c r="C222" s="1108"/>
      <c r="D222" s="1108"/>
      <c r="E222" s="1110"/>
      <c r="F222" s="1110"/>
      <c r="G222" s="1110"/>
      <c r="H222" s="1110"/>
      <c r="I222" s="1110"/>
      <c r="J222" s="1110"/>
      <c r="K222" s="112"/>
      <c r="L222" s="108"/>
      <c r="M222" s="115"/>
      <c r="N222" s="119"/>
      <c r="O222" s="121"/>
      <c r="P222" s="123"/>
      <c r="Q222" s="117"/>
      <c r="R222" s="125"/>
      <c r="S222" s="125"/>
      <c r="T222" s="125"/>
      <c r="U222" s="125"/>
      <c r="V222" s="125"/>
      <c r="W222" s="125"/>
      <c r="X222" s="125"/>
      <c r="Y222" s="125"/>
      <c r="Z222" s="125"/>
      <c r="AA222" s="2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</row>
    <row r="223" spans="1:37" ht="18.75" hidden="1">
      <c r="A223" s="38"/>
      <c r="B223" s="39"/>
      <c r="C223" s="40" t="s">
        <v>55</v>
      </c>
      <c r="D223" s="40">
        <f t="shared" ref="D223:J223" si="796">SUM(D224:D229)</f>
        <v>728000</v>
      </c>
      <c r="E223" s="41">
        <f t="shared" si="796"/>
        <v>364000</v>
      </c>
      <c r="F223" s="41">
        <f t="shared" si="796"/>
        <v>0</v>
      </c>
      <c r="G223" s="41">
        <f t="shared" si="796"/>
        <v>0</v>
      </c>
      <c r="H223" s="41">
        <f t="shared" ref="H223" si="797">SUM(H224:H229)</f>
        <v>0</v>
      </c>
      <c r="I223" s="41">
        <f t="shared" si="796"/>
        <v>0</v>
      </c>
      <c r="J223" s="41">
        <f t="shared" si="796"/>
        <v>364000</v>
      </c>
      <c r="K223" s="42">
        <f>SUM(K224:K227)</f>
        <v>0</v>
      </c>
      <c r="L223" s="41">
        <f t="shared" ref="L223:R223" si="798">SUM(L224:L229)</f>
        <v>364000</v>
      </c>
      <c r="M223" s="43">
        <f t="shared" si="798"/>
        <v>357278.19000000006</v>
      </c>
      <c r="N223" s="44">
        <f t="shared" si="798"/>
        <v>0</v>
      </c>
      <c r="O223" s="45">
        <f t="shared" si="798"/>
        <v>0</v>
      </c>
      <c r="P223" s="46">
        <f t="shared" si="798"/>
        <v>0</v>
      </c>
      <c r="Q223" s="80">
        <f t="shared" si="798"/>
        <v>0</v>
      </c>
      <c r="R223" s="47">
        <f t="shared" si="798"/>
        <v>357278.19000000006</v>
      </c>
      <c r="S223" s="48">
        <f>R223/J223*100</f>
        <v>98.153348901098909</v>
      </c>
      <c r="T223" s="48">
        <f>R223/L223*100</f>
        <v>98.153348901098909</v>
      </c>
      <c r="U223" s="48">
        <f>R223/D223*100</f>
        <v>49.076674450549454</v>
      </c>
      <c r="V223" s="47">
        <f>SUM(V224:V229)</f>
        <v>0</v>
      </c>
      <c r="W223" s="48">
        <f>V223/J223*100</f>
        <v>0</v>
      </c>
      <c r="X223" s="48">
        <f>V223/L223*100</f>
        <v>0</v>
      </c>
      <c r="Y223" s="48">
        <f>V223/D223*100</f>
        <v>0</v>
      </c>
      <c r="Z223" s="48">
        <f>SUM(Z224:Z229)</f>
        <v>357278.19000000006</v>
      </c>
      <c r="AA223" s="226">
        <f>Z223/J223*100</f>
        <v>98.153348901098909</v>
      </c>
      <c r="AB223" s="48">
        <f>Z223/L223*100</f>
        <v>98.153348901098909</v>
      </c>
      <c r="AC223" s="48">
        <f>Z223/D223*100</f>
        <v>49.076674450549454</v>
      </c>
      <c r="AD223" s="47">
        <f>SUM(AD224:AD229)</f>
        <v>6721.8099999999904</v>
      </c>
      <c r="AE223" s="47">
        <f>(AD223/J223)*100</f>
        <v>1.8466510989010962</v>
      </c>
      <c r="AF223" s="47">
        <f>(AD223/D223)*100</f>
        <v>0.92332554945054812</v>
      </c>
      <c r="AG223" s="47">
        <f>SUM(AG224:AG229)</f>
        <v>6721.8099999999904</v>
      </c>
      <c r="AH223" s="47">
        <f>(AG223/L223)*100</f>
        <v>1.8466510989010962</v>
      </c>
      <c r="AI223" s="47">
        <f>(AG223/D223)*100</f>
        <v>0.92332554945054812</v>
      </c>
      <c r="AJ223" s="47">
        <f>SUM(AJ224:AJ229)</f>
        <v>370721.80999999994</v>
      </c>
      <c r="AK223" s="47">
        <f>(AJ223/D223)*100</f>
        <v>50.923325549450539</v>
      </c>
    </row>
    <row r="224" spans="1:37" ht="18.75" hidden="1">
      <c r="A224" s="38" t="s">
        <v>447</v>
      </c>
      <c r="B224" s="39"/>
      <c r="C224" s="49" t="s">
        <v>56</v>
      </c>
      <c r="D224" s="49">
        <v>528000</v>
      </c>
      <c r="E224" s="49">
        <v>264000</v>
      </c>
      <c r="F224" s="49">
        <v>0</v>
      </c>
      <c r="G224" s="49">
        <v>0</v>
      </c>
      <c r="H224" s="49"/>
      <c r="I224" s="49"/>
      <c r="J224" s="41">
        <f>SUM(E224:I224)</f>
        <v>264000</v>
      </c>
      <c r="K224" s="50">
        <v>0</v>
      </c>
      <c r="L224" s="209">
        <f>J224+K224</f>
        <v>264000</v>
      </c>
      <c r="M224" s="52">
        <v>262533.14</v>
      </c>
      <c r="N224" s="53"/>
      <c r="O224" s="54"/>
      <c r="P224" s="55"/>
      <c r="Q224" s="81"/>
      <c r="R224" s="56">
        <f>M224+N224</f>
        <v>262533.14</v>
      </c>
      <c r="S224" s="56">
        <f>R224/J224*100</f>
        <v>99.444371212121212</v>
      </c>
      <c r="T224" s="56">
        <f>R224/L224*100</f>
        <v>99.444371212121212</v>
      </c>
      <c r="U224" s="56">
        <f>R224/D224*100</f>
        <v>49.722185606060606</v>
      </c>
      <c r="V224" s="57">
        <f>O224+P224+Q224</f>
        <v>0</v>
      </c>
      <c r="W224" s="56">
        <f>V224/J224*100</f>
        <v>0</v>
      </c>
      <c r="X224" s="56">
        <f>V224/L224*100</f>
        <v>0</v>
      </c>
      <c r="Y224" s="56">
        <f>V224/D224*100</f>
        <v>0</v>
      </c>
      <c r="Z224" s="56">
        <f>SUM(M224:Q224)</f>
        <v>262533.14</v>
      </c>
      <c r="AA224" s="226">
        <f>Z224/J224*100</f>
        <v>99.444371212121212</v>
      </c>
      <c r="AB224" s="56">
        <f>Z224/L224*100</f>
        <v>99.444371212121212</v>
      </c>
      <c r="AC224" s="56">
        <f>Z224/D224*100</f>
        <v>49.722185606060606</v>
      </c>
      <c r="AD224" s="57">
        <f>J224-Z224</f>
        <v>1466.859999999986</v>
      </c>
      <c r="AE224" s="57">
        <f>(AD224/J224)*100</f>
        <v>0.55562878787878256</v>
      </c>
      <c r="AF224" s="57">
        <f>(AD224/D224)*100</f>
        <v>0.27781439393939128</v>
      </c>
      <c r="AG224" s="34">
        <f>L224-Z224</f>
        <v>1466.859999999986</v>
      </c>
      <c r="AH224" s="57">
        <f>(AG224/L224)*100</f>
        <v>0.55562878787878256</v>
      </c>
      <c r="AI224" s="57">
        <f>(AG224/D224)*100</f>
        <v>0.27781439393939128</v>
      </c>
      <c r="AJ224" s="34">
        <f>D224-Z224</f>
        <v>265466.86</v>
      </c>
      <c r="AK224" s="57">
        <f>(AJ224/D224)*100</f>
        <v>50.277814393939394</v>
      </c>
    </row>
    <row r="225" spans="1:37" ht="18.75" hidden="1">
      <c r="A225" s="38" t="s">
        <v>447</v>
      </c>
      <c r="B225" s="39"/>
      <c r="C225" s="49" t="s">
        <v>375</v>
      </c>
      <c r="D225" s="49">
        <v>0</v>
      </c>
      <c r="E225" s="49">
        <v>0</v>
      </c>
      <c r="F225" s="49">
        <v>0</v>
      </c>
      <c r="G225" s="49">
        <v>0</v>
      </c>
      <c r="H225" s="49"/>
      <c r="I225" s="49">
        <v>0</v>
      </c>
      <c r="J225" s="41">
        <f t="shared" ref="J225:J229" si="799">SUM(E225:I225)</f>
        <v>0</v>
      </c>
      <c r="K225" s="50"/>
      <c r="L225" s="209">
        <f t="shared" ref="L225:L229" si="800">J225+K225</f>
        <v>0</v>
      </c>
      <c r="M225" s="52"/>
      <c r="N225" s="53"/>
      <c r="O225" s="54"/>
      <c r="P225" s="55"/>
      <c r="Q225" s="81"/>
      <c r="R225" s="56">
        <f>M225+N225</f>
        <v>0</v>
      </c>
      <c r="S225" s="56" t="e">
        <f t="shared" ref="S225:S229" si="801">R225/J225*100</f>
        <v>#DIV/0!</v>
      </c>
      <c r="T225" s="56" t="e">
        <f t="shared" ref="T225:T232" si="802">R225/L225*100</f>
        <v>#DIV/0!</v>
      </c>
      <c r="U225" s="56" t="e">
        <f t="shared" ref="U225:U229" si="803">R225/D225*100</f>
        <v>#DIV/0!</v>
      </c>
      <c r="V225" s="57">
        <f t="shared" ref="V225:V227" si="804">O225+P225+Q225</f>
        <v>0</v>
      </c>
      <c r="W225" s="56" t="e">
        <f t="shared" ref="W225:W229" si="805">V225/J225*100</f>
        <v>#DIV/0!</v>
      </c>
      <c r="X225" s="56" t="e">
        <f t="shared" ref="X225:X232" si="806">V225/L225*100</f>
        <v>#DIV/0!</v>
      </c>
      <c r="Y225" s="56" t="e">
        <f t="shared" ref="Y225:Y229" si="807">V225/D225*100</f>
        <v>#DIV/0!</v>
      </c>
      <c r="Z225" s="56">
        <f t="shared" ref="Z225:Z229" si="808">SUM(M225:Q225)</f>
        <v>0</v>
      </c>
      <c r="AA225" s="226" t="e">
        <f t="shared" ref="AA225:AA229" si="809">Z225/J225*100</f>
        <v>#DIV/0!</v>
      </c>
      <c r="AB225" s="56" t="e">
        <f t="shared" ref="AB225:AB232" si="810">Z225/L225*100</f>
        <v>#DIV/0!</v>
      </c>
      <c r="AC225" s="56" t="e">
        <f t="shared" ref="AC225:AC229" si="811">Z225/D225*100</f>
        <v>#DIV/0!</v>
      </c>
      <c r="AD225" s="57">
        <f t="shared" ref="AD225:AD229" si="812">J225-Z225</f>
        <v>0</v>
      </c>
      <c r="AE225" s="57" t="e">
        <f t="shared" ref="AE225:AE229" si="813">(AD225/J225)*100</f>
        <v>#DIV/0!</v>
      </c>
      <c r="AF225" s="57" t="e">
        <f t="shared" ref="AF225:AF229" si="814">(AD225/D225)*100</f>
        <v>#DIV/0!</v>
      </c>
      <c r="AG225" s="34">
        <f t="shared" ref="AG225:AG229" si="815">L225-Z225</f>
        <v>0</v>
      </c>
      <c r="AH225" s="57" t="e">
        <f t="shared" ref="AH225:AH229" si="816">(AG225/L225)*100</f>
        <v>#DIV/0!</v>
      </c>
      <c r="AI225" s="57" t="e">
        <f t="shared" ref="AI225:AI229" si="817">(AG225/D225)*100</f>
        <v>#DIV/0!</v>
      </c>
      <c r="AJ225" s="34">
        <f>D225-Z225</f>
        <v>0</v>
      </c>
      <c r="AK225" s="57" t="e">
        <f>(AJ225/D225)*100</f>
        <v>#DIV/0!</v>
      </c>
    </row>
    <row r="226" spans="1:37" ht="18.75" hidden="1">
      <c r="A226" s="38"/>
      <c r="B226" s="38"/>
      <c r="C226" s="49" t="s">
        <v>57</v>
      </c>
      <c r="D226" s="49">
        <v>60000</v>
      </c>
      <c r="E226" s="49">
        <v>30000</v>
      </c>
      <c r="F226" s="49">
        <v>0</v>
      </c>
      <c r="G226" s="49">
        <v>0</v>
      </c>
      <c r="H226" s="49"/>
      <c r="I226" s="49">
        <v>0</v>
      </c>
      <c r="J226" s="41">
        <f t="shared" si="799"/>
        <v>30000</v>
      </c>
      <c r="K226" s="58">
        <v>0</v>
      </c>
      <c r="L226" s="209">
        <f t="shared" si="800"/>
        <v>30000</v>
      </c>
      <c r="M226" s="52">
        <v>9745.2099999999991</v>
      </c>
      <c r="N226" s="53"/>
      <c r="O226" s="54"/>
      <c r="P226" s="55"/>
      <c r="Q226" s="81"/>
      <c r="R226" s="56">
        <f t="shared" ref="R226:R229" si="818">M226+N226</f>
        <v>9745.2099999999991</v>
      </c>
      <c r="S226" s="56">
        <f t="shared" si="801"/>
        <v>32.484033333333329</v>
      </c>
      <c r="T226" s="56">
        <f t="shared" si="802"/>
        <v>32.484033333333329</v>
      </c>
      <c r="U226" s="56">
        <f t="shared" si="803"/>
        <v>16.242016666666665</v>
      </c>
      <c r="V226" s="57">
        <f t="shared" si="804"/>
        <v>0</v>
      </c>
      <c r="W226" s="56">
        <f t="shared" si="805"/>
        <v>0</v>
      </c>
      <c r="X226" s="56">
        <f t="shared" si="806"/>
        <v>0</v>
      </c>
      <c r="Y226" s="56">
        <f t="shared" si="807"/>
        <v>0</v>
      </c>
      <c r="Z226" s="56">
        <f t="shared" si="808"/>
        <v>9745.2099999999991</v>
      </c>
      <c r="AA226" s="226">
        <f t="shared" si="809"/>
        <v>32.484033333333329</v>
      </c>
      <c r="AB226" s="56">
        <f t="shared" si="810"/>
        <v>32.484033333333329</v>
      </c>
      <c r="AC226" s="56">
        <f t="shared" si="811"/>
        <v>16.242016666666665</v>
      </c>
      <c r="AD226" s="57">
        <f t="shared" si="812"/>
        <v>20254.79</v>
      </c>
      <c r="AE226" s="57">
        <f t="shared" si="813"/>
        <v>67.515966666666671</v>
      </c>
      <c r="AF226" s="57">
        <f t="shared" si="814"/>
        <v>33.757983333333335</v>
      </c>
      <c r="AG226" s="34">
        <f t="shared" si="815"/>
        <v>20254.79</v>
      </c>
      <c r="AH226" s="57">
        <f t="shared" si="816"/>
        <v>67.515966666666671</v>
      </c>
      <c r="AI226" s="57">
        <f t="shared" si="817"/>
        <v>33.757983333333335</v>
      </c>
      <c r="AJ226" s="34">
        <f t="shared" ref="AJ226:AJ229" si="819">D226-Z226</f>
        <v>50254.79</v>
      </c>
      <c r="AK226" s="57">
        <f t="shared" ref="AK226:AK229" si="820">(AJ226/D226)*100</f>
        <v>83.757983333333328</v>
      </c>
    </row>
    <row r="227" spans="1:37" ht="18.75" hidden="1">
      <c r="A227" s="38"/>
      <c r="B227" s="38"/>
      <c r="C227" s="49" t="s">
        <v>58</v>
      </c>
      <c r="D227" s="49">
        <v>140000</v>
      </c>
      <c r="E227" s="49">
        <v>70000</v>
      </c>
      <c r="F227" s="39">
        <v>0</v>
      </c>
      <c r="G227" s="49">
        <v>0</v>
      </c>
      <c r="H227" s="49"/>
      <c r="I227" s="49">
        <v>0</v>
      </c>
      <c r="J227" s="41">
        <f t="shared" si="799"/>
        <v>70000</v>
      </c>
      <c r="K227" s="59">
        <v>0</v>
      </c>
      <c r="L227" s="209">
        <f t="shared" si="800"/>
        <v>70000</v>
      </c>
      <c r="M227" s="52">
        <v>84999.84</v>
      </c>
      <c r="N227" s="53"/>
      <c r="O227" s="54"/>
      <c r="P227" s="55"/>
      <c r="Q227" s="81"/>
      <c r="R227" s="56">
        <f t="shared" si="818"/>
        <v>84999.84</v>
      </c>
      <c r="S227" s="56">
        <f t="shared" si="801"/>
        <v>121.42834285714285</v>
      </c>
      <c r="T227" s="56">
        <f t="shared" si="802"/>
        <v>121.42834285714285</v>
      </c>
      <c r="U227" s="56">
        <f t="shared" si="803"/>
        <v>60.714171428571426</v>
      </c>
      <c r="V227" s="57">
        <f t="shared" si="804"/>
        <v>0</v>
      </c>
      <c r="W227" s="56">
        <f t="shared" si="805"/>
        <v>0</v>
      </c>
      <c r="X227" s="56">
        <f t="shared" si="806"/>
        <v>0</v>
      </c>
      <c r="Y227" s="56">
        <f t="shared" si="807"/>
        <v>0</v>
      </c>
      <c r="Z227" s="56">
        <f t="shared" si="808"/>
        <v>84999.84</v>
      </c>
      <c r="AA227" s="226">
        <f t="shared" si="809"/>
        <v>121.42834285714285</v>
      </c>
      <c r="AB227" s="56">
        <f t="shared" si="810"/>
        <v>121.42834285714285</v>
      </c>
      <c r="AC227" s="56">
        <f t="shared" si="811"/>
        <v>60.714171428571426</v>
      </c>
      <c r="AD227" s="57">
        <f t="shared" si="812"/>
        <v>-14999.839999999997</v>
      </c>
      <c r="AE227" s="57">
        <f t="shared" si="813"/>
        <v>-21.428342857142852</v>
      </c>
      <c r="AF227" s="57">
        <f t="shared" si="814"/>
        <v>-10.714171428571426</v>
      </c>
      <c r="AG227" s="34">
        <f t="shared" si="815"/>
        <v>-14999.839999999997</v>
      </c>
      <c r="AH227" s="57">
        <f t="shared" si="816"/>
        <v>-21.428342857142852</v>
      </c>
      <c r="AI227" s="57">
        <f t="shared" si="817"/>
        <v>-10.714171428571426</v>
      </c>
      <c r="AJ227" s="34">
        <f t="shared" si="819"/>
        <v>55000.160000000003</v>
      </c>
      <c r="AK227" s="57">
        <f t="shared" si="820"/>
        <v>39.285828571428574</v>
      </c>
    </row>
    <row r="228" spans="1:37" ht="18.75" hidden="1">
      <c r="A228" s="38"/>
      <c r="B228" s="38"/>
      <c r="C228" s="49" t="s">
        <v>69</v>
      </c>
      <c r="D228" s="49">
        <v>0</v>
      </c>
      <c r="E228" s="49">
        <v>0</v>
      </c>
      <c r="F228" s="49">
        <v>0</v>
      </c>
      <c r="G228" s="49"/>
      <c r="H228" s="49"/>
      <c r="I228" s="49">
        <v>0</v>
      </c>
      <c r="J228" s="41">
        <f t="shared" si="799"/>
        <v>0</v>
      </c>
      <c r="K228" s="59">
        <v>0</v>
      </c>
      <c r="L228" s="209">
        <f t="shared" si="800"/>
        <v>0</v>
      </c>
      <c r="M228" s="52"/>
      <c r="N228" s="53"/>
      <c r="O228" s="54"/>
      <c r="P228" s="55"/>
      <c r="Q228" s="81"/>
      <c r="R228" s="56">
        <f t="shared" si="818"/>
        <v>0</v>
      </c>
      <c r="S228" s="56" t="e">
        <f t="shared" si="801"/>
        <v>#DIV/0!</v>
      </c>
      <c r="T228" s="56" t="e">
        <f t="shared" si="802"/>
        <v>#DIV/0!</v>
      </c>
      <c r="U228" s="56" t="e">
        <f t="shared" si="803"/>
        <v>#DIV/0!</v>
      </c>
      <c r="V228" s="57">
        <f>O228+P228+Q228</f>
        <v>0</v>
      </c>
      <c r="W228" s="56" t="e">
        <f t="shared" si="805"/>
        <v>#DIV/0!</v>
      </c>
      <c r="X228" s="56" t="e">
        <f t="shared" si="806"/>
        <v>#DIV/0!</v>
      </c>
      <c r="Y228" s="56" t="e">
        <f t="shared" si="807"/>
        <v>#DIV/0!</v>
      </c>
      <c r="Z228" s="56">
        <f t="shared" si="808"/>
        <v>0</v>
      </c>
      <c r="AA228" s="226" t="e">
        <f t="shared" si="809"/>
        <v>#DIV/0!</v>
      </c>
      <c r="AB228" s="56" t="e">
        <f t="shared" si="810"/>
        <v>#DIV/0!</v>
      </c>
      <c r="AC228" s="56" t="e">
        <f t="shared" si="811"/>
        <v>#DIV/0!</v>
      </c>
      <c r="AD228" s="57">
        <f t="shared" si="812"/>
        <v>0</v>
      </c>
      <c r="AE228" s="57" t="e">
        <f t="shared" si="813"/>
        <v>#DIV/0!</v>
      </c>
      <c r="AF228" s="57" t="e">
        <f t="shared" si="814"/>
        <v>#DIV/0!</v>
      </c>
      <c r="AG228" s="34">
        <f t="shared" si="815"/>
        <v>0</v>
      </c>
      <c r="AH228" s="57" t="e">
        <f t="shared" si="816"/>
        <v>#DIV/0!</v>
      </c>
      <c r="AI228" s="57" t="e">
        <f t="shared" si="817"/>
        <v>#DIV/0!</v>
      </c>
      <c r="AJ228" s="34">
        <f t="shared" si="819"/>
        <v>0</v>
      </c>
      <c r="AK228" s="57" t="e">
        <f t="shared" si="820"/>
        <v>#DIV/0!</v>
      </c>
    </row>
    <row r="229" spans="1:37" ht="18.75" hidden="1">
      <c r="A229" s="38"/>
      <c r="B229" s="38"/>
      <c r="C229" s="49" t="s">
        <v>60</v>
      </c>
      <c r="D229" s="49">
        <v>0</v>
      </c>
      <c r="E229" s="49">
        <v>0</v>
      </c>
      <c r="F229" s="49">
        <v>0</v>
      </c>
      <c r="G229" s="49">
        <v>0</v>
      </c>
      <c r="H229" s="49"/>
      <c r="I229" s="49">
        <v>0</v>
      </c>
      <c r="J229" s="41">
        <f t="shared" si="799"/>
        <v>0</v>
      </c>
      <c r="K229" s="58">
        <v>0</v>
      </c>
      <c r="L229" s="209">
        <f t="shared" si="800"/>
        <v>0</v>
      </c>
      <c r="M229" s="52"/>
      <c r="N229" s="53"/>
      <c r="O229" s="54"/>
      <c r="P229" s="55"/>
      <c r="Q229" s="81"/>
      <c r="R229" s="56">
        <f t="shared" si="818"/>
        <v>0</v>
      </c>
      <c r="S229" s="56" t="e">
        <f t="shared" si="801"/>
        <v>#DIV/0!</v>
      </c>
      <c r="T229" s="56" t="e">
        <f t="shared" si="802"/>
        <v>#DIV/0!</v>
      </c>
      <c r="U229" s="56" t="e">
        <f t="shared" si="803"/>
        <v>#DIV/0!</v>
      </c>
      <c r="V229" s="57">
        <f t="shared" ref="V229" si="821">O229+P229+Q229</f>
        <v>0</v>
      </c>
      <c r="W229" s="56" t="e">
        <f t="shared" si="805"/>
        <v>#DIV/0!</v>
      </c>
      <c r="X229" s="56" t="e">
        <f t="shared" si="806"/>
        <v>#DIV/0!</v>
      </c>
      <c r="Y229" s="56" t="e">
        <f t="shared" si="807"/>
        <v>#DIV/0!</v>
      </c>
      <c r="Z229" s="56">
        <f t="shared" si="808"/>
        <v>0</v>
      </c>
      <c r="AA229" s="226" t="e">
        <f t="shared" si="809"/>
        <v>#DIV/0!</v>
      </c>
      <c r="AB229" s="56" t="e">
        <f t="shared" si="810"/>
        <v>#DIV/0!</v>
      </c>
      <c r="AC229" s="56" t="e">
        <f t="shared" si="811"/>
        <v>#DIV/0!</v>
      </c>
      <c r="AD229" s="57">
        <f t="shared" si="812"/>
        <v>0</v>
      </c>
      <c r="AE229" s="57" t="e">
        <f t="shared" si="813"/>
        <v>#DIV/0!</v>
      </c>
      <c r="AF229" s="57" t="e">
        <f t="shared" si="814"/>
        <v>#DIV/0!</v>
      </c>
      <c r="AG229" s="34">
        <f t="shared" si="815"/>
        <v>0</v>
      </c>
      <c r="AH229" s="57" t="e">
        <f t="shared" si="816"/>
        <v>#DIV/0!</v>
      </c>
      <c r="AI229" s="57" t="e">
        <f t="shared" si="817"/>
        <v>#DIV/0!</v>
      </c>
      <c r="AJ229" s="34">
        <f t="shared" si="819"/>
        <v>0</v>
      </c>
      <c r="AK229" s="57" t="e">
        <f t="shared" si="820"/>
        <v>#DIV/0!</v>
      </c>
    </row>
    <row r="230" spans="1:37" ht="18.75" hidden="1">
      <c r="A230" s="61"/>
      <c r="B230" s="62"/>
      <c r="C230" s="63" t="s">
        <v>61</v>
      </c>
      <c r="D230" s="63">
        <f>D231</f>
        <v>7200000</v>
      </c>
      <c r="E230" s="63">
        <f>SUM(E231:E231)</f>
        <v>7200000</v>
      </c>
      <c r="F230" s="63">
        <f t="shared" ref="F230:L230" si="822">F231</f>
        <v>0</v>
      </c>
      <c r="G230" s="63">
        <f t="shared" si="822"/>
        <v>0</v>
      </c>
      <c r="H230" s="63">
        <f t="shared" si="822"/>
        <v>0</v>
      </c>
      <c r="I230" s="63">
        <f t="shared" si="822"/>
        <v>0</v>
      </c>
      <c r="J230" s="63">
        <f t="shared" si="822"/>
        <v>7200000</v>
      </c>
      <c r="K230" s="84">
        <f t="shared" si="822"/>
        <v>0</v>
      </c>
      <c r="L230" s="63">
        <f t="shared" si="822"/>
        <v>7200000</v>
      </c>
      <c r="M230" s="64">
        <f t="shared" ref="M230:AJ230" si="823">M231</f>
        <v>6620519</v>
      </c>
      <c r="N230" s="65">
        <f t="shared" si="823"/>
        <v>0</v>
      </c>
      <c r="O230" s="66">
        <f t="shared" si="823"/>
        <v>0</v>
      </c>
      <c r="P230" s="46">
        <f t="shared" si="823"/>
        <v>0</v>
      </c>
      <c r="Q230" s="82">
        <f t="shared" si="823"/>
        <v>0</v>
      </c>
      <c r="R230" s="67">
        <f t="shared" si="823"/>
        <v>6620519</v>
      </c>
      <c r="S230" s="67">
        <f t="shared" si="823"/>
        <v>91.951652777777781</v>
      </c>
      <c r="T230" s="104">
        <f t="shared" si="802"/>
        <v>91.951652777777781</v>
      </c>
      <c r="U230" s="67">
        <f t="shared" si="823"/>
        <v>91.951652777777781</v>
      </c>
      <c r="V230" s="63">
        <f t="shared" si="823"/>
        <v>0</v>
      </c>
      <c r="W230" s="67">
        <f t="shared" si="823"/>
        <v>0</v>
      </c>
      <c r="X230" s="104">
        <f t="shared" si="806"/>
        <v>0</v>
      </c>
      <c r="Y230" s="67">
        <f t="shared" si="823"/>
        <v>0</v>
      </c>
      <c r="Z230" s="67">
        <f>Z231</f>
        <v>6620519</v>
      </c>
      <c r="AA230" s="227">
        <f t="shared" si="823"/>
        <v>91.951652777777781</v>
      </c>
      <c r="AB230" s="56">
        <f t="shared" si="810"/>
        <v>91.951652777777781</v>
      </c>
      <c r="AC230" s="67">
        <f t="shared" si="823"/>
        <v>91.951652777777781</v>
      </c>
      <c r="AD230" s="63">
        <f t="shared" si="823"/>
        <v>579481</v>
      </c>
      <c r="AE230" s="63">
        <f t="shared" si="823"/>
        <v>8.0483472222222225</v>
      </c>
      <c r="AF230" s="63">
        <f t="shared" si="823"/>
        <v>8.0483472222222225</v>
      </c>
      <c r="AG230" s="63">
        <f t="shared" si="823"/>
        <v>579481</v>
      </c>
      <c r="AH230" s="63">
        <f t="shared" si="823"/>
        <v>8.0483472222222225</v>
      </c>
      <c r="AI230" s="63">
        <f t="shared" si="823"/>
        <v>8.0483472222222225</v>
      </c>
      <c r="AJ230" s="63">
        <f t="shared" si="823"/>
        <v>579481</v>
      </c>
      <c r="AK230" s="63">
        <f>(AJ230/D230)*100</f>
        <v>8.0483472222222225</v>
      </c>
    </row>
    <row r="231" spans="1:37" ht="18.75" hidden="1">
      <c r="A231" s="38"/>
      <c r="B231" s="38"/>
      <c r="C231" s="49" t="s">
        <v>70</v>
      </c>
      <c r="D231" s="90">
        <v>7200000</v>
      </c>
      <c r="E231" s="90">
        <v>7200000</v>
      </c>
      <c r="F231" s="49">
        <v>0</v>
      </c>
      <c r="G231" s="49">
        <v>0</v>
      </c>
      <c r="H231" s="49"/>
      <c r="I231" s="49">
        <v>0</v>
      </c>
      <c r="J231" s="49">
        <f>SUM(E231:I231)</f>
        <v>7200000</v>
      </c>
      <c r="K231" s="76">
        <v>0</v>
      </c>
      <c r="L231" s="209">
        <f t="shared" ref="L231:L232" si="824">J231+K231</f>
        <v>7200000</v>
      </c>
      <c r="M231" s="52">
        <v>6620519</v>
      </c>
      <c r="N231" s="53"/>
      <c r="O231" s="54"/>
      <c r="P231" s="55"/>
      <c r="Q231" s="81"/>
      <c r="R231" s="57">
        <f>M231+N231</f>
        <v>6620519</v>
      </c>
      <c r="S231" s="56">
        <f t="shared" ref="S231:S232" si="825">R231/J231*100</f>
        <v>91.951652777777781</v>
      </c>
      <c r="T231" s="56">
        <f t="shared" si="802"/>
        <v>91.951652777777781</v>
      </c>
      <c r="U231" s="56">
        <f t="shared" ref="U231:U232" si="826">R231/D231*100</f>
        <v>91.951652777777781</v>
      </c>
      <c r="V231" s="57">
        <f t="shared" ref="V231:V232" si="827">O231+P231+Q231</f>
        <v>0</v>
      </c>
      <c r="W231" s="56">
        <f t="shared" ref="W231:W232" si="828">V231/J231*100</f>
        <v>0</v>
      </c>
      <c r="X231" s="56">
        <f t="shared" si="806"/>
        <v>0</v>
      </c>
      <c r="Y231" s="56">
        <f t="shared" ref="Y231:Y232" si="829">V231/D231*100</f>
        <v>0</v>
      </c>
      <c r="Z231" s="56">
        <f t="shared" ref="Z231:Z232" si="830">SUM(M231:Q231)</f>
        <v>6620519</v>
      </c>
      <c r="AA231" s="226">
        <f t="shared" ref="AA231:AA232" si="831">Z231/J231*100</f>
        <v>91.951652777777781</v>
      </c>
      <c r="AB231" s="56">
        <f t="shared" si="810"/>
        <v>91.951652777777781</v>
      </c>
      <c r="AC231" s="56">
        <f t="shared" ref="AC231:AC232" si="832">Z231/D231*100</f>
        <v>91.951652777777781</v>
      </c>
      <c r="AD231" s="57">
        <f t="shared" ref="AD231:AD232" si="833">J231-Z231</f>
        <v>579481</v>
      </c>
      <c r="AE231" s="57">
        <f t="shared" ref="AE231:AE232" si="834">(AD231/J231)*100</f>
        <v>8.0483472222222225</v>
      </c>
      <c r="AF231" s="57">
        <f t="shared" ref="AF231:AF232" si="835">(AD231/D231)*100</f>
        <v>8.0483472222222225</v>
      </c>
      <c r="AG231" s="34">
        <f t="shared" ref="AG231:AG232" si="836">L231-Z231</f>
        <v>579481</v>
      </c>
      <c r="AH231" s="57">
        <f t="shared" ref="AH231:AH232" si="837">(AG231/L231)*100</f>
        <v>8.0483472222222225</v>
      </c>
      <c r="AI231" s="57">
        <f t="shared" ref="AI231:AI232" si="838">(AG231/D231)*100</f>
        <v>8.0483472222222225</v>
      </c>
      <c r="AJ231" s="34">
        <f t="shared" ref="AJ231:AJ232" si="839">D231-Z231</f>
        <v>579481</v>
      </c>
      <c r="AK231" s="57">
        <f t="shared" ref="AK231:AK232" si="840">(AJ231/D231)*100</f>
        <v>8.0483472222222225</v>
      </c>
    </row>
    <row r="232" spans="1:37" ht="18.75" hidden="1">
      <c r="A232" s="38"/>
      <c r="B232" s="38"/>
      <c r="C232" s="41" t="s">
        <v>376</v>
      </c>
      <c r="D232" s="49">
        <v>50960</v>
      </c>
      <c r="E232" s="92">
        <v>0</v>
      </c>
      <c r="F232" s="49">
        <v>0</v>
      </c>
      <c r="G232" s="49">
        <v>0</v>
      </c>
      <c r="H232" s="49"/>
      <c r="I232" s="49">
        <v>0</v>
      </c>
      <c r="J232" s="49">
        <f>SUM(E232:I232)</f>
        <v>0</v>
      </c>
      <c r="K232" s="76">
        <v>0</v>
      </c>
      <c r="L232" s="209">
        <f t="shared" si="824"/>
        <v>0</v>
      </c>
      <c r="M232" s="52">
        <v>0</v>
      </c>
      <c r="N232" s="53">
        <v>0</v>
      </c>
      <c r="O232" s="54">
        <v>0</v>
      </c>
      <c r="P232" s="55">
        <v>0</v>
      </c>
      <c r="Q232" s="81">
        <v>0</v>
      </c>
      <c r="R232" s="57">
        <f>M232+N232</f>
        <v>0</v>
      </c>
      <c r="S232" s="56" t="e">
        <f t="shared" si="825"/>
        <v>#DIV/0!</v>
      </c>
      <c r="T232" s="56" t="e">
        <f t="shared" si="802"/>
        <v>#DIV/0!</v>
      </c>
      <c r="U232" s="56">
        <f t="shared" si="826"/>
        <v>0</v>
      </c>
      <c r="V232" s="57">
        <f t="shared" si="827"/>
        <v>0</v>
      </c>
      <c r="W232" s="56" t="e">
        <f t="shared" si="828"/>
        <v>#DIV/0!</v>
      </c>
      <c r="X232" s="56" t="e">
        <f t="shared" si="806"/>
        <v>#DIV/0!</v>
      </c>
      <c r="Y232" s="56">
        <f t="shared" si="829"/>
        <v>0</v>
      </c>
      <c r="Z232" s="56">
        <f t="shared" si="830"/>
        <v>0</v>
      </c>
      <c r="AA232" s="226" t="e">
        <f t="shared" si="831"/>
        <v>#DIV/0!</v>
      </c>
      <c r="AB232" s="56" t="e">
        <f t="shared" si="810"/>
        <v>#DIV/0!</v>
      </c>
      <c r="AC232" s="56">
        <f t="shared" si="832"/>
        <v>0</v>
      </c>
      <c r="AD232" s="57">
        <f t="shared" si="833"/>
        <v>0</v>
      </c>
      <c r="AE232" s="57" t="e">
        <f t="shared" si="834"/>
        <v>#DIV/0!</v>
      </c>
      <c r="AF232" s="57">
        <f t="shared" si="835"/>
        <v>0</v>
      </c>
      <c r="AG232" s="34">
        <f t="shared" si="836"/>
        <v>0</v>
      </c>
      <c r="AH232" s="57" t="e">
        <f t="shared" si="837"/>
        <v>#DIV/0!</v>
      </c>
      <c r="AI232" s="57">
        <f t="shared" si="838"/>
        <v>0</v>
      </c>
      <c r="AJ232" s="34">
        <f t="shared" si="839"/>
        <v>50960</v>
      </c>
      <c r="AK232" s="57">
        <f t="shared" si="840"/>
        <v>100</v>
      </c>
    </row>
    <row r="233" spans="1:37" ht="18.75" hidden="1">
      <c r="A233" s="69"/>
      <c r="B233" s="69"/>
      <c r="C233" s="70"/>
      <c r="D233" s="70"/>
      <c r="E233" s="71"/>
      <c r="F233" s="71"/>
      <c r="G233" s="71"/>
      <c r="H233" s="71"/>
      <c r="I233" s="71"/>
      <c r="J233" s="71"/>
      <c r="K233" s="71"/>
      <c r="L233" s="71"/>
      <c r="M233" s="72"/>
      <c r="N233" s="73"/>
      <c r="O233" s="74"/>
      <c r="P233" s="75"/>
      <c r="Q233" s="83"/>
      <c r="R233" s="71"/>
      <c r="S233" s="71"/>
      <c r="T233" s="71"/>
      <c r="U233" s="71"/>
      <c r="V233" s="71"/>
      <c r="W233" s="71"/>
      <c r="X233" s="71"/>
      <c r="Y233" s="71"/>
      <c r="Z233" s="71"/>
      <c r="AA233" s="228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</row>
    <row r="234" spans="1:37" s="34" customFormat="1" ht="17.100000000000001" hidden="1" customHeight="1">
      <c r="A234" s="69"/>
      <c r="B234" s="69"/>
      <c r="C234" s="70"/>
      <c r="D234" s="70"/>
      <c r="E234" s="71"/>
      <c r="F234" s="71"/>
      <c r="G234" s="71"/>
      <c r="H234" s="71"/>
      <c r="I234" s="71"/>
      <c r="J234" s="71"/>
      <c r="K234" s="71"/>
      <c r="L234" s="71"/>
      <c r="M234" s="71"/>
      <c r="N234" s="72"/>
      <c r="O234" s="73"/>
      <c r="P234" s="74"/>
      <c r="Q234" s="75"/>
      <c r="R234" s="83"/>
      <c r="S234" s="71"/>
      <c r="T234" s="71"/>
      <c r="U234" s="71"/>
      <c r="V234" s="71"/>
      <c r="W234" s="71"/>
      <c r="X234" s="71"/>
      <c r="Y234" s="71"/>
      <c r="Z234" s="71"/>
      <c r="AA234" s="228"/>
      <c r="AB234" s="71"/>
      <c r="AC234" s="71"/>
      <c r="AD234" s="71"/>
      <c r="AE234" s="71"/>
      <c r="AF234" s="71"/>
      <c r="AG234" s="71"/>
      <c r="AH234" s="71"/>
      <c r="AI234" s="71"/>
    </row>
    <row r="235" spans="1:37" ht="26.25" hidden="1">
      <c r="A235" s="1085" t="s">
        <v>63</v>
      </c>
      <c r="B235" s="1086"/>
      <c r="C235" s="1086"/>
      <c r="D235" s="1086"/>
      <c r="E235" s="1086"/>
      <c r="F235" s="1086"/>
      <c r="G235" s="1086"/>
      <c r="H235" s="1086"/>
      <c r="I235" s="1086"/>
      <c r="J235" s="1086"/>
      <c r="K235" s="1086"/>
      <c r="L235" s="1086"/>
      <c r="M235" s="1086"/>
      <c r="N235" s="1086"/>
      <c r="O235" s="1086"/>
      <c r="P235" s="1086"/>
      <c r="Q235" s="1086"/>
      <c r="R235" s="1086"/>
      <c r="S235" s="1086"/>
      <c r="T235" s="1086"/>
      <c r="U235" s="1086"/>
      <c r="V235" s="1086"/>
      <c r="W235" s="1086"/>
      <c r="X235" s="1086"/>
      <c r="Y235" s="1086"/>
      <c r="Z235" s="1086"/>
      <c r="AA235" s="1086"/>
      <c r="AB235" s="1086"/>
      <c r="AC235" s="1086"/>
      <c r="AD235" s="1086"/>
      <c r="AE235" s="1086"/>
      <c r="AF235" s="1086"/>
      <c r="AG235" s="1086"/>
      <c r="AH235" s="1086"/>
      <c r="AI235" s="1086"/>
      <c r="AJ235" s="1086"/>
      <c r="AK235" s="1086"/>
    </row>
    <row r="236" spans="1:37" s="35" customFormat="1" ht="36.950000000000003" hidden="1" customHeight="1">
      <c r="A236" s="182"/>
      <c r="B236" s="183"/>
      <c r="C236" s="184"/>
      <c r="D236" s="184"/>
      <c r="E236" s="184"/>
      <c r="F236" s="184"/>
      <c r="G236" s="184"/>
      <c r="H236" s="184"/>
      <c r="I236" s="184"/>
      <c r="J236" s="184"/>
      <c r="K236" s="185"/>
      <c r="L236" s="184"/>
      <c r="M236" s="186" t="s">
        <v>435</v>
      </c>
      <c r="N236" s="186" t="s">
        <v>436</v>
      </c>
      <c r="O236" s="186" t="s">
        <v>20</v>
      </c>
      <c r="P236" s="186" t="s">
        <v>21</v>
      </c>
      <c r="Q236" s="186" t="s">
        <v>437</v>
      </c>
      <c r="R236" s="187" t="s">
        <v>417</v>
      </c>
      <c r="S236" s="188" t="s">
        <v>433</v>
      </c>
      <c r="T236" s="188" t="s">
        <v>434</v>
      </c>
      <c r="U236" s="188" t="s">
        <v>403</v>
      </c>
      <c r="V236" s="188" t="s">
        <v>438</v>
      </c>
      <c r="W236" s="188" t="s">
        <v>433</v>
      </c>
      <c r="X236" s="188" t="s">
        <v>434</v>
      </c>
      <c r="Y236" s="188" t="s">
        <v>403</v>
      </c>
      <c r="Z236" s="187" t="s">
        <v>439</v>
      </c>
      <c r="AA236" s="220" t="s">
        <v>433</v>
      </c>
      <c r="AB236" s="188" t="s">
        <v>434</v>
      </c>
      <c r="AC236" s="188" t="s">
        <v>403</v>
      </c>
      <c r="AD236" s="188" t="s">
        <v>440</v>
      </c>
      <c r="AE236" s="188" t="s">
        <v>433</v>
      </c>
      <c r="AF236" s="188" t="s">
        <v>403</v>
      </c>
      <c r="AG236" s="188" t="s">
        <v>408</v>
      </c>
      <c r="AH236" s="188" t="s">
        <v>433</v>
      </c>
      <c r="AI236" s="188" t="s">
        <v>403</v>
      </c>
      <c r="AJ236" s="188" t="s">
        <v>441</v>
      </c>
      <c r="AK236" s="188" t="s">
        <v>403</v>
      </c>
    </row>
    <row r="237" spans="1:37" s="35" customFormat="1" ht="18.95" hidden="1" customHeight="1">
      <c r="A237" s="205"/>
      <c r="B237" s="206"/>
      <c r="C237" s="184" t="s">
        <v>54</v>
      </c>
      <c r="D237" s="184">
        <f>D238+D245+D247</f>
        <v>1100000</v>
      </c>
      <c r="E237" s="184">
        <f t="shared" ref="E237:I237" si="841">E238+E245+E247</f>
        <v>313500</v>
      </c>
      <c r="F237" s="184">
        <f t="shared" si="841"/>
        <v>0</v>
      </c>
      <c r="G237" s="184">
        <f t="shared" si="841"/>
        <v>0</v>
      </c>
      <c r="H237" s="184">
        <f t="shared" ref="H237" si="842">H238+H245+H247</f>
        <v>0</v>
      </c>
      <c r="I237" s="184">
        <f t="shared" si="841"/>
        <v>0</v>
      </c>
      <c r="J237" s="184">
        <f>SUM(E237:I237)</f>
        <v>313500</v>
      </c>
      <c r="K237" s="185">
        <f>K238+K245+K247</f>
        <v>0</v>
      </c>
      <c r="L237" s="184">
        <f>L238+L245+L247</f>
        <v>313500</v>
      </c>
      <c r="M237" s="184">
        <f>M238+M245+M247</f>
        <v>23140</v>
      </c>
      <c r="N237" s="184">
        <f t="shared" ref="N237:Q237" si="843">N238+N245+N247</f>
        <v>0</v>
      </c>
      <c r="O237" s="184">
        <f t="shared" si="843"/>
        <v>0</v>
      </c>
      <c r="P237" s="184">
        <f t="shared" si="843"/>
        <v>0</v>
      </c>
      <c r="Q237" s="184">
        <f t="shared" si="843"/>
        <v>0</v>
      </c>
      <c r="R237" s="184">
        <f>R238+R245+R247</f>
        <v>23140</v>
      </c>
      <c r="S237" s="207">
        <f>(R237/J237)*100</f>
        <v>7.3811802232854866</v>
      </c>
      <c r="T237" s="207">
        <f>(R237/L237)*100</f>
        <v>7.3811802232854866</v>
      </c>
      <c r="U237" s="198">
        <f t="shared" ref="U237:U244" si="844">(R237/D237)*100</f>
        <v>2.103636363636364</v>
      </c>
      <c r="V237" s="184">
        <f>V238+V245+V247</f>
        <v>0</v>
      </c>
      <c r="W237" s="198">
        <f>(V237/J237)*100</f>
        <v>0</v>
      </c>
      <c r="X237" s="207">
        <f>(V237/L237)*100</f>
        <v>0</v>
      </c>
      <c r="Y237" s="198">
        <f t="shared" ref="Y237:Y244" si="845">(V237/D237)*100</f>
        <v>0</v>
      </c>
      <c r="Z237" s="184">
        <f>Z238+Z245+Z247</f>
        <v>23140</v>
      </c>
      <c r="AA237" s="221">
        <f>(Z237/J237)*100</f>
        <v>7.3811802232854866</v>
      </c>
      <c r="AB237" s="207">
        <f>(Z237/L237)*100</f>
        <v>7.3811802232854866</v>
      </c>
      <c r="AC237" s="198">
        <f t="shared" ref="AC237:AC244" si="846">(Z237/D237)*100</f>
        <v>2.103636363636364</v>
      </c>
      <c r="AD237" s="184">
        <f>AD238+AD245+AD247</f>
        <v>290360</v>
      </c>
      <c r="AE237" s="198">
        <f t="shared" ref="AE237:AE238" si="847">(AD237/J237)*100</f>
        <v>92.618819776714517</v>
      </c>
      <c r="AF237" s="198">
        <f t="shared" ref="AF237:AF244" si="848">(AD237/D237)*100</f>
        <v>26.396363636363635</v>
      </c>
      <c r="AG237" s="184">
        <f>AG238+AG245+AG247</f>
        <v>290360</v>
      </c>
      <c r="AH237" s="198">
        <f>(AG237/L237)*100</f>
        <v>92.618819776714517</v>
      </c>
      <c r="AI237" s="198">
        <f t="shared" ref="AI237:AI247" si="849">(AG237/D237)*100</f>
        <v>26.396363636363635</v>
      </c>
      <c r="AJ237" s="184">
        <f>AJ238+AJ245+AJ247</f>
        <v>1076860</v>
      </c>
      <c r="AK237" s="198">
        <f t="shared" ref="AK237:AK247" si="850">(AJ237/D237)*100</f>
        <v>97.896363636363631</v>
      </c>
    </row>
    <row r="238" spans="1:37" s="35" customFormat="1" ht="18.95" hidden="1" customHeight="1">
      <c r="A238" s="182"/>
      <c r="B238" s="192" t="s">
        <v>34</v>
      </c>
      <c r="C238" s="193" t="s">
        <v>55</v>
      </c>
      <c r="D238" s="193">
        <f t="shared" ref="D238:I238" si="851">SUM(D239:D244)</f>
        <v>1100000</v>
      </c>
      <c r="E238" s="190">
        <f t="shared" si="851"/>
        <v>313500</v>
      </c>
      <c r="F238" s="190">
        <f t="shared" si="851"/>
        <v>0</v>
      </c>
      <c r="G238" s="190">
        <f t="shared" si="851"/>
        <v>0</v>
      </c>
      <c r="H238" s="190">
        <f t="shared" si="851"/>
        <v>0</v>
      </c>
      <c r="I238" s="190">
        <f t="shared" si="851"/>
        <v>0</v>
      </c>
      <c r="J238" s="190">
        <f>SUM(E238:I238)</f>
        <v>313500</v>
      </c>
      <c r="K238" s="194">
        <f>SUM(K239:K244)</f>
        <v>0</v>
      </c>
      <c r="L238" s="190">
        <f>SUM(L239:L244)</f>
        <v>313500</v>
      </c>
      <c r="M238" s="193">
        <f>SUM(M239:M244)</f>
        <v>23140</v>
      </c>
      <c r="N238" s="193">
        <f t="shared" ref="N238:Q238" si="852">SUM(N239:N244)</f>
        <v>0</v>
      </c>
      <c r="O238" s="193">
        <f t="shared" si="852"/>
        <v>0</v>
      </c>
      <c r="P238" s="193">
        <f t="shared" si="852"/>
        <v>0</v>
      </c>
      <c r="Q238" s="193">
        <f t="shared" si="852"/>
        <v>0</v>
      </c>
      <c r="R238" s="190">
        <f>SUM(R239:R244)</f>
        <v>23140</v>
      </c>
      <c r="S238" s="189">
        <f t="shared" ref="S238:S240" si="853">(R238/J238)*100</f>
        <v>7.3811802232854866</v>
      </c>
      <c r="T238" s="189">
        <f t="shared" ref="T238:T247" si="854">(R238/L238)*100</f>
        <v>7.3811802232854866</v>
      </c>
      <c r="U238" s="190">
        <f t="shared" si="844"/>
        <v>2.103636363636364</v>
      </c>
      <c r="V238" s="190">
        <f>SUM(V239:V244)</f>
        <v>0</v>
      </c>
      <c r="W238" s="190">
        <f t="shared" ref="W238:W247" si="855">(V238/J238)*100</f>
        <v>0</v>
      </c>
      <c r="X238" s="189">
        <f t="shared" ref="X238:X247" si="856">(V238/L238)*100</f>
        <v>0</v>
      </c>
      <c r="Y238" s="189">
        <f t="shared" si="845"/>
        <v>0</v>
      </c>
      <c r="Z238" s="190">
        <f>SUM(Z239:Z244)</f>
        <v>23140</v>
      </c>
      <c r="AA238" s="218">
        <f t="shared" ref="AA238:AA246" si="857">(Z238/J238)*100</f>
        <v>7.3811802232854866</v>
      </c>
      <c r="AB238" s="189">
        <f t="shared" ref="AB238:AB247" si="858">(Z238/L238)*100</f>
        <v>7.3811802232854866</v>
      </c>
      <c r="AC238" s="189">
        <f t="shared" si="846"/>
        <v>2.103636363636364</v>
      </c>
      <c r="AD238" s="191">
        <f>SUM(AD239:AD244)</f>
        <v>290360</v>
      </c>
      <c r="AE238" s="191">
        <f t="shared" si="847"/>
        <v>92.618819776714517</v>
      </c>
      <c r="AF238" s="191">
        <f t="shared" si="848"/>
        <v>26.396363636363635</v>
      </c>
      <c r="AG238" s="191">
        <f>SUM(AG239:AG244)</f>
        <v>290360</v>
      </c>
      <c r="AH238" s="191">
        <f t="shared" ref="AH238:AH247" si="859">(AG238/L238)*100</f>
        <v>92.618819776714517</v>
      </c>
      <c r="AI238" s="191">
        <f t="shared" si="849"/>
        <v>26.396363636363635</v>
      </c>
      <c r="AJ238" s="191">
        <f>SUM(AJ239:AJ244)</f>
        <v>1076860</v>
      </c>
      <c r="AK238" s="191">
        <f t="shared" si="850"/>
        <v>97.896363636363631</v>
      </c>
    </row>
    <row r="239" spans="1:37" s="35" customFormat="1" ht="18.95" hidden="1" customHeight="1">
      <c r="A239" s="183"/>
      <c r="B239" s="183"/>
      <c r="C239" s="189" t="s">
        <v>56</v>
      </c>
      <c r="D239" s="189">
        <f>D253+D267</f>
        <v>0</v>
      </c>
      <c r="E239" s="189">
        <f t="shared" ref="E239:K239" si="860">E253+E267</f>
        <v>0</v>
      </c>
      <c r="F239" s="189">
        <f t="shared" si="860"/>
        <v>0</v>
      </c>
      <c r="G239" s="189">
        <f t="shared" si="860"/>
        <v>0</v>
      </c>
      <c r="H239" s="189">
        <f t="shared" ref="H239" si="861">H253+H267</f>
        <v>0</v>
      </c>
      <c r="I239" s="189">
        <f t="shared" si="860"/>
        <v>0</v>
      </c>
      <c r="J239" s="189">
        <f t="shared" si="860"/>
        <v>0</v>
      </c>
      <c r="K239" s="189">
        <f t="shared" si="860"/>
        <v>0</v>
      </c>
      <c r="L239" s="196">
        <f t="shared" ref="L239:L244" si="862">J239+(K239)</f>
        <v>0</v>
      </c>
      <c r="M239" s="189">
        <f>M253+M267</f>
        <v>0</v>
      </c>
      <c r="N239" s="189">
        <f t="shared" ref="N239:Q239" si="863">N253+N267</f>
        <v>0</v>
      </c>
      <c r="O239" s="189">
        <f t="shared" si="863"/>
        <v>0</v>
      </c>
      <c r="P239" s="189">
        <f t="shared" si="863"/>
        <v>0</v>
      </c>
      <c r="Q239" s="189">
        <f t="shared" si="863"/>
        <v>0</v>
      </c>
      <c r="R239" s="189">
        <f>M239+N239</f>
        <v>0</v>
      </c>
      <c r="S239" s="189" t="e">
        <f t="shared" si="853"/>
        <v>#DIV/0!</v>
      </c>
      <c r="T239" s="189" t="e">
        <f t="shared" si="854"/>
        <v>#DIV/0!</v>
      </c>
      <c r="U239" s="189" t="e">
        <f t="shared" si="844"/>
        <v>#DIV/0!</v>
      </c>
      <c r="V239" s="189">
        <f>O239+P239+Q239</f>
        <v>0</v>
      </c>
      <c r="W239" s="189" t="e">
        <f t="shared" si="855"/>
        <v>#DIV/0!</v>
      </c>
      <c r="X239" s="189" t="e">
        <f t="shared" si="856"/>
        <v>#DIV/0!</v>
      </c>
      <c r="Y239" s="189" t="e">
        <f t="shared" si="845"/>
        <v>#DIV/0!</v>
      </c>
      <c r="Z239" s="189">
        <f t="shared" ref="Z239:Z244" si="864">SUM(M239:Q239)</f>
        <v>0</v>
      </c>
      <c r="AA239" s="217" t="e">
        <f t="shared" si="857"/>
        <v>#DIV/0!</v>
      </c>
      <c r="AB239" s="189" t="e">
        <f t="shared" si="858"/>
        <v>#DIV/0!</v>
      </c>
      <c r="AC239" s="189" t="e">
        <f t="shared" si="846"/>
        <v>#DIV/0!</v>
      </c>
      <c r="AD239" s="197">
        <f>J239-Z239</f>
        <v>0</v>
      </c>
      <c r="AE239" s="197" t="e">
        <f>(AD239/J239)*100</f>
        <v>#DIV/0!</v>
      </c>
      <c r="AF239" s="197" t="e">
        <f t="shared" si="848"/>
        <v>#DIV/0!</v>
      </c>
      <c r="AG239" s="197">
        <f>L239-Z239</f>
        <v>0</v>
      </c>
      <c r="AH239" s="197" t="e">
        <f t="shared" si="859"/>
        <v>#DIV/0!</v>
      </c>
      <c r="AI239" s="197" t="e">
        <f t="shared" si="849"/>
        <v>#DIV/0!</v>
      </c>
      <c r="AJ239" s="197">
        <f t="shared" ref="AJ239:AJ244" si="865">D239-Z239</f>
        <v>0</v>
      </c>
      <c r="AK239" s="197" t="e">
        <f t="shared" si="850"/>
        <v>#DIV/0!</v>
      </c>
    </row>
    <row r="240" spans="1:37" s="35" customFormat="1" ht="18.95" hidden="1" customHeight="1">
      <c r="A240" s="183"/>
      <c r="B240" s="183"/>
      <c r="C240" s="189" t="s">
        <v>375</v>
      </c>
      <c r="D240" s="189">
        <f t="shared" ref="D240:K247" si="866">D254+D268</f>
        <v>60000</v>
      </c>
      <c r="E240" s="189">
        <f t="shared" si="866"/>
        <v>0</v>
      </c>
      <c r="F240" s="189">
        <f t="shared" si="866"/>
        <v>0</v>
      </c>
      <c r="G240" s="189">
        <f t="shared" si="866"/>
        <v>0</v>
      </c>
      <c r="H240" s="189">
        <f t="shared" ref="H240" si="867">H254+H268</f>
        <v>0</v>
      </c>
      <c r="I240" s="189">
        <f t="shared" si="866"/>
        <v>0</v>
      </c>
      <c r="J240" s="189">
        <f t="shared" si="866"/>
        <v>0</v>
      </c>
      <c r="K240" s="189">
        <f t="shared" si="866"/>
        <v>0</v>
      </c>
      <c r="L240" s="196">
        <f t="shared" si="862"/>
        <v>0</v>
      </c>
      <c r="M240" s="189">
        <f t="shared" ref="M240:Q240" si="868">M254+M268</f>
        <v>0</v>
      </c>
      <c r="N240" s="189">
        <f t="shared" si="868"/>
        <v>0</v>
      </c>
      <c r="O240" s="189">
        <f t="shared" si="868"/>
        <v>0</v>
      </c>
      <c r="P240" s="189">
        <f t="shared" si="868"/>
        <v>0</v>
      </c>
      <c r="Q240" s="189">
        <f t="shared" si="868"/>
        <v>0</v>
      </c>
      <c r="R240" s="189">
        <f t="shared" ref="R240:R244" si="869">M240+N240</f>
        <v>0</v>
      </c>
      <c r="S240" s="189" t="e">
        <f t="shared" si="853"/>
        <v>#DIV/0!</v>
      </c>
      <c r="T240" s="189" t="e">
        <f t="shared" si="854"/>
        <v>#DIV/0!</v>
      </c>
      <c r="U240" s="189">
        <f t="shared" si="844"/>
        <v>0</v>
      </c>
      <c r="V240" s="189">
        <f t="shared" ref="V240:V244" si="870">O240+P240+Q240</f>
        <v>0</v>
      </c>
      <c r="W240" s="189" t="e">
        <f t="shared" si="855"/>
        <v>#DIV/0!</v>
      </c>
      <c r="X240" s="189" t="e">
        <f t="shared" si="856"/>
        <v>#DIV/0!</v>
      </c>
      <c r="Y240" s="189">
        <f t="shared" si="845"/>
        <v>0</v>
      </c>
      <c r="Z240" s="189">
        <f t="shared" si="864"/>
        <v>0</v>
      </c>
      <c r="AA240" s="217" t="e">
        <f t="shared" si="857"/>
        <v>#DIV/0!</v>
      </c>
      <c r="AB240" s="189" t="e">
        <f t="shared" si="858"/>
        <v>#DIV/0!</v>
      </c>
      <c r="AC240" s="189">
        <f t="shared" si="846"/>
        <v>0</v>
      </c>
      <c r="AD240" s="197">
        <f>J240-Z240</f>
        <v>0</v>
      </c>
      <c r="AE240" s="197" t="e">
        <f>(AD240/J240)*100</f>
        <v>#DIV/0!</v>
      </c>
      <c r="AF240" s="197">
        <f t="shared" si="848"/>
        <v>0</v>
      </c>
      <c r="AG240" s="197">
        <f>L240-Z240</f>
        <v>0</v>
      </c>
      <c r="AH240" s="197" t="e">
        <f t="shared" si="859"/>
        <v>#DIV/0!</v>
      </c>
      <c r="AI240" s="197">
        <f t="shared" si="849"/>
        <v>0</v>
      </c>
      <c r="AJ240" s="197">
        <f t="shared" si="865"/>
        <v>60000</v>
      </c>
      <c r="AK240" s="197">
        <f t="shared" si="850"/>
        <v>100</v>
      </c>
    </row>
    <row r="241" spans="1:37" s="35" customFormat="1" ht="18.95" hidden="1" customHeight="1">
      <c r="A241" s="183"/>
      <c r="B241" s="183"/>
      <c r="C241" s="189" t="s">
        <v>57</v>
      </c>
      <c r="D241" s="189">
        <f t="shared" si="866"/>
        <v>1040000</v>
      </c>
      <c r="E241" s="189">
        <f t="shared" si="866"/>
        <v>313500</v>
      </c>
      <c r="F241" s="189">
        <f t="shared" si="866"/>
        <v>0</v>
      </c>
      <c r="G241" s="189">
        <f t="shared" si="866"/>
        <v>0</v>
      </c>
      <c r="H241" s="189">
        <f t="shared" ref="H241" si="871">H255+H269</f>
        <v>0</v>
      </c>
      <c r="I241" s="189">
        <f t="shared" si="866"/>
        <v>0</v>
      </c>
      <c r="J241" s="189">
        <f t="shared" si="866"/>
        <v>313500</v>
      </c>
      <c r="K241" s="189">
        <f t="shared" si="866"/>
        <v>0</v>
      </c>
      <c r="L241" s="196">
        <f t="shared" si="862"/>
        <v>313500</v>
      </c>
      <c r="M241" s="189">
        <f t="shared" ref="M241:Q241" si="872">M255+M269</f>
        <v>23140</v>
      </c>
      <c r="N241" s="189">
        <f t="shared" si="872"/>
        <v>0</v>
      </c>
      <c r="O241" s="189">
        <f t="shared" si="872"/>
        <v>0</v>
      </c>
      <c r="P241" s="189">
        <f t="shared" si="872"/>
        <v>0</v>
      </c>
      <c r="Q241" s="189">
        <f t="shared" si="872"/>
        <v>0</v>
      </c>
      <c r="R241" s="189">
        <f>M241+N241</f>
        <v>23140</v>
      </c>
      <c r="S241" s="189">
        <f>(R241/J241)*100</f>
        <v>7.3811802232854866</v>
      </c>
      <c r="T241" s="189">
        <f t="shared" si="854"/>
        <v>7.3811802232854866</v>
      </c>
      <c r="U241" s="189">
        <f t="shared" si="844"/>
        <v>2.2250000000000001</v>
      </c>
      <c r="V241" s="189">
        <f t="shared" si="870"/>
        <v>0</v>
      </c>
      <c r="W241" s="189">
        <f t="shared" si="855"/>
        <v>0</v>
      </c>
      <c r="X241" s="189">
        <f t="shared" si="856"/>
        <v>0</v>
      </c>
      <c r="Y241" s="189">
        <f t="shared" si="845"/>
        <v>0</v>
      </c>
      <c r="Z241" s="189">
        <f t="shared" si="864"/>
        <v>23140</v>
      </c>
      <c r="AA241" s="217">
        <f t="shared" si="857"/>
        <v>7.3811802232854866</v>
      </c>
      <c r="AB241" s="189">
        <f t="shared" si="858"/>
        <v>7.3811802232854866</v>
      </c>
      <c r="AC241" s="189">
        <f t="shared" si="846"/>
        <v>2.2250000000000001</v>
      </c>
      <c r="AD241" s="197">
        <f t="shared" ref="AD241:AD244" si="873">J241-Z241</f>
        <v>290360</v>
      </c>
      <c r="AE241" s="197">
        <f t="shared" ref="AE241:AE247" si="874">(AD241/J241)*100</f>
        <v>92.618819776714517</v>
      </c>
      <c r="AF241" s="197">
        <f t="shared" si="848"/>
        <v>27.919230769230769</v>
      </c>
      <c r="AG241" s="197">
        <f t="shared" ref="AG241:AG244" si="875">L241-Z241</f>
        <v>290360</v>
      </c>
      <c r="AH241" s="197">
        <f t="shared" si="859"/>
        <v>92.618819776714517</v>
      </c>
      <c r="AI241" s="197">
        <f t="shared" si="849"/>
        <v>27.919230769230769</v>
      </c>
      <c r="AJ241" s="197">
        <f t="shared" si="865"/>
        <v>1016860</v>
      </c>
      <c r="AK241" s="197">
        <f t="shared" si="850"/>
        <v>97.775000000000006</v>
      </c>
    </row>
    <row r="242" spans="1:37" s="35" customFormat="1" ht="18.95" hidden="1" customHeight="1">
      <c r="A242" s="183"/>
      <c r="B242" s="183"/>
      <c r="C242" s="189" t="s">
        <v>58</v>
      </c>
      <c r="D242" s="189">
        <f t="shared" si="866"/>
        <v>0</v>
      </c>
      <c r="E242" s="189">
        <f t="shared" si="866"/>
        <v>0</v>
      </c>
      <c r="F242" s="189">
        <f t="shared" si="866"/>
        <v>0</v>
      </c>
      <c r="G242" s="189">
        <f t="shared" si="866"/>
        <v>0</v>
      </c>
      <c r="H242" s="189">
        <f t="shared" ref="H242" si="876">H256+H270</f>
        <v>0</v>
      </c>
      <c r="I242" s="189">
        <f t="shared" si="866"/>
        <v>0</v>
      </c>
      <c r="J242" s="189">
        <f t="shared" si="866"/>
        <v>0</v>
      </c>
      <c r="K242" s="189">
        <f t="shared" si="866"/>
        <v>0</v>
      </c>
      <c r="L242" s="196">
        <f t="shared" si="862"/>
        <v>0</v>
      </c>
      <c r="M242" s="189">
        <f t="shared" ref="M242:Q242" si="877">M256+M270</f>
        <v>0</v>
      </c>
      <c r="N242" s="189">
        <f t="shared" si="877"/>
        <v>0</v>
      </c>
      <c r="O242" s="189">
        <f t="shared" si="877"/>
        <v>0</v>
      </c>
      <c r="P242" s="189">
        <f t="shared" si="877"/>
        <v>0</v>
      </c>
      <c r="Q242" s="189">
        <f t="shared" si="877"/>
        <v>0</v>
      </c>
      <c r="R242" s="189">
        <f t="shared" si="869"/>
        <v>0</v>
      </c>
      <c r="S242" s="189" t="e">
        <f t="shared" ref="S242:S244" si="878">(R242/J242)*100</f>
        <v>#DIV/0!</v>
      </c>
      <c r="T242" s="189" t="e">
        <f t="shared" si="854"/>
        <v>#DIV/0!</v>
      </c>
      <c r="U242" s="189" t="e">
        <f t="shared" si="844"/>
        <v>#DIV/0!</v>
      </c>
      <c r="V242" s="189">
        <f t="shared" si="870"/>
        <v>0</v>
      </c>
      <c r="W242" s="189" t="e">
        <f t="shared" si="855"/>
        <v>#DIV/0!</v>
      </c>
      <c r="X242" s="189" t="e">
        <f t="shared" si="856"/>
        <v>#DIV/0!</v>
      </c>
      <c r="Y242" s="189" t="e">
        <f t="shared" si="845"/>
        <v>#DIV/0!</v>
      </c>
      <c r="Z242" s="189">
        <f t="shared" si="864"/>
        <v>0</v>
      </c>
      <c r="AA242" s="217" t="e">
        <f t="shared" si="857"/>
        <v>#DIV/0!</v>
      </c>
      <c r="AB242" s="189" t="e">
        <f t="shared" si="858"/>
        <v>#DIV/0!</v>
      </c>
      <c r="AC242" s="189" t="e">
        <f t="shared" si="846"/>
        <v>#DIV/0!</v>
      </c>
      <c r="AD242" s="197">
        <f t="shared" si="873"/>
        <v>0</v>
      </c>
      <c r="AE242" s="197" t="e">
        <f t="shared" si="874"/>
        <v>#DIV/0!</v>
      </c>
      <c r="AF242" s="197" t="e">
        <f t="shared" si="848"/>
        <v>#DIV/0!</v>
      </c>
      <c r="AG242" s="197">
        <f t="shared" si="875"/>
        <v>0</v>
      </c>
      <c r="AH242" s="197" t="e">
        <f t="shared" si="859"/>
        <v>#DIV/0!</v>
      </c>
      <c r="AI242" s="197" t="e">
        <f t="shared" si="849"/>
        <v>#DIV/0!</v>
      </c>
      <c r="AJ242" s="197">
        <f t="shared" si="865"/>
        <v>0</v>
      </c>
      <c r="AK242" s="197" t="e">
        <f t="shared" si="850"/>
        <v>#DIV/0!</v>
      </c>
    </row>
    <row r="243" spans="1:37" s="35" customFormat="1" ht="18.95" hidden="1" customHeight="1">
      <c r="A243" s="183"/>
      <c r="B243" s="183"/>
      <c r="C243" s="189" t="s">
        <v>59</v>
      </c>
      <c r="D243" s="189">
        <f t="shared" si="866"/>
        <v>0</v>
      </c>
      <c r="E243" s="189">
        <f t="shared" si="866"/>
        <v>0</v>
      </c>
      <c r="F243" s="189">
        <f t="shared" si="866"/>
        <v>0</v>
      </c>
      <c r="G243" s="189">
        <f t="shared" si="866"/>
        <v>0</v>
      </c>
      <c r="H243" s="189">
        <f t="shared" ref="H243" si="879">H257+H271</f>
        <v>0</v>
      </c>
      <c r="I243" s="189">
        <f t="shared" si="866"/>
        <v>0</v>
      </c>
      <c r="J243" s="189">
        <f t="shared" si="866"/>
        <v>0</v>
      </c>
      <c r="K243" s="189">
        <f t="shared" si="866"/>
        <v>0</v>
      </c>
      <c r="L243" s="196">
        <f t="shared" si="862"/>
        <v>0</v>
      </c>
      <c r="M243" s="189">
        <f t="shared" ref="M243:Q243" si="880">M257+M271</f>
        <v>0</v>
      </c>
      <c r="N243" s="189">
        <f t="shared" si="880"/>
        <v>0</v>
      </c>
      <c r="O243" s="189">
        <f t="shared" si="880"/>
        <v>0</v>
      </c>
      <c r="P243" s="189">
        <f t="shared" si="880"/>
        <v>0</v>
      </c>
      <c r="Q243" s="189">
        <f t="shared" si="880"/>
        <v>0</v>
      </c>
      <c r="R243" s="189">
        <f t="shared" si="869"/>
        <v>0</v>
      </c>
      <c r="S243" s="189" t="e">
        <f t="shared" si="878"/>
        <v>#DIV/0!</v>
      </c>
      <c r="T243" s="189" t="e">
        <f t="shared" si="854"/>
        <v>#DIV/0!</v>
      </c>
      <c r="U243" s="189" t="e">
        <f t="shared" si="844"/>
        <v>#DIV/0!</v>
      </c>
      <c r="V243" s="189">
        <f t="shared" si="870"/>
        <v>0</v>
      </c>
      <c r="W243" s="189" t="e">
        <f t="shared" si="855"/>
        <v>#DIV/0!</v>
      </c>
      <c r="X243" s="189" t="e">
        <f t="shared" si="856"/>
        <v>#DIV/0!</v>
      </c>
      <c r="Y243" s="189" t="e">
        <f t="shared" si="845"/>
        <v>#DIV/0!</v>
      </c>
      <c r="Z243" s="189">
        <f t="shared" si="864"/>
        <v>0</v>
      </c>
      <c r="AA243" s="217" t="e">
        <f t="shared" si="857"/>
        <v>#DIV/0!</v>
      </c>
      <c r="AB243" s="189" t="e">
        <f t="shared" si="858"/>
        <v>#DIV/0!</v>
      </c>
      <c r="AC243" s="189" t="e">
        <f t="shared" si="846"/>
        <v>#DIV/0!</v>
      </c>
      <c r="AD243" s="197">
        <f t="shared" si="873"/>
        <v>0</v>
      </c>
      <c r="AE243" s="197" t="e">
        <f t="shared" si="874"/>
        <v>#DIV/0!</v>
      </c>
      <c r="AF243" s="197" t="e">
        <f t="shared" si="848"/>
        <v>#DIV/0!</v>
      </c>
      <c r="AG243" s="197">
        <f t="shared" si="875"/>
        <v>0</v>
      </c>
      <c r="AH243" s="197" t="e">
        <f t="shared" si="859"/>
        <v>#DIV/0!</v>
      </c>
      <c r="AI243" s="197" t="e">
        <f t="shared" si="849"/>
        <v>#DIV/0!</v>
      </c>
      <c r="AJ243" s="197">
        <f t="shared" si="865"/>
        <v>0</v>
      </c>
      <c r="AK243" s="197" t="e">
        <f t="shared" si="850"/>
        <v>#DIV/0!</v>
      </c>
    </row>
    <row r="244" spans="1:37" s="35" customFormat="1" ht="18.95" hidden="1" customHeight="1">
      <c r="A244" s="183"/>
      <c r="B244" s="183"/>
      <c r="C244" s="189" t="s">
        <v>60</v>
      </c>
      <c r="D244" s="189">
        <f t="shared" si="866"/>
        <v>0</v>
      </c>
      <c r="E244" s="189">
        <f t="shared" si="866"/>
        <v>0</v>
      </c>
      <c r="F244" s="189">
        <f t="shared" si="866"/>
        <v>0</v>
      </c>
      <c r="G244" s="189">
        <f t="shared" si="866"/>
        <v>0</v>
      </c>
      <c r="H244" s="189">
        <f t="shared" ref="H244" si="881">H258+H272</f>
        <v>0</v>
      </c>
      <c r="I244" s="189">
        <f t="shared" si="866"/>
        <v>0</v>
      </c>
      <c r="J244" s="189">
        <f t="shared" si="866"/>
        <v>0</v>
      </c>
      <c r="K244" s="189">
        <f t="shared" si="866"/>
        <v>0</v>
      </c>
      <c r="L244" s="196">
        <f t="shared" si="862"/>
        <v>0</v>
      </c>
      <c r="M244" s="189">
        <f t="shared" ref="M244:Q244" si="882">M258+M272</f>
        <v>0</v>
      </c>
      <c r="N244" s="189">
        <f t="shared" si="882"/>
        <v>0</v>
      </c>
      <c r="O244" s="189">
        <f t="shared" si="882"/>
        <v>0</v>
      </c>
      <c r="P244" s="189">
        <f t="shared" si="882"/>
        <v>0</v>
      </c>
      <c r="Q244" s="189">
        <f t="shared" si="882"/>
        <v>0</v>
      </c>
      <c r="R244" s="189">
        <f t="shared" si="869"/>
        <v>0</v>
      </c>
      <c r="S244" s="189" t="e">
        <f t="shared" si="878"/>
        <v>#DIV/0!</v>
      </c>
      <c r="T244" s="189" t="e">
        <f t="shared" si="854"/>
        <v>#DIV/0!</v>
      </c>
      <c r="U244" s="189" t="e">
        <f t="shared" si="844"/>
        <v>#DIV/0!</v>
      </c>
      <c r="V244" s="189">
        <f t="shared" si="870"/>
        <v>0</v>
      </c>
      <c r="W244" s="189" t="e">
        <f t="shared" si="855"/>
        <v>#DIV/0!</v>
      </c>
      <c r="X244" s="189" t="e">
        <f t="shared" si="856"/>
        <v>#DIV/0!</v>
      </c>
      <c r="Y244" s="189" t="e">
        <f t="shared" si="845"/>
        <v>#DIV/0!</v>
      </c>
      <c r="Z244" s="189">
        <f t="shared" si="864"/>
        <v>0</v>
      </c>
      <c r="AA244" s="217" t="e">
        <f t="shared" si="857"/>
        <v>#DIV/0!</v>
      </c>
      <c r="AB244" s="189" t="e">
        <f t="shared" si="858"/>
        <v>#DIV/0!</v>
      </c>
      <c r="AC244" s="189" t="e">
        <f t="shared" si="846"/>
        <v>#DIV/0!</v>
      </c>
      <c r="AD244" s="197">
        <f t="shared" si="873"/>
        <v>0</v>
      </c>
      <c r="AE244" s="197" t="e">
        <f t="shared" si="874"/>
        <v>#DIV/0!</v>
      </c>
      <c r="AF244" s="197" t="e">
        <f t="shared" si="848"/>
        <v>#DIV/0!</v>
      </c>
      <c r="AG244" s="197">
        <f t="shared" si="875"/>
        <v>0</v>
      </c>
      <c r="AH244" s="197" t="e">
        <f t="shared" si="859"/>
        <v>#DIV/0!</v>
      </c>
      <c r="AI244" s="197" t="e">
        <f t="shared" si="849"/>
        <v>#DIV/0!</v>
      </c>
      <c r="AJ244" s="197">
        <f t="shared" si="865"/>
        <v>0</v>
      </c>
      <c r="AK244" s="197" t="e">
        <f t="shared" si="850"/>
        <v>#DIV/0!</v>
      </c>
    </row>
    <row r="245" spans="1:37" s="35" customFormat="1" ht="18.95" hidden="1" customHeight="1">
      <c r="A245" s="182"/>
      <c r="B245" s="192" t="s">
        <v>35</v>
      </c>
      <c r="C245" s="190" t="s">
        <v>64</v>
      </c>
      <c r="D245" s="190">
        <f t="shared" ref="D245:Q245" si="883">D246</f>
        <v>0</v>
      </c>
      <c r="E245" s="190">
        <f t="shared" si="883"/>
        <v>0</v>
      </c>
      <c r="F245" s="190">
        <f t="shared" si="883"/>
        <v>0</v>
      </c>
      <c r="G245" s="190">
        <f t="shared" si="883"/>
        <v>0</v>
      </c>
      <c r="H245" s="190">
        <f t="shared" si="883"/>
        <v>0</v>
      </c>
      <c r="I245" s="190">
        <f t="shared" si="883"/>
        <v>0</v>
      </c>
      <c r="J245" s="190">
        <f t="shared" ref="J245" si="884">SUM(E245:I245)</f>
        <v>0</v>
      </c>
      <c r="K245" s="194">
        <f>K246</f>
        <v>0</v>
      </c>
      <c r="L245" s="190">
        <f>L246</f>
        <v>0</v>
      </c>
      <c r="M245" s="190">
        <f t="shared" si="883"/>
        <v>0</v>
      </c>
      <c r="N245" s="190">
        <f t="shared" si="883"/>
        <v>0</v>
      </c>
      <c r="O245" s="190">
        <f t="shared" si="883"/>
        <v>0</v>
      </c>
      <c r="P245" s="190">
        <f t="shared" si="883"/>
        <v>0</v>
      </c>
      <c r="Q245" s="190">
        <f t="shared" si="883"/>
        <v>0</v>
      </c>
      <c r="R245" s="198">
        <f>R246</f>
        <v>0</v>
      </c>
      <c r="S245" s="189" t="e">
        <f t="shared" ref="S245" si="885">(R245/L245)*100</f>
        <v>#DIV/0!</v>
      </c>
      <c r="T245" s="189" t="e">
        <f t="shared" si="854"/>
        <v>#DIV/0!</v>
      </c>
      <c r="U245" s="198" t="e">
        <f>U246</f>
        <v>#DIV/0!</v>
      </c>
      <c r="V245" s="198">
        <f>V246</f>
        <v>0</v>
      </c>
      <c r="W245" s="190" t="e">
        <f t="shared" si="855"/>
        <v>#DIV/0!</v>
      </c>
      <c r="X245" s="189" t="e">
        <f t="shared" si="856"/>
        <v>#DIV/0!</v>
      </c>
      <c r="Y245" s="198" t="e">
        <f>Y246</f>
        <v>#DIV/0!</v>
      </c>
      <c r="Z245" s="198">
        <f>Z246</f>
        <v>0</v>
      </c>
      <c r="AA245" s="218" t="e">
        <f t="shared" si="857"/>
        <v>#DIV/0!</v>
      </c>
      <c r="AB245" s="189" t="e">
        <f t="shared" si="858"/>
        <v>#DIV/0!</v>
      </c>
      <c r="AC245" s="198" t="e">
        <f>AC246</f>
        <v>#DIV/0!</v>
      </c>
      <c r="AD245" s="199">
        <f>AD246</f>
        <v>0</v>
      </c>
      <c r="AE245" s="191" t="e">
        <f t="shared" si="874"/>
        <v>#DIV/0!</v>
      </c>
      <c r="AF245" s="199" t="e">
        <f>AF246</f>
        <v>#DIV/0!</v>
      </c>
      <c r="AG245" s="199">
        <f>AG246</f>
        <v>0</v>
      </c>
      <c r="AH245" s="191" t="e">
        <f t="shared" si="859"/>
        <v>#DIV/0!</v>
      </c>
      <c r="AI245" s="191" t="e">
        <f t="shared" si="849"/>
        <v>#DIV/0!</v>
      </c>
      <c r="AJ245" s="199">
        <f t="shared" ref="AJ245" si="886">AJ246</f>
        <v>0</v>
      </c>
      <c r="AK245" s="191" t="e">
        <f t="shared" si="850"/>
        <v>#DIV/0!</v>
      </c>
    </row>
    <row r="246" spans="1:37" s="35" customFormat="1" ht="18.95" hidden="1" customHeight="1">
      <c r="A246" s="183"/>
      <c r="B246" s="183"/>
      <c r="C246" s="189" t="s">
        <v>62</v>
      </c>
      <c r="D246" s="189">
        <f t="shared" si="866"/>
        <v>0</v>
      </c>
      <c r="E246" s="189">
        <f t="shared" ref="E246:K246" si="887">E260+E274</f>
        <v>0</v>
      </c>
      <c r="F246" s="189">
        <f t="shared" si="887"/>
        <v>0</v>
      </c>
      <c r="G246" s="189">
        <f t="shared" si="887"/>
        <v>0</v>
      </c>
      <c r="H246" s="189">
        <f t="shared" ref="H246" si="888">H260+H274</f>
        <v>0</v>
      </c>
      <c r="I246" s="189">
        <f t="shared" si="887"/>
        <v>0</v>
      </c>
      <c r="J246" s="189">
        <f t="shared" si="887"/>
        <v>0</v>
      </c>
      <c r="K246" s="189">
        <f t="shared" si="887"/>
        <v>0</v>
      </c>
      <c r="L246" s="196">
        <f>J246+(K246)</f>
        <v>0</v>
      </c>
      <c r="M246" s="189">
        <f t="shared" ref="M246:Q246" si="889">M260+M274</f>
        <v>0</v>
      </c>
      <c r="N246" s="189">
        <f t="shared" si="889"/>
        <v>0</v>
      </c>
      <c r="O246" s="189">
        <f t="shared" si="889"/>
        <v>0</v>
      </c>
      <c r="P246" s="189">
        <f t="shared" si="889"/>
        <v>0</v>
      </c>
      <c r="Q246" s="189">
        <f t="shared" si="889"/>
        <v>0</v>
      </c>
      <c r="R246" s="189">
        <f>M246+N246</f>
        <v>0</v>
      </c>
      <c r="S246" s="189" t="e">
        <f t="shared" ref="S246:S247" si="890">(R246/J246)*100</f>
        <v>#DIV/0!</v>
      </c>
      <c r="T246" s="189" t="e">
        <f t="shared" si="854"/>
        <v>#DIV/0!</v>
      </c>
      <c r="U246" s="189" t="e">
        <f>(R246/D246)*100</f>
        <v>#DIV/0!</v>
      </c>
      <c r="V246" s="189">
        <f t="shared" ref="V246:V247" si="891">O246+P246+Q246</f>
        <v>0</v>
      </c>
      <c r="W246" s="189" t="e">
        <f t="shared" si="855"/>
        <v>#DIV/0!</v>
      </c>
      <c r="X246" s="189" t="e">
        <f t="shared" si="856"/>
        <v>#DIV/0!</v>
      </c>
      <c r="Y246" s="189" t="e">
        <f>(V246/D246)*100</f>
        <v>#DIV/0!</v>
      </c>
      <c r="Z246" s="189">
        <f>SUM(M246:Q246)</f>
        <v>0</v>
      </c>
      <c r="AA246" s="217" t="e">
        <f t="shared" si="857"/>
        <v>#DIV/0!</v>
      </c>
      <c r="AB246" s="189" t="e">
        <f t="shared" si="858"/>
        <v>#DIV/0!</v>
      </c>
      <c r="AC246" s="189" t="e">
        <f>(Z246/D246)*100</f>
        <v>#DIV/0!</v>
      </c>
      <c r="AD246" s="197">
        <f>J246-Z246</f>
        <v>0</v>
      </c>
      <c r="AE246" s="197" t="e">
        <f t="shared" si="874"/>
        <v>#DIV/0!</v>
      </c>
      <c r="AF246" s="197" t="e">
        <f>(AD246/D246)*100</f>
        <v>#DIV/0!</v>
      </c>
      <c r="AG246" s="197">
        <f>L246-Z246</f>
        <v>0</v>
      </c>
      <c r="AH246" s="197" t="e">
        <f t="shared" si="859"/>
        <v>#DIV/0!</v>
      </c>
      <c r="AI246" s="197" t="e">
        <f t="shared" si="849"/>
        <v>#DIV/0!</v>
      </c>
      <c r="AJ246" s="197">
        <f>D246-Z246</f>
        <v>0</v>
      </c>
      <c r="AK246" s="197" t="e">
        <f t="shared" si="850"/>
        <v>#DIV/0!</v>
      </c>
    </row>
    <row r="247" spans="1:37" s="35" customFormat="1" ht="18.95" hidden="1" customHeight="1">
      <c r="A247" s="183"/>
      <c r="B247" s="182" t="s">
        <v>26</v>
      </c>
      <c r="C247" s="190" t="s">
        <v>376</v>
      </c>
      <c r="D247" s="189">
        <f t="shared" si="866"/>
        <v>0</v>
      </c>
      <c r="E247" s="189">
        <f t="shared" ref="E247:K247" si="892">E261+E275</f>
        <v>0</v>
      </c>
      <c r="F247" s="189">
        <f t="shared" si="892"/>
        <v>0</v>
      </c>
      <c r="G247" s="189">
        <f t="shared" si="892"/>
        <v>0</v>
      </c>
      <c r="H247" s="189">
        <f t="shared" ref="H247" si="893">H261+H275</f>
        <v>0</v>
      </c>
      <c r="I247" s="189">
        <f t="shared" si="892"/>
        <v>0</v>
      </c>
      <c r="J247" s="189">
        <f t="shared" si="892"/>
        <v>0</v>
      </c>
      <c r="K247" s="189">
        <f t="shared" si="892"/>
        <v>0</v>
      </c>
      <c r="L247" s="196">
        <f>J247+(K247)</f>
        <v>0</v>
      </c>
      <c r="M247" s="189">
        <f t="shared" ref="M247:Q247" si="894">M261+M275</f>
        <v>0</v>
      </c>
      <c r="N247" s="189">
        <f t="shared" si="894"/>
        <v>0</v>
      </c>
      <c r="O247" s="189">
        <f t="shared" si="894"/>
        <v>0</v>
      </c>
      <c r="P247" s="189">
        <f t="shared" si="894"/>
        <v>0</v>
      </c>
      <c r="Q247" s="189">
        <f t="shared" si="894"/>
        <v>0</v>
      </c>
      <c r="R247" s="189">
        <f>M247+N247</f>
        <v>0</v>
      </c>
      <c r="S247" s="189" t="e">
        <f t="shared" si="890"/>
        <v>#DIV/0!</v>
      </c>
      <c r="T247" s="189" t="e">
        <f t="shared" si="854"/>
        <v>#DIV/0!</v>
      </c>
      <c r="U247" s="189" t="e">
        <f>(R247/D247)*100</f>
        <v>#DIV/0!</v>
      </c>
      <c r="V247" s="189">
        <f t="shared" si="891"/>
        <v>0</v>
      </c>
      <c r="W247" s="189" t="e">
        <f t="shared" si="855"/>
        <v>#DIV/0!</v>
      </c>
      <c r="X247" s="189" t="e">
        <f t="shared" si="856"/>
        <v>#DIV/0!</v>
      </c>
      <c r="Y247" s="189" t="e">
        <f>(V247/D247)*100</f>
        <v>#DIV/0!</v>
      </c>
      <c r="Z247" s="189">
        <f>SUM(M247:Q247)</f>
        <v>0</v>
      </c>
      <c r="AA247" s="217" t="e">
        <f>(Z247/J247)*100</f>
        <v>#DIV/0!</v>
      </c>
      <c r="AB247" s="189" t="e">
        <f t="shared" si="858"/>
        <v>#DIV/0!</v>
      </c>
      <c r="AC247" s="189" t="e">
        <f>(Z247/D247)*100</f>
        <v>#DIV/0!</v>
      </c>
      <c r="AD247" s="197">
        <f>J247-Z247</f>
        <v>0</v>
      </c>
      <c r="AE247" s="197" t="e">
        <f t="shared" si="874"/>
        <v>#DIV/0!</v>
      </c>
      <c r="AF247" s="197" t="e">
        <f>(AD247/D247)*100</f>
        <v>#DIV/0!</v>
      </c>
      <c r="AG247" s="197">
        <f>L247-Z247</f>
        <v>0</v>
      </c>
      <c r="AH247" s="197" t="e">
        <f t="shared" si="859"/>
        <v>#DIV/0!</v>
      </c>
      <c r="AI247" s="197" t="e">
        <f t="shared" si="849"/>
        <v>#DIV/0!</v>
      </c>
      <c r="AJ247" s="197">
        <f>D247-Z247</f>
        <v>0</v>
      </c>
      <c r="AK247" s="197" t="e">
        <f t="shared" si="850"/>
        <v>#DIV/0!</v>
      </c>
    </row>
    <row r="248" spans="1:37" s="35" customFormat="1" ht="18.95" hidden="1" customHeight="1">
      <c r="A248" s="200"/>
      <c r="B248" s="200"/>
      <c r="C248" s="201"/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2"/>
      <c r="X248" s="202"/>
      <c r="Y248" s="202"/>
      <c r="Z248" s="202"/>
      <c r="AA248" s="222"/>
      <c r="AB248" s="202"/>
      <c r="AC248" s="202"/>
      <c r="AD248" s="202"/>
      <c r="AE248" s="202"/>
      <c r="AF248" s="202"/>
      <c r="AG248" s="202"/>
      <c r="AH248" s="202"/>
      <c r="AI248" s="202"/>
      <c r="AJ248" s="202"/>
      <c r="AK248" s="202"/>
    </row>
    <row r="249" spans="1:37" ht="36" hidden="1" customHeight="1">
      <c r="A249" s="1104" t="s">
        <v>228</v>
      </c>
      <c r="B249" s="1106" t="s">
        <v>496</v>
      </c>
      <c r="C249" s="1107" t="s">
        <v>495</v>
      </c>
      <c r="D249" s="36" t="s">
        <v>499</v>
      </c>
      <c r="E249" s="1109">
        <f t="shared" ref="E249:G249" si="895">E252+E259+E261</f>
        <v>156750</v>
      </c>
      <c r="F249" s="1109">
        <f t="shared" si="895"/>
        <v>0</v>
      </c>
      <c r="G249" s="1109">
        <f t="shared" si="895"/>
        <v>0</v>
      </c>
      <c r="H249" s="1109">
        <f t="shared" ref="H249" si="896">H252+H259+H261</f>
        <v>0</v>
      </c>
      <c r="I249" s="1109">
        <f>I252+I259+I261</f>
        <v>0</v>
      </c>
      <c r="J249" s="1109">
        <f>J252+J259+J261</f>
        <v>156750</v>
      </c>
      <c r="K249" s="111">
        <f>SUM(K252,K259,K261)</f>
        <v>0</v>
      </c>
      <c r="L249" s="113">
        <f>SUM(L252,L259,L261)</f>
        <v>156750</v>
      </c>
      <c r="M249" s="37"/>
      <c r="N249" s="37"/>
      <c r="O249" s="37"/>
      <c r="P249" s="37"/>
      <c r="Q249" s="37"/>
      <c r="R249" s="203" t="s">
        <v>417</v>
      </c>
      <c r="S249" s="204" t="s">
        <v>433</v>
      </c>
      <c r="T249" s="204" t="s">
        <v>434</v>
      </c>
      <c r="U249" s="204" t="s">
        <v>403</v>
      </c>
      <c r="V249" s="204" t="s">
        <v>438</v>
      </c>
      <c r="W249" s="204" t="s">
        <v>433</v>
      </c>
      <c r="X249" s="204" t="s">
        <v>434</v>
      </c>
      <c r="Y249" s="204" t="s">
        <v>403</v>
      </c>
      <c r="Z249" s="203" t="s">
        <v>439</v>
      </c>
      <c r="AA249" s="223" t="s">
        <v>433</v>
      </c>
      <c r="AB249" s="204" t="s">
        <v>434</v>
      </c>
      <c r="AC249" s="204" t="s">
        <v>403</v>
      </c>
      <c r="AD249" s="204" t="s">
        <v>440</v>
      </c>
      <c r="AE249" s="204" t="s">
        <v>433</v>
      </c>
      <c r="AF249" s="204" t="s">
        <v>403</v>
      </c>
      <c r="AG249" s="204" t="s">
        <v>408</v>
      </c>
      <c r="AH249" s="204" t="s">
        <v>408</v>
      </c>
      <c r="AI249" s="204" t="s">
        <v>403</v>
      </c>
      <c r="AJ249" s="204" t="s">
        <v>441</v>
      </c>
      <c r="AK249" s="204" t="s">
        <v>403</v>
      </c>
    </row>
    <row r="250" spans="1:37" ht="14.45" hidden="1" customHeight="1">
      <c r="A250" s="1105"/>
      <c r="B250" s="1106"/>
      <c r="C250" s="1108"/>
      <c r="D250" s="1108">
        <f>D252+D259+D261</f>
        <v>550000</v>
      </c>
      <c r="E250" s="1110"/>
      <c r="F250" s="1110"/>
      <c r="G250" s="1110"/>
      <c r="H250" s="1110"/>
      <c r="I250" s="1110"/>
      <c r="J250" s="1110"/>
      <c r="K250" s="112"/>
      <c r="L250" s="108"/>
      <c r="M250" s="114">
        <f t="shared" ref="M250:R250" si="897">M252+M259+M261</f>
        <v>23140</v>
      </c>
      <c r="N250" s="118">
        <f t="shared" si="897"/>
        <v>0</v>
      </c>
      <c r="O250" s="120">
        <f t="shared" si="897"/>
        <v>0</v>
      </c>
      <c r="P250" s="122">
        <f t="shared" si="897"/>
        <v>0</v>
      </c>
      <c r="Q250" s="116">
        <f t="shared" si="897"/>
        <v>0</v>
      </c>
      <c r="R250" s="208">
        <f t="shared" si="897"/>
        <v>23140</v>
      </c>
      <c r="S250" s="208">
        <f>(R250/J249)*100</f>
        <v>14.762360446570973</v>
      </c>
      <c r="T250" s="208">
        <f>(R250/L249)*100</f>
        <v>14.762360446570973</v>
      </c>
      <c r="U250" s="208">
        <f>(R250/D250)*100</f>
        <v>4.2072727272727279</v>
      </c>
      <c r="V250" s="208">
        <f>V252+V259+V261</f>
        <v>0</v>
      </c>
      <c r="W250" s="208">
        <f>(V250/J249)*100</f>
        <v>0</v>
      </c>
      <c r="X250" s="208">
        <f>(V250/L249)*100</f>
        <v>0</v>
      </c>
      <c r="Y250" s="208">
        <f>(V250/D250)*100</f>
        <v>0</v>
      </c>
      <c r="Z250" s="208">
        <f>Z252+Z259+Z261</f>
        <v>23140</v>
      </c>
      <c r="AA250" s="224">
        <f>(Z250/J249)*100</f>
        <v>14.762360446570973</v>
      </c>
      <c r="AB250" s="208">
        <f>(Z250/L249)*100</f>
        <v>14.762360446570973</v>
      </c>
      <c r="AC250" s="208">
        <f>(Z250/D250)*100</f>
        <v>4.2072727272727279</v>
      </c>
      <c r="AD250" s="208">
        <f>AD252+AD259+AD261</f>
        <v>133610</v>
      </c>
      <c r="AE250" s="208">
        <f>(AD250/J249)*100</f>
        <v>85.23763955342902</v>
      </c>
      <c r="AF250" s="208">
        <f>(AD250/D250)*100</f>
        <v>24.292727272727273</v>
      </c>
      <c r="AG250" s="208">
        <f>AG252+AG259+AG261</f>
        <v>133610</v>
      </c>
      <c r="AH250" s="208">
        <f>(AG250/L249)*100</f>
        <v>85.23763955342902</v>
      </c>
      <c r="AI250" s="208">
        <f>(AG250/D250)*100</f>
        <v>24.292727272727273</v>
      </c>
      <c r="AJ250" s="208">
        <f>AJ252+AJ259+AJ261</f>
        <v>526860</v>
      </c>
      <c r="AK250" s="208">
        <f>(AJ250/D250)*100</f>
        <v>95.792727272727276</v>
      </c>
    </row>
    <row r="251" spans="1:37" ht="14.45" hidden="1" customHeight="1">
      <c r="A251" s="1105"/>
      <c r="B251" s="1106"/>
      <c r="C251" s="1108"/>
      <c r="D251" s="1108"/>
      <c r="E251" s="1110"/>
      <c r="F251" s="1110"/>
      <c r="G251" s="1110"/>
      <c r="H251" s="1110"/>
      <c r="I251" s="1110"/>
      <c r="J251" s="1110"/>
      <c r="K251" s="112"/>
      <c r="L251" s="108"/>
      <c r="M251" s="115"/>
      <c r="N251" s="119"/>
      <c r="O251" s="121"/>
      <c r="P251" s="123"/>
      <c r="Q251" s="117"/>
      <c r="R251" s="125"/>
      <c r="S251" s="125"/>
      <c r="T251" s="125"/>
      <c r="U251" s="125"/>
      <c r="V251" s="125"/>
      <c r="W251" s="125"/>
      <c r="X251" s="125"/>
      <c r="Y251" s="125"/>
      <c r="Z251" s="125"/>
      <c r="AA251" s="2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</row>
    <row r="252" spans="1:37" ht="18.75" hidden="1">
      <c r="A252" s="38"/>
      <c r="B252" s="39"/>
      <c r="C252" s="40" t="s">
        <v>55</v>
      </c>
      <c r="D252" s="40">
        <f t="shared" ref="D252:J252" si="898">SUM(D253:D258)</f>
        <v>550000</v>
      </c>
      <c r="E252" s="41">
        <f t="shared" si="898"/>
        <v>156750</v>
      </c>
      <c r="F252" s="41">
        <f t="shared" si="898"/>
        <v>0</v>
      </c>
      <c r="G252" s="41">
        <f t="shared" si="898"/>
        <v>0</v>
      </c>
      <c r="H252" s="41">
        <f t="shared" ref="H252" si="899">SUM(H253:H258)</f>
        <v>0</v>
      </c>
      <c r="I252" s="41">
        <f t="shared" si="898"/>
        <v>0</v>
      </c>
      <c r="J252" s="41">
        <f t="shared" si="898"/>
        <v>156750</v>
      </c>
      <c r="K252" s="42">
        <f>SUM(K253:K256)</f>
        <v>0</v>
      </c>
      <c r="L252" s="41">
        <f t="shared" ref="L252:R252" si="900">SUM(L253:L258)</f>
        <v>156750</v>
      </c>
      <c r="M252" s="43">
        <f t="shared" si="900"/>
        <v>23140</v>
      </c>
      <c r="N252" s="44">
        <f t="shared" si="900"/>
        <v>0</v>
      </c>
      <c r="O252" s="45">
        <f t="shared" si="900"/>
        <v>0</v>
      </c>
      <c r="P252" s="46">
        <f t="shared" si="900"/>
        <v>0</v>
      </c>
      <c r="Q252" s="80">
        <f t="shared" si="900"/>
        <v>0</v>
      </c>
      <c r="R252" s="47">
        <f t="shared" si="900"/>
        <v>23140</v>
      </c>
      <c r="S252" s="48">
        <f>R252/J252*100</f>
        <v>14.762360446570973</v>
      </c>
      <c r="T252" s="48">
        <f>R252/L252*100</f>
        <v>14.762360446570973</v>
      </c>
      <c r="U252" s="48">
        <f>R252/D252*100</f>
        <v>4.2072727272727279</v>
      </c>
      <c r="V252" s="47">
        <f>SUM(V253:V258)</f>
        <v>0</v>
      </c>
      <c r="W252" s="48">
        <f>V252/J252*100</f>
        <v>0</v>
      </c>
      <c r="X252" s="48">
        <f>V252/L252*100</f>
        <v>0</v>
      </c>
      <c r="Y252" s="48">
        <f>V252/D252*100</f>
        <v>0</v>
      </c>
      <c r="Z252" s="48">
        <f>SUM(Z253:Z258)</f>
        <v>23140</v>
      </c>
      <c r="AA252" s="226">
        <f>Z252/J252*100</f>
        <v>14.762360446570973</v>
      </c>
      <c r="AB252" s="48">
        <f>Z252/L252*100</f>
        <v>14.762360446570973</v>
      </c>
      <c r="AC252" s="48">
        <f>Z252/D252*100</f>
        <v>4.2072727272727279</v>
      </c>
      <c r="AD252" s="47">
        <f>SUM(AD253:AD258)</f>
        <v>133610</v>
      </c>
      <c r="AE252" s="47">
        <f>(AD252/J252)*100</f>
        <v>85.23763955342902</v>
      </c>
      <c r="AF252" s="47">
        <f>(AD252/D252)*100</f>
        <v>24.292727272727273</v>
      </c>
      <c r="AG252" s="47">
        <f>SUM(AG253:AG258)</f>
        <v>133610</v>
      </c>
      <c r="AH252" s="47">
        <f>(AG252/L252)*100</f>
        <v>85.23763955342902</v>
      </c>
      <c r="AI252" s="47">
        <f>(AG252/D252)*100</f>
        <v>24.292727272727273</v>
      </c>
      <c r="AJ252" s="47">
        <f>SUM(AJ253:AJ258)</f>
        <v>526860</v>
      </c>
      <c r="AK252" s="47">
        <f>(AJ252/D252)*100</f>
        <v>95.792727272727276</v>
      </c>
    </row>
    <row r="253" spans="1:37" ht="18.75" hidden="1">
      <c r="A253" s="38"/>
      <c r="B253" s="39"/>
      <c r="C253" s="49" t="s">
        <v>56</v>
      </c>
      <c r="D253" s="49">
        <v>0</v>
      </c>
      <c r="E253" s="49"/>
      <c r="F253" s="49"/>
      <c r="G253" s="49"/>
      <c r="H253" s="49"/>
      <c r="I253" s="49">
        <v>0</v>
      </c>
      <c r="J253" s="41">
        <f>SUM(E253:I253)</f>
        <v>0</v>
      </c>
      <c r="K253" s="50">
        <v>0</v>
      </c>
      <c r="L253" s="209">
        <f>J253+K253</f>
        <v>0</v>
      </c>
      <c r="M253" s="52"/>
      <c r="N253" s="53"/>
      <c r="O253" s="54"/>
      <c r="P253" s="55"/>
      <c r="Q253" s="81"/>
      <c r="R253" s="56">
        <f>M253+N253</f>
        <v>0</v>
      </c>
      <c r="S253" s="56" t="e">
        <f>R253/J253*100</f>
        <v>#DIV/0!</v>
      </c>
      <c r="T253" s="56" t="e">
        <f>R253/L253*100</f>
        <v>#DIV/0!</v>
      </c>
      <c r="U253" s="56" t="e">
        <f>R253/D253*100</f>
        <v>#DIV/0!</v>
      </c>
      <c r="V253" s="57">
        <f>O253+P253+Q253</f>
        <v>0</v>
      </c>
      <c r="W253" s="56" t="e">
        <f>V253/J253*100</f>
        <v>#DIV/0!</v>
      </c>
      <c r="X253" s="56" t="e">
        <f>V253/L253*100</f>
        <v>#DIV/0!</v>
      </c>
      <c r="Y253" s="56" t="e">
        <f>V253/D253*100</f>
        <v>#DIV/0!</v>
      </c>
      <c r="Z253" s="56">
        <f>SUM(M253:Q253)</f>
        <v>0</v>
      </c>
      <c r="AA253" s="226" t="e">
        <f>Z253/J253*100</f>
        <v>#DIV/0!</v>
      </c>
      <c r="AB253" s="56" t="e">
        <f>Z253/L253*100</f>
        <v>#DIV/0!</v>
      </c>
      <c r="AC253" s="56" t="e">
        <f>Z253/D253*100</f>
        <v>#DIV/0!</v>
      </c>
      <c r="AD253" s="57">
        <f>J253-Z253</f>
        <v>0</v>
      </c>
      <c r="AE253" s="57" t="e">
        <f>(AD253/J253)*100</f>
        <v>#DIV/0!</v>
      </c>
      <c r="AF253" s="57" t="e">
        <f>(AD253/D253)*100</f>
        <v>#DIV/0!</v>
      </c>
      <c r="AG253" s="34">
        <f>L253-Z253</f>
        <v>0</v>
      </c>
      <c r="AH253" s="57" t="e">
        <f>(AG253/L253)*100</f>
        <v>#DIV/0!</v>
      </c>
      <c r="AI253" s="57" t="e">
        <f>(AG253/D253)*100</f>
        <v>#DIV/0!</v>
      </c>
      <c r="AJ253" s="34">
        <f>D253-Z253</f>
        <v>0</v>
      </c>
      <c r="AK253" s="57" t="e">
        <f>(AJ253/D253)*100</f>
        <v>#DIV/0!</v>
      </c>
    </row>
    <row r="254" spans="1:37" ht="18.75" hidden="1">
      <c r="A254" s="38"/>
      <c r="B254" s="39"/>
      <c r="C254" s="49" t="s">
        <v>375</v>
      </c>
      <c r="D254" s="49">
        <v>30000</v>
      </c>
      <c r="E254" s="49">
        <v>0</v>
      </c>
      <c r="F254" s="49"/>
      <c r="G254" s="49"/>
      <c r="H254" s="49"/>
      <c r="I254" s="49">
        <v>0</v>
      </c>
      <c r="J254" s="41">
        <f t="shared" ref="J254:J258" si="901">SUM(E254:I254)</f>
        <v>0</v>
      </c>
      <c r="K254" s="50"/>
      <c r="L254" s="209">
        <f t="shared" ref="L254:L258" si="902">J254+K254</f>
        <v>0</v>
      </c>
      <c r="M254" s="52"/>
      <c r="N254" s="53"/>
      <c r="O254" s="54"/>
      <c r="P254" s="55"/>
      <c r="Q254" s="81"/>
      <c r="R254" s="56">
        <f>M254+N254</f>
        <v>0</v>
      </c>
      <c r="S254" s="56" t="e">
        <f t="shared" ref="S254:S258" si="903">R254/J254*100</f>
        <v>#DIV/0!</v>
      </c>
      <c r="T254" s="56" t="e">
        <f t="shared" ref="T254:T261" si="904">R254/L254*100</f>
        <v>#DIV/0!</v>
      </c>
      <c r="U254" s="56">
        <f t="shared" ref="U254:U258" si="905">R254/D254*100</f>
        <v>0</v>
      </c>
      <c r="V254" s="57">
        <f t="shared" ref="V254:V256" si="906">O254+P254+Q254</f>
        <v>0</v>
      </c>
      <c r="W254" s="56" t="e">
        <f t="shared" ref="W254:W258" si="907">V254/J254*100</f>
        <v>#DIV/0!</v>
      </c>
      <c r="X254" s="56" t="e">
        <f t="shared" ref="X254:X261" si="908">V254/L254*100</f>
        <v>#DIV/0!</v>
      </c>
      <c r="Y254" s="56">
        <f t="shared" ref="Y254:Y258" si="909">V254/D254*100</f>
        <v>0</v>
      </c>
      <c r="Z254" s="56">
        <f t="shared" ref="Z254:Z258" si="910">SUM(M254:Q254)</f>
        <v>0</v>
      </c>
      <c r="AA254" s="226" t="e">
        <f t="shared" ref="AA254:AA258" si="911">Z254/J254*100</f>
        <v>#DIV/0!</v>
      </c>
      <c r="AB254" s="56" t="e">
        <f t="shared" ref="AB254:AB261" si="912">Z254/L254*100</f>
        <v>#DIV/0!</v>
      </c>
      <c r="AC254" s="56">
        <f t="shared" ref="AC254:AC258" si="913">Z254/D254*100</f>
        <v>0</v>
      </c>
      <c r="AD254" s="57">
        <f t="shared" ref="AD254:AD258" si="914">J254-Z254</f>
        <v>0</v>
      </c>
      <c r="AE254" s="57" t="e">
        <f t="shared" ref="AE254:AE258" si="915">(AD254/J254)*100</f>
        <v>#DIV/0!</v>
      </c>
      <c r="AF254" s="57">
        <f t="shared" ref="AF254:AF258" si="916">(AD254/D254)*100</f>
        <v>0</v>
      </c>
      <c r="AG254" s="34">
        <f t="shared" ref="AG254:AG258" si="917">L254-Z254</f>
        <v>0</v>
      </c>
      <c r="AH254" s="57" t="e">
        <f t="shared" ref="AH254:AH258" si="918">(AG254/L254)*100</f>
        <v>#DIV/0!</v>
      </c>
      <c r="AI254" s="57">
        <f t="shared" ref="AI254:AI258" si="919">(AG254/D254)*100</f>
        <v>0</v>
      </c>
      <c r="AJ254" s="34">
        <f>D254-Z254</f>
        <v>30000</v>
      </c>
      <c r="AK254" s="57">
        <f>(AJ254/D254)*100</f>
        <v>100</v>
      </c>
    </row>
    <row r="255" spans="1:37" ht="18.75" hidden="1">
      <c r="A255" s="38"/>
      <c r="B255" s="38"/>
      <c r="C255" s="49" t="s">
        <v>57</v>
      </c>
      <c r="D255" s="49">
        <v>520000</v>
      </c>
      <c r="E255" s="49">
        <v>156750</v>
      </c>
      <c r="F255" s="49"/>
      <c r="G255" s="49"/>
      <c r="H255" s="49"/>
      <c r="I255" s="49">
        <v>0</v>
      </c>
      <c r="J255" s="41">
        <f>SUM(E255:I255)</f>
        <v>156750</v>
      </c>
      <c r="K255" s="58">
        <v>0</v>
      </c>
      <c r="L255" s="209">
        <f t="shared" si="902"/>
        <v>156750</v>
      </c>
      <c r="M255" s="52">
        <v>23140</v>
      </c>
      <c r="N255" s="53"/>
      <c r="O255" s="54"/>
      <c r="P255" s="55"/>
      <c r="Q255" s="81"/>
      <c r="R255" s="56">
        <f t="shared" ref="R255:R258" si="920">M255+N255</f>
        <v>23140</v>
      </c>
      <c r="S255" s="56">
        <f t="shared" si="903"/>
        <v>14.762360446570973</v>
      </c>
      <c r="T255" s="56">
        <f t="shared" si="904"/>
        <v>14.762360446570973</v>
      </c>
      <c r="U255" s="56">
        <f t="shared" si="905"/>
        <v>4.45</v>
      </c>
      <c r="V255" s="57">
        <f t="shared" si="906"/>
        <v>0</v>
      </c>
      <c r="W255" s="56">
        <f t="shared" si="907"/>
        <v>0</v>
      </c>
      <c r="X255" s="56">
        <f t="shared" si="908"/>
        <v>0</v>
      </c>
      <c r="Y255" s="56">
        <f t="shared" si="909"/>
        <v>0</v>
      </c>
      <c r="Z255" s="56">
        <f t="shared" si="910"/>
        <v>23140</v>
      </c>
      <c r="AA255" s="226">
        <f t="shared" si="911"/>
        <v>14.762360446570973</v>
      </c>
      <c r="AB255" s="56">
        <f t="shared" si="912"/>
        <v>14.762360446570973</v>
      </c>
      <c r="AC255" s="56">
        <f t="shared" si="913"/>
        <v>4.45</v>
      </c>
      <c r="AD255" s="57">
        <f t="shared" si="914"/>
        <v>133610</v>
      </c>
      <c r="AE255" s="57">
        <f t="shared" si="915"/>
        <v>85.23763955342902</v>
      </c>
      <c r="AF255" s="57">
        <f t="shared" si="916"/>
        <v>25.694230769230771</v>
      </c>
      <c r="AG255" s="34">
        <f t="shared" si="917"/>
        <v>133610</v>
      </c>
      <c r="AH255" s="57">
        <f t="shared" si="918"/>
        <v>85.23763955342902</v>
      </c>
      <c r="AI255" s="57">
        <f t="shared" si="919"/>
        <v>25.694230769230771</v>
      </c>
      <c r="AJ255" s="34">
        <f t="shared" ref="AJ255:AJ258" si="921">D255-Z255</f>
        <v>496860</v>
      </c>
      <c r="AK255" s="57">
        <f t="shared" ref="AK255:AK258" si="922">(AJ255/D255)*100</f>
        <v>95.55</v>
      </c>
    </row>
    <row r="256" spans="1:37" ht="17.45" hidden="1" customHeight="1">
      <c r="A256" s="38"/>
      <c r="B256" s="38"/>
      <c r="C256" s="49" t="s">
        <v>58</v>
      </c>
      <c r="D256" s="49"/>
      <c r="E256" s="49"/>
      <c r="F256" s="49"/>
      <c r="G256" s="49"/>
      <c r="H256" s="49"/>
      <c r="I256" s="49">
        <v>0</v>
      </c>
      <c r="J256" s="41">
        <f t="shared" si="901"/>
        <v>0</v>
      </c>
      <c r="K256" s="59">
        <v>0</v>
      </c>
      <c r="L256" s="209">
        <f t="shared" si="902"/>
        <v>0</v>
      </c>
      <c r="M256" s="52"/>
      <c r="N256" s="53"/>
      <c r="O256" s="54"/>
      <c r="P256" s="55"/>
      <c r="Q256" s="81"/>
      <c r="R256" s="56">
        <f t="shared" si="920"/>
        <v>0</v>
      </c>
      <c r="S256" s="56" t="e">
        <f t="shared" si="903"/>
        <v>#DIV/0!</v>
      </c>
      <c r="T256" s="56" t="e">
        <f t="shared" si="904"/>
        <v>#DIV/0!</v>
      </c>
      <c r="U256" s="56" t="e">
        <f t="shared" si="905"/>
        <v>#DIV/0!</v>
      </c>
      <c r="V256" s="57">
        <f t="shared" si="906"/>
        <v>0</v>
      </c>
      <c r="W256" s="56" t="e">
        <f t="shared" si="907"/>
        <v>#DIV/0!</v>
      </c>
      <c r="X256" s="56" t="e">
        <f t="shared" si="908"/>
        <v>#DIV/0!</v>
      </c>
      <c r="Y256" s="56" t="e">
        <f t="shared" si="909"/>
        <v>#DIV/0!</v>
      </c>
      <c r="Z256" s="56">
        <f t="shared" si="910"/>
        <v>0</v>
      </c>
      <c r="AA256" s="226" t="e">
        <f t="shared" si="911"/>
        <v>#DIV/0!</v>
      </c>
      <c r="AB256" s="56" t="e">
        <f t="shared" si="912"/>
        <v>#DIV/0!</v>
      </c>
      <c r="AC256" s="56" t="e">
        <f t="shared" si="913"/>
        <v>#DIV/0!</v>
      </c>
      <c r="AD256" s="57">
        <f t="shared" si="914"/>
        <v>0</v>
      </c>
      <c r="AE256" s="57" t="e">
        <f t="shared" si="915"/>
        <v>#DIV/0!</v>
      </c>
      <c r="AF256" s="57" t="e">
        <f t="shared" si="916"/>
        <v>#DIV/0!</v>
      </c>
      <c r="AG256" s="34">
        <f t="shared" si="917"/>
        <v>0</v>
      </c>
      <c r="AH256" s="57" t="e">
        <f t="shared" si="918"/>
        <v>#DIV/0!</v>
      </c>
      <c r="AI256" s="57" t="e">
        <f t="shared" si="919"/>
        <v>#DIV/0!</v>
      </c>
      <c r="AJ256" s="34">
        <f t="shared" si="921"/>
        <v>0</v>
      </c>
      <c r="AK256" s="57" t="e">
        <f t="shared" si="922"/>
        <v>#DIV/0!</v>
      </c>
    </row>
    <row r="257" spans="1:37" ht="17.45" hidden="1" customHeight="1">
      <c r="A257" s="38"/>
      <c r="B257" s="38"/>
      <c r="C257" s="49" t="s">
        <v>69</v>
      </c>
      <c r="D257" s="98"/>
      <c r="E257" s="98"/>
      <c r="F257" s="49"/>
      <c r="G257" s="49"/>
      <c r="H257" s="49"/>
      <c r="I257" s="49">
        <v>0</v>
      </c>
      <c r="J257" s="41">
        <f t="shared" si="901"/>
        <v>0</v>
      </c>
      <c r="K257" s="59">
        <v>0</v>
      </c>
      <c r="L257" s="209">
        <f t="shared" si="902"/>
        <v>0</v>
      </c>
      <c r="M257" s="52"/>
      <c r="N257" s="53"/>
      <c r="O257" s="54"/>
      <c r="P257" s="55"/>
      <c r="Q257" s="81"/>
      <c r="R257" s="56">
        <f t="shared" si="920"/>
        <v>0</v>
      </c>
      <c r="S257" s="56" t="e">
        <f t="shared" si="903"/>
        <v>#DIV/0!</v>
      </c>
      <c r="T257" s="56" t="e">
        <f t="shared" si="904"/>
        <v>#DIV/0!</v>
      </c>
      <c r="U257" s="56" t="e">
        <f t="shared" si="905"/>
        <v>#DIV/0!</v>
      </c>
      <c r="V257" s="57">
        <f>O257+P257+Q257</f>
        <v>0</v>
      </c>
      <c r="W257" s="56" t="e">
        <f t="shared" si="907"/>
        <v>#DIV/0!</v>
      </c>
      <c r="X257" s="56" t="e">
        <f t="shared" si="908"/>
        <v>#DIV/0!</v>
      </c>
      <c r="Y257" s="56" t="e">
        <f t="shared" si="909"/>
        <v>#DIV/0!</v>
      </c>
      <c r="Z257" s="56">
        <f t="shared" si="910"/>
        <v>0</v>
      </c>
      <c r="AA257" s="226" t="e">
        <f t="shared" si="911"/>
        <v>#DIV/0!</v>
      </c>
      <c r="AB257" s="56" t="e">
        <f t="shared" si="912"/>
        <v>#DIV/0!</v>
      </c>
      <c r="AC257" s="56" t="e">
        <f t="shared" si="913"/>
        <v>#DIV/0!</v>
      </c>
      <c r="AD257" s="57">
        <f t="shared" si="914"/>
        <v>0</v>
      </c>
      <c r="AE257" s="57" t="e">
        <f t="shared" si="915"/>
        <v>#DIV/0!</v>
      </c>
      <c r="AF257" s="57" t="e">
        <f t="shared" si="916"/>
        <v>#DIV/0!</v>
      </c>
      <c r="AG257" s="34">
        <f t="shared" si="917"/>
        <v>0</v>
      </c>
      <c r="AH257" s="57" t="e">
        <f t="shared" si="918"/>
        <v>#DIV/0!</v>
      </c>
      <c r="AI257" s="57" t="e">
        <f t="shared" si="919"/>
        <v>#DIV/0!</v>
      </c>
      <c r="AJ257" s="34">
        <f t="shared" si="921"/>
        <v>0</v>
      </c>
      <c r="AK257" s="57" t="e">
        <f t="shared" si="922"/>
        <v>#DIV/0!</v>
      </c>
    </row>
    <row r="258" spans="1:37" ht="17.45" hidden="1" customHeight="1">
      <c r="A258" s="38"/>
      <c r="B258" s="38"/>
      <c r="C258" s="49" t="s">
        <v>60</v>
      </c>
      <c r="D258" s="49"/>
      <c r="E258" s="49"/>
      <c r="F258" s="49"/>
      <c r="G258" s="49"/>
      <c r="H258" s="49"/>
      <c r="I258" s="49">
        <v>0</v>
      </c>
      <c r="J258" s="41">
        <f t="shared" si="901"/>
        <v>0</v>
      </c>
      <c r="K258" s="58">
        <v>0</v>
      </c>
      <c r="L258" s="209">
        <f t="shared" si="902"/>
        <v>0</v>
      </c>
      <c r="M258" s="52"/>
      <c r="N258" s="53"/>
      <c r="O258" s="54"/>
      <c r="P258" s="55"/>
      <c r="Q258" s="81"/>
      <c r="R258" s="56">
        <f t="shared" si="920"/>
        <v>0</v>
      </c>
      <c r="S258" s="56" t="e">
        <f t="shared" si="903"/>
        <v>#DIV/0!</v>
      </c>
      <c r="T258" s="56" t="e">
        <f t="shared" si="904"/>
        <v>#DIV/0!</v>
      </c>
      <c r="U258" s="56" t="e">
        <f t="shared" si="905"/>
        <v>#DIV/0!</v>
      </c>
      <c r="V258" s="57">
        <f t="shared" ref="V258" si="923">O258+P258+Q258</f>
        <v>0</v>
      </c>
      <c r="W258" s="56" t="e">
        <f t="shared" si="907"/>
        <v>#DIV/0!</v>
      </c>
      <c r="X258" s="56" t="e">
        <f t="shared" si="908"/>
        <v>#DIV/0!</v>
      </c>
      <c r="Y258" s="56" t="e">
        <f t="shared" si="909"/>
        <v>#DIV/0!</v>
      </c>
      <c r="Z258" s="56">
        <f t="shared" si="910"/>
        <v>0</v>
      </c>
      <c r="AA258" s="226" t="e">
        <f t="shared" si="911"/>
        <v>#DIV/0!</v>
      </c>
      <c r="AB258" s="56" t="e">
        <f t="shared" si="912"/>
        <v>#DIV/0!</v>
      </c>
      <c r="AC258" s="56" t="e">
        <f t="shared" si="913"/>
        <v>#DIV/0!</v>
      </c>
      <c r="AD258" s="57">
        <f t="shared" si="914"/>
        <v>0</v>
      </c>
      <c r="AE258" s="57" t="e">
        <f t="shared" si="915"/>
        <v>#DIV/0!</v>
      </c>
      <c r="AF258" s="57" t="e">
        <f t="shared" si="916"/>
        <v>#DIV/0!</v>
      </c>
      <c r="AG258" s="34">
        <f t="shared" si="917"/>
        <v>0</v>
      </c>
      <c r="AH258" s="57" t="e">
        <f t="shared" si="918"/>
        <v>#DIV/0!</v>
      </c>
      <c r="AI258" s="57" t="e">
        <f t="shared" si="919"/>
        <v>#DIV/0!</v>
      </c>
      <c r="AJ258" s="34">
        <f t="shared" si="921"/>
        <v>0</v>
      </c>
      <c r="AK258" s="57" t="e">
        <f t="shared" si="922"/>
        <v>#DIV/0!</v>
      </c>
    </row>
    <row r="259" spans="1:37" ht="17.45" hidden="1" customHeight="1">
      <c r="A259" s="61"/>
      <c r="B259" s="62"/>
      <c r="C259" s="63" t="s">
        <v>61</v>
      </c>
      <c r="D259" s="63">
        <f>D260</f>
        <v>0</v>
      </c>
      <c r="E259" s="63">
        <f>SUM(E260:E260)</f>
        <v>0</v>
      </c>
      <c r="F259" s="63">
        <f t="shared" ref="F259:AJ259" si="924">F260</f>
        <v>0</v>
      </c>
      <c r="G259" s="63">
        <f t="shared" si="924"/>
        <v>0</v>
      </c>
      <c r="H259" s="63">
        <f t="shared" si="924"/>
        <v>0</v>
      </c>
      <c r="I259" s="63">
        <f t="shared" si="924"/>
        <v>0</v>
      </c>
      <c r="J259" s="63">
        <f t="shared" si="924"/>
        <v>0</v>
      </c>
      <c r="K259" s="84">
        <f t="shared" si="924"/>
        <v>0</v>
      </c>
      <c r="L259" s="63">
        <f t="shared" si="924"/>
        <v>0</v>
      </c>
      <c r="M259" s="64">
        <f t="shared" si="924"/>
        <v>0</v>
      </c>
      <c r="N259" s="65">
        <f t="shared" si="924"/>
        <v>0</v>
      </c>
      <c r="O259" s="66">
        <f t="shared" si="924"/>
        <v>0</v>
      </c>
      <c r="P259" s="46">
        <f t="shared" si="924"/>
        <v>0</v>
      </c>
      <c r="Q259" s="82">
        <f t="shared" si="924"/>
        <v>0</v>
      </c>
      <c r="R259" s="67">
        <f t="shared" si="924"/>
        <v>0</v>
      </c>
      <c r="S259" s="67" t="e">
        <f t="shared" si="924"/>
        <v>#DIV/0!</v>
      </c>
      <c r="T259" s="104" t="e">
        <f t="shared" si="904"/>
        <v>#DIV/0!</v>
      </c>
      <c r="U259" s="67" t="e">
        <f t="shared" si="924"/>
        <v>#DIV/0!</v>
      </c>
      <c r="V259" s="63">
        <f t="shared" si="924"/>
        <v>0</v>
      </c>
      <c r="W259" s="67" t="e">
        <f t="shared" si="924"/>
        <v>#DIV/0!</v>
      </c>
      <c r="X259" s="104" t="e">
        <f t="shared" si="908"/>
        <v>#DIV/0!</v>
      </c>
      <c r="Y259" s="67" t="e">
        <f t="shared" si="924"/>
        <v>#DIV/0!</v>
      </c>
      <c r="Z259" s="67">
        <f>Z260</f>
        <v>0</v>
      </c>
      <c r="AA259" s="227" t="e">
        <f t="shared" si="924"/>
        <v>#DIV/0!</v>
      </c>
      <c r="AB259" s="56" t="e">
        <f t="shared" si="912"/>
        <v>#DIV/0!</v>
      </c>
      <c r="AC259" s="67" t="e">
        <f t="shared" si="924"/>
        <v>#DIV/0!</v>
      </c>
      <c r="AD259" s="63">
        <f t="shared" si="924"/>
        <v>0</v>
      </c>
      <c r="AE259" s="63" t="e">
        <f t="shared" si="924"/>
        <v>#DIV/0!</v>
      </c>
      <c r="AF259" s="63" t="e">
        <f t="shared" si="924"/>
        <v>#DIV/0!</v>
      </c>
      <c r="AG259" s="63">
        <f t="shared" si="924"/>
        <v>0</v>
      </c>
      <c r="AH259" s="63" t="e">
        <f t="shared" si="924"/>
        <v>#DIV/0!</v>
      </c>
      <c r="AI259" s="63" t="e">
        <f t="shared" si="924"/>
        <v>#DIV/0!</v>
      </c>
      <c r="AJ259" s="63">
        <f t="shared" si="924"/>
        <v>0</v>
      </c>
      <c r="AK259" s="63" t="e">
        <f>(AJ259/D259)*100</f>
        <v>#DIV/0!</v>
      </c>
    </row>
    <row r="260" spans="1:37" ht="17.45" hidden="1" customHeight="1">
      <c r="A260" s="38"/>
      <c r="B260" s="38"/>
      <c r="C260" s="49" t="s">
        <v>70</v>
      </c>
      <c r="D260" s="57">
        <v>0</v>
      </c>
      <c r="E260" s="57">
        <v>0</v>
      </c>
      <c r="F260" s="49">
        <v>0</v>
      </c>
      <c r="G260" s="49">
        <v>0</v>
      </c>
      <c r="H260" s="49"/>
      <c r="I260" s="49">
        <v>0</v>
      </c>
      <c r="J260" s="49">
        <f>SUM(E260:I260)</f>
        <v>0</v>
      </c>
      <c r="K260" s="76">
        <v>0</v>
      </c>
      <c r="L260" s="209">
        <f t="shared" ref="L260:L261" si="925">J260+K260</f>
        <v>0</v>
      </c>
      <c r="M260" s="52"/>
      <c r="N260" s="53"/>
      <c r="O260" s="54"/>
      <c r="P260" s="55"/>
      <c r="Q260" s="81"/>
      <c r="R260" s="57">
        <f>M260+N260</f>
        <v>0</v>
      </c>
      <c r="S260" s="56" t="e">
        <f t="shared" ref="S260:S261" si="926">R260/J260*100</f>
        <v>#DIV/0!</v>
      </c>
      <c r="T260" s="56" t="e">
        <f t="shared" si="904"/>
        <v>#DIV/0!</v>
      </c>
      <c r="U260" s="56" t="e">
        <f t="shared" ref="U260:U261" si="927">R260/D260*100</f>
        <v>#DIV/0!</v>
      </c>
      <c r="V260" s="57">
        <f t="shared" ref="V260:V261" si="928">O260+P260+Q260</f>
        <v>0</v>
      </c>
      <c r="W260" s="56" t="e">
        <f t="shared" ref="W260:W261" si="929">V260/J260*100</f>
        <v>#DIV/0!</v>
      </c>
      <c r="X260" s="56" t="e">
        <f t="shared" si="908"/>
        <v>#DIV/0!</v>
      </c>
      <c r="Y260" s="56" t="e">
        <f t="shared" ref="Y260:Y261" si="930">V260/D260*100</f>
        <v>#DIV/0!</v>
      </c>
      <c r="Z260" s="56">
        <f t="shared" ref="Z260:Z261" si="931">SUM(M260:Q260)</f>
        <v>0</v>
      </c>
      <c r="AA260" s="226" t="e">
        <f t="shared" ref="AA260:AA261" si="932">Z260/J260*100</f>
        <v>#DIV/0!</v>
      </c>
      <c r="AB260" s="56" t="e">
        <f t="shared" si="912"/>
        <v>#DIV/0!</v>
      </c>
      <c r="AC260" s="56" t="e">
        <f t="shared" ref="AC260:AC261" si="933">Z260/D260*100</f>
        <v>#DIV/0!</v>
      </c>
      <c r="AD260" s="57">
        <f t="shared" ref="AD260:AD261" si="934">J260-Z260</f>
        <v>0</v>
      </c>
      <c r="AE260" s="57" t="e">
        <f t="shared" ref="AE260:AE261" si="935">(AD260/J260)*100</f>
        <v>#DIV/0!</v>
      </c>
      <c r="AF260" s="57" t="e">
        <f t="shared" ref="AF260:AF261" si="936">(AD260/D260)*100</f>
        <v>#DIV/0!</v>
      </c>
      <c r="AG260" s="34">
        <f t="shared" ref="AG260:AG261" si="937">L260-Z260</f>
        <v>0</v>
      </c>
      <c r="AH260" s="57" t="e">
        <f t="shared" ref="AH260:AH261" si="938">(AG260/L260)*100</f>
        <v>#DIV/0!</v>
      </c>
      <c r="AI260" s="57" t="e">
        <f t="shared" ref="AI260:AI261" si="939">(AG260/D260)*100</f>
        <v>#DIV/0!</v>
      </c>
      <c r="AJ260" s="34">
        <f t="shared" ref="AJ260:AJ261" si="940">D260-Z260</f>
        <v>0</v>
      </c>
      <c r="AK260" s="57" t="e">
        <f t="shared" ref="AK260:AK261" si="941">(AJ260/D260)*100</f>
        <v>#DIV/0!</v>
      </c>
    </row>
    <row r="261" spans="1:37" ht="17.45" hidden="1" customHeight="1">
      <c r="A261" s="38"/>
      <c r="B261" s="38"/>
      <c r="C261" s="41" t="s">
        <v>376</v>
      </c>
      <c r="D261" s="92"/>
      <c r="E261" s="57">
        <v>0</v>
      </c>
      <c r="F261" s="49">
        <v>0</v>
      </c>
      <c r="G261" s="49">
        <v>0</v>
      </c>
      <c r="H261" s="49"/>
      <c r="I261" s="49">
        <v>0</v>
      </c>
      <c r="J261" s="49">
        <f>SUM(E261:I261)</f>
        <v>0</v>
      </c>
      <c r="K261" s="76">
        <v>0</v>
      </c>
      <c r="L261" s="209">
        <f t="shared" si="925"/>
        <v>0</v>
      </c>
      <c r="M261" s="52">
        <v>0</v>
      </c>
      <c r="N261" s="53">
        <v>0</v>
      </c>
      <c r="O261" s="54">
        <v>0</v>
      </c>
      <c r="P261" s="55">
        <v>0</v>
      </c>
      <c r="Q261" s="81">
        <v>0</v>
      </c>
      <c r="R261" s="57">
        <f>M261+N261</f>
        <v>0</v>
      </c>
      <c r="S261" s="56" t="e">
        <f t="shared" si="926"/>
        <v>#DIV/0!</v>
      </c>
      <c r="T261" s="56" t="e">
        <f t="shared" si="904"/>
        <v>#DIV/0!</v>
      </c>
      <c r="U261" s="56" t="e">
        <f t="shared" si="927"/>
        <v>#DIV/0!</v>
      </c>
      <c r="V261" s="57">
        <f t="shared" si="928"/>
        <v>0</v>
      </c>
      <c r="W261" s="56" t="e">
        <f t="shared" si="929"/>
        <v>#DIV/0!</v>
      </c>
      <c r="X261" s="56" t="e">
        <f t="shared" si="908"/>
        <v>#DIV/0!</v>
      </c>
      <c r="Y261" s="56" t="e">
        <f t="shared" si="930"/>
        <v>#DIV/0!</v>
      </c>
      <c r="Z261" s="56">
        <f t="shared" si="931"/>
        <v>0</v>
      </c>
      <c r="AA261" s="226" t="e">
        <f t="shared" si="932"/>
        <v>#DIV/0!</v>
      </c>
      <c r="AB261" s="56" t="e">
        <f t="shared" si="912"/>
        <v>#DIV/0!</v>
      </c>
      <c r="AC261" s="56" t="e">
        <f t="shared" si="933"/>
        <v>#DIV/0!</v>
      </c>
      <c r="AD261" s="57">
        <f t="shared" si="934"/>
        <v>0</v>
      </c>
      <c r="AE261" s="57" t="e">
        <f t="shared" si="935"/>
        <v>#DIV/0!</v>
      </c>
      <c r="AF261" s="57" t="e">
        <f t="shared" si="936"/>
        <v>#DIV/0!</v>
      </c>
      <c r="AG261" s="34">
        <f t="shared" si="937"/>
        <v>0</v>
      </c>
      <c r="AH261" s="57" t="e">
        <f t="shared" si="938"/>
        <v>#DIV/0!</v>
      </c>
      <c r="AI261" s="57" t="e">
        <f t="shared" si="939"/>
        <v>#DIV/0!</v>
      </c>
      <c r="AJ261" s="34">
        <f t="shared" si="940"/>
        <v>0</v>
      </c>
      <c r="AK261" s="57" t="e">
        <f t="shared" si="941"/>
        <v>#DIV/0!</v>
      </c>
    </row>
    <row r="262" spans="1:37" ht="17.45" hidden="1" customHeight="1">
      <c r="A262" s="69"/>
      <c r="B262" s="69"/>
      <c r="C262" s="70"/>
      <c r="D262" s="70"/>
      <c r="E262" s="71"/>
      <c r="F262" s="71"/>
      <c r="G262" s="71"/>
      <c r="H262" s="71"/>
      <c r="I262" s="71"/>
      <c r="J262" s="71"/>
      <c r="K262" s="71"/>
      <c r="L262" s="71"/>
      <c r="M262" s="72"/>
      <c r="N262" s="73"/>
      <c r="O262" s="74"/>
      <c r="P262" s="75"/>
      <c r="Q262" s="83"/>
      <c r="R262" s="71"/>
      <c r="S262" s="71"/>
      <c r="T262" s="71"/>
      <c r="U262" s="71"/>
      <c r="V262" s="71"/>
      <c r="W262" s="71"/>
      <c r="X262" s="71"/>
      <c r="Y262" s="71"/>
      <c r="Z262" s="71"/>
      <c r="AA262" s="228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</row>
    <row r="263" spans="1:37" ht="36" hidden="1" customHeight="1">
      <c r="A263" s="1104" t="s">
        <v>232</v>
      </c>
      <c r="B263" s="1106" t="s">
        <v>497</v>
      </c>
      <c r="C263" s="1107" t="s">
        <v>498</v>
      </c>
      <c r="D263" s="36" t="s">
        <v>499</v>
      </c>
      <c r="E263" s="1109">
        <f>SUM(E266,E273,E275)</f>
        <v>156750</v>
      </c>
      <c r="F263" s="1109">
        <f t="shared" ref="F263:I263" si="942">SUM(F266,F273,F275)</f>
        <v>0</v>
      </c>
      <c r="G263" s="1109">
        <f t="shared" si="942"/>
        <v>0</v>
      </c>
      <c r="H263" s="1109">
        <f t="shared" ref="H263" si="943">SUM(H266,H273,H275)</f>
        <v>0</v>
      </c>
      <c r="I263" s="1109">
        <f t="shared" si="942"/>
        <v>0</v>
      </c>
      <c r="J263" s="1109">
        <f>J266+J273+J275</f>
        <v>156750</v>
      </c>
      <c r="K263" s="111">
        <f>SUM(K266,K273,K275)</f>
        <v>0</v>
      </c>
      <c r="L263" s="113">
        <f>SUM(L266,L273,L275)</f>
        <v>156750</v>
      </c>
      <c r="M263" s="37"/>
      <c r="N263" s="37"/>
      <c r="O263" s="37"/>
      <c r="P263" s="37"/>
      <c r="Q263" s="37"/>
      <c r="R263" s="203" t="s">
        <v>417</v>
      </c>
      <c r="S263" s="204" t="s">
        <v>433</v>
      </c>
      <c r="T263" s="204" t="s">
        <v>434</v>
      </c>
      <c r="U263" s="204" t="s">
        <v>403</v>
      </c>
      <c r="V263" s="204" t="s">
        <v>438</v>
      </c>
      <c r="W263" s="204" t="s">
        <v>433</v>
      </c>
      <c r="X263" s="204" t="s">
        <v>434</v>
      </c>
      <c r="Y263" s="204" t="s">
        <v>403</v>
      </c>
      <c r="Z263" s="203" t="s">
        <v>439</v>
      </c>
      <c r="AA263" s="223" t="s">
        <v>433</v>
      </c>
      <c r="AB263" s="204" t="s">
        <v>434</v>
      </c>
      <c r="AC263" s="204" t="s">
        <v>403</v>
      </c>
      <c r="AD263" s="204" t="s">
        <v>440</v>
      </c>
      <c r="AE263" s="204" t="s">
        <v>433</v>
      </c>
      <c r="AF263" s="204" t="s">
        <v>403</v>
      </c>
      <c r="AG263" s="204" t="s">
        <v>408</v>
      </c>
      <c r="AH263" s="204" t="s">
        <v>408</v>
      </c>
      <c r="AI263" s="204" t="s">
        <v>403</v>
      </c>
      <c r="AJ263" s="204" t="s">
        <v>441</v>
      </c>
      <c r="AK263" s="204" t="s">
        <v>403</v>
      </c>
    </row>
    <row r="264" spans="1:37" ht="18.75" hidden="1">
      <c r="A264" s="1105"/>
      <c r="B264" s="1106"/>
      <c r="C264" s="1108"/>
      <c r="D264" s="1108">
        <f>D266+D273+D275</f>
        <v>550000</v>
      </c>
      <c r="E264" s="1110"/>
      <c r="F264" s="1110"/>
      <c r="G264" s="1110"/>
      <c r="H264" s="1110"/>
      <c r="I264" s="1110"/>
      <c r="J264" s="1110"/>
      <c r="K264" s="112"/>
      <c r="L264" s="108"/>
      <c r="M264" s="114">
        <f t="shared" ref="M264:R264" si="944">M266+M273+M275</f>
        <v>0</v>
      </c>
      <c r="N264" s="118">
        <f t="shared" si="944"/>
        <v>0</v>
      </c>
      <c r="O264" s="120">
        <f t="shared" si="944"/>
        <v>0</v>
      </c>
      <c r="P264" s="122">
        <f t="shared" si="944"/>
        <v>0</v>
      </c>
      <c r="Q264" s="116">
        <f t="shared" si="944"/>
        <v>0</v>
      </c>
      <c r="R264" s="208">
        <f t="shared" si="944"/>
        <v>0</v>
      </c>
      <c r="S264" s="208">
        <f>(R264/J263)*100</f>
        <v>0</v>
      </c>
      <c r="T264" s="208">
        <f>(R264/L263)*100</f>
        <v>0</v>
      </c>
      <c r="U264" s="208">
        <f>(R264/D264)*100</f>
        <v>0</v>
      </c>
      <c r="V264" s="208">
        <f>V266+V273+V275</f>
        <v>0</v>
      </c>
      <c r="W264" s="208">
        <f>(V264/J263)*100</f>
        <v>0</v>
      </c>
      <c r="X264" s="208">
        <f>(V264/L263)*100</f>
        <v>0</v>
      </c>
      <c r="Y264" s="208">
        <f>(V264/D264)*100</f>
        <v>0</v>
      </c>
      <c r="Z264" s="208">
        <f>Z266+Z273+Z275</f>
        <v>0</v>
      </c>
      <c r="AA264" s="224">
        <f>(Z264/J263)*100</f>
        <v>0</v>
      </c>
      <c r="AB264" s="208">
        <f>(Z264/L263)*100</f>
        <v>0</v>
      </c>
      <c r="AC264" s="208">
        <f>(Z264/D264)*100</f>
        <v>0</v>
      </c>
      <c r="AD264" s="208">
        <f>AD266+AD273+AD275</f>
        <v>156750</v>
      </c>
      <c r="AE264" s="208">
        <f>(AD264/J263)*100</f>
        <v>100</v>
      </c>
      <c r="AF264" s="208">
        <f>(AD264/D264)*100</f>
        <v>28.499999999999996</v>
      </c>
      <c r="AG264" s="208">
        <f>AG266+AG273+AG275</f>
        <v>156750</v>
      </c>
      <c r="AH264" s="208">
        <f>(AG264/L263)*100</f>
        <v>100</v>
      </c>
      <c r="AI264" s="208">
        <f>(AG264/D264)*100</f>
        <v>28.499999999999996</v>
      </c>
      <c r="AJ264" s="208">
        <f>AJ266+AJ273+AJ275</f>
        <v>550000</v>
      </c>
      <c r="AK264" s="208">
        <f>(AJ264/D264)*100</f>
        <v>100</v>
      </c>
    </row>
    <row r="265" spans="1:37" ht="18.75" hidden="1">
      <c r="A265" s="1105"/>
      <c r="B265" s="1106"/>
      <c r="C265" s="1108"/>
      <c r="D265" s="1108"/>
      <c r="E265" s="1110"/>
      <c r="F265" s="1110"/>
      <c r="G265" s="1110"/>
      <c r="H265" s="1110"/>
      <c r="I265" s="1110"/>
      <c r="J265" s="1110"/>
      <c r="K265" s="112"/>
      <c r="L265" s="108"/>
      <c r="M265" s="115"/>
      <c r="N265" s="119"/>
      <c r="O265" s="121"/>
      <c r="P265" s="123"/>
      <c r="Q265" s="117"/>
      <c r="R265" s="125"/>
      <c r="S265" s="125"/>
      <c r="T265" s="125"/>
      <c r="U265" s="125"/>
      <c r="V265" s="125"/>
      <c r="W265" s="125"/>
      <c r="X265" s="125"/>
      <c r="Y265" s="125"/>
      <c r="Z265" s="125"/>
      <c r="AA265" s="2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</row>
    <row r="266" spans="1:37" ht="18.75" hidden="1">
      <c r="A266" s="38"/>
      <c r="B266" s="39"/>
      <c r="C266" s="40" t="s">
        <v>55</v>
      </c>
      <c r="D266" s="40">
        <f t="shared" ref="D266:J266" si="945">SUM(D267:D272)</f>
        <v>550000</v>
      </c>
      <c r="E266" s="41">
        <f t="shared" si="945"/>
        <v>156750</v>
      </c>
      <c r="F266" s="41">
        <f t="shared" si="945"/>
        <v>0</v>
      </c>
      <c r="G266" s="41">
        <f t="shared" si="945"/>
        <v>0</v>
      </c>
      <c r="H266" s="41">
        <f t="shared" ref="H266" si="946">SUM(H267:H272)</f>
        <v>0</v>
      </c>
      <c r="I266" s="41">
        <f t="shared" si="945"/>
        <v>0</v>
      </c>
      <c r="J266" s="41">
        <f t="shared" si="945"/>
        <v>156750</v>
      </c>
      <c r="K266" s="42">
        <f>SUM(K267:K270)</f>
        <v>0</v>
      </c>
      <c r="L266" s="41">
        <f t="shared" ref="L266:R266" si="947">SUM(L267:L272)</f>
        <v>156750</v>
      </c>
      <c r="M266" s="43">
        <f t="shared" si="947"/>
        <v>0</v>
      </c>
      <c r="N266" s="44">
        <f t="shared" si="947"/>
        <v>0</v>
      </c>
      <c r="O266" s="45">
        <f t="shared" si="947"/>
        <v>0</v>
      </c>
      <c r="P266" s="46">
        <f t="shared" si="947"/>
        <v>0</v>
      </c>
      <c r="Q266" s="80">
        <f t="shared" si="947"/>
        <v>0</v>
      </c>
      <c r="R266" s="47">
        <f t="shared" si="947"/>
        <v>0</v>
      </c>
      <c r="S266" s="48">
        <f>R266/J266*100</f>
        <v>0</v>
      </c>
      <c r="T266" s="48">
        <f>R266/L266*100</f>
        <v>0</v>
      </c>
      <c r="U266" s="48">
        <f>R266/D266*100</f>
        <v>0</v>
      </c>
      <c r="V266" s="47">
        <f>SUM(V267:V272)</f>
        <v>0</v>
      </c>
      <c r="W266" s="48">
        <f>V266/J266*100</f>
        <v>0</v>
      </c>
      <c r="X266" s="48">
        <f>V266/L266*100</f>
        <v>0</v>
      </c>
      <c r="Y266" s="48">
        <f>V266/D266*100</f>
        <v>0</v>
      </c>
      <c r="Z266" s="48">
        <f>SUM(Z267:Z272)</f>
        <v>0</v>
      </c>
      <c r="AA266" s="226">
        <f>Z266/J266*100</f>
        <v>0</v>
      </c>
      <c r="AB266" s="48">
        <f>Z266/L266*100</f>
        <v>0</v>
      </c>
      <c r="AC266" s="48">
        <f>Z266/D266*100</f>
        <v>0</v>
      </c>
      <c r="AD266" s="47">
        <f>SUM(AD267:AD272)</f>
        <v>156750</v>
      </c>
      <c r="AE266" s="47">
        <f>(AD266/J266)*100</f>
        <v>100</v>
      </c>
      <c r="AF266" s="47">
        <f>(AD266/D266)*100</f>
        <v>28.499999999999996</v>
      </c>
      <c r="AG266" s="47">
        <f>SUM(AG267:AG272)</f>
        <v>156750</v>
      </c>
      <c r="AH266" s="47">
        <f>(AG266/L266)*100</f>
        <v>100</v>
      </c>
      <c r="AI266" s="47">
        <f>(AG266/D266)*100</f>
        <v>28.499999999999996</v>
      </c>
      <c r="AJ266" s="47">
        <f>SUM(AJ267:AJ272)</f>
        <v>550000</v>
      </c>
      <c r="AK266" s="47">
        <f>(AJ266/D266)*100</f>
        <v>100</v>
      </c>
    </row>
    <row r="267" spans="1:37" ht="18" hidden="1" customHeight="1">
      <c r="A267" s="38"/>
      <c r="B267" s="39"/>
      <c r="C267" s="49" t="s">
        <v>56</v>
      </c>
      <c r="D267" s="49">
        <v>0</v>
      </c>
      <c r="E267" s="49"/>
      <c r="F267" s="49"/>
      <c r="G267" s="49"/>
      <c r="H267" s="49"/>
      <c r="I267" s="49"/>
      <c r="J267" s="41">
        <f>SUM(E267:I267)</f>
        <v>0</v>
      </c>
      <c r="K267" s="50">
        <v>0</v>
      </c>
      <c r="L267" s="209">
        <f>J267+K267</f>
        <v>0</v>
      </c>
      <c r="M267" s="52"/>
      <c r="N267" s="53"/>
      <c r="O267" s="54"/>
      <c r="P267" s="55"/>
      <c r="Q267" s="81"/>
      <c r="R267" s="56">
        <f>M267+N267</f>
        <v>0</v>
      </c>
      <c r="S267" s="56" t="e">
        <f>R267/J267*100</f>
        <v>#DIV/0!</v>
      </c>
      <c r="T267" s="56" t="e">
        <f>R267/L267*100</f>
        <v>#DIV/0!</v>
      </c>
      <c r="U267" s="56" t="e">
        <f>R267/D267*100</f>
        <v>#DIV/0!</v>
      </c>
      <c r="V267" s="57">
        <f>O267+P267+Q267</f>
        <v>0</v>
      </c>
      <c r="W267" s="56" t="e">
        <f>V267/J267*100</f>
        <v>#DIV/0!</v>
      </c>
      <c r="X267" s="56" t="e">
        <f>V267/L267*100</f>
        <v>#DIV/0!</v>
      </c>
      <c r="Y267" s="56" t="e">
        <f>V267/D267*100</f>
        <v>#DIV/0!</v>
      </c>
      <c r="Z267" s="56">
        <f>SUM(M267:Q267)</f>
        <v>0</v>
      </c>
      <c r="AA267" s="226" t="e">
        <f>Z267/J267*100</f>
        <v>#DIV/0!</v>
      </c>
      <c r="AB267" s="56" t="e">
        <f>Z267/L267*100</f>
        <v>#DIV/0!</v>
      </c>
      <c r="AC267" s="56" t="e">
        <f>Z267/D267*100</f>
        <v>#DIV/0!</v>
      </c>
      <c r="AD267" s="57">
        <f>J267-Z267</f>
        <v>0</v>
      </c>
      <c r="AE267" s="57" t="e">
        <f>(AD267/J267)*100</f>
        <v>#DIV/0!</v>
      </c>
      <c r="AF267" s="57" t="e">
        <f>(AD267/D267)*100</f>
        <v>#DIV/0!</v>
      </c>
      <c r="AG267" s="34">
        <f>L267-Z267</f>
        <v>0</v>
      </c>
      <c r="AH267" s="57" t="e">
        <f>(AG267/L267)*100</f>
        <v>#DIV/0!</v>
      </c>
      <c r="AI267" s="57" t="e">
        <f>(AG267/D267)*100</f>
        <v>#DIV/0!</v>
      </c>
      <c r="AJ267" s="34">
        <f>D267-Z267</f>
        <v>0</v>
      </c>
      <c r="AK267" s="57" t="e">
        <f>(AJ267/D267)*100</f>
        <v>#DIV/0!</v>
      </c>
    </row>
    <row r="268" spans="1:37" ht="18.75" hidden="1">
      <c r="A268" s="38"/>
      <c r="B268" s="39"/>
      <c r="C268" s="49" t="s">
        <v>375</v>
      </c>
      <c r="D268" s="49">
        <v>30000</v>
      </c>
      <c r="E268" s="49">
        <v>0</v>
      </c>
      <c r="F268" s="49"/>
      <c r="G268" s="49"/>
      <c r="H268" s="49"/>
      <c r="I268" s="49"/>
      <c r="J268" s="41">
        <f t="shared" ref="J268:J272" si="948">SUM(E268:I268)</f>
        <v>0</v>
      </c>
      <c r="K268" s="50"/>
      <c r="L268" s="209">
        <f t="shared" ref="L268:L272" si="949">J268+K268</f>
        <v>0</v>
      </c>
      <c r="M268" s="52"/>
      <c r="N268" s="53"/>
      <c r="O268" s="54"/>
      <c r="P268" s="55"/>
      <c r="Q268" s="81"/>
      <c r="R268" s="56">
        <f>M268+N268</f>
        <v>0</v>
      </c>
      <c r="S268" s="56" t="e">
        <f t="shared" ref="S268:S272" si="950">R268/J268*100</f>
        <v>#DIV/0!</v>
      </c>
      <c r="T268" s="56" t="e">
        <f t="shared" ref="T268:T275" si="951">R268/L268*100</f>
        <v>#DIV/0!</v>
      </c>
      <c r="U268" s="56">
        <f t="shared" ref="U268:U272" si="952">R268/D268*100</f>
        <v>0</v>
      </c>
      <c r="V268" s="57">
        <f t="shared" ref="V268:V270" si="953">O268+P268+Q268</f>
        <v>0</v>
      </c>
      <c r="W268" s="56" t="e">
        <f t="shared" ref="W268:W272" si="954">V268/J268*100</f>
        <v>#DIV/0!</v>
      </c>
      <c r="X268" s="56" t="e">
        <f t="shared" ref="X268:X275" si="955">V268/L268*100</f>
        <v>#DIV/0!</v>
      </c>
      <c r="Y268" s="56">
        <f t="shared" ref="Y268:Y272" si="956">V268/D268*100</f>
        <v>0</v>
      </c>
      <c r="Z268" s="56">
        <f t="shared" ref="Z268:Z272" si="957">SUM(M268:Q268)</f>
        <v>0</v>
      </c>
      <c r="AA268" s="226" t="e">
        <f t="shared" ref="AA268:AA272" si="958">Z268/J268*100</f>
        <v>#DIV/0!</v>
      </c>
      <c r="AB268" s="56" t="e">
        <f t="shared" ref="AB268:AB275" si="959">Z268/L268*100</f>
        <v>#DIV/0!</v>
      </c>
      <c r="AC268" s="56">
        <f t="shared" ref="AC268:AC272" si="960">Z268/D268*100</f>
        <v>0</v>
      </c>
      <c r="AD268" s="57">
        <f t="shared" ref="AD268:AD272" si="961">J268-Z268</f>
        <v>0</v>
      </c>
      <c r="AE268" s="57" t="e">
        <f t="shared" ref="AE268:AE272" si="962">(AD268/J268)*100</f>
        <v>#DIV/0!</v>
      </c>
      <c r="AF268" s="57">
        <f t="shared" ref="AF268:AF272" si="963">(AD268/D268)*100</f>
        <v>0</v>
      </c>
      <c r="AG268" s="34">
        <f t="shared" ref="AG268:AG272" si="964">L268-Z268</f>
        <v>0</v>
      </c>
      <c r="AH268" s="57" t="e">
        <f t="shared" ref="AH268:AH272" si="965">(AG268/L268)*100</f>
        <v>#DIV/0!</v>
      </c>
      <c r="AI268" s="57">
        <f t="shared" ref="AI268:AI272" si="966">(AG268/D268)*100</f>
        <v>0</v>
      </c>
      <c r="AJ268" s="34">
        <f>D268-Z268</f>
        <v>30000</v>
      </c>
      <c r="AK268" s="57">
        <f>(AJ268/D268)*100</f>
        <v>100</v>
      </c>
    </row>
    <row r="269" spans="1:37" ht="18.75" hidden="1">
      <c r="A269" s="38"/>
      <c r="B269" s="38"/>
      <c r="C269" s="49" t="s">
        <v>57</v>
      </c>
      <c r="D269" s="49">
        <v>520000</v>
      </c>
      <c r="E269" s="49">
        <v>156750</v>
      </c>
      <c r="F269" s="49"/>
      <c r="G269" s="49"/>
      <c r="H269" s="49"/>
      <c r="I269" s="49"/>
      <c r="J269" s="41">
        <f>SUM(E269:I269)</f>
        <v>156750</v>
      </c>
      <c r="K269" s="58">
        <v>0</v>
      </c>
      <c r="L269" s="209">
        <f>J269+K269</f>
        <v>156750</v>
      </c>
      <c r="M269" s="52"/>
      <c r="N269" s="53"/>
      <c r="O269" s="54"/>
      <c r="P269" s="55"/>
      <c r="Q269" s="81"/>
      <c r="R269" s="56">
        <f t="shared" ref="R269:R272" si="967">M269+N269</f>
        <v>0</v>
      </c>
      <c r="S269" s="56">
        <f t="shared" si="950"/>
        <v>0</v>
      </c>
      <c r="T269" s="56">
        <f t="shared" si="951"/>
        <v>0</v>
      </c>
      <c r="U269" s="56">
        <f t="shared" si="952"/>
        <v>0</v>
      </c>
      <c r="V269" s="57">
        <f t="shared" si="953"/>
        <v>0</v>
      </c>
      <c r="W269" s="56">
        <f t="shared" si="954"/>
        <v>0</v>
      </c>
      <c r="X269" s="56">
        <f t="shared" si="955"/>
        <v>0</v>
      </c>
      <c r="Y269" s="56">
        <f t="shared" si="956"/>
        <v>0</v>
      </c>
      <c r="Z269" s="56">
        <f t="shared" si="957"/>
        <v>0</v>
      </c>
      <c r="AA269" s="226">
        <f t="shared" si="958"/>
        <v>0</v>
      </c>
      <c r="AB269" s="56">
        <f t="shared" si="959"/>
        <v>0</v>
      </c>
      <c r="AC269" s="56">
        <f t="shared" si="960"/>
        <v>0</v>
      </c>
      <c r="AD269" s="57">
        <f t="shared" si="961"/>
        <v>156750</v>
      </c>
      <c r="AE269" s="57">
        <f t="shared" si="962"/>
        <v>100</v>
      </c>
      <c r="AF269" s="57">
        <f t="shared" si="963"/>
        <v>30.144230769230766</v>
      </c>
      <c r="AG269" s="34">
        <f t="shared" si="964"/>
        <v>156750</v>
      </c>
      <c r="AH269" s="57">
        <f t="shared" si="965"/>
        <v>100</v>
      </c>
      <c r="AI269" s="57">
        <f t="shared" si="966"/>
        <v>30.144230769230766</v>
      </c>
      <c r="AJ269" s="34">
        <f t="shared" ref="AJ269:AJ272" si="968">D269-Z269</f>
        <v>520000</v>
      </c>
      <c r="AK269" s="57">
        <f t="shared" ref="AK269:AK272" si="969">(AJ269/D269)*100</f>
        <v>100</v>
      </c>
    </row>
    <row r="270" spans="1:37" ht="18" hidden="1" customHeight="1">
      <c r="A270" s="38"/>
      <c r="B270" s="38"/>
      <c r="C270" s="49" t="s">
        <v>58</v>
      </c>
      <c r="D270" s="49"/>
      <c r="E270" s="39"/>
      <c r="F270" s="39"/>
      <c r="G270" s="49"/>
      <c r="H270" s="49"/>
      <c r="I270" s="49"/>
      <c r="J270" s="41">
        <f t="shared" si="948"/>
        <v>0</v>
      </c>
      <c r="K270" s="59">
        <v>0</v>
      </c>
      <c r="L270" s="209">
        <f t="shared" si="949"/>
        <v>0</v>
      </c>
      <c r="M270" s="52"/>
      <c r="N270" s="53"/>
      <c r="O270" s="54"/>
      <c r="P270" s="55"/>
      <c r="Q270" s="81"/>
      <c r="R270" s="56">
        <f t="shared" si="967"/>
        <v>0</v>
      </c>
      <c r="S270" s="56" t="e">
        <f t="shared" si="950"/>
        <v>#DIV/0!</v>
      </c>
      <c r="T270" s="56" t="e">
        <f t="shared" si="951"/>
        <v>#DIV/0!</v>
      </c>
      <c r="U270" s="56" t="e">
        <f t="shared" si="952"/>
        <v>#DIV/0!</v>
      </c>
      <c r="V270" s="57">
        <f t="shared" si="953"/>
        <v>0</v>
      </c>
      <c r="W270" s="56" t="e">
        <f t="shared" si="954"/>
        <v>#DIV/0!</v>
      </c>
      <c r="X270" s="56" t="e">
        <f t="shared" si="955"/>
        <v>#DIV/0!</v>
      </c>
      <c r="Y270" s="56" t="e">
        <f t="shared" si="956"/>
        <v>#DIV/0!</v>
      </c>
      <c r="Z270" s="56">
        <f t="shared" si="957"/>
        <v>0</v>
      </c>
      <c r="AA270" s="226" t="e">
        <f t="shared" si="958"/>
        <v>#DIV/0!</v>
      </c>
      <c r="AB270" s="56" t="e">
        <f t="shared" si="959"/>
        <v>#DIV/0!</v>
      </c>
      <c r="AC270" s="56" t="e">
        <f t="shared" si="960"/>
        <v>#DIV/0!</v>
      </c>
      <c r="AD270" s="57">
        <f t="shared" si="961"/>
        <v>0</v>
      </c>
      <c r="AE270" s="57" t="e">
        <f t="shared" si="962"/>
        <v>#DIV/0!</v>
      </c>
      <c r="AF270" s="57" t="e">
        <f t="shared" si="963"/>
        <v>#DIV/0!</v>
      </c>
      <c r="AG270" s="34">
        <f t="shared" si="964"/>
        <v>0</v>
      </c>
      <c r="AH270" s="57" t="e">
        <f t="shared" si="965"/>
        <v>#DIV/0!</v>
      </c>
      <c r="AI270" s="57" t="e">
        <f t="shared" si="966"/>
        <v>#DIV/0!</v>
      </c>
      <c r="AJ270" s="34">
        <f t="shared" si="968"/>
        <v>0</v>
      </c>
      <c r="AK270" s="57" t="e">
        <f t="shared" si="969"/>
        <v>#DIV/0!</v>
      </c>
    </row>
    <row r="271" spans="1:37" ht="18" hidden="1" customHeight="1">
      <c r="A271" s="38"/>
      <c r="B271" s="38"/>
      <c r="C271" s="49" t="s">
        <v>69</v>
      </c>
      <c r="D271" s="49"/>
      <c r="E271" s="49"/>
      <c r="F271" s="49"/>
      <c r="G271" s="49"/>
      <c r="H271" s="49"/>
      <c r="I271" s="49"/>
      <c r="J271" s="41">
        <f t="shared" si="948"/>
        <v>0</v>
      </c>
      <c r="K271" s="59">
        <v>0</v>
      </c>
      <c r="L271" s="209">
        <f t="shared" si="949"/>
        <v>0</v>
      </c>
      <c r="M271" s="52"/>
      <c r="N271" s="53"/>
      <c r="O271" s="54"/>
      <c r="P271" s="55"/>
      <c r="Q271" s="81"/>
      <c r="R271" s="56">
        <f t="shared" si="967"/>
        <v>0</v>
      </c>
      <c r="S271" s="56" t="e">
        <f t="shared" si="950"/>
        <v>#DIV/0!</v>
      </c>
      <c r="T271" s="56" t="e">
        <f t="shared" si="951"/>
        <v>#DIV/0!</v>
      </c>
      <c r="U271" s="56" t="e">
        <f t="shared" si="952"/>
        <v>#DIV/0!</v>
      </c>
      <c r="V271" s="57">
        <f>O271+P271+Q271</f>
        <v>0</v>
      </c>
      <c r="W271" s="56" t="e">
        <f t="shared" si="954"/>
        <v>#DIV/0!</v>
      </c>
      <c r="X271" s="56" t="e">
        <f t="shared" si="955"/>
        <v>#DIV/0!</v>
      </c>
      <c r="Y271" s="56" t="e">
        <f t="shared" si="956"/>
        <v>#DIV/0!</v>
      </c>
      <c r="Z271" s="56">
        <f t="shared" si="957"/>
        <v>0</v>
      </c>
      <c r="AA271" s="226" t="e">
        <f t="shared" si="958"/>
        <v>#DIV/0!</v>
      </c>
      <c r="AB271" s="56" t="e">
        <f t="shared" si="959"/>
        <v>#DIV/0!</v>
      </c>
      <c r="AC271" s="56" t="e">
        <f t="shared" si="960"/>
        <v>#DIV/0!</v>
      </c>
      <c r="AD271" s="57">
        <f t="shared" si="961"/>
        <v>0</v>
      </c>
      <c r="AE271" s="57" t="e">
        <f t="shared" si="962"/>
        <v>#DIV/0!</v>
      </c>
      <c r="AF271" s="57" t="e">
        <f t="shared" si="963"/>
        <v>#DIV/0!</v>
      </c>
      <c r="AG271" s="34">
        <f t="shared" si="964"/>
        <v>0</v>
      </c>
      <c r="AH271" s="57" t="e">
        <f t="shared" si="965"/>
        <v>#DIV/0!</v>
      </c>
      <c r="AI271" s="57" t="e">
        <f t="shared" si="966"/>
        <v>#DIV/0!</v>
      </c>
      <c r="AJ271" s="34">
        <f t="shared" si="968"/>
        <v>0</v>
      </c>
      <c r="AK271" s="57" t="e">
        <f t="shared" si="969"/>
        <v>#DIV/0!</v>
      </c>
    </row>
    <row r="272" spans="1:37" ht="18" hidden="1" customHeight="1">
      <c r="A272" s="38"/>
      <c r="B272" s="38"/>
      <c r="C272" s="49" t="s">
        <v>60</v>
      </c>
      <c r="D272" s="49"/>
      <c r="E272" s="49"/>
      <c r="F272" s="49"/>
      <c r="G272" s="49"/>
      <c r="H272" s="49"/>
      <c r="I272" s="49"/>
      <c r="J272" s="41">
        <f t="shared" si="948"/>
        <v>0</v>
      </c>
      <c r="K272" s="58">
        <v>0</v>
      </c>
      <c r="L272" s="209">
        <f t="shared" si="949"/>
        <v>0</v>
      </c>
      <c r="M272" s="52"/>
      <c r="N272" s="53"/>
      <c r="O272" s="54"/>
      <c r="P272" s="55"/>
      <c r="Q272" s="81"/>
      <c r="R272" s="56">
        <f t="shared" si="967"/>
        <v>0</v>
      </c>
      <c r="S272" s="56" t="e">
        <f t="shared" si="950"/>
        <v>#DIV/0!</v>
      </c>
      <c r="T272" s="56" t="e">
        <f t="shared" si="951"/>
        <v>#DIV/0!</v>
      </c>
      <c r="U272" s="56" t="e">
        <f t="shared" si="952"/>
        <v>#DIV/0!</v>
      </c>
      <c r="V272" s="57">
        <f t="shared" ref="V272" si="970">O272+P272+Q272</f>
        <v>0</v>
      </c>
      <c r="W272" s="56" t="e">
        <f t="shared" si="954"/>
        <v>#DIV/0!</v>
      </c>
      <c r="X272" s="56" t="e">
        <f t="shared" si="955"/>
        <v>#DIV/0!</v>
      </c>
      <c r="Y272" s="56" t="e">
        <f t="shared" si="956"/>
        <v>#DIV/0!</v>
      </c>
      <c r="Z272" s="56">
        <f t="shared" si="957"/>
        <v>0</v>
      </c>
      <c r="AA272" s="226" t="e">
        <f t="shared" si="958"/>
        <v>#DIV/0!</v>
      </c>
      <c r="AB272" s="56" t="e">
        <f t="shared" si="959"/>
        <v>#DIV/0!</v>
      </c>
      <c r="AC272" s="56" t="e">
        <f t="shared" si="960"/>
        <v>#DIV/0!</v>
      </c>
      <c r="AD272" s="57">
        <f t="shared" si="961"/>
        <v>0</v>
      </c>
      <c r="AE272" s="57" t="e">
        <f t="shared" si="962"/>
        <v>#DIV/0!</v>
      </c>
      <c r="AF272" s="57" t="e">
        <f t="shared" si="963"/>
        <v>#DIV/0!</v>
      </c>
      <c r="AG272" s="34">
        <f t="shared" si="964"/>
        <v>0</v>
      </c>
      <c r="AH272" s="57" t="e">
        <f t="shared" si="965"/>
        <v>#DIV/0!</v>
      </c>
      <c r="AI272" s="57" t="e">
        <f t="shared" si="966"/>
        <v>#DIV/0!</v>
      </c>
      <c r="AJ272" s="34">
        <f t="shared" si="968"/>
        <v>0</v>
      </c>
      <c r="AK272" s="57" t="e">
        <f t="shared" si="969"/>
        <v>#DIV/0!</v>
      </c>
    </row>
    <row r="273" spans="1:37" ht="18" hidden="1" customHeight="1">
      <c r="A273" s="61"/>
      <c r="B273" s="62"/>
      <c r="C273" s="63" t="s">
        <v>61</v>
      </c>
      <c r="D273" s="63">
        <f>D274</f>
        <v>0</v>
      </c>
      <c r="E273" s="63">
        <f>SUM(E274:E274)</f>
        <v>0</v>
      </c>
      <c r="F273" s="63">
        <f t="shared" ref="F273:AJ273" si="971">F274</f>
        <v>0</v>
      </c>
      <c r="G273" s="63">
        <f t="shared" si="971"/>
        <v>0</v>
      </c>
      <c r="H273" s="63">
        <f t="shared" si="971"/>
        <v>0</v>
      </c>
      <c r="I273" s="63">
        <f t="shared" si="971"/>
        <v>0</v>
      </c>
      <c r="J273" s="63">
        <f t="shared" si="971"/>
        <v>0</v>
      </c>
      <c r="K273" s="84">
        <f t="shared" si="971"/>
        <v>0</v>
      </c>
      <c r="L273" s="63">
        <f t="shared" si="971"/>
        <v>0</v>
      </c>
      <c r="M273" s="64">
        <f t="shared" si="971"/>
        <v>0</v>
      </c>
      <c r="N273" s="65">
        <f t="shared" si="971"/>
        <v>0</v>
      </c>
      <c r="O273" s="66">
        <f t="shared" si="971"/>
        <v>0</v>
      </c>
      <c r="P273" s="46">
        <f t="shared" si="971"/>
        <v>0</v>
      </c>
      <c r="Q273" s="82">
        <f t="shared" si="971"/>
        <v>0</v>
      </c>
      <c r="R273" s="67">
        <f t="shared" si="971"/>
        <v>0</v>
      </c>
      <c r="S273" s="67" t="e">
        <f t="shared" si="971"/>
        <v>#DIV/0!</v>
      </c>
      <c r="T273" s="104" t="e">
        <f t="shared" si="951"/>
        <v>#DIV/0!</v>
      </c>
      <c r="U273" s="67" t="e">
        <f t="shared" si="971"/>
        <v>#DIV/0!</v>
      </c>
      <c r="V273" s="63">
        <f t="shared" si="971"/>
        <v>0</v>
      </c>
      <c r="W273" s="67" t="e">
        <f t="shared" si="971"/>
        <v>#DIV/0!</v>
      </c>
      <c r="X273" s="104" t="e">
        <f t="shared" si="955"/>
        <v>#DIV/0!</v>
      </c>
      <c r="Y273" s="67" t="e">
        <f t="shared" si="971"/>
        <v>#DIV/0!</v>
      </c>
      <c r="Z273" s="67">
        <f>Z274</f>
        <v>0</v>
      </c>
      <c r="AA273" s="227" t="e">
        <f t="shared" si="971"/>
        <v>#DIV/0!</v>
      </c>
      <c r="AB273" s="56" t="e">
        <f t="shared" si="959"/>
        <v>#DIV/0!</v>
      </c>
      <c r="AC273" s="67" t="e">
        <f t="shared" si="971"/>
        <v>#DIV/0!</v>
      </c>
      <c r="AD273" s="63">
        <f t="shared" si="971"/>
        <v>0</v>
      </c>
      <c r="AE273" s="63" t="e">
        <f t="shared" si="971"/>
        <v>#DIV/0!</v>
      </c>
      <c r="AF273" s="63" t="e">
        <f t="shared" si="971"/>
        <v>#DIV/0!</v>
      </c>
      <c r="AG273" s="63">
        <f t="shared" si="971"/>
        <v>0</v>
      </c>
      <c r="AH273" s="63" t="e">
        <f t="shared" si="971"/>
        <v>#DIV/0!</v>
      </c>
      <c r="AI273" s="63" t="e">
        <f t="shared" si="971"/>
        <v>#DIV/0!</v>
      </c>
      <c r="AJ273" s="63">
        <f t="shared" si="971"/>
        <v>0</v>
      </c>
      <c r="AK273" s="63" t="e">
        <f>(AJ273/D273)*100</f>
        <v>#DIV/0!</v>
      </c>
    </row>
    <row r="274" spans="1:37" ht="18" hidden="1" customHeight="1">
      <c r="A274" s="38"/>
      <c r="B274" s="38"/>
      <c r="C274" s="49" t="s">
        <v>70</v>
      </c>
      <c r="D274" s="57"/>
      <c r="E274" s="57">
        <v>0</v>
      </c>
      <c r="F274" s="49">
        <v>0</v>
      </c>
      <c r="G274" s="49">
        <v>0</v>
      </c>
      <c r="H274" s="49"/>
      <c r="I274" s="49">
        <v>0</v>
      </c>
      <c r="J274" s="49">
        <f>SUM(E274:I274)</f>
        <v>0</v>
      </c>
      <c r="K274" s="76">
        <v>0</v>
      </c>
      <c r="L274" s="209">
        <f t="shared" ref="L274:L275" si="972">J274+K274</f>
        <v>0</v>
      </c>
      <c r="M274" s="52"/>
      <c r="N274" s="53"/>
      <c r="O274" s="54"/>
      <c r="P274" s="55"/>
      <c r="Q274" s="81"/>
      <c r="R274" s="57">
        <f>M274+N274</f>
        <v>0</v>
      </c>
      <c r="S274" s="56" t="e">
        <f t="shared" ref="S274:S275" si="973">R274/J274*100</f>
        <v>#DIV/0!</v>
      </c>
      <c r="T274" s="56" t="e">
        <f t="shared" si="951"/>
        <v>#DIV/0!</v>
      </c>
      <c r="U274" s="56" t="e">
        <f t="shared" ref="U274:U275" si="974">R274/D274*100</f>
        <v>#DIV/0!</v>
      </c>
      <c r="V274" s="57">
        <f t="shared" ref="V274:V275" si="975">O274+P274+Q274</f>
        <v>0</v>
      </c>
      <c r="W274" s="56" t="e">
        <f t="shared" ref="W274:W275" si="976">V274/J274*100</f>
        <v>#DIV/0!</v>
      </c>
      <c r="X274" s="56" t="e">
        <f t="shared" si="955"/>
        <v>#DIV/0!</v>
      </c>
      <c r="Y274" s="56" t="e">
        <f t="shared" ref="Y274:Y275" si="977">V274/D274*100</f>
        <v>#DIV/0!</v>
      </c>
      <c r="Z274" s="56">
        <f t="shared" ref="Z274:Z275" si="978">SUM(M274:Q274)</f>
        <v>0</v>
      </c>
      <c r="AA274" s="226" t="e">
        <f t="shared" ref="AA274:AA275" si="979">Z274/J274*100</f>
        <v>#DIV/0!</v>
      </c>
      <c r="AB274" s="56" t="e">
        <f t="shared" si="959"/>
        <v>#DIV/0!</v>
      </c>
      <c r="AC274" s="56" t="e">
        <f t="shared" ref="AC274:AC275" si="980">Z274/D274*100</f>
        <v>#DIV/0!</v>
      </c>
      <c r="AD274" s="57">
        <f t="shared" ref="AD274:AD275" si="981">J274-Z274</f>
        <v>0</v>
      </c>
      <c r="AE274" s="57" t="e">
        <f t="shared" ref="AE274:AE275" si="982">(AD274/J274)*100</f>
        <v>#DIV/0!</v>
      </c>
      <c r="AF274" s="57" t="e">
        <f t="shared" ref="AF274:AF275" si="983">(AD274/D274)*100</f>
        <v>#DIV/0!</v>
      </c>
      <c r="AG274" s="34">
        <f t="shared" ref="AG274:AG275" si="984">L274-Z274</f>
        <v>0</v>
      </c>
      <c r="AH274" s="57" t="e">
        <f t="shared" ref="AH274:AH275" si="985">(AG274/L274)*100</f>
        <v>#DIV/0!</v>
      </c>
      <c r="AI274" s="57" t="e">
        <f t="shared" ref="AI274:AI275" si="986">(AG274/D274)*100</f>
        <v>#DIV/0!</v>
      </c>
      <c r="AJ274" s="34">
        <f t="shared" ref="AJ274:AJ275" si="987">D274-Z274</f>
        <v>0</v>
      </c>
      <c r="AK274" s="57" t="e">
        <f t="shared" ref="AK274:AK275" si="988">(AJ274/D274)*100</f>
        <v>#DIV/0!</v>
      </c>
    </row>
    <row r="275" spans="1:37" ht="18" hidden="1" customHeight="1">
      <c r="A275" s="38"/>
      <c r="B275" s="38"/>
      <c r="C275" s="41" t="s">
        <v>376</v>
      </c>
      <c r="D275" s="92"/>
      <c r="E275" s="57">
        <v>0</v>
      </c>
      <c r="F275" s="49">
        <v>0</v>
      </c>
      <c r="G275" s="49">
        <v>0</v>
      </c>
      <c r="H275" s="49"/>
      <c r="I275" s="49">
        <v>0</v>
      </c>
      <c r="J275" s="49">
        <f>SUM(E275:I275)</f>
        <v>0</v>
      </c>
      <c r="K275" s="76">
        <v>0</v>
      </c>
      <c r="L275" s="209">
        <f t="shared" si="972"/>
        <v>0</v>
      </c>
      <c r="M275" s="52">
        <v>0</v>
      </c>
      <c r="N275" s="53">
        <v>0</v>
      </c>
      <c r="O275" s="54">
        <v>0</v>
      </c>
      <c r="P275" s="55">
        <v>0</v>
      </c>
      <c r="Q275" s="81">
        <v>0</v>
      </c>
      <c r="R275" s="57">
        <f>M275+N275</f>
        <v>0</v>
      </c>
      <c r="S275" s="56" t="e">
        <f t="shared" si="973"/>
        <v>#DIV/0!</v>
      </c>
      <c r="T275" s="56" t="e">
        <f t="shared" si="951"/>
        <v>#DIV/0!</v>
      </c>
      <c r="U275" s="56" t="e">
        <f t="shared" si="974"/>
        <v>#DIV/0!</v>
      </c>
      <c r="V275" s="57">
        <f t="shared" si="975"/>
        <v>0</v>
      </c>
      <c r="W275" s="56" t="e">
        <f t="shared" si="976"/>
        <v>#DIV/0!</v>
      </c>
      <c r="X275" s="56" t="e">
        <f t="shared" si="955"/>
        <v>#DIV/0!</v>
      </c>
      <c r="Y275" s="56" t="e">
        <f t="shared" si="977"/>
        <v>#DIV/0!</v>
      </c>
      <c r="Z275" s="56">
        <f t="shared" si="978"/>
        <v>0</v>
      </c>
      <c r="AA275" s="226" t="e">
        <f t="shared" si="979"/>
        <v>#DIV/0!</v>
      </c>
      <c r="AB275" s="56" t="e">
        <f t="shared" si="959"/>
        <v>#DIV/0!</v>
      </c>
      <c r="AC275" s="56" t="e">
        <f t="shared" si="980"/>
        <v>#DIV/0!</v>
      </c>
      <c r="AD275" s="57">
        <f t="shared" si="981"/>
        <v>0</v>
      </c>
      <c r="AE275" s="57" t="e">
        <f t="shared" si="982"/>
        <v>#DIV/0!</v>
      </c>
      <c r="AF275" s="57" t="e">
        <f t="shared" si="983"/>
        <v>#DIV/0!</v>
      </c>
      <c r="AG275" s="34">
        <f t="shared" si="984"/>
        <v>0</v>
      </c>
      <c r="AH275" s="57" t="e">
        <f t="shared" si="985"/>
        <v>#DIV/0!</v>
      </c>
      <c r="AI275" s="57" t="e">
        <f t="shared" si="986"/>
        <v>#DIV/0!</v>
      </c>
      <c r="AJ275" s="34">
        <f t="shared" si="987"/>
        <v>0</v>
      </c>
      <c r="AK275" s="57" t="e">
        <f t="shared" si="988"/>
        <v>#DIV/0!</v>
      </c>
    </row>
    <row r="276" spans="1:37" ht="18.75" hidden="1">
      <c r="A276" s="69"/>
      <c r="B276" s="69"/>
      <c r="C276" s="70"/>
      <c r="D276" s="70"/>
      <c r="E276" s="71"/>
      <c r="F276" s="71"/>
      <c r="G276" s="71"/>
      <c r="H276" s="71"/>
      <c r="I276" s="71"/>
      <c r="J276" s="71"/>
      <c r="K276" s="71"/>
      <c r="L276" s="71"/>
      <c r="M276" s="72"/>
      <c r="N276" s="73"/>
      <c r="O276" s="74"/>
      <c r="P276" s="75"/>
      <c r="Q276" s="83"/>
      <c r="R276" s="71"/>
      <c r="S276" s="71"/>
      <c r="T276" s="71"/>
      <c r="U276" s="71"/>
      <c r="V276" s="71"/>
      <c r="W276" s="71"/>
      <c r="X276" s="71"/>
      <c r="Y276" s="71"/>
      <c r="Z276" s="71"/>
      <c r="AA276" s="228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</row>
  </sheetData>
  <mergeCells count="146">
    <mergeCell ref="G122:G124"/>
    <mergeCell ref="I122:I124"/>
    <mergeCell ref="J122:J124"/>
    <mergeCell ref="D123:D124"/>
    <mergeCell ref="A192:AK192"/>
    <mergeCell ref="A206:A208"/>
    <mergeCell ref="B206:B208"/>
    <mergeCell ref="C206:C208"/>
    <mergeCell ref="E206:E208"/>
    <mergeCell ref="F206:F208"/>
    <mergeCell ref="G206:G208"/>
    <mergeCell ref="I206:I208"/>
    <mergeCell ref="J206:J208"/>
    <mergeCell ref="D207:D208"/>
    <mergeCell ref="D179:D180"/>
    <mergeCell ref="A122:A124"/>
    <mergeCell ref="B122:B124"/>
    <mergeCell ref="C122:C124"/>
    <mergeCell ref="E122:E124"/>
    <mergeCell ref="F122:F124"/>
    <mergeCell ref="H178:H180"/>
    <mergeCell ref="H206:H208"/>
    <mergeCell ref="AE7:AE8"/>
    <mergeCell ref="AF7:AF8"/>
    <mergeCell ref="AG7:AG8"/>
    <mergeCell ref="AH7:AH8"/>
    <mergeCell ref="AI7:AI8"/>
    <mergeCell ref="AJ7:AJ8"/>
    <mergeCell ref="AK7:AK8"/>
    <mergeCell ref="A51:AK51"/>
    <mergeCell ref="A8:A9"/>
    <mergeCell ref="B8:B9"/>
    <mergeCell ref="D8:D9"/>
    <mergeCell ref="K8:K9"/>
    <mergeCell ref="L8:L9"/>
    <mergeCell ref="M8:M9"/>
    <mergeCell ref="A23:AK23"/>
    <mergeCell ref="C7:C9"/>
    <mergeCell ref="R7:R8"/>
    <mergeCell ref="S7:S8"/>
    <mergeCell ref="T7:T8"/>
    <mergeCell ref="U7:U8"/>
    <mergeCell ref="V7:V8"/>
    <mergeCell ref="W7:W8"/>
    <mergeCell ref="X7:X8"/>
    <mergeCell ref="AJ6:AK6"/>
    <mergeCell ref="Z7:Z8"/>
    <mergeCell ref="AA7:AA8"/>
    <mergeCell ref="AB7:AB8"/>
    <mergeCell ref="AC7:AC8"/>
    <mergeCell ref="A65:A67"/>
    <mergeCell ref="B65:B67"/>
    <mergeCell ref="C65:C67"/>
    <mergeCell ref="E65:E67"/>
    <mergeCell ref="F65:F67"/>
    <mergeCell ref="G65:G67"/>
    <mergeCell ref="I65:I67"/>
    <mergeCell ref="J65:J67"/>
    <mergeCell ref="D66:D67"/>
    <mergeCell ref="Y7:Y8"/>
    <mergeCell ref="E6:J7"/>
    <mergeCell ref="M6:M7"/>
    <mergeCell ref="O6:O8"/>
    <mergeCell ref="P6:P8"/>
    <mergeCell ref="Q6:Q8"/>
    <mergeCell ref="R6:AC6"/>
    <mergeCell ref="AD6:AF6"/>
    <mergeCell ref="AG6:AI6"/>
    <mergeCell ref="AD7:AD8"/>
    <mergeCell ref="A79:A81"/>
    <mergeCell ref="B79:B81"/>
    <mergeCell ref="C79:C81"/>
    <mergeCell ref="E79:E81"/>
    <mergeCell ref="F79:F81"/>
    <mergeCell ref="G79:G81"/>
    <mergeCell ref="I79:I81"/>
    <mergeCell ref="J79:J81"/>
    <mergeCell ref="D80:D81"/>
    <mergeCell ref="A94:A96"/>
    <mergeCell ref="B94:B96"/>
    <mergeCell ref="C94:C96"/>
    <mergeCell ref="E94:E96"/>
    <mergeCell ref="F94:F96"/>
    <mergeCell ref="G94:G96"/>
    <mergeCell ref="I94:I96"/>
    <mergeCell ref="J94:J96"/>
    <mergeCell ref="D95:D96"/>
    <mergeCell ref="A108:A110"/>
    <mergeCell ref="B108:B110"/>
    <mergeCell ref="C108:C110"/>
    <mergeCell ref="E108:E110"/>
    <mergeCell ref="F108:F110"/>
    <mergeCell ref="G108:G110"/>
    <mergeCell ref="I108:I110"/>
    <mergeCell ref="J108:J110"/>
    <mergeCell ref="D109:D110"/>
    <mergeCell ref="I220:I222"/>
    <mergeCell ref="J220:J222"/>
    <mergeCell ref="D221:D222"/>
    <mergeCell ref="A136:AK136"/>
    <mergeCell ref="A150:A152"/>
    <mergeCell ref="B150:B152"/>
    <mergeCell ref="C150:C152"/>
    <mergeCell ref="E150:E152"/>
    <mergeCell ref="F150:F152"/>
    <mergeCell ref="G150:G152"/>
    <mergeCell ref="I150:I152"/>
    <mergeCell ref="J150:J152"/>
    <mergeCell ref="D151:D152"/>
    <mergeCell ref="A164:AK164"/>
    <mergeCell ref="A178:A180"/>
    <mergeCell ref="B178:B180"/>
    <mergeCell ref="C178:C180"/>
    <mergeCell ref="E178:E180"/>
    <mergeCell ref="F178:F180"/>
    <mergeCell ref="G178:G180"/>
    <mergeCell ref="I178:I180"/>
    <mergeCell ref="J178:J180"/>
    <mergeCell ref="A220:A222"/>
    <mergeCell ref="B220:B222"/>
    <mergeCell ref="I263:I265"/>
    <mergeCell ref="J263:J265"/>
    <mergeCell ref="D264:D265"/>
    <mergeCell ref="A235:AK235"/>
    <mergeCell ref="A249:A251"/>
    <mergeCell ref="B249:B251"/>
    <mergeCell ref="C249:C251"/>
    <mergeCell ref="E249:E251"/>
    <mergeCell ref="F249:F251"/>
    <mergeCell ref="G249:G251"/>
    <mergeCell ref="I249:I251"/>
    <mergeCell ref="J249:J251"/>
    <mergeCell ref="D250:D251"/>
    <mergeCell ref="H220:H222"/>
    <mergeCell ref="H249:H251"/>
    <mergeCell ref="H263:H265"/>
    <mergeCell ref="A263:A265"/>
    <mergeCell ref="B263:B265"/>
    <mergeCell ref="C263:C265"/>
    <mergeCell ref="E263:E265"/>
    <mergeCell ref="F263:F265"/>
    <mergeCell ref="G263:G265"/>
    <mergeCell ref="F220:F222"/>
    <mergeCell ref="G220:G222"/>
    <mergeCell ref="C220:C222"/>
    <mergeCell ref="E220:E222"/>
  </mergeCells>
  <phoneticPr fontId="23" type="noConversion"/>
  <pageMargins left="0.7" right="0.7" top="0.75" bottom="0.75" header="0.3" footer="0.3"/>
  <pageSetup paperSize="9" scale="50" orientation="portrait" r:id="rId1"/>
  <colBreaks count="1" manualBreakCount="1">
    <brk id="17" max="23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ST-67 (7 คก.)</vt:lpstr>
      <vt:lpstr>FF-67 Data </vt:lpstr>
      <vt:lpstr>FF-67 (25 คก.)</vt:lpstr>
      <vt:lpstr>FF-67 (25 คก.) งวด 3</vt:lpstr>
      <vt:lpstr>FF-68 (44 คก.)</vt:lpstr>
      <vt:lpstr>FF-68 Data</vt:lpstr>
      <vt:lpstr>ST-68 (16 คก.)</vt:lpstr>
      <vt:lpstr>ST-68 DATA</vt:lpstr>
      <vt:lpstr>SF (9 คก.)</vt:lpstr>
      <vt:lpstr>SF DATA</vt:lpstr>
      <vt:lpstr>กราฟรายจ่ายประจำ ใช้งาน</vt:lpstr>
      <vt:lpstr>กราฟภาพรวม ใช้งาน </vt:lpstr>
      <vt:lpstr>กราฟลงทุน ใช้งาน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Banthita Wangdalad</dc:creator>
  <cp:lastModifiedBy>ธวัชชัย โสภณธนานนท์</cp:lastModifiedBy>
  <cp:lastPrinted>2025-05-07T03:34:28Z</cp:lastPrinted>
  <dcterms:created xsi:type="dcterms:W3CDTF">2025-02-11T08:40:10Z</dcterms:created>
  <dcterms:modified xsi:type="dcterms:W3CDTF">2025-09-26T08:58:17Z</dcterms:modified>
</cp:coreProperties>
</file>